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0" windowWidth="20115" windowHeight="7065"/>
  </bookViews>
  <sheets>
    <sheet name="Összesítő" sheetId="98" r:id="rId1"/>
    <sheet name="Szár össz" sheetId="69" r:id="rId2"/>
    <sheet name="Bevételek" sheetId="68" r:id="rId3"/>
    <sheet name="Kiadások" sheetId="66" r:id="rId4"/>
    <sheet name="Igazgatás" sheetId="78" r:id="rId5"/>
    <sheet name="ASP pályázat" sheetId="108" r:id="rId6"/>
    <sheet name="Községgazd" sheetId="83" r:id="rId7"/>
    <sheet name="Vagyongazd" sheetId="84" r:id="rId8"/>
    <sheet name="Közfoglalkoztatás" sheetId="86" r:id="rId9"/>
    <sheet name="Közút" sheetId="81" r:id="rId10"/>
    <sheet name="Környezetvédelem" sheetId="87" r:id="rId11"/>
    <sheet name="Egészségügy" sheetId="88" r:id="rId12"/>
    <sheet name="Sport" sheetId="82" r:id="rId13"/>
    <sheet name="Közművelődés" sheetId="80" r:id="rId14"/>
    <sheet name="Támogatás" sheetId="79" r:id="rId15"/>
    <sheet name="082044" sheetId="105" r:id="rId16"/>
    <sheet name="082092" sheetId="107" r:id="rId17"/>
    <sheet name="Hivatal össz" sheetId="89" r:id="rId18"/>
    <sheet name="Hivatal be" sheetId="90" r:id="rId19"/>
    <sheet name="Hivatal ki" sheetId="92" r:id="rId20"/>
    <sheet name="Óvoda össz" sheetId="93" r:id="rId21"/>
    <sheet name="Óvoda be" sheetId="94" r:id="rId22"/>
    <sheet name="Óvoda ki" sheetId="95" r:id="rId23"/>
    <sheet name="Óvoda" sheetId="96" r:id="rId24"/>
    <sheet name="Étkeztetés" sheetId="97" r:id="rId25"/>
    <sheet name="091120" sheetId="100" r:id="rId26"/>
    <sheet name="091130" sheetId="101" r:id="rId27"/>
    <sheet name="091140" sheetId="102" r:id="rId28"/>
    <sheet name="096015" sheetId="103" r:id="rId29"/>
    <sheet name="096025" sheetId="104" r:id="rId30"/>
  </sheets>
  <definedNames>
    <definedName name="_xlnm.Print_Area" localSheetId="15">'082044'!$B$1:$AA$260</definedName>
    <definedName name="_xlnm.Print_Area" localSheetId="16">'082092'!$B$1:$AA$258</definedName>
    <definedName name="_xlnm.Print_Area" localSheetId="25">'091120'!$B$1:$Y$256</definedName>
    <definedName name="_xlnm.Print_Area" localSheetId="26">'091130'!$B$1:$Y$255</definedName>
    <definedName name="_xlnm.Print_Area" localSheetId="27">'091140'!$B$1:$Y$261</definedName>
    <definedName name="_xlnm.Print_Area" localSheetId="28">'096015'!$B$1:$Y$255</definedName>
    <definedName name="_xlnm.Print_Area" localSheetId="29">'096025'!$B$1:$Y$255</definedName>
    <definedName name="_xlnm.Print_Area" localSheetId="5">'ASP pályázat'!$B$1:$AA$255</definedName>
    <definedName name="_xlnm.Print_Area" localSheetId="2">Bevételek!$B$1:$AN$280</definedName>
    <definedName name="_xlnm.Print_Area" localSheetId="11">Egészségügy!$B$1:$AD$287</definedName>
    <definedName name="_xlnm.Print_Area" localSheetId="24">Étkeztetés!$B$1:$AA$285</definedName>
    <definedName name="_xlnm.Print_Area" localSheetId="18">'Hivatal be'!$B$1:$AA$250</definedName>
    <definedName name="_xlnm.Print_Area" localSheetId="19">'Hivatal ki'!$B$1:$Y$269</definedName>
    <definedName name="_xlnm.Print_Area" localSheetId="4">Igazgatás!$B$1:$AA$298</definedName>
    <definedName name="_xlnm.Print_Area" localSheetId="3">Kiadások!$B$1:$AA$255</definedName>
    <definedName name="_xlnm.Print_Area" localSheetId="10">Környezetvédelem!$B$1:$AD$259</definedName>
    <definedName name="_xlnm.Print_Area" localSheetId="8">Közfoglalkoztatás!$B$1:$AA$255</definedName>
    <definedName name="_xlnm.Print_Area" localSheetId="13">Közművelődés!$B$1:$AC$258</definedName>
    <definedName name="_xlnm.Print_Area" localSheetId="9">Közút!$B$1:$AA$255</definedName>
    <definedName name="_xlnm.Print_Area" localSheetId="6">Községgazd!$B$1:$AD$269</definedName>
    <definedName name="_xlnm.Print_Area" localSheetId="23">Óvoda!$B$1:$AB$266</definedName>
    <definedName name="_xlnm.Print_Area" localSheetId="21">'Óvoda be'!$B$1:$AC$254</definedName>
    <definedName name="_xlnm.Print_Area" localSheetId="22">'Óvoda ki'!$B$1:$Y$255</definedName>
    <definedName name="_xlnm.Print_Area" localSheetId="12">Sport!$B$1:$AA$259</definedName>
    <definedName name="_xlnm.Print_Area" localSheetId="1">'Szár össz'!$A$1:$S$23</definedName>
    <definedName name="_xlnm.Print_Area" localSheetId="14">Támogatás!$B$1:$AH$277</definedName>
    <definedName name="_xlnm.Print_Area" localSheetId="7">Vagyongazd!$B$1:$AA$258</definedName>
  </definedNames>
  <calcPr calcId="145621"/>
</workbook>
</file>

<file path=xl/calcChain.xml><?xml version="1.0" encoding="utf-8"?>
<calcChain xmlns="http://schemas.openxmlformats.org/spreadsheetml/2006/main">
  <c r="G13" i="98" l="1"/>
  <c r="G9" i="98"/>
  <c r="G14" i="98" s="1"/>
  <c r="K46" i="102"/>
  <c r="J156" i="95"/>
  <c r="J155" i="95"/>
  <c r="J154" i="95"/>
  <c r="J153" i="95"/>
  <c r="J114" i="95"/>
  <c r="J58" i="95"/>
  <c r="J57" i="95"/>
  <c r="J56" i="95"/>
  <c r="J55" i="95"/>
  <c r="J51" i="95"/>
  <c r="J49" i="95"/>
  <c r="J48" i="95"/>
  <c r="J47" i="95"/>
  <c r="J46" i="95"/>
  <c r="J45" i="95"/>
  <c r="J44" i="95"/>
  <c r="J43" i="95"/>
  <c r="J42" i="95"/>
  <c r="J41" i="95"/>
  <c r="J39" i="95"/>
  <c r="J38" i="95"/>
  <c r="J35" i="95"/>
  <c r="J34" i="95"/>
  <c r="J31" i="95"/>
  <c r="J30" i="95"/>
  <c r="J29" i="95"/>
  <c r="J28" i="95"/>
  <c r="J27" i="95"/>
  <c r="J26" i="95"/>
  <c r="J24" i="95"/>
  <c r="P6" i="93" s="1"/>
  <c r="J22" i="95"/>
  <c r="J19" i="95"/>
  <c r="J18" i="95"/>
  <c r="J17" i="95"/>
  <c r="J16" i="95"/>
  <c r="J13" i="95"/>
  <c r="J12" i="95"/>
  <c r="J11" i="95"/>
  <c r="J10" i="95"/>
  <c r="J9" i="95"/>
  <c r="J8" i="95"/>
  <c r="K59" i="102"/>
  <c r="K56" i="102"/>
  <c r="K51" i="102"/>
  <c r="K37" i="102"/>
  <c r="K45" i="102"/>
  <c r="K258" i="96"/>
  <c r="K255" i="96"/>
  <c r="K242" i="96"/>
  <c r="K238" i="96"/>
  <c r="K237" i="96" s="1"/>
  <c r="K236" i="96" s="1"/>
  <c r="K225" i="96"/>
  <c r="K211" i="96"/>
  <c r="K208" i="96"/>
  <c r="K197" i="96"/>
  <c r="K186" i="96"/>
  <c r="K175" i="96"/>
  <c r="K168" i="96"/>
  <c r="K106" i="96"/>
  <c r="K95" i="96"/>
  <c r="K90" i="96"/>
  <c r="K87" i="96"/>
  <c r="K81" i="96"/>
  <c r="K77" i="96"/>
  <c r="K70" i="96"/>
  <c r="K167" i="96"/>
  <c r="K164" i="96"/>
  <c r="K125" i="96"/>
  <c r="K69" i="96"/>
  <c r="K65" i="96"/>
  <c r="K64" i="96"/>
  <c r="K63" i="96" s="1"/>
  <c r="K62" i="96" s="1"/>
  <c r="K60" i="96"/>
  <c r="K58" i="96"/>
  <c r="K57" i="96"/>
  <c r="K56" i="96"/>
  <c r="K55" i="96"/>
  <c r="K52" i="96"/>
  <c r="K51" i="96"/>
  <c r="K48" i="96"/>
  <c r="K47" i="96" s="1"/>
  <c r="K46" i="96"/>
  <c r="K45" i="96"/>
  <c r="K43" i="96"/>
  <c r="K41" i="96"/>
  <c r="K40" i="96"/>
  <c r="K36" i="96"/>
  <c r="K33" i="96"/>
  <c r="K31" i="96"/>
  <c r="K30" i="96"/>
  <c r="K27" i="96"/>
  <c r="K26" i="96"/>
  <c r="K22" i="96"/>
  <c r="K19" i="96"/>
  <c r="K15" i="96"/>
  <c r="K14" i="96"/>
  <c r="K7" i="96"/>
  <c r="J63" i="96"/>
  <c r="J42" i="96"/>
  <c r="J40" i="95" s="1"/>
  <c r="J39" i="96"/>
  <c r="J37" i="95" s="1"/>
  <c r="J25" i="96"/>
  <c r="J25" i="95" s="1"/>
  <c r="J24" i="96"/>
  <c r="J6" i="96"/>
  <c r="K105" i="97"/>
  <c r="K100" i="97"/>
  <c r="K96" i="97"/>
  <c r="K89" i="97" s="1"/>
  <c r="K255" i="97"/>
  <c r="K244" i="97"/>
  <c r="K230" i="97"/>
  <c r="K227" i="97"/>
  <c r="K216" i="97"/>
  <c r="K205" i="97"/>
  <c r="K194" i="97"/>
  <c r="K187" i="97"/>
  <c r="K49" i="97"/>
  <c r="K186" i="97"/>
  <c r="K183" i="97"/>
  <c r="K177" i="97" s="1"/>
  <c r="K88" i="97"/>
  <c r="K87" i="97"/>
  <c r="K86" i="97" s="1"/>
  <c r="K82" i="97"/>
  <c r="K80" i="97" s="1"/>
  <c r="K79" i="97" s="1"/>
  <c r="K81" i="97"/>
  <c r="K77" i="97"/>
  <c r="K76" i="97" s="1"/>
  <c r="K75" i="97"/>
  <c r="K74" i="97"/>
  <c r="K73" i="97" s="1"/>
  <c r="K72" i="97"/>
  <c r="K70" i="97"/>
  <c r="K69" i="97" s="1"/>
  <c r="K68" i="97"/>
  <c r="K67" i="97"/>
  <c r="K66" i="97" s="1"/>
  <c r="K63" i="97"/>
  <c r="K62" i="97"/>
  <c r="K61" i="97" s="1"/>
  <c r="K59" i="97"/>
  <c r="K58" i="97"/>
  <c r="K57" i="97" s="1"/>
  <c r="K56" i="97"/>
  <c r="K55" i="97"/>
  <c r="K54" i="97" s="1"/>
  <c r="K50" i="97"/>
  <c r="K48" i="97"/>
  <c r="K47" i="97"/>
  <c r="K46" i="97" s="1"/>
  <c r="K43" i="97"/>
  <c r="K42" i="97"/>
  <c r="K41" i="97" s="1"/>
  <c r="K38" i="97"/>
  <c r="K37" i="97"/>
  <c r="K36" i="97" s="1"/>
  <c r="K33" i="97"/>
  <c r="K32" i="97"/>
  <c r="K31" i="97" s="1"/>
  <c r="K21" i="97"/>
  <c r="K20" i="97"/>
  <c r="K19" i="97" s="1"/>
  <c r="K18" i="97"/>
  <c r="K17" i="97"/>
  <c r="K16" i="97" s="1"/>
  <c r="K9" i="97"/>
  <c r="K8" i="97"/>
  <c r="K7" i="97" s="1"/>
  <c r="J177" i="97"/>
  <c r="J44" i="97"/>
  <c r="J30" i="97"/>
  <c r="J19" i="97"/>
  <c r="J15" i="95" s="1"/>
  <c r="J16" i="97"/>
  <c r="J14" i="95" s="1"/>
  <c r="J7" i="97"/>
  <c r="K50" i="102"/>
  <c r="J248" i="100"/>
  <c r="J245" i="100"/>
  <c r="J227" i="100" s="1"/>
  <c r="J226" i="100" s="1"/>
  <c r="J232" i="100"/>
  <c r="J228" i="100"/>
  <c r="J215" i="100"/>
  <c r="J201" i="100"/>
  <c r="J198" i="100"/>
  <c r="J187" i="100"/>
  <c r="J176" i="100"/>
  <c r="J163" i="100" s="1"/>
  <c r="J165" i="100"/>
  <c r="J158" i="100"/>
  <c r="J150" i="100"/>
  <c r="J148" i="100" s="1"/>
  <c r="J136" i="100"/>
  <c r="J121" i="100"/>
  <c r="J118" i="100"/>
  <c r="J107" i="100"/>
  <c r="J96" i="100"/>
  <c r="J85" i="100"/>
  <c r="J80" i="100"/>
  <c r="J77" i="100"/>
  <c r="J76" i="100" s="1"/>
  <c r="J71" i="100"/>
  <c r="J67" i="100"/>
  <c r="J60" i="100" s="1"/>
  <c r="J54" i="100"/>
  <c r="J51" i="100"/>
  <c r="J48" i="100"/>
  <c r="J45" i="100"/>
  <c r="J40" i="100" s="1"/>
  <c r="J37" i="100"/>
  <c r="J33" i="100"/>
  <c r="J24" i="100"/>
  <c r="J20" i="100"/>
  <c r="J6" i="100"/>
  <c r="J5" i="100" s="1"/>
  <c r="J24" i="101"/>
  <c r="J6" i="101"/>
  <c r="K35" i="102"/>
  <c r="K37" i="96" s="1"/>
  <c r="J253" i="102"/>
  <c r="J250" i="102"/>
  <c r="J237" i="102"/>
  <c r="J232" i="102" s="1"/>
  <c r="J231" i="102" s="1"/>
  <c r="J220" i="102"/>
  <c r="J206" i="102"/>
  <c r="J203" i="102"/>
  <c r="J192" i="102"/>
  <c r="J181" i="102"/>
  <c r="J170" i="102"/>
  <c r="J163" i="102"/>
  <c r="J155" i="102"/>
  <c r="J153" i="102"/>
  <c r="J141" i="102"/>
  <c r="J126" i="102"/>
  <c r="J123" i="102"/>
  <c r="J112" i="102"/>
  <c r="J101" i="102"/>
  <c r="J90" i="102"/>
  <c r="J85" i="102"/>
  <c r="J82" i="102"/>
  <c r="J76" i="102"/>
  <c r="J72" i="102"/>
  <c r="J65" i="102" s="1"/>
  <c r="J59" i="102"/>
  <c r="J56" i="102"/>
  <c r="J51" i="102"/>
  <c r="J40" i="102" s="1"/>
  <c r="J37" i="102"/>
  <c r="J33" i="102"/>
  <c r="J24" i="102"/>
  <c r="J6" i="102"/>
  <c r="K35" i="104"/>
  <c r="K51" i="97" s="1"/>
  <c r="K15" i="103"/>
  <c r="J247" i="103"/>
  <c r="J244" i="103"/>
  <c r="J231" i="103"/>
  <c r="J226" i="103" s="1"/>
  <c r="J225" i="103" s="1"/>
  <c r="J227" i="103"/>
  <c r="J214" i="103"/>
  <c r="J200" i="103"/>
  <c r="J197" i="103"/>
  <c r="J186" i="103"/>
  <c r="J175" i="103"/>
  <c r="J164" i="103"/>
  <c r="J162" i="103" s="1"/>
  <c r="J157" i="103"/>
  <c r="J149" i="103"/>
  <c r="J147" i="103" s="1"/>
  <c r="J135" i="103"/>
  <c r="J120" i="103"/>
  <c r="J117" i="103"/>
  <c r="J106" i="103"/>
  <c r="J95" i="103"/>
  <c r="J84" i="103"/>
  <c r="J79" i="103"/>
  <c r="J76" i="103"/>
  <c r="J70" i="103"/>
  <c r="J59" i="103" s="1"/>
  <c r="J66" i="103"/>
  <c r="J53" i="103"/>
  <c r="J50" i="103"/>
  <c r="J40" i="103"/>
  <c r="J37" i="103"/>
  <c r="J33" i="103"/>
  <c r="J32" i="103" s="1"/>
  <c r="J24" i="103"/>
  <c r="J20" i="103"/>
  <c r="J6" i="103"/>
  <c r="J5" i="103" s="1"/>
  <c r="J247" i="104"/>
  <c r="J244" i="104"/>
  <c r="J231" i="104"/>
  <c r="J227" i="104"/>
  <c r="J226" i="104"/>
  <c r="J225" i="104" s="1"/>
  <c r="J214" i="104"/>
  <c r="J200" i="104"/>
  <c r="J197" i="104"/>
  <c r="J186" i="104"/>
  <c r="J175" i="104"/>
  <c r="J162" i="104" s="1"/>
  <c r="J164" i="104"/>
  <c r="J157" i="104"/>
  <c r="J149" i="104"/>
  <c r="J147" i="104" s="1"/>
  <c r="J135" i="104"/>
  <c r="J120" i="104"/>
  <c r="J117" i="104"/>
  <c r="J106" i="104"/>
  <c r="J95" i="104"/>
  <c r="J84" i="104"/>
  <c r="J79" i="104"/>
  <c r="J76" i="104"/>
  <c r="J70" i="104"/>
  <c r="J66" i="104"/>
  <c r="J53" i="104"/>
  <c r="J50" i="104"/>
  <c r="J40" i="104"/>
  <c r="J37" i="104"/>
  <c r="J33" i="104"/>
  <c r="J24" i="104"/>
  <c r="J20" i="104"/>
  <c r="J6" i="104"/>
  <c r="J246" i="94"/>
  <c r="J243" i="94"/>
  <c r="J235" i="94"/>
  <c r="J230" i="94"/>
  <c r="G17" i="93" s="1"/>
  <c r="J223" i="94"/>
  <c r="J222" i="94" s="1"/>
  <c r="J218" i="94"/>
  <c r="J204" i="94"/>
  <c r="J194" i="94"/>
  <c r="J178" i="94"/>
  <c r="J168" i="94"/>
  <c r="J164" i="94"/>
  <c r="G9" i="93" s="1"/>
  <c r="J160" i="94"/>
  <c r="J156" i="94"/>
  <c r="J154" i="94" s="1"/>
  <c r="G12" i="93" s="1"/>
  <c r="J150" i="94"/>
  <c r="J146" i="94"/>
  <c r="J143" i="94"/>
  <c r="J138" i="94"/>
  <c r="J130" i="94"/>
  <c r="J125" i="94"/>
  <c r="J121" i="94"/>
  <c r="J106" i="94"/>
  <c r="J102" i="94"/>
  <c r="J96" i="94"/>
  <c r="J95" i="94" s="1"/>
  <c r="J84" i="94" s="1"/>
  <c r="G6" i="93" s="1"/>
  <c r="J90" i="94"/>
  <c r="J85" i="94"/>
  <c r="J73" i="94"/>
  <c r="J62" i="94"/>
  <c r="J48" i="94" s="1"/>
  <c r="G11" i="93" s="1"/>
  <c r="J51" i="94"/>
  <c r="J37" i="94"/>
  <c r="J26" i="94"/>
  <c r="J15" i="94"/>
  <c r="J6" i="94"/>
  <c r="K8" i="92"/>
  <c r="J67" i="92"/>
  <c r="J57" i="92"/>
  <c r="J54" i="92"/>
  <c r="J43" i="92"/>
  <c r="J38" i="92"/>
  <c r="J37" i="92" s="1"/>
  <c r="J24" i="92"/>
  <c r="P6" i="89" s="1"/>
  <c r="J6" i="92"/>
  <c r="J234" i="90"/>
  <c r="J222" i="90"/>
  <c r="J221" i="90"/>
  <c r="J217" i="90"/>
  <c r="J203" i="90"/>
  <c r="J193" i="90"/>
  <c r="J189" i="90" s="1"/>
  <c r="G13" i="89" s="1"/>
  <c r="J177" i="90"/>
  <c r="J167" i="90"/>
  <c r="J159" i="90"/>
  <c r="J155" i="90"/>
  <c r="J153" i="90"/>
  <c r="G12" i="89" s="1"/>
  <c r="J149" i="90"/>
  <c r="J145" i="90"/>
  <c r="J125" i="90"/>
  <c r="J106" i="90"/>
  <c r="J102" i="90"/>
  <c r="J96" i="90"/>
  <c r="J90" i="90"/>
  <c r="J85" i="90"/>
  <c r="J73" i="90"/>
  <c r="J48" i="90" s="1"/>
  <c r="G11" i="89" s="1"/>
  <c r="G14" i="89" s="1"/>
  <c r="J62" i="90"/>
  <c r="J51" i="90"/>
  <c r="J37" i="90"/>
  <c r="J26" i="90"/>
  <c r="J15" i="90"/>
  <c r="J6" i="90"/>
  <c r="J5" i="90" l="1"/>
  <c r="J95" i="90"/>
  <c r="J84" i="90" s="1"/>
  <c r="G6" i="89" s="1"/>
  <c r="J163" i="90"/>
  <c r="G9" i="89" s="1"/>
  <c r="K60" i="97"/>
  <c r="G14" i="93"/>
  <c r="J119" i="94"/>
  <c r="G7" i="93" s="1"/>
  <c r="J190" i="94"/>
  <c r="G13" i="93" s="1"/>
  <c r="J5" i="104"/>
  <c r="J59" i="104"/>
  <c r="J256" i="100"/>
  <c r="J7" i="95"/>
  <c r="J6" i="97"/>
  <c r="J5" i="97" s="1"/>
  <c r="J75" i="104"/>
  <c r="J75" i="103"/>
  <c r="K45" i="97"/>
  <c r="J62" i="96"/>
  <c r="J53" i="95" s="1"/>
  <c r="J54" i="95"/>
  <c r="J5" i="94"/>
  <c r="G5" i="93" s="1"/>
  <c r="J32" i="104"/>
  <c r="J32" i="100"/>
  <c r="J6" i="95"/>
  <c r="K33" i="102"/>
  <c r="J32" i="102"/>
  <c r="J168" i="102"/>
  <c r="K192" i="97"/>
  <c r="K54" i="96"/>
  <c r="J255" i="103"/>
  <c r="J81" i="102"/>
  <c r="K48" i="102"/>
  <c r="K53" i="96"/>
  <c r="K50" i="96" s="1"/>
  <c r="K42" i="96" s="1"/>
  <c r="K6" i="96"/>
  <c r="K173" i="96"/>
  <c r="K25" i="96"/>
  <c r="K24" i="96" s="1"/>
  <c r="K40" i="102"/>
  <c r="K32" i="102" s="1"/>
  <c r="K39" i="96"/>
  <c r="K53" i="97"/>
  <c r="K44" i="97" s="1"/>
  <c r="K30" i="97"/>
  <c r="K6" i="97"/>
  <c r="K5" i="97" s="1"/>
  <c r="K285" i="97" s="1"/>
  <c r="J217" i="94"/>
  <c r="J216" i="94" s="1"/>
  <c r="G21" i="93" s="1"/>
  <c r="J254" i="94" l="1"/>
  <c r="J255" i="104"/>
  <c r="G5" i="89"/>
  <c r="G10" i="93"/>
  <c r="G15" i="93" s="1"/>
  <c r="G18" i="93" s="1"/>
  <c r="G23" i="93" s="1"/>
  <c r="F21" i="69" l="1"/>
  <c r="F17" i="69"/>
  <c r="F13" i="69"/>
  <c r="F12" i="69"/>
  <c r="F11" i="69"/>
  <c r="F9" i="69"/>
  <c r="F7" i="69"/>
  <c r="F6" i="69"/>
  <c r="F5" i="69"/>
  <c r="K169" i="83"/>
  <c r="K164" i="83"/>
  <c r="K198" i="78"/>
  <c r="K195" i="78"/>
  <c r="K81" i="78"/>
  <c r="K44" i="81"/>
  <c r="K35" i="83"/>
  <c r="K41" i="78"/>
  <c r="K250" i="80"/>
  <c r="J250" i="80"/>
  <c r="I250" i="80"/>
  <c r="H250" i="80"/>
  <c r="G250" i="80"/>
  <c r="K247" i="80"/>
  <c r="J247" i="80"/>
  <c r="I247" i="80"/>
  <c r="I229" i="80" s="1"/>
  <c r="I228" i="80" s="1"/>
  <c r="H247" i="80"/>
  <c r="G247" i="80"/>
  <c r="K234" i="80"/>
  <c r="J234" i="80"/>
  <c r="J229" i="80" s="1"/>
  <c r="J228" i="80" s="1"/>
  <c r="I234" i="80"/>
  <c r="H234" i="80"/>
  <c r="G234" i="80"/>
  <c r="K230" i="80"/>
  <c r="K229" i="80" s="1"/>
  <c r="K228" i="80" s="1"/>
  <c r="J230" i="80"/>
  <c r="I230" i="80"/>
  <c r="H230" i="80"/>
  <c r="G230" i="80"/>
  <c r="G229" i="80" s="1"/>
  <c r="G228" i="80" s="1"/>
  <c r="H229" i="80"/>
  <c r="H228" i="80" s="1"/>
  <c r="K217" i="80"/>
  <c r="J217" i="80"/>
  <c r="I217" i="80"/>
  <c r="H217" i="80"/>
  <c r="G217" i="80"/>
  <c r="K203" i="80"/>
  <c r="J203" i="80"/>
  <c r="I203" i="80"/>
  <c r="H203" i="80"/>
  <c r="G203" i="80"/>
  <c r="K200" i="80"/>
  <c r="J200" i="80"/>
  <c r="I200" i="80"/>
  <c r="H200" i="80"/>
  <c r="H165" i="80" s="1"/>
  <c r="G200" i="80"/>
  <c r="K189" i="80"/>
  <c r="J189" i="80"/>
  <c r="I189" i="80"/>
  <c r="I165" i="80" s="1"/>
  <c r="H189" i="80"/>
  <c r="G189" i="80"/>
  <c r="K178" i="80"/>
  <c r="J178" i="80"/>
  <c r="J165" i="80" s="1"/>
  <c r="I178" i="80"/>
  <c r="H178" i="80"/>
  <c r="G178" i="80"/>
  <c r="K167" i="80"/>
  <c r="K165" i="80" s="1"/>
  <c r="J167" i="80"/>
  <c r="I167" i="80"/>
  <c r="H167" i="80"/>
  <c r="G167" i="80"/>
  <c r="G165" i="80" s="1"/>
  <c r="K160" i="80"/>
  <c r="J160" i="80"/>
  <c r="I160" i="80"/>
  <c r="H160" i="80"/>
  <c r="G160" i="80"/>
  <c r="K159" i="80"/>
  <c r="J159" i="80"/>
  <c r="I159" i="80"/>
  <c r="H159" i="80"/>
  <c r="G159" i="80"/>
  <c r="K158" i="80"/>
  <c r="J158" i="80"/>
  <c r="I158" i="80"/>
  <c r="H158" i="80"/>
  <c r="G158" i="80"/>
  <c r="K157" i="80"/>
  <c r="J157" i="80"/>
  <c r="I157" i="80"/>
  <c r="H157" i="80"/>
  <c r="G157" i="80"/>
  <c r="K152" i="80"/>
  <c r="J152" i="80"/>
  <c r="I152" i="80"/>
  <c r="H152" i="80"/>
  <c r="G152" i="80"/>
  <c r="K138" i="80"/>
  <c r="J138" i="80"/>
  <c r="I138" i="80"/>
  <c r="H138" i="80"/>
  <c r="G138" i="80"/>
  <c r="K123" i="80"/>
  <c r="J123" i="80"/>
  <c r="I123" i="80"/>
  <c r="H123" i="80"/>
  <c r="G123" i="80"/>
  <c r="K120" i="80"/>
  <c r="J120" i="80"/>
  <c r="I120" i="80"/>
  <c r="H120" i="80"/>
  <c r="G120" i="80"/>
  <c r="K109" i="80"/>
  <c r="J109" i="80"/>
  <c r="I109" i="80"/>
  <c r="H109" i="80"/>
  <c r="G109" i="80"/>
  <c r="K98" i="80"/>
  <c r="J98" i="80"/>
  <c r="J78" i="80" s="1"/>
  <c r="I98" i="80"/>
  <c r="H98" i="80"/>
  <c r="G98" i="80"/>
  <c r="K87" i="80"/>
  <c r="J87" i="80"/>
  <c r="I87" i="80"/>
  <c r="H87" i="80"/>
  <c r="G87" i="80"/>
  <c r="K82" i="80"/>
  <c r="J82" i="80"/>
  <c r="I82" i="80"/>
  <c r="H82" i="80"/>
  <c r="G82" i="80"/>
  <c r="K79" i="80"/>
  <c r="J79" i="80"/>
  <c r="I79" i="80"/>
  <c r="I78" i="80" s="1"/>
  <c r="H79" i="80"/>
  <c r="G79" i="80"/>
  <c r="K73" i="80"/>
  <c r="J73" i="80"/>
  <c r="J62" i="80" s="1"/>
  <c r="I73" i="80"/>
  <c r="H73" i="80"/>
  <c r="G73" i="80"/>
  <c r="K69" i="80"/>
  <c r="J69" i="80"/>
  <c r="I69" i="80"/>
  <c r="H69" i="80"/>
  <c r="H62" i="80" s="1"/>
  <c r="G69" i="80"/>
  <c r="I62" i="80"/>
  <c r="K61" i="80"/>
  <c r="J61" i="80"/>
  <c r="I61" i="80"/>
  <c r="H61" i="80"/>
  <c r="G61" i="80"/>
  <c r="I60" i="80"/>
  <c r="H60" i="80"/>
  <c r="G60" i="80"/>
  <c r="I59" i="80"/>
  <c r="H59" i="80"/>
  <c r="G59" i="80"/>
  <c r="I58" i="80"/>
  <c r="H58" i="80"/>
  <c r="H56" i="80" s="1"/>
  <c r="G58" i="80"/>
  <c r="K57" i="80"/>
  <c r="J57" i="80"/>
  <c r="I57" i="80"/>
  <c r="I56" i="80" s="1"/>
  <c r="H57" i="80"/>
  <c r="G57" i="80"/>
  <c r="G56" i="80"/>
  <c r="K55" i="80"/>
  <c r="K53" i="80" s="1"/>
  <c r="J55" i="80"/>
  <c r="I55" i="80"/>
  <c r="H55" i="80"/>
  <c r="G55" i="80"/>
  <c r="G53" i="80" s="1"/>
  <c r="K54" i="80"/>
  <c r="J54" i="80"/>
  <c r="I54" i="80"/>
  <c r="I53" i="80" s="1"/>
  <c r="H54" i="80"/>
  <c r="G54" i="80"/>
  <c r="J53" i="80"/>
  <c r="K52" i="80"/>
  <c r="K49" i="80" s="1"/>
  <c r="J52" i="80"/>
  <c r="I52" i="80"/>
  <c r="H52" i="80"/>
  <c r="G52" i="80"/>
  <c r="G49" i="80" s="1"/>
  <c r="K51" i="80"/>
  <c r="J51" i="80"/>
  <c r="I51" i="80"/>
  <c r="H51" i="80"/>
  <c r="H49" i="80" s="1"/>
  <c r="G51" i="80"/>
  <c r="K50" i="80"/>
  <c r="J50" i="80"/>
  <c r="I50" i="80"/>
  <c r="I49" i="80" s="1"/>
  <c r="H50" i="80"/>
  <c r="G50" i="80"/>
  <c r="J49" i="80"/>
  <c r="I48" i="80"/>
  <c r="H48" i="80"/>
  <c r="G48" i="80"/>
  <c r="I47" i="80"/>
  <c r="H47" i="80"/>
  <c r="H45" i="80" s="1"/>
  <c r="G47" i="80"/>
  <c r="I46" i="80"/>
  <c r="I45" i="80" s="1"/>
  <c r="H46" i="80"/>
  <c r="G46" i="80"/>
  <c r="G45" i="80"/>
  <c r="K44" i="80"/>
  <c r="J44" i="80"/>
  <c r="I44" i="80"/>
  <c r="H44" i="80"/>
  <c r="G44" i="80"/>
  <c r="K43" i="80"/>
  <c r="J43" i="80"/>
  <c r="I43" i="80"/>
  <c r="H43" i="80"/>
  <c r="G43" i="80"/>
  <c r="K42" i="80"/>
  <c r="J42" i="80"/>
  <c r="I42" i="80"/>
  <c r="H42" i="80"/>
  <c r="G42" i="80"/>
  <c r="K41" i="80"/>
  <c r="J41" i="80"/>
  <c r="I41" i="80"/>
  <c r="H41" i="80"/>
  <c r="G41" i="80"/>
  <c r="K39" i="80"/>
  <c r="J39" i="80"/>
  <c r="I39" i="80"/>
  <c r="H39" i="80"/>
  <c r="H37" i="80" s="1"/>
  <c r="G39" i="80"/>
  <c r="K38" i="80"/>
  <c r="J38" i="80"/>
  <c r="I38" i="80"/>
  <c r="I37" i="80" s="1"/>
  <c r="H38" i="80"/>
  <c r="G38" i="80"/>
  <c r="K37" i="80"/>
  <c r="J37" i="80"/>
  <c r="G37" i="80"/>
  <c r="I36" i="80"/>
  <c r="H36" i="80"/>
  <c r="G36" i="80"/>
  <c r="G33" i="80" s="1"/>
  <c r="K35" i="80"/>
  <c r="J35" i="80"/>
  <c r="I35" i="80"/>
  <c r="H35" i="80"/>
  <c r="H33" i="80" s="1"/>
  <c r="G35" i="80"/>
  <c r="K34" i="80"/>
  <c r="J34" i="80"/>
  <c r="I34" i="80"/>
  <c r="I33" i="80" s="1"/>
  <c r="H34" i="80"/>
  <c r="G34" i="80"/>
  <c r="K25" i="80"/>
  <c r="J25" i="80"/>
  <c r="I25" i="80"/>
  <c r="H25" i="80"/>
  <c r="H24" i="80" s="1"/>
  <c r="G25" i="80"/>
  <c r="K24" i="80"/>
  <c r="J24" i="80"/>
  <c r="I24" i="80"/>
  <c r="G24" i="80"/>
  <c r="K20" i="80"/>
  <c r="J20" i="80"/>
  <c r="I20" i="80"/>
  <c r="H20" i="80"/>
  <c r="G20" i="80"/>
  <c r="K8" i="80"/>
  <c r="K6" i="80" s="1"/>
  <c r="K5" i="80" s="1"/>
  <c r="J8" i="80"/>
  <c r="I8" i="80"/>
  <c r="H8" i="80"/>
  <c r="G8" i="80"/>
  <c r="G6" i="80" s="1"/>
  <c r="G5" i="80" s="1"/>
  <c r="K7" i="80"/>
  <c r="J7" i="80"/>
  <c r="I7" i="80"/>
  <c r="H7" i="80"/>
  <c r="H6" i="80" s="1"/>
  <c r="H5" i="80" s="1"/>
  <c r="G7" i="80"/>
  <c r="J6" i="80"/>
  <c r="I6" i="80"/>
  <c r="I5" i="80" s="1"/>
  <c r="J5" i="80"/>
  <c r="J250" i="107"/>
  <c r="J247" i="107"/>
  <c r="J234" i="107"/>
  <c r="J230" i="107"/>
  <c r="J229" i="107"/>
  <c r="J228" i="107" s="1"/>
  <c r="J217" i="107"/>
  <c r="J203" i="107"/>
  <c r="J200" i="107"/>
  <c r="J189" i="107"/>
  <c r="J178" i="107"/>
  <c r="J167" i="107"/>
  <c r="J160" i="107"/>
  <c r="J152" i="107"/>
  <c r="J150" i="107" s="1"/>
  <c r="J138" i="107"/>
  <c r="J123" i="107"/>
  <c r="J120" i="107"/>
  <c r="J109" i="107"/>
  <c r="J98" i="107"/>
  <c r="J87" i="107"/>
  <c r="J82" i="107"/>
  <c r="J79" i="107"/>
  <c r="J73" i="107"/>
  <c r="J69" i="107"/>
  <c r="J62" i="107"/>
  <c r="J56" i="107"/>
  <c r="J53" i="107"/>
  <c r="J49" i="107"/>
  <c r="J40" i="107"/>
  <c r="J32" i="107" s="1"/>
  <c r="J37" i="107"/>
  <c r="J24" i="107"/>
  <c r="J20" i="107"/>
  <c r="J6" i="107"/>
  <c r="J156" i="105"/>
  <c r="J156" i="80" s="1"/>
  <c r="J53" i="105"/>
  <c r="J49" i="105"/>
  <c r="J37" i="105"/>
  <c r="J258" i="79"/>
  <c r="J255" i="79"/>
  <c r="J254" i="79" s="1"/>
  <c r="J145" i="79"/>
  <c r="J143" i="79"/>
  <c r="J73" i="79"/>
  <c r="J70" i="79"/>
  <c r="J161" i="82"/>
  <c r="J57" i="82"/>
  <c r="J49" i="82"/>
  <c r="J37" i="82"/>
  <c r="J87" i="88"/>
  <c r="J80" i="88"/>
  <c r="J72" i="88"/>
  <c r="J68" i="88"/>
  <c r="J67" i="88" s="1"/>
  <c r="J59" i="88"/>
  <c r="J53" i="88"/>
  <c r="J49" i="88"/>
  <c r="J44" i="88"/>
  <c r="J11" i="88"/>
  <c r="J7" i="88"/>
  <c r="J153" i="87"/>
  <c r="J54" i="87"/>
  <c r="J157" i="81"/>
  <c r="J149" i="81"/>
  <c r="J160" i="84"/>
  <c r="J49" i="84"/>
  <c r="J37" i="84"/>
  <c r="J171" i="83"/>
  <c r="J168" i="83"/>
  <c r="J163" i="83"/>
  <c r="J61" i="83"/>
  <c r="J60" i="83" s="1"/>
  <c r="J54" i="83"/>
  <c r="J47" i="83"/>
  <c r="J41" i="83"/>
  <c r="J40" i="83"/>
  <c r="J247" i="108"/>
  <c r="J244" i="108"/>
  <c r="J231" i="108"/>
  <c r="J226" i="108" s="1"/>
  <c r="J225" i="108" s="1"/>
  <c r="J227" i="108"/>
  <c r="J214" i="108"/>
  <c r="J200" i="108"/>
  <c r="J197" i="108"/>
  <c r="J186" i="108"/>
  <c r="J175" i="108"/>
  <c r="J164" i="108"/>
  <c r="J162" i="108" s="1"/>
  <c r="J157" i="108"/>
  <c r="J149" i="108"/>
  <c r="J147" i="108" s="1"/>
  <c r="J135" i="108"/>
  <c r="J120" i="108"/>
  <c r="J117" i="108"/>
  <c r="J106" i="108"/>
  <c r="J95" i="108"/>
  <c r="J84" i="108"/>
  <c r="J79" i="108"/>
  <c r="J76" i="108"/>
  <c r="J70" i="108"/>
  <c r="J59" i="108" s="1"/>
  <c r="J66" i="108"/>
  <c r="J53" i="108"/>
  <c r="J50" i="108"/>
  <c r="J45" i="108"/>
  <c r="J40" i="108"/>
  <c r="J37" i="108"/>
  <c r="J33" i="108"/>
  <c r="J32" i="108" s="1"/>
  <c r="J24" i="108"/>
  <c r="J20" i="108"/>
  <c r="J6" i="108"/>
  <c r="J5" i="108" s="1"/>
  <c r="J290" i="78"/>
  <c r="J287" i="78"/>
  <c r="J274" i="78"/>
  <c r="J270" i="78"/>
  <c r="J269" i="78"/>
  <c r="J257" i="78"/>
  <c r="J243" i="78"/>
  <c r="J240" i="78"/>
  <c r="J229" i="78"/>
  <c r="J218" i="78"/>
  <c r="J207" i="78"/>
  <c r="J200" i="78"/>
  <c r="J190" i="78"/>
  <c r="J184" i="78"/>
  <c r="J172" i="78"/>
  <c r="J157" i="78"/>
  <c r="J154" i="78"/>
  <c r="J143" i="78"/>
  <c r="J132" i="78"/>
  <c r="J121" i="78"/>
  <c r="J116" i="78"/>
  <c r="J113" i="78"/>
  <c r="J107" i="78"/>
  <c r="J103" i="78"/>
  <c r="J89" i="78"/>
  <c r="J88" i="78"/>
  <c r="J84" i="78"/>
  <c r="J74" i="78"/>
  <c r="J65" i="78"/>
  <c r="J61" i="78"/>
  <c r="J57" i="78"/>
  <c r="J48" i="78"/>
  <c r="J43" i="78"/>
  <c r="J40" i="78"/>
  <c r="J29" i="78"/>
  <c r="J24" i="78"/>
  <c r="J10" i="78"/>
  <c r="J254" i="68"/>
  <c r="J253" i="68" s="1"/>
  <c r="J249" i="68"/>
  <c r="J235" i="68"/>
  <c r="J225" i="68"/>
  <c r="J199" i="68"/>
  <c r="J155" i="68"/>
  <c r="J139" i="68"/>
  <c r="J111" i="68"/>
  <c r="J105" i="68"/>
  <c r="J77" i="68"/>
  <c r="J66" i="68"/>
  <c r="J56" i="68"/>
  <c r="J18" i="68"/>
  <c r="J7" i="68"/>
  <c r="J6" i="68" s="1"/>
  <c r="J60" i="78" l="1"/>
  <c r="J268" i="78"/>
  <c r="J47" i="78"/>
  <c r="J28" i="78"/>
  <c r="J82" i="78"/>
  <c r="J205" i="78"/>
  <c r="J96" i="78"/>
  <c r="J221" i="68"/>
  <c r="G13" i="69" s="1"/>
  <c r="J188" i="78"/>
  <c r="J6" i="78"/>
  <c r="J39" i="78"/>
  <c r="J75" i="108"/>
  <c r="J112" i="78"/>
  <c r="I40" i="80"/>
  <c r="H40" i="80"/>
  <c r="H32" i="80" s="1"/>
  <c r="G40" i="80"/>
  <c r="G32" i="80" s="1"/>
  <c r="J165" i="107"/>
  <c r="H53" i="80"/>
  <c r="G62" i="80"/>
  <c r="K62" i="80"/>
  <c r="H78" i="80"/>
  <c r="G78" i="80"/>
  <c r="K78" i="80"/>
  <c r="I32" i="80"/>
  <c r="J5" i="107"/>
  <c r="J78" i="107"/>
  <c r="J150" i="80"/>
  <c r="J255" i="108"/>
  <c r="AA81" i="78"/>
  <c r="AA44" i="78"/>
  <c r="AA198" i="78"/>
  <c r="AA25" i="78"/>
  <c r="Y54" i="103"/>
  <c r="AA77" i="97"/>
  <c r="J258" i="107" l="1"/>
  <c r="J53" i="78"/>
  <c r="J5" i="78"/>
  <c r="J38" i="78" l="1"/>
  <c r="J298" i="78"/>
  <c r="AB78" i="79"/>
  <c r="L78" i="79" s="1"/>
  <c r="N78" i="79" s="1"/>
  <c r="X57" i="105"/>
  <c r="Z24" i="82"/>
  <c r="F13" i="98"/>
  <c r="F9" i="98"/>
  <c r="F10" i="69"/>
  <c r="K254" i="68"/>
  <c r="K253" i="68" s="1"/>
  <c r="K249" i="68"/>
  <c r="K235" i="68"/>
  <c r="K225" i="68"/>
  <c r="K221" i="68" s="1"/>
  <c r="H13" i="69" s="1"/>
  <c r="K199" i="68"/>
  <c r="K155" i="68"/>
  <c r="K139" i="68"/>
  <c r="K111" i="68"/>
  <c r="K105" i="68"/>
  <c r="K100" i="68"/>
  <c r="K88" i="68"/>
  <c r="K77" i="68"/>
  <c r="K66" i="68"/>
  <c r="K56" i="68"/>
  <c r="K18" i="68"/>
  <c r="K7" i="68"/>
  <c r="K29" i="78"/>
  <c r="K10" i="78"/>
  <c r="K57" i="78"/>
  <c r="K74" i="78"/>
  <c r="K65" i="78"/>
  <c r="K60" i="78"/>
  <c r="I290" i="78"/>
  <c r="I287" i="78"/>
  <c r="I274" i="78"/>
  <c r="I270" i="78"/>
  <c r="I257" i="78"/>
  <c r="I243" i="78"/>
  <c r="I240" i="78"/>
  <c r="I229" i="78"/>
  <c r="I218" i="78"/>
  <c r="I207" i="78"/>
  <c r="I200" i="78"/>
  <c r="I190" i="78"/>
  <c r="I184" i="78"/>
  <c r="I172" i="78"/>
  <c r="I157" i="78"/>
  <c r="I154" i="78"/>
  <c r="I143" i="78"/>
  <c r="I132" i="78"/>
  <c r="I121" i="78"/>
  <c r="I116" i="78"/>
  <c r="I113" i="78"/>
  <c r="I107" i="78"/>
  <c r="I103" i="78"/>
  <c r="I89" i="78"/>
  <c r="I88" i="78"/>
  <c r="I84" i="78"/>
  <c r="I53" i="78"/>
  <c r="I48" i="78"/>
  <c r="I43" i="78"/>
  <c r="I40" i="78"/>
  <c r="I39" i="78"/>
  <c r="I28" i="78"/>
  <c r="I24" i="78"/>
  <c r="I6" i="78"/>
  <c r="I247" i="108"/>
  <c r="I244" i="108"/>
  <c r="I231" i="108"/>
  <c r="I227" i="108"/>
  <c r="I226" i="108"/>
  <c r="I225" i="108" s="1"/>
  <c r="I214" i="108"/>
  <c r="I200" i="108"/>
  <c r="I197" i="108"/>
  <c r="I186" i="108"/>
  <c r="I175" i="108"/>
  <c r="I164" i="108"/>
  <c r="I157" i="108"/>
  <c r="I149" i="108"/>
  <c r="I147" i="108" s="1"/>
  <c r="I135" i="108"/>
  <c r="I120" i="108"/>
  <c r="I117" i="108"/>
  <c r="I106" i="108"/>
  <c r="I95" i="108"/>
  <c r="I84" i="108"/>
  <c r="I79" i="108"/>
  <c r="I76" i="108"/>
  <c r="I75" i="108" s="1"/>
  <c r="I70" i="108"/>
  <c r="I66" i="108"/>
  <c r="I59" i="108"/>
  <c r="I53" i="108"/>
  <c r="I50" i="108"/>
  <c r="I45" i="108"/>
  <c r="I40" i="108"/>
  <c r="I37" i="108"/>
  <c r="I33" i="108"/>
  <c r="I24" i="108"/>
  <c r="I20" i="108"/>
  <c r="I6" i="108"/>
  <c r="I5" i="108" s="1"/>
  <c r="I171" i="83"/>
  <c r="I168" i="83"/>
  <c r="I163" i="83"/>
  <c r="I61" i="83"/>
  <c r="I60" i="83" s="1"/>
  <c r="I54" i="83"/>
  <c r="I47" i="83"/>
  <c r="I41" i="83"/>
  <c r="I40" i="83"/>
  <c r="I160" i="84"/>
  <c r="I49" i="84"/>
  <c r="I37" i="84"/>
  <c r="I157" i="81"/>
  <c r="K153" i="87"/>
  <c r="I148" i="87"/>
  <c r="I54" i="87"/>
  <c r="K72" i="88"/>
  <c r="K68" i="88"/>
  <c r="K11" i="88"/>
  <c r="K7" i="88"/>
  <c r="I87" i="88"/>
  <c r="I80" i="88"/>
  <c r="I67" i="88"/>
  <c r="I59" i="88"/>
  <c r="I53" i="88"/>
  <c r="I49" i="88"/>
  <c r="I44" i="88"/>
  <c r="I161" i="82"/>
  <c r="I57" i="82"/>
  <c r="I49" i="82"/>
  <c r="I37" i="82"/>
  <c r="K156" i="105"/>
  <c r="K156" i="80" s="1"/>
  <c r="K150" i="80" s="1"/>
  <c r="K53" i="105"/>
  <c r="K49" i="105"/>
  <c r="K37" i="105"/>
  <c r="I252" i="105"/>
  <c r="I249" i="105"/>
  <c r="I236" i="105"/>
  <c r="I232" i="105"/>
  <c r="I231" i="105"/>
  <c r="I230" i="105" s="1"/>
  <c r="I219" i="105"/>
  <c r="I205" i="105"/>
  <c r="I202" i="105"/>
  <c r="I191" i="105"/>
  <c r="I180" i="105"/>
  <c r="I169" i="105"/>
  <c r="I162" i="105"/>
  <c r="I156" i="105"/>
  <c r="I152" i="105"/>
  <c r="I138" i="105"/>
  <c r="I123" i="105"/>
  <c r="I120" i="105"/>
  <c r="I109" i="105"/>
  <c r="I98" i="105"/>
  <c r="I87" i="105"/>
  <c r="I82" i="105"/>
  <c r="I79" i="105"/>
  <c r="I73" i="105"/>
  <c r="I69" i="105"/>
  <c r="I62" i="105" s="1"/>
  <c r="I32" i="105"/>
  <c r="I24" i="105"/>
  <c r="I20" i="105"/>
  <c r="I6" i="105"/>
  <c r="K56" i="107"/>
  <c r="K53" i="107"/>
  <c r="K49" i="107"/>
  <c r="K40" i="107" s="1"/>
  <c r="K37" i="107"/>
  <c r="I258" i="79"/>
  <c r="I255" i="79"/>
  <c r="I254" i="79" s="1"/>
  <c r="I145" i="79"/>
  <c r="I143" i="79"/>
  <c r="I73" i="79"/>
  <c r="I250" i="107"/>
  <c r="I247" i="107"/>
  <c r="I234" i="107"/>
  <c r="I230" i="107"/>
  <c r="I217" i="107"/>
  <c r="I203" i="107"/>
  <c r="I200" i="107"/>
  <c r="I189" i="107"/>
  <c r="I178" i="107"/>
  <c r="I167" i="107"/>
  <c r="I160" i="107"/>
  <c r="I152" i="107"/>
  <c r="I150" i="107" s="1"/>
  <c r="I138" i="107"/>
  <c r="I123" i="107"/>
  <c r="I120" i="107"/>
  <c r="I109" i="107"/>
  <c r="I98" i="107"/>
  <c r="I87" i="107"/>
  <c r="I82" i="107"/>
  <c r="I79" i="107"/>
  <c r="I73" i="107"/>
  <c r="I69" i="107"/>
  <c r="I62" i="107" s="1"/>
  <c r="I32" i="107"/>
  <c r="I24" i="107"/>
  <c r="I20" i="107"/>
  <c r="I6" i="107"/>
  <c r="I5" i="107" s="1"/>
  <c r="I234" i="90"/>
  <c r="I222" i="90"/>
  <c r="I221" i="90" s="1"/>
  <c r="I217" i="90"/>
  <c r="I203" i="90"/>
  <c r="I193" i="90"/>
  <c r="I189" i="90"/>
  <c r="F13" i="89" s="1"/>
  <c r="I177" i="90"/>
  <c r="I163" i="90" s="1"/>
  <c r="F9" i="89" s="1"/>
  <c r="I167" i="90"/>
  <c r="I159" i="90"/>
  <c r="I155" i="90"/>
  <c r="I149" i="90"/>
  <c r="I145" i="90"/>
  <c r="I125" i="90"/>
  <c r="I106" i="90"/>
  <c r="I102" i="90"/>
  <c r="I96" i="90"/>
  <c r="I95" i="90" s="1"/>
  <c r="I84" i="90" s="1"/>
  <c r="F6" i="89" s="1"/>
  <c r="I90" i="90"/>
  <c r="I85" i="90"/>
  <c r="I73" i="90"/>
  <c r="I62" i="90"/>
  <c r="I51" i="90"/>
  <c r="I37" i="90"/>
  <c r="I26" i="90"/>
  <c r="I15" i="90"/>
  <c r="I6" i="90"/>
  <c r="I67" i="92"/>
  <c r="I57" i="92"/>
  <c r="I54" i="92"/>
  <c r="I43" i="92"/>
  <c r="I38" i="92"/>
  <c r="I37" i="92" s="1"/>
  <c r="I24" i="92"/>
  <c r="O6" i="89" s="1"/>
  <c r="I6" i="92"/>
  <c r="I246" i="94"/>
  <c r="I243" i="94"/>
  <c r="I235" i="94"/>
  <c r="I230" i="94"/>
  <c r="F17" i="93" s="1"/>
  <c r="I223" i="94"/>
  <c r="I222" i="94" s="1"/>
  <c r="I218" i="94"/>
  <c r="I204" i="94"/>
  <c r="I194" i="94"/>
  <c r="I190" i="94" s="1"/>
  <c r="F13" i="93" s="1"/>
  <c r="I178" i="94"/>
  <c r="I168" i="94"/>
  <c r="I160" i="94"/>
  <c r="I156" i="94"/>
  <c r="I154" i="94" s="1"/>
  <c r="F12" i="93" s="1"/>
  <c r="I150" i="94"/>
  <c r="I146" i="94"/>
  <c r="I143" i="94"/>
  <c r="I138" i="94"/>
  <c r="I130" i="94"/>
  <c r="I125" i="94"/>
  <c r="I121" i="94"/>
  <c r="I106" i="94"/>
  <c r="I102" i="94"/>
  <c r="I96" i="94"/>
  <c r="I90" i="94"/>
  <c r="I85" i="94"/>
  <c r="I73" i="94"/>
  <c r="I62" i="94"/>
  <c r="I51" i="94"/>
  <c r="I48" i="94"/>
  <c r="F11" i="93" s="1"/>
  <c r="F14" i="93" s="1"/>
  <c r="I37" i="94"/>
  <c r="I26" i="94"/>
  <c r="I15" i="94"/>
  <c r="I6" i="94"/>
  <c r="I156" i="95"/>
  <c r="I155" i="95"/>
  <c r="I154" i="95"/>
  <c r="I153" i="95"/>
  <c r="I114" i="95"/>
  <c r="I58" i="95"/>
  <c r="I57" i="95"/>
  <c r="I56" i="95"/>
  <c r="I55" i="95"/>
  <c r="I51" i="95"/>
  <c r="I49" i="95"/>
  <c r="I48" i="95"/>
  <c r="I47" i="95"/>
  <c r="I46" i="95"/>
  <c r="I45" i="95"/>
  <c r="I44" i="95"/>
  <c r="I43" i="95"/>
  <c r="I42" i="95"/>
  <c r="I41" i="95"/>
  <c r="I40" i="95"/>
  <c r="I39" i="95"/>
  <c r="I38" i="95"/>
  <c r="I35" i="95"/>
  <c r="I34" i="95"/>
  <c r="I31" i="95"/>
  <c r="I30" i="95"/>
  <c r="I29" i="95"/>
  <c r="I28" i="95"/>
  <c r="I27" i="95"/>
  <c r="I26" i="95"/>
  <c r="I25" i="95"/>
  <c r="I24" i="95"/>
  <c r="O6" i="93" s="1"/>
  <c r="I22" i="95"/>
  <c r="I19" i="95"/>
  <c r="I18" i="95"/>
  <c r="I17" i="95"/>
  <c r="I16" i="95"/>
  <c r="I15" i="95"/>
  <c r="I14" i="95"/>
  <c r="I13" i="95"/>
  <c r="I12" i="95"/>
  <c r="I11" i="95"/>
  <c r="I10" i="95"/>
  <c r="I9" i="95"/>
  <c r="I8" i="95"/>
  <c r="I7" i="95"/>
  <c r="I63" i="96"/>
  <c r="I54" i="95" s="1"/>
  <c r="I62" i="96"/>
  <c r="I53" i="95" s="1"/>
  <c r="I42" i="96"/>
  <c r="I39" i="96"/>
  <c r="I37" i="95" s="1"/>
  <c r="I24" i="96"/>
  <c r="I6" i="96"/>
  <c r="I6" i="95" s="1"/>
  <c r="I248" i="100"/>
  <c r="I245" i="100"/>
  <c r="I232" i="100"/>
  <c r="I228" i="100"/>
  <c r="I227" i="100" s="1"/>
  <c r="I226" i="100" s="1"/>
  <c r="I215" i="100"/>
  <c r="I201" i="100"/>
  <c r="I198" i="100"/>
  <c r="I187" i="100"/>
  <c r="I176" i="100"/>
  <c r="I165" i="100"/>
  <c r="I163" i="100" s="1"/>
  <c r="I158" i="100"/>
  <c r="I150" i="100"/>
  <c r="I148" i="100"/>
  <c r="I136" i="100"/>
  <c r="I121" i="100"/>
  <c r="I118" i="100"/>
  <c r="I107" i="100"/>
  <c r="I96" i="100"/>
  <c r="I85" i="100"/>
  <c r="I80" i="100"/>
  <c r="I77" i="100"/>
  <c r="I71" i="100"/>
  <c r="I67" i="100"/>
  <c r="I54" i="100"/>
  <c r="I51" i="100"/>
  <c r="I48" i="100"/>
  <c r="I45" i="100"/>
  <c r="I37" i="100"/>
  <c r="I33" i="100"/>
  <c r="I24" i="100"/>
  <c r="I20" i="100"/>
  <c r="I6" i="100"/>
  <c r="I5" i="100" s="1"/>
  <c r="I24" i="101"/>
  <c r="I6" i="101"/>
  <c r="I253" i="102"/>
  <c r="I250" i="102"/>
  <c r="I237" i="102"/>
  <c r="I220" i="102"/>
  <c r="I206" i="102"/>
  <c r="I203" i="102"/>
  <c r="I192" i="102"/>
  <c r="I181" i="102"/>
  <c r="I170" i="102"/>
  <c r="I168" i="102" s="1"/>
  <c r="I163" i="102"/>
  <c r="I155" i="102"/>
  <c r="I153" i="102"/>
  <c r="I141" i="102"/>
  <c r="I126" i="102"/>
  <c r="I123" i="102"/>
  <c r="I112" i="102"/>
  <c r="I101" i="102"/>
  <c r="I90" i="102"/>
  <c r="I85" i="102"/>
  <c r="I82" i="102"/>
  <c r="I76" i="102"/>
  <c r="I72" i="102"/>
  <c r="I59" i="102"/>
  <c r="I56" i="102"/>
  <c r="I40" i="102"/>
  <c r="I32" i="102" s="1"/>
  <c r="I37" i="102"/>
  <c r="I33" i="102"/>
  <c r="I24" i="102"/>
  <c r="I6" i="102"/>
  <c r="I247" i="103"/>
  <c r="I244" i="103"/>
  <c r="I231" i="103"/>
  <c r="I227" i="103"/>
  <c r="I214" i="103"/>
  <c r="I200" i="103"/>
  <c r="I197" i="103"/>
  <c r="I186" i="103"/>
  <c r="I175" i="103"/>
  <c r="I164" i="103"/>
  <c r="I162" i="103" s="1"/>
  <c r="I157" i="103"/>
  <c r="I149" i="103"/>
  <c r="I147" i="103" s="1"/>
  <c r="I135" i="103"/>
  <c r="I120" i="103"/>
  <c r="I117" i="103"/>
  <c r="I106" i="103"/>
  <c r="I95" i="103"/>
  <c r="I84" i="103"/>
  <c r="I79" i="103"/>
  <c r="I76" i="103"/>
  <c r="I70" i="103"/>
  <c r="I66" i="103"/>
  <c r="I53" i="103"/>
  <c r="I50" i="103"/>
  <c r="I40" i="103"/>
  <c r="I37" i="103"/>
  <c r="I33" i="103"/>
  <c r="I24" i="103"/>
  <c r="I20" i="103"/>
  <c r="I6" i="103"/>
  <c r="I247" i="104"/>
  <c r="I244" i="104"/>
  <c r="I231" i="104"/>
  <c r="I226" i="104" s="1"/>
  <c r="I225" i="104" s="1"/>
  <c r="I227" i="104"/>
  <c r="I214" i="104"/>
  <c r="I200" i="104"/>
  <c r="I197" i="104"/>
  <c r="I186" i="104"/>
  <c r="I175" i="104"/>
  <c r="I164" i="104"/>
  <c r="I162" i="104" s="1"/>
  <c r="I157" i="104"/>
  <c r="I149" i="104"/>
  <c r="I147" i="104" s="1"/>
  <c r="I135" i="104"/>
  <c r="I120" i="104"/>
  <c r="I117" i="104"/>
  <c r="I106" i="104"/>
  <c r="I95" i="104"/>
  <c r="I84" i="104"/>
  <c r="I79" i="104"/>
  <c r="I76" i="104"/>
  <c r="I75" i="104" s="1"/>
  <c r="I70" i="104"/>
  <c r="I59" i="104" s="1"/>
  <c r="I66" i="104"/>
  <c r="I53" i="104"/>
  <c r="I50" i="104"/>
  <c r="I40" i="104"/>
  <c r="I37" i="104"/>
  <c r="I33" i="104"/>
  <c r="I32" i="104" s="1"/>
  <c r="I24" i="104"/>
  <c r="I20" i="104"/>
  <c r="I6" i="104"/>
  <c r="I5" i="104" s="1"/>
  <c r="I165" i="107" l="1"/>
  <c r="I59" i="103"/>
  <c r="I65" i="102"/>
  <c r="I5" i="90"/>
  <c r="F5" i="89" s="1"/>
  <c r="I153" i="90"/>
  <c r="F12" i="89" s="1"/>
  <c r="I229" i="107"/>
  <c r="I228" i="107" s="1"/>
  <c r="I167" i="105"/>
  <c r="I156" i="80"/>
  <c r="I150" i="80" s="1"/>
  <c r="I258" i="80" s="1"/>
  <c r="I150" i="105"/>
  <c r="I226" i="103"/>
  <c r="I225" i="103" s="1"/>
  <c r="I255" i="103" s="1"/>
  <c r="I60" i="100"/>
  <c r="I164" i="94"/>
  <c r="F9" i="93" s="1"/>
  <c r="I48" i="90"/>
  <c r="F11" i="89" s="1"/>
  <c r="F14" i="89" s="1"/>
  <c r="I205" i="78"/>
  <c r="I81" i="102"/>
  <c r="I5" i="103"/>
  <c r="I232" i="102"/>
  <c r="I231" i="102" s="1"/>
  <c r="I40" i="100"/>
  <c r="I32" i="100" s="1"/>
  <c r="I95" i="94"/>
  <c r="I84" i="94" s="1"/>
  <c r="F6" i="93" s="1"/>
  <c r="I78" i="107"/>
  <c r="I5" i="105"/>
  <c r="I260" i="105" s="1"/>
  <c r="I47" i="78"/>
  <c r="I38" i="78" s="1"/>
  <c r="I269" i="78"/>
  <c r="I32" i="103"/>
  <c r="I75" i="103"/>
  <c r="I76" i="100"/>
  <c r="I256" i="100" s="1"/>
  <c r="I119" i="94"/>
  <c r="F7" i="93" s="1"/>
  <c r="I78" i="105"/>
  <c r="I162" i="108"/>
  <c r="I112" i="78"/>
  <c r="I32" i="108"/>
  <c r="I255" i="108" s="1"/>
  <c r="K63" i="68"/>
  <c r="H11" i="69" s="1"/>
  <c r="I5" i="78"/>
  <c r="I82" i="78"/>
  <c r="I96" i="78"/>
  <c r="I188" i="78"/>
  <c r="F14" i="98"/>
  <c r="I5" i="94"/>
  <c r="F5" i="93" s="1"/>
  <c r="I258" i="107"/>
  <c r="U78" i="79"/>
  <c r="I70" i="79"/>
  <c r="K54" i="87"/>
  <c r="F14" i="69"/>
  <c r="F15" i="69" s="1"/>
  <c r="F18" i="69" s="1"/>
  <c r="F23" i="69" s="1"/>
  <c r="K6" i="68"/>
  <c r="I217" i="94"/>
  <c r="I216" i="94" s="1"/>
  <c r="F21" i="93" s="1"/>
  <c r="I255" i="104"/>
  <c r="X7" i="92"/>
  <c r="U66" i="78"/>
  <c r="F10" i="93" l="1"/>
  <c r="F15" i="93" s="1"/>
  <c r="F18" i="93" s="1"/>
  <c r="F23" i="93" s="1"/>
  <c r="I268" i="78"/>
  <c r="I254" i="94"/>
  <c r="I298" i="78" l="1"/>
  <c r="AL56" i="68" l="1"/>
  <c r="Y73" i="78"/>
  <c r="L62" i="78"/>
  <c r="N62" i="78" s="1"/>
  <c r="AA61" i="78"/>
  <c r="Z61" i="78"/>
  <c r="Y61" i="78"/>
  <c r="X61" i="78"/>
  <c r="W61" i="78"/>
  <c r="V61" i="78"/>
  <c r="T61" i="78"/>
  <c r="S61" i="78"/>
  <c r="R61" i="78"/>
  <c r="Q61" i="78"/>
  <c r="P61" i="78"/>
  <c r="O61" i="78"/>
  <c r="M61" i="78"/>
  <c r="AD262" i="79" l="1"/>
  <c r="AE261" i="79"/>
  <c r="AD261" i="79"/>
  <c r="AC261" i="79"/>
  <c r="AD259" i="79"/>
  <c r="X238" i="94"/>
  <c r="X25" i="104"/>
  <c r="X7" i="103"/>
  <c r="X25" i="101"/>
  <c r="W59" i="92" l="1"/>
  <c r="W41" i="92"/>
  <c r="W39" i="92"/>
  <c r="X25" i="92" l="1"/>
  <c r="H246" i="94" l="1"/>
  <c r="H243" i="94"/>
  <c r="H235" i="94"/>
  <c r="H230" i="94"/>
  <c r="E17" i="93" s="1"/>
  <c r="H223" i="94"/>
  <c r="H222" i="94" s="1"/>
  <c r="H218" i="94"/>
  <c r="H204" i="94"/>
  <c r="H194" i="94"/>
  <c r="H178" i="94"/>
  <c r="H168" i="94"/>
  <c r="H164" i="94"/>
  <c r="E9" i="93" s="1"/>
  <c r="H160" i="94"/>
  <c r="H156" i="94"/>
  <c r="H150" i="94"/>
  <c r="H146" i="94"/>
  <c r="H143" i="94"/>
  <c r="H138" i="94"/>
  <c r="H130" i="94"/>
  <c r="H125" i="94"/>
  <c r="H121" i="94"/>
  <c r="H106" i="94"/>
  <c r="H102" i="94"/>
  <c r="H96" i="94"/>
  <c r="H95" i="94" s="1"/>
  <c r="H84" i="94" s="1"/>
  <c r="E6" i="93" s="1"/>
  <c r="H90" i="94"/>
  <c r="H85" i="94"/>
  <c r="H73" i="94"/>
  <c r="H62" i="94"/>
  <c r="H51" i="94"/>
  <c r="H37" i="94"/>
  <c r="H26" i="94"/>
  <c r="H15" i="94"/>
  <c r="H6" i="94"/>
  <c r="K246" i="95"/>
  <c r="K245" i="95"/>
  <c r="K244" i="95"/>
  <c r="K199" i="95"/>
  <c r="K198" i="95"/>
  <c r="K197" i="95"/>
  <c r="K163" i="95"/>
  <c r="K156" i="95"/>
  <c r="K155" i="95"/>
  <c r="K154" i="95"/>
  <c r="K153" i="95"/>
  <c r="K114" i="95"/>
  <c r="K78" i="95"/>
  <c r="K77" i="95"/>
  <c r="K76" i="95"/>
  <c r="K58" i="95"/>
  <c r="K57" i="95"/>
  <c r="K56" i="95"/>
  <c r="K55" i="95"/>
  <c r="K51" i="95"/>
  <c r="K49" i="95"/>
  <c r="K48" i="95"/>
  <c r="K47" i="95"/>
  <c r="K46" i="95"/>
  <c r="K45" i="95"/>
  <c r="K44" i="95"/>
  <c r="K43" i="95"/>
  <c r="K42" i="95"/>
  <c r="K41" i="95"/>
  <c r="K39" i="95"/>
  <c r="K38" i="95"/>
  <c r="K35" i="95"/>
  <c r="K34" i="95"/>
  <c r="K31" i="95"/>
  <c r="K30" i="95"/>
  <c r="K29" i="95"/>
  <c r="K28" i="95"/>
  <c r="K27" i="95"/>
  <c r="K26" i="95"/>
  <c r="K25" i="95"/>
  <c r="K22" i="95"/>
  <c r="K19" i="95"/>
  <c r="K18" i="95"/>
  <c r="K17" i="95"/>
  <c r="K16" i="95"/>
  <c r="K15" i="95"/>
  <c r="K14" i="95"/>
  <c r="K13" i="95"/>
  <c r="K12" i="95"/>
  <c r="K11" i="95"/>
  <c r="K10" i="95"/>
  <c r="K9" i="95"/>
  <c r="K8" i="95"/>
  <c r="K7" i="95"/>
  <c r="H156" i="95"/>
  <c r="H155" i="95"/>
  <c r="H154" i="95"/>
  <c r="H153" i="95"/>
  <c r="H58" i="95"/>
  <c r="H57" i="95"/>
  <c r="H56" i="95"/>
  <c r="H55" i="95"/>
  <c r="H46" i="95"/>
  <c r="H43" i="95"/>
  <c r="H42" i="95"/>
  <c r="H41" i="95"/>
  <c r="H30" i="95"/>
  <c r="H29" i="95"/>
  <c r="H28" i="95"/>
  <c r="H27" i="95"/>
  <c r="H26" i="95"/>
  <c r="H22" i="95"/>
  <c r="H19" i="95"/>
  <c r="H18" i="95"/>
  <c r="H17" i="95"/>
  <c r="H16" i="95"/>
  <c r="H15" i="95"/>
  <c r="H13" i="95"/>
  <c r="H12" i="95"/>
  <c r="H11" i="95"/>
  <c r="H10" i="95"/>
  <c r="H9" i="95"/>
  <c r="H8" i="95"/>
  <c r="H7" i="95"/>
  <c r="K254" i="95"/>
  <c r="K253" i="95"/>
  <c r="K252" i="95"/>
  <c r="K251" i="95"/>
  <c r="K250" i="95"/>
  <c r="K249" i="95"/>
  <c r="K248" i="95"/>
  <c r="K243" i="95"/>
  <c r="K242" i="95"/>
  <c r="K241" i="95"/>
  <c r="K240" i="95"/>
  <c r="K239" i="95"/>
  <c r="K238" i="95"/>
  <c r="K237" i="95"/>
  <c r="K236" i="95"/>
  <c r="K235" i="95"/>
  <c r="K234" i="95"/>
  <c r="K233" i="95"/>
  <c r="K230" i="95"/>
  <c r="K229" i="95"/>
  <c r="K228" i="95"/>
  <c r="K224" i="95"/>
  <c r="K223" i="95"/>
  <c r="K222" i="95"/>
  <c r="K221" i="95"/>
  <c r="K220" i="95"/>
  <c r="K219" i="95"/>
  <c r="K218" i="95"/>
  <c r="K217" i="95"/>
  <c r="K216" i="95"/>
  <c r="K215" i="95"/>
  <c r="K213" i="95"/>
  <c r="K212" i="95"/>
  <c r="K211" i="95"/>
  <c r="K210" i="95"/>
  <c r="K209" i="95"/>
  <c r="K208" i="95"/>
  <c r="K207" i="95"/>
  <c r="K206" i="95"/>
  <c r="K205" i="95"/>
  <c r="K204" i="95"/>
  <c r="K203" i="95"/>
  <c r="K202" i="95"/>
  <c r="K201" i="95"/>
  <c r="K196" i="95"/>
  <c r="K195" i="95"/>
  <c r="K194" i="95"/>
  <c r="K193" i="95"/>
  <c r="K192" i="95"/>
  <c r="K191" i="95"/>
  <c r="K190" i="95"/>
  <c r="K189" i="95"/>
  <c r="K188" i="95"/>
  <c r="K187" i="95"/>
  <c r="K185" i="95"/>
  <c r="K184" i="95"/>
  <c r="K183" i="95"/>
  <c r="K182" i="95"/>
  <c r="K181" i="95"/>
  <c r="K180" i="95"/>
  <c r="K179" i="95"/>
  <c r="K178" i="95"/>
  <c r="K177" i="95"/>
  <c r="K174" i="95"/>
  <c r="K173" i="95"/>
  <c r="K172" i="95"/>
  <c r="K171" i="95"/>
  <c r="K170" i="95"/>
  <c r="K169" i="95"/>
  <c r="K168" i="95"/>
  <c r="K167" i="95"/>
  <c r="K166" i="95"/>
  <c r="K161" i="95"/>
  <c r="K160" i="95"/>
  <c r="K159" i="95"/>
  <c r="K157" i="95"/>
  <c r="Q12" i="93" s="1"/>
  <c r="K105" i="95"/>
  <c r="K104" i="95"/>
  <c r="K103" i="95"/>
  <c r="K102" i="95"/>
  <c r="K101" i="95"/>
  <c r="K100" i="95"/>
  <c r="K99" i="95"/>
  <c r="K98" i="95"/>
  <c r="K97" i="95"/>
  <c r="K95" i="95"/>
  <c r="K94" i="95"/>
  <c r="K93" i="95"/>
  <c r="K92" i="95"/>
  <c r="K91" i="95"/>
  <c r="K90" i="95"/>
  <c r="K89" i="95"/>
  <c r="K88" i="95"/>
  <c r="K87" i="95"/>
  <c r="K86" i="95"/>
  <c r="K83" i="95"/>
  <c r="K82" i="95"/>
  <c r="K81" i="95"/>
  <c r="K80" i="95"/>
  <c r="K74" i="95"/>
  <c r="K73" i="95"/>
  <c r="K72" i="95"/>
  <c r="K71" i="95"/>
  <c r="K69" i="95"/>
  <c r="K68" i="95"/>
  <c r="K65" i="95"/>
  <c r="K64" i="95"/>
  <c r="K63" i="95"/>
  <c r="K62" i="95"/>
  <c r="K61" i="95"/>
  <c r="K60" i="95"/>
  <c r="K53" i="95"/>
  <c r="K40" i="95"/>
  <c r="K37" i="95"/>
  <c r="K24" i="95"/>
  <c r="Q6" i="93" s="1"/>
  <c r="H63" i="96"/>
  <c r="H62" i="96" s="1"/>
  <c r="H54" i="96"/>
  <c r="H50" i="96"/>
  <c r="H48" i="95" s="1"/>
  <c r="H39" i="96"/>
  <c r="H25" i="96"/>
  <c r="H6" i="96"/>
  <c r="H86" i="97"/>
  <c r="H80" i="97"/>
  <c r="H79" i="97" s="1"/>
  <c r="H53" i="95" s="1"/>
  <c r="H73" i="97"/>
  <c r="H49" i="95" s="1"/>
  <c r="H69" i="97"/>
  <c r="H66" i="97"/>
  <c r="H61" i="97"/>
  <c r="H57" i="97"/>
  <c r="H39" i="95" s="1"/>
  <c r="H54" i="97"/>
  <c r="H49" i="97"/>
  <c r="H35" i="95" s="1"/>
  <c r="H46" i="97"/>
  <c r="H41" i="97"/>
  <c r="H30" i="97" s="1"/>
  <c r="H36" i="97"/>
  <c r="H31" i="97"/>
  <c r="H19" i="97"/>
  <c r="H16" i="97"/>
  <c r="H14" i="95" s="1"/>
  <c r="H7" i="97"/>
  <c r="H6" i="97" s="1"/>
  <c r="H247" i="104"/>
  <c r="H244" i="104"/>
  <c r="H231" i="104"/>
  <c r="H227" i="104"/>
  <c r="H226" i="104" s="1"/>
  <c r="H225" i="104" s="1"/>
  <c r="H214" i="104"/>
  <c r="H200" i="104"/>
  <c r="H197" i="104"/>
  <c r="H186" i="104"/>
  <c r="H175" i="104"/>
  <c r="H164" i="104"/>
  <c r="H162" i="104"/>
  <c r="H157" i="104"/>
  <c r="H149" i="104"/>
  <c r="H147" i="104" s="1"/>
  <c r="H135" i="104"/>
  <c r="H120" i="104"/>
  <c r="H117" i="104"/>
  <c r="H106" i="104"/>
  <c r="H95" i="104"/>
  <c r="H84" i="104"/>
  <c r="H79" i="104"/>
  <c r="H76" i="104"/>
  <c r="H70" i="104"/>
  <c r="H66" i="104"/>
  <c r="H59" i="104" s="1"/>
  <c r="H53" i="104"/>
  <c r="H50" i="104"/>
  <c r="H40" i="104"/>
  <c r="H37" i="104"/>
  <c r="H33" i="104"/>
  <c r="H24" i="104"/>
  <c r="H20" i="104"/>
  <c r="H6" i="104"/>
  <c r="H247" i="103"/>
  <c r="H244" i="103"/>
  <c r="H231" i="103"/>
  <c r="H227" i="103"/>
  <c r="H226" i="103"/>
  <c r="H225" i="103" s="1"/>
  <c r="H214" i="103"/>
  <c r="H200" i="103"/>
  <c r="H197" i="103"/>
  <c r="H186" i="103"/>
  <c r="H162" i="103" s="1"/>
  <c r="H175" i="103"/>
  <c r="H164" i="103"/>
  <c r="H157" i="103"/>
  <c r="H149" i="103"/>
  <c r="H147" i="103" s="1"/>
  <c r="H135" i="103"/>
  <c r="H120" i="103"/>
  <c r="H117" i="103"/>
  <c r="H106" i="103"/>
  <c r="H95" i="103"/>
  <c r="H84" i="103"/>
  <c r="H79" i="103"/>
  <c r="H76" i="103"/>
  <c r="H70" i="103"/>
  <c r="H66" i="103"/>
  <c r="H59" i="103"/>
  <c r="H53" i="103"/>
  <c r="H50" i="103"/>
  <c r="H45" i="103"/>
  <c r="H40" i="103"/>
  <c r="H37" i="103"/>
  <c r="H33" i="103"/>
  <c r="H24" i="103"/>
  <c r="H20" i="103"/>
  <c r="H6" i="103"/>
  <c r="H253" i="102"/>
  <c r="H250" i="102"/>
  <c r="H237" i="102"/>
  <c r="H232" i="102" s="1"/>
  <c r="H231" i="102" s="1"/>
  <c r="H220" i="102"/>
  <c r="H206" i="102"/>
  <c r="H203" i="102"/>
  <c r="H192" i="102"/>
  <c r="H181" i="102"/>
  <c r="H170" i="102"/>
  <c r="H163" i="102"/>
  <c r="H155" i="102"/>
  <c r="H153" i="102" s="1"/>
  <c r="H141" i="102"/>
  <c r="H126" i="102"/>
  <c r="H123" i="102"/>
  <c r="H112" i="102"/>
  <c r="H101" i="102"/>
  <c r="H90" i="102"/>
  <c r="H85" i="102"/>
  <c r="H82" i="102"/>
  <c r="H76" i="102"/>
  <c r="H72" i="102"/>
  <c r="H65" i="102"/>
  <c r="H59" i="102"/>
  <c r="H56" i="102"/>
  <c r="H51" i="102"/>
  <c r="H48" i="102"/>
  <c r="H45" i="102"/>
  <c r="H40" i="102" s="1"/>
  <c r="H37" i="102"/>
  <c r="H33" i="102"/>
  <c r="H24" i="102"/>
  <c r="H6" i="102"/>
  <c r="H24" i="101"/>
  <c r="H6" i="101"/>
  <c r="H248" i="100"/>
  <c r="H245" i="100"/>
  <c r="H232" i="100"/>
  <c r="H228" i="100"/>
  <c r="H227" i="100" s="1"/>
  <c r="H226" i="100" s="1"/>
  <c r="H215" i="100"/>
  <c r="H201" i="100"/>
  <c r="H198" i="100"/>
  <c r="H187" i="100"/>
  <c r="H176" i="100"/>
  <c r="H165" i="100"/>
  <c r="H163" i="100"/>
  <c r="H158" i="100"/>
  <c r="H150" i="100"/>
  <c r="H148" i="100" s="1"/>
  <c r="H136" i="100"/>
  <c r="H121" i="100"/>
  <c r="H118" i="100"/>
  <c r="H107" i="100"/>
  <c r="H96" i="100"/>
  <c r="H85" i="100"/>
  <c r="H80" i="100"/>
  <c r="H77" i="100"/>
  <c r="H71" i="100"/>
  <c r="H67" i="100"/>
  <c r="H60" i="100" s="1"/>
  <c r="H54" i="100"/>
  <c r="H51" i="100"/>
  <c r="H48" i="100"/>
  <c r="H45" i="100"/>
  <c r="H37" i="100"/>
  <c r="H33" i="100"/>
  <c r="H24" i="100"/>
  <c r="H20" i="100"/>
  <c r="H6" i="100"/>
  <c r="H5" i="100" s="1"/>
  <c r="H67" i="92"/>
  <c r="H57" i="92"/>
  <c r="H54" i="92"/>
  <c r="H43" i="92"/>
  <c r="H38" i="92"/>
  <c r="H24" i="92"/>
  <c r="N6" i="89" s="1"/>
  <c r="H6" i="92"/>
  <c r="H234" i="90"/>
  <c r="H222" i="90"/>
  <c r="H221" i="90" s="1"/>
  <c r="H217" i="90"/>
  <c r="H203" i="90"/>
  <c r="H193" i="90"/>
  <c r="H189" i="90"/>
  <c r="E13" i="89" s="1"/>
  <c r="H177" i="90"/>
  <c r="H167" i="90"/>
  <c r="H163" i="90"/>
  <c r="E9" i="89" s="1"/>
  <c r="H159" i="90"/>
  <c r="H155" i="90"/>
  <c r="H153" i="90" s="1"/>
  <c r="E12" i="89" s="1"/>
  <c r="H149" i="90"/>
  <c r="H145" i="90"/>
  <c r="H125" i="90"/>
  <c r="H106" i="90"/>
  <c r="H102" i="90"/>
  <c r="H96" i="90"/>
  <c r="H95" i="90" s="1"/>
  <c r="H84" i="90" s="1"/>
  <c r="E6" i="89" s="1"/>
  <c r="H90" i="90"/>
  <c r="H85" i="90"/>
  <c r="H73" i="90"/>
  <c r="H62" i="90"/>
  <c r="H51" i="90"/>
  <c r="H37" i="90"/>
  <c r="H26" i="90"/>
  <c r="H15" i="90"/>
  <c r="H6" i="90"/>
  <c r="E13" i="98"/>
  <c r="E9" i="98"/>
  <c r="E14" i="98" s="1"/>
  <c r="H254" i="68"/>
  <c r="H253" i="68" s="1"/>
  <c r="H249" i="68"/>
  <c r="H235" i="68"/>
  <c r="H225" i="68"/>
  <c r="H221" i="68" s="1"/>
  <c r="E13" i="69" s="1"/>
  <c r="H209" i="68"/>
  <c r="H199" i="68"/>
  <c r="H195" i="68" s="1"/>
  <c r="E9" i="69" s="1"/>
  <c r="H173" i="68"/>
  <c r="H171" i="68" s="1"/>
  <c r="H155" i="68"/>
  <c r="H139" i="68"/>
  <c r="H105" i="68"/>
  <c r="H100" i="68"/>
  <c r="H88" i="68"/>
  <c r="H77" i="68"/>
  <c r="H66" i="68"/>
  <c r="H56" i="68"/>
  <c r="H18" i="68"/>
  <c r="H7" i="68"/>
  <c r="M254" i="66"/>
  <c r="M253" i="66"/>
  <c r="M252" i="66"/>
  <c r="M251" i="66"/>
  <c r="M250" i="66"/>
  <c r="M249" i="66"/>
  <c r="M248" i="66"/>
  <c r="M246" i="66"/>
  <c r="M245" i="66"/>
  <c r="M243" i="66"/>
  <c r="M242" i="66"/>
  <c r="M241" i="66"/>
  <c r="M239" i="66"/>
  <c r="M238" i="66"/>
  <c r="M237" i="66"/>
  <c r="M236" i="66"/>
  <c r="M235" i="66"/>
  <c r="M234" i="66"/>
  <c r="M233" i="66"/>
  <c r="M232" i="66"/>
  <c r="M230" i="66"/>
  <c r="M229" i="66"/>
  <c r="M228" i="66"/>
  <c r="M224" i="66"/>
  <c r="M223" i="66"/>
  <c r="M222" i="66"/>
  <c r="M221" i="66"/>
  <c r="M220" i="66"/>
  <c r="M219" i="66"/>
  <c r="M218" i="66"/>
  <c r="M217" i="66"/>
  <c r="M216" i="66"/>
  <c r="M215" i="66"/>
  <c r="M213" i="66"/>
  <c r="M212" i="66"/>
  <c r="M211" i="66"/>
  <c r="M210" i="66"/>
  <c r="M209" i="66"/>
  <c r="M208" i="66"/>
  <c r="M207" i="66"/>
  <c r="M206" i="66"/>
  <c r="M205" i="66"/>
  <c r="M204" i="66"/>
  <c r="M203" i="66"/>
  <c r="M202" i="66"/>
  <c r="M201" i="66"/>
  <c r="M199" i="66"/>
  <c r="M198" i="66"/>
  <c r="M196" i="66"/>
  <c r="M195" i="66"/>
  <c r="M194" i="66"/>
  <c r="M193" i="66"/>
  <c r="M192" i="66"/>
  <c r="M191" i="66"/>
  <c r="M190" i="66"/>
  <c r="M189" i="66"/>
  <c r="M188" i="66"/>
  <c r="M187" i="66"/>
  <c r="M185" i="66"/>
  <c r="M184" i="66"/>
  <c r="M183" i="66"/>
  <c r="M182" i="66"/>
  <c r="M181" i="66"/>
  <c r="M180" i="66"/>
  <c r="M179" i="66"/>
  <c r="M178" i="66"/>
  <c r="M177" i="66"/>
  <c r="M176" i="66"/>
  <c r="M174" i="66"/>
  <c r="M173" i="66"/>
  <c r="M172" i="66"/>
  <c r="M171" i="66"/>
  <c r="M170" i="66"/>
  <c r="M169" i="66"/>
  <c r="M168" i="66"/>
  <c r="M167" i="66"/>
  <c r="M166" i="66"/>
  <c r="M165" i="66"/>
  <c r="M163" i="66"/>
  <c r="M161" i="66"/>
  <c r="M160" i="66"/>
  <c r="M159" i="66"/>
  <c r="M158" i="66"/>
  <c r="M151" i="66"/>
  <c r="M150" i="66"/>
  <c r="M148" i="66"/>
  <c r="M145" i="66"/>
  <c r="M144" i="66"/>
  <c r="M143" i="66"/>
  <c r="M142" i="66"/>
  <c r="M141" i="66"/>
  <c r="M140" i="66"/>
  <c r="M139" i="66"/>
  <c r="M136" i="66"/>
  <c r="M134" i="66"/>
  <c r="M133" i="66"/>
  <c r="M132" i="66"/>
  <c r="M131" i="66"/>
  <c r="M130" i="66"/>
  <c r="M129" i="66"/>
  <c r="M128" i="66"/>
  <c r="M127" i="66"/>
  <c r="M126" i="66"/>
  <c r="M125" i="66"/>
  <c r="M124" i="66"/>
  <c r="M123" i="66"/>
  <c r="M122" i="66"/>
  <c r="M121" i="66"/>
  <c r="M119" i="66"/>
  <c r="M118" i="66"/>
  <c r="M116" i="66"/>
  <c r="M115" i="66"/>
  <c r="M114" i="66"/>
  <c r="M113" i="66"/>
  <c r="M112" i="66"/>
  <c r="M111" i="66"/>
  <c r="M110" i="66"/>
  <c r="M109" i="66"/>
  <c r="M108" i="66"/>
  <c r="M107" i="66"/>
  <c r="M105" i="66"/>
  <c r="M104" i="66"/>
  <c r="M103" i="66"/>
  <c r="M102" i="66"/>
  <c r="M101" i="66"/>
  <c r="M100" i="66"/>
  <c r="M99" i="66"/>
  <c r="M98" i="66"/>
  <c r="M97" i="66"/>
  <c r="M96" i="66"/>
  <c r="M94" i="66"/>
  <c r="M93" i="66"/>
  <c r="M92" i="66"/>
  <c r="M91" i="66"/>
  <c r="M90" i="66"/>
  <c r="M89" i="66"/>
  <c r="M88" i="66"/>
  <c r="M87" i="66"/>
  <c r="M86" i="66"/>
  <c r="M85" i="66"/>
  <c r="M83" i="66"/>
  <c r="M82" i="66"/>
  <c r="M81" i="66"/>
  <c r="M80" i="66"/>
  <c r="M78" i="66"/>
  <c r="M77" i="66"/>
  <c r="M74" i="66"/>
  <c r="M72" i="66"/>
  <c r="M71" i="66"/>
  <c r="M69" i="66"/>
  <c r="M68" i="66"/>
  <c r="M67" i="66"/>
  <c r="M65" i="66"/>
  <c r="M64" i="66"/>
  <c r="M63" i="66"/>
  <c r="M62" i="66"/>
  <c r="M61" i="66"/>
  <c r="M60" i="66"/>
  <c r="M31" i="66"/>
  <c r="M30" i="66"/>
  <c r="M29" i="66"/>
  <c r="M28" i="66"/>
  <c r="M27" i="66"/>
  <c r="M26" i="66"/>
  <c r="M22" i="66"/>
  <c r="M21" i="66"/>
  <c r="M19" i="66"/>
  <c r="M18" i="66"/>
  <c r="M17" i="66"/>
  <c r="M16" i="66"/>
  <c r="M15" i="66"/>
  <c r="M14" i="66"/>
  <c r="M13" i="66"/>
  <c r="M12" i="66"/>
  <c r="M11" i="66"/>
  <c r="M10" i="66"/>
  <c r="M9" i="66"/>
  <c r="H250" i="107"/>
  <c r="H247" i="107"/>
  <c r="H234" i="107"/>
  <c r="H230" i="107"/>
  <c r="H229" i="107"/>
  <c r="H228" i="107" s="1"/>
  <c r="H217" i="107"/>
  <c r="H203" i="107"/>
  <c r="H200" i="107"/>
  <c r="H189" i="107"/>
  <c r="H178" i="107"/>
  <c r="H167" i="107"/>
  <c r="H160" i="107"/>
  <c r="H152" i="107"/>
  <c r="H150" i="107" s="1"/>
  <c r="H138" i="107"/>
  <c r="H123" i="107"/>
  <c r="H120" i="107"/>
  <c r="H109" i="107"/>
  <c r="H98" i="107"/>
  <c r="H87" i="107"/>
  <c r="H82" i="107"/>
  <c r="H79" i="107"/>
  <c r="H73" i="107"/>
  <c r="H69" i="107"/>
  <c r="H56" i="107"/>
  <c r="H53" i="107"/>
  <c r="H49" i="107"/>
  <c r="H45" i="107"/>
  <c r="H37" i="107"/>
  <c r="H33" i="107"/>
  <c r="H24" i="107"/>
  <c r="H20" i="107"/>
  <c r="H6" i="107"/>
  <c r="H252" i="105"/>
  <c r="H249" i="105"/>
  <c r="H236" i="105"/>
  <c r="H232" i="105"/>
  <c r="H231" i="105"/>
  <c r="H230" i="105" s="1"/>
  <c r="H219" i="105"/>
  <c r="H205" i="105"/>
  <c r="H202" i="105"/>
  <c r="H191" i="105"/>
  <c r="H167" i="105" s="1"/>
  <c r="H180" i="105"/>
  <c r="H169" i="105"/>
  <c r="H162" i="105"/>
  <c r="H156" i="105"/>
  <c r="H156" i="80" s="1"/>
  <c r="H150" i="80" s="1"/>
  <c r="H258" i="80" s="1"/>
  <c r="H152" i="105"/>
  <c r="H150" i="105"/>
  <c r="H138" i="105"/>
  <c r="H123" i="105"/>
  <c r="H120" i="105"/>
  <c r="H109" i="105"/>
  <c r="H98" i="105"/>
  <c r="H87" i="105"/>
  <c r="H82" i="105"/>
  <c r="H79" i="105"/>
  <c r="H73" i="105"/>
  <c r="H69" i="105"/>
  <c r="H62" i="105" s="1"/>
  <c r="H56" i="105"/>
  <c r="H53" i="105"/>
  <c r="H49" i="105"/>
  <c r="H45" i="105"/>
  <c r="H37" i="105"/>
  <c r="H33" i="105"/>
  <c r="H24" i="105"/>
  <c r="H20" i="105"/>
  <c r="H6" i="105"/>
  <c r="H5" i="105"/>
  <c r="H258" i="79"/>
  <c r="H255" i="79"/>
  <c r="H254" i="79"/>
  <c r="H145" i="79"/>
  <c r="H143" i="79"/>
  <c r="H73" i="79"/>
  <c r="H70" i="79" s="1"/>
  <c r="H161" i="82"/>
  <c r="H57" i="82"/>
  <c r="H49" i="82"/>
  <c r="H37" i="82"/>
  <c r="H87" i="88"/>
  <c r="H80" i="88"/>
  <c r="H72" i="88"/>
  <c r="H68" i="88"/>
  <c r="H67" i="88"/>
  <c r="H59" i="88"/>
  <c r="H53" i="88"/>
  <c r="H49" i="88"/>
  <c r="H44" i="88"/>
  <c r="H31" i="88"/>
  <c r="H11" i="88"/>
  <c r="H7" i="88"/>
  <c r="H160" i="84"/>
  <c r="H49" i="84"/>
  <c r="H37" i="84"/>
  <c r="H171" i="83"/>
  <c r="H168" i="83"/>
  <c r="H163" i="83"/>
  <c r="H61" i="83"/>
  <c r="H54" i="83"/>
  <c r="H47" i="83"/>
  <c r="H41" i="83"/>
  <c r="H40" i="83"/>
  <c r="H247" i="108"/>
  <c r="H244" i="108"/>
  <c r="H231" i="108"/>
  <c r="H227" i="108"/>
  <c r="H214" i="108"/>
  <c r="H200" i="108"/>
  <c r="H197" i="108"/>
  <c r="H186" i="108"/>
  <c r="H175" i="108"/>
  <c r="H164" i="108"/>
  <c r="H162" i="108"/>
  <c r="H157" i="108"/>
  <c r="H149" i="108"/>
  <c r="H147" i="108" s="1"/>
  <c r="H135" i="108"/>
  <c r="H120" i="108"/>
  <c r="H117" i="108"/>
  <c r="H106" i="108"/>
  <c r="H95" i="108"/>
  <c r="H84" i="108"/>
  <c r="H75" i="108" s="1"/>
  <c r="H79" i="108"/>
  <c r="H76" i="108"/>
  <c r="H70" i="108"/>
  <c r="H66" i="108"/>
  <c r="H53" i="108"/>
  <c r="H50" i="108"/>
  <c r="H45" i="108"/>
  <c r="H40" i="108" s="1"/>
  <c r="H37" i="108"/>
  <c r="H33" i="108"/>
  <c r="H24" i="108"/>
  <c r="H20" i="108"/>
  <c r="H6" i="108"/>
  <c r="H290" i="78"/>
  <c r="H287" i="78"/>
  <c r="H274" i="78"/>
  <c r="H270" i="78"/>
  <c r="H257" i="78"/>
  <c r="H243" i="78"/>
  <c r="H240" i="78"/>
  <c r="H229" i="78"/>
  <c r="H218" i="78"/>
  <c r="H207" i="78"/>
  <c r="H200" i="78"/>
  <c r="H190" i="78"/>
  <c r="H184" i="78"/>
  <c r="H172" i="78"/>
  <c r="H157" i="78"/>
  <c r="H154" i="78"/>
  <c r="H143" i="78"/>
  <c r="H132" i="78"/>
  <c r="H121" i="78"/>
  <c r="H116" i="78"/>
  <c r="H113" i="78"/>
  <c r="H107" i="78"/>
  <c r="H103" i="78"/>
  <c r="H89" i="78"/>
  <c r="H84" i="78"/>
  <c r="H74" i="78"/>
  <c r="H65" i="78"/>
  <c r="H61" i="78"/>
  <c r="H57" i="78"/>
  <c r="H48" i="78"/>
  <c r="H43" i="78"/>
  <c r="H40" i="78"/>
  <c r="H29" i="78"/>
  <c r="H24" i="78"/>
  <c r="H10" i="78"/>
  <c r="H7" i="78"/>
  <c r="Y272" i="68"/>
  <c r="Y269" i="68"/>
  <c r="Y261" i="68"/>
  <c r="Y254" i="68"/>
  <c r="Y253" i="68" s="1"/>
  <c r="Y249" i="68"/>
  <c r="Y235" i="68"/>
  <c r="Y225" i="68"/>
  <c r="Y221" i="68"/>
  <c r="Y199" i="68"/>
  <c r="Y191" i="68"/>
  <c r="Y187" i="68"/>
  <c r="Y185" i="68" s="1"/>
  <c r="Y181" i="68"/>
  <c r="Y177" i="68"/>
  <c r="Y173" i="68"/>
  <c r="Y171" i="68" s="1"/>
  <c r="Y160" i="68"/>
  <c r="Y155" i="68"/>
  <c r="Y149" i="68"/>
  <c r="Y139" i="68"/>
  <c r="Y136" i="68" s="1"/>
  <c r="Y121" i="68"/>
  <c r="Y117" i="68"/>
  <c r="Y111" i="68"/>
  <c r="Y105" i="68"/>
  <c r="Y100" i="68"/>
  <c r="Y88" i="68"/>
  <c r="Y63" i="68" s="1"/>
  <c r="Y77" i="68"/>
  <c r="Y66" i="68"/>
  <c r="Y56" i="68"/>
  <c r="Y49" i="68" s="1"/>
  <c r="Y38" i="68"/>
  <c r="Y27" i="68"/>
  <c r="Y18" i="68"/>
  <c r="Y7" i="68"/>
  <c r="Y6" i="68" s="1"/>
  <c r="H205" i="78" l="1"/>
  <c r="H226" i="108"/>
  <c r="H225" i="108" s="1"/>
  <c r="H260" i="105"/>
  <c r="H40" i="100"/>
  <c r="H60" i="97"/>
  <c r="H44" i="95"/>
  <c r="H6" i="95"/>
  <c r="H31" i="95"/>
  <c r="H48" i="94"/>
  <c r="E11" i="93" s="1"/>
  <c r="H53" i="97"/>
  <c r="H37" i="95" s="1"/>
  <c r="H38" i="95"/>
  <c r="H25" i="95"/>
  <c r="H24" i="96"/>
  <c r="H24" i="95" s="1"/>
  <c r="N6" i="93" s="1"/>
  <c r="H47" i="78"/>
  <c r="H78" i="107"/>
  <c r="H32" i="100"/>
  <c r="H48" i="90"/>
  <c r="E11" i="89" s="1"/>
  <c r="E14" i="89" s="1"/>
  <c r="H32" i="102"/>
  <c r="H54" i="95"/>
  <c r="H78" i="105"/>
  <c r="H256" i="100"/>
  <c r="Y110" i="68"/>
  <c r="Y148" i="68"/>
  <c r="H39" i="78"/>
  <c r="H60" i="78"/>
  <c r="H88" i="78"/>
  <c r="H188" i="78"/>
  <c r="H269" i="78"/>
  <c r="H5" i="108"/>
  <c r="H59" i="108"/>
  <c r="H37" i="92"/>
  <c r="H81" i="102"/>
  <c r="H5" i="103"/>
  <c r="H75" i="103"/>
  <c r="H5" i="104"/>
  <c r="H119" i="94"/>
  <c r="E7" i="93" s="1"/>
  <c r="H28" i="78"/>
  <c r="H82" i="78"/>
  <c r="H112" i="78"/>
  <c r="H40" i="105"/>
  <c r="H32" i="105" s="1"/>
  <c r="H40" i="107"/>
  <c r="H62" i="107"/>
  <c r="H258" i="107" s="1"/>
  <c r="H165" i="107"/>
  <c r="H6" i="68"/>
  <c r="H5" i="90"/>
  <c r="E5" i="89" s="1"/>
  <c r="H76" i="100"/>
  <c r="H168" i="102"/>
  <c r="H32" i="104"/>
  <c r="H75" i="104"/>
  <c r="H34" i="95"/>
  <c r="H5" i="94"/>
  <c r="E5" i="93" s="1"/>
  <c r="E10" i="93" s="1"/>
  <c r="H154" i="94"/>
  <c r="E12" i="93" s="1"/>
  <c r="K79" i="95"/>
  <c r="K175" i="95"/>
  <c r="K186" i="95"/>
  <c r="K227" i="95"/>
  <c r="K247" i="95"/>
  <c r="Y248" i="68"/>
  <c r="Y247" i="68" s="1"/>
  <c r="H5" i="107"/>
  <c r="H32" i="107"/>
  <c r="K54" i="95"/>
  <c r="K6" i="95"/>
  <c r="K66" i="95"/>
  <c r="K96" i="95"/>
  <c r="K158" i="95"/>
  <c r="K176" i="95"/>
  <c r="K232" i="95"/>
  <c r="K70" i="95"/>
  <c r="K84" i="95"/>
  <c r="K164" i="95"/>
  <c r="K200" i="95"/>
  <c r="K214" i="95"/>
  <c r="K67" i="95"/>
  <c r="K85" i="95"/>
  <c r="K165" i="95"/>
  <c r="K231" i="95"/>
  <c r="H63" i="68"/>
  <c r="E11" i="69" s="1"/>
  <c r="H6" i="78"/>
  <c r="H96" i="78"/>
  <c r="H32" i="108"/>
  <c r="H255" i="108" s="1"/>
  <c r="H32" i="103"/>
  <c r="H255" i="103" s="1"/>
  <c r="H190" i="94"/>
  <c r="H217" i="94"/>
  <c r="H216" i="94" s="1"/>
  <c r="K162" i="95"/>
  <c r="Q13" i="93" s="1"/>
  <c r="H255" i="104"/>
  <c r="H53" i="78"/>
  <c r="Y134" i="68"/>
  <c r="Y99" i="68"/>
  <c r="Y5" i="68"/>
  <c r="H38" i="78" l="1"/>
  <c r="H254" i="94"/>
  <c r="E21" i="93"/>
  <c r="H5" i="78"/>
  <c r="H268" i="78"/>
  <c r="E14" i="93"/>
  <c r="E15" i="93"/>
  <c r="E18" i="93" s="1"/>
  <c r="E23" i="93" s="1"/>
  <c r="E13" i="93"/>
  <c r="K59" i="95"/>
  <c r="Q8" i="93" s="1"/>
  <c r="K225" i="95"/>
  <c r="Q21" i="93" s="1"/>
  <c r="K226" i="95"/>
  <c r="Z238" i="94"/>
  <c r="Y236" i="94"/>
  <c r="Y240" i="94"/>
  <c r="Y238" i="94"/>
  <c r="V68" i="92"/>
  <c r="AA174" i="78"/>
  <c r="AB43" i="96"/>
  <c r="AA43" i="96"/>
  <c r="Z43" i="96"/>
  <c r="Y43" i="96"/>
  <c r="X43" i="96"/>
  <c r="V48" i="103"/>
  <c r="V48" i="104"/>
  <c r="H298" i="78" l="1"/>
  <c r="D13" i="98"/>
  <c r="D9" i="98"/>
  <c r="AI146" i="68"/>
  <c r="AF146" i="68"/>
  <c r="AE146" i="68"/>
  <c r="AI140" i="68"/>
  <c r="AF140" i="68"/>
  <c r="AE140" i="68"/>
  <c r="AD140" i="68"/>
  <c r="AB140" i="68"/>
  <c r="D14" i="98" l="1"/>
  <c r="Z7" i="83"/>
  <c r="AJ55" i="68" l="1"/>
  <c r="G254" i="68"/>
  <c r="G253" i="68" s="1"/>
  <c r="G249" i="68"/>
  <c r="G235" i="68"/>
  <c r="G225" i="68"/>
  <c r="G209" i="68"/>
  <c r="G195" i="68" s="1"/>
  <c r="D9" i="69" s="1"/>
  <c r="G199" i="68"/>
  <c r="G173" i="68"/>
  <c r="G171" i="68" s="1"/>
  <c r="G155" i="68"/>
  <c r="G139" i="68"/>
  <c r="G105" i="68"/>
  <c r="G100" i="68"/>
  <c r="G88" i="68"/>
  <c r="G77" i="68"/>
  <c r="G66" i="68"/>
  <c r="G56" i="68"/>
  <c r="G18" i="68"/>
  <c r="G7" i="68"/>
  <c r="G221" i="68" l="1"/>
  <c r="D13" i="69" s="1"/>
  <c r="G63" i="68"/>
  <c r="D11" i="69" s="1"/>
  <c r="G6" i="68"/>
  <c r="G250" i="107"/>
  <c r="G247" i="107"/>
  <c r="G234" i="107"/>
  <c r="G230" i="107"/>
  <c r="G229" i="107"/>
  <c r="G228" i="107" s="1"/>
  <c r="G217" i="107"/>
  <c r="G203" i="107"/>
  <c r="G200" i="107"/>
  <c r="G189" i="107"/>
  <c r="G178" i="107"/>
  <c r="G167" i="107"/>
  <c r="G160" i="107"/>
  <c r="G152" i="107"/>
  <c r="G150" i="107" s="1"/>
  <c r="G138" i="107"/>
  <c r="G123" i="107"/>
  <c r="G120" i="107"/>
  <c r="G109" i="107"/>
  <c r="G98" i="107"/>
  <c r="G87" i="107"/>
  <c r="G82" i="107"/>
  <c r="G79" i="107"/>
  <c r="G73" i="107"/>
  <c r="G69" i="107"/>
  <c r="G62" i="107" s="1"/>
  <c r="G56" i="107"/>
  <c r="G53" i="107"/>
  <c r="G49" i="107"/>
  <c r="G45" i="107"/>
  <c r="G37" i="107"/>
  <c r="G33" i="107"/>
  <c r="G24" i="107"/>
  <c r="G20" i="107"/>
  <c r="G6" i="107"/>
  <c r="G252" i="105"/>
  <c r="G249" i="105"/>
  <c r="G236" i="105"/>
  <c r="G232" i="105"/>
  <c r="G231" i="105" s="1"/>
  <c r="G219" i="105"/>
  <c r="G205" i="105"/>
  <c r="G202" i="105"/>
  <c r="G191" i="105"/>
  <c r="G180" i="105"/>
  <c r="G169" i="105"/>
  <c r="G162" i="105"/>
  <c r="G156" i="105"/>
  <c r="G156" i="80" s="1"/>
  <c r="G150" i="80" s="1"/>
  <c r="G258" i="80" s="1"/>
  <c r="G152" i="105"/>
  <c r="G150" i="105" s="1"/>
  <c r="G138" i="105"/>
  <c r="G123" i="105"/>
  <c r="G120" i="105"/>
  <c r="G109" i="105"/>
  <c r="G98" i="105"/>
  <c r="G87" i="105"/>
  <c r="G82" i="105"/>
  <c r="G79" i="105"/>
  <c r="G73" i="105"/>
  <c r="G69" i="105"/>
  <c r="G62" i="105" s="1"/>
  <c r="G56" i="105"/>
  <c r="G53" i="105"/>
  <c r="G49" i="105"/>
  <c r="G45" i="105"/>
  <c r="G37" i="105"/>
  <c r="G33" i="105"/>
  <c r="G24" i="105"/>
  <c r="G20" i="105"/>
  <c r="G6" i="105"/>
  <c r="G5" i="105" s="1"/>
  <c r="G161" i="82"/>
  <c r="G57" i="82"/>
  <c r="G49" i="82"/>
  <c r="G37" i="82"/>
  <c r="G87" i="88"/>
  <c r="G80" i="88"/>
  <c r="G72" i="88"/>
  <c r="G68" i="88"/>
  <c r="G67" i="88"/>
  <c r="G59" i="88"/>
  <c r="G53" i="88"/>
  <c r="G49" i="88"/>
  <c r="G44" i="88"/>
  <c r="G31" i="88"/>
  <c r="G11" i="88"/>
  <c r="G7" i="88"/>
  <c r="H148" i="87"/>
  <c r="H54" i="87"/>
  <c r="G160" i="84"/>
  <c r="G49" i="84"/>
  <c r="G37" i="84"/>
  <c r="G171" i="83"/>
  <c r="G168" i="83"/>
  <c r="G163" i="83"/>
  <c r="G61" i="83"/>
  <c r="G54" i="83"/>
  <c r="G47" i="83"/>
  <c r="G41" i="83"/>
  <c r="G247" i="108"/>
  <c r="G244" i="108"/>
  <c r="G231" i="108"/>
  <c r="G227" i="108"/>
  <c r="G214" i="108"/>
  <c r="G200" i="108"/>
  <c r="G197" i="108"/>
  <c r="G186" i="108"/>
  <c r="G175" i="108"/>
  <c r="G164" i="108"/>
  <c r="G157" i="108"/>
  <c r="G149" i="108"/>
  <c r="G147" i="108"/>
  <c r="G135" i="108"/>
  <c r="G120" i="108"/>
  <c r="G117" i="108"/>
  <c r="G106" i="108"/>
  <c r="G95" i="108"/>
  <c r="G84" i="108"/>
  <c r="G79" i="108"/>
  <c r="G76" i="108"/>
  <c r="G70" i="108"/>
  <c r="G66" i="108"/>
  <c r="G59" i="108" s="1"/>
  <c r="G53" i="108"/>
  <c r="G50" i="108"/>
  <c r="G45" i="108"/>
  <c r="G40" i="108" s="1"/>
  <c r="G37" i="108"/>
  <c r="G33" i="108"/>
  <c r="G24" i="108"/>
  <c r="G20" i="108"/>
  <c r="G6" i="108"/>
  <c r="G5" i="108" s="1"/>
  <c r="G230" i="105" l="1"/>
  <c r="G75" i="108"/>
  <c r="G226" i="108"/>
  <c r="G225" i="108" s="1"/>
  <c r="G40" i="107"/>
  <c r="G32" i="108"/>
  <c r="G162" i="108"/>
  <c r="G167" i="105"/>
  <c r="G32" i="107"/>
  <c r="G78" i="105"/>
  <c r="G5" i="107"/>
  <c r="G165" i="107"/>
  <c r="G40" i="105"/>
  <c r="G32" i="105" s="1"/>
  <c r="G260" i="105" s="1"/>
  <c r="G78" i="107"/>
  <c r="G156" i="95"/>
  <c r="G155" i="95"/>
  <c r="G154" i="95"/>
  <c r="G153" i="95"/>
  <c r="G57" i="95"/>
  <c r="G56" i="95"/>
  <c r="G55" i="95"/>
  <c r="G46" i="95"/>
  <c r="G43" i="95"/>
  <c r="G42" i="95"/>
  <c r="G30" i="95"/>
  <c r="G29" i="95"/>
  <c r="G22" i="95"/>
  <c r="G19" i="95"/>
  <c r="G18" i="95"/>
  <c r="G17" i="95"/>
  <c r="G16" i="95"/>
  <c r="G13" i="95"/>
  <c r="G12" i="95"/>
  <c r="G11" i="95"/>
  <c r="G10" i="95"/>
  <c r="G9" i="95"/>
  <c r="G8" i="95"/>
  <c r="G247" i="104"/>
  <c r="G244" i="104"/>
  <c r="G231" i="104"/>
  <c r="G227" i="104"/>
  <c r="G214" i="104"/>
  <c r="G200" i="104"/>
  <c r="G197" i="104"/>
  <c r="G186" i="104"/>
  <c r="G175" i="104"/>
  <c r="G164" i="104"/>
  <c r="G157" i="104"/>
  <c r="G149" i="104"/>
  <c r="G147" i="104" s="1"/>
  <c r="G135" i="104"/>
  <c r="G120" i="104"/>
  <c r="G117" i="104"/>
  <c r="G106" i="104"/>
  <c r="G95" i="104"/>
  <c r="G84" i="104"/>
  <c r="G79" i="104"/>
  <c r="G76" i="104"/>
  <c r="G70" i="104"/>
  <c r="G66" i="104"/>
  <c r="G53" i="104"/>
  <c r="G50" i="104"/>
  <c r="G40" i="104"/>
  <c r="G37" i="104"/>
  <c r="G33" i="104"/>
  <c r="G24" i="104"/>
  <c r="G20" i="104"/>
  <c r="G6" i="104"/>
  <c r="G5" i="104" s="1"/>
  <c r="G247" i="103"/>
  <c r="G244" i="103"/>
  <c r="G231" i="103"/>
  <c r="G227" i="103"/>
  <c r="G214" i="103"/>
  <c r="G200" i="103"/>
  <c r="G197" i="103"/>
  <c r="G186" i="103"/>
  <c r="G175" i="103"/>
  <c r="G164" i="103"/>
  <c r="G162" i="103" s="1"/>
  <c r="G157" i="103"/>
  <c r="G149" i="103"/>
  <c r="G147" i="103" s="1"/>
  <c r="G135" i="103"/>
  <c r="G120" i="103"/>
  <c r="G117" i="103"/>
  <c r="G106" i="103"/>
  <c r="G95" i="103"/>
  <c r="G84" i="103"/>
  <c r="G79" i="103"/>
  <c r="G76" i="103"/>
  <c r="G70" i="103"/>
  <c r="G66" i="103"/>
  <c r="G53" i="103"/>
  <c r="G50" i="103"/>
  <c r="G40" i="103"/>
  <c r="G37" i="103"/>
  <c r="G33" i="103"/>
  <c r="G24" i="103"/>
  <c r="G20" i="103"/>
  <c r="G6" i="103"/>
  <c r="G253" i="102"/>
  <c r="G250" i="102"/>
  <c r="G237" i="102"/>
  <c r="G232" i="102" s="1"/>
  <c r="G231" i="102" s="1"/>
  <c r="G220" i="102"/>
  <c r="G206" i="102"/>
  <c r="G203" i="102"/>
  <c r="G192" i="102"/>
  <c r="G181" i="102"/>
  <c r="G170" i="102"/>
  <c r="G163" i="102"/>
  <c r="G155" i="102"/>
  <c r="G153" i="102"/>
  <c r="G141" i="102"/>
  <c r="G126" i="102"/>
  <c r="G123" i="102"/>
  <c r="G112" i="102"/>
  <c r="G101" i="102"/>
  <c r="G90" i="102"/>
  <c r="G85" i="102"/>
  <c r="G82" i="102"/>
  <c r="G81" i="102" s="1"/>
  <c r="G76" i="102"/>
  <c r="G72" i="102"/>
  <c r="G65" i="102"/>
  <c r="G59" i="102"/>
  <c r="G56" i="102"/>
  <c r="G51" i="102"/>
  <c r="G48" i="102"/>
  <c r="G45" i="102"/>
  <c r="G40" i="102" s="1"/>
  <c r="G37" i="102"/>
  <c r="G33" i="102"/>
  <c r="G24" i="102"/>
  <c r="G6" i="102"/>
  <c r="G24" i="101"/>
  <c r="G6" i="101"/>
  <c r="G248" i="100"/>
  <c r="G245" i="100"/>
  <c r="G232" i="100"/>
  <c r="G228" i="100"/>
  <c r="G215" i="100"/>
  <c r="G201" i="100"/>
  <c r="G198" i="100"/>
  <c r="G187" i="100"/>
  <c r="G176" i="100"/>
  <c r="G165" i="100"/>
  <c r="G163" i="100" s="1"/>
  <c r="G158" i="100"/>
  <c r="G150" i="100"/>
  <c r="G148" i="100" s="1"/>
  <c r="G136" i="100"/>
  <c r="G121" i="100"/>
  <c r="G118" i="100"/>
  <c r="G107" i="100"/>
  <c r="G96" i="100"/>
  <c r="G85" i="100"/>
  <c r="G80" i="100"/>
  <c r="G77" i="100"/>
  <c r="G71" i="100"/>
  <c r="G67" i="100"/>
  <c r="G54" i="100"/>
  <c r="G51" i="100"/>
  <c r="G48" i="100"/>
  <c r="G45" i="100"/>
  <c r="G40" i="100" s="1"/>
  <c r="G37" i="100"/>
  <c r="G33" i="100"/>
  <c r="G24" i="100"/>
  <c r="G20" i="100"/>
  <c r="G6" i="100"/>
  <c r="G86" i="97"/>
  <c r="G58" i="95" s="1"/>
  <c r="G80" i="97"/>
  <c r="G73" i="97"/>
  <c r="G66" i="97"/>
  <c r="G44" i="95" s="1"/>
  <c r="G61" i="97"/>
  <c r="G57" i="97"/>
  <c r="G54" i="97"/>
  <c r="G38" i="95" s="1"/>
  <c r="G49" i="97"/>
  <c r="G46" i="97"/>
  <c r="G34" i="95" s="1"/>
  <c r="G41" i="97"/>
  <c r="G31" i="95" s="1"/>
  <c r="G36" i="97"/>
  <c r="G28" i="95" s="1"/>
  <c r="G31" i="97"/>
  <c r="G19" i="97"/>
  <c r="G15" i="95" s="1"/>
  <c r="G16" i="97"/>
  <c r="G14" i="95" s="1"/>
  <c r="G7" i="97"/>
  <c r="G6" i="97" s="1"/>
  <c r="G63" i="96"/>
  <c r="G62" i="96"/>
  <c r="G54" i="96"/>
  <c r="G50" i="96"/>
  <c r="G48" i="95" s="1"/>
  <c r="G39" i="96"/>
  <c r="G25" i="96"/>
  <c r="G25" i="95" s="1"/>
  <c r="G6" i="96"/>
  <c r="G246" i="94"/>
  <c r="G243" i="94"/>
  <c r="G235" i="94"/>
  <c r="G230" i="94"/>
  <c r="D17" i="93" s="1"/>
  <c r="G223" i="94"/>
  <c r="G222" i="94" s="1"/>
  <c r="G218" i="94"/>
  <c r="G204" i="94"/>
  <c r="G194" i="94"/>
  <c r="G178" i="94"/>
  <c r="G168" i="94"/>
  <c r="G164" i="94" s="1"/>
  <c r="D9" i="93" s="1"/>
  <c r="G160" i="94"/>
  <c r="G156" i="94"/>
  <c r="G154" i="94" s="1"/>
  <c r="D12" i="93" s="1"/>
  <c r="G150" i="94"/>
  <c r="G146" i="94"/>
  <c r="G143" i="94"/>
  <c r="G138" i="94"/>
  <c r="G130" i="94"/>
  <c r="G125" i="94"/>
  <c r="G121" i="94"/>
  <c r="G106" i="94"/>
  <c r="G102" i="94"/>
  <c r="G96" i="94"/>
  <c r="G90" i="94"/>
  <c r="G85" i="94"/>
  <c r="G73" i="94"/>
  <c r="G62" i="94"/>
  <c r="G51" i="94"/>
  <c r="G48" i="94" s="1"/>
  <c r="D11" i="93" s="1"/>
  <c r="G37" i="94"/>
  <c r="G26" i="94"/>
  <c r="G15" i="94"/>
  <c r="G6" i="94"/>
  <c r="K234" i="90"/>
  <c r="K222" i="90"/>
  <c r="K221" i="90" s="1"/>
  <c r="K217" i="90"/>
  <c r="K203" i="90"/>
  <c r="K193" i="90"/>
  <c r="K189" i="90" s="1"/>
  <c r="H13" i="89" s="1"/>
  <c r="K177" i="90"/>
  <c r="K167" i="90"/>
  <c r="K159" i="90"/>
  <c r="K155" i="90"/>
  <c r="K153" i="90" s="1"/>
  <c r="H12" i="89" s="1"/>
  <c r="K145" i="90"/>
  <c r="K106" i="90"/>
  <c r="K102" i="90"/>
  <c r="K96" i="90"/>
  <c r="K90" i="90"/>
  <c r="K85" i="90"/>
  <c r="K73" i="90"/>
  <c r="K62" i="90"/>
  <c r="K51" i="90"/>
  <c r="K37" i="90"/>
  <c r="K26" i="90"/>
  <c r="K15" i="90"/>
  <c r="K6" i="90"/>
  <c r="K5" i="90" l="1"/>
  <c r="H5" i="89" s="1"/>
  <c r="G226" i="104"/>
  <c r="G225" i="104" s="1"/>
  <c r="G60" i="97"/>
  <c r="G227" i="100"/>
  <c r="G226" i="100" s="1"/>
  <c r="G162" i="104"/>
  <c r="G49" i="95"/>
  <c r="G7" i="95"/>
  <c r="D14" i="93"/>
  <c r="G60" i="100"/>
  <c r="K48" i="90"/>
  <c r="H11" i="89" s="1"/>
  <c r="G54" i="95"/>
  <c r="G59" i="104"/>
  <c r="G255" i="108"/>
  <c r="G190" i="94"/>
  <c r="D13" i="93" s="1"/>
  <c r="H14" i="89"/>
  <c r="G39" i="95"/>
  <c r="G53" i="97"/>
  <c r="K95" i="90"/>
  <c r="K84" i="90" s="1"/>
  <c r="H6" i="89" s="1"/>
  <c r="K163" i="90"/>
  <c r="H9" i="89" s="1"/>
  <c r="G37" i="95"/>
  <c r="G35" i="95"/>
  <c r="G5" i="94"/>
  <c r="D5" i="93" s="1"/>
  <c r="G5" i="100"/>
  <c r="G76" i="100"/>
  <c r="G119" i="94"/>
  <c r="D7" i="93" s="1"/>
  <c r="G6" i="95"/>
  <c r="G32" i="100"/>
  <c r="G95" i="94"/>
  <c r="G84" i="94" s="1"/>
  <c r="D6" i="93" s="1"/>
  <c r="G30" i="97"/>
  <c r="G79" i="97"/>
  <c r="G53" i="95" s="1"/>
  <c r="G41" i="95"/>
  <c r="G32" i="102"/>
  <c r="G32" i="104"/>
  <c r="G75" i="104"/>
  <c r="G258" i="107"/>
  <c r="G75" i="103"/>
  <c r="G226" i="103"/>
  <c r="G225" i="103" s="1"/>
  <c r="G168" i="102"/>
  <c r="G32" i="103"/>
  <c r="G5" i="103"/>
  <c r="G59" i="103"/>
  <c r="G217" i="94"/>
  <c r="G216" i="94" s="1"/>
  <c r="D21" i="93" s="1"/>
  <c r="K184" i="78"/>
  <c r="K89" i="78"/>
  <c r="K84" i="78"/>
  <c r="K48" i="78"/>
  <c r="K43" i="78"/>
  <c r="K40" i="78"/>
  <c r="G67" i="92"/>
  <c r="G57" i="92"/>
  <c r="G54" i="92"/>
  <c r="G43" i="92"/>
  <c r="G38" i="92"/>
  <c r="G24" i="92"/>
  <c r="M6" i="89" s="1"/>
  <c r="G6" i="92"/>
  <c r="AH73" i="79"/>
  <c r="AG73" i="79"/>
  <c r="AF73" i="79"/>
  <c r="AE73" i="79"/>
  <c r="AD73" i="79"/>
  <c r="AC73" i="79"/>
  <c r="AA73" i="79"/>
  <c r="Z73" i="79"/>
  <c r="Y73" i="79"/>
  <c r="X73" i="79"/>
  <c r="W73" i="79"/>
  <c r="V73" i="79"/>
  <c r="T73" i="79"/>
  <c r="S73" i="79"/>
  <c r="R73" i="79"/>
  <c r="Q73" i="79"/>
  <c r="P73" i="79"/>
  <c r="O73" i="79"/>
  <c r="M73" i="79"/>
  <c r="M73" i="66" s="1"/>
  <c r="K73" i="79"/>
  <c r="G73" i="79"/>
  <c r="F73" i="79"/>
  <c r="AB74" i="79"/>
  <c r="L74" i="79" s="1"/>
  <c r="N74" i="79" s="1"/>
  <c r="G258" i="79"/>
  <c r="G255" i="79"/>
  <c r="G254" i="79" s="1"/>
  <c r="G145" i="79"/>
  <c r="G143" i="79"/>
  <c r="G148" i="87"/>
  <c r="G54" i="87"/>
  <c r="Z25" i="83"/>
  <c r="D10" i="93" l="1"/>
  <c r="D15" i="93" s="1"/>
  <c r="D18" i="93" s="1"/>
  <c r="K88" i="78"/>
  <c r="G256" i="100"/>
  <c r="G37" i="92"/>
  <c r="G255" i="104"/>
  <c r="G70" i="79"/>
  <c r="G254" i="94"/>
  <c r="G255" i="103"/>
  <c r="K47" i="78"/>
  <c r="K28" i="78"/>
  <c r="U74" i="79"/>
  <c r="AH15" i="68"/>
  <c r="L15" i="68" s="1"/>
  <c r="P15" i="68" s="1"/>
  <c r="Z259" i="79"/>
  <c r="Y259" i="79"/>
  <c r="X259" i="79"/>
  <c r="W259" i="79"/>
  <c r="W261" i="79"/>
  <c r="AB77" i="79"/>
  <c r="L77" i="79" s="1"/>
  <c r="N77" i="79" s="1"/>
  <c r="AD54" i="87"/>
  <c r="AC54" i="87"/>
  <c r="AB54" i="87"/>
  <c r="AA54" i="87"/>
  <c r="Z54" i="87"/>
  <c r="Y54" i="87"/>
  <c r="W54" i="87"/>
  <c r="V54" i="87"/>
  <c r="U54" i="87"/>
  <c r="T54" i="87"/>
  <c r="S54" i="87"/>
  <c r="R54" i="87"/>
  <c r="Q54" i="87"/>
  <c r="M54" i="87"/>
  <c r="F54" i="87"/>
  <c r="W50" i="97"/>
  <c r="X50" i="97"/>
  <c r="Y50" i="97"/>
  <c r="Z50" i="97"/>
  <c r="AA50" i="97"/>
  <c r="W51" i="97"/>
  <c r="X51" i="97"/>
  <c r="Y51" i="97"/>
  <c r="Z51" i="97"/>
  <c r="AA51" i="97"/>
  <c r="D23" i="93" l="1"/>
  <c r="U77" i="79"/>
  <c r="T73" i="78"/>
  <c r="Q73" i="78"/>
  <c r="U73" i="78" s="1"/>
  <c r="L73" i="78" s="1"/>
  <c r="AA254" i="66"/>
  <c r="Z254" i="66"/>
  <c r="Y254" i="66"/>
  <c r="X254" i="66"/>
  <c r="W254" i="66"/>
  <c r="V254" i="66"/>
  <c r="T254" i="66"/>
  <c r="S254" i="66"/>
  <c r="R254" i="66"/>
  <c r="Q254" i="66"/>
  <c r="P254" i="66"/>
  <c r="AA253" i="66"/>
  <c r="Z253" i="66"/>
  <c r="Y253" i="66"/>
  <c r="X253" i="66"/>
  <c r="W253" i="66"/>
  <c r="V253" i="66"/>
  <c r="T253" i="66"/>
  <c r="S253" i="66"/>
  <c r="R253" i="66"/>
  <c r="Q253" i="66"/>
  <c r="P253" i="66"/>
  <c r="AA252" i="66"/>
  <c r="Z252" i="66"/>
  <c r="Y252" i="66"/>
  <c r="X252" i="66"/>
  <c r="W252" i="66"/>
  <c r="V252" i="66"/>
  <c r="T252" i="66"/>
  <c r="S252" i="66"/>
  <c r="R252" i="66"/>
  <c r="Q252" i="66"/>
  <c r="P252" i="66"/>
  <c r="AA251" i="66"/>
  <c r="Z251" i="66"/>
  <c r="Y251" i="66"/>
  <c r="X251" i="66"/>
  <c r="W251" i="66"/>
  <c r="V251" i="66"/>
  <c r="T251" i="66"/>
  <c r="S251" i="66"/>
  <c r="R251" i="66"/>
  <c r="Q251" i="66"/>
  <c r="P251" i="66"/>
  <c r="AA250" i="66"/>
  <c r="Z250" i="66"/>
  <c r="Y250" i="66"/>
  <c r="X250" i="66"/>
  <c r="W250" i="66"/>
  <c r="V250" i="66"/>
  <c r="T250" i="66"/>
  <c r="S250" i="66"/>
  <c r="R250" i="66"/>
  <c r="Q250" i="66"/>
  <c r="P250" i="66"/>
  <c r="AA249" i="66"/>
  <c r="Z249" i="66"/>
  <c r="Y249" i="66"/>
  <c r="X249" i="66"/>
  <c r="W249" i="66"/>
  <c r="V249" i="66"/>
  <c r="T249" i="66"/>
  <c r="S249" i="66"/>
  <c r="R249" i="66"/>
  <c r="Q249" i="66"/>
  <c r="P249" i="66"/>
  <c r="AA248" i="66"/>
  <c r="Z248" i="66"/>
  <c r="Y248" i="66"/>
  <c r="X248" i="66"/>
  <c r="W248" i="66"/>
  <c r="V248" i="66"/>
  <c r="T248" i="66"/>
  <c r="S248" i="66"/>
  <c r="R248" i="66"/>
  <c r="Q248" i="66"/>
  <c r="P248" i="66"/>
  <c r="AA246" i="66"/>
  <c r="Z246" i="66"/>
  <c r="Y246" i="66"/>
  <c r="X246" i="66"/>
  <c r="W246" i="66"/>
  <c r="V246" i="66"/>
  <c r="T246" i="66"/>
  <c r="S246" i="66"/>
  <c r="R246" i="66"/>
  <c r="Q246" i="66"/>
  <c r="P246" i="66"/>
  <c r="AA245" i="66"/>
  <c r="Z245" i="66"/>
  <c r="Y245" i="66"/>
  <c r="X245" i="66"/>
  <c r="W245" i="66"/>
  <c r="V245" i="66"/>
  <c r="T245" i="66"/>
  <c r="S245" i="66"/>
  <c r="R245" i="66"/>
  <c r="Q245" i="66"/>
  <c r="P245" i="66"/>
  <c r="AA243" i="66"/>
  <c r="Z243" i="66"/>
  <c r="Y243" i="66"/>
  <c r="X243" i="66"/>
  <c r="W243" i="66"/>
  <c r="V243" i="66"/>
  <c r="T243" i="66"/>
  <c r="S243" i="66"/>
  <c r="R243" i="66"/>
  <c r="Q243" i="66"/>
  <c r="P243" i="66"/>
  <c r="AA242" i="66"/>
  <c r="Z242" i="66"/>
  <c r="Y242" i="66"/>
  <c r="X242" i="66"/>
  <c r="W242" i="66"/>
  <c r="V242" i="66"/>
  <c r="T242" i="66"/>
  <c r="S242" i="66"/>
  <c r="R242" i="66"/>
  <c r="Q242" i="66"/>
  <c r="P242" i="66"/>
  <c r="AA241" i="66"/>
  <c r="Z241" i="66"/>
  <c r="Y241" i="66"/>
  <c r="X241" i="66"/>
  <c r="W241" i="66"/>
  <c r="V241" i="66"/>
  <c r="T241" i="66"/>
  <c r="S241" i="66"/>
  <c r="R241" i="66"/>
  <c r="Q241" i="66"/>
  <c r="P241" i="66"/>
  <c r="AA239" i="66"/>
  <c r="Z239" i="66"/>
  <c r="Y239" i="66"/>
  <c r="X239" i="66"/>
  <c r="W239" i="66"/>
  <c r="V239" i="66"/>
  <c r="T239" i="66"/>
  <c r="S239" i="66"/>
  <c r="R239" i="66"/>
  <c r="Q239" i="66"/>
  <c r="P239" i="66"/>
  <c r="AA238" i="66"/>
  <c r="Z238" i="66"/>
  <c r="Y238" i="66"/>
  <c r="X238" i="66"/>
  <c r="W238" i="66"/>
  <c r="V238" i="66"/>
  <c r="T238" i="66"/>
  <c r="S238" i="66"/>
  <c r="R238" i="66"/>
  <c r="Q238" i="66"/>
  <c r="P238" i="66"/>
  <c r="AA237" i="66"/>
  <c r="Z237" i="66"/>
  <c r="Y237" i="66"/>
  <c r="X237" i="66"/>
  <c r="W237" i="66"/>
  <c r="V237" i="66"/>
  <c r="T237" i="66"/>
  <c r="S237" i="66"/>
  <c r="R237" i="66"/>
  <c r="Q237" i="66"/>
  <c r="P237" i="66"/>
  <c r="AA236" i="66"/>
  <c r="Z236" i="66"/>
  <c r="Y236" i="66"/>
  <c r="X236" i="66"/>
  <c r="W236" i="66"/>
  <c r="V236" i="66"/>
  <c r="T236" i="66"/>
  <c r="S236" i="66"/>
  <c r="R236" i="66"/>
  <c r="Q236" i="66"/>
  <c r="P236" i="66"/>
  <c r="AA235" i="66"/>
  <c r="Z235" i="66"/>
  <c r="Y235" i="66"/>
  <c r="X235" i="66"/>
  <c r="W235" i="66"/>
  <c r="V235" i="66"/>
  <c r="T235" i="66"/>
  <c r="S235" i="66"/>
  <c r="R235" i="66"/>
  <c r="Q235" i="66"/>
  <c r="P235" i="66"/>
  <c r="AA234" i="66"/>
  <c r="Z234" i="66"/>
  <c r="Y234" i="66"/>
  <c r="X234" i="66"/>
  <c r="W234" i="66"/>
  <c r="V234" i="66"/>
  <c r="T234" i="66"/>
  <c r="S234" i="66"/>
  <c r="R234" i="66"/>
  <c r="Q234" i="66"/>
  <c r="P234" i="66"/>
  <c r="AA233" i="66"/>
  <c r="Z233" i="66"/>
  <c r="Y233" i="66"/>
  <c r="X233" i="66"/>
  <c r="W233" i="66"/>
  <c r="V233" i="66"/>
  <c r="T233" i="66"/>
  <c r="S233" i="66"/>
  <c r="R233" i="66"/>
  <c r="Q233" i="66"/>
  <c r="P233" i="66"/>
  <c r="AA232" i="66"/>
  <c r="Z232" i="66"/>
  <c r="Y232" i="66"/>
  <c r="X232" i="66"/>
  <c r="W232" i="66"/>
  <c r="V232" i="66"/>
  <c r="T232" i="66"/>
  <c r="S232" i="66"/>
  <c r="R232" i="66"/>
  <c r="Q232" i="66"/>
  <c r="P232" i="66"/>
  <c r="AA230" i="66"/>
  <c r="Z230" i="66"/>
  <c r="Y230" i="66"/>
  <c r="X230" i="66"/>
  <c r="W230" i="66"/>
  <c r="V230" i="66"/>
  <c r="T230" i="66"/>
  <c r="S230" i="66"/>
  <c r="R230" i="66"/>
  <c r="Q230" i="66"/>
  <c r="P230" i="66"/>
  <c r="AA229" i="66"/>
  <c r="Z229" i="66"/>
  <c r="Y229" i="66"/>
  <c r="X229" i="66"/>
  <c r="W229" i="66"/>
  <c r="V229" i="66"/>
  <c r="T229" i="66"/>
  <c r="S229" i="66"/>
  <c r="R229" i="66"/>
  <c r="Q229" i="66"/>
  <c r="P229" i="66"/>
  <c r="AA228" i="66"/>
  <c r="Z228" i="66"/>
  <c r="Y228" i="66"/>
  <c r="X228" i="66"/>
  <c r="W228" i="66"/>
  <c r="V228" i="66"/>
  <c r="T228" i="66"/>
  <c r="S228" i="66"/>
  <c r="R228" i="66"/>
  <c r="Q228" i="66"/>
  <c r="P228" i="66"/>
  <c r="AA224" i="66"/>
  <c r="Z224" i="66"/>
  <c r="Y224" i="66"/>
  <c r="X224" i="66"/>
  <c r="W224" i="66"/>
  <c r="V224" i="66"/>
  <c r="T224" i="66"/>
  <c r="S224" i="66"/>
  <c r="R224" i="66"/>
  <c r="Q224" i="66"/>
  <c r="P224" i="66"/>
  <c r="AA223" i="66"/>
  <c r="Z223" i="66"/>
  <c r="Y223" i="66"/>
  <c r="X223" i="66"/>
  <c r="W223" i="66"/>
  <c r="V223" i="66"/>
  <c r="T223" i="66"/>
  <c r="S223" i="66"/>
  <c r="R223" i="66"/>
  <c r="Q223" i="66"/>
  <c r="P223" i="66"/>
  <c r="AA222" i="66"/>
  <c r="Z222" i="66"/>
  <c r="Y222" i="66"/>
  <c r="X222" i="66"/>
  <c r="W222" i="66"/>
  <c r="V222" i="66"/>
  <c r="T222" i="66"/>
  <c r="S222" i="66"/>
  <c r="R222" i="66"/>
  <c r="Q222" i="66"/>
  <c r="P222" i="66"/>
  <c r="AA221" i="66"/>
  <c r="Z221" i="66"/>
  <c r="Y221" i="66"/>
  <c r="X221" i="66"/>
  <c r="W221" i="66"/>
  <c r="V221" i="66"/>
  <c r="T221" i="66"/>
  <c r="S221" i="66"/>
  <c r="R221" i="66"/>
  <c r="Q221" i="66"/>
  <c r="P221" i="66"/>
  <c r="AA220" i="66"/>
  <c r="Z220" i="66"/>
  <c r="Y220" i="66"/>
  <c r="X220" i="66"/>
  <c r="W220" i="66"/>
  <c r="V220" i="66"/>
  <c r="T220" i="66"/>
  <c r="S220" i="66"/>
  <c r="R220" i="66"/>
  <c r="Q220" i="66"/>
  <c r="P220" i="66"/>
  <c r="AA219" i="66"/>
  <c r="Z219" i="66"/>
  <c r="Y219" i="66"/>
  <c r="X219" i="66"/>
  <c r="W219" i="66"/>
  <c r="V219" i="66"/>
  <c r="T219" i="66"/>
  <c r="S219" i="66"/>
  <c r="R219" i="66"/>
  <c r="Q219" i="66"/>
  <c r="P219" i="66"/>
  <c r="AA218" i="66"/>
  <c r="Z218" i="66"/>
  <c r="Y218" i="66"/>
  <c r="X218" i="66"/>
  <c r="W218" i="66"/>
  <c r="V218" i="66"/>
  <c r="T218" i="66"/>
  <c r="S218" i="66"/>
  <c r="R218" i="66"/>
  <c r="Q218" i="66"/>
  <c r="P218" i="66"/>
  <c r="AA217" i="66"/>
  <c r="Z217" i="66"/>
  <c r="Y217" i="66"/>
  <c r="X217" i="66"/>
  <c r="W217" i="66"/>
  <c r="V217" i="66"/>
  <c r="T217" i="66"/>
  <c r="S217" i="66"/>
  <c r="R217" i="66"/>
  <c r="Q217" i="66"/>
  <c r="P217" i="66"/>
  <c r="AA216" i="66"/>
  <c r="Z216" i="66"/>
  <c r="Y216" i="66"/>
  <c r="X216" i="66"/>
  <c r="W216" i="66"/>
  <c r="V216" i="66"/>
  <c r="T216" i="66"/>
  <c r="S216" i="66"/>
  <c r="R216" i="66"/>
  <c r="Q216" i="66"/>
  <c r="P216" i="66"/>
  <c r="AA215" i="66"/>
  <c r="Z215" i="66"/>
  <c r="Y215" i="66"/>
  <c r="X215" i="66"/>
  <c r="W215" i="66"/>
  <c r="V215" i="66"/>
  <c r="T215" i="66"/>
  <c r="S215" i="66"/>
  <c r="R215" i="66"/>
  <c r="Q215" i="66"/>
  <c r="P215" i="66"/>
  <c r="AA213" i="66"/>
  <c r="Z213" i="66"/>
  <c r="Y213" i="66"/>
  <c r="X213" i="66"/>
  <c r="W213" i="66"/>
  <c r="V213" i="66"/>
  <c r="T213" i="66"/>
  <c r="S213" i="66"/>
  <c r="R213" i="66"/>
  <c r="Q213" i="66"/>
  <c r="P213" i="66"/>
  <c r="AA212" i="66"/>
  <c r="Z212" i="66"/>
  <c r="Y212" i="66"/>
  <c r="X212" i="66"/>
  <c r="W212" i="66"/>
  <c r="V212" i="66"/>
  <c r="T212" i="66"/>
  <c r="S212" i="66"/>
  <c r="R212" i="66"/>
  <c r="Q212" i="66"/>
  <c r="P212" i="66"/>
  <c r="AA211" i="66"/>
  <c r="Z211" i="66"/>
  <c r="Y211" i="66"/>
  <c r="X211" i="66"/>
  <c r="W211" i="66"/>
  <c r="V211" i="66"/>
  <c r="T211" i="66"/>
  <c r="S211" i="66"/>
  <c r="R211" i="66"/>
  <c r="Q211" i="66"/>
  <c r="P211" i="66"/>
  <c r="AA210" i="66"/>
  <c r="Z210" i="66"/>
  <c r="Y210" i="66"/>
  <c r="X210" i="66"/>
  <c r="W210" i="66"/>
  <c r="V210" i="66"/>
  <c r="T210" i="66"/>
  <c r="S210" i="66"/>
  <c r="R210" i="66"/>
  <c r="Q210" i="66"/>
  <c r="P210" i="66"/>
  <c r="AA209" i="66"/>
  <c r="Z209" i="66"/>
  <c r="Y209" i="66"/>
  <c r="X209" i="66"/>
  <c r="W209" i="66"/>
  <c r="V209" i="66"/>
  <c r="T209" i="66"/>
  <c r="S209" i="66"/>
  <c r="R209" i="66"/>
  <c r="Q209" i="66"/>
  <c r="P209" i="66"/>
  <c r="AA208" i="66"/>
  <c r="Z208" i="66"/>
  <c r="Y208" i="66"/>
  <c r="X208" i="66"/>
  <c r="W208" i="66"/>
  <c r="V208" i="66"/>
  <c r="T208" i="66"/>
  <c r="S208" i="66"/>
  <c r="R208" i="66"/>
  <c r="Q208" i="66"/>
  <c r="P208" i="66"/>
  <c r="AA207" i="66"/>
  <c r="Z207" i="66"/>
  <c r="Y207" i="66"/>
  <c r="X207" i="66"/>
  <c r="W207" i="66"/>
  <c r="V207" i="66"/>
  <c r="T207" i="66"/>
  <c r="S207" i="66"/>
  <c r="R207" i="66"/>
  <c r="Q207" i="66"/>
  <c r="P207" i="66"/>
  <c r="AA206" i="66"/>
  <c r="Z206" i="66"/>
  <c r="Y206" i="66"/>
  <c r="X206" i="66"/>
  <c r="W206" i="66"/>
  <c r="V206" i="66"/>
  <c r="T206" i="66"/>
  <c r="S206" i="66"/>
  <c r="R206" i="66"/>
  <c r="Q206" i="66"/>
  <c r="P206" i="66"/>
  <c r="AA205" i="66"/>
  <c r="Z205" i="66"/>
  <c r="Y205" i="66"/>
  <c r="X205" i="66"/>
  <c r="W205" i="66"/>
  <c r="V205" i="66"/>
  <c r="T205" i="66"/>
  <c r="S205" i="66"/>
  <c r="R205" i="66"/>
  <c r="Q205" i="66"/>
  <c r="P205" i="66"/>
  <c r="AA204" i="66"/>
  <c r="Z204" i="66"/>
  <c r="Y204" i="66"/>
  <c r="X204" i="66"/>
  <c r="W204" i="66"/>
  <c r="V204" i="66"/>
  <c r="T204" i="66"/>
  <c r="S204" i="66"/>
  <c r="R204" i="66"/>
  <c r="Q204" i="66"/>
  <c r="P204" i="66"/>
  <c r="AA203" i="66"/>
  <c r="Z203" i="66"/>
  <c r="Y203" i="66"/>
  <c r="X203" i="66"/>
  <c r="W203" i="66"/>
  <c r="V203" i="66"/>
  <c r="T203" i="66"/>
  <c r="S203" i="66"/>
  <c r="R203" i="66"/>
  <c r="Q203" i="66"/>
  <c r="P203" i="66"/>
  <c r="AA202" i="66"/>
  <c r="Z202" i="66"/>
  <c r="Y202" i="66"/>
  <c r="X202" i="66"/>
  <c r="W202" i="66"/>
  <c r="V202" i="66"/>
  <c r="T202" i="66"/>
  <c r="S202" i="66"/>
  <c r="R202" i="66"/>
  <c r="Q202" i="66"/>
  <c r="P202" i="66"/>
  <c r="AA201" i="66"/>
  <c r="Z201" i="66"/>
  <c r="Y201" i="66"/>
  <c r="X201" i="66"/>
  <c r="W201" i="66"/>
  <c r="V201" i="66"/>
  <c r="T201" i="66"/>
  <c r="S201" i="66"/>
  <c r="R201" i="66"/>
  <c r="Q201" i="66"/>
  <c r="P201" i="66"/>
  <c r="AA199" i="66"/>
  <c r="Z199" i="66"/>
  <c r="Y199" i="66"/>
  <c r="X199" i="66"/>
  <c r="W199" i="66"/>
  <c r="V199" i="66"/>
  <c r="T199" i="66"/>
  <c r="S199" i="66"/>
  <c r="R199" i="66"/>
  <c r="Q199" i="66"/>
  <c r="P199" i="66"/>
  <c r="AA198" i="66"/>
  <c r="Z198" i="66"/>
  <c r="Y198" i="66"/>
  <c r="X198" i="66"/>
  <c r="W198" i="66"/>
  <c r="V198" i="66"/>
  <c r="T198" i="66"/>
  <c r="S198" i="66"/>
  <c r="R198" i="66"/>
  <c r="Q198" i="66"/>
  <c r="P198" i="66"/>
  <c r="AA196" i="66"/>
  <c r="Z196" i="66"/>
  <c r="Y196" i="66"/>
  <c r="X196" i="66"/>
  <c r="W196" i="66"/>
  <c r="V196" i="66"/>
  <c r="T196" i="66"/>
  <c r="S196" i="66"/>
  <c r="R196" i="66"/>
  <c r="Q196" i="66"/>
  <c r="P196" i="66"/>
  <c r="AA195" i="66"/>
  <c r="Z195" i="66"/>
  <c r="Y195" i="66"/>
  <c r="X195" i="66"/>
  <c r="W195" i="66"/>
  <c r="V195" i="66"/>
  <c r="T195" i="66"/>
  <c r="S195" i="66"/>
  <c r="R195" i="66"/>
  <c r="Q195" i="66"/>
  <c r="P195" i="66"/>
  <c r="AA194" i="66"/>
  <c r="Z194" i="66"/>
  <c r="Y194" i="66"/>
  <c r="X194" i="66"/>
  <c r="W194" i="66"/>
  <c r="V194" i="66"/>
  <c r="T194" i="66"/>
  <c r="S194" i="66"/>
  <c r="R194" i="66"/>
  <c r="Q194" i="66"/>
  <c r="P194" i="66"/>
  <c r="AA193" i="66"/>
  <c r="Z193" i="66"/>
  <c r="Y193" i="66"/>
  <c r="X193" i="66"/>
  <c r="W193" i="66"/>
  <c r="V193" i="66"/>
  <c r="T193" i="66"/>
  <c r="S193" i="66"/>
  <c r="R193" i="66"/>
  <c r="Q193" i="66"/>
  <c r="P193" i="66"/>
  <c r="AA192" i="66"/>
  <c r="Z192" i="66"/>
  <c r="Y192" i="66"/>
  <c r="X192" i="66"/>
  <c r="W192" i="66"/>
  <c r="V192" i="66"/>
  <c r="T192" i="66"/>
  <c r="S192" i="66"/>
  <c r="R192" i="66"/>
  <c r="Q192" i="66"/>
  <c r="P192" i="66"/>
  <c r="AA191" i="66"/>
  <c r="Z191" i="66"/>
  <c r="Y191" i="66"/>
  <c r="X191" i="66"/>
  <c r="W191" i="66"/>
  <c r="V191" i="66"/>
  <c r="T191" i="66"/>
  <c r="S191" i="66"/>
  <c r="R191" i="66"/>
  <c r="Q191" i="66"/>
  <c r="P191" i="66"/>
  <c r="AA190" i="66"/>
  <c r="Z190" i="66"/>
  <c r="Y190" i="66"/>
  <c r="X190" i="66"/>
  <c r="W190" i="66"/>
  <c r="V190" i="66"/>
  <c r="T190" i="66"/>
  <c r="S190" i="66"/>
  <c r="R190" i="66"/>
  <c r="Q190" i="66"/>
  <c r="P190" i="66"/>
  <c r="AA189" i="66"/>
  <c r="Z189" i="66"/>
  <c r="Y189" i="66"/>
  <c r="X189" i="66"/>
  <c r="W189" i="66"/>
  <c r="V189" i="66"/>
  <c r="T189" i="66"/>
  <c r="S189" i="66"/>
  <c r="R189" i="66"/>
  <c r="Q189" i="66"/>
  <c r="P189" i="66"/>
  <c r="AA188" i="66"/>
  <c r="Z188" i="66"/>
  <c r="Y188" i="66"/>
  <c r="X188" i="66"/>
  <c r="W188" i="66"/>
  <c r="V188" i="66"/>
  <c r="T188" i="66"/>
  <c r="S188" i="66"/>
  <c r="R188" i="66"/>
  <c r="Q188" i="66"/>
  <c r="P188" i="66"/>
  <c r="AA187" i="66"/>
  <c r="Z187" i="66"/>
  <c r="Y187" i="66"/>
  <c r="X187" i="66"/>
  <c r="W187" i="66"/>
  <c r="V187" i="66"/>
  <c r="T187" i="66"/>
  <c r="S187" i="66"/>
  <c r="R187" i="66"/>
  <c r="Q187" i="66"/>
  <c r="P187" i="66"/>
  <c r="AA185" i="66"/>
  <c r="Z185" i="66"/>
  <c r="Y185" i="66"/>
  <c r="X185" i="66"/>
  <c r="W185" i="66"/>
  <c r="V185" i="66"/>
  <c r="T185" i="66"/>
  <c r="S185" i="66"/>
  <c r="R185" i="66"/>
  <c r="Q185" i="66"/>
  <c r="P185" i="66"/>
  <c r="AA184" i="66"/>
  <c r="Z184" i="66"/>
  <c r="Y184" i="66"/>
  <c r="X184" i="66"/>
  <c r="W184" i="66"/>
  <c r="V184" i="66"/>
  <c r="T184" i="66"/>
  <c r="S184" i="66"/>
  <c r="R184" i="66"/>
  <c r="Q184" i="66"/>
  <c r="P184" i="66"/>
  <c r="AA183" i="66"/>
  <c r="Z183" i="66"/>
  <c r="Y183" i="66"/>
  <c r="X183" i="66"/>
  <c r="W183" i="66"/>
  <c r="V183" i="66"/>
  <c r="T183" i="66"/>
  <c r="S183" i="66"/>
  <c r="R183" i="66"/>
  <c r="Q183" i="66"/>
  <c r="P183" i="66"/>
  <c r="AA182" i="66"/>
  <c r="Z182" i="66"/>
  <c r="Y182" i="66"/>
  <c r="X182" i="66"/>
  <c r="W182" i="66"/>
  <c r="V182" i="66"/>
  <c r="T182" i="66"/>
  <c r="S182" i="66"/>
  <c r="R182" i="66"/>
  <c r="Q182" i="66"/>
  <c r="P182" i="66"/>
  <c r="AA181" i="66"/>
  <c r="Z181" i="66"/>
  <c r="Y181" i="66"/>
  <c r="X181" i="66"/>
  <c r="W181" i="66"/>
  <c r="V181" i="66"/>
  <c r="T181" i="66"/>
  <c r="S181" i="66"/>
  <c r="R181" i="66"/>
  <c r="Q181" i="66"/>
  <c r="P181" i="66"/>
  <c r="AA180" i="66"/>
  <c r="Z180" i="66"/>
  <c r="Y180" i="66"/>
  <c r="X180" i="66"/>
  <c r="W180" i="66"/>
  <c r="V180" i="66"/>
  <c r="T180" i="66"/>
  <c r="S180" i="66"/>
  <c r="R180" i="66"/>
  <c r="Q180" i="66"/>
  <c r="P180" i="66"/>
  <c r="AA179" i="66"/>
  <c r="Z179" i="66"/>
  <c r="Y179" i="66"/>
  <c r="X179" i="66"/>
  <c r="W179" i="66"/>
  <c r="V179" i="66"/>
  <c r="T179" i="66"/>
  <c r="S179" i="66"/>
  <c r="R179" i="66"/>
  <c r="Q179" i="66"/>
  <c r="P179" i="66"/>
  <c r="AA178" i="66"/>
  <c r="Z178" i="66"/>
  <c r="Y178" i="66"/>
  <c r="X178" i="66"/>
  <c r="W178" i="66"/>
  <c r="V178" i="66"/>
  <c r="T178" i="66"/>
  <c r="S178" i="66"/>
  <c r="R178" i="66"/>
  <c r="Q178" i="66"/>
  <c r="P178" i="66"/>
  <c r="AA177" i="66"/>
  <c r="Z177" i="66"/>
  <c r="Y177" i="66"/>
  <c r="X177" i="66"/>
  <c r="W177" i="66"/>
  <c r="V177" i="66"/>
  <c r="T177" i="66"/>
  <c r="S177" i="66"/>
  <c r="R177" i="66"/>
  <c r="Q177" i="66"/>
  <c r="P177" i="66"/>
  <c r="AA176" i="66"/>
  <c r="Z176" i="66"/>
  <c r="Y176" i="66"/>
  <c r="X176" i="66"/>
  <c r="W176" i="66"/>
  <c r="V176" i="66"/>
  <c r="T176" i="66"/>
  <c r="S176" i="66"/>
  <c r="R176" i="66"/>
  <c r="Q176" i="66"/>
  <c r="P176" i="66"/>
  <c r="AA174" i="66"/>
  <c r="Z174" i="66"/>
  <c r="Y174" i="66"/>
  <c r="X174" i="66"/>
  <c r="W174" i="66"/>
  <c r="V174" i="66"/>
  <c r="T174" i="66"/>
  <c r="S174" i="66"/>
  <c r="R174" i="66"/>
  <c r="Q174" i="66"/>
  <c r="P174" i="66"/>
  <c r="AA173" i="66"/>
  <c r="Z173" i="66"/>
  <c r="Y173" i="66"/>
  <c r="X173" i="66"/>
  <c r="W173" i="66"/>
  <c r="V173" i="66"/>
  <c r="T173" i="66"/>
  <c r="S173" i="66"/>
  <c r="R173" i="66"/>
  <c r="Q173" i="66"/>
  <c r="P173" i="66"/>
  <c r="AA172" i="66"/>
  <c r="Z172" i="66"/>
  <c r="Y172" i="66"/>
  <c r="X172" i="66"/>
  <c r="W172" i="66"/>
  <c r="V172" i="66"/>
  <c r="T172" i="66"/>
  <c r="S172" i="66"/>
  <c r="R172" i="66"/>
  <c r="Q172" i="66"/>
  <c r="P172" i="66"/>
  <c r="AA171" i="66"/>
  <c r="Z171" i="66"/>
  <c r="Y171" i="66"/>
  <c r="X171" i="66"/>
  <c r="W171" i="66"/>
  <c r="V171" i="66"/>
  <c r="T171" i="66"/>
  <c r="S171" i="66"/>
  <c r="R171" i="66"/>
  <c r="Q171" i="66"/>
  <c r="P171" i="66"/>
  <c r="AA170" i="66"/>
  <c r="Z170" i="66"/>
  <c r="Y170" i="66"/>
  <c r="X170" i="66"/>
  <c r="W170" i="66"/>
  <c r="V170" i="66"/>
  <c r="T170" i="66"/>
  <c r="S170" i="66"/>
  <c r="R170" i="66"/>
  <c r="Q170" i="66"/>
  <c r="P170" i="66"/>
  <c r="AA169" i="66"/>
  <c r="Z169" i="66"/>
  <c r="Y169" i="66"/>
  <c r="X169" i="66"/>
  <c r="W169" i="66"/>
  <c r="V169" i="66"/>
  <c r="T169" i="66"/>
  <c r="S169" i="66"/>
  <c r="R169" i="66"/>
  <c r="Q169" i="66"/>
  <c r="P169" i="66"/>
  <c r="AA168" i="66"/>
  <c r="Z168" i="66"/>
  <c r="Y168" i="66"/>
  <c r="X168" i="66"/>
  <c r="W168" i="66"/>
  <c r="V168" i="66"/>
  <c r="T168" i="66"/>
  <c r="S168" i="66"/>
  <c r="R168" i="66"/>
  <c r="Q168" i="66"/>
  <c r="P168" i="66"/>
  <c r="AA167" i="66"/>
  <c r="Z167" i="66"/>
  <c r="Y167" i="66"/>
  <c r="X167" i="66"/>
  <c r="W167" i="66"/>
  <c r="V167" i="66"/>
  <c r="T167" i="66"/>
  <c r="S167" i="66"/>
  <c r="R167" i="66"/>
  <c r="Q167" i="66"/>
  <c r="P167" i="66"/>
  <c r="AA166" i="66"/>
  <c r="Z166" i="66"/>
  <c r="Y166" i="66"/>
  <c r="X166" i="66"/>
  <c r="W166" i="66"/>
  <c r="V166" i="66"/>
  <c r="T166" i="66"/>
  <c r="S166" i="66"/>
  <c r="R166" i="66"/>
  <c r="Q166" i="66"/>
  <c r="P166" i="66"/>
  <c r="AA165" i="66"/>
  <c r="Z165" i="66"/>
  <c r="Y165" i="66"/>
  <c r="X165" i="66"/>
  <c r="W165" i="66"/>
  <c r="V165" i="66"/>
  <c r="T165" i="66"/>
  <c r="S165" i="66"/>
  <c r="R165" i="66"/>
  <c r="Q165" i="66"/>
  <c r="P165" i="66"/>
  <c r="AA163" i="66"/>
  <c r="Z163" i="66"/>
  <c r="Y163" i="66"/>
  <c r="X163" i="66"/>
  <c r="W163" i="66"/>
  <c r="V163" i="66"/>
  <c r="T163" i="66"/>
  <c r="S163" i="66"/>
  <c r="R163" i="66"/>
  <c r="Q163" i="66"/>
  <c r="P163" i="66"/>
  <c r="AA161" i="66"/>
  <c r="Z161" i="66"/>
  <c r="Y161" i="66"/>
  <c r="X161" i="66"/>
  <c r="W161" i="66"/>
  <c r="V161" i="66"/>
  <c r="T161" i="66"/>
  <c r="S161" i="66"/>
  <c r="R161" i="66"/>
  <c r="Q161" i="66"/>
  <c r="P161" i="66"/>
  <c r="AA160" i="66"/>
  <c r="Z160" i="66"/>
  <c r="Y160" i="66"/>
  <c r="X160" i="66"/>
  <c r="W160" i="66"/>
  <c r="V160" i="66"/>
  <c r="T160" i="66"/>
  <c r="S160" i="66"/>
  <c r="R160" i="66"/>
  <c r="Q160" i="66"/>
  <c r="P160" i="66"/>
  <c r="AA159" i="66"/>
  <c r="Z159" i="66"/>
  <c r="Y159" i="66"/>
  <c r="X159" i="66"/>
  <c r="W159" i="66"/>
  <c r="V159" i="66"/>
  <c r="T159" i="66"/>
  <c r="S159" i="66"/>
  <c r="R159" i="66"/>
  <c r="Q159" i="66"/>
  <c r="P159" i="66"/>
  <c r="AA158" i="66"/>
  <c r="Z158" i="66"/>
  <c r="Y158" i="66"/>
  <c r="X158" i="66"/>
  <c r="W158" i="66"/>
  <c r="V158" i="66"/>
  <c r="T158" i="66"/>
  <c r="S158" i="66"/>
  <c r="R158" i="66"/>
  <c r="Q158" i="66"/>
  <c r="P158" i="66"/>
  <c r="T152" i="66"/>
  <c r="AA151" i="66"/>
  <c r="Z151" i="66"/>
  <c r="Y151" i="66"/>
  <c r="X151" i="66"/>
  <c r="W151" i="66"/>
  <c r="V151" i="66"/>
  <c r="T151" i="66"/>
  <c r="S151" i="66"/>
  <c r="R151" i="66"/>
  <c r="Q151" i="66"/>
  <c r="P151" i="66"/>
  <c r="AA150" i="66"/>
  <c r="Z150" i="66"/>
  <c r="Y150" i="66"/>
  <c r="X150" i="66"/>
  <c r="W150" i="66"/>
  <c r="V150" i="66"/>
  <c r="T150" i="66"/>
  <c r="S150" i="66"/>
  <c r="R150" i="66"/>
  <c r="Q150" i="66"/>
  <c r="P150" i="66"/>
  <c r="AA148" i="66"/>
  <c r="Z148" i="66"/>
  <c r="Y148" i="66"/>
  <c r="X148" i="66"/>
  <c r="W148" i="66"/>
  <c r="V148" i="66"/>
  <c r="T148" i="66"/>
  <c r="S148" i="66"/>
  <c r="R148" i="66"/>
  <c r="Q148" i="66"/>
  <c r="P148" i="66"/>
  <c r="AA145" i="66"/>
  <c r="Z145" i="66"/>
  <c r="Y145" i="66"/>
  <c r="X145" i="66"/>
  <c r="W145" i="66"/>
  <c r="V145" i="66"/>
  <c r="T145" i="66"/>
  <c r="S145" i="66"/>
  <c r="R145" i="66"/>
  <c r="Q145" i="66"/>
  <c r="P145" i="66"/>
  <c r="AA144" i="66"/>
  <c r="Z144" i="66"/>
  <c r="Y144" i="66"/>
  <c r="X144" i="66"/>
  <c r="W144" i="66"/>
  <c r="V144" i="66"/>
  <c r="T144" i="66"/>
  <c r="S144" i="66"/>
  <c r="R144" i="66"/>
  <c r="Q144" i="66"/>
  <c r="P144" i="66"/>
  <c r="AA143" i="66"/>
  <c r="Z143" i="66"/>
  <c r="Y143" i="66"/>
  <c r="X143" i="66"/>
  <c r="W143" i="66"/>
  <c r="V143" i="66"/>
  <c r="T143" i="66"/>
  <c r="S143" i="66"/>
  <c r="R143" i="66"/>
  <c r="Q143" i="66"/>
  <c r="P143" i="66"/>
  <c r="AA142" i="66"/>
  <c r="Z142" i="66"/>
  <c r="Y142" i="66"/>
  <c r="X142" i="66"/>
  <c r="W142" i="66"/>
  <c r="V142" i="66"/>
  <c r="T142" i="66"/>
  <c r="S142" i="66"/>
  <c r="R142" i="66"/>
  <c r="Q142" i="66"/>
  <c r="P142" i="66"/>
  <c r="AA141" i="66"/>
  <c r="Z141" i="66"/>
  <c r="Y141" i="66"/>
  <c r="X141" i="66"/>
  <c r="W141" i="66"/>
  <c r="V141" i="66"/>
  <c r="T141" i="66"/>
  <c r="S141" i="66"/>
  <c r="R141" i="66"/>
  <c r="Q141" i="66"/>
  <c r="P141" i="66"/>
  <c r="AA140" i="66"/>
  <c r="Z140" i="66"/>
  <c r="Y140" i="66"/>
  <c r="X140" i="66"/>
  <c r="W140" i="66"/>
  <c r="V140" i="66"/>
  <c r="T140" i="66"/>
  <c r="S140" i="66"/>
  <c r="R140" i="66"/>
  <c r="Q140" i="66"/>
  <c r="P140" i="66"/>
  <c r="AA139" i="66"/>
  <c r="Z139" i="66"/>
  <c r="Y139" i="66"/>
  <c r="X139" i="66"/>
  <c r="W139" i="66"/>
  <c r="V139" i="66"/>
  <c r="T139" i="66"/>
  <c r="S139" i="66"/>
  <c r="R139" i="66"/>
  <c r="Q139" i="66"/>
  <c r="P139" i="66"/>
  <c r="AA136" i="66"/>
  <c r="Z136" i="66"/>
  <c r="Y136" i="66"/>
  <c r="X136" i="66"/>
  <c r="W136" i="66"/>
  <c r="V136" i="66"/>
  <c r="T136" i="66"/>
  <c r="S136" i="66"/>
  <c r="R136" i="66"/>
  <c r="Q136" i="66"/>
  <c r="P136" i="66"/>
  <c r="AA134" i="66"/>
  <c r="Z134" i="66"/>
  <c r="Y134" i="66"/>
  <c r="X134" i="66"/>
  <c r="W134" i="66"/>
  <c r="V134" i="66"/>
  <c r="T134" i="66"/>
  <c r="S134" i="66"/>
  <c r="R134" i="66"/>
  <c r="Q134" i="66"/>
  <c r="P134" i="66"/>
  <c r="AA133" i="66"/>
  <c r="Z133" i="66"/>
  <c r="Y133" i="66"/>
  <c r="X133" i="66"/>
  <c r="W133" i="66"/>
  <c r="V133" i="66"/>
  <c r="T133" i="66"/>
  <c r="S133" i="66"/>
  <c r="R133" i="66"/>
  <c r="Q133" i="66"/>
  <c r="P133" i="66"/>
  <c r="AA132" i="66"/>
  <c r="Z132" i="66"/>
  <c r="Y132" i="66"/>
  <c r="X132" i="66"/>
  <c r="W132" i="66"/>
  <c r="V132" i="66"/>
  <c r="T132" i="66"/>
  <c r="S132" i="66"/>
  <c r="R132" i="66"/>
  <c r="Q132" i="66"/>
  <c r="P132" i="66"/>
  <c r="AA131" i="66"/>
  <c r="Z131" i="66"/>
  <c r="Y131" i="66"/>
  <c r="X131" i="66"/>
  <c r="W131" i="66"/>
  <c r="V131" i="66"/>
  <c r="T131" i="66"/>
  <c r="S131" i="66"/>
  <c r="R131" i="66"/>
  <c r="Q131" i="66"/>
  <c r="P131" i="66"/>
  <c r="AA130" i="66"/>
  <c r="Z130" i="66"/>
  <c r="Y130" i="66"/>
  <c r="X130" i="66"/>
  <c r="W130" i="66"/>
  <c r="V130" i="66"/>
  <c r="T130" i="66"/>
  <c r="S130" i="66"/>
  <c r="R130" i="66"/>
  <c r="Q130" i="66"/>
  <c r="P130" i="66"/>
  <c r="AA129" i="66"/>
  <c r="Z129" i="66"/>
  <c r="Y129" i="66"/>
  <c r="X129" i="66"/>
  <c r="W129" i="66"/>
  <c r="V129" i="66"/>
  <c r="T129" i="66"/>
  <c r="S129" i="66"/>
  <c r="R129" i="66"/>
  <c r="Q129" i="66"/>
  <c r="P129" i="66"/>
  <c r="AA128" i="66"/>
  <c r="Z128" i="66"/>
  <c r="Y128" i="66"/>
  <c r="X128" i="66"/>
  <c r="W128" i="66"/>
  <c r="V128" i="66"/>
  <c r="T128" i="66"/>
  <c r="S128" i="66"/>
  <c r="R128" i="66"/>
  <c r="Q128" i="66"/>
  <c r="P128" i="66"/>
  <c r="AA127" i="66"/>
  <c r="Z127" i="66"/>
  <c r="Y127" i="66"/>
  <c r="X127" i="66"/>
  <c r="W127" i="66"/>
  <c r="V127" i="66"/>
  <c r="T127" i="66"/>
  <c r="S127" i="66"/>
  <c r="R127" i="66"/>
  <c r="Q127" i="66"/>
  <c r="P127" i="66"/>
  <c r="AA126" i="66"/>
  <c r="Z126" i="66"/>
  <c r="Y126" i="66"/>
  <c r="X126" i="66"/>
  <c r="W126" i="66"/>
  <c r="V126" i="66"/>
  <c r="T126" i="66"/>
  <c r="S126" i="66"/>
  <c r="R126" i="66"/>
  <c r="Q126" i="66"/>
  <c r="P126" i="66"/>
  <c r="AA125" i="66"/>
  <c r="Z125" i="66"/>
  <c r="Y125" i="66"/>
  <c r="X125" i="66"/>
  <c r="W125" i="66"/>
  <c r="V125" i="66"/>
  <c r="T125" i="66"/>
  <c r="S125" i="66"/>
  <c r="R125" i="66"/>
  <c r="Q125" i="66"/>
  <c r="P125" i="66"/>
  <c r="AA124" i="66"/>
  <c r="Z124" i="66"/>
  <c r="Y124" i="66"/>
  <c r="X124" i="66"/>
  <c r="W124" i="66"/>
  <c r="V124" i="66"/>
  <c r="T124" i="66"/>
  <c r="S124" i="66"/>
  <c r="R124" i="66"/>
  <c r="Q124" i="66"/>
  <c r="P124" i="66"/>
  <c r="AA123" i="66"/>
  <c r="Z123" i="66"/>
  <c r="Y123" i="66"/>
  <c r="X123" i="66"/>
  <c r="W123" i="66"/>
  <c r="V123" i="66"/>
  <c r="T123" i="66"/>
  <c r="S123" i="66"/>
  <c r="R123" i="66"/>
  <c r="Q123" i="66"/>
  <c r="P123" i="66"/>
  <c r="AA122" i="66"/>
  <c r="Z122" i="66"/>
  <c r="Y122" i="66"/>
  <c r="X122" i="66"/>
  <c r="W122" i="66"/>
  <c r="V122" i="66"/>
  <c r="T122" i="66"/>
  <c r="S122" i="66"/>
  <c r="R122" i="66"/>
  <c r="Q122" i="66"/>
  <c r="P122" i="66"/>
  <c r="AA121" i="66"/>
  <c r="Z121" i="66"/>
  <c r="Y121" i="66"/>
  <c r="X121" i="66"/>
  <c r="W121" i="66"/>
  <c r="V121" i="66"/>
  <c r="T121" i="66"/>
  <c r="S121" i="66"/>
  <c r="R121" i="66"/>
  <c r="Q121" i="66"/>
  <c r="P121" i="66"/>
  <c r="AA119" i="66"/>
  <c r="Z119" i="66"/>
  <c r="Y119" i="66"/>
  <c r="X119" i="66"/>
  <c r="W119" i="66"/>
  <c r="V119" i="66"/>
  <c r="T119" i="66"/>
  <c r="S119" i="66"/>
  <c r="R119" i="66"/>
  <c r="Q119" i="66"/>
  <c r="P119" i="66"/>
  <c r="AA118" i="66"/>
  <c r="Z118" i="66"/>
  <c r="Y118" i="66"/>
  <c r="X118" i="66"/>
  <c r="W118" i="66"/>
  <c r="V118" i="66"/>
  <c r="T118" i="66"/>
  <c r="S118" i="66"/>
  <c r="R118" i="66"/>
  <c r="Q118" i="66"/>
  <c r="P118" i="66"/>
  <c r="AA116" i="66"/>
  <c r="Z116" i="66"/>
  <c r="Y116" i="66"/>
  <c r="X116" i="66"/>
  <c r="W116" i="66"/>
  <c r="V116" i="66"/>
  <c r="T116" i="66"/>
  <c r="S116" i="66"/>
  <c r="R116" i="66"/>
  <c r="Q116" i="66"/>
  <c r="P116" i="66"/>
  <c r="AA115" i="66"/>
  <c r="Z115" i="66"/>
  <c r="Y115" i="66"/>
  <c r="X115" i="66"/>
  <c r="W115" i="66"/>
  <c r="V115" i="66"/>
  <c r="T115" i="66"/>
  <c r="S115" i="66"/>
  <c r="R115" i="66"/>
  <c r="Q115" i="66"/>
  <c r="P115" i="66"/>
  <c r="AA114" i="66"/>
  <c r="Z114" i="66"/>
  <c r="Y114" i="66"/>
  <c r="X114" i="66"/>
  <c r="W114" i="66"/>
  <c r="V114" i="66"/>
  <c r="T114" i="66"/>
  <c r="S114" i="66"/>
  <c r="R114" i="66"/>
  <c r="Q114" i="66"/>
  <c r="P114" i="66"/>
  <c r="AA113" i="66"/>
  <c r="Z113" i="66"/>
  <c r="Y113" i="66"/>
  <c r="X113" i="66"/>
  <c r="W113" i="66"/>
  <c r="V113" i="66"/>
  <c r="T113" i="66"/>
  <c r="S113" i="66"/>
  <c r="R113" i="66"/>
  <c r="Q113" i="66"/>
  <c r="P113" i="66"/>
  <c r="AA112" i="66"/>
  <c r="Z112" i="66"/>
  <c r="Y112" i="66"/>
  <c r="X112" i="66"/>
  <c r="W112" i="66"/>
  <c r="V112" i="66"/>
  <c r="T112" i="66"/>
  <c r="S112" i="66"/>
  <c r="R112" i="66"/>
  <c r="Q112" i="66"/>
  <c r="P112" i="66"/>
  <c r="AA111" i="66"/>
  <c r="Z111" i="66"/>
  <c r="Y111" i="66"/>
  <c r="X111" i="66"/>
  <c r="W111" i="66"/>
  <c r="V111" i="66"/>
  <c r="T111" i="66"/>
  <c r="S111" i="66"/>
  <c r="R111" i="66"/>
  <c r="Q111" i="66"/>
  <c r="P111" i="66"/>
  <c r="AA110" i="66"/>
  <c r="Z110" i="66"/>
  <c r="Y110" i="66"/>
  <c r="X110" i="66"/>
  <c r="W110" i="66"/>
  <c r="V110" i="66"/>
  <c r="T110" i="66"/>
  <c r="S110" i="66"/>
  <c r="R110" i="66"/>
  <c r="Q110" i="66"/>
  <c r="P110" i="66"/>
  <c r="AA109" i="66"/>
  <c r="Z109" i="66"/>
  <c r="Y109" i="66"/>
  <c r="X109" i="66"/>
  <c r="W109" i="66"/>
  <c r="V109" i="66"/>
  <c r="T109" i="66"/>
  <c r="S109" i="66"/>
  <c r="R109" i="66"/>
  <c r="Q109" i="66"/>
  <c r="P109" i="66"/>
  <c r="AA108" i="66"/>
  <c r="Z108" i="66"/>
  <c r="Y108" i="66"/>
  <c r="X108" i="66"/>
  <c r="W108" i="66"/>
  <c r="V108" i="66"/>
  <c r="T108" i="66"/>
  <c r="S108" i="66"/>
  <c r="R108" i="66"/>
  <c r="Q108" i="66"/>
  <c r="P108" i="66"/>
  <c r="AA107" i="66"/>
  <c r="Z107" i="66"/>
  <c r="Y107" i="66"/>
  <c r="X107" i="66"/>
  <c r="W107" i="66"/>
  <c r="V107" i="66"/>
  <c r="T107" i="66"/>
  <c r="S107" i="66"/>
  <c r="R107" i="66"/>
  <c r="Q107" i="66"/>
  <c r="P107" i="66"/>
  <c r="AA105" i="66"/>
  <c r="Z105" i="66"/>
  <c r="Y105" i="66"/>
  <c r="X105" i="66"/>
  <c r="W105" i="66"/>
  <c r="V105" i="66"/>
  <c r="T105" i="66"/>
  <c r="S105" i="66"/>
  <c r="R105" i="66"/>
  <c r="Q105" i="66"/>
  <c r="P105" i="66"/>
  <c r="AA104" i="66"/>
  <c r="Z104" i="66"/>
  <c r="Y104" i="66"/>
  <c r="X104" i="66"/>
  <c r="W104" i="66"/>
  <c r="V104" i="66"/>
  <c r="T104" i="66"/>
  <c r="S104" i="66"/>
  <c r="R104" i="66"/>
  <c r="Q104" i="66"/>
  <c r="P104" i="66"/>
  <c r="AA103" i="66"/>
  <c r="Z103" i="66"/>
  <c r="Y103" i="66"/>
  <c r="X103" i="66"/>
  <c r="W103" i="66"/>
  <c r="V103" i="66"/>
  <c r="T103" i="66"/>
  <c r="S103" i="66"/>
  <c r="R103" i="66"/>
  <c r="Q103" i="66"/>
  <c r="P103" i="66"/>
  <c r="AA102" i="66"/>
  <c r="Z102" i="66"/>
  <c r="Y102" i="66"/>
  <c r="X102" i="66"/>
  <c r="W102" i="66"/>
  <c r="V102" i="66"/>
  <c r="T102" i="66"/>
  <c r="S102" i="66"/>
  <c r="R102" i="66"/>
  <c r="Q102" i="66"/>
  <c r="P102" i="66"/>
  <c r="AA101" i="66"/>
  <c r="Z101" i="66"/>
  <c r="Y101" i="66"/>
  <c r="X101" i="66"/>
  <c r="W101" i="66"/>
  <c r="V101" i="66"/>
  <c r="T101" i="66"/>
  <c r="S101" i="66"/>
  <c r="R101" i="66"/>
  <c r="Q101" i="66"/>
  <c r="P101" i="66"/>
  <c r="AA100" i="66"/>
  <c r="Z100" i="66"/>
  <c r="Y100" i="66"/>
  <c r="X100" i="66"/>
  <c r="W100" i="66"/>
  <c r="V100" i="66"/>
  <c r="T100" i="66"/>
  <c r="S100" i="66"/>
  <c r="R100" i="66"/>
  <c r="Q100" i="66"/>
  <c r="P100" i="66"/>
  <c r="AA99" i="66"/>
  <c r="Z99" i="66"/>
  <c r="Y99" i="66"/>
  <c r="X99" i="66"/>
  <c r="W99" i="66"/>
  <c r="V99" i="66"/>
  <c r="T99" i="66"/>
  <c r="S99" i="66"/>
  <c r="R99" i="66"/>
  <c r="Q99" i="66"/>
  <c r="P99" i="66"/>
  <c r="AA98" i="66"/>
  <c r="Z98" i="66"/>
  <c r="Y98" i="66"/>
  <c r="X98" i="66"/>
  <c r="W98" i="66"/>
  <c r="V98" i="66"/>
  <c r="T98" i="66"/>
  <c r="S98" i="66"/>
  <c r="R98" i="66"/>
  <c r="Q98" i="66"/>
  <c r="P98" i="66"/>
  <c r="AA97" i="66"/>
  <c r="Z97" i="66"/>
  <c r="Y97" i="66"/>
  <c r="X97" i="66"/>
  <c r="W97" i="66"/>
  <c r="V97" i="66"/>
  <c r="T97" i="66"/>
  <c r="S97" i="66"/>
  <c r="R97" i="66"/>
  <c r="Q97" i="66"/>
  <c r="P97" i="66"/>
  <c r="AA96" i="66"/>
  <c r="Z96" i="66"/>
  <c r="Y96" i="66"/>
  <c r="X96" i="66"/>
  <c r="W96" i="66"/>
  <c r="V96" i="66"/>
  <c r="T96" i="66"/>
  <c r="S96" i="66"/>
  <c r="R96" i="66"/>
  <c r="Q96" i="66"/>
  <c r="P96" i="66"/>
  <c r="AA94" i="66"/>
  <c r="Z94" i="66"/>
  <c r="Y94" i="66"/>
  <c r="X94" i="66"/>
  <c r="W94" i="66"/>
  <c r="V94" i="66"/>
  <c r="T94" i="66"/>
  <c r="S94" i="66"/>
  <c r="R94" i="66"/>
  <c r="Q94" i="66"/>
  <c r="P94" i="66"/>
  <c r="AA93" i="66"/>
  <c r="Z93" i="66"/>
  <c r="Y93" i="66"/>
  <c r="X93" i="66"/>
  <c r="W93" i="66"/>
  <c r="V93" i="66"/>
  <c r="T93" i="66"/>
  <c r="S93" i="66"/>
  <c r="R93" i="66"/>
  <c r="Q93" i="66"/>
  <c r="P93" i="66"/>
  <c r="AA92" i="66"/>
  <c r="Z92" i="66"/>
  <c r="Y92" i="66"/>
  <c r="X92" i="66"/>
  <c r="W92" i="66"/>
  <c r="V92" i="66"/>
  <c r="T92" i="66"/>
  <c r="S92" i="66"/>
  <c r="R92" i="66"/>
  <c r="Q92" i="66"/>
  <c r="P92" i="66"/>
  <c r="AA91" i="66"/>
  <c r="Z91" i="66"/>
  <c r="Y91" i="66"/>
  <c r="X91" i="66"/>
  <c r="W91" i="66"/>
  <c r="V91" i="66"/>
  <c r="T91" i="66"/>
  <c r="S91" i="66"/>
  <c r="R91" i="66"/>
  <c r="Q91" i="66"/>
  <c r="P91" i="66"/>
  <c r="AA90" i="66"/>
  <c r="Z90" i="66"/>
  <c r="Y90" i="66"/>
  <c r="X90" i="66"/>
  <c r="W90" i="66"/>
  <c r="V90" i="66"/>
  <c r="T90" i="66"/>
  <c r="S90" i="66"/>
  <c r="R90" i="66"/>
  <c r="Q90" i="66"/>
  <c r="P90" i="66"/>
  <c r="AA89" i="66"/>
  <c r="Z89" i="66"/>
  <c r="Y89" i="66"/>
  <c r="X89" i="66"/>
  <c r="W89" i="66"/>
  <c r="V89" i="66"/>
  <c r="T89" i="66"/>
  <c r="S89" i="66"/>
  <c r="R89" i="66"/>
  <c r="Q89" i="66"/>
  <c r="P89" i="66"/>
  <c r="AA88" i="66"/>
  <c r="Z88" i="66"/>
  <c r="Y88" i="66"/>
  <c r="X88" i="66"/>
  <c r="W88" i="66"/>
  <c r="V88" i="66"/>
  <c r="T88" i="66"/>
  <c r="S88" i="66"/>
  <c r="R88" i="66"/>
  <c r="Q88" i="66"/>
  <c r="P88" i="66"/>
  <c r="AA87" i="66"/>
  <c r="Z87" i="66"/>
  <c r="Y87" i="66"/>
  <c r="X87" i="66"/>
  <c r="W87" i="66"/>
  <c r="V87" i="66"/>
  <c r="T87" i="66"/>
  <c r="S87" i="66"/>
  <c r="R87" i="66"/>
  <c r="Q87" i="66"/>
  <c r="P87" i="66"/>
  <c r="AA86" i="66"/>
  <c r="Z86" i="66"/>
  <c r="Y86" i="66"/>
  <c r="X86" i="66"/>
  <c r="W86" i="66"/>
  <c r="V86" i="66"/>
  <c r="T86" i="66"/>
  <c r="S86" i="66"/>
  <c r="R86" i="66"/>
  <c r="Q86" i="66"/>
  <c r="P86" i="66"/>
  <c r="AA85" i="66"/>
  <c r="Z85" i="66"/>
  <c r="Y85" i="66"/>
  <c r="X85" i="66"/>
  <c r="W85" i="66"/>
  <c r="V85" i="66"/>
  <c r="T85" i="66"/>
  <c r="S85" i="66"/>
  <c r="R85" i="66"/>
  <c r="Q85" i="66"/>
  <c r="P85" i="66"/>
  <c r="AA83" i="66"/>
  <c r="Z83" i="66"/>
  <c r="Y83" i="66"/>
  <c r="X83" i="66"/>
  <c r="W83" i="66"/>
  <c r="V83" i="66"/>
  <c r="T83" i="66"/>
  <c r="S83" i="66"/>
  <c r="R83" i="66"/>
  <c r="Q83" i="66"/>
  <c r="P83" i="66"/>
  <c r="AA82" i="66"/>
  <c r="Z82" i="66"/>
  <c r="Y82" i="66"/>
  <c r="X82" i="66"/>
  <c r="W82" i="66"/>
  <c r="V82" i="66"/>
  <c r="T82" i="66"/>
  <c r="S82" i="66"/>
  <c r="R82" i="66"/>
  <c r="Q82" i="66"/>
  <c r="P82" i="66"/>
  <c r="AA81" i="66"/>
  <c r="Z81" i="66"/>
  <c r="Y81" i="66"/>
  <c r="X81" i="66"/>
  <c r="W81" i="66"/>
  <c r="V81" i="66"/>
  <c r="T81" i="66"/>
  <c r="S81" i="66"/>
  <c r="R81" i="66"/>
  <c r="Q81" i="66"/>
  <c r="P81" i="66"/>
  <c r="AA80" i="66"/>
  <c r="Z80" i="66"/>
  <c r="Y80" i="66"/>
  <c r="X80" i="66"/>
  <c r="W80" i="66"/>
  <c r="V80" i="66"/>
  <c r="T80" i="66"/>
  <c r="S80" i="66"/>
  <c r="R80" i="66"/>
  <c r="Q80" i="66"/>
  <c r="P80" i="66"/>
  <c r="AA78" i="66"/>
  <c r="Z78" i="66"/>
  <c r="Y78" i="66"/>
  <c r="X78" i="66"/>
  <c r="W78" i="66"/>
  <c r="V78" i="66"/>
  <c r="T78" i="66"/>
  <c r="S78" i="66"/>
  <c r="R78" i="66"/>
  <c r="Q78" i="66"/>
  <c r="P78" i="66"/>
  <c r="AA77" i="66"/>
  <c r="Z77" i="66"/>
  <c r="Y77" i="66"/>
  <c r="X77" i="66"/>
  <c r="W77" i="66"/>
  <c r="V77" i="66"/>
  <c r="T77" i="66"/>
  <c r="S77" i="66"/>
  <c r="R77" i="66"/>
  <c r="Q77" i="66"/>
  <c r="P77" i="66"/>
  <c r="AA74" i="66"/>
  <c r="Z74" i="66"/>
  <c r="Y74" i="66"/>
  <c r="X74" i="66"/>
  <c r="W74" i="66"/>
  <c r="V74" i="66"/>
  <c r="T74" i="66"/>
  <c r="S74" i="66"/>
  <c r="R74" i="66"/>
  <c r="Q74" i="66"/>
  <c r="P74" i="66"/>
  <c r="AA72" i="66"/>
  <c r="Z72" i="66"/>
  <c r="Y72" i="66"/>
  <c r="X72" i="66"/>
  <c r="W72" i="66"/>
  <c r="V72" i="66"/>
  <c r="T72" i="66"/>
  <c r="S72" i="66"/>
  <c r="R72" i="66"/>
  <c r="Q72" i="66"/>
  <c r="P72" i="66"/>
  <c r="AA71" i="66"/>
  <c r="Z71" i="66"/>
  <c r="Y71" i="66"/>
  <c r="X71" i="66"/>
  <c r="W71" i="66"/>
  <c r="V71" i="66"/>
  <c r="T71" i="66"/>
  <c r="S71" i="66"/>
  <c r="R71" i="66"/>
  <c r="Q71" i="66"/>
  <c r="P71" i="66"/>
  <c r="AA69" i="66"/>
  <c r="Z69" i="66"/>
  <c r="Y69" i="66"/>
  <c r="X69" i="66"/>
  <c r="W69" i="66"/>
  <c r="V69" i="66"/>
  <c r="T69" i="66"/>
  <c r="S69" i="66"/>
  <c r="R69" i="66"/>
  <c r="Q69" i="66"/>
  <c r="P69" i="66"/>
  <c r="AA68" i="66"/>
  <c r="Z68" i="66"/>
  <c r="Y68" i="66"/>
  <c r="X68" i="66"/>
  <c r="W68" i="66"/>
  <c r="V68" i="66"/>
  <c r="T68" i="66"/>
  <c r="S68" i="66"/>
  <c r="R68" i="66"/>
  <c r="Q68" i="66"/>
  <c r="P68" i="66"/>
  <c r="AA67" i="66"/>
  <c r="Z67" i="66"/>
  <c r="Y67" i="66"/>
  <c r="X67" i="66"/>
  <c r="W67" i="66"/>
  <c r="V67" i="66"/>
  <c r="T67" i="66"/>
  <c r="S67" i="66"/>
  <c r="R67" i="66"/>
  <c r="Q67" i="66"/>
  <c r="P67" i="66"/>
  <c r="AA65" i="66"/>
  <c r="Z65" i="66"/>
  <c r="Y65" i="66"/>
  <c r="X65" i="66"/>
  <c r="W65" i="66"/>
  <c r="V65" i="66"/>
  <c r="T65" i="66"/>
  <c r="S65" i="66"/>
  <c r="R65" i="66"/>
  <c r="Q65" i="66"/>
  <c r="P65" i="66"/>
  <c r="AA64" i="66"/>
  <c r="Z64" i="66"/>
  <c r="Y64" i="66"/>
  <c r="X64" i="66"/>
  <c r="W64" i="66"/>
  <c r="V64" i="66"/>
  <c r="T64" i="66"/>
  <c r="S64" i="66"/>
  <c r="R64" i="66"/>
  <c r="Q64" i="66"/>
  <c r="P64" i="66"/>
  <c r="AA63" i="66"/>
  <c r="Z63" i="66"/>
  <c r="Y63" i="66"/>
  <c r="X63" i="66"/>
  <c r="W63" i="66"/>
  <c r="V63" i="66"/>
  <c r="T63" i="66"/>
  <c r="S63" i="66"/>
  <c r="R63" i="66"/>
  <c r="Q63" i="66"/>
  <c r="P63" i="66"/>
  <c r="AA62" i="66"/>
  <c r="Z62" i="66"/>
  <c r="Y62" i="66"/>
  <c r="X62" i="66"/>
  <c r="W62" i="66"/>
  <c r="V62" i="66"/>
  <c r="T62" i="66"/>
  <c r="S62" i="66"/>
  <c r="R62" i="66"/>
  <c r="Q62" i="66"/>
  <c r="P62" i="66"/>
  <c r="AA61" i="66"/>
  <c r="Z61" i="66"/>
  <c r="Y61" i="66"/>
  <c r="X61" i="66"/>
  <c r="W61" i="66"/>
  <c r="V61" i="66"/>
  <c r="T61" i="66"/>
  <c r="S61" i="66"/>
  <c r="R61" i="66"/>
  <c r="Q61" i="66"/>
  <c r="P61" i="66"/>
  <c r="AA60" i="66"/>
  <c r="Z60" i="66"/>
  <c r="Y60" i="66"/>
  <c r="X60" i="66"/>
  <c r="W60" i="66"/>
  <c r="V60" i="66"/>
  <c r="T60" i="66"/>
  <c r="S60" i="66"/>
  <c r="R60" i="66"/>
  <c r="Q60" i="66"/>
  <c r="P60" i="66"/>
  <c r="AA31" i="66"/>
  <c r="Z31" i="66"/>
  <c r="Y31" i="66"/>
  <c r="X31" i="66"/>
  <c r="W31" i="66"/>
  <c r="V31" i="66"/>
  <c r="T31" i="66"/>
  <c r="S31" i="66"/>
  <c r="R31" i="66"/>
  <c r="Q31" i="66"/>
  <c r="P31" i="66"/>
  <c r="AA30" i="66"/>
  <c r="Z30" i="66"/>
  <c r="Y30" i="66"/>
  <c r="X30" i="66"/>
  <c r="W30" i="66"/>
  <c r="V30" i="66"/>
  <c r="T30" i="66"/>
  <c r="S30" i="66"/>
  <c r="R30" i="66"/>
  <c r="Q30" i="66"/>
  <c r="P30" i="66"/>
  <c r="AA29" i="66"/>
  <c r="Z29" i="66"/>
  <c r="Y29" i="66"/>
  <c r="X29" i="66"/>
  <c r="W29" i="66"/>
  <c r="V29" i="66"/>
  <c r="T29" i="66"/>
  <c r="S29" i="66"/>
  <c r="R29" i="66"/>
  <c r="Q29" i="66"/>
  <c r="P29" i="66"/>
  <c r="AA28" i="66"/>
  <c r="Z28" i="66"/>
  <c r="Y28" i="66"/>
  <c r="X28" i="66"/>
  <c r="W28" i="66"/>
  <c r="V28" i="66"/>
  <c r="T28" i="66"/>
  <c r="S28" i="66"/>
  <c r="R28" i="66"/>
  <c r="Q28" i="66"/>
  <c r="P28" i="66"/>
  <c r="AA27" i="66"/>
  <c r="Z27" i="66"/>
  <c r="Y27" i="66"/>
  <c r="X27" i="66"/>
  <c r="W27" i="66"/>
  <c r="V27" i="66"/>
  <c r="T27" i="66"/>
  <c r="S27" i="66"/>
  <c r="R27" i="66"/>
  <c r="Q27" i="66"/>
  <c r="P27" i="66"/>
  <c r="AA26" i="66"/>
  <c r="Z26" i="66"/>
  <c r="Y26" i="66"/>
  <c r="X26" i="66"/>
  <c r="W26" i="66"/>
  <c r="V26" i="66"/>
  <c r="T26" i="66"/>
  <c r="S26" i="66"/>
  <c r="R26" i="66"/>
  <c r="Q26" i="66"/>
  <c r="P26" i="66"/>
  <c r="AA23" i="66"/>
  <c r="Z23" i="66"/>
  <c r="Y23" i="66"/>
  <c r="X23" i="66"/>
  <c r="W23" i="66"/>
  <c r="V23" i="66"/>
  <c r="T23" i="66"/>
  <c r="S23" i="66"/>
  <c r="R23" i="66"/>
  <c r="Q23" i="66"/>
  <c r="P23" i="66"/>
  <c r="AA22" i="66"/>
  <c r="Z22" i="66"/>
  <c r="Y22" i="66"/>
  <c r="X22" i="66"/>
  <c r="W22" i="66"/>
  <c r="V22" i="66"/>
  <c r="T22" i="66"/>
  <c r="S22" i="66"/>
  <c r="R22" i="66"/>
  <c r="Q22" i="66"/>
  <c r="P22" i="66"/>
  <c r="AA21" i="66"/>
  <c r="Z21" i="66"/>
  <c r="Y21" i="66"/>
  <c r="X21" i="66"/>
  <c r="W21" i="66"/>
  <c r="V21" i="66"/>
  <c r="T21" i="66"/>
  <c r="S21" i="66"/>
  <c r="R21" i="66"/>
  <c r="Q21" i="66"/>
  <c r="P21" i="66"/>
  <c r="AA19" i="66"/>
  <c r="Z19" i="66"/>
  <c r="Y19" i="66"/>
  <c r="X19" i="66"/>
  <c r="W19" i="66"/>
  <c r="V19" i="66"/>
  <c r="T19" i="66"/>
  <c r="S19" i="66"/>
  <c r="R19" i="66"/>
  <c r="Q19" i="66"/>
  <c r="P19" i="66"/>
  <c r="AA18" i="66"/>
  <c r="Z18" i="66"/>
  <c r="Y18" i="66"/>
  <c r="X18" i="66"/>
  <c r="W18" i="66"/>
  <c r="V18" i="66"/>
  <c r="T18" i="66"/>
  <c r="S18" i="66"/>
  <c r="R18" i="66"/>
  <c r="Q18" i="66"/>
  <c r="P18" i="66"/>
  <c r="AA17" i="66"/>
  <c r="Z17" i="66"/>
  <c r="Y17" i="66"/>
  <c r="X17" i="66"/>
  <c r="W17" i="66"/>
  <c r="V17" i="66"/>
  <c r="T17" i="66"/>
  <c r="S17" i="66"/>
  <c r="R17" i="66"/>
  <c r="Q17" i="66"/>
  <c r="P17" i="66"/>
  <c r="AA16" i="66"/>
  <c r="Z16" i="66"/>
  <c r="Y16" i="66"/>
  <c r="X16" i="66"/>
  <c r="W16" i="66"/>
  <c r="V16" i="66"/>
  <c r="T16" i="66"/>
  <c r="S16" i="66"/>
  <c r="R16" i="66"/>
  <c r="Q16" i="66"/>
  <c r="P16" i="66"/>
  <c r="AA15" i="66"/>
  <c r="Z15" i="66"/>
  <c r="Y15" i="66"/>
  <c r="X15" i="66"/>
  <c r="W15" i="66"/>
  <c r="V15" i="66"/>
  <c r="T15" i="66"/>
  <c r="S15" i="66"/>
  <c r="R15" i="66"/>
  <c r="Q15" i="66"/>
  <c r="P15" i="66"/>
  <c r="AA14" i="66"/>
  <c r="Z14" i="66"/>
  <c r="Y14" i="66"/>
  <c r="X14" i="66"/>
  <c r="W14" i="66"/>
  <c r="V14" i="66"/>
  <c r="T14" i="66"/>
  <c r="S14" i="66"/>
  <c r="R14" i="66"/>
  <c r="Q14" i="66"/>
  <c r="P14" i="66"/>
  <c r="AA13" i="66"/>
  <c r="Z13" i="66"/>
  <c r="Y13" i="66"/>
  <c r="X13" i="66"/>
  <c r="W13" i="66"/>
  <c r="V13" i="66"/>
  <c r="T13" i="66"/>
  <c r="S13" i="66"/>
  <c r="R13" i="66"/>
  <c r="Q13" i="66"/>
  <c r="P13" i="66"/>
  <c r="AA12" i="66"/>
  <c r="Z12" i="66"/>
  <c r="Y12" i="66"/>
  <c r="X12" i="66"/>
  <c r="W12" i="66"/>
  <c r="V12" i="66"/>
  <c r="T12" i="66"/>
  <c r="S12" i="66"/>
  <c r="R12" i="66"/>
  <c r="Q12" i="66"/>
  <c r="P12" i="66"/>
  <c r="AA11" i="66"/>
  <c r="Z11" i="66"/>
  <c r="Y11" i="66"/>
  <c r="X11" i="66"/>
  <c r="W11" i="66"/>
  <c r="V11" i="66"/>
  <c r="T11" i="66"/>
  <c r="S11" i="66"/>
  <c r="R11" i="66"/>
  <c r="Q11" i="66"/>
  <c r="P11" i="66"/>
  <c r="AA10" i="66"/>
  <c r="Z10" i="66"/>
  <c r="Y10" i="66"/>
  <c r="X10" i="66"/>
  <c r="W10" i="66"/>
  <c r="V10" i="66"/>
  <c r="T10" i="66"/>
  <c r="S10" i="66"/>
  <c r="R10" i="66"/>
  <c r="Q10" i="66"/>
  <c r="P10" i="66"/>
  <c r="AA9" i="66"/>
  <c r="Z9" i="66"/>
  <c r="Y9" i="66"/>
  <c r="X9" i="66"/>
  <c r="W9" i="66"/>
  <c r="V9" i="66"/>
  <c r="T9" i="66"/>
  <c r="S9" i="66"/>
  <c r="R9" i="66"/>
  <c r="Q9" i="66"/>
  <c r="P9" i="66"/>
  <c r="X286" i="88"/>
  <c r="X285" i="88"/>
  <c r="X284" i="88"/>
  <c r="K284" i="88" s="1"/>
  <c r="X283" i="88"/>
  <c r="X282" i="88"/>
  <c r="X281" i="88"/>
  <c r="X280" i="88"/>
  <c r="X278" i="88"/>
  <c r="X277" i="88"/>
  <c r="K277" i="88" s="1"/>
  <c r="K276" i="88" s="1"/>
  <c r="X275" i="88"/>
  <c r="X274" i="88"/>
  <c r="X273" i="88"/>
  <c r="X272" i="88"/>
  <c r="X271" i="88"/>
  <c r="X270" i="88"/>
  <c r="K270" i="88" s="1"/>
  <c r="X269" i="88"/>
  <c r="X268" i="88"/>
  <c r="X267" i="88"/>
  <c r="X266" i="88"/>
  <c r="X265" i="88"/>
  <c r="X264" i="88"/>
  <c r="X262" i="88"/>
  <c r="X261" i="88"/>
  <c r="X260" i="88"/>
  <c r="X256" i="88"/>
  <c r="X255" i="88"/>
  <c r="X254" i="88"/>
  <c r="K254" i="88" s="1"/>
  <c r="X253" i="88"/>
  <c r="X252" i="88"/>
  <c r="X251" i="88"/>
  <c r="X250" i="88"/>
  <c r="X249" i="88"/>
  <c r="X248" i="88"/>
  <c r="X247" i="88"/>
  <c r="X245" i="88"/>
  <c r="K245" i="88" s="1"/>
  <c r="X244" i="88"/>
  <c r="X243" i="88"/>
  <c r="X242" i="88"/>
  <c r="X241" i="88"/>
  <c r="X240" i="88"/>
  <c r="X239" i="88"/>
  <c r="X238" i="88"/>
  <c r="X237" i="88"/>
  <c r="X236" i="88"/>
  <c r="X235" i="88"/>
  <c r="X234" i="88"/>
  <c r="X233" i="88"/>
  <c r="X231" i="88"/>
  <c r="X230" i="88"/>
  <c r="X228" i="88"/>
  <c r="X227" i="88"/>
  <c r="X226" i="88"/>
  <c r="X225" i="88"/>
  <c r="X224" i="88"/>
  <c r="X223" i="88"/>
  <c r="X222" i="88"/>
  <c r="X221" i="88"/>
  <c r="X220" i="88"/>
  <c r="X219" i="88"/>
  <c r="X217" i="88"/>
  <c r="X216" i="88"/>
  <c r="X215" i="88"/>
  <c r="X214" i="88"/>
  <c r="X213" i="88"/>
  <c r="X212" i="88"/>
  <c r="X211" i="88"/>
  <c r="X210" i="88"/>
  <c r="K210" i="88" s="1"/>
  <c r="X209" i="88"/>
  <c r="X208" i="88"/>
  <c r="X206" i="88"/>
  <c r="X205" i="88"/>
  <c r="X204" i="88"/>
  <c r="X203" i="88"/>
  <c r="X202" i="88"/>
  <c r="X201" i="88"/>
  <c r="K201" i="88" s="1"/>
  <c r="X200" i="88"/>
  <c r="X199" i="88"/>
  <c r="X198" i="88"/>
  <c r="X197" i="88"/>
  <c r="X195" i="88"/>
  <c r="X193" i="88"/>
  <c r="X192" i="88"/>
  <c r="X191" i="88"/>
  <c r="X190" i="88"/>
  <c r="K190" i="88" s="1"/>
  <c r="X188" i="88"/>
  <c r="X187" i="88"/>
  <c r="I187" i="88" s="1"/>
  <c r="X186" i="88"/>
  <c r="I186" i="88" s="1"/>
  <c r="X185" i="88"/>
  <c r="X184" i="88"/>
  <c r="X183" i="88"/>
  <c r="X182" i="88"/>
  <c r="X180" i="88"/>
  <c r="X178" i="88"/>
  <c r="X177" i="88"/>
  <c r="X176" i="88"/>
  <c r="X175" i="88"/>
  <c r="X174" i="88"/>
  <c r="X173" i="88"/>
  <c r="X172" i="88"/>
  <c r="X171" i="88"/>
  <c r="X170" i="88"/>
  <c r="X169" i="88"/>
  <c r="X168" i="88"/>
  <c r="K168" i="88" s="1"/>
  <c r="X166" i="88"/>
  <c r="X165" i="88"/>
  <c r="K165" i="88" s="1"/>
  <c r="X164" i="88"/>
  <c r="X163" i="88"/>
  <c r="X162" i="88"/>
  <c r="X161" i="88"/>
  <c r="X160" i="88"/>
  <c r="X159" i="88"/>
  <c r="X158" i="88"/>
  <c r="X157" i="88"/>
  <c r="K157" i="88" s="1"/>
  <c r="X156" i="88"/>
  <c r="X155" i="88"/>
  <c r="X154" i="88"/>
  <c r="X153" i="88"/>
  <c r="X151" i="88"/>
  <c r="X150" i="88"/>
  <c r="X148" i="88"/>
  <c r="X147" i="88"/>
  <c r="X146" i="88"/>
  <c r="X145" i="88"/>
  <c r="K145" i="88" s="1"/>
  <c r="X144" i="88"/>
  <c r="X143" i="88"/>
  <c r="X142" i="88"/>
  <c r="X141" i="88"/>
  <c r="X140" i="88"/>
  <c r="X139" i="88"/>
  <c r="X137" i="88"/>
  <c r="X136" i="88"/>
  <c r="X135" i="88"/>
  <c r="X134" i="88"/>
  <c r="K134" i="88" s="1"/>
  <c r="X133" i="88"/>
  <c r="X132" i="88"/>
  <c r="X131" i="88"/>
  <c r="X130" i="88"/>
  <c r="X129" i="88"/>
  <c r="X128" i="88"/>
  <c r="X126" i="88"/>
  <c r="X125" i="88"/>
  <c r="X124" i="88"/>
  <c r="X123" i="88"/>
  <c r="X122" i="88"/>
  <c r="X121" i="88"/>
  <c r="X120" i="88"/>
  <c r="X119" i="88"/>
  <c r="X118" i="88"/>
  <c r="X117" i="88"/>
  <c r="X115" i="88"/>
  <c r="X114" i="88"/>
  <c r="X113" i="88"/>
  <c r="X112" i="88"/>
  <c r="X110" i="88"/>
  <c r="X109" i="88"/>
  <c r="X106" i="88"/>
  <c r="X105" i="88"/>
  <c r="X104" i="88"/>
  <c r="X103" i="88"/>
  <c r="X101" i="88"/>
  <c r="X100" i="88"/>
  <c r="X99" i="88"/>
  <c r="X97" i="88"/>
  <c r="X96" i="88"/>
  <c r="X95" i="88"/>
  <c r="X94" i="88"/>
  <c r="X93" i="88"/>
  <c r="X92" i="88"/>
  <c r="X90" i="88"/>
  <c r="L90" i="88" s="1"/>
  <c r="X89" i="88"/>
  <c r="L89" i="88" s="1"/>
  <c r="X88" i="88"/>
  <c r="L88" i="88" s="1"/>
  <c r="X86" i="88"/>
  <c r="X85" i="88"/>
  <c r="X84" i="88"/>
  <c r="X83" i="88"/>
  <c r="L83" i="88" s="1"/>
  <c r="X82" i="88"/>
  <c r="L82" i="88" s="1"/>
  <c r="X81" i="88"/>
  <c r="L81" i="88" s="1"/>
  <c r="X78" i="88"/>
  <c r="X77" i="88"/>
  <c r="X75" i="88"/>
  <c r="L75" i="88" s="1"/>
  <c r="X74" i="88"/>
  <c r="L74" i="88" s="1"/>
  <c r="X73" i="88"/>
  <c r="L73" i="88" s="1"/>
  <c r="X71" i="88"/>
  <c r="L71" i="88" s="1"/>
  <c r="X70" i="88"/>
  <c r="L70" i="88" s="1"/>
  <c r="X69" i="88"/>
  <c r="L69" i="88" s="1"/>
  <c r="X66" i="88"/>
  <c r="X65" i="88"/>
  <c r="X64" i="88"/>
  <c r="X62" i="88"/>
  <c r="L62" i="88" s="1"/>
  <c r="X61" i="88"/>
  <c r="L61" i="88" s="1"/>
  <c r="X60" i="88"/>
  <c r="L60" i="88" s="1"/>
  <c r="X58" i="88"/>
  <c r="X57" i="88"/>
  <c r="X56" i="88"/>
  <c r="L56" i="88" s="1"/>
  <c r="X55" i="88"/>
  <c r="L55" i="88" s="1"/>
  <c r="X54" i="88"/>
  <c r="L54" i="88" s="1"/>
  <c r="X51" i="88"/>
  <c r="L51" i="88" s="1"/>
  <c r="X50" i="88"/>
  <c r="L50" i="88" s="1"/>
  <c r="X48" i="88"/>
  <c r="X47" i="88"/>
  <c r="L47" i="88" s="1"/>
  <c r="X46" i="88"/>
  <c r="L46" i="88" s="1"/>
  <c r="X45" i="88"/>
  <c r="L45" i="88" s="1"/>
  <c r="X43" i="88"/>
  <c r="L43" i="88" s="1"/>
  <c r="X40" i="88"/>
  <c r="X39" i="88"/>
  <c r="X38" i="88"/>
  <c r="X37" i="88"/>
  <c r="K37" i="88" s="1"/>
  <c r="X36" i="88"/>
  <c r="X35" i="88"/>
  <c r="X29" i="88"/>
  <c r="X28" i="88"/>
  <c r="K28" i="88" s="1"/>
  <c r="X27" i="88"/>
  <c r="X25" i="88"/>
  <c r="X24" i="88"/>
  <c r="X23" i="88"/>
  <c r="X22" i="88"/>
  <c r="X21" i="88"/>
  <c r="L21" i="88" s="1"/>
  <c r="X20" i="88"/>
  <c r="L20" i="88" s="1"/>
  <c r="X19" i="88"/>
  <c r="L19" i="88" s="1"/>
  <c r="X18" i="88"/>
  <c r="L18" i="88" s="1"/>
  <c r="X17" i="88"/>
  <c r="X16" i="88"/>
  <c r="X15" i="88"/>
  <c r="X14" i="88"/>
  <c r="X13" i="88"/>
  <c r="X12" i="88"/>
  <c r="X10" i="88"/>
  <c r="W279" i="88"/>
  <c r="W276" i="88"/>
  <c r="W263" i="88"/>
  <c r="W259" i="88"/>
  <c r="W246" i="88"/>
  <c r="W232" i="88"/>
  <c r="W229" i="88"/>
  <c r="W218" i="88"/>
  <c r="W207" i="88"/>
  <c r="W196" i="88"/>
  <c r="W194" i="88" s="1"/>
  <c r="W189" i="88"/>
  <c r="W181" i="88"/>
  <c r="W179" i="88" s="1"/>
  <c r="W167" i="88"/>
  <c r="W152" i="88"/>
  <c r="W149" i="88"/>
  <c r="W138" i="88"/>
  <c r="W127" i="88"/>
  <c r="W116" i="88"/>
  <c r="W111" i="88"/>
  <c r="W108" i="88"/>
  <c r="W102" i="88"/>
  <c r="W98" i="88"/>
  <c r="W91" i="88" s="1"/>
  <c r="W87" i="88"/>
  <c r="W80" i="88"/>
  <c r="W76" i="88"/>
  <c r="W72" i="88"/>
  <c r="W68" i="88"/>
  <c r="W63" i="88"/>
  <c r="W59" i="88"/>
  <c r="W53" i="88"/>
  <c r="W49" i="88"/>
  <c r="W44" i="88"/>
  <c r="W42" i="88" s="1"/>
  <c r="W26" i="88"/>
  <c r="W11" i="88"/>
  <c r="X34" i="88"/>
  <c r="W9" i="88"/>
  <c r="W8" i="88"/>
  <c r="W32" i="88" s="1"/>
  <c r="X32" i="88" s="1"/>
  <c r="K286" i="88"/>
  <c r="K278" i="88"/>
  <c r="K274" i="88"/>
  <c r="K273" i="88"/>
  <c r="K272" i="88"/>
  <c r="K266" i="88"/>
  <c r="K265" i="88"/>
  <c r="K262" i="88"/>
  <c r="K261" i="88"/>
  <c r="K260" i="88"/>
  <c r="K251" i="88"/>
  <c r="K250" i="88"/>
  <c r="K247" i="88"/>
  <c r="K242" i="88"/>
  <c r="K241" i="88"/>
  <c r="K240" i="88"/>
  <c r="K238" i="88"/>
  <c r="K234" i="88"/>
  <c r="K231" i="88"/>
  <c r="K230" i="88"/>
  <c r="K228" i="88"/>
  <c r="K227" i="88"/>
  <c r="K226" i="88"/>
  <c r="K223" i="88"/>
  <c r="K219" i="88"/>
  <c r="K214" i="88"/>
  <c r="K212" i="88"/>
  <c r="K206" i="88"/>
  <c r="K202" i="88"/>
  <c r="K198" i="88"/>
  <c r="K197" i="88"/>
  <c r="K193" i="88"/>
  <c r="K183" i="88"/>
  <c r="K182" i="88"/>
  <c r="K177" i="88"/>
  <c r="K176" i="88"/>
  <c r="K174" i="88"/>
  <c r="K173" i="88"/>
  <c r="K172" i="88"/>
  <c r="K169" i="88"/>
  <c r="K162" i="88"/>
  <c r="K154" i="88"/>
  <c r="K150" i="88"/>
  <c r="K146" i="88"/>
  <c r="K142" i="88"/>
  <c r="K141" i="88"/>
  <c r="K135" i="88"/>
  <c r="K126" i="88"/>
  <c r="K124" i="88"/>
  <c r="K120" i="88"/>
  <c r="K118" i="88"/>
  <c r="K115" i="88"/>
  <c r="K114" i="88"/>
  <c r="K113" i="88"/>
  <c r="K112" i="88"/>
  <c r="K110" i="88"/>
  <c r="K104" i="88"/>
  <c r="K99" i="88"/>
  <c r="K94" i="88"/>
  <c r="K92" i="88"/>
  <c r="K87" i="88"/>
  <c r="K84" i="88"/>
  <c r="K80" i="88"/>
  <c r="K66" i="88"/>
  <c r="K59" i="88"/>
  <c r="K53" i="88"/>
  <c r="K49" i="88"/>
  <c r="K44" i="88"/>
  <c r="K40" i="88"/>
  <c r="K39" i="88"/>
  <c r="K29" i="88"/>
  <c r="K24" i="88"/>
  <c r="K23" i="88"/>
  <c r="L57" i="87"/>
  <c r="L44" i="87"/>
  <c r="X258" i="87"/>
  <c r="X257" i="87"/>
  <c r="X256" i="87"/>
  <c r="X255" i="87"/>
  <c r="X254" i="87"/>
  <c r="X253" i="87"/>
  <c r="X252" i="87"/>
  <c r="X250" i="87"/>
  <c r="X249" i="87"/>
  <c r="X247" i="87"/>
  <c r="X246" i="87"/>
  <c r="X245" i="87"/>
  <c r="X244" i="87"/>
  <c r="X243" i="87"/>
  <c r="X242" i="87"/>
  <c r="X241" i="87"/>
  <c r="X240" i="87"/>
  <c r="X239" i="87"/>
  <c r="X238" i="87"/>
  <c r="X237" i="87"/>
  <c r="X236" i="87"/>
  <c r="X234" i="87"/>
  <c r="X233" i="87"/>
  <c r="X232" i="87"/>
  <c r="X228" i="87"/>
  <c r="X227" i="87"/>
  <c r="X226" i="87"/>
  <c r="X225" i="87"/>
  <c r="X224" i="87"/>
  <c r="X223" i="87"/>
  <c r="X222" i="87"/>
  <c r="X221" i="87"/>
  <c r="X220" i="87"/>
  <c r="X219" i="87"/>
  <c r="X217" i="87"/>
  <c r="X216" i="87"/>
  <c r="X215" i="87"/>
  <c r="X214" i="87"/>
  <c r="X213" i="87"/>
  <c r="X212" i="87"/>
  <c r="X211" i="87"/>
  <c r="X210" i="87"/>
  <c r="X209" i="87"/>
  <c r="X208" i="87"/>
  <c r="X207" i="87"/>
  <c r="X206" i="87"/>
  <c r="X205" i="87"/>
  <c r="X203" i="87"/>
  <c r="X202" i="87"/>
  <c r="X200" i="87"/>
  <c r="X199" i="87"/>
  <c r="X198" i="87"/>
  <c r="X197" i="87"/>
  <c r="X196" i="87"/>
  <c r="X195" i="87"/>
  <c r="X194" i="87"/>
  <c r="X193" i="87"/>
  <c r="X192" i="87"/>
  <c r="X191" i="87"/>
  <c r="X189" i="87"/>
  <c r="X188" i="87"/>
  <c r="X187" i="87"/>
  <c r="X186" i="87"/>
  <c r="X185" i="87"/>
  <c r="X184" i="87"/>
  <c r="X183" i="87"/>
  <c r="X182" i="87"/>
  <c r="X181" i="87"/>
  <c r="X180" i="87"/>
  <c r="X178" i="87"/>
  <c r="X177" i="87"/>
  <c r="X176" i="87"/>
  <c r="X175" i="87"/>
  <c r="X174" i="87"/>
  <c r="X173" i="87"/>
  <c r="X172" i="87"/>
  <c r="X171" i="87"/>
  <c r="X170" i="87"/>
  <c r="X169" i="87"/>
  <c r="X167" i="87"/>
  <c r="X165" i="87"/>
  <c r="X164" i="87"/>
  <c r="X163" i="87"/>
  <c r="X162" i="87"/>
  <c r="X160" i="87"/>
  <c r="X159" i="87"/>
  <c r="I159" i="87" s="1"/>
  <c r="X158" i="87"/>
  <c r="I158" i="87" s="1"/>
  <c r="X157" i="87"/>
  <c r="I157" i="87" s="1"/>
  <c r="X156" i="87"/>
  <c r="I156" i="87" s="1"/>
  <c r="X155" i="87"/>
  <c r="I155" i="87" s="1"/>
  <c r="I153" i="87" s="1"/>
  <c r="X154" i="87"/>
  <c r="X152" i="87"/>
  <c r="X150" i="87"/>
  <c r="L150" i="87" s="1"/>
  <c r="X149" i="87"/>
  <c r="L149" i="87" s="1"/>
  <c r="X147" i="87"/>
  <c r="X146" i="87"/>
  <c r="X145" i="87"/>
  <c r="X144" i="87"/>
  <c r="X143" i="87"/>
  <c r="X142" i="87"/>
  <c r="X141" i="87"/>
  <c r="X140" i="87"/>
  <c r="X139" i="87"/>
  <c r="X138" i="87"/>
  <c r="X136" i="87"/>
  <c r="X135" i="87"/>
  <c r="X134" i="87"/>
  <c r="X133" i="87"/>
  <c r="X132" i="87"/>
  <c r="X131" i="87"/>
  <c r="X130" i="87"/>
  <c r="X129" i="87"/>
  <c r="X128" i="87"/>
  <c r="X127" i="87"/>
  <c r="X126" i="87"/>
  <c r="X125" i="87"/>
  <c r="X124" i="87"/>
  <c r="X123" i="87"/>
  <c r="X121" i="87"/>
  <c r="X120" i="87"/>
  <c r="X118" i="87"/>
  <c r="X117" i="87"/>
  <c r="X116" i="87"/>
  <c r="X115" i="87"/>
  <c r="X114" i="87"/>
  <c r="X113" i="87"/>
  <c r="X112" i="87"/>
  <c r="X111" i="87"/>
  <c r="X110" i="87"/>
  <c r="X109" i="87"/>
  <c r="X107" i="87"/>
  <c r="X106" i="87"/>
  <c r="X105" i="87"/>
  <c r="X104" i="87"/>
  <c r="X103" i="87"/>
  <c r="X102" i="87"/>
  <c r="X101" i="87"/>
  <c r="X100" i="87"/>
  <c r="X99" i="87"/>
  <c r="X98" i="87"/>
  <c r="X96" i="87"/>
  <c r="X95" i="87"/>
  <c r="X94" i="87"/>
  <c r="X93" i="87"/>
  <c r="X92" i="87"/>
  <c r="X91" i="87"/>
  <c r="X90" i="87"/>
  <c r="X89" i="87"/>
  <c r="X88" i="87"/>
  <c r="X87" i="87"/>
  <c r="X85" i="87"/>
  <c r="X84" i="87"/>
  <c r="X83" i="87"/>
  <c r="X82" i="87"/>
  <c r="X80" i="87"/>
  <c r="X79" i="87"/>
  <c r="X76" i="87"/>
  <c r="X75" i="87"/>
  <c r="X74" i="87"/>
  <c r="X73" i="87"/>
  <c r="X71" i="87"/>
  <c r="X70" i="87"/>
  <c r="X69" i="87"/>
  <c r="X67" i="87"/>
  <c r="X66" i="87"/>
  <c r="X65" i="87"/>
  <c r="X64" i="87"/>
  <c r="X63" i="87"/>
  <c r="X62" i="87"/>
  <c r="X60" i="87"/>
  <c r="X59" i="87"/>
  <c r="X58" i="87"/>
  <c r="X57" i="87"/>
  <c r="X56" i="87"/>
  <c r="L56" i="87" s="1"/>
  <c r="X55" i="87"/>
  <c r="X52" i="87"/>
  <c r="X51" i="87"/>
  <c r="X49" i="87"/>
  <c r="L49" i="87" s="1"/>
  <c r="X48" i="87"/>
  <c r="L48" i="87" s="1"/>
  <c r="X47" i="87"/>
  <c r="I47" i="87" s="1"/>
  <c r="X46" i="87"/>
  <c r="X44" i="87"/>
  <c r="X43" i="87"/>
  <c r="X42" i="87"/>
  <c r="X41" i="87"/>
  <c r="X39" i="87"/>
  <c r="X38" i="87"/>
  <c r="X36" i="87"/>
  <c r="X35" i="87"/>
  <c r="L35" i="87" s="1"/>
  <c r="X34" i="87"/>
  <c r="X31" i="87"/>
  <c r="X30" i="87"/>
  <c r="X29" i="87"/>
  <c r="X28" i="87"/>
  <c r="X27" i="87"/>
  <c r="X26" i="87"/>
  <c r="X25" i="87"/>
  <c r="X23" i="87"/>
  <c r="X22" i="87"/>
  <c r="X21" i="87"/>
  <c r="X19" i="87"/>
  <c r="X18" i="87"/>
  <c r="X17" i="87"/>
  <c r="X16" i="87"/>
  <c r="X15" i="87"/>
  <c r="X14" i="87"/>
  <c r="X13" i="87"/>
  <c r="X12" i="87"/>
  <c r="X11" i="87"/>
  <c r="X10" i="87"/>
  <c r="X9" i="87"/>
  <c r="X8" i="87"/>
  <c r="X7" i="87"/>
  <c r="K250" i="81"/>
  <c r="K242" i="81"/>
  <c r="K238" i="81"/>
  <c r="K236" i="81"/>
  <c r="K208" i="81"/>
  <c r="K207" i="81"/>
  <c r="K195" i="81"/>
  <c r="K191" i="81"/>
  <c r="K190" i="81"/>
  <c r="K178" i="81"/>
  <c r="K136" i="81"/>
  <c r="K129" i="81"/>
  <c r="K112" i="81"/>
  <c r="K96" i="81"/>
  <c r="K90" i="81"/>
  <c r="K86" i="81"/>
  <c r="K82" i="81"/>
  <c r="K81" i="81"/>
  <c r="K46" i="81"/>
  <c r="K29" i="81"/>
  <c r="K25" i="81"/>
  <c r="K18" i="81"/>
  <c r="U254" i="81"/>
  <c r="K254" i="81" s="1"/>
  <c r="U253" i="81"/>
  <c r="K253" i="81" s="1"/>
  <c r="U252" i="81"/>
  <c r="K252" i="81" s="1"/>
  <c r="U251" i="81"/>
  <c r="K251" i="81" s="1"/>
  <c r="U250" i="81"/>
  <c r="U249" i="81"/>
  <c r="K249" i="81" s="1"/>
  <c r="U248" i="81"/>
  <c r="K248" i="81" s="1"/>
  <c r="U246" i="81"/>
  <c r="K246" i="81" s="1"/>
  <c r="U245" i="81"/>
  <c r="K245" i="81" s="1"/>
  <c r="K244" i="81" s="1"/>
  <c r="U243" i="81"/>
  <c r="K243" i="81" s="1"/>
  <c r="U242" i="81"/>
  <c r="U241" i="81"/>
  <c r="K241" i="81" s="1"/>
  <c r="U240" i="81"/>
  <c r="K240" i="81" s="1"/>
  <c r="U239" i="81"/>
  <c r="K239" i="81" s="1"/>
  <c r="U238" i="81"/>
  <c r="U237" i="81"/>
  <c r="K237" i="81" s="1"/>
  <c r="U236" i="81"/>
  <c r="U235" i="81"/>
  <c r="K235" i="81" s="1"/>
  <c r="U234" i="81"/>
  <c r="K234" i="81" s="1"/>
  <c r="U233" i="81"/>
  <c r="K233" i="81" s="1"/>
  <c r="U232" i="81"/>
  <c r="K232" i="81" s="1"/>
  <c r="U230" i="81"/>
  <c r="K230" i="81" s="1"/>
  <c r="U229" i="81"/>
  <c r="K229" i="81" s="1"/>
  <c r="U228" i="81"/>
  <c r="K228" i="81" s="1"/>
  <c r="U224" i="81"/>
  <c r="K224" i="81" s="1"/>
  <c r="U223" i="81"/>
  <c r="K223" i="81" s="1"/>
  <c r="U222" i="81"/>
  <c r="K222" i="81" s="1"/>
  <c r="U221" i="81"/>
  <c r="K221" i="81" s="1"/>
  <c r="U220" i="81"/>
  <c r="K220" i="81" s="1"/>
  <c r="U219" i="81"/>
  <c r="K219" i="81" s="1"/>
  <c r="U218" i="81"/>
  <c r="K218" i="81" s="1"/>
  <c r="U217" i="81"/>
  <c r="K217" i="81" s="1"/>
  <c r="U216" i="81"/>
  <c r="K216" i="81" s="1"/>
  <c r="U215" i="81"/>
  <c r="K215" i="81" s="1"/>
  <c r="U213" i="81"/>
  <c r="K213" i="81" s="1"/>
  <c r="U212" i="81"/>
  <c r="K212" i="81" s="1"/>
  <c r="U211" i="81"/>
  <c r="K211" i="81" s="1"/>
  <c r="U210" i="81"/>
  <c r="K210" i="81" s="1"/>
  <c r="U209" i="81"/>
  <c r="K209" i="81" s="1"/>
  <c r="U208" i="81"/>
  <c r="U207" i="81"/>
  <c r="U206" i="81"/>
  <c r="K206" i="81" s="1"/>
  <c r="U205" i="81"/>
  <c r="K205" i="81" s="1"/>
  <c r="U204" i="81"/>
  <c r="K204" i="81" s="1"/>
  <c r="U203" i="81"/>
  <c r="K203" i="81" s="1"/>
  <c r="U202" i="81"/>
  <c r="K202" i="81" s="1"/>
  <c r="U201" i="81"/>
  <c r="K201" i="81" s="1"/>
  <c r="U199" i="81"/>
  <c r="K199" i="81" s="1"/>
  <c r="U198" i="81"/>
  <c r="K198" i="81" s="1"/>
  <c r="U196" i="81"/>
  <c r="K196" i="81" s="1"/>
  <c r="U195" i="81"/>
  <c r="U194" i="81"/>
  <c r="K194" i="81" s="1"/>
  <c r="U193" i="81"/>
  <c r="K193" i="81" s="1"/>
  <c r="U192" i="81"/>
  <c r="K192" i="81" s="1"/>
  <c r="U191" i="81"/>
  <c r="U190" i="81"/>
  <c r="U189" i="81"/>
  <c r="K189" i="81" s="1"/>
  <c r="U188" i="81"/>
  <c r="K188" i="81" s="1"/>
  <c r="U187" i="81"/>
  <c r="K187" i="81" s="1"/>
  <c r="U185" i="81"/>
  <c r="K185" i="81" s="1"/>
  <c r="U184" i="81"/>
  <c r="K184" i="81" s="1"/>
  <c r="U183" i="81"/>
  <c r="K183" i="81" s="1"/>
  <c r="U182" i="81"/>
  <c r="K182" i="81" s="1"/>
  <c r="U181" i="81"/>
  <c r="K181" i="81" s="1"/>
  <c r="U180" i="81"/>
  <c r="K180" i="81" s="1"/>
  <c r="U179" i="81"/>
  <c r="K179" i="81" s="1"/>
  <c r="U178" i="81"/>
  <c r="U177" i="81"/>
  <c r="K177" i="81" s="1"/>
  <c r="U176" i="81"/>
  <c r="K176" i="81" s="1"/>
  <c r="U174" i="81"/>
  <c r="K174" i="81" s="1"/>
  <c r="U173" i="81"/>
  <c r="K173" i="81" s="1"/>
  <c r="U172" i="81"/>
  <c r="K172" i="81" s="1"/>
  <c r="U171" i="81"/>
  <c r="K171" i="81" s="1"/>
  <c r="U170" i="81"/>
  <c r="K170" i="81" s="1"/>
  <c r="U169" i="81"/>
  <c r="K169" i="81" s="1"/>
  <c r="U168" i="81"/>
  <c r="K168" i="81" s="1"/>
  <c r="U167" i="81"/>
  <c r="K167" i="81" s="1"/>
  <c r="U166" i="81"/>
  <c r="K166" i="81" s="1"/>
  <c r="U165" i="81"/>
  <c r="K165" i="81" s="1"/>
  <c r="U163" i="81"/>
  <c r="K163" i="81" s="1"/>
  <c r="U161" i="81"/>
  <c r="L161" i="81" s="1"/>
  <c r="U160" i="81"/>
  <c r="U159" i="81"/>
  <c r="U158" i="81"/>
  <c r="L158" i="81" s="1"/>
  <c r="U156" i="81"/>
  <c r="L156" i="81" s="1"/>
  <c r="U155" i="81"/>
  <c r="U154" i="81"/>
  <c r="U153" i="81"/>
  <c r="U152" i="81"/>
  <c r="U151" i="81"/>
  <c r="K149" i="81" s="1"/>
  <c r="U150" i="81"/>
  <c r="L150" i="81" s="1"/>
  <c r="U148" i="81"/>
  <c r="K148" i="81" s="1"/>
  <c r="U146" i="81"/>
  <c r="K146" i="81" s="1"/>
  <c r="U145" i="81"/>
  <c r="K145" i="81" s="1"/>
  <c r="U144" i="81"/>
  <c r="K144" i="81" s="1"/>
  <c r="U143" i="81"/>
  <c r="K143" i="81" s="1"/>
  <c r="U142" i="81"/>
  <c r="K142" i="81" s="1"/>
  <c r="U141" i="81"/>
  <c r="K141" i="81" s="1"/>
  <c r="U140" i="81"/>
  <c r="K140" i="81" s="1"/>
  <c r="U139" i="81"/>
  <c r="K139" i="81" s="1"/>
  <c r="U138" i="81"/>
  <c r="K138" i="81" s="1"/>
  <c r="U137" i="81"/>
  <c r="K137" i="81" s="1"/>
  <c r="U136" i="81"/>
  <c r="U134" i="81"/>
  <c r="K134" i="81" s="1"/>
  <c r="U133" i="81"/>
  <c r="K133" i="81" s="1"/>
  <c r="U132" i="81"/>
  <c r="K132" i="81" s="1"/>
  <c r="U131" i="81"/>
  <c r="K131" i="81" s="1"/>
  <c r="U130" i="81"/>
  <c r="K130" i="81" s="1"/>
  <c r="U129" i="81"/>
  <c r="U128" i="81"/>
  <c r="K128" i="81" s="1"/>
  <c r="U127" i="81"/>
  <c r="K127" i="81" s="1"/>
  <c r="U126" i="81"/>
  <c r="K126" i="81" s="1"/>
  <c r="U125" i="81"/>
  <c r="K125" i="81" s="1"/>
  <c r="U124" i="81"/>
  <c r="K124" i="81" s="1"/>
  <c r="U123" i="81"/>
  <c r="K123" i="81" s="1"/>
  <c r="U122" i="81"/>
  <c r="K122" i="81" s="1"/>
  <c r="U121" i="81"/>
  <c r="K121" i="81" s="1"/>
  <c r="U119" i="81"/>
  <c r="K119" i="81" s="1"/>
  <c r="U118" i="81"/>
  <c r="K118" i="81" s="1"/>
  <c r="U116" i="81"/>
  <c r="K116" i="81" s="1"/>
  <c r="U115" i="81"/>
  <c r="K115" i="81" s="1"/>
  <c r="U114" i="81"/>
  <c r="K114" i="81" s="1"/>
  <c r="U113" i="81"/>
  <c r="K113" i="81" s="1"/>
  <c r="U112" i="81"/>
  <c r="U111" i="81"/>
  <c r="K111" i="81" s="1"/>
  <c r="U110" i="81"/>
  <c r="K110" i="81" s="1"/>
  <c r="U109" i="81"/>
  <c r="K109" i="81" s="1"/>
  <c r="U108" i="81"/>
  <c r="K108" i="81" s="1"/>
  <c r="U107" i="81"/>
  <c r="K107" i="81" s="1"/>
  <c r="U105" i="81"/>
  <c r="K105" i="81" s="1"/>
  <c r="U104" i="81"/>
  <c r="K104" i="81" s="1"/>
  <c r="U103" i="81"/>
  <c r="K103" i="81" s="1"/>
  <c r="U102" i="81"/>
  <c r="K102" i="81" s="1"/>
  <c r="U101" i="81"/>
  <c r="K101" i="81" s="1"/>
  <c r="U100" i="81"/>
  <c r="K100" i="81" s="1"/>
  <c r="U99" i="81"/>
  <c r="K99" i="81" s="1"/>
  <c r="U98" i="81"/>
  <c r="K98" i="81" s="1"/>
  <c r="U97" i="81"/>
  <c r="K97" i="81" s="1"/>
  <c r="U96" i="81"/>
  <c r="U94" i="81"/>
  <c r="K94" i="81" s="1"/>
  <c r="U93" i="81"/>
  <c r="K93" i="81" s="1"/>
  <c r="U92" i="81"/>
  <c r="K92" i="81" s="1"/>
  <c r="U91" i="81"/>
  <c r="K91" i="81" s="1"/>
  <c r="U90" i="81"/>
  <c r="U89" i="81"/>
  <c r="K89" i="81" s="1"/>
  <c r="U88" i="81"/>
  <c r="K88" i="81" s="1"/>
  <c r="U87" i="81"/>
  <c r="K87" i="81" s="1"/>
  <c r="U86" i="81"/>
  <c r="U85" i="81"/>
  <c r="K85" i="81" s="1"/>
  <c r="U83" i="81"/>
  <c r="K83" i="81" s="1"/>
  <c r="U82" i="81"/>
  <c r="U81" i="81"/>
  <c r="U80" i="81"/>
  <c r="K80" i="81" s="1"/>
  <c r="U78" i="81"/>
  <c r="K78" i="81" s="1"/>
  <c r="U77" i="81"/>
  <c r="K77" i="81" s="1"/>
  <c r="U74" i="81"/>
  <c r="K74" i="81" s="1"/>
  <c r="U73" i="81"/>
  <c r="K73" i="81" s="1"/>
  <c r="U72" i="81"/>
  <c r="K72" i="81" s="1"/>
  <c r="U71" i="81"/>
  <c r="K71" i="81" s="1"/>
  <c r="U69" i="81"/>
  <c r="K69" i="81" s="1"/>
  <c r="U68" i="81"/>
  <c r="K68" i="81" s="1"/>
  <c r="U67" i="81"/>
  <c r="K67" i="81" s="1"/>
  <c r="U65" i="81"/>
  <c r="K65" i="81" s="1"/>
  <c r="U64" i="81"/>
  <c r="K64" i="81" s="1"/>
  <c r="U63" i="81"/>
  <c r="K63" i="81" s="1"/>
  <c r="U62" i="81"/>
  <c r="K62" i="81" s="1"/>
  <c r="U61" i="81"/>
  <c r="K61" i="81" s="1"/>
  <c r="U60" i="81"/>
  <c r="K60" i="81" s="1"/>
  <c r="U58" i="81"/>
  <c r="K58" i="81" s="1"/>
  <c r="U57" i="81"/>
  <c r="K57" i="81" s="1"/>
  <c r="U56" i="81"/>
  <c r="K56" i="81" s="1"/>
  <c r="U55" i="81"/>
  <c r="K55" i="81" s="1"/>
  <c r="U54" i="81"/>
  <c r="L54" i="81" s="1"/>
  <c r="U52" i="81"/>
  <c r="K52" i="81" s="1"/>
  <c r="U51" i="81"/>
  <c r="K51" i="81" s="1"/>
  <c r="U49" i="81"/>
  <c r="U48" i="81"/>
  <c r="K48" i="81" s="1"/>
  <c r="U47" i="81"/>
  <c r="K47" i="81" s="1"/>
  <c r="U46" i="81"/>
  <c r="U44" i="81"/>
  <c r="L44" i="81" s="1"/>
  <c r="U43" i="81"/>
  <c r="K43" i="81" s="1"/>
  <c r="U42" i="81"/>
  <c r="K42" i="81" s="1"/>
  <c r="U41" i="81"/>
  <c r="K41" i="81" s="1"/>
  <c r="U39" i="81"/>
  <c r="K39" i="81" s="1"/>
  <c r="U38" i="81"/>
  <c r="K38" i="81" s="1"/>
  <c r="U36" i="81"/>
  <c r="K36" i="81" s="1"/>
  <c r="U35" i="81"/>
  <c r="L35" i="81" s="1"/>
  <c r="U34" i="81"/>
  <c r="K34" i="81" s="1"/>
  <c r="U31" i="81"/>
  <c r="K31" i="81" s="1"/>
  <c r="U30" i="81"/>
  <c r="K30" i="81" s="1"/>
  <c r="U29" i="81"/>
  <c r="U28" i="81"/>
  <c r="K28" i="81" s="1"/>
  <c r="U27" i="81"/>
  <c r="K27" i="81" s="1"/>
  <c r="U26" i="81"/>
  <c r="K26" i="81" s="1"/>
  <c r="U25" i="81"/>
  <c r="U23" i="81"/>
  <c r="K23" i="81" s="1"/>
  <c r="U22" i="81"/>
  <c r="K22" i="81" s="1"/>
  <c r="U21" i="81"/>
  <c r="K21" i="81" s="1"/>
  <c r="U19" i="81"/>
  <c r="K19" i="81" s="1"/>
  <c r="U18" i="81"/>
  <c r="U17" i="81"/>
  <c r="K17" i="81" s="1"/>
  <c r="U16" i="81"/>
  <c r="K16" i="81" s="1"/>
  <c r="U15" i="81"/>
  <c r="K15" i="81" s="1"/>
  <c r="U14" i="81"/>
  <c r="K14" i="81" s="1"/>
  <c r="U13" i="81"/>
  <c r="K13" i="81" s="1"/>
  <c r="U12" i="81"/>
  <c r="K12" i="81" s="1"/>
  <c r="U11" i="81"/>
  <c r="K11" i="81" s="1"/>
  <c r="U10" i="81"/>
  <c r="K10" i="81" s="1"/>
  <c r="U9" i="81"/>
  <c r="K9" i="81" s="1"/>
  <c r="U8" i="81"/>
  <c r="K8" i="81" s="1"/>
  <c r="U7" i="81"/>
  <c r="K7" i="81" s="1"/>
  <c r="K251" i="86"/>
  <c r="K237" i="86"/>
  <c r="K213" i="86"/>
  <c r="K211" i="86"/>
  <c r="K199" i="86"/>
  <c r="K198" i="86"/>
  <c r="K197" i="86" s="1"/>
  <c r="K191" i="86"/>
  <c r="K187" i="86"/>
  <c r="K185" i="86"/>
  <c r="K171" i="86"/>
  <c r="K169" i="86"/>
  <c r="K159" i="86"/>
  <c r="K150" i="86"/>
  <c r="K144" i="86"/>
  <c r="K126" i="86"/>
  <c r="K116" i="86"/>
  <c r="K115" i="86"/>
  <c r="K104" i="86"/>
  <c r="K100" i="86"/>
  <c r="K99" i="86"/>
  <c r="K98" i="86"/>
  <c r="K91" i="86"/>
  <c r="K87" i="86"/>
  <c r="K77" i="86"/>
  <c r="K65" i="86"/>
  <c r="K64" i="86"/>
  <c r="K61" i="86"/>
  <c r="K51" i="86"/>
  <c r="K46" i="86"/>
  <c r="K43" i="86"/>
  <c r="K35" i="86"/>
  <c r="K18" i="86"/>
  <c r="K14" i="86"/>
  <c r="U254" i="86"/>
  <c r="K254" i="86" s="1"/>
  <c r="U253" i="86"/>
  <c r="K253" i="86" s="1"/>
  <c r="U252" i="86"/>
  <c r="K252" i="86" s="1"/>
  <c r="U251" i="86"/>
  <c r="U250" i="86"/>
  <c r="K250" i="86" s="1"/>
  <c r="U249" i="86"/>
  <c r="K249" i="86" s="1"/>
  <c r="U248" i="86"/>
  <c r="K248" i="86" s="1"/>
  <c r="U246" i="86"/>
  <c r="K246" i="86" s="1"/>
  <c r="U245" i="86"/>
  <c r="K245" i="86" s="1"/>
  <c r="K244" i="86" s="1"/>
  <c r="U243" i="86"/>
  <c r="K243" i="86" s="1"/>
  <c r="U242" i="86"/>
  <c r="K242" i="86" s="1"/>
  <c r="U241" i="86"/>
  <c r="K241" i="86" s="1"/>
  <c r="U240" i="86"/>
  <c r="K240" i="86" s="1"/>
  <c r="U239" i="86"/>
  <c r="K239" i="86" s="1"/>
  <c r="U238" i="86"/>
  <c r="K238" i="86" s="1"/>
  <c r="U237" i="86"/>
  <c r="U236" i="86"/>
  <c r="K236" i="86" s="1"/>
  <c r="U235" i="86"/>
  <c r="K235" i="86" s="1"/>
  <c r="U234" i="86"/>
  <c r="K234" i="86" s="1"/>
  <c r="U233" i="86"/>
  <c r="K233" i="86" s="1"/>
  <c r="U232" i="86"/>
  <c r="K232" i="86" s="1"/>
  <c r="U230" i="86"/>
  <c r="K230" i="86" s="1"/>
  <c r="U229" i="86"/>
  <c r="K229" i="86" s="1"/>
  <c r="U228" i="86"/>
  <c r="K228" i="86" s="1"/>
  <c r="U224" i="86"/>
  <c r="K224" i="86" s="1"/>
  <c r="U223" i="86"/>
  <c r="K223" i="86" s="1"/>
  <c r="U222" i="86"/>
  <c r="K222" i="86" s="1"/>
  <c r="U221" i="86"/>
  <c r="K221" i="86" s="1"/>
  <c r="U220" i="86"/>
  <c r="K220" i="86" s="1"/>
  <c r="U219" i="86"/>
  <c r="K219" i="86" s="1"/>
  <c r="U218" i="86"/>
  <c r="K218" i="86" s="1"/>
  <c r="U217" i="86"/>
  <c r="K217" i="86" s="1"/>
  <c r="U216" i="86"/>
  <c r="K216" i="86" s="1"/>
  <c r="U215" i="86"/>
  <c r="K215" i="86" s="1"/>
  <c r="U213" i="86"/>
  <c r="U212" i="86"/>
  <c r="K212" i="86" s="1"/>
  <c r="U211" i="86"/>
  <c r="U210" i="86"/>
  <c r="K210" i="86" s="1"/>
  <c r="U209" i="86"/>
  <c r="K209" i="86" s="1"/>
  <c r="U208" i="86"/>
  <c r="K208" i="86" s="1"/>
  <c r="U207" i="86"/>
  <c r="K207" i="86" s="1"/>
  <c r="U206" i="86"/>
  <c r="K206" i="86" s="1"/>
  <c r="U205" i="86"/>
  <c r="K205" i="86" s="1"/>
  <c r="U204" i="86"/>
  <c r="K204" i="86" s="1"/>
  <c r="U203" i="86"/>
  <c r="K203" i="86" s="1"/>
  <c r="U202" i="86"/>
  <c r="K202" i="86" s="1"/>
  <c r="U201" i="86"/>
  <c r="K201" i="86" s="1"/>
  <c r="U199" i="86"/>
  <c r="U198" i="86"/>
  <c r="U196" i="86"/>
  <c r="K196" i="86" s="1"/>
  <c r="U195" i="86"/>
  <c r="K195" i="86" s="1"/>
  <c r="U194" i="86"/>
  <c r="K194" i="86" s="1"/>
  <c r="U193" i="86"/>
  <c r="K193" i="86" s="1"/>
  <c r="U192" i="86"/>
  <c r="K192" i="86" s="1"/>
  <c r="U191" i="86"/>
  <c r="U190" i="86"/>
  <c r="K190" i="86" s="1"/>
  <c r="U189" i="86"/>
  <c r="K189" i="86" s="1"/>
  <c r="U188" i="86"/>
  <c r="K188" i="86" s="1"/>
  <c r="U187" i="86"/>
  <c r="U185" i="86"/>
  <c r="U184" i="86"/>
  <c r="K184" i="86" s="1"/>
  <c r="U183" i="86"/>
  <c r="K183" i="86" s="1"/>
  <c r="U182" i="86"/>
  <c r="K182" i="86" s="1"/>
  <c r="U181" i="86"/>
  <c r="K181" i="86" s="1"/>
  <c r="U180" i="86"/>
  <c r="K180" i="86" s="1"/>
  <c r="U179" i="86"/>
  <c r="K179" i="86" s="1"/>
  <c r="U178" i="86"/>
  <c r="K178" i="86" s="1"/>
  <c r="U177" i="86"/>
  <c r="K177" i="86" s="1"/>
  <c r="U176" i="86"/>
  <c r="K176" i="86" s="1"/>
  <c r="U174" i="86"/>
  <c r="K174" i="86" s="1"/>
  <c r="U173" i="86"/>
  <c r="K173" i="86" s="1"/>
  <c r="U172" i="86"/>
  <c r="K172" i="86" s="1"/>
  <c r="U171" i="86"/>
  <c r="U170" i="86"/>
  <c r="K170" i="86" s="1"/>
  <c r="U169" i="86"/>
  <c r="U168" i="86"/>
  <c r="K168" i="86" s="1"/>
  <c r="U167" i="86"/>
  <c r="K167" i="86" s="1"/>
  <c r="U166" i="86"/>
  <c r="K166" i="86" s="1"/>
  <c r="U165" i="86"/>
  <c r="K165" i="86" s="1"/>
  <c r="U163" i="86"/>
  <c r="K163" i="86" s="1"/>
  <c r="U161" i="86"/>
  <c r="K161" i="86" s="1"/>
  <c r="U160" i="86"/>
  <c r="K160" i="86" s="1"/>
  <c r="U159" i="86"/>
  <c r="U158" i="86"/>
  <c r="K158" i="86" s="1"/>
  <c r="U156" i="86"/>
  <c r="K156" i="86" s="1"/>
  <c r="U155" i="86"/>
  <c r="K155" i="86" s="1"/>
  <c r="U154" i="86"/>
  <c r="K154" i="86" s="1"/>
  <c r="U153" i="86"/>
  <c r="K153" i="86" s="1"/>
  <c r="U152" i="86"/>
  <c r="K152" i="86" s="1"/>
  <c r="U151" i="86"/>
  <c r="K151" i="86" s="1"/>
  <c r="U150" i="86"/>
  <c r="U148" i="86"/>
  <c r="K148" i="86" s="1"/>
  <c r="U146" i="86"/>
  <c r="K146" i="86" s="1"/>
  <c r="U145" i="86"/>
  <c r="K145" i="86" s="1"/>
  <c r="U144" i="86"/>
  <c r="U143" i="86"/>
  <c r="K143" i="86" s="1"/>
  <c r="U142" i="86"/>
  <c r="K142" i="86" s="1"/>
  <c r="U141" i="86"/>
  <c r="K141" i="86" s="1"/>
  <c r="U140" i="86"/>
  <c r="K140" i="86" s="1"/>
  <c r="U139" i="86"/>
  <c r="K139" i="86" s="1"/>
  <c r="U138" i="86"/>
  <c r="K138" i="86" s="1"/>
  <c r="U137" i="86"/>
  <c r="K137" i="86" s="1"/>
  <c r="U136" i="86"/>
  <c r="K136" i="86" s="1"/>
  <c r="U134" i="86"/>
  <c r="K134" i="86" s="1"/>
  <c r="U133" i="86"/>
  <c r="K133" i="86" s="1"/>
  <c r="U132" i="86"/>
  <c r="K132" i="86" s="1"/>
  <c r="U131" i="86"/>
  <c r="K131" i="86" s="1"/>
  <c r="U130" i="86"/>
  <c r="K130" i="86" s="1"/>
  <c r="U129" i="86"/>
  <c r="K129" i="86" s="1"/>
  <c r="U128" i="86"/>
  <c r="K128" i="86" s="1"/>
  <c r="U127" i="86"/>
  <c r="K127" i="86" s="1"/>
  <c r="U126" i="86"/>
  <c r="U125" i="86"/>
  <c r="K125" i="86" s="1"/>
  <c r="U124" i="86"/>
  <c r="K124" i="86" s="1"/>
  <c r="U123" i="86"/>
  <c r="K123" i="86" s="1"/>
  <c r="U122" i="86"/>
  <c r="K122" i="86" s="1"/>
  <c r="U121" i="86"/>
  <c r="K121" i="86" s="1"/>
  <c r="U119" i="86"/>
  <c r="K119" i="86" s="1"/>
  <c r="U118" i="86"/>
  <c r="K118" i="86" s="1"/>
  <c r="U116" i="86"/>
  <c r="U115" i="86"/>
  <c r="U114" i="86"/>
  <c r="K114" i="86" s="1"/>
  <c r="U113" i="86"/>
  <c r="K113" i="86" s="1"/>
  <c r="U112" i="86"/>
  <c r="K112" i="86" s="1"/>
  <c r="U111" i="86"/>
  <c r="K111" i="86" s="1"/>
  <c r="U110" i="86"/>
  <c r="K110" i="86" s="1"/>
  <c r="U109" i="86"/>
  <c r="K109" i="86" s="1"/>
  <c r="U108" i="86"/>
  <c r="K108" i="86" s="1"/>
  <c r="U107" i="86"/>
  <c r="K107" i="86" s="1"/>
  <c r="U105" i="86"/>
  <c r="K105" i="86" s="1"/>
  <c r="U104" i="86"/>
  <c r="U103" i="86"/>
  <c r="K103" i="86" s="1"/>
  <c r="U102" i="86"/>
  <c r="K102" i="86" s="1"/>
  <c r="U101" i="86"/>
  <c r="K101" i="86" s="1"/>
  <c r="U100" i="86"/>
  <c r="U99" i="86"/>
  <c r="U98" i="86"/>
  <c r="U97" i="86"/>
  <c r="K97" i="86" s="1"/>
  <c r="U96" i="86"/>
  <c r="K96" i="86" s="1"/>
  <c r="U94" i="86"/>
  <c r="K94" i="86" s="1"/>
  <c r="U93" i="86"/>
  <c r="K93" i="86" s="1"/>
  <c r="U92" i="86"/>
  <c r="K92" i="86" s="1"/>
  <c r="U91" i="86"/>
  <c r="U90" i="86"/>
  <c r="K90" i="86" s="1"/>
  <c r="U89" i="86"/>
  <c r="K89" i="86" s="1"/>
  <c r="U88" i="86"/>
  <c r="K88" i="86" s="1"/>
  <c r="U87" i="86"/>
  <c r="U86" i="86"/>
  <c r="K86" i="86" s="1"/>
  <c r="U85" i="86"/>
  <c r="K85" i="86" s="1"/>
  <c r="U83" i="86"/>
  <c r="K83" i="86" s="1"/>
  <c r="U82" i="86"/>
  <c r="K82" i="86" s="1"/>
  <c r="U81" i="86"/>
  <c r="K81" i="86" s="1"/>
  <c r="U80" i="86"/>
  <c r="K80" i="86" s="1"/>
  <c r="U78" i="86"/>
  <c r="K78" i="86" s="1"/>
  <c r="U77" i="86"/>
  <c r="U74" i="86"/>
  <c r="K74" i="86" s="1"/>
  <c r="U73" i="86"/>
  <c r="K73" i="86" s="1"/>
  <c r="U72" i="86"/>
  <c r="K72" i="86" s="1"/>
  <c r="U71" i="86"/>
  <c r="K71" i="86" s="1"/>
  <c r="U69" i="86"/>
  <c r="K69" i="86" s="1"/>
  <c r="U68" i="86"/>
  <c r="K68" i="86" s="1"/>
  <c r="U67" i="86"/>
  <c r="K67" i="86" s="1"/>
  <c r="U65" i="86"/>
  <c r="U64" i="86"/>
  <c r="U63" i="86"/>
  <c r="K63" i="86" s="1"/>
  <c r="U62" i="86"/>
  <c r="K62" i="86" s="1"/>
  <c r="U61" i="86"/>
  <c r="U60" i="86"/>
  <c r="K60" i="86" s="1"/>
  <c r="U58" i="86"/>
  <c r="K58" i="86" s="1"/>
  <c r="U57" i="86"/>
  <c r="K57" i="86" s="1"/>
  <c r="U56" i="86"/>
  <c r="K56" i="86" s="1"/>
  <c r="U55" i="86"/>
  <c r="K55" i="86" s="1"/>
  <c r="U54" i="86"/>
  <c r="K54" i="86" s="1"/>
  <c r="U52" i="86"/>
  <c r="K52" i="86" s="1"/>
  <c r="U51" i="86"/>
  <c r="U49" i="86"/>
  <c r="K49" i="86" s="1"/>
  <c r="U48" i="86"/>
  <c r="K48" i="86" s="1"/>
  <c r="U47" i="86"/>
  <c r="K47" i="86" s="1"/>
  <c r="U46" i="86"/>
  <c r="U44" i="86"/>
  <c r="K44" i="86" s="1"/>
  <c r="U43" i="86"/>
  <c r="U42" i="86"/>
  <c r="K42" i="86" s="1"/>
  <c r="U41" i="86"/>
  <c r="K41" i="86" s="1"/>
  <c r="U39" i="86"/>
  <c r="K39" i="86" s="1"/>
  <c r="U38" i="86"/>
  <c r="K38" i="86" s="1"/>
  <c r="K37" i="86" s="1"/>
  <c r="U36" i="86"/>
  <c r="K36" i="86" s="1"/>
  <c r="U35" i="86"/>
  <c r="U34" i="86"/>
  <c r="K34" i="86" s="1"/>
  <c r="U31" i="86"/>
  <c r="K31" i="86" s="1"/>
  <c r="U30" i="86"/>
  <c r="K30" i="86" s="1"/>
  <c r="U29" i="86"/>
  <c r="K29" i="86" s="1"/>
  <c r="U28" i="86"/>
  <c r="K28" i="86" s="1"/>
  <c r="U27" i="86"/>
  <c r="K27" i="86" s="1"/>
  <c r="U26" i="86"/>
  <c r="K26" i="86" s="1"/>
  <c r="U25" i="86"/>
  <c r="L25" i="86" s="1"/>
  <c r="U23" i="86"/>
  <c r="K23" i="86" s="1"/>
  <c r="U22" i="86"/>
  <c r="K22" i="86" s="1"/>
  <c r="U21" i="86"/>
  <c r="K21" i="86" s="1"/>
  <c r="U19" i="86"/>
  <c r="K19" i="86" s="1"/>
  <c r="U18" i="86"/>
  <c r="U17" i="86"/>
  <c r="K17" i="86" s="1"/>
  <c r="U16" i="86"/>
  <c r="K16" i="86" s="1"/>
  <c r="U15" i="86"/>
  <c r="K15" i="86" s="1"/>
  <c r="U14" i="86"/>
  <c r="U13" i="86"/>
  <c r="K13" i="86" s="1"/>
  <c r="U12" i="86"/>
  <c r="K12" i="86" s="1"/>
  <c r="U11" i="86"/>
  <c r="K11" i="86" s="1"/>
  <c r="U10" i="86"/>
  <c r="K10" i="86" s="1"/>
  <c r="U9" i="86"/>
  <c r="K9" i="86" s="1"/>
  <c r="U8" i="86"/>
  <c r="K8" i="86" s="1"/>
  <c r="U7" i="86"/>
  <c r="L7" i="86" s="1"/>
  <c r="L163" i="84"/>
  <c r="K241" i="84"/>
  <c r="K221" i="84"/>
  <c r="K211" i="84"/>
  <c r="K205" i="84"/>
  <c r="K199" i="84"/>
  <c r="K195" i="84"/>
  <c r="K185" i="84"/>
  <c r="K177" i="84"/>
  <c r="K173" i="84"/>
  <c r="K169" i="84"/>
  <c r="K160" i="84"/>
  <c r="K148" i="84"/>
  <c r="K144" i="84"/>
  <c r="K135" i="84"/>
  <c r="K131" i="84"/>
  <c r="K127" i="84"/>
  <c r="K103" i="84"/>
  <c r="K102" i="84"/>
  <c r="K95" i="84"/>
  <c r="K91" i="84"/>
  <c r="K90" i="84"/>
  <c r="K77" i="84"/>
  <c r="K67" i="84"/>
  <c r="K59" i="84"/>
  <c r="K55" i="84"/>
  <c r="K49" i="84"/>
  <c r="K44" i="84"/>
  <c r="K37" i="84"/>
  <c r="K31" i="84"/>
  <c r="K23" i="84"/>
  <c r="K21" i="84"/>
  <c r="K9" i="84"/>
  <c r="U257" i="84"/>
  <c r="K257" i="84" s="1"/>
  <c r="U256" i="84"/>
  <c r="K256" i="84" s="1"/>
  <c r="U255" i="84"/>
  <c r="K255" i="84" s="1"/>
  <c r="U254" i="84"/>
  <c r="K254" i="84" s="1"/>
  <c r="U253" i="84"/>
  <c r="K253" i="84" s="1"/>
  <c r="U252" i="84"/>
  <c r="K252" i="84" s="1"/>
  <c r="U251" i="84"/>
  <c r="K251" i="84" s="1"/>
  <c r="U249" i="84"/>
  <c r="K249" i="84" s="1"/>
  <c r="U248" i="84"/>
  <c r="K248" i="84" s="1"/>
  <c r="K247" i="84" s="1"/>
  <c r="U246" i="84"/>
  <c r="K246" i="84" s="1"/>
  <c r="U245" i="84"/>
  <c r="K245" i="84" s="1"/>
  <c r="U244" i="84"/>
  <c r="K244" i="84" s="1"/>
  <c r="U243" i="84"/>
  <c r="K243" i="84" s="1"/>
  <c r="U242" i="84"/>
  <c r="K242" i="84" s="1"/>
  <c r="U241" i="84"/>
  <c r="U240" i="84"/>
  <c r="K240" i="84" s="1"/>
  <c r="U239" i="84"/>
  <c r="K239" i="84" s="1"/>
  <c r="U238" i="84"/>
  <c r="K238" i="84" s="1"/>
  <c r="U237" i="84"/>
  <c r="K237" i="84" s="1"/>
  <c r="U236" i="84"/>
  <c r="K236" i="84" s="1"/>
  <c r="U235" i="84"/>
  <c r="K235" i="84" s="1"/>
  <c r="U233" i="84"/>
  <c r="K233" i="84" s="1"/>
  <c r="U232" i="84"/>
  <c r="K232" i="84" s="1"/>
  <c r="U231" i="84"/>
  <c r="K231" i="84" s="1"/>
  <c r="U227" i="84"/>
  <c r="K227" i="84" s="1"/>
  <c r="U226" i="84"/>
  <c r="K226" i="84" s="1"/>
  <c r="U225" i="84"/>
  <c r="K225" i="84" s="1"/>
  <c r="U224" i="84"/>
  <c r="K224" i="84" s="1"/>
  <c r="U223" i="84"/>
  <c r="K223" i="84" s="1"/>
  <c r="U222" i="84"/>
  <c r="K222" i="84" s="1"/>
  <c r="U221" i="84"/>
  <c r="U220" i="84"/>
  <c r="K220" i="84" s="1"/>
  <c r="U219" i="84"/>
  <c r="K219" i="84" s="1"/>
  <c r="U218" i="84"/>
  <c r="K218" i="84" s="1"/>
  <c r="U216" i="84"/>
  <c r="K216" i="84" s="1"/>
  <c r="U215" i="84"/>
  <c r="K215" i="84" s="1"/>
  <c r="U214" i="84"/>
  <c r="K214" i="84" s="1"/>
  <c r="U213" i="84"/>
  <c r="K213" i="84" s="1"/>
  <c r="U212" i="84"/>
  <c r="K212" i="84" s="1"/>
  <c r="U211" i="84"/>
  <c r="U210" i="84"/>
  <c r="K210" i="84" s="1"/>
  <c r="U209" i="84"/>
  <c r="K209" i="84" s="1"/>
  <c r="U208" i="84"/>
  <c r="K208" i="84" s="1"/>
  <c r="U207" i="84"/>
  <c r="K207" i="84" s="1"/>
  <c r="U206" i="84"/>
  <c r="K206" i="84" s="1"/>
  <c r="U205" i="84"/>
  <c r="U204" i="84"/>
  <c r="K204" i="84" s="1"/>
  <c r="U202" i="84"/>
  <c r="K202" i="84" s="1"/>
  <c r="U201" i="84"/>
  <c r="K201" i="84" s="1"/>
  <c r="U199" i="84"/>
  <c r="U198" i="84"/>
  <c r="K198" i="84" s="1"/>
  <c r="U197" i="84"/>
  <c r="K197" i="84" s="1"/>
  <c r="U196" i="84"/>
  <c r="K196" i="84" s="1"/>
  <c r="U195" i="84"/>
  <c r="U194" i="84"/>
  <c r="K194" i="84" s="1"/>
  <c r="U193" i="84"/>
  <c r="K193" i="84" s="1"/>
  <c r="U192" i="84"/>
  <c r="K192" i="84" s="1"/>
  <c r="U191" i="84"/>
  <c r="K191" i="84" s="1"/>
  <c r="U190" i="84"/>
  <c r="K190" i="84" s="1"/>
  <c r="U188" i="84"/>
  <c r="K188" i="84" s="1"/>
  <c r="U187" i="84"/>
  <c r="K187" i="84" s="1"/>
  <c r="U186" i="84"/>
  <c r="K186" i="84" s="1"/>
  <c r="U185" i="84"/>
  <c r="U184" i="84"/>
  <c r="K184" i="84" s="1"/>
  <c r="U183" i="84"/>
  <c r="K183" i="84" s="1"/>
  <c r="U182" i="84"/>
  <c r="K182" i="84" s="1"/>
  <c r="U181" i="84"/>
  <c r="K181" i="84" s="1"/>
  <c r="U180" i="84"/>
  <c r="K180" i="84" s="1"/>
  <c r="U179" i="84"/>
  <c r="K179" i="84" s="1"/>
  <c r="U177" i="84"/>
  <c r="U176" i="84"/>
  <c r="K176" i="84" s="1"/>
  <c r="U175" i="84"/>
  <c r="K175" i="84" s="1"/>
  <c r="U174" i="84"/>
  <c r="K174" i="84" s="1"/>
  <c r="U173" i="84"/>
  <c r="U172" i="84"/>
  <c r="K172" i="84" s="1"/>
  <c r="U171" i="84"/>
  <c r="K171" i="84" s="1"/>
  <c r="U170" i="84"/>
  <c r="K170" i="84" s="1"/>
  <c r="U169" i="84"/>
  <c r="U168" i="84"/>
  <c r="K168" i="84" s="1"/>
  <c r="U166" i="84"/>
  <c r="K166" i="84" s="1"/>
  <c r="U164" i="84"/>
  <c r="L164" i="84" s="1"/>
  <c r="U163" i="84"/>
  <c r="U162" i="84"/>
  <c r="L162" i="84" s="1"/>
  <c r="U161" i="84"/>
  <c r="L161" i="84" s="1"/>
  <c r="U159" i="84"/>
  <c r="K159" i="84" s="1"/>
  <c r="U158" i="84"/>
  <c r="K158" i="84" s="1"/>
  <c r="U157" i="84"/>
  <c r="K157" i="84" s="1"/>
  <c r="U156" i="84"/>
  <c r="K156" i="84" s="1"/>
  <c r="U155" i="84"/>
  <c r="K155" i="84" s="1"/>
  <c r="U154" i="84"/>
  <c r="L154" i="84" s="1"/>
  <c r="U153" i="84"/>
  <c r="K153" i="84" s="1"/>
  <c r="K152" i="84" s="1"/>
  <c r="U151" i="84"/>
  <c r="K151" i="84" s="1"/>
  <c r="U149" i="84"/>
  <c r="K149" i="84" s="1"/>
  <c r="U148" i="84"/>
  <c r="U147" i="84"/>
  <c r="K147" i="84" s="1"/>
  <c r="U146" i="84"/>
  <c r="K146" i="84" s="1"/>
  <c r="U145" i="84"/>
  <c r="K145" i="84" s="1"/>
  <c r="U144" i="84"/>
  <c r="U143" i="84"/>
  <c r="K143" i="84" s="1"/>
  <c r="U142" i="84"/>
  <c r="K142" i="84" s="1"/>
  <c r="U141" i="84"/>
  <c r="K141" i="84" s="1"/>
  <c r="U140" i="84"/>
  <c r="K140" i="84" s="1"/>
  <c r="U139" i="84"/>
  <c r="K139" i="84" s="1"/>
  <c r="U137" i="84"/>
  <c r="K137" i="84" s="1"/>
  <c r="U136" i="84"/>
  <c r="K136" i="84" s="1"/>
  <c r="U135" i="84"/>
  <c r="U134" i="84"/>
  <c r="K134" i="84" s="1"/>
  <c r="U133" i="84"/>
  <c r="K133" i="84" s="1"/>
  <c r="U132" i="84"/>
  <c r="K132" i="84" s="1"/>
  <c r="U131" i="84"/>
  <c r="U130" i="84"/>
  <c r="K130" i="84" s="1"/>
  <c r="U129" i="84"/>
  <c r="K129" i="84" s="1"/>
  <c r="U128" i="84"/>
  <c r="K128" i="84" s="1"/>
  <c r="U127" i="84"/>
  <c r="U126" i="84"/>
  <c r="K126" i="84" s="1"/>
  <c r="U125" i="84"/>
  <c r="K125" i="84" s="1"/>
  <c r="U124" i="84"/>
  <c r="K124" i="84" s="1"/>
  <c r="U122" i="84"/>
  <c r="K122" i="84" s="1"/>
  <c r="U121" i="84"/>
  <c r="K121" i="84" s="1"/>
  <c r="K120" i="84" s="1"/>
  <c r="U119" i="84"/>
  <c r="K119" i="84" s="1"/>
  <c r="U118" i="84"/>
  <c r="K118" i="84" s="1"/>
  <c r="U117" i="84"/>
  <c r="K117" i="84" s="1"/>
  <c r="U116" i="84"/>
  <c r="K116" i="84" s="1"/>
  <c r="U115" i="84"/>
  <c r="K115" i="84" s="1"/>
  <c r="U114" i="84"/>
  <c r="K114" i="84" s="1"/>
  <c r="U113" i="84"/>
  <c r="K113" i="84" s="1"/>
  <c r="U112" i="84"/>
  <c r="K112" i="84" s="1"/>
  <c r="U111" i="84"/>
  <c r="K111" i="84" s="1"/>
  <c r="U110" i="84"/>
  <c r="K110" i="84" s="1"/>
  <c r="U108" i="84"/>
  <c r="K108" i="84" s="1"/>
  <c r="U107" i="84"/>
  <c r="K107" i="84" s="1"/>
  <c r="U106" i="84"/>
  <c r="K106" i="84" s="1"/>
  <c r="U105" i="84"/>
  <c r="K105" i="84" s="1"/>
  <c r="U104" i="84"/>
  <c r="K104" i="84" s="1"/>
  <c r="U103" i="84"/>
  <c r="U102" i="84"/>
  <c r="U101" i="84"/>
  <c r="K101" i="84" s="1"/>
  <c r="U100" i="84"/>
  <c r="K100" i="84" s="1"/>
  <c r="U99" i="84"/>
  <c r="K99" i="84" s="1"/>
  <c r="U97" i="84"/>
  <c r="K97" i="84" s="1"/>
  <c r="U96" i="84"/>
  <c r="K96" i="84" s="1"/>
  <c r="U95" i="84"/>
  <c r="U94" i="84"/>
  <c r="K94" i="84" s="1"/>
  <c r="U93" i="84"/>
  <c r="K93" i="84" s="1"/>
  <c r="U92" i="84"/>
  <c r="K92" i="84" s="1"/>
  <c r="U91" i="84"/>
  <c r="U90" i="84"/>
  <c r="U89" i="84"/>
  <c r="K89" i="84" s="1"/>
  <c r="U88" i="84"/>
  <c r="K88" i="84" s="1"/>
  <c r="K87" i="84" s="1"/>
  <c r="U86" i="84"/>
  <c r="K86" i="84" s="1"/>
  <c r="U85" i="84"/>
  <c r="K85" i="84" s="1"/>
  <c r="U84" i="84"/>
  <c r="K84" i="84" s="1"/>
  <c r="U83" i="84"/>
  <c r="K83" i="84" s="1"/>
  <c r="U81" i="84"/>
  <c r="K81" i="84" s="1"/>
  <c r="U80" i="84"/>
  <c r="K80" i="84" s="1"/>
  <c r="U77" i="84"/>
  <c r="U76" i="84"/>
  <c r="K76" i="84" s="1"/>
  <c r="U75" i="84"/>
  <c r="K75" i="84" s="1"/>
  <c r="U74" i="84"/>
  <c r="K74" i="84" s="1"/>
  <c r="U72" i="84"/>
  <c r="K72" i="84" s="1"/>
  <c r="U71" i="84"/>
  <c r="K71" i="84" s="1"/>
  <c r="U70" i="84"/>
  <c r="K70" i="84" s="1"/>
  <c r="U68" i="84"/>
  <c r="K68" i="84" s="1"/>
  <c r="U67" i="84"/>
  <c r="U66" i="84"/>
  <c r="K66" i="84" s="1"/>
  <c r="U65" i="84"/>
  <c r="K65" i="84" s="1"/>
  <c r="U64" i="84"/>
  <c r="K64" i="84" s="1"/>
  <c r="U63" i="84"/>
  <c r="K63" i="84" s="1"/>
  <c r="U61" i="84"/>
  <c r="K61" i="84" s="1"/>
  <c r="U60" i="84"/>
  <c r="K60" i="84" s="1"/>
  <c r="U59" i="84"/>
  <c r="U58" i="84"/>
  <c r="K58" i="84" s="1"/>
  <c r="U57" i="84"/>
  <c r="L57" i="84" s="1"/>
  <c r="U55" i="84"/>
  <c r="U54" i="84"/>
  <c r="K54" i="84" s="1"/>
  <c r="U52" i="84"/>
  <c r="L52" i="84" s="1"/>
  <c r="U51" i="84"/>
  <c r="L51" i="84" s="1"/>
  <c r="U50" i="84"/>
  <c r="L50" i="84" s="1"/>
  <c r="U48" i="84"/>
  <c r="K48" i="84" s="1"/>
  <c r="U47" i="84"/>
  <c r="K47" i="84" s="1"/>
  <c r="U46" i="84"/>
  <c r="K46" i="84" s="1"/>
  <c r="U44" i="84"/>
  <c r="U43" i="84"/>
  <c r="K43" i="84" s="1"/>
  <c r="U42" i="84"/>
  <c r="K42" i="84" s="1"/>
  <c r="U41" i="84"/>
  <c r="L41" i="84" s="1"/>
  <c r="U39" i="84"/>
  <c r="U38" i="84"/>
  <c r="U36" i="84"/>
  <c r="K36" i="84" s="1"/>
  <c r="U35" i="84"/>
  <c r="U34" i="84"/>
  <c r="K34" i="84" s="1"/>
  <c r="U31" i="84"/>
  <c r="U30" i="84"/>
  <c r="K30" i="84" s="1"/>
  <c r="U29" i="84"/>
  <c r="K29" i="84" s="1"/>
  <c r="U28" i="84"/>
  <c r="K28" i="84" s="1"/>
  <c r="U27" i="84"/>
  <c r="K27" i="84" s="1"/>
  <c r="U26" i="84"/>
  <c r="K26" i="84" s="1"/>
  <c r="U25" i="84"/>
  <c r="K25" i="84" s="1"/>
  <c r="U23" i="84"/>
  <c r="U22" i="84"/>
  <c r="K22" i="84" s="1"/>
  <c r="U21" i="84"/>
  <c r="U19" i="84"/>
  <c r="K19" i="84" s="1"/>
  <c r="U18" i="84"/>
  <c r="K18" i="84" s="1"/>
  <c r="U17" i="84"/>
  <c r="K17" i="84" s="1"/>
  <c r="U16" i="84"/>
  <c r="K16" i="84" s="1"/>
  <c r="U15" i="84"/>
  <c r="K15" i="84" s="1"/>
  <c r="U14" i="84"/>
  <c r="K14" i="84" s="1"/>
  <c r="U13" i="84"/>
  <c r="K13" i="84" s="1"/>
  <c r="U12" i="84"/>
  <c r="K12" i="84" s="1"/>
  <c r="U11" i="84"/>
  <c r="K11" i="84" s="1"/>
  <c r="U10" i="84"/>
  <c r="K10" i="84" s="1"/>
  <c r="U9" i="84"/>
  <c r="U8" i="84"/>
  <c r="K8" i="84" s="1"/>
  <c r="U7" i="84"/>
  <c r="K7" i="84" s="1"/>
  <c r="L46" i="83"/>
  <c r="K250" i="83"/>
  <c r="K249" i="83"/>
  <c r="K230" i="83"/>
  <c r="K226" i="83"/>
  <c r="K225" i="83"/>
  <c r="K224" i="83"/>
  <c r="K218" i="83"/>
  <c r="K213" i="83"/>
  <c r="K212" i="83"/>
  <c r="K182" i="83"/>
  <c r="K171" i="83"/>
  <c r="K168" i="83"/>
  <c r="K163" i="83"/>
  <c r="K154" i="83"/>
  <c r="K153" i="83"/>
  <c r="K142" i="83"/>
  <c r="K141" i="83"/>
  <c r="K138" i="83"/>
  <c r="K137" i="83"/>
  <c r="K136" i="83"/>
  <c r="K123" i="83"/>
  <c r="K82" i="83"/>
  <c r="K81" i="83"/>
  <c r="K72" i="83"/>
  <c r="K61" i="83"/>
  <c r="K59" i="83"/>
  <c r="K54" i="83"/>
  <c r="K47" i="83"/>
  <c r="K41" i="83"/>
  <c r="K36" i="83"/>
  <c r="K30" i="83"/>
  <c r="K26" i="83"/>
  <c r="K14" i="83"/>
  <c r="X268" i="83"/>
  <c r="X267" i="83"/>
  <c r="X266" i="83"/>
  <c r="X265" i="83"/>
  <c r="X264" i="83"/>
  <c r="X263" i="83"/>
  <c r="X262" i="83"/>
  <c r="X260" i="83"/>
  <c r="X259" i="83"/>
  <c r="X257" i="83"/>
  <c r="X256" i="83"/>
  <c r="X255" i="83"/>
  <c r="X254" i="83"/>
  <c r="K254" i="83" s="1"/>
  <c r="X253" i="83"/>
  <c r="X252" i="83"/>
  <c r="X251" i="83"/>
  <c r="X250" i="83"/>
  <c r="X249" i="83"/>
  <c r="X248" i="83"/>
  <c r="X247" i="83"/>
  <c r="X246" i="83"/>
  <c r="X244" i="83"/>
  <c r="X243" i="83"/>
  <c r="X242" i="83"/>
  <c r="X238" i="83"/>
  <c r="X237" i="83"/>
  <c r="X236" i="83"/>
  <c r="X235" i="83"/>
  <c r="X234" i="83"/>
  <c r="X233" i="83"/>
  <c r="X232" i="83"/>
  <c r="X231" i="83"/>
  <c r="X230" i="83"/>
  <c r="X229" i="83"/>
  <c r="K229" i="83" s="1"/>
  <c r="X227" i="83"/>
  <c r="X226" i="83"/>
  <c r="X225" i="83"/>
  <c r="X224" i="83"/>
  <c r="X223" i="83"/>
  <c r="X222" i="83"/>
  <c r="X221" i="83"/>
  <c r="X220" i="83"/>
  <c r="X219" i="83"/>
  <c r="X218" i="83"/>
  <c r="X217" i="83"/>
  <c r="X216" i="83"/>
  <c r="K216" i="83" s="1"/>
  <c r="X215" i="83"/>
  <c r="X213" i="83"/>
  <c r="X212" i="83"/>
  <c r="X210" i="83"/>
  <c r="X209" i="83"/>
  <c r="X208" i="83"/>
  <c r="X207" i="83"/>
  <c r="X206" i="83"/>
  <c r="X205" i="83"/>
  <c r="X204" i="83"/>
  <c r="X203" i="83"/>
  <c r="X202" i="83"/>
  <c r="X201" i="83"/>
  <c r="X199" i="83"/>
  <c r="X198" i="83"/>
  <c r="X197" i="83"/>
  <c r="X196" i="83"/>
  <c r="X195" i="83"/>
  <c r="X194" i="83"/>
  <c r="X193" i="83"/>
  <c r="X192" i="83"/>
  <c r="X191" i="83"/>
  <c r="X190" i="83"/>
  <c r="X188" i="83"/>
  <c r="X187" i="83"/>
  <c r="X186" i="83"/>
  <c r="X185" i="83"/>
  <c r="X184" i="83"/>
  <c r="X183" i="83"/>
  <c r="X182" i="83"/>
  <c r="X181" i="83"/>
  <c r="X180" i="83"/>
  <c r="X179" i="83"/>
  <c r="X177" i="83"/>
  <c r="X175" i="83"/>
  <c r="L175" i="83" s="1"/>
  <c r="X174" i="83"/>
  <c r="L174" i="83" s="1"/>
  <c r="X173" i="83"/>
  <c r="X172" i="83"/>
  <c r="X170" i="83"/>
  <c r="L170" i="83" s="1"/>
  <c r="X169" i="83"/>
  <c r="L169" i="83" s="1"/>
  <c r="X167" i="83"/>
  <c r="X166" i="83"/>
  <c r="X165" i="83"/>
  <c r="L165" i="83" s="1"/>
  <c r="X164" i="83"/>
  <c r="L164" i="83" s="1"/>
  <c r="X162" i="83"/>
  <c r="X161" i="83"/>
  <c r="X160" i="83"/>
  <c r="X158" i="83"/>
  <c r="X156" i="83"/>
  <c r="L156" i="83" s="1"/>
  <c r="X155" i="83"/>
  <c r="X154" i="83"/>
  <c r="X153" i="83"/>
  <c r="X152" i="83"/>
  <c r="K152" i="83" s="1"/>
  <c r="X151" i="83"/>
  <c r="X150" i="83"/>
  <c r="X149" i="83"/>
  <c r="X148" i="83"/>
  <c r="X147" i="83"/>
  <c r="X146" i="83"/>
  <c r="X144" i="83"/>
  <c r="K144" i="83" s="1"/>
  <c r="X143" i="83"/>
  <c r="X142" i="83"/>
  <c r="X141" i="83"/>
  <c r="X140" i="83"/>
  <c r="X139" i="83"/>
  <c r="X138" i="83"/>
  <c r="X137" i="83"/>
  <c r="X136" i="83"/>
  <c r="X135" i="83"/>
  <c r="X134" i="83"/>
  <c r="X133" i="83"/>
  <c r="X132" i="83"/>
  <c r="X131" i="83"/>
  <c r="X129" i="83"/>
  <c r="X128" i="83"/>
  <c r="X126" i="83"/>
  <c r="X125" i="83"/>
  <c r="X124" i="83"/>
  <c r="X123" i="83"/>
  <c r="X122" i="83"/>
  <c r="X121" i="83"/>
  <c r="X120" i="83"/>
  <c r="X119" i="83"/>
  <c r="X118" i="83"/>
  <c r="X117" i="83"/>
  <c r="X115" i="83"/>
  <c r="X114" i="83"/>
  <c r="X113" i="83"/>
  <c r="X112" i="83"/>
  <c r="X111" i="83"/>
  <c r="X110" i="83"/>
  <c r="X109" i="83"/>
  <c r="X108" i="83"/>
  <c r="X107" i="83"/>
  <c r="X106" i="83"/>
  <c r="X104" i="83"/>
  <c r="X103" i="83"/>
  <c r="X102" i="83"/>
  <c r="X101" i="83"/>
  <c r="X100" i="83"/>
  <c r="X99" i="83"/>
  <c r="X98" i="83"/>
  <c r="X97" i="83"/>
  <c r="X96" i="83"/>
  <c r="X95" i="83"/>
  <c r="X93" i="83"/>
  <c r="X92" i="83"/>
  <c r="X91" i="83"/>
  <c r="K91" i="83" s="1"/>
  <c r="X90" i="83"/>
  <c r="X88" i="83"/>
  <c r="X87" i="83"/>
  <c r="X84" i="83"/>
  <c r="X83" i="83"/>
  <c r="X82" i="83"/>
  <c r="X81" i="83"/>
  <c r="X79" i="83"/>
  <c r="X78" i="83"/>
  <c r="K78" i="83" s="1"/>
  <c r="X77" i="83"/>
  <c r="X75" i="83"/>
  <c r="X74" i="83"/>
  <c r="X73" i="83"/>
  <c r="X72" i="83"/>
  <c r="X71" i="83"/>
  <c r="X70" i="83"/>
  <c r="X68" i="83"/>
  <c r="X67" i="83"/>
  <c r="X66" i="83"/>
  <c r="X65" i="83"/>
  <c r="X64" i="83"/>
  <c r="L64" i="83" s="1"/>
  <c r="X63" i="83"/>
  <c r="L63" i="83" s="1"/>
  <c r="X59" i="83"/>
  <c r="X58" i="83"/>
  <c r="X56" i="83"/>
  <c r="L56" i="83" s="1"/>
  <c r="X55" i="83"/>
  <c r="L55" i="83" s="1"/>
  <c r="X53" i="83"/>
  <c r="X52" i="83"/>
  <c r="G52" i="83" s="1"/>
  <c r="X51" i="83"/>
  <c r="G51" i="83" s="1"/>
  <c r="G50" i="83" s="1"/>
  <c r="G40" i="83" s="1"/>
  <c r="X48" i="83"/>
  <c r="L48" i="83" s="1"/>
  <c r="X46" i="83"/>
  <c r="X45" i="83"/>
  <c r="L45" i="83" s="1"/>
  <c r="X44" i="83"/>
  <c r="L44" i="83" s="1"/>
  <c r="X43" i="83"/>
  <c r="L43" i="83" s="1"/>
  <c r="X42" i="83"/>
  <c r="L42" i="83" s="1"/>
  <c r="X39" i="83"/>
  <c r="X38" i="83"/>
  <c r="X36" i="83"/>
  <c r="X35" i="83"/>
  <c r="L35" i="83" s="1"/>
  <c r="X34" i="83"/>
  <c r="X31" i="83"/>
  <c r="X30" i="83"/>
  <c r="X29" i="83"/>
  <c r="X28" i="83"/>
  <c r="X27" i="83"/>
  <c r="X26" i="83"/>
  <c r="X25" i="83"/>
  <c r="L25" i="83" s="1"/>
  <c r="X23" i="83"/>
  <c r="X22" i="83"/>
  <c r="L22" i="83" s="1"/>
  <c r="X21" i="83"/>
  <c r="X19" i="83"/>
  <c r="X18" i="83"/>
  <c r="X17" i="83"/>
  <c r="X16" i="83"/>
  <c r="X15" i="83"/>
  <c r="X14" i="83"/>
  <c r="X13" i="83"/>
  <c r="X12" i="83"/>
  <c r="X11" i="83"/>
  <c r="X10" i="83"/>
  <c r="X9" i="83"/>
  <c r="X8" i="83"/>
  <c r="L8" i="83" s="1"/>
  <c r="X7" i="83"/>
  <c r="L7" i="83" s="1"/>
  <c r="U297" i="78"/>
  <c r="U296" i="78"/>
  <c r="U295" i="78"/>
  <c r="U294" i="78"/>
  <c r="U293" i="78"/>
  <c r="U292" i="78"/>
  <c r="U291" i="78"/>
  <c r="U289" i="78"/>
  <c r="U288" i="78"/>
  <c r="U286" i="78"/>
  <c r="U285" i="78"/>
  <c r="U284" i="78"/>
  <c r="U283" i="78"/>
  <c r="U282" i="78"/>
  <c r="U281" i="78"/>
  <c r="U280" i="78"/>
  <c r="U279" i="78"/>
  <c r="U278" i="78"/>
  <c r="U277" i="78"/>
  <c r="U276" i="78"/>
  <c r="U275" i="78"/>
  <c r="U273" i="78"/>
  <c r="U272" i="78"/>
  <c r="U271" i="78"/>
  <c r="U267" i="78"/>
  <c r="U266" i="78"/>
  <c r="U265" i="78"/>
  <c r="U264" i="78"/>
  <c r="U263" i="78"/>
  <c r="U262" i="78"/>
  <c r="U261" i="78"/>
  <c r="U260" i="78"/>
  <c r="U259" i="78"/>
  <c r="U258" i="78"/>
  <c r="U256" i="78"/>
  <c r="U255" i="78"/>
  <c r="U254" i="78"/>
  <c r="U253" i="78"/>
  <c r="U252" i="78"/>
  <c r="U251" i="78"/>
  <c r="U250" i="78"/>
  <c r="U249" i="78"/>
  <c r="U248" i="78"/>
  <c r="U247" i="78"/>
  <c r="U246" i="78"/>
  <c r="U245" i="78"/>
  <c r="U244" i="78"/>
  <c r="U242" i="78"/>
  <c r="U241" i="78"/>
  <c r="U239" i="78"/>
  <c r="U238" i="78"/>
  <c r="U237" i="78"/>
  <c r="U236" i="78"/>
  <c r="U235" i="78"/>
  <c r="U234" i="78"/>
  <c r="U233" i="78"/>
  <c r="U232" i="78"/>
  <c r="U231" i="78"/>
  <c r="U230" i="78"/>
  <c r="U228" i="78"/>
  <c r="U227" i="78"/>
  <c r="U226" i="78"/>
  <c r="U225" i="78"/>
  <c r="U224" i="78"/>
  <c r="U223" i="78"/>
  <c r="U222" i="78"/>
  <c r="U221" i="78"/>
  <c r="U220" i="78"/>
  <c r="U219" i="78"/>
  <c r="U217" i="78"/>
  <c r="U216" i="78"/>
  <c r="U215" i="78"/>
  <c r="U214" i="78"/>
  <c r="U213" i="78"/>
  <c r="U212" i="78"/>
  <c r="U211" i="78"/>
  <c r="U210" i="78"/>
  <c r="U209" i="78"/>
  <c r="U208" i="78"/>
  <c r="U206" i="78"/>
  <c r="U204" i="78"/>
  <c r="U203" i="78"/>
  <c r="U202" i="78"/>
  <c r="U201" i="78"/>
  <c r="U199" i="78"/>
  <c r="L199" i="78" s="1"/>
  <c r="U197" i="78"/>
  <c r="U196" i="78"/>
  <c r="U195" i="78"/>
  <c r="U194" i="78"/>
  <c r="L194" i="78" s="1"/>
  <c r="U192" i="78"/>
  <c r="U191" i="78"/>
  <c r="U189" i="78"/>
  <c r="U187" i="78"/>
  <c r="L187" i="78" s="1"/>
  <c r="U186" i="78"/>
  <c r="L186" i="78" s="1"/>
  <c r="U185" i="78"/>
  <c r="L185" i="78" s="1"/>
  <c r="U183" i="78"/>
  <c r="U182" i="78"/>
  <c r="U181" i="78"/>
  <c r="U180" i="78"/>
  <c r="U179" i="78"/>
  <c r="U178" i="78"/>
  <c r="U177" i="78"/>
  <c r="U176" i="78"/>
  <c r="U175" i="78"/>
  <c r="L175" i="78" s="1"/>
  <c r="U173" i="78"/>
  <c r="U171" i="78"/>
  <c r="U170" i="78"/>
  <c r="U169" i="78"/>
  <c r="U168" i="78"/>
  <c r="U167" i="78"/>
  <c r="U166" i="78"/>
  <c r="U165" i="78"/>
  <c r="U164" i="78"/>
  <c r="U163" i="78"/>
  <c r="U162" i="78"/>
  <c r="U161" i="78"/>
  <c r="U160" i="78"/>
  <c r="U159" i="78"/>
  <c r="U158" i="78"/>
  <c r="U156" i="78"/>
  <c r="U155" i="78"/>
  <c r="U153" i="78"/>
  <c r="U152" i="78"/>
  <c r="U151" i="78"/>
  <c r="U150" i="78"/>
  <c r="U149" i="78"/>
  <c r="U148" i="78"/>
  <c r="U147" i="78"/>
  <c r="U146" i="78"/>
  <c r="U145" i="78"/>
  <c r="U144" i="78"/>
  <c r="U142" i="78"/>
  <c r="U141" i="78"/>
  <c r="U140" i="78"/>
  <c r="U139" i="78"/>
  <c r="U138" i="78"/>
  <c r="U137" i="78"/>
  <c r="U136" i="78"/>
  <c r="U135" i="78"/>
  <c r="U134" i="78"/>
  <c r="U133" i="78"/>
  <c r="U131" i="78"/>
  <c r="U130" i="78"/>
  <c r="U129" i="78"/>
  <c r="U128" i="78"/>
  <c r="U127" i="78"/>
  <c r="U126" i="78"/>
  <c r="U125" i="78"/>
  <c r="U124" i="78"/>
  <c r="U123" i="78"/>
  <c r="U122" i="78"/>
  <c r="U120" i="78"/>
  <c r="U119" i="78"/>
  <c r="U118" i="78"/>
  <c r="U117" i="78"/>
  <c r="U115" i="78"/>
  <c r="U114" i="78"/>
  <c r="U111" i="78"/>
  <c r="U110" i="78"/>
  <c r="U109" i="78"/>
  <c r="U108" i="78"/>
  <c r="U106" i="78"/>
  <c r="U105" i="78"/>
  <c r="U104" i="78"/>
  <c r="U102" i="78"/>
  <c r="U101" i="78"/>
  <c r="U100" i="78"/>
  <c r="U99" i="78"/>
  <c r="U98" i="78"/>
  <c r="U97" i="78"/>
  <c r="U95" i="78"/>
  <c r="L95" i="78" s="1"/>
  <c r="U94" i="78"/>
  <c r="U93" i="78"/>
  <c r="U92" i="78"/>
  <c r="U91" i="78"/>
  <c r="L91" i="78" s="1"/>
  <c r="U90" i="78"/>
  <c r="L90" i="78" s="1"/>
  <c r="U87" i="78"/>
  <c r="U86" i="78"/>
  <c r="M86" i="78" s="1"/>
  <c r="U85" i="78"/>
  <c r="L85" i="78" s="1"/>
  <c r="U83" i="78"/>
  <c r="U81" i="78"/>
  <c r="L81" i="78" s="1"/>
  <c r="U80" i="78"/>
  <c r="L80" i="78" s="1"/>
  <c r="U79" i="78"/>
  <c r="L79" i="78" s="1"/>
  <c r="U78" i="78"/>
  <c r="L78" i="78" s="1"/>
  <c r="U77" i="78"/>
  <c r="L77" i="78" s="1"/>
  <c r="U76" i="78"/>
  <c r="L76" i="78" s="1"/>
  <c r="U75" i="78"/>
  <c r="L75" i="78" s="1"/>
  <c r="U72" i="78"/>
  <c r="L72" i="78" s="1"/>
  <c r="U71" i="78"/>
  <c r="L71" i="78" s="1"/>
  <c r="U70" i="78"/>
  <c r="L70" i="78" s="1"/>
  <c r="U69" i="78"/>
  <c r="L69" i="78" s="1"/>
  <c r="U68" i="78"/>
  <c r="L68" i="78" s="1"/>
  <c r="U67" i="78"/>
  <c r="L67" i="78" s="1"/>
  <c r="L66" i="78"/>
  <c r="U64" i="78"/>
  <c r="U63" i="78"/>
  <c r="U59" i="78"/>
  <c r="L59" i="78" s="1"/>
  <c r="U58" i="78"/>
  <c r="L58" i="78" s="1"/>
  <c r="U56" i="78"/>
  <c r="U55" i="78"/>
  <c r="U54" i="78"/>
  <c r="U52" i="78"/>
  <c r="L52" i="78" s="1"/>
  <c r="U51" i="78"/>
  <c r="L51" i="78" s="1"/>
  <c r="U50" i="78"/>
  <c r="L50" i="78" s="1"/>
  <c r="U49" i="78"/>
  <c r="L49" i="78" s="1"/>
  <c r="U46" i="78"/>
  <c r="U45" i="78"/>
  <c r="L45" i="78" s="1"/>
  <c r="U44" i="78"/>
  <c r="L44" i="78" s="1"/>
  <c r="U42" i="78"/>
  <c r="L42" i="78" s="1"/>
  <c r="U41" i="78"/>
  <c r="L41" i="78" s="1"/>
  <c r="U37" i="78"/>
  <c r="L37" i="78" s="1"/>
  <c r="U36" i="78"/>
  <c r="U35" i="78"/>
  <c r="U34" i="78"/>
  <c r="L34" i="78" s="1"/>
  <c r="U33" i="78"/>
  <c r="U32" i="78"/>
  <c r="U31" i="78"/>
  <c r="L31" i="78" s="1"/>
  <c r="U27" i="78"/>
  <c r="M27" i="78" s="1"/>
  <c r="U26" i="78"/>
  <c r="U25" i="78"/>
  <c r="U23" i="78"/>
  <c r="U22" i="78"/>
  <c r="U21" i="78"/>
  <c r="U20" i="78"/>
  <c r="U19" i="78"/>
  <c r="L19" i="78" s="1"/>
  <c r="U18" i="78"/>
  <c r="U17" i="78"/>
  <c r="U16" i="78"/>
  <c r="U15" i="78"/>
  <c r="U14" i="78"/>
  <c r="U13" i="78"/>
  <c r="U8" i="78"/>
  <c r="L8" i="78" s="1"/>
  <c r="L155" i="108"/>
  <c r="U254" i="108"/>
  <c r="U253" i="108"/>
  <c r="U252" i="108"/>
  <c r="U251" i="108"/>
  <c r="U250" i="108"/>
  <c r="U249" i="108"/>
  <c r="U248" i="108"/>
  <c r="U246" i="108"/>
  <c r="U245" i="108"/>
  <c r="U243" i="108"/>
  <c r="U242" i="108"/>
  <c r="U241" i="108"/>
  <c r="U240" i="108"/>
  <c r="U239" i="108"/>
  <c r="U238" i="108"/>
  <c r="U237" i="108"/>
  <c r="U236" i="108"/>
  <c r="U235" i="108"/>
  <c r="U234" i="108"/>
  <c r="U233" i="108"/>
  <c r="U232" i="108"/>
  <c r="U230" i="108"/>
  <c r="U229" i="108"/>
  <c r="U228" i="108"/>
  <c r="U224" i="108"/>
  <c r="U223" i="108"/>
  <c r="U222" i="108"/>
  <c r="U221" i="108"/>
  <c r="U220" i="108"/>
  <c r="U219" i="108"/>
  <c r="U218" i="108"/>
  <c r="U217" i="108"/>
  <c r="U216" i="108"/>
  <c r="U215" i="108"/>
  <c r="U213" i="108"/>
  <c r="U212" i="108"/>
  <c r="U211" i="108"/>
  <c r="U210" i="108"/>
  <c r="U209" i="108"/>
  <c r="U208" i="108"/>
  <c r="U207" i="108"/>
  <c r="U206" i="108"/>
  <c r="U205" i="108"/>
  <c r="U204" i="108"/>
  <c r="U203" i="108"/>
  <c r="U202" i="108"/>
  <c r="U201" i="108"/>
  <c r="U199" i="108"/>
  <c r="U198" i="108"/>
  <c r="U196" i="108"/>
  <c r="U195" i="108"/>
  <c r="U194" i="108"/>
  <c r="U193" i="108"/>
  <c r="U192" i="108"/>
  <c r="U191" i="108"/>
  <c r="U190" i="108"/>
  <c r="U189" i="108"/>
  <c r="U188" i="108"/>
  <c r="U187" i="108"/>
  <c r="U185" i="108"/>
  <c r="U184" i="108"/>
  <c r="U183" i="108"/>
  <c r="U182" i="108"/>
  <c r="U181" i="108"/>
  <c r="U180" i="108"/>
  <c r="U179" i="108"/>
  <c r="U178" i="108"/>
  <c r="U177" i="108"/>
  <c r="U176" i="108"/>
  <c r="U174" i="108"/>
  <c r="U173" i="108"/>
  <c r="U172" i="108"/>
  <c r="U171" i="108"/>
  <c r="U170" i="108"/>
  <c r="U169" i="108"/>
  <c r="U168" i="108"/>
  <c r="U167" i="108"/>
  <c r="U166" i="108"/>
  <c r="U165" i="108"/>
  <c r="U163" i="108"/>
  <c r="U161" i="108"/>
  <c r="U160" i="108"/>
  <c r="U159" i="108"/>
  <c r="U158" i="108"/>
  <c r="U156" i="108"/>
  <c r="L156" i="108" s="1"/>
  <c r="U155" i="108"/>
  <c r="U154" i="108"/>
  <c r="L154" i="108" s="1"/>
  <c r="U153" i="108"/>
  <c r="L153" i="108" s="1"/>
  <c r="U152" i="108"/>
  <c r="L152" i="108" s="1"/>
  <c r="U151" i="108"/>
  <c r="U150" i="108"/>
  <c r="U148" i="108"/>
  <c r="U146" i="108"/>
  <c r="L146" i="108" s="1"/>
  <c r="U145" i="108"/>
  <c r="U144" i="108"/>
  <c r="U143" i="108"/>
  <c r="U142" i="108"/>
  <c r="U141" i="108"/>
  <c r="U140" i="108"/>
  <c r="U139" i="108"/>
  <c r="U138" i="108"/>
  <c r="U137" i="108"/>
  <c r="U136" i="108"/>
  <c r="U134" i="108"/>
  <c r="U133" i="108"/>
  <c r="U132" i="108"/>
  <c r="U131" i="108"/>
  <c r="U130" i="108"/>
  <c r="U129" i="108"/>
  <c r="U128" i="108"/>
  <c r="U127" i="108"/>
  <c r="U126" i="108"/>
  <c r="U125" i="108"/>
  <c r="U124" i="108"/>
  <c r="U123" i="108"/>
  <c r="U122" i="108"/>
  <c r="U121" i="108"/>
  <c r="U119" i="108"/>
  <c r="U118" i="108"/>
  <c r="U116" i="108"/>
  <c r="U115" i="108"/>
  <c r="U114" i="108"/>
  <c r="U113" i="108"/>
  <c r="U112" i="108"/>
  <c r="U111" i="108"/>
  <c r="U110" i="108"/>
  <c r="U109" i="108"/>
  <c r="U108" i="108"/>
  <c r="U107" i="108"/>
  <c r="U105" i="108"/>
  <c r="U104" i="108"/>
  <c r="U103" i="108"/>
  <c r="U102" i="108"/>
  <c r="U101" i="108"/>
  <c r="U100" i="108"/>
  <c r="U99" i="108"/>
  <c r="U98" i="108"/>
  <c r="U97" i="108"/>
  <c r="U96" i="108"/>
  <c r="U94" i="108"/>
  <c r="U93" i="108"/>
  <c r="U92" i="108"/>
  <c r="U91" i="108"/>
  <c r="U90" i="108"/>
  <c r="U89" i="108"/>
  <c r="U88" i="108"/>
  <c r="U87" i="108"/>
  <c r="U86" i="108"/>
  <c r="U85" i="108"/>
  <c r="U83" i="108"/>
  <c r="U82" i="108"/>
  <c r="U81" i="108"/>
  <c r="U80" i="108"/>
  <c r="U78" i="108"/>
  <c r="U77" i="108"/>
  <c r="U74" i="108"/>
  <c r="U73" i="108"/>
  <c r="U72" i="108"/>
  <c r="U71" i="108"/>
  <c r="U69" i="108"/>
  <c r="U68" i="108"/>
  <c r="U67" i="108"/>
  <c r="U65" i="108"/>
  <c r="U64" i="108"/>
  <c r="U63" i="108"/>
  <c r="U62" i="108"/>
  <c r="U61" i="108"/>
  <c r="U60" i="108"/>
  <c r="U58" i="108"/>
  <c r="U57" i="108"/>
  <c r="U56" i="108"/>
  <c r="U55" i="108"/>
  <c r="U54" i="108"/>
  <c r="U52" i="108"/>
  <c r="U51" i="108"/>
  <c r="U49" i="108"/>
  <c r="U48" i="108"/>
  <c r="U47" i="108"/>
  <c r="U46" i="108"/>
  <c r="U44" i="108"/>
  <c r="U43" i="108"/>
  <c r="U42" i="108"/>
  <c r="U41" i="108"/>
  <c r="U39" i="108"/>
  <c r="U38" i="108"/>
  <c r="U36" i="108"/>
  <c r="U35" i="108"/>
  <c r="U34" i="108"/>
  <c r="U31" i="108"/>
  <c r="U30" i="108"/>
  <c r="U29" i="108"/>
  <c r="U28" i="108"/>
  <c r="U27" i="108"/>
  <c r="U26" i="108"/>
  <c r="U25" i="108"/>
  <c r="U23" i="108"/>
  <c r="U22" i="108"/>
  <c r="U21" i="108"/>
  <c r="U19" i="108"/>
  <c r="U18" i="108"/>
  <c r="U17" i="108"/>
  <c r="U16" i="108"/>
  <c r="U15" i="108"/>
  <c r="U14" i="108"/>
  <c r="U13" i="108"/>
  <c r="U12" i="108"/>
  <c r="U11" i="108"/>
  <c r="U10" i="108"/>
  <c r="U9" i="108"/>
  <c r="U8" i="108"/>
  <c r="U7" i="108"/>
  <c r="K247" i="108"/>
  <c r="K244" i="108"/>
  <c r="K231" i="108"/>
  <c r="K227" i="108"/>
  <c r="K226" i="108" s="1"/>
  <c r="K214" i="108"/>
  <c r="K200" i="108"/>
  <c r="K197" i="108"/>
  <c r="K186" i="108"/>
  <c r="K175" i="108"/>
  <c r="K164" i="108"/>
  <c r="K157" i="108"/>
  <c r="K149" i="108"/>
  <c r="K147" i="108" s="1"/>
  <c r="K135" i="108"/>
  <c r="K120" i="108"/>
  <c r="K117" i="108"/>
  <c r="K106" i="108"/>
  <c r="K95" i="108"/>
  <c r="K84" i="108"/>
  <c r="K79" i="108"/>
  <c r="K76" i="108"/>
  <c r="K70" i="108"/>
  <c r="K66" i="108"/>
  <c r="K59" i="108"/>
  <c r="K53" i="108"/>
  <c r="K50" i="108"/>
  <c r="K45" i="108"/>
  <c r="K37" i="108"/>
  <c r="K33" i="108"/>
  <c r="K24" i="108"/>
  <c r="K20" i="108"/>
  <c r="K6" i="108"/>
  <c r="K5" i="108" s="1"/>
  <c r="G198" i="78"/>
  <c r="G193" i="78"/>
  <c r="G184" i="78"/>
  <c r="G89" i="78"/>
  <c r="G84" i="78"/>
  <c r="G74" i="78"/>
  <c r="G65" i="78"/>
  <c r="G61" i="78"/>
  <c r="G57" i="78"/>
  <c r="G48" i="78"/>
  <c r="G43" i="78"/>
  <c r="G40" i="78"/>
  <c r="G29" i="78"/>
  <c r="G24" i="78"/>
  <c r="G10" i="78"/>
  <c r="G7" i="78"/>
  <c r="AJ162" i="68"/>
  <c r="AJ152" i="68"/>
  <c r="G13" i="83" l="1"/>
  <c r="J13" i="83"/>
  <c r="I13" i="83"/>
  <c r="H13" i="83"/>
  <c r="G73" i="83"/>
  <c r="J73" i="83"/>
  <c r="I73" i="83"/>
  <c r="H73" i="83"/>
  <c r="J83" i="83"/>
  <c r="I83" i="83"/>
  <c r="H83" i="83"/>
  <c r="G90" i="83"/>
  <c r="J90" i="83"/>
  <c r="I90" i="83"/>
  <c r="H90" i="83"/>
  <c r="G99" i="83"/>
  <c r="J99" i="83"/>
  <c r="I99" i="83"/>
  <c r="H99" i="83"/>
  <c r="G108" i="83"/>
  <c r="J108" i="83"/>
  <c r="I108" i="83"/>
  <c r="H108" i="83"/>
  <c r="G112" i="83"/>
  <c r="J112" i="83"/>
  <c r="I112" i="83"/>
  <c r="H112" i="83"/>
  <c r="G121" i="83"/>
  <c r="J121" i="83"/>
  <c r="I121" i="83"/>
  <c r="H121" i="83"/>
  <c r="J131" i="83"/>
  <c r="I131" i="83"/>
  <c r="H131" i="83"/>
  <c r="J135" i="83"/>
  <c r="I135" i="83"/>
  <c r="H135" i="83"/>
  <c r="J143" i="83"/>
  <c r="I143" i="83"/>
  <c r="H143" i="83"/>
  <c r="G148" i="83"/>
  <c r="J148" i="83"/>
  <c r="I148" i="83"/>
  <c r="H148" i="83"/>
  <c r="J179" i="83"/>
  <c r="I179" i="83"/>
  <c r="H179" i="83"/>
  <c r="J183" i="83"/>
  <c r="I183" i="83"/>
  <c r="H183" i="83"/>
  <c r="G192" i="83"/>
  <c r="J192" i="83"/>
  <c r="I192" i="83"/>
  <c r="H192" i="83"/>
  <c r="G201" i="83"/>
  <c r="J201" i="83"/>
  <c r="I201" i="83"/>
  <c r="H201" i="83"/>
  <c r="G205" i="83"/>
  <c r="J205" i="83"/>
  <c r="I205" i="83"/>
  <c r="H205" i="83"/>
  <c r="J215" i="83"/>
  <c r="I215" i="83"/>
  <c r="H215" i="83"/>
  <c r="J223" i="83"/>
  <c r="I223" i="83"/>
  <c r="H223" i="83"/>
  <c r="G232" i="83"/>
  <c r="J232" i="83"/>
  <c r="I232" i="83"/>
  <c r="H232" i="83"/>
  <c r="G236" i="83"/>
  <c r="J236" i="83"/>
  <c r="I236" i="83"/>
  <c r="H236" i="83"/>
  <c r="G248" i="83"/>
  <c r="J248" i="83"/>
  <c r="I248" i="83"/>
  <c r="H248" i="83"/>
  <c r="G252" i="83"/>
  <c r="J252" i="83"/>
  <c r="I252" i="83"/>
  <c r="H252" i="83"/>
  <c r="G262" i="83"/>
  <c r="J262" i="83"/>
  <c r="I262" i="83"/>
  <c r="H262" i="83"/>
  <c r="G266" i="83"/>
  <c r="J266" i="83"/>
  <c r="I266" i="83"/>
  <c r="H266" i="83"/>
  <c r="K148" i="83"/>
  <c r="K236" i="83"/>
  <c r="K262" i="83"/>
  <c r="K20" i="86"/>
  <c r="K76" i="86"/>
  <c r="J12" i="87"/>
  <c r="K12" i="87"/>
  <c r="I12" i="87"/>
  <c r="J16" i="87"/>
  <c r="K16" i="87"/>
  <c r="I16" i="87"/>
  <c r="J26" i="87"/>
  <c r="K26" i="87"/>
  <c r="I26" i="87"/>
  <c r="J36" i="87"/>
  <c r="K36" i="87"/>
  <c r="I36" i="87"/>
  <c r="J58" i="87"/>
  <c r="K58" i="87"/>
  <c r="I58" i="87"/>
  <c r="I53" i="87" s="1"/>
  <c r="J67" i="87"/>
  <c r="I67" i="87"/>
  <c r="K67" i="87"/>
  <c r="J73" i="87"/>
  <c r="K73" i="87"/>
  <c r="I73" i="87"/>
  <c r="J84" i="87"/>
  <c r="K84" i="87"/>
  <c r="I84" i="87"/>
  <c r="J93" i="87"/>
  <c r="K93" i="87"/>
  <c r="I93" i="87"/>
  <c r="J98" i="87"/>
  <c r="I98" i="87"/>
  <c r="K98" i="87"/>
  <c r="J106" i="87"/>
  <c r="K106" i="87"/>
  <c r="I106" i="87"/>
  <c r="J111" i="87"/>
  <c r="K111" i="87"/>
  <c r="I111" i="87"/>
  <c r="J120" i="87"/>
  <c r="I120" i="87"/>
  <c r="I119" i="87" s="1"/>
  <c r="K120" i="87"/>
  <c r="J125" i="87"/>
  <c r="K125" i="87"/>
  <c r="I125" i="87"/>
  <c r="J133" i="87"/>
  <c r="K133" i="87"/>
  <c r="I133" i="87"/>
  <c r="J138" i="87"/>
  <c r="K138" i="87"/>
  <c r="I138" i="87"/>
  <c r="J142" i="87"/>
  <c r="K142" i="87"/>
  <c r="I142" i="87"/>
  <c r="J146" i="87"/>
  <c r="K146" i="87"/>
  <c r="I146" i="87"/>
  <c r="J152" i="87"/>
  <c r="J151" i="87" s="1"/>
  <c r="I152" i="87"/>
  <c r="I151" i="87" s="1"/>
  <c r="K152" i="87"/>
  <c r="K151" i="87" s="1"/>
  <c r="J167" i="87"/>
  <c r="I167" i="87"/>
  <c r="K167" i="87"/>
  <c r="J176" i="87"/>
  <c r="K176" i="87"/>
  <c r="I176" i="87"/>
  <c r="J185" i="87"/>
  <c r="K185" i="87"/>
  <c r="I185" i="87"/>
  <c r="J189" i="87"/>
  <c r="I189" i="87"/>
  <c r="K189" i="87"/>
  <c r="J198" i="87"/>
  <c r="K198" i="87"/>
  <c r="I198" i="87"/>
  <c r="J208" i="87"/>
  <c r="K208" i="87"/>
  <c r="I208" i="87"/>
  <c r="J212" i="87"/>
  <c r="K212" i="87"/>
  <c r="I212" i="87"/>
  <c r="J221" i="87"/>
  <c r="I221" i="87"/>
  <c r="K221" i="87"/>
  <c r="J225" i="87"/>
  <c r="I225" i="87"/>
  <c r="K225" i="87"/>
  <c r="J237" i="87"/>
  <c r="I237" i="87"/>
  <c r="K237" i="87"/>
  <c r="J245" i="87"/>
  <c r="I245" i="87"/>
  <c r="K245" i="87"/>
  <c r="J250" i="87"/>
  <c r="K250" i="87"/>
  <c r="I250" i="87"/>
  <c r="J25" i="88"/>
  <c r="I25" i="88"/>
  <c r="J35" i="88"/>
  <c r="I35" i="88"/>
  <c r="J39" i="88"/>
  <c r="I39" i="88"/>
  <c r="J57" i="88"/>
  <c r="I57" i="88"/>
  <c r="J95" i="88"/>
  <c r="I95" i="88"/>
  <c r="J105" i="88"/>
  <c r="I105" i="88"/>
  <c r="J112" i="88"/>
  <c r="I112" i="88"/>
  <c r="J121" i="88"/>
  <c r="I121" i="88"/>
  <c r="J125" i="88"/>
  <c r="I125" i="88"/>
  <c r="J130" i="88"/>
  <c r="I130" i="88"/>
  <c r="J139" i="88"/>
  <c r="I139" i="88"/>
  <c r="J143" i="88"/>
  <c r="I143" i="88"/>
  <c r="J153" i="88"/>
  <c r="I153" i="88"/>
  <c r="J161" i="88"/>
  <c r="I161" i="88"/>
  <c r="J170" i="88"/>
  <c r="I170" i="88"/>
  <c r="J178" i="88"/>
  <c r="I178" i="88"/>
  <c r="J193" i="88"/>
  <c r="I193" i="88"/>
  <c r="J203" i="88"/>
  <c r="I203" i="88"/>
  <c r="J208" i="88"/>
  <c r="I208" i="88"/>
  <c r="J216" i="88"/>
  <c r="I216" i="88"/>
  <c r="H221" i="88"/>
  <c r="J221" i="88"/>
  <c r="I221" i="88"/>
  <c r="J230" i="88"/>
  <c r="I230" i="88"/>
  <c r="I229" i="88" s="1"/>
  <c r="H239" i="88"/>
  <c r="J239" i="88"/>
  <c r="I239" i="88"/>
  <c r="H248" i="88"/>
  <c r="J248" i="88"/>
  <c r="I248" i="88"/>
  <c r="H252" i="88"/>
  <c r="J252" i="88"/>
  <c r="I252" i="88"/>
  <c r="H256" i="88"/>
  <c r="J256" i="88"/>
  <c r="I256" i="88"/>
  <c r="J264" i="88"/>
  <c r="I264" i="88"/>
  <c r="J268" i="88"/>
  <c r="I268" i="88"/>
  <c r="J272" i="88"/>
  <c r="I272" i="88"/>
  <c r="J282" i="88"/>
  <c r="I282" i="88"/>
  <c r="J286" i="88"/>
  <c r="I286" i="88"/>
  <c r="K40" i="108"/>
  <c r="G10" i="83"/>
  <c r="J10" i="83"/>
  <c r="I10" i="83"/>
  <c r="H10" i="83"/>
  <c r="G18" i="83"/>
  <c r="J18" i="83"/>
  <c r="I18" i="83"/>
  <c r="H18" i="83"/>
  <c r="G28" i="83"/>
  <c r="J28" i="83"/>
  <c r="I28" i="83"/>
  <c r="H28" i="83"/>
  <c r="G58" i="83"/>
  <c r="J58" i="83"/>
  <c r="I58" i="83"/>
  <c r="H58" i="83"/>
  <c r="G70" i="83"/>
  <c r="J70" i="83"/>
  <c r="I70" i="83"/>
  <c r="H70" i="83"/>
  <c r="G74" i="83"/>
  <c r="J74" i="83"/>
  <c r="I74" i="83"/>
  <c r="H74" i="83"/>
  <c r="G84" i="83"/>
  <c r="J84" i="83"/>
  <c r="I84" i="83"/>
  <c r="H84" i="83"/>
  <c r="G96" i="83"/>
  <c r="J96" i="83"/>
  <c r="I96" i="83"/>
  <c r="H96" i="83"/>
  <c r="G100" i="83"/>
  <c r="J100" i="83"/>
  <c r="I100" i="83"/>
  <c r="H100" i="83"/>
  <c r="G109" i="83"/>
  <c r="J109" i="83"/>
  <c r="I109" i="83"/>
  <c r="H109" i="83"/>
  <c r="G118" i="83"/>
  <c r="J118" i="83"/>
  <c r="I118" i="83"/>
  <c r="H118" i="83"/>
  <c r="G122" i="83"/>
  <c r="J122" i="83"/>
  <c r="I122" i="83"/>
  <c r="H122" i="83"/>
  <c r="G132" i="83"/>
  <c r="J132" i="83"/>
  <c r="I132" i="83"/>
  <c r="H132" i="83"/>
  <c r="G136" i="83"/>
  <c r="J136" i="83"/>
  <c r="I136" i="83"/>
  <c r="H136" i="83"/>
  <c r="G140" i="83"/>
  <c r="J140" i="83"/>
  <c r="I140" i="83"/>
  <c r="H140" i="83"/>
  <c r="G149" i="83"/>
  <c r="J149" i="83"/>
  <c r="I149" i="83"/>
  <c r="H149" i="83"/>
  <c r="G153" i="83"/>
  <c r="J153" i="83"/>
  <c r="I153" i="83"/>
  <c r="H153" i="83"/>
  <c r="G158" i="83"/>
  <c r="J158" i="83"/>
  <c r="I158" i="83"/>
  <c r="H158" i="83"/>
  <c r="G184" i="83"/>
  <c r="J184" i="83"/>
  <c r="I184" i="83"/>
  <c r="H184" i="83"/>
  <c r="G188" i="83"/>
  <c r="J188" i="83"/>
  <c r="I188" i="83"/>
  <c r="H188" i="83"/>
  <c r="G197" i="83"/>
  <c r="J197" i="83"/>
  <c r="I197" i="83"/>
  <c r="H197" i="83"/>
  <c r="G202" i="83"/>
  <c r="J202" i="83"/>
  <c r="I202" i="83"/>
  <c r="H202" i="83"/>
  <c r="G210" i="83"/>
  <c r="J210" i="83"/>
  <c r="I210" i="83"/>
  <c r="H210" i="83"/>
  <c r="G220" i="83"/>
  <c r="J220" i="83"/>
  <c r="I220" i="83"/>
  <c r="H220" i="83"/>
  <c r="G224" i="83"/>
  <c r="J224" i="83"/>
  <c r="I224" i="83"/>
  <c r="H224" i="83"/>
  <c r="G233" i="83"/>
  <c r="J233" i="83"/>
  <c r="I233" i="83"/>
  <c r="H233" i="83"/>
  <c r="G237" i="83"/>
  <c r="J237" i="83"/>
  <c r="I237" i="83"/>
  <c r="H237" i="83"/>
  <c r="G244" i="83"/>
  <c r="J244" i="83"/>
  <c r="I244" i="83"/>
  <c r="H244" i="83"/>
  <c r="G253" i="83"/>
  <c r="J253" i="83"/>
  <c r="I253" i="83"/>
  <c r="H253" i="83"/>
  <c r="G257" i="83"/>
  <c r="J257" i="83"/>
  <c r="I257" i="83"/>
  <c r="H257" i="83"/>
  <c r="J263" i="83"/>
  <c r="I263" i="83"/>
  <c r="H263" i="83"/>
  <c r="J267" i="83"/>
  <c r="I267" i="83"/>
  <c r="H267" i="83"/>
  <c r="K18" i="83"/>
  <c r="K73" i="83"/>
  <c r="K56" i="84"/>
  <c r="K200" i="84"/>
  <c r="K79" i="86"/>
  <c r="K75" i="86" s="1"/>
  <c r="K45" i="86"/>
  <c r="K40" i="86" s="1"/>
  <c r="K32" i="86" s="1"/>
  <c r="J9" i="87"/>
  <c r="I9" i="87"/>
  <c r="K9" i="87"/>
  <c r="J13" i="87"/>
  <c r="K13" i="87"/>
  <c r="I13" i="87"/>
  <c r="J22" i="87"/>
  <c r="I22" i="87"/>
  <c r="K22" i="87"/>
  <c r="J31" i="87"/>
  <c r="K31" i="87"/>
  <c r="I31" i="87"/>
  <c r="J38" i="87"/>
  <c r="K38" i="87"/>
  <c r="I38" i="87"/>
  <c r="J43" i="87"/>
  <c r="K43" i="87"/>
  <c r="I43" i="87"/>
  <c r="J59" i="87"/>
  <c r="K59" i="87"/>
  <c r="I59" i="87"/>
  <c r="J69" i="87"/>
  <c r="K69" i="87"/>
  <c r="I69" i="87"/>
  <c r="I68" i="87" s="1"/>
  <c r="J80" i="87"/>
  <c r="I80" i="87"/>
  <c r="K80" i="87"/>
  <c r="J85" i="87"/>
  <c r="I85" i="87"/>
  <c r="K85" i="87"/>
  <c r="J94" i="87"/>
  <c r="K94" i="87"/>
  <c r="I94" i="87"/>
  <c r="J99" i="87"/>
  <c r="I99" i="87"/>
  <c r="K99" i="87"/>
  <c r="J107" i="87"/>
  <c r="I107" i="87"/>
  <c r="K107" i="87"/>
  <c r="J112" i="87"/>
  <c r="K112" i="87"/>
  <c r="I112" i="87"/>
  <c r="J121" i="87"/>
  <c r="K121" i="87"/>
  <c r="I121" i="87"/>
  <c r="J126" i="87"/>
  <c r="K126" i="87"/>
  <c r="I126" i="87"/>
  <c r="J134" i="87"/>
  <c r="K134" i="87"/>
  <c r="I134" i="87"/>
  <c r="J139" i="87"/>
  <c r="K139" i="87"/>
  <c r="I139" i="87"/>
  <c r="J147" i="87"/>
  <c r="I147" i="87"/>
  <c r="K147" i="87"/>
  <c r="J169" i="87"/>
  <c r="K169" i="87"/>
  <c r="I169" i="87"/>
  <c r="J173" i="87"/>
  <c r="I173" i="87"/>
  <c r="K173" i="87"/>
  <c r="J182" i="87"/>
  <c r="K182" i="87"/>
  <c r="I182" i="87"/>
  <c r="J186" i="87"/>
  <c r="K186" i="87"/>
  <c r="I186" i="87"/>
  <c r="J195" i="87"/>
  <c r="K195" i="87"/>
  <c r="I195" i="87"/>
  <c r="J199" i="87"/>
  <c r="K199" i="87"/>
  <c r="I199" i="87"/>
  <c r="J209" i="87"/>
  <c r="K209" i="87"/>
  <c r="I209" i="87"/>
  <c r="J213" i="87"/>
  <c r="K213" i="87"/>
  <c r="I213" i="87"/>
  <c r="J222" i="87"/>
  <c r="K222" i="87"/>
  <c r="I222" i="87"/>
  <c r="J226" i="87"/>
  <c r="K226" i="87"/>
  <c r="I226" i="87"/>
  <c r="J238" i="87"/>
  <c r="K238" i="87"/>
  <c r="I238" i="87"/>
  <c r="J246" i="87"/>
  <c r="K246" i="87"/>
  <c r="I246" i="87"/>
  <c r="J252" i="87"/>
  <c r="I252" i="87"/>
  <c r="K252" i="87"/>
  <c r="K251" i="87" s="1"/>
  <c r="L47" i="87"/>
  <c r="K35" i="88"/>
  <c r="K105" i="88"/>
  <c r="K130" i="88"/>
  <c r="K282" i="88"/>
  <c r="J22" i="88"/>
  <c r="I22" i="88"/>
  <c r="J36" i="88"/>
  <c r="I36" i="88"/>
  <c r="J58" i="88"/>
  <c r="I58" i="88"/>
  <c r="J86" i="88"/>
  <c r="I86" i="88"/>
  <c r="J96" i="88"/>
  <c r="I96" i="88"/>
  <c r="J101" i="88"/>
  <c r="I101" i="88"/>
  <c r="J113" i="88"/>
  <c r="I113" i="88"/>
  <c r="J122" i="88"/>
  <c r="I122" i="88"/>
  <c r="J126" i="88"/>
  <c r="I126" i="88"/>
  <c r="J135" i="88"/>
  <c r="I135" i="88"/>
  <c r="H144" i="88"/>
  <c r="J144" i="88"/>
  <c r="I144" i="88"/>
  <c r="J154" i="88"/>
  <c r="I154" i="88"/>
  <c r="J158" i="88"/>
  <c r="I158" i="88"/>
  <c r="J166" i="88"/>
  <c r="I166" i="88"/>
  <c r="H171" i="88"/>
  <c r="J171" i="88"/>
  <c r="I171" i="88"/>
  <c r="H180" i="88"/>
  <c r="J180" i="88"/>
  <c r="I180" i="88"/>
  <c r="I179" i="88" s="1"/>
  <c r="H195" i="88"/>
  <c r="J195" i="88"/>
  <c r="I195" i="88"/>
  <c r="H200" i="88"/>
  <c r="J200" i="88"/>
  <c r="I200" i="88"/>
  <c r="H209" i="88"/>
  <c r="J209" i="88"/>
  <c r="I209" i="88"/>
  <c r="H213" i="88"/>
  <c r="J213" i="88"/>
  <c r="I213" i="88"/>
  <c r="J222" i="88"/>
  <c r="I222" i="88"/>
  <c r="J226" i="88"/>
  <c r="I226" i="88"/>
  <c r="J231" i="88"/>
  <c r="I231" i="88"/>
  <c r="J240" i="88"/>
  <c r="I240" i="88"/>
  <c r="J244" i="88"/>
  <c r="I244" i="88"/>
  <c r="J249" i="88"/>
  <c r="I249" i="88"/>
  <c r="J260" i="88"/>
  <c r="I260" i="88"/>
  <c r="J265" i="88"/>
  <c r="I265" i="88"/>
  <c r="J269" i="88"/>
  <c r="I269" i="88"/>
  <c r="J273" i="88"/>
  <c r="I273" i="88"/>
  <c r="J278" i="88"/>
  <c r="I278" i="88"/>
  <c r="J283" i="88"/>
  <c r="I283" i="88"/>
  <c r="J11" i="83"/>
  <c r="I11" i="83"/>
  <c r="H11" i="83"/>
  <c r="J19" i="83"/>
  <c r="I19" i="83"/>
  <c r="H19" i="83"/>
  <c r="G29" i="83"/>
  <c r="J29" i="83"/>
  <c r="I29" i="83"/>
  <c r="H29" i="83"/>
  <c r="G59" i="83"/>
  <c r="J59" i="83"/>
  <c r="I59" i="83"/>
  <c r="H59" i="83"/>
  <c r="J71" i="83"/>
  <c r="I71" i="83"/>
  <c r="H71" i="83"/>
  <c r="J75" i="83"/>
  <c r="I75" i="83"/>
  <c r="H75" i="83"/>
  <c r="G81" i="83"/>
  <c r="J81" i="83"/>
  <c r="I81" i="83"/>
  <c r="H81" i="83"/>
  <c r="G92" i="83"/>
  <c r="J92" i="83"/>
  <c r="I92" i="83"/>
  <c r="H92" i="83"/>
  <c r="G97" i="83"/>
  <c r="J97" i="83"/>
  <c r="I97" i="83"/>
  <c r="H97" i="83"/>
  <c r="G106" i="83"/>
  <c r="J106" i="83"/>
  <c r="I106" i="83"/>
  <c r="H106" i="83"/>
  <c r="G110" i="83"/>
  <c r="J110" i="83"/>
  <c r="I110" i="83"/>
  <c r="H110" i="83"/>
  <c r="G119" i="83"/>
  <c r="J119" i="83"/>
  <c r="I119" i="83"/>
  <c r="H119" i="83"/>
  <c r="G123" i="83"/>
  <c r="J123" i="83"/>
  <c r="I123" i="83"/>
  <c r="H123" i="83"/>
  <c r="G133" i="83"/>
  <c r="J133" i="83"/>
  <c r="I133" i="83"/>
  <c r="H133" i="83"/>
  <c r="G141" i="83"/>
  <c r="J141" i="83"/>
  <c r="I141" i="83"/>
  <c r="H141" i="83"/>
  <c r="G146" i="83"/>
  <c r="J146" i="83"/>
  <c r="I146" i="83"/>
  <c r="H146" i="83"/>
  <c r="G154" i="83"/>
  <c r="J154" i="83"/>
  <c r="I154" i="83"/>
  <c r="H154" i="83"/>
  <c r="G181" i="83"/>
  <c r="J181" i="83"/>
  <c r="I181" i="83"/>
  <c r="H181" i="83"/>
  <c r="G185" i="83"/>
  <c r="J185" i="83"/>
  <c r="I185" i="83"/>
  <c r="H185" i="83"/>
  <c r="G194" i="83"/>
  <c r="J194" i="83"/>
  <c r="I194" i="83"/>
  <c r="H194" i="83"/>
  <c r="G198" i="83"/>
  <c r="J198" i="83"/>
  <c r="I198" i="83"/>
  <c r="H198" i="83"/>
  <c r="J203" i="83"/>
  <c r="I203" i="83"/>
  <c r="H203" i="83"/>
  <c r="J207" i="83"/>
  <c r="I207" i="83"/>
  <c r="H207" i="83"/>
  <c r="G217" i="83"/>
  <c r="J217" i="83"/>
  <c r="I217" i="83"/>
  <c r="H217" i="83"/>
  <c r="G221" i="83"/>
  <c r="J221" i="83"/>
  <c r="I221" i="83"/>
  <c r="H221" i="83"/>
  <c r="G225" i="83"/>
  <c r="J225" i="83"/>
  <c r="I225" i="83"/>
  <c r="H225" i="83"/>
  <c r="G234" i="83"/>
  <c r="J234" i="83"/>
  <c r="I234" i="83"/>
  <c r="H234" i="83"/>
  <c r="G238" i="83"/>
  <c r="J238" i="83"/>
  <c r="I238" i="83"/>
  <c r="H238" i="83"/>
  <c r="G246" i="83"/>
  <c r="J246" i="83"/>
  <c r="I246" i="83"/>
  <c r="H246" i="83"/>
  <c r="G250" i="83"/>
  <c r="J250" i="83"/>
  <c r="I250" i="83"/>
  <c r="H250" i="83"/>
  <c r="J259" i="83"/>
  <c r="I259" i="83"/>
  <c r="H259" i="83"/>
  <c r="J264" i="83"/>
  <c r="I264" i="83"/>
  <c r="H264" i="83"/>
  <c r="J268" i="83"/>
  <c r="I268" i="83"/>
  <c r="H268" i="83"/>
  <c r="K158" i="83"/>
  <c r="K221" i="83"/>
  <c r="K233" i="83"/>
  <c r="K238" i="83"/>
  <c r="K53" i="84"/>
  <c r="K149" i="86"/>
  <c r="K147" i="86" s="1"/>
  <c r="K37" i="81"/>
  <c r="G60" i="78"/>
  <c r="K75" i="108"/>
  <c r="G12" i="83"/>
  <c r="J12" i="83"/>
  <c r="I12" i="83"/>
  <c r="H12" i="83"/>
  <c r="G16" i="83"/>
  <c r="J16" i="83"/>
  <c r="I16" i="83"/>
  <c r="H16" i="83"/>
  <c r="G21" i="83"/>
  <c r="J21" i="83"/>
  <c r="I21" i="83"/>
  <c r="H21" i="83"/>
  <c r="G26" i="83"/>
  <c r="J26" i="83"/>
  <c r="I26" i="83"/>
  <c r="H26" i="83"/>
  <c r="G30" i="83"/>
  <c r="J30" i="83"/>
  <c r="I30" i="83"/>
  <c r="H30" i="83"/>
  <c r="G36" i="83"/>
  <c r="J36" i="83"/>
  <c r="I36" i="83"/>
  <c r="H36" i="83"/>
  <c r="G67" i="83"/>
  <c r="H67" i="83"/>
  <c r="G72" i="83"/>
  <c r="J72" i="83"/>
  <c r="I72" i="83"/>
  <c r="H72" i="83"/>
  <c r="G77" i="83"/>
  <c r="G76" i="83" s="1"/>
  <c r="J77" i="83"/>
  <c r="I77" i="83"/>
  <c r="H77" i="83"/>
  <c r="G82" i="83"/>
  <c r="J82" i="83"/>
  <c r="I82" i="83"/>
  <c r="H82" i="83"/>
  <c r="G88" i="83"/>
  <c r="J88" i="83"/>
  <c r="I88" i="83"/>
  <c r="H88" i="83"/>
  <c r="G93" i="83"/>
  <c r="J93" i="83"/>
  <c r="I93" i="83"/>
  <c r="H93" i="83"/>
  <c r="G98" i="83"/>
  <c r="J98" i="83"/>
  <c r="I98" i="83"/>
  <c r="H98" i="83"/>
  <c r="G102" i="83"/>
  <c r="J102" i="83"/>
  <c r="I102" i="83"/>
  <c r="H102" i="83"/>
  <c r="G107" i="83"/>
  <c r="J107" i="83"/>
  <c r="I107" i="83"/>
  <c r="H107" i="83"/>
  <c r="G111" i="83"/>
  <c r="J111" i="83"/>
  <c r="I111" i="83"/>
  <c r="H111" i="83"/>
  <c r="G115" i="83"/>
  <c r="J115" i="83"/>
  <c r="I115" i="83"/>
  <c r="H115" i="83"/>
  <c r="G120" i="83"/>
  <c r="J120" i="83"/>
  <c r="I120" i="83"/>
  <c r="H120" i="83"/>
  <c r="G124" i="83"/>
  <c r="J124" i="83"/>
  <c r="I124" i="83"/>
  <c r="H124" i="83"/>
  <c r="G129" i="83"/>
  <c r="J129" i="83"/>
  <c r="I129" i="83"/>
  <c r="H129" i="83"/>
  <c r="G134" i="83"/>
  <c r="J134" i="83"/>
  <c r="I134" i="83"/>
  <c r="H134" i="83"/>
  <c r="G138" i="83"/>
  <c r="J138" i="83"/>
  <c r="I138" i="83"/>
  <c r="H138" i="83"/>
  <c r="G142" i="83"/>
  <c r="J142" i="83"/>
  <c r="I142" i="83"/>
  <c r="H142" i="83"/>
  <c r="J147" i="83"/>
  <c r="I147" i="83"/>
  <c r="H147" i="83"/>
  <c r="J151" i="83"/>
  <c r="I151" i="83"/>
  <c r="H151" i="83"/>
  <c r="J155" i="83"/>
  <c r="I155" i="83"/>
  <c r="H155" i="83"/>
  <c r="G161" i="83"/>
  <c r="J161" i="83"/>
  <c r="I161" i="83"/>
  <c r="H161" i="83"/>
  <c r="G177" i="83"/>
  <c r="J177" i="83"/>
  <c r="I177" i="83"/>
  <c r="H177" i="83"/>
  <c r="G182" i="83"/>
  <c r="J182" i="83"/>
  <c r="I182" i="83"/>
  <c r="H182" i="83"/>
  <c r="G186" i="83"/>
  <c r="J186" i="83"/>
  <c r="I186" i="83"/>
  <c r="H186" i="83"/>
  <c r="J191" i="83"/>
  <c r="I191" i="83"/>
  <c r="H191" i="83"/>
  <c r="J195" i="83"/>
  <c r="I195" i="83"/>
  <c r="H195" i="83"/>
  <c r="J199" i="83"/>
  <c r="I199" i="83"/>
  <c r="H199" i="83"/>
  <c r="G204" i="83"/>
  <c r="J204" i="83"/>
  <c r="I204" i="83"/>
  <c r="H204" i="83"/>
  <c r="G208" i="83"/>
  <c r="J208" i="83"/>
  <c r="I208" i="83"/>
  <c r="H208" i="83"/>
  <c r="G213" i="83"/>
  <c r="J213" i="83"/>
  <c r="I213" i="83"/>
  <c r="H213" i="83"/>
  <c r="G218" i="83"/>
  <c r="J218" i="83"/>
  <c r="I218" i="83"/>
  <c r="H218" i="83"/>
  <c r="G222" i="83"/>
  <c r="J222" i="83"/>
  <c r="I222" i="83"/>
  <c r="H222" i="83"/>
  <c r="G226" i="83"/>
  <c r="J226" i="83"/>
  <c r="I226" i="83"/>
  <c r="H226" i="83"/>
  <c r="J231" i="83"/>
  <c r="I231" i="83"/>
  <c r="H231" i="83"/>
  <c r="J235" i="83"/>
  <c r="I235" i="83"/>
  <c r="H235" i="83"/>
  <c r="G242" i="83"/>
  <c r="J242" i="83"/>
  <c r="I242" i="83"/>
  <c r="H242" i="83"/>
  <c r="J247" i="83"/>
  <c r="I247" i="83"/>
  <c r="H247" i="83"/>
  <c r="J251" i="83"/>
  <c r="I251" i="83"/>
  <c r="H251" i="83"/>
  <c r="J255" i="83"/>
  <c r="I255" i="83"/>
  <c r="H255" i="83"/>
  <c r="G260" i="83"/>
  <c r="J260" i="83"/>
  <c r="I260" i="83"/>
  <c r="H260" i="83"/>
  <c r="G265" i="83"/>
  <c r="J265" i="83"/>
  <c r="I265" i="83"/>
  <c r="H265" i="83"/>
  <c r="K10" i="83"/>
  <c r="K29" i="83"/>
  <c r="K70" i="83"/>
  <c r="K77" i="83"/>
  <c r="K134" i="83"/>
  <c r="K140" i="83"/>
  <c r="K146" i="83"/>
  <c r="K186" i="83"/>
  <c r="K217" i="83"/>
  <c r="K222" i="83"/>
  <c r="K234" i="83"/>
  <c r="K246" i="83"/>
  <c r="K260" i="83"/>
  <c r="K33" i="84"/>
  <c r="K69" i="84"/>
  <c r="K70" i="86"/>
  <c r="K95" i="86"/>
  <c r="K117" i="86"/>
  <c r="K135" i="86"/>
  <c r="K6" i="81"/>
  <c r="K5" i="81" s="1"/>
  <c r="K50" i="81"/>
  <c r="K53" i="81"/>
  <c r="K70" i="81"/>
  <c r="K76" i="81"/>
  <c r="K164" i="81"/>
  <c r="K186" i="81"/>
  <c r="K247" i="81"/>
  <c r="J7" i="87"/>
  <c r="K7" i="87"/>
  <c r="I7" i="87"/>
  <c r="J11" i="87"/>
  <c r="K11" i="87"/>
  <c r="I11" i="87"/>
  <c r="J15" i="87"/>
  <c r="I15" i="87"/>
  <c r="K15" i="87"/>
  <c r="J19" i="87"/>
  <c r="I19" i="87"/>
  <c r="K19" i="87"/>
  <c r="J25" i="87"/>
  <c r="K25" i="87"/>
  <c r="I25" i="87"/>
  <c r="J29" i="87"/>
  <c r="K29" i="87"/>
  <c r="I29" i="87"/>
  <c r="J41" i="87"/>
  <c r="K41" i="87"/>
  <c r="I41" i="87"/>
  <c r="I40" i="87" s="1"/>
  <c r="L46" i="87"/>
  <c r="I46" i="87"/>
  <c r="I45" i="87" s="1"/>
  <c r="J51" i="87"/>
  <c r="K51" i="87"/>
  <c r="K50" i="87" s="1"/>
  <c r="I51" i="87"/>
  <c r="J62" i="87"/>
  <c r="I62" i="87"/>
  <c r="K62" i="87"/>
  <c r="J66" i="87"/>
  <c r="K66" i="87"/>
  <c r="I66" i="87"/>
  <c r="J71" i="87"/>
  <c r="K71" i="87"/>
  <c r="I71" i="87"/>
  <c r="J76" i="87"/>
  <c r="I76" i="87"/>
  <c r="K76" i="87"/>
  <c r="J83" i="87"/>
  <c r="K83" i="87"/>
  <c r="I83" i="87"/>
  <c r="J88" i="87"/>
  <c r="I88" i="87"/>
  <c r="K88" i="87"/>
  <c r="J92" i="87"/>
  <c r="I92" i="87"/>
  <c r="K92" i="87"/>
  <c r="J96" i="87"/>
  <c r="K96" i="87"/>
  <c r="I96" i="87"/>
  <c r="J101" i="87"/>
  <c r="K101" i="87"/>
  <c r="I101" i="87"/>
  <c r="J105" i="87"/>
  <c r="K105" i="87"/>
  <c r="I105" i="87"/>
  <c r="J110" i="87"/>
  <c r="I110" i="87"/>
  <c r="K110" i="87"/>
  <c r="J114" i="87"/>
  <c r="I114" i="87"/>
  <c r="K114" i="87"/>
  <c r="J118" i="87"/>
  <c r="K118" i="87"/>
  <c r="I118" i="87"/>
  <c r="J124" i="87"/>
  <c r="I124" i="87"/>
  <c r="K124" i="87"/>
  <c r="J128" i="87"/>
  <c r="K128" i="87"/>
  <c r="I128" i="87"/>
  <c r="J132" i="87"/>
  <c r="I132" i="87"/>
  <c r="K132" i="87"/>
  <c r="J136" i="87"/>
  <c r="K136" i="87"/>
  <c r="I136" i="87"/>
  <c r="J141" i="87"/>
  <c r="K141" i="87"/>
  <c r="I141" i="87"/>
  <c r="J145" i="87"/>
  <c r="K145" i="87"/>
  <c r="I145" i="87"/>
  <c r="J171" i="87"/>
  <c r="K171" i="87"/>
  <c r="I171" i="87"/>
  <c r="J175" i="87"/>
  <c r="K175" i="87"/>
  <c r="I175" i="87"/>
  <c r="J180" i="87"/>
  <c r="K180" i="87"/>
  <c r="I180" i="87"/>
  <c r="J184" i="87"/>
  <c r="K184" i="87"/>
  <c r="I184" i="87"/>
  <c r="J188" i="87"/>
  <c r="K188" i="87"/>
  <c r="I188" i="87"/>
  <c r="J193" i="87"/>
  <c r="K193" i="87"/>
  <c r="I193" i="87"/>
  <c r="J197" i="87"/>
  <c r="K197" i="87"/>
  <c r="I197" i="87"/>
  <c r="J202" i="87"/>
  <c r="J201" i="87" s="1"/>
  <c r="I202" i="87"/>
  <c r="I201" i="87" s="1"/>
  <c r="K202" i="87"/>
  <c r="J207" i="87"/>
  <c r="K207" i="87"/>
  <c r="I207" i="87"/>
  <c r="J211" i="87"/>
  <c r="I211" i="87"/>
  <c r="K211" i="87"/>
  <c r="J215" i="87"/>
  <c r="K215" i="87"/>
  <c r="I215" i="87"/>
  <c r="J220" i="87"/>
  <c r="K220" i="87"/>
  <c r="I220" i="87"/>
  <c r="J224" i="87"/>
  <c r="K224" i="87"/>
  <c r="I224" i="87"/>
  <c r="J228" i="87"/>
  <c r="K228" i="87"/>
  <c r="I228" i="87"/>
  <c r="J236" i="87"/>
  <c r="I236" i="87"/>
  <c r="K236" i="87"/>
  <c r="J240" i="87"/>
  <c r="I240" i="87"/>
  <c r="K240" i="87"/>
  <c r="J244" i="87"/>
  <c r="K244" i="87"/>
  <c r="I244" i="87"/>
  <c r="J249" i="87"/>
  <c r="K249" i="87"/>
  <c r="K248" i="87" s="1"/>
  <c r="I249" i="87"/>
  <c r="I248" i="87" s="1"/>
  <c r="J254" i="87"/>
  <c r="I254" i="87"/>
  <c r="K254" i="87"/>
  <c r="J258" i="87"/>
  <c r="K258" i="87"/>
  <c r="I258" i="87"/>
  <c r="K86" i="88"/>
  <c r="K153" i="88"/>
  <c r="K161" i="88"/>
  <c r="K178" i="88"/>
  <c r="K222" i="88"/>
  <c r="K264" i="88"/>
  <c r="W67" i="88"/>
  <c r="W52" i="88" s="1"/>
  <c r="J24" i="88"/>
  <c r="I24" i="88"/>
  <c r="J29" i="88"/>
  <c r="I29" i="88"/>
  <c r="H38" i="88"/>
  <c r="J38" i="88"/>
  <c r="I38" i="88"/>
  <c r="J66" i="88"/>
  <c r="I66" i="88"/>
  <c r="J78" i="88"/>
  <c r="I78" i="88"/>
  <c r="J84" i="88"/>
  <c r="J79" i="88" s="1"/>
  <c r="I84" i="88"/>
  <c r="J94" i="88"/>
  <c r="I94" i="88"/>
  <c r="J99" i="88"/>
  <c r="J98" i="88" s="1"/>
  <c r="I99" i="88"/>
  <c r="J104" i="88"/>
  <c r="I104" i="88"/>
  <c r="J110" i="88"/>
  <c r="J108" i="88" s="1"/>
  <c r="I110" i="88"/>
  <c r="J115" i="88"/>
  <c r="I115" i="88"/>
  <c r="J120" i="88"/>
  <c r="I120" i="88"/>
  <c r="J124" i="88"/>
  <c r="I124" i="88"/>
  <c r="J129" i="88"/>
  <c r="I129" i="88"/>
  <c r="J133" i="88"/>
  <c r="I133" i="88"/>
  <c r="J137" i="88"/>
  <c r="I137" i="88"/>
  <c r="J142" i="88"/>
  <c r="I142" i="88"/>
  <c r="J146" i="88"/>
  <c r="I146" i="88"/>
  <c r="J151" i="88"/>
  <c r="I151" i="88"/>
  <c r="J156" i="88"/>
  <c r="I156" i="88"/>
  <c r="J160" i="88"/>
  <c r="I160" i="88"/>
  <c r="J164" i="88"/>
  <c r="I164" i="88"/>
  <c r="J169" i="88"/>
  <c r="I169" i="88"/>
  <c r="J173" i="88"/>
  <c r="I173" i="88"/>
  <c r="J177" i="88"/>
  <c r="I177" i="88"/>
  <c r="J183" i="88"/>
  <c r="I183" i="88"/>
  <c r="J192" i="88"/>
  <c r="I192" i="88"/>
  <c r="J198" i="88"/>
  <c r="I198" i="88"/>
  <c r="J202" i="88"/>
  <c r="I202" i="88"/>
  <c r="J206" i="88"/>
  <c r="I206" i="88"/>
  <c r="J211" i="88"/>
  <c r="I211" i="88"/>
  <c r="J215" i="88"/>
  <c r="I215" i="88"/>
  <c r="J220" i="88"/>
  <c r="I220" i="88"/>
  <c r="J224" i="88"/>
  <c r="I224" i="88"/>
  <c r="J228" i="88"/>
  <c r="I228" i="88"/>
  <c r="J234" i="88"/>
  <c r="I234" i="88"/>
  <c r="J238" i="88"/>
  <c r="I238" i="88"/>
  <c r="J242" i="88"/>
  <c r="I242" i="88"/>
  <c r="J247" i="88"/>
  <c r="I247" i="88"/>
  <c r="J251" i="88"/>
  <c r="I251" i="88"/>
  <c r="J255" i="88"/>
  <c r="I255" i="88"/>
  <c r="J262" i="88"/>
  <c r="I262" i="88"/>
  <c r="H267" i="88"/>
  <c r="J267" i="88"/>
  <c r="I267" i="88"/>
  <c r="H271" i="88"/>
  <c r="J271" i="88"/>
  <c r="I271" i="88"/>
  <c r="H275" i="88"/>
  <c r="J275" i="88"/>
  <c r="I275" i="88"/>
  <c r="H281" i="88"/>
  <c r="J281" i="88"/>
  <c r="I281" i="88"/>
  <c r="H285" i="88"/>
  <c r="J285" i="88"/>
  <c r="I285" i="88"/>
  <c r="G9" i="83"/>
  <c r="J9" i="83"/>
  <c r="I9" i="83"/>
  <c r="H9" i="83"/>
  <c r="G17" i="83"/>
  <c r="J17" i="83"/>
  <c r="I17" i="83"/>
  <c r="H17" i="83"/>
  <c r="J27" i="83"/>
  <c r="I27" i="83"/>
  <c r="H27" i="83"/>
  <c r="J31" i="83"/>
  <c r="I31" i="83"/>
  <c r="H31" i="83"/>
  <c r="G38" i="83"/>
  <c r="J38" i="83"/>
  <c r="I38" i="83"/>
  <c r="H38" i="83"/>
  <c r="G78" i="83"/>
  <c r="J78" i="83"/>
  <c r="I78" i="83"/>
  <c r="H78" i="83"/>
  <c r="G95" i="83"/>
  <c r="J95" i="83"/>
  <c r="I95" i="83"/>
  <c r="H95" i="83"/>
  <c r="G103" i="83"/>
  <c r="J103" i="83"/>
  <c r="I103" i="83"/>
  <c r="H103" i="83"/>
  <c r="G117" i="83"/>
  <c r="J117" i="83"/>
  <c r="I117" i="83"/>
  <c r="H117" i="83"/>
  <c r="G125" i="83"/>
  <c r="J125" i="83"/>
  <c r="I125" i="83"/>
  <c r="H125" i="83"/>
  <c r="J139" i="83"/>
  <c r="I139" i="83"/>
  <c r="H139" i="83"/>
  <c r="G152" i="83"/>
  <c r="J152" i="83"/>
  <c r="I152" i="83"/>
  <c r="H152" i="83"/>
  <c r="G162" i="83"/>
  <c r="J162" i="83"/>
  <c r="I162" i="83"/>
  <c r="H162" i="83"/>
  <c r="J187" i="83"/>
  <c r="I187" i="83"/>
  <c r="H187" i="83"/>
  <c r="G196" i="83"/>
  <c r="J196" i="83"/>
  <c r="I196" i="83"/>
  <c r="H196" i="83"/>
  <c r="G209" i="83"/>
  <c r="J209" i="83"/>
  <c r="I209" i="83"/>
  <c r="H209" i="83"/>
  <c r="J219" i="83"/>
  <c r="I219" i="83"/>
  <c r="H219" i="83"/>
  <c r="J227" i="83"/>
  <c r="I227" i="83"/>
  <c r="H227" i="83"/>
  <c r="J243" i="83"/>
  <c r="I243" i="83"/>
  <c r="H243" i="83"/>
  <c r="G256" i="83"/>
  <c r="J256" i="83"/>
  <c r="I256" i="83"/>
  <c r="H256" i="83"/>
  <c r="K211" i="83"/>
  <c r="K109" i="84"/>
  <c r="K214" i="81"/>
  <c r="J8" i="87"/>
  <c r="K8" i="87"/>
  <c r="I8" i="87"/>
  <c r="J21" i="87"/>
  <c r="K21" i="87"/>
  <c r="K20" i="87" s="1"/>
  <c r="I21" i="87"/>
  <c r="I20" i="87" s="1"/>
  <c r="J30" i="87"/>
  <c r="K30" i="87"/>
  <c r="I30" i="87"/>
  <c r="J42" i="87"/>
  <c r="I42" i="87"/>
  <c r="K42" i="87"/>
  <c r="J52" i="87"/>
  <c r="I52" i="87"/>
  <c r="K52" i="87"/>
  <c r="J63" i="87"/>
  <c r="I63" i="87"/>
  <c r="K63" i="87"/>
  <c r="J79" i="87"/>
  <c r="J78" i="87" s="1"/>
  <c r="K79" i="87"/>
  <c r="I79" i="87"/>
  <c r="I78" i="87" s="1"/>
  <c r="J89" i="87"/>
  <c r="K89" i="87"/>
  <c r="I89" i="87"/>
  <c r="J102" i="87"/>
  <c r="K102" i="87"/>
  <c r="I102" i="87"/>
  <c r="J115" i="87"/>
  <c r="I115" i="87"/>
  <c r="K115" i="87"/>
  <c r="J129" i="87"/>
  <c r="K129" i="87"/>
  <c r="I129" i="87"/>
  <c r="J172" i="87"/>
  <c r="K172" i="87"/>
  <c r="I172" i="87"/>
  <c r="J181" i="87"/>
  <c r="K181" i="87"/>
  <c r="I181" i="87"/>
  <c r="J194" i="87"/>
  <c r="I194" i="87"/>
  <c r="K194" i="87"/>
  <c r="J203" i="87"/>
  <c r="K203" i="87"/>
  <c r="I203" i="87"/>
  <c r="J216" i="87"/>
  <c r="K216" i="87"/>
  <c r="I216" i="87"/>
  <c r="J232" i="87"/>
  <c r="J231" i="87" s="1"/>
  <c r="K232" i="87"/>
  <c r="K231" i="87" s="1"/>
  <c r="I232" i="87"/>
  <c r="J241" i="87"/>
  <c r="K241" i="87"/>
  <c r="I241" i="87"/>
  <c r="J255" i="87"/>
  <c r="K255" i="87"/>
  <c r="I255" i="87"/>
  <c r="H85" i="88"/>
  <c r="J85" i="88"/>
  <c r="I85" i="88"/>
  <c r="J100" i="88"/>
  <c r="I100" i="88"/>
  <c r="J117" i="88"/>
  <c r="I117" i="88"/>
  <c r="J134" i="88"/>
  <c r="I134" i="88"/>
  <c r="J147" i="88"/>
  <c r="I147" i="88"/>
  <c r="J157" i="88"/>
  <c r="I157" i="88"/>
  <c r="J165" i="88"/>
  <c r="I165" i="88"/>
  <c r="J174" i="88"/>
  <c r="I174" i="88"/>
  <c r="J184" i="88"/>
  <c r="I184" i="88"/>
  <c r="J199" i="88"/>
  <c r="I199" i="88"/>
  <c r="J212" i="88"/>
  <c r="I212" i="88"/>
  <c r="H225" i="88"/>
  <c r="J225" i="88"/>
  <c r="I225" i="88"/>
  <c r="H235" i="88"/>
  <c r="J235" i="88"/>
  <c r="I235" i="88"/>
  <c r="H243" i="88"/>
  <c r="J243" i="88"/>
  <c r="I243" i="88"/>
  <c r="J277" i="88"/>
  <c r="J276" i="88" s="1"/>
  <c r="I277" i="88"/>
  <c r="I276" i="88" s="1"/>
  <c r="G14" i="83"/>
  <c r="J14" i="83"/>
  <c r="I14" i="83"/>
  <c r="H14" i="83"/>
  <c r="J23" i="83"/>
  <c r="I23" i="83"/>
  <c r="H23" i="83"/>
  <c r="G34" i="83"/>
  <c r="G33" i="83" s="1"/>
  <c r="J34" i="83"/>
  <c r="I34" i="83"/>
  <c r="H34" i="83"/>
  <c r="G39" i="83"/>
  <c r="J39" i="83"/>
  <c r="I39" i="83"/>
  <c r="H39" i="83"/>
  <c r="G65" i="83"/>
  <c r="H65" i="83"/>
  <c r="J79" i="83"/>
  <c r="I79" i="83"/>
  <c r="H79" i="83"/>
  <c r="G91" i="83"/>
  <c r="J91" i="83"/>
  <c r="I91" i="83"/>
  <c r="H91" i="83"/>
  <c r="G104" i="83"/>
  <c r="J104" i="83"/>
  <c r="I104" i="83"/>
  <c r="H104" i="83"/>
  <c r="G113" i="83"/>
  <c r="J113" i="83"/>
  <c r="I113" i="83"/>
  <c r="H113" i="83"/>
  <c r="G126" i="83"/>
  <c r="J126" i="83"/>
  <c r="I126" i="83"/>
  <c r="H126" i="83"/>
  <c r="G144" i="83"/>
  <c r="J144" i="83"/>
  <c r="I144" i="83"/>
  <c r="H144" i="83"/>
  <c r="G180" i="83"/>
  <c r="J180" i="83"/>
  <c r="I180" i="83"/>
  <c r="H180" i="83"/>
  <c r="G193" i="83"/>
  <c r="J193" i="83"/>
  <c r="I193" i="83"/>
  <c r="H193" i="83"/>
  <c r="G206" i="83"/>
  <c r="J206" i="83"/>
  <c r="I206" i="83"/>
  <c r="H206" i="83"/>
  <c r="G216" i="83"/>
  <c r="J216" i="83"/>
  <c r="I216" i="83"/>
  <c r="H216" i="83"/>
  <c r="G229" i="83"/>
  <c r="J229" i="83"/>
  <c r="I229" i="83"/>
  <c r="H229" i="83"/>
  <c r="G249" i="83"/>
  <c r="J249" i="83"/>
  <c r="I249" i="83"/>
  <c r="H249" i="83"/>
  <c r="K132" i="83"/>
  <c r="K149" i="83"/>
  <c r="K220" i="83"/>
  <c r="K232" i="83"/>
  <c r="K237" i="83"/>
  <c r="K266" i="83"/>
  <c r="J17" i="87"/>
  <c r="K17" i="87"/>
  <c r="I17" i="87"/>
  <c r="J27" i="87"/>
  <c r="I27" i="87"/>
  <c r="K27" i="87"/>
  <c r="J64" i="87"/>
  <c r="I64" i="87"/>
  <c r="K64" i="87"/>
  <c r="J74" i="87"/>
  <c r="I74" i="87"/>
  <c r="K74" i="87"/>
  <c r="J90" i="87"/>
  <c r="I90" i="87"/>
  <c r="K90" i="87"/>
  <c r="J103" i="87"/>
  <c r="K103" i="87"/>
  <c r="I103" i="87"/>
  <c r="J116" i="87"/>
  <c r="K116" i="87"/>
  <c r="I116" i="87"/>
  <c r="J130" i="87"/>
  <c r="K130" i="87"/>
  <c r="I130" i="87"/>
  <c r="J143" i="87"/>
  <c r="K143" i="87"/>
  <c r="I143" i="87"/>
  <c r="J163" i="87"/>
  <c r="K163" i="87"/>
  <c r="K161" i="87" s="1"/>
  <c r="I163" i="87"/>
  <c r="I161" i="87" s="1"/>
  <c r="J177" i="87"/>
  <c r="K177" i="87"/>
  <c r="I177" i="87"/>
  <c r="J191" i="87"/>
  <c r="K191" i="87"/>
  <c r="I191" i="87"/>
  <c r="J205" i="87"/>
  <c r="K205" i="87"/>
  <c r="K204" i="87" s="1"/>
  <c r="I205" i="87"/>
  <c r="J217" i="87"/>
  <c r="K217" i="87"/>
  <c r="I217" i="87"/>
  <c r="J233" i="87"/>
  <c r="K233" i="87"/>
  <c r="I233" i="87"/>
  <c r="J242" i="87"/>
  <c r="K242" i="87"/>
  <c r="I242" i="87"/>
  <c r="J256" i="87"/>
  <c r="I256" i="87"/>
  <c r="K256" i="87"/>
  <c r="K57" i="88"/>
  <c r="K147" i="88"/>
  <c r="K170" i="88"/>
  <c r="J27" i="88"/>
  <c r="I27" i="88"/>
  <c r="J40" i="88"/>
  <c r="I40" i="88"/>
  <c r="J64" i="88"/>
  <c r="I64" i="88"/>
  <c r="J92" i="88"/>
  <c r="I92" i="88"/>
  <c r="J106" i="88"/>
  <c r="I106" i="88"/>
  <c r="J118" i="88"/>
  <c r="I118" i="88"/>
  <c r="J131" i="88"/>
  <c r="I131" i="88"/>
  <c r="H140" i="88"/>
  <c r="J140" i="88"/>
  <c r="I140" i="88"/>
  <c r="H148" i="88"/>
  <c r="J148" i="88"/>
  <c r="I148" i="88"/>
  <c r="J162" i="88"/>
  <c r="I162" i="88"/>
  <c r="H175" i="88"/>
  <c r="J175" i="88"/>
  <c r="I175" i="88"/>
  <c r="J190" i="88"/>
  <c r="I190" i="88"/>
  <c r="H204" i="88"/>
  <c r="J204" i="88"/>
  <c r="I204" i="88"/>
  <c r="H217" i="88"/>
  <c r="J217" i="88"/>
  <c r="I217" i="88"/>
  <c r="J236" i="88"/>
  <c r="I236" i="88"/>
  <c r="J253" i="88"/>
  <c r="I253" i="88"/>
  <c r="J15" i="83"/>
  <c r="I15" i="83"/>
  <c r="H15" i="83"/>
  <c r="G66" i="83"/>
  <c r="H66" i="83"/>
  <c r="J87" i="83"/>
  <c r="I87" i="83"/>
  <c r="H87" i="83"/>
  <c r="G101" i="83"/>
  <c r="J101" i="83"/>
  <c r="I101" i="83"/>
  <c r="H101" i="83"/>
  <c r="G114" i="83"/>
  <c r="J114" i="83"/>
  <c r="I114" i="83"/>
  <c r="H114" i="83"/>
  <c r="G128" i="83"/>
  <c r="J128" i="83"/>
  <c r="I128" i="83"/>
  <c r="H128" i="83"/>
  <c r="G137" i="83"/>
  <c r="J137" i="83"/>
  <c r="I137" i="83"/>
  <c r="H137" i="83"/>
  <c r="G150" i="83"/>
  <c r="J150" i="83"/>
  <c r="I150" i="83"/>
  <c r="H150" i="83"/>
  <c r="G160" i="83"/>
  <c r="J160" i="83"/>
  <c r="I160" i="83"/>
  <c r="H160" i="83"/>
  <c r="G190" i="83"/>
  <c r="J190" i="83"/>
  <c r="I190" i="83"/>
  <c r="H190" i="83"/>
  <c r="G212" i="83"/>
  <c r="J212" i="83"/>
  <c r="I212" i="83"/>
  <c r="H212" i="83"/>
  <c r="G230" i="83"/>
  <c r="J230" i="83"/>
  <c r="I230" i="83"/>
  <c r="H230" i="83"/>
  <c r="G254" i="83"/>
  <c r="J254" i="83"/>
  <c r="I254" i="83"/>
  <c r="H254" i="83"/>
  <c r="K74" i="83"/>
  <c r="K133" i="83"/>
  <c r="K150" i="83"/>
  <c r="K227" i="81"/>
  <c r="K226" i="81" s="1"/>
  <c r="K225" i="81" s="1"/>
  <c r="J10" i="87"/>
  <c r="I10" i="87"/>
  <c r="K10" i="87"/>
  <c r="J14" i="87"/>
  <c r="I14" i="87"/>
  <c r="K14" i="87"/>
  <c r="J18" i="87"/>
  <c r="I18" i="87"/>
  <c r="K18" i="87"/>
  <c r="J23" i="87"/>
  <c r="K23" i="87"/>
  <c r="I23" i="87"/>
  <c r="J28" i="87"/>
  <c r="K28" i="87"/>
  <c r="I28" i="87"/>
  <c r="J34" i="87"/>
  <c r="J33" i="87" s="1"/>
  <c r="K34" i="87"/>
  <c r="K33" i="87" s="1"/>
  <c r="I34" i="87"/>
  <c r="I33" i="87" s="1"/>
  <c r="J39" i="87"/>
  <c r="I39" i="87"/>
  <c r="K39" i="87"/>
  <c r="J60" i="87"/>
  <c r="K60" i="87"/>
  <c r="I60" i="87"/>
  <c r="J65" i="87"/>
  <c r="K65" i="87"/>
  <c r="I65" i="87"/>
  <c r="J70" i="87"/>
  <c r="K70" i="87"/>
  <c r="I70" i="87"/>
  <c r="J75" i="87"/>
  <c r="K75" i="87"/>
  <c r="I75" i="87"/>
  <c r="J82" i="87"/>
  <c r="I82" i="87"/>
  <c r="K82" i="87"/>
  <c r="J87" i="87"/>
  <c r="J86" i="87" s="1"/>
  <c r="K87" i="87"/>
  <c r="I87" i="87"/>
  <c r="J91" i="87"/>
  <c r="K91" i="87"/>
  <c r="I91" i="87"/>
  <c r="J95" i="87"/>
  <c r="K95" i="87"/>
  <c r="I95" i="87"/>
  <c r="J100" i="87"/>
  <c r="K100" i="87"/>
  <c r="I100" i="87"/>
  <c r="J104" i="87"/>
  <c r="K104" i="87"/>
  <c r="I104" i="87"/>
  <c r="J109" i="87"/>
  <c r="K109" i="87"/>
  <c r="K108" i="87" s="1"/>
  <c r="I109" i="87"/>
  <c r="J113" i="87"/>
  <c r="K113" i="87"/>
  <c r="I113" i="87"/>
  <c r="J117" i="87"/>
  <c r="K117" i="87"/>
  <c r="I117" i="87"/>
  <c r="J123" i="87"/>
  <c r="J122" i="87" s="1"/>
  <c r="K123" i="87"/>
  <c r="I123" i="87"/>
  <c r="J127" i="87"/>
  <c r="I127" i="87"/>
  <c r="K127" i="87"/>
  <c r="J131" i="87"/>
  <c r="I131" i="87"/>
  <c r="K131" i="87"/>
  <c r="J135" i="87"/>
  <c r="K135" i="87"/>
  <c r="I135" i="87"/>
  <c r="J140" i="87"/>
  <c r="I140" i="87"/>
  <c r="K140" i="87"/>
  <c r="J144" i="87"/>
  <c r="K144" i="87"/>
  <c r="I144" i="87"/>
  <c r="J149" i="87"/>
  <c r="J148" i="87" s="1"/>
  <c r="K149" i="87"/>
  <c r="K148" i="87" s="1"/>
  <c r="J164" i="87"/>
  <c r="K164" i="87"/>
  <c r="I164" i="87"/>
  <c r="J170" i="87"/>
  <c r="I170" i="87"/>
  <c r="K170" i="87"/>
  <c r="J174" i="87"/>
  <c r="K174" i="87"/>
  <c r="I174" i="87"/>
  <c r="J178" i="87"/>
  <c r="I178" i="87"/>
  <c r="K178" i="87"/>
  <c r="J183" i="87"/>
  <c r="K183" i="87"/>
  <c r="I183" i="87"/>
  <c r="J187" i="87"/>
  <c r="K187" i="87"/>
  <c r="I187" i="87"/>
  <c r="J192" i="87"/>
  <c r="K192" i="87"/>
  <c r="I192" i="87"/>
  <c r="J196" i="87"/>
  <c r="K196" i="87"/>
  <c r="I196" i="87"/>
  <c r="J200" i="87"/>
  <c r="K200" i="87"/>
  <c r="I200" i="87"/>
  <c r="J206" i="87"/>
  <c r="I206" i="87"/>
  <c r="K206" i="87"/>
  <c r="J210" i="87"/>
  <c r="K210" i="87"/>
  <c r="I210" i="87"/>
  <c r="J214" i="87"/>
  <c r="K214" i="87"/>
  <c r="I214" i="87"/>
  <c r="J219" i="87"/>
  <c r="J218" i="87" s="1"/>
  <c r="I219" i="87"/>
  <c r="K219" i="87"/>
  <c r="J223" i="87"/>
  <c r="K223" i="87"/>
  <c r="I223" i="87"/>
  <c r="J227" i="87"/>
  <c r="I227" i="87"/>
  <c r="K227" i="87"/>
  <c r="J234" i="87"/>
  <c r="K234" i="87"/>
  <c r="I234" i="87"/>
  <c r="J239" i="87"/>
  <c r="I239" i="87"/>
  <c r="K239" i="87"/>
  <c r="J243" i="87"/>
  <c r="I243" i="87"/>
  <c r="K243" i="87"/>
  <c r="J247" i="87"/>
  <c r="I247" i="87"/>
  <c r="K247" i="87"/>
  <c r="J253" i="87"/>
  <c r="I253" i="87"/>
  <c r="K253" i="87"/>
  <c r="J257" i="87"/>
  <c r="I257" i="87"/>
  <c r="K257" i="87"/>
  <c r="K25" i="88"/>
  <c r="K36" i="88"/>
  <c r="K58" i="88"/>
  <c r="K106" i="88"/>
  <c r="K122" i="88"/>
  <c r="K131" i="88"/>
  <c r="K158" i="88"/>
  <c r="K166" i="88"/>
  <c r="K184" i="88"/>
  <c r="K208" i="88"/>
  <c r="K269" i="88"/>
  <c r="K283" i="88"/>
  <c r="W258" i="88"/>
  <c r="W257" i="88" s="1"/>
  <c r="J23" i="88"/>
  <c r="I23" i="88"/>
  <c r="J28" i="88"/>
  <c r="I28" i="88"/>
  <c r="J37" i="88"/>
  <c r="I37" i="88"/>
  <c r="H48" i="88"/>
  <c r="H42" i="88" s="1"/>
  <c r="J48" i="88"/>
  <c r="J42" i="88" s="1"/>
  <c r="I48" i="88"/>
  <c r="I42" i="88" s="1"/>
  <c r="H65" i="88"/>
  <c r="J65" i="88"/>
  <c r="I65" i="88"/>
  <c r="H77" i="88"/>
  <c r="H76" i="88" s="1"/>
  <c r="J77" i="88"/>
  <c r="I77" i="88"/>
  <c r="H93" i="88"/>
  <c r="J93" i="88"/>
  <c r="I93" i="88"/>
  <c r="H97" i="88"/>
  <c r="J97" i="88"/>
  <c r="I97" i="88"/>
  <c r="H103" i="88"/>
  <c r="J103" i="88"/>
  <c r="J102" i="88" s="1"/>
  <c r="I103" i="88"/>
  <c r="I102" i="88" s="1"/>
  <c r="H109" i="88"/>
  <c r="J109" i="88"/>
  <c r="I109" i="88"/>
  <c r="I108" i="88" s="1"/>
  <c r="J114" i="88"/>
  <c r="I114" i="88"/>
  <c r="H119" i="88"/>
  <c r="J119" i="88"/>
  <c r="I119" i="88"/>
  <c r="H123" i="88"/>
  <c r="J123" i="88"/>
  <c r="I123" i="88"/>
  <c r="H128" i="88"/>
  <c r="H127" i="88" s="1"/>
  <c r="J128" i="88"/>
  <c r="J127" i="88" s="1"/>
  <c r="I128" i="88"/>
  <c r="H132" i="88"/>
  <c r="J132" i="88"/>
  <c r="I132" i="88"/>
  <c r="H136" i="88"/>
  <c r="J136" i="88"/>
  <c r="I136" i="88"/>
  <c r="J141" i="88"/>
  <c r="I141" i="88"/>
  <c r="J145" i="88"/>
  <c r="I145" i="88"/>
  <c r="J150" i="88"/>
  <c r="J149" i="88" s="1"/>
  <c r="I150" i="88"/>
  <c r="J155" i="88"/>
  <c r="I155" i="88"/>
  <c r="J159" i="88"/>
  <c r="I159" i="88"/>
  <c r="J163" i="88"/>
  <c r="I163" i="88"/>
  <c r="J168" i="88"/>
  <c r="I168" i="88"/>
  <c r="J172" i="88"/>
  <c r="I172" i="88"/>
  <c r="J176" i="88"/>
  <c r="I176" i="88"/>
  <c r="J182" i="88"/>
  <c r="I182" i="88"/>
  <c r="I181" i="88" s="1"/>
  <c r="J191" i="88"/>
  <c r="I191" i="88"/>
  <c r="J197" i="88"/>
  <c r="I197" i="88"/>
  <c r="J201" i="88"/>
  <c r="I201" i="88"/>
  <c r="J205" i="88"/>
  <c r="I205" i="88"/>
  <c r="J210" i="88"/>
  <c r="I210" i="88"/>
  <c r="J214" i="88"/>
  <c r="I214" i="88"/>
  <c r="J219" i="88"/>
  <c r="J218" i="88" s="1"/>
  <c r="I219" i="88"/>
  <c r="J223" i="88"/>
  <c r="I223" i="88"/>
  <c r="J227" i="88"/>
  <c r="I227" i="88"/>
  <c r="J233" i="88"/>
  <c r="I233" i="88"/>
  <c r="J237" i="88"/>
  <c r="I237" i="88"/>
  <c r="J241" i="88"/>
  <c r="I241" i="88"/>
  <c r="J245" i="88"/>
  <c r="I245" i="88"/>
  <c r="J250" i="88"/>
  <c r="I250" i="88"/>
  <c r="J254" i="88"/>
  <c r="I254" i="88"/>
  <c r="J261" i="88"/>
  <c r="I261" i="88"/>
  <c r="J266" i="88"/>
  <c r="I266" i="88"/>
  <c r="J270" i="88"/>
  <c r="I270" i="88"/>
  <c r="J274" i="88"/>
  <c r="I274" i="88"/>
  <c r="J280" i="88"/>
  <c r="I280" i="88"/>
  <c r="J284" i="88"/>
  <c r="I284" i="88"/>
  <c r="K200" i="81"/>
  <c r="K250" i="84"/>
  <c r="K6" i="86"/>
  <c r="K5" i="86" s="1"/>
  <c r="L63" i="78"/>
  <c r="L61" i="78" s="1"/>
  <c r="U61" i="78"/>
  <c r="G12" i="88"/>
  <c r="H12" i="88"/>
  <c r="G14" i="88"/>
  <c r="H14" i="88"/>
  <c r="G16" i="88"/>
  <c r="H16" i="88"/>
  <c r="G22" i="88"/>
  <c r="H22" i="88"/>
  <c r="G24" i="88"/>
  <c r="H24" i="88"/>
  <c r="G27" i="88"/>
  <c r="H27" i="88"/>
  <c r="G29" i="88"/>
  <c r="H29" i="88"/>
  <c r="G36" i="88"/>
  <c r="H36" i="88"/>
  <c r="G40" i="88"/>
  <c r="H40" i="88"/>
  <c r="G58" i="88"/>
  <c r="H58" i="88"/>
  <c r="G64" i="88"/>
  <c r="H64" i="88"/>
  <c r="G66" i="88"/>
  <c r="H66" i="88"/>
  <c r="G78" i="88"/>
  <c r="H78" i="88"/>
  <c r="G84" i="88"/>
  <c r="H84" i="88"/>
  <c r="G86" i="88"/>
  <c r="H86" i="88"/>
  <c r="G92" i="88"/>
  <c r="H92" i="88"/>
  <c r="G94" i="88"/>
  <c r="H94" i="88"/>
  <c r="G96" i="88"/>
  <c r="H96" i="88"/>
  <c r="G99" i="88"/>
  <c r="H99" i="88"/>
  <c r="G101" i="88"/>
  <c r="H101" i="88"/>
  <c r="G104" i="88"/>
  <c r="H104" i="88"/>
  <c r="H102" i="88" s="1"/>
  <c r="G106" i="88"/>
  <c r="H106" i="88"/>
  <c r="G110" i="88"/>
  <c r="H110" i="88"/>
  <c r="G113" i="88"/>
  <c r="H113" i="88"/>
  <c r="G115" i="88"/>
  <c r="H115" i="88"/>
  <c r="G118" i="88"/>
  <c r="H118" i="88"/>
  <c r="G120" i="88"/>
  <c r="H120" i="88"/>
  <c r="G122" i="88"/>
  <c r="H122" i="88"/>
  <c r="G124" i="88"/>
  <c r="H124" i="88"/>
  <c r="G126" i="88"/>
  <c r="H126" i="88"/>
  <c r="G129" i="88"/>
  <c r="H129" i="88"/>
  <c r="G131" i="88"/>
  <c r="H131" i="88"/>
  <c r="G133" i="88"/>
  <c r="H133" i="88"/>
  <c r="G135" i="88"/>
  <c r="H135" i="88"/>
  <c r="G137" i="88"/>
  <c r="H137" i="88"/>
  <c r="G142" i="88"/>
  <c r="H142" i="88"/>
  <c r="G146" i="88"/>
  <c r="H146" i="88"/>
  <c r="G151" i="88"/>
  <c r="H151" i="88"/>
  <c r="G154" i="88"/>
  <c r="H154" i="88"/>
  <c r="G156" i="88"/>
  <c r="H156" i="88"/>
  <c r="G158" i="88"/>
  <c r="H158" i="88"/>
  <c r="G160" i="88"/>
  <c r="H160" i="88"/>
  <c r="G162" i="88"/>
  <c r="H162" i="88"/>
  <c r="G164" i="88"/>
  <c r="H164" i="88"/>
  <c r="G166" i="88"/>
  <c r="H166" i="88"/>
  <c r="G169" i="88"/>
  <c r="H169" i="88"/>
  <c r="G173" i="88"/>
  <c r="H173" i="88"/>
  <c r="G177" i="88"/>
  <c r="H177" i="88"/>
  <c r="G183" i="88"/>
  <c r="H183" i="88"/>
  <c r="G187" i="88"/>
  <c r="H187" i="88"/>
  <c r="G190" i="88"/>
  <c r="G189" i="88" s="1"/>
  <c r="H190" i="88"/>
  <c r="G192" i="88"/>
  <c r="H192" i="88"/>
  <c r="G198" i="88"/>
  <c r="H198" i="88"/>
  <c r="G202" i="88"/>
  <c r="H202" i="88"/>
  <c r="G206" i="88"/>
  <c r="H206" i="88"/>
  <c r="G211" i="88"/>
  <c r="H211" i="88"/>
  <c r="G215" i="88"/>
  <c r="H215" i="88"/>
  <c r="G220" i="88"/>
  <c r="H220" i="88"/>
  <c r="G222" i="88"/>
  <c r="H222" i="88"/>
  <c r="G224" i="88"/>
  <c r="H224" i="88"/>
  <c r="G226" i="88"/>
  <c r="H226" i="88"/>
  <c r="G228" i="88"/>
  <c r="H228" i="88"/>
  <c r="G231" i="88"/>
  <c r="H231" i="88"/>
  <c r="G234" i="88"/>
  <c r="H234" i="88"/>
  <c r="G236" i="88"/>
  <c r="H236" i="88"/>
  <c r="G238" i="88"/>
  <c r="H238" i="88"/>
  <c r="G240" i="88"/>
  <c r="H240" i="88"/>
  <c r="G242" i="88"/>
  <c r="H242" i="88"/>
  <c r="G244" i="88"/>
  <c r="H244" i="88"/>
  <c r="G247" i="88"/>
  <c r="H247" i="88"/>
  <c r="G249" i="88"/>
  <c r="H249" i="88"/>
  <c r="G251" i="88"/>
  <c r="H251" i="88"/>
  <c r="G253" i="88"/>
  <c r="H253" i="88"/>
  <c r="G255" i="88"/>
  <c r="H255" i="88"/>
  <c r="G260" i="88"/>
  <c r="H260" i="88"/>
  <c r="G262" i="88"/>
  <c r="H262" i="88"/>
  <c r="G265" i="88"/>
  <c r="H265" i="88"/>
  <c r="G269" i="88"/>
  <c r="H269" i="88"/>
  <c r="G273" i="88"/>
  <c r="H273" i="88"/>
  <c r="G278" i="88"/>
  <c r="H278" i="88"/>
  <c r="G283" i="88"/>
  <c r="H283" i="88"/>
  <c r="K259" i="88"/>
  <c r="G13" i="88"/>
  <c r="H13" i="88"/>
  <c r="G15" i="88"/>
  <c r="H15" i="88"/>
  <c r="G17" i="88"/>
  <c r="H17" i="88"/>
  <c r="G23" i="88"/>
  <c r="H23" i="88"/>
  <c r="G25" i="88"/>
  <c r="H25" i="88"/>
  <c r="G28" i="88"/>
  <c r="H28" i="88"/>
  <c r="G35" i="88"/>
  <c r="H35" i="88"/>
  <c r="G37" i="88"/>
  <c r="H37" i="88"/>
  <c r="G39" i="88"/>
  <c r="H39" i="88"/>
  <c r="G57" i="88"/>
  <c r="H57" i="88"/>
  <c r="G95" i="88"/>
  <c r="H95" i="88"/>
  <c r="G100" i="88"/>
  <c r="G98" i="88" s="1"/>
  <c r="H100" i="88"/>
  <c r="G105" i="88"/>
  <c r="H105" i="88"/>
  <c r="G112" i="88"/>
  <c r="H112" i="88"/>
  <c r="G114" i="88"/>
  <c r="H114" i="88"/>
  <c r="G117" i="88"/>
  <c r="H117" i="88"/>
  <c r="G121" i="88"/>
  <c r="H121" i="88"/>
  <c r="G125" i="88"/>
  <c r="H125" i="88"/>
  <c r="G130" i="88"/>
  <c r="H130" i="88"/>
  <c r="G134" i="88"/>
  <c r="H134" i="88"/>
  <c r="G139" i="88"/>
  <c r="H139" i="88"/>
  <c r="G141" i="88"/>
  <c r="H141" i="88"/>
  <c r="G143" i="88"/>
  <c r="H143" i="88"/>
  <c r="G145" i="88"/>
  <c r="H145" i="88"/>
  <c r="G147" i="88"/>
  <c r="H147" i="88"/>
  <c r="G150" i="88"/>
  <c r="H150" i="88"/>
  <c r="G153" i="88"/>
  <c r="H153" i="88"/>
  <c r="G155" i="88"/>
  <c r="G152" i="88" s="1"/>
  <c r="H155" i="88"/>
  <c r="G157" i="88"/>
  <c r="H157" i="88"/>
  <c r="G159" i="88"/>
  <c r="H159" i="88"/>
  <c r="G161" i="88"/>
  <c r="H161" i="88"/>
  <c r="G163" i="88"/>
  <c r="H163" i="88"/>
  <c r="G165" i="88"/>
  <c r="H165" i="88"/>
  <c r="G168" i="88"/>
  <c r="G167" i="88" s="1"/>
  <c r="H168" i="88"/>
  <c r="G170" i="88"/>
  <c r="H170" i="88"/>
  <c r="G172" i="88"/>
  <c r="H172" i="88"/>
  <c r="G174" i="88"/>
  <c r="H174" i="88"/>
  <c r="G176" i="88"/>
  <c r="H176" i="88"/>
  <c r="G178" i="88"/>
  <c r="H178" i="88"/>
  <c r="G182" i="88"/>
  <c r="G181" i="88" s="1"/>
  <c r="H182" i="88"/>
  <c r="G184" i="88"/>
  <c r="H184" i="88"/>
  <c r="G186" i="88"/>
  <c r="H186" i="88"/>
  <c r="G191" i="88"/>
  <c r="H191" i="88"/>
  <c r="G193" i="88"/>
  <c r="H193" i="88"/>
  <c r="G197" i="88"/>
  <c r="H197" i="88"/>
  <c r="G199" i="88"/>
  <c r="H199" i="88"/>
  <c r="G201" i="88"/>
  <c r="H201" i="88"/>
  <c r="G203" i="88"/>
  <c r="H203" i="88"/>
  <c r="G205" i="88"/>
  <c r="H205" i="88"/>
  <c r="G208" i="88"/>
  <c r="H208" i="88"/>
  <c r="G210" i="88"/>
  <c r="H210" i="88"/>
  <c r="G212" i="88"/>
  <c r="H212" i="88"/>
  <c r="G214" i="88"/>
  <c r="H214" i="88"/>
  <c r="G216" i="88"/>
  <c r="H216" i="88"/>
  <c r="G219" i="88"/>
  <c r="H219" i="88"/>
  <c r="G223" i="88"/>
  <c r="H223" i="88"/>
  <c r="G227" i="88"/>
  <c r="H227" i="88"/>
  <c r="G230" i="88"/>
  <c r="G229" i="88" s="1"/>
  <c r="H230" i="88"/>
  <c r="G233" i="88"/>
  <c r="H233" i="88"/>
  <c r="G237" i="88"/>
  <c r="H237" i="88"/>
  <c r="G241" i="88"/>
  <c r="H241" i="88"/>
  <c r="G245" i="88"/>
  <c r="H245" i="88"/>
  <c r="G250" i="88"/>
  <c r="H250" i="88"/>
  <c r="G254" i="88"/>
  <c r="H254" i="88"/>
  <c r="G261" i="88"/>
  <c r="H261" i="88"/>
  <c r="G264" i="88"/>
  <c r="G263" i="88" s="1"/>
  <c r="H264" i="88"/>
  <c r="G266" i="88"/>
  <c r="H266" i="88"/>
  <c r="G268" i="88"/>
  <c r="H268" i="88"/>
  <c r="G270" i="88"/>
  <c r="H270" i="88"/>
  <c r="G272" i="88"/>
  <c r="H272" i="88"/>
  <c r="G274" i="88"/>
  <c r="H274" i="88"/>
  <c r="G277" i="88"/>
  <c r="G276" i="88" s="1"/>
  <c r="H277" i="88"/>
  <c r="G280" i="88"/>
  <c r="H280" i="88"/>
  <c r="G282" i="88"/>
  <c r="H282" i="88"/>
  <c r="G284" i="88"/>
  <c r="H284" i="88"/>
  <c r="G286" i="88"/>
  <c r="H286" i="88"/>
  <c r="H108" i="88"/>
  <c r="K66" i="86"/>
  <c r="K200" i="86"/>
  <c r="G94" i="83"/>
  <c r="G23" i="83"/>
  <c r="G20" i="83" s="1"/>
  <c r="K23" i="83"/>
  <c r="G191" i="83"/>
  <c r="K191" i="83"/>
  <c r="G195" i="83"/>
  <c r="K195" i="83"/>
  <c r="G263" i="83"/>
  <c r="K263" i="83"/>
  <c r="G11" i="83"/>
  <c r="K11" i="83"/>
  <c r="G19" i="83"/>
  <c r="G6" i="83" s="1"/>
  <c r="K19" i="83"/>
  <c r="G147" i="83"/>
  <c r="K147" i="83"/>
  <c r="G155" i="83"/>
  <c r="K155" i="83"/>
  <c r="G183" i="83"/>
  <c r="K183" i="83"/>
  <c r="G231" i="83"/>
  <c r="K231" i="83"/>
  <c r="G259" i="83"/>
  <c r="K259" i="83"/>
  <c r="K95" i="83"/>
  <c r="K111" i="83"/>
  <c r="K45" i="84"/>
  <c r="K40" i="84" s="1"/>
  <c r="K123" i="84"/>
  <c r="K24" i="86"/>
  <c r="G79" i="83"/>
  <c r="K79" i="83"/>
  <c r="G131" i="83"/>
  <c r="K131" i="83"/>
  <c r="G135" i="83"/>
  <c r="K135" i="83"/>
  <c r="G139" i="83"/>
  <c r="K139" i="83"/>
  <c r="G143" i="83"/>
  <c r="K143" i="83"/>
  <c r="G215" i="83"/>
  <c r="K215" i="83"/>
  <c r="G219" i="83"/>
  <c r="K219" i="83"/>
  <c r="G223" i="83"/>
  <c r="K223" i="83"/>
  <c r="G227" i="83"/>
  <c r="K227" i="83"/>
  <c r="G247" i="83"/>
  <c r="K247" i="83"/>
  <c r="G251" i="83"/>
  <c r="K251" i="83"/>
  <c r="G255" i="83"/>
  <c r="K255" i="83"/>
  <c r="K99" i="83"/>
  <c r="K115" i="83"/>
  <c r="K217" i="84"/>
  <c r="K53" i="86"/>
  <c r="K120" i="86"/>
  <c r="K175" i="86"/>
  <c r="K231" i="86"/>
  <c r="K106" i="81"/>
  <c r="K120" i="81"/>
  <c r="K175" i="81"/>
  <c r="K231" i="81"/>
  <c r="G199" i="83"/>
  <c r="K199" i="83"/>
  <c r="G267" i="83"/>
  <c r="K267" i="83"/>
  <c r="K107" i="83"/>
  <c r="G15" i="83"/>
  <c r="K15" i="83"/>
  <c r="G83" i="83"/>
  <c r="K83" i="83"/>
  <c r="G151" i="83"/>
  <c r="K151" i="83"/>
  <c r="G179" i="83"/>
  <c r="K179" i="83"/>
  <c r="G187" i="83"/>
  <c r="K187" i="83"/>
  <c r="G235" i="83"/>
  <c r="K235" i="83"/>
  <c r="G27" i="83"/>
  <c r="K27" i="83"/>
  <c r="G31" i="83"/>
  <c r="K31" i="83"/>
  <c r="G71" i="83"/>
  <c r="K71" i="83"/>
  <c r="G75" i="83"/>
  <c r="K75" i="83"/>
  <c r="G87" i="83"/>
  <c r="K87" i="83"/>
  <c r="G203" i="83"/>
  <c r="K203" i="83"/>
  <c r="G207" i="83"/>
  <c r="K207" i="83"/>
  <c r="G243" i="83"/>
  <c r="K243" i="83"/>
  <c r="K103" i="83"/>
  <c r="K119" i="83"/>
  <c r="K73" i="84"/>
  <c r="K62" i="84" s="1"/>
  <c r="K79" i="84"/>
  <c r="K78" i="84" s="1"/>
  <c r="K178" i="84"/>
  <c r="K189" i="84"/>
  <c r="K203" i="84"/>
  <c r="K20" i="84"/>
  <c r="K84" i="81"/>
  <c r="K135" i="81"/>
  <c r="H8" i="87"/>
  <c r="G8" i="87"/>
  <c r="H28" i="87"/>
  <c r="G28" i="87"/>
  <c r="H42" i="87"/>
  <c r="G42" i="87"/>
  <c r="H87" i="87"/>
  <c r="G87" i="87"/>
  <c r="H100" i="87"/>
  <c r="G100" i="87"/>
  <c r="H112" i="87"/>
  <c r="G112" i="87"/>
  <c r="H124" i="87"/>
  <c r="G124" i="87"/>
  <c r="H136" i="87"/>
  <c r="G136" i="87"/>
  <c r="H169" i="87"/>
  <c r="G169" i="87"/>
  <c r="H181" i="87"/>
  <c r="G181" i="87"/>
  <c r="H193" i="87"/>
  <c r="G193" i="87"/>
  <c r="H206" i="87"/>
  <c r="G206" i="87"/>
  <c r="H214" i="87"/>
  <c r="G214" i="87"/>
  <c r="H226" i="87"/>
  <c r="G226" i="87"/>
  <c r="H238" i="87"/>
  <c r="G238" i="87"/>
  <c r="G77" i="88"/>
  <c r="K77" i="88"/>
  <c r="K76" i="88" s="1"/>
  <c r="K225" i="108"/>
  <c r="G268" i="83"/>
  <c r="K268" i="83"/>
  <c r="K92" i="83"/>
  <c r="K108" i="83"/>
  <c r="K160" i="83"/>
  <c r="K197" i="81"/>
  <c r="K24" i="81"/>
  <c r="H62" i="87"/>
  <c r="G62" i="87"/>
  <c r="H66" i="87"/>
  <c r="G66" i="87"/>
  <c r="H70" i="87"/>
  <c r="G70" i="87"/>
  <c r="H74" i="87"/>
  <c r="G74" i="87"/>
  <c r="H79" i="87"/>
  <c r="G79" i="87"/>
  <c r="H84" i="87"/>
  <c r="G84" i="87"/>
  <c r="H88" i="87"/>
  <c r="G88" i="87"/>
  <c r="H92" i="87"/>
  <c r="G92" i="87"/>
  <c r="H96" i="87"/>
  <c r="G96" i="87"/>
  <c r="H138" i="87"/>
  <c r="G138" i="87"/>
  <c r="H142" i="87"/>
  <c r="G142" i="87"/>
  <c r="H146" i="87"/>
  <c r="G146" i="87"/>
  <c r="G156" i="87"/>
  <c r="H156" i="87"/>
  <c r="G160" i="87"/>
  <c r="H160" i="87"/>
  <c r="H170" i="87"/>
  <c r="G170" i="87"/>
  <c r="H174" i="87"/>
  <c r="G174" i="87"/>
  <c r="H178" i="87"/>
  <c r="G178" i="87"/>
  <c r="H182" i="87"/>
  <c r="G182" i="87"/>
  <c r="H186" i="87"/>
  <c r="G186" i="87"/>
  <c r="H194" i="87"/>
  <c r="G194" i="87"/>
  <c r="H198" i="87"/>
  <c r="G198" i="87"/>
  <c r="H202" i="87"/>
  <c r="G202" i="87"/>
  <c r="H207" i="87"/>
  <c r="G207" i="87"/>
  <c r="H211" i="87"/>
  <c r="G211" i="87"/>
  <c r="H215" i="87"/>
  <c r="G215" i="87"/>
  <c r="H219" i="87"/>
  <c r="G219" i="87"/>
  <c r="H223" i="87"/>
  <c r="G223" i="87"/>
  <c r="H227" i="87"/>
  <c r="G227" i="87"/>
  <c r="H239" i="87"/>
  <c r="G239" i="87"/>
  <c r="H243" i="87"/>
  <c r="G243" i="87"/>
  <c r="H247" i="87"/>
  <c r="G247" i="87"/>
  <c r="K100" i="88"/>
  <c r="K125" i="88"/>
  <c r="K137" i="88"/>
  <c r="K224" i="88"/>
  <c r="K236" i="88"/>
  <c r="K253" i="88"/>
  <c r="W33" i="88"/>
  <c r="X33" i="88" s="1"/>
  <c r="X9" i="88"/>
  <c r="G48" i="88"/>
  <c r="G42" i="88" s="1"/>
  <c r="K48" i="88"/>
  <c r="K42" i="88" s="1"/>
  <c r="G171" i="88"/>
  <c r="K171" i="88"/>
  <c r="G175" i="88"/>
  <c r="K175" i="88"/>
  <c r="G200" i="88"/>
  <c r="K200" i="88"/>
  <c r="G204" i="88"/>
  <c r="K204" i="88"/>
  <c r="G221" i="88"/>
  <c r="K221" i="88"/>
  <c r="G225" i="88"/>
  <c r="K225" i="88"/>
  <c r="G267" i="88"/>
  <c r="K267" i="88"/>
  <c r="G271" i="88"/>
  <c r="K271" i="88"/>
  <c r="G275" i="88"/>
  <c r="K275" i="88"/>
  <c r="H12" i="87"/>
  <c r="G12" i="87"/>
  <c r="H38" i="87"/>
  <c r="G38" i="87"/>
  <c r="H46" i="87"/>
  <c r="G46" i="87"/>
  <c r="H60" i="87"/>
  <c r="G60" i="87"/>
  <c r="H83" i="87"/>
  <c r="G83" i="87"/>
  <c r="H95" i="87"/>
  <c r="G95" i="87"/>
  <c r="H104" i="87"/>
  <c r="G104" i="87"/>
  <c r="H116" i="87"/>
  <c r="G116" i="87"/>
  <c r="H132" i="87"/>
  <c r="G132" i="87"/>
  <c r="H177" i="87"/>
  <c r="G177" i="87"/>
  <c r="H189" i="87"/>
  <c r="G189" i="87"/>
  <c r="H242" i="87"/>
  <c r="G242" i="87"/>
  <c r="H255" i="87"/>
  <c r="G255" i="87"/>
  <c r="K96" i="83"/>
  <c r="K104" i="83"/>
  <c r="K124" i="83"/>
  <c r="K192" i="83"/>
  <c r="K208" i="83"/>
  <c r="K244" i="83"/>
  <c r="K84" i="86"/>
  <c r="K186" i="86"/>
  <c r="G228" i="83"/>
  <c r="K16" i="83"/>
  <c r="K38" i="83"/>
  <c r="K88" i="83"/>
  <c r="K97" i="83"/>
  <c r="K109" i="83"/>
  <c r="K125" i="83"/>
  <c r="K161" i="83"/>
  <c r="K188" i="83"/>
  <c r="K205" i="83"/>
  <c r="K33" i="81"/>
  <c r="H14" i="87"/>
  <c r="G14" i="87"/>
  <c r="H30" i="87"/>
  <c r="G30" i="87"/>
  <c r="H63" i="87"/>
  <c r="G63" i="87"/>
  <c r="H75" i="87"/>
  <c r="G75" i="87"/>
  <c r="H110" i="87"/>
  <c r="G110" i="87"/>
  <c r="H126" i="87"/>
  <c r="G126" i="87"/>
  <c r="H147" i="87"/>
  <c r="G147" i="87"/>
  <c r="H191" i="87"/>
  <c r="G191" i="87"/>
  <c r="K143" i="88"/>
  <c r="K159" i="88"/>
  <c r="K152" i="88" s="1"/>
  <c r="K191" i="88"/>
  <c r="K215" i="88"/>
  <c r="W107" i="88"/>
  <c r="G85" i="88"/>
  <c r="G79" i="88" s="1"/>
  <c r="K85" i="88"/>
  <c r="K79" i="88" s="1"/>
  <c r="G97" i="88"/>
  <c r="K97" i="88"/>
  <c r="G148" i="88"/>
  <c r="K148" i="88"/>
  <c r="G180" i="88"/>
  <c r="K180" i="88"/>
  <c r="G213" i="88"/>
  <c r="K213" i="88"/>
  <c r="K227" i="86"/>
  <c r="K226" i="86" s="1"/>
  <c r="K45" i="81"/>
  <c r="K95" i="81"/>
  <c r="H16" i="87"/>
  <c r="G16" i="87"/>
  <c r="H34" i="87"/>
  <c r="G34" i="87"/>
  <c r="H91" i="87"/>
  <c r="G91" i="87"/>
  <c r="H120" i="87"/>
  <c r="G120" i="87"/>
  <c r="H128" i="87"/>
  <c r="G128" i="87"/>
  <c r="H173" i="87"/>
  <c r="G173" i="87"/>
  <c r="H185" i="87"/>
  <c r="G185" i="87"/>
  <c r="H197" i="87"/>
  <c r="G197" i="87"/>
  <c r="H210" i="87"/>
  <c r="G210" i="87"/>
  <c r="H222" i="87"/>
  <c r="G222" i="87"/>
  <c r="H234" i="87"/>
  <c r="G234" i="87"/>
  <c r="H246" i="87"/>
  <c r="G246" i="87"/>
  <c r="X8" i="88"/>
  <c r="G109" i="88"/>
  <c r="G108" i="88" s="1"/>
  <c r="K109" i="88"/>
  <c r="K108" i="88" s="1"/>
  <c r="G195" i="88"/>
  <c r="K195" i="88"/>
  <c r="G264" i="83"/>
  <c r="K264" i="83"/>
  <c r="K100" i="83"/>
  <c r="K112" i="83"/>
  <c r="K120" i="83"/>
  <c r="K128" i="83"/>
  <c r="K196" i="83"/>
  <c r="K204" i="83"/>
  <c r="K256" i="83"/>
  <c r="K6" i="84"/>
  <c r="K247" i="86"/>
  <c r="K59" i="86"/>
  <c r="K164" i="86"/>
  <c r="G116" i="83"/>
  <c r="K12" i="83"/>
  <c r="K21" i="83"/>
  <c r="K93" i="83"/>
  <c r="K101" i="83"/>
  <c r="K113" i="83"/>
  <c r="K117" i="83"/>
  <c r="K121" i="83"/>
  <c r="K129" i="83"/>
  <c r="K180" i="83"/>
  <c r="K184" i="83"/>
  <c r="K193" i="83"/>
  <c r="K197" i="83"/>
  <c r="K201" i="83"/>
  <c r="K209" i="83"/>
  <c r="K252" i="83"/>
  <c r="K257" i="83"/>
  <c r="K138" i="84"/>
  <c r="K167" i="84"/>
  <c r="K98" i="84"/>
  <c r="K106" i="86"/>
  <c r="K79" i="81"/>
  <c r="K157" i="81"/>
  <c r="H10" i="87"/>
  <c r="G10" i="87"/>
  <c r="H18" i="87"/>
  <c r="G18" i="87"/>
  <c r="H22" i="87"/>
  <c r="G22" i="87"/>
  <c r="H26" i="87"/>
  <c r="G26" i="87"/>
  <c r="H36" i="87"/>
  <c r="G36" i="87"/>
  <c r="H52" i="87"/>
  <c r="G52" i="87"/>
  <c r="H58" i="87"/>
  <c r="G58" i="87"/>
  <c r="H67" i="87"/>
  <c r="G67" i="87"/>
  <c r="H71" i="87"/>
  <c r="G71" i="87"/>
  <c r="H80" i="87"/>
  <c r="G80" i="87"/>
  <c r="H98" i="87"/>
  <c r="G98" i="87"/>
  <c r="H102" i="87"/>
  <c r="G102" i="87"/>
  <c r="H106" i="87"/>
  <c r="G106" i="87"/>
  <c r="H114" i="87"/>
  <c r="G114" i="87"/>
  <c r="H118" i="87"/>
  <c r="G118" i="87"/>
  <c r="H130" i="87"/>
  <c r="G130" i="87"/>
  <c r="H134" i="87"/>
  <c r="G134" i="87"/>
  <c r="H139" i="87"/>
  <c r="G139" i="87"/>
  <c r="H143" i="87"/>
  <c r="G143" i="87"/>
  <c r="G152" i="87"/>
  <c r="H152" i="87"/>
  <c r="G157" i="87"/>
  <c r="H157" i="87"/>
  <c r="H171" i="87"/>
  <c r="G171" i="87"/>
  <c r="H175" i="87"/>
  <c r="G175" i="87"/>
  <c r="H183" i="87"/>
  <c r="G183" i="87"/>
  <c r="H187" i="87"/>
  <c r="G187" i="87"/>
  <c r="H195" i="87"/>
  <c r="G195" i="87"/>
  <c r="H199" i="87"/>
  <c r="G199" i="87"/>
  <c r="H203" i="87"/>
  <c r="G203" i="87"/>
  <c r="H249" i="87"/>
  <c r="G249" i="87"/>
  <c r="G248" i="87" s="1"/>
  <c r="H253" i="87"/>
  <c r="G253" i="87"/>
  <c r="H257" i="87"/>
  <c r="G257" i="87"/>
  <c r="K95" i="88"/>
  <c r="K101" i="88"/>
  <c r="K121" i="88"/>
  <c r="K133" i="88"/>
  <c r="K155" i="88"/>
  <c r="K163" i="88"/>
  <c r="K203" i="88"/>
  <c r="K220" i="88"/>
  <c r="K218" i="88" s="1"/>
  <c r="K237" i="88"/>
  <c r="K249" i="88"/>
  <c r="G38" i="88"/>
  <c r="K38" i="88"/>
  <c r="G93" i="88"/>
  <c r="K93" i="88"/>
  <c r="G103" i="88"/>
  <c r="G102" i="88" s="1"/>
  <c r="K103" i="88"/>
  <c r="K102" i="88" s="1"/>
  <c r="G119" i="88"/>
  <c r="K119" i="88"/>
  <c r="G123" i="88"/>
  <c r="K123" i="88"/>
  <c r="G140" i="88"/>
  <c r="K140" i="88"/>
  <c r="G144" i="88"/>
  <c r="K144" i="88"/>
  <c r="G209" i="88"/>
  <c r="K209" i="88"/>
  <c r="G217" i="88"/>
  <c r="K217" i="88"/>
  <c r="K32" i="108"/>
  <c r="K162" i="108"/>
  <c r="G24" i="83"/>
  <c r="G89" i="83"/>
  <c r="G261" i="83"/>
  <c r="K9" i="83"/>
  <c r="K13" i="83"/>
  <c r="K17" i="83"/>
  <c r="K28" i="83"/>
  <c r="K34" i="83"/>
  <c r="K39" i="83"/>
  <c r="K58" i="83"/>
  <c r="K84" i="83"/>
  <c r="K90" i="83"/>
  <c r="K98" i="83"/>
  <c r="K102" i="83"/>
  <c r="K106" i="83"/>
  <c r="K110" i="83"/>
  <c r="K114" i="83"/>
  <c r="K118" i="83"/>
  <c r="K122" i="83"/>
  <c r="K126" i="83"/>
  <c r="K162" i="83"/>
  <c r="K177" i="83"/>
  <c r="K181" i="83"/>
  <c r="K185" i="83"/>
  <c r="K190" i="83"/>
  <c r="K194" i="83"/>
  <c r="K198" i="83"/>
  <c r="K202" i="83"/>
  <c r="K206" i="83"/>
  <c r="K210" i="83"/>
  <c r="K242" i="83"/>
  <c r="K248" i="83"/>
  <c r="K253" i="83"/>
  <c r="K265" i="83"/>
  <c r="K24" i="84"/>
  <c r="K82" i="84"/>
  <c r="K234" i="84"/>
  <c r="K157" i="86"/>
  <c r="K214" i="86"/>
  <c r="K50" i="86"/>
  <c r="K117" i="81"/>
  <c r="H7" i="87"/>
  <c r="G7" i="87"/>
  <c r="H11" i="87"/>
  <c r="G11" i="87"/>
  <c r="H15" i="87"/>
  <c r="G15" i="87"/>
  <c r="H19" i="87"/>
  <c r="G19" i="87"/>
  <c r="H23" i="87"/>
  <c r="G23" i="87"/>
  <c r="H27" i="87"/>
  <c r="G27" i="87"/>
  <c r="H31" i="87"/>
  <c r="G31" i="87"/>
  <c r="H41" i="87"/>
  <c r="G41" i="87"/>
  <c r="X54" i="87"/>
  <c r="H59" i="87"/>
  <c r="G59" i="87"/>
  <c r="H64" i="87"/>
  <c r="G64" i="87"/>
  <c r="H76" i="87"/>
  <c r="G76" i="87"/>
  <c r="H82" i="87"/>
  <c r="G82" i="87"/>
  <c r="H90" i="87"/>
  <c r="G90" i="87"/>
  <c r="H94" i="87"/>
  <c r="G94" i="87"/>
  <c r="H99" i="87"/>
  <c r="G99" i="87"/>
  <c r="H103" i="87"/>
  <c r="G103" i="87"/>
  <c r="H107" i="87"/>
  <c r="G107" i="87"/>
  <c r="H111" i="87"/>
  <c r="G111" i="87"/>
  <c r="H115" i="87"/>
  <c r="G115" i="87"/>
  <c r="H123" i="87"/>
  <c r="G123" i="87"/>
  <c r="H127" i="87"/>
  <c r="G127" i="87"/>
  <c r="H131" i="87"/>
  <c r="G131" i="87"/>
  <c r="H135" i="87"/>
  <c r="G135" i="87"/>
  <c r="H140" i="87"/>
  <c r="G140" i="87"/>
  <c r="H144" i="87"/>
  <c r="G144" i="87"/>
  <c r="G158" i="87"/>
  <c r="H158" i="87"/>
  <c r="H163" i="87"/>
  <c r="H161" i="87" s="1"/>
  <c r="G163" i="87"/>
  <c r="H167" i="87"/>
  <c r="G167" i="87"/>
  <c r="H205" i="87"/>
  <c r="G205" i="87"/>
  <c r="H209" i="87"/>
  <c r="G209" i="87"/>
  <c r="H213" i="87"/>
  <c r="G213" i="87"/>
  <c r="H217" i="87"/>
  <c r="G217" i="87"/>
  <c r="H221" i="87"/>
  <c r="G221" i="87"/>
  <c r="H225" i="87"/>
  <c r="G225" i="87"/>
  <c r="H233" i="87"/>
  <c r="G233" i="87"/>
  <c r="H237" i="87"/>
  <c r="G237" i="87"/>
  <c r="H241" i="87"/>
  <c r="G241" i="87"/>
  <c r="H245" i="87"/>
  <c r="G245" i="87"/>
  <c r="H250" i="87"/>
  <c r="G250" i="87"/>
  <c r="H254" i="87"/>
  <c r="G254" i="87"/>
  <c r="H258" i="87"/>
  <c r="G258" i="87"/>
  <c r="K22" i="88"/>
  <c r="K27" i="88"/>
  <c r="K64" i="88"/>
  <c r="K78" i="88"/>
  <c r="K96" i="88"/>
  <c r="K117" i="88"/>
  <c r="K129" i="88"/>
  <c r="K139" i="88"/>
  <c r="K151" i="88"/>
  <c r="K149" i="88" s="1"/>
  <c r="K156" i="88"/>
  <c r="K160" i="88"/>
  <c r="K164" i="88"/>
  <c r="K192" i="88"/>
  <c r="K199" i="88"/>
  <c r="K205" i="88"/>
  <c r="K211" i="88"/>
  <c r="K216" i="88"/>
  <c r="K233" i="88"/>
  <c r="K244" i="88"/>
  <c r="K255" i="88"/>
  <c r="K268" i="88"/>
  <c r="K280" i="88"/>
  <c r="G6" i="88"/>
  <c r="G65" i="88"/>
  <c r="K65" i="88"/>
  <c r="G111" i="88"/>
  <c r="G128" i="88"/>
  <c r="K128" i="88"/>
  <c r="G132" i="88"/>
  <c r="K132" i="88"/>
  <c r="G136" i="88"/>
  <c r="K136" i="88"/>
  <c r="G235" i="88"/>
  <c r="K235" i="88"/>
  <c r="G239" i="88"/>
  <c r="K239" i="88"/>
  <c r="G243" i="88"/>
  <c r="K243" i="88"/>
  <c r="G248" i="88"/>
  <c r="K248" i="88"/>
  <c r="G252" i="88"/>
  <c r="K252" i="88"/>
  <c r="G256" i="88"/>
  <c r="K256" i="88"/>
  <c r="G281" i="88"/>
  <c r="G279" i="88" s="1"/>
  <c r="K281" i="88"/>
  <c r="G285" i="88"/>
  <c r="K285" i="88"/>
  <c r="H9" i="87"/>
  <c r="G9" i="87"/>
  <c r="H13" i="87"/>
  <c r="G13" i="87"/>
  <c r="H17" i="87"/>
  <c r="G17" i="87"/>
  <c r="H21" i="87"/>
  <c r="G21" i="87"/>
  <c r="H25" i="87"/>
  <c r="G25" i="87"/>
  <c r="H29" i="87"/>
  <c r="G29" i="87"/>
  <c r="H39" i="87"/>
  <c r="G39" i="87"/>
  <c r="H43" i="87"/>
  <c r="G43" i="87"/>
  <c r="H47" i="87"/>
  <c r="G47" i="87"/>
  <c r="H51" i="87"/>
  <c r="H50" i="87" s="1"/>
  <c r="G51" i="87"/>
  <c r="H65" i="87"/>
  <c r="G65" i="87"/>
  <c r="H69" i="87"/>
  <c r="G69" i="87"/>
  <c r="H73" i="87"/>
  <c r="H72" i="87" s="1"/>
  <c r="G73" i="87"/>
  <c r="H85" i="87"/>
  <c r="G85" i="87"/>
  <c r="H89" i="87"/>
  <c r="G89" i="87"/>
  <c r="H93" i="87"/>
  <c r="G93" i="87"/>
  <c r="H101" i="87"/>
  <c r="G101" i="87"/>
  <c r="H105" i="87"/>
  <c r="G105" i="87"/>
  <c r="H109" i="87"/>
  <c r="G109" i="87"/>
  <c r="H113" i="87"/>
  <c r="G113" i="87"/>
  <c r="H117" i="87"/>
  <c r="G117" i="87"/>
  <c r="H121" i="87"/>
  <c r="G121" i="87"/>
  <c r="H125" i="87"/>
  <c r="G125" i="87"/>
  <c r="H129" i="87"/>
  <c r="G129" i="87"/>
  <c r="H133" i="87"/>
  <c r="G133" i="87"/>
  <c r="H141" i="87"/>
  <c r="G141" i="87"/>
  <c r="H145" i="87"/>
  <c r="G145" i="87"/>
  <c r="G155" i="87"/>
  <c r="H155" i="87"/>
  <c r="H153" i="87" s="1"/>
  <c r="G159" i="87"/>
  <c r="H159" i="87"/>
  <c r="H164" i="87"/>
  <c r="G164" i="87"/>
  <c r="H172" i="87"/>
  <c r="G172" i="87"/>
  <c r="H176" i="87"/>
  <c r="G176" i="87"/>
  <c r="H180" i="87"/>
  <c r="G180" i="87"/>
  <c r="H184" i="87"/>
  <c r="G184" i="87"/>
  <c r="H188" i="87"/>
  <c r="G188" i="87"/>
  <c r="H192" i="87"/>
  <c r="G192" i="87"/>
  <c r="H196" i="87"/>
  <c r="G196" i="87"/>
  <c r="H200" i="87"/>
  <c r="G200" i="87"/>
  <c r="H208" i="87"/>
  <c r="G208" i="87"/>
  <c r="H212" i="87"/>
  <c r="G212" i="87"/>
  <c r="H216" i="87"/>
  <c r="G216" i="87"/>
  <c r="H220" i="87"/>
  <c r="G220" i="87"/>
  <c r="H224" i="87"/>
  <c r="G224" i="87"/>
  <c r="H228" i="87"/>
  <c r="G228" i="87"/>
  <c r="H232" i="87"/>
  <c r="G232" i="87"/>
  <c r="H236" i="87"/>
  <c r="G236" i="87"/>
  <c r="H240" i="87"/>
  <c r="G240" i="87"/>
  <c r="H244" i="87"/>
  <c r="G244" i="87"/>
  <c r="H252" i="87"/>
  <c r="G252" i="87"/>
  <c r="H256" i="87"/>
  <c r="G256" i="87"/>
  <c r="G149" i="88"/>
  <c r="G207" i="78"/>
  <c r="G218" i="78"/>
  <c r="G229" i="78"/>
  <c r="G240" i="78"/>
  <c r="G290" i="78"/>
  <c r="G28" i="78"/>
  <c r="G107" i="78"/>
  <c r="G200" i="78"/>
  <c r="G274" i="78"/>
  <c r="G287" i="78"/>
  <c r="G132" i="78"/>
  <c r="G154" i="78"/>
  <c r="G257" i="78"/>
  <c r="G270" i="78"/>
  <c r="G172" i="78"/>
  <c r="G116" i="78"/>
  <c r="G121" i="78"/>
  <c r="L195" i="78"/>
  <c r="K24" i="78"/>
  <c r="K67" i="88"/>
  <c r="K66" i="81"/>
  <c r="K59" i="81" s="1"/>
  <c r="K20" i="81"/>
  <c r="K33" i="86"/>
  <c r="K230" i="84"/>
  <c r="K229" i="84" s="1"/>
  <c r="G153" i="87"/>
  <c r="W79" i="88"/>
  <c r="L55" i="87"/>
  <c r="L54" i="87" s="1"/>
  <c r="K147" i="81"/>
  <c r="G88" i="78"/>
  <c r="G82" i="78"/>
  <c r="G47" i="78"/>
  <c r="G39" i="78"/>
  <c r="L56" i="78"/>
  <c r="L54" i="78"/>
  <c r="L25" i="78"/>
  <c r="K26" i="88"/>
  <c r="K111" i="88"/>
  <c r="K181" i="88"/>
  <c r="K229" i="88"/>
  <c r="W7" i="88"/>
  <c r="K30" i="88"/>
  <c r="K40" i="81"/>
  <c r="K150" i="84"/>
  <c r="G103" i="78"/>
  <c r="G113" i="78"/>
  <c r="G143" i="78"/>
  <c r="G157" i="78"/>
  <c r="G190" i="78"/>
  <c r="G243" i="78"/>
  <c r="G6" i="78"/>
  <c r="G96" i="78"/>
  <c r="AG59" i="68"/>
  <c r="AH143" i="68"/>
  <c r="L143" i="68" s="1"/>
  <c r="M143" i="68" s="1"/>
  <c r="J167" i="88" l="1"/>
  <c r="J211" i="83"/>
  <c r="J189" i="83"/>
  <c r="J159" i="83"/>
  <c r="J190" i="87"/>
  <c r="J6" i="83"/>
  <c r="J235" i="87"/>
  <c r="J179" i="87"/>
  <c r="K24" i="87"/>
  <c r="K6" i="87"/>
  <c r="K5" i="87" s="1"/>
  <c r="J241" i="83"/>
  <c r="H24" i="83"/>
  <c r="H20" i="83"/>
  <c r="H258" i="83"/>
  <c r="G57" i="83"/>
  <c r="J263" i="88"/>
  <c r="I138" i="88"/>
  <c r="I111" i="88"/>
  <c r="K137" i="87"/>
  <c r="K119" i="87"/>
  <c r="H89" i="83"/>
  <c r="G68" i="87"/>
  <c r="G61" i="87" s="1"/>
  <c r="G189" i="83"/>
  <c r="G138" i="88"/>
  <c r="G30" i="88"/>
  <c r="I279" i="88"/>
  <c r="I232" i="88"/>
  <c r="I196" i="88"/>
  <c r="I194" i="88" s="1"/>
  <c r="J108" i="87"/>
  <c r="K81" i="87"/>
  <c r="G211" i="83"/>
  <c r="J91" i="88"/>
  <c r="J204" i="87"/>
  <c r="H60" i="83"/>
  <c r="J33" i="83"/>
  <c r="I37" i="83"/>
  <c r="I246" i="88"/>
  <c r="J24" i="87"/>
  <c r="J6" i="87"/>
  <c r="J5" i="87" s="1"/>
  <c r="I24" i="83"/>
  <c r="H145" i="83"/>
  <c r="H105" i="83"/>
  <c r="I6" i="88"/>
  <c r="I251" i="87"/>
  <c r="K168" i="87"/>
  <c r="K166" i="87" s="1"/>
  <c r="I37" i="87"/>
  <c r="H57" i="83"/>
  <c r="J207" i="88"/>
  <c r="J152" i="88"/>
  <c r="J138" i="88"/>
  <c r="J137" i="87"/>
  <c r="K97" i="87"/>
  <c r="K53" i="87"/>
  <c r="J261" i="83"/>
  <c r="H200" i="83"/>
  <c r="I178" i="83"/>
  <c r="H130" i="83"/>
  <c r="I89" i="83"/>
  <c r="K228" i="84"/>
  <c r="K6" i="88"/>
  <c r="K5" i="88" s="1"/>
  <c r="G201" i="87"/>
  <c r="G251" i="87"/>
  <c r="G231" i="87"/>
  <c r="G72" i="87"/>
  <c r="G24" i="87"/>
  <c r="G161" i="87"/>
  <c r="K89" i="83"/>
  <c r="G105" i="83"/>
  <c r="K255" i="108"/>
  <c r="K5" i="84"/>
  <c r="K127" i="83"/>
  <c r="H119" i="87"/>
  <c r="H45" i="87"/>
  <c r="G218" i="88"/>
  <c r="G76" i="88"/>
  <c r="G159" i="83"/>
  <c r="H276" i="88"/>
  <c r="H229" i="88"/>
  <c r="H181" i="88"/>
  <c r="H149" i="88"/>
  <c r="I218" i="88"/>
  <c r="I167" i="88"/>
  <c r="I149" i="88"/>
  <c r="I127" i="88"/>
  <c r="I218" i="87"/>
  <c r="K122" i="87"/>
  <c r="I108" i="87"/>
  <c r="K86" i="87"/>
  <c r="J81" i="87"/>
  <c r="I211" i="83"/>
  <c r="I189" i="83"/>
  <c r="I159" i="83"/>
  <c r="I127" i="83"/>
  <c r="I86" i="83"/>
  <c r="J26" i="88"/>
  <c r="I204" i="87"/>
  <c r="K190" i="87"/>
  <c r="I228" i="83"/>
  <c r="H33" i="83"/>
  <c r="J116" i="88"/>
  <c r="I231" i="87"/>
  <c r="G37" i="83"/>
  <c r="I6" i="83"/>
  <c r="I98" i="88"/>
  <c r="I91" i="88" s="1"/>
  <c r="I79" i="88"/>
  <c r="J248" i="87"/>
  <c r="J230" i="87" s="1"/>
  <c r="J229" i="87" s="1"/>
  <c r="I235" i="87"/>
  <c r="K201" i="87"/>
  <c r="K179" i="87"/>
  <c r="J40" i="87"/>
  <c r="I24" i="87"/>
  <c r="I6" i="87"/>
  <c r="I5" i="87" s="1"/>
  <c r="I241" i="83"/>
  <c r="I76" i="83"/>
  <c r="H245" i="83"/>
  <c r="J145" i="83"/>
  <c r="J105" i="83"/>
  <c r="J80" i="83"/>
  <c r="J259" i="88"/>
  <c r="J258" i="88" s="1"/>
  <c r="J37" i="87"/>
  <c r="J32" i="87" s="1"/>
  <c r="J157" i="83"/>
  <c r="J69" i="83"/>
  <c r="J57" i="83"/>
  <c r="I263" i="88"/>
  <c r="J30" i="88"/>
  <c r="I137" i="87"/>
  <c r="J97" i="87"/>
  <c r="J77" i="87" s="1"/>
  <c r="K72" i="87"/>
  <c r="H261" i="83"/>
  <c r="I214" i="83"/>
  <c r="J200" i="83"/>
  <c r="J130" i="83"/>
  <c r="K241" i="83"/>
  <c r="J127" i="83"/>
  <c r="J86" i="83"/>
  <c r="J228" i="83"/>
  <c r="I33" i="83"/>
  <c r="H116" i="83"/>
  <c r="H94" i="83"/>
  <c r="H37" i="83"/>
  <c r="I50" i="87"/>
  <c r="I32" i="87" s="1"/>
  <c r="J76" i="83"/>
  <c r="I245" i="83"/>
  <c r="I168" i="87"/>
  <c r="I166" i="87" s="1"/>
  <c r="I207" i="88"/>
  <c r="I152" i="88"/>
  <c r="J72" i="87"/>
  <c r="J61" i="87" s="1"/>
  <c r="I261" i="83"/>
  <c r="J214" i="83"/>
  <c r="H178" i="83"/>
  <c r="G80" i="83"/>
  <c r="K258" i="83"/>
  <c r="G127" i="83"/>
  <c r="I189" i="88"/>
  <c r="I116" i="83"/>
  <c r="I94" i="83"/>
  <c r="I20" i="83"/>
  <c r="I258" i="83"/>
  <c r="J245" i="83"/>
  <c r="H80" i="83"/>
  <c r="K68" i="87"/>
  <c r="K61" i="87" s="1"/>
  <c r="H157" i="83"/>
  <c r="J111" i="88"/>
  <c r="J107" i="88" s="1"/>
  <c r="G53" i="78"/>
  <c r="G157" i="83"/>
  <c r="K167" i="88"/>
  <c r="K76" i="83"/>
  <c r="K32" i="84"/>
  <c r="K258" i="84" s="1"/>
  <c r="G258" i="83"/>
  <c r="J279" i="88"/>
  <c r="J232" i="88"/>
  <c r="J196" i="88"/>
  <c r="J181" i="88"/>
  <c r="J179" i="88" s="1"/>
  <c r="I76" i="88"/>
  <c r="K218" i="87"/>
  <c r="I122" i="87"/>
  <c r="I86" i="87"/>
  <c r="I81" i="87"/>
  <c r="I77" i="87" s="1"/>
  <c r="H211" i="83"/>
  <c r="H189" i="83"/>
  <c r="H159" i="83"/>
  <c r="H127" i="83"/>
  <c r="H86" i="83"/>
  <c r="J189" i="88"/>
  <c r="I26" i="88"/>
  <c r="I190" i="87"/>
  <c r="J161" i="87"/>
  <c r="H228" i="83"/>
  <c r="I116" i="88"/>
  <c r="K78" i="87"/>
  <c r="J20" i="87"/>
  <c r="J116" i="83"/>
  <c r="J94" i="83"/>
  <c r="J37" i="83"/>
  <c r="H6" i="83"/>
  <c r="J246" i="88"/>
  <c r="J76" i="88"/>
  <c r="K235" i="87"/>
  <c r="K230" i="87" s="1"/>
  <c r="K229" i="87" s="1"/>
  <c r="I179" i="87"/>
  <c r="J50" i="87"/>
  <c r="K40" i="87"/>
  <c r="H241" i="83"/>
  <c r="H76" i="83"/>
  <c r="J24" i="83"/>
  <c r="J20" i="83"/>
  <c r="J258" i="83"/>
  <c r="I145" i="83"/>
  <c r="I105" i="83"/>
  <c r="I80" i="83"/>
  <c r="I259" i="88"/>
  <c r="I258" i="88" s="1"/>
  <c r="I257" i="88" s="1"/>
  <c r="J6" i="88"/>
  <c r="J5" i="88" s="1"/>
  <c r="J251" i="87"/>
  <c r="J168" i="87"/>
  <c r="J68" i="87"/>
  <c r="K37" i="87"/>
  <c r="I157" i="83"/>
  <c r="I69" i="83"/>
  <c r="I57" i="83"/>
  <c r="J229" i="88"/>
  <c r="I30" i="88"/>
  <c r="J119" i="87"/>
  <c r="I97" i="87"/>
  <c r="I72" i="87"/>
  <c r="I61" i="87" s="1"/>
  <c r="J53" i="87"/>
  <c r="H214" i="83"/>
  <c r="I200" i="83"/>
  <c r="J178" i="83"/>
  <c r="I130" i="83"/>
  <c r="J89" i="83"/>
  <c r="K32" i="81"/>
  <c r="H204" i="87"/>
  <c r="H40" i="87"/>
  <c r="H53" i="87"/>
  <c r="K138" i="88"/>
  <c r="G259" i="88"/>
  <c r="G258" i="88" s="1"/>
  <c r="G257" i="88" s="1"/>
  <c r="G26" i="88"/>
  <c r="G5" i="88" s="1"/>
  <c r="H279" i="88"/>
  <c r="H263" i="88"/>
  <c r="H232" i="88"/>
  <c r="H218" i="88"/>
  <c r="H207" i="88"/>
  <c r="H196" i="88"/>
  <c r="H167" i="88"/>
  <c r="H152" i="88"/>
  <c r="H138" i="88"/>
  <c r="H116" i="88"/>
  <c r="H111" i="88"/>
  <c r="H30" i="88"/>
  <c r="H259" i="88"/>
  <c r="H246" i="88"/>
  <c r="H189" i="88"/>
  <c r="H98" i="88"/>
  <c r="H91" i="88" s="1"/>
  <c r="H79" i="88"/>
  <c r="H26" i="88"/>
  <c r="H6" i="88"/>
  <c r="G246" i="88"/>
  <c r="G232" i="88"/>
  <c r="K207" i="88"/>
  <c r="G207" i="88"/>
  <c r="K189" i="88"/>
  <c r="G196" i="88"/>
  <c r="G194" i="88" s="1"/>
  <c r="K98" i="88"/>
  <c r="K91" i="88" s="1"/>
  <c r="K246" i="88"/>
  <c r="K232" i="88"/>
  <c r="K196" i="88"/>
  <c r="G116" i="88"/>
  <c r="G107" i="88" s="1"/>
  <c r="G91" i="88"/>
  <c r="K263" i="88"/>
  <c r="K258" i="88" s="1"/>
  <c r="K75" i="81"/>
  <c r="K225" i="86"/>
  <c r="K162" i="86"/>
  <c r="K165" i="84"/>
  <c r="G200" i="83"/>
  <c r="G178" i="83"/>
  <c r="K245" i="83"/>
  <c r="K6" i="83"/>
  <c r="K80" i="83"/>
  <c r="K261" i="83"/>
  <c r="K69" i="83"/>
  <c r="G179" i="87"/>
  <c r="G108" i="87"/>
  <c r="G127" i="88"/>
  <c r="K33" i="83"/>
  <c r="K200" i="83"/>
  <c r="G218" i="87"/>
  <c r="G137" i="87"/>
  <c r="H86" i="87"/>
  <c r="K178" i="83"/>
  <c r="K214" i="83"/>
  <c r="K145" i="83"/>
  <c r="G151" i="87"/>
  <c r="H251" i="87"/>
  <c r="H231" i="87"/>
  <c r="H24" i="87"/>
  <c r="G122" i="87"/>
  <c r="K240" i="83"/>
  <c r="K239" i="83" s="1"/>
  <c r="H33" i="87"/>
  <c r="G190" i="87"/>
  <c r="G5" i="83"/>
  <c r="G37" i="87"/>
  <c r="H218" i="87"/>
  <c r="H201" i="87"/>
  <c r="H137" i="87"/>
  <c r="K86" i="83"/>
  <c r="K24" i="83"/>
  <c r="G214" i="83"/>
  <c r="G176" i="83" s="1"/>
  <c r="G205" i="78"/>
  <c r="G235" i="87"/>
  <c r="G50" i="87"/>
  <c r="G20" i="87"/>
  <c r="K279" i="88"/>
  <c r="H122" i="87"/>
  <c r="G81" i="87"/>
  <c r="H6" i="87"/>
  <c r="K57" i="83"/>
  <c r="G245" i="83"/>
  <c r="G145" i="83"/>
  <c r="H248" i="87"/>
  <c r="H190" i="87"/>
  <c r="K37" i="83"/>
  <c r="H37" i="87"/>
  <c r="G78" i="87"/>
  <c r="G86" i="83"/>
  <c r="K130" i="83"/>
  <c r="K94" i="83"/>
  <c r="K228" i="83"/>
  <c r="G230" i="87"/>
  <c r="G229" i="87" s="1"/>
  <c r="H97" i="87"/>
  <c r="G33" i="87"/>
  <c r="H168" i="87"/>
  <c r="H166" i="87" s="1"/>
  <c r="H179" i="87"/>
  <c r="H108" i="87"/>
  <c r="G6" i="87"/>
  <c r="K105" i="83"/>
  <c r="G69" i="83"/>
  <c r="H151" i="87"/>
  <c r="G269" i="78"/>
  <c r="K179" i="88"/>
  <c r="H235" i="87"/>
  <c r="H68" i="87"/>
  <c r="H61" i="87" s="1"/>
  <c r="H20" i="87"/>
  <c r="K127" i="88"/>
  <c r="K116" i="88"/>
  <c r="G204" i="87"/>
  <c r="H81" i="87"/>
  <c r="G40" i="87"/>
  <c r="K189" i="83"/>
  <c r="G241" i="83"/>
  <c r="G97" i="87"/>
  <c r="G53" i="87"/>
  <c r="K116" i="83"/>
  <c r="K20" i="83"/>
  <c r="W31" i="88"/>
  <c r="W30" i="88" s="1"/>
  <c r="G119" i="87"/>
  <c r="G45" i="87"/>
  <c r="H78" i="87"/>
  <c r="K159" i="83"/>
  <c r="K157" i="83" s="1"/>
  <c r="G168" i="87"/>
  <c r="G86" i="87"/>
  <c r="K162" i="81"/>
  <c r="G130" i="83"/>
  <c r="G188" i="78"/>
  <c r="G38" i="78"/>
  <c r="K60" i="83"/>
  <c r="W6" i="88"/>
  <c r="W41" i="88"/>
  <c r="G5" i="78"/>
  <c r="G112" i="78"/>
  <c r="H240" i="83" l="1"/>
  <c r="I240" i="83"/>
  <c r="J194" i="88"/>
  <c r="J166" i="87"/>
  <c r="J259" i="87" s="1"/>
  <c r="I176" i="83"/>
  <c r="K5" i="83"/>
  <c r="G240" i="83"/>
  <c r="G239" i="83" s="1"/>
  <c r="K255" i="86"/>
  <c r="H258" i="88"/>
  <c r="H257" i="88" s="1"/>
  <c r="J85" i="83"/>
  <c r="J257" i="88"/>
  <c r="I5" i="88"/>
  <c r="J32" i="83"/>
  <c r="K77" i="87"/>
  <c r="H5" i="83"/>
  <c r="G166" i="87"/>
  <c r="K176" i="83"/>
  <c r="K257" i="88"/>
  <c r="H5" i="88"/>
  <c r="H69" i="83"/>
  <c r="I5" i="83"/>
  <c r="I230" i="87"/>
  <c r="I229" i="87" s="1"/>
  <c r="I259" i="87" s="1"/>
  <c r="K32" i="87"/>
  <c r="K259" i="87" s="1"/>
  <c r="H85" i="83"/>
  <c r="I107" i="88"/>
  <c r="J176" i="83"/>
  <c r="H32" i="83"/>
  <c r="K255" i="81"/>
  <c r="G268" i="78"/>
  <c r="G32" i="87"/>
  <c r="H32" i="87"/>
  <c r="H176" i="83"/>
  <c r="I32" i="83"/>
  <c r="I85" i="83"/>
  <c r="J240" i="83"/>
  <c r="J5" i="83"/>
  <c r="H107" i="88"/>
  <c r="H194" i="88"/>
  <c r="K194" i="88"/>
  <c r="K107" i="88"/>
  <c r="H77" i="87"/>
  <c r="G77" i="87"/>
  <c r="H5" i="87"/>
  <c r="G85" i="83"/>
  <c r="H230" i="87"/>
  <c r="H229" i="87" s="1"/>
  <c r="G5" i="87"/>
  <c r="K85" i="83"/>
  <c r="K40" i="83"/>
  <c r="W5" i="88"/>
  <c r="AH279" i="68"/>
  <c r="J279" i="68" s="1"/>
  <c r="AH278" i="68"/>
  <c r="J278" i="68" s="1"/>
  <c r="AH277" i="68"/>
  <c r="J277" i="68" s="1"/>
  <c r="AH276" i="68"/>
  <c r="J276" i="68" s="1"/>
  <c r="AH275" i="68"/>
  <c r="J275" i="68" s="1"/>
  <c r="AH274" i="68"/>
  <c r="J274" i="68" s="1"/>
  <c r="AH273" i="68"/>
  <c r="J273" i="68" s="1"/>
  <c r="AH271" i="68"/>
  <c r="J271" i="68" s="1"/>
  <c r="AH270" i="68"/>
  <c r="J270" i="68" s="1"/>
  <c r="AH268" i="68"/>
  <c r="J268" i="68" s="1"/>
  <c r="AH267" i="68"/>
  <c r="J267" i="68" s="1"/>
  <c r="AH266" i="68"/>
  <c r="J266" i="68" s="1"/>
  <c r="AH265" i="68"/>
  <c r="J265" i="68" s="1"/>
  <c r="AH264" i="68"/>
  <c r="J264" i="68" s="1"/>
  <c r="AH263" i="68"/>
  <c r="J263" i="68" s="1"/>
  <c r="J261" i="68" s="1"/>
  <c r="AH262" i="68"/>
  <c r="AH260" i="68"/>
  <c r="AH259" i="68"/>
  <c r="AH258" i="68"/>
  <c r="AH257" i="68"/>
  <c r="AH256" i="68"/>
  <c r="AH255" i="68"/>
  <c r="AH252" i="68"/>
  <c r="AH251" i="68"/>
  <c r="AH250" i="68"/>
  <c r="AH246" i="68"/>
  <c r="AH245" i="68"/>
  <c r="AH244" i="68"/>
  <c r="AH243" i="68"/>
  <c r="AH242" i="68"/>
  <c r="AH241" i="68"/>
  <c r="AH240" i="68"/>
  <c r="AH239" i="68"/>
  <c r="AH238" i="68"/>
  <c r="AH237" i="68"/>
  <c r="AH236" i="68"/>
  <c r="AH234" i="68"/>
  <c r="AH233" i="68"/>
  <c r="AH232" i="68"/>
  <c r="AH231" i="68"/>
  <c r="AH230" i="68"/>
  <c r="AH229" i="68"/>
  <c r="AH228" i="68"/>
  <c r="AH227" i="68"/>
  <c r="AH226" i="68"/>
  <c r="AH224" i="68"/>
  <c r="AH223" i="68"/>
  <c r="AH222" i="68"/>
  <c r="AH220" i="68"/>
  <c r="AH219" i="68"/>
  <c r="AH218" i="68"/>
  <c r="AH217" i="68"/>
  <c r="AH216" i="68"/>
  <c r="AH215" i="68"/>
  <c r="AH214" i="68"/>
  <c r="AH213" i="68"/>
  <c r="AH212" i="68"/>
  <c r="AH211" i="68"/>
  <c r="AH210" i="68"/>
  <c r="AH208" i="68"/>
  <c r="AH207" i="68"/>
  <c r="AH206" i="68"/>
  <c r="AH205" i="68"/>
  <c r="AH204" i="68"/>
  <c r="AH203" i="68"/>
  <c r="AH202" i="68"/>
  <c r="AH201" i="68"/>
  <c r="AH200" i="68"/>
  <c r="AH198" i="68"/>
  <c r="AH197" i="68"/>
  <c r="AH196" i="68"/>
  <c r="AH194" i="68"/>
  <c r="AH193" i="68"/>
  <c r="AH192" i="68"/>
  <c r="AH190" i="68"/>
  <c r="AH189" i="68"/>
  <c r="L189" i="68" s="1"/>
  <c r="AH188" i="68"/>
  <c r="AH186" i="68"/>
  <c r="AH183" i="68"/>
  <c r="L183" i="68" s="1"/>
  <c r="AH182" i="68"/>
  <c r="AH180" i="68"/>
  <c r="AH179" i="68"/>
  <c r="AH178" i="68"/>
  <c r="AH176" i="68"/>
  <c r="L176" i="68" s="1"/>
  <c r="AH175" i="68"/>
  <c r="AH174" i="68"/>
  <c r="AH172" i="68"/>
  <c r="AH170" i="68"/>
  <c r="AH169" i="68"/>
  <c r="L169" i="68" s="1"/>
  <c r="AH168" i="68"/>
  <c r="H168" i="68" s="1"/>
  <c r="AH167" i="68"/>
  <c r="H167" i="68" s="1"/>
  <c r="AH166" i="68"/>
  <c r="H166" i="68" s="1"/>
  <c r="AH165" i="68"/>
  <c r="H165" i="68" s="1"/>
  <c r="AH164" i="68"/>
  <c r="H164" i="68" s="1"/>
  <c r="AH163" i="68"/>
  <c r="L163" i="68" s="1"/>
  <c r="AH162" i="68"/>
  <c r="L162" i="68" s="1"/>
  <c r="AH161" i="68"/>
  <c r="AH159" i="68"/>
  <c r="L159" i="68" s="1"/>
  <c r="AH158" i="68"/>
  <c r="L158" i="68" s="1"/>
  <c r="AH157" i="68"/>
  <c r="L157" i="68" s="1"/>
  <c r="AH156" i="68"/>
  <c r="L156" i="68" s="1"/>
  <c r="AH154" i="68"/>
  <c r="L154" i="68" s="1"/>
  <c r="AH151" i="68"/>
  <c r="L151" i="68" s="1"/>
  <c r="AH150" i="68"/>
  <c r="AH147" i="68"/>
  <c r="L147" i="68" s="1"/>
  <c r="AH146" i="68"/>
  <c r="L146" i="68" s="1"/>
  <c r="AH145" i="68"/>
  <c r="L145" i="68" s="1"/>
  <c r="AH144" i="68"/>
  <c r="L144" i="68" s="1"/>
  <c r="AH142" i="68"/>
  <c r="L142" i="68" s="1"/>
  <c r="AH141" i="68"/>
  <c r="L141" i="68" s="1"/>
  <c r="AH140" i="68"/>
  <c r="L140" i="68" s="1"/>
  <c r="AH138" i="68"/>
  <c r="AH137" i="68"/>
  <c r="AH135" i="68"/>
  <c r="AH133" i="68"/>
  <c r="L133" i="68" s="1"/>
  <c r="AH132" i="68"/>
  <c r="L132" i="68" s="1"/>
  <c r="AH131" i="68"/>
  <c r="L131" i="68" s="1"/>
  <c r="AH130" i="68"/>
  <c r="L130" i="68" s="1"/>
  <c r="AH129" i="68"/>
  <c r="L129" i="68" s="1"/>
  <c r="AH128" i="68"/>
  <c r="AH127" i="68"/>
  <c r="AH126" i="68"/>
  <c r="AH125" i="68"/>
  <c r="AH124" i="68"/>
  <c r="AH123" i="68"/>
  <c r="AH122" i="68"/>
  <c r="AH120" i="68"/>
  <c r="L120" i="68" s="1"/>
  <c r="AH119" i="68"/>
  <c r="AH118" i="68"/>
  <c r="AH116" i="68"/>
  <c r="L116" i="68" s="1"/>
  <c r="AH115" i="68"/>
  <c r="AH114" i="68"/>
  <c r="AH113" i="68"/>
  <c r="AH112" i="68"/>
  <c r="L112" i="68" s="1"/>
  <c r="AH109" i="68"/>
  <c r="L109" i="68" s="1"/>
  <c r="AH108" i="68"/>
  <c r="L108" i="68" s="1"/>
  <c r="AH107" i="68"/>
  <c r="L107" i="68" s="1"/>
  <c r="AH106" i="68"/>
  <c r="L106" i="68" s="1"/>
  <c r="AH104" i="68"/>
  <c r="AH103" i="68"/>
  <c r="AH102" i="68"/>
  <c r="AH101" i="68"/>
  <c r="AH98" i="68"/>
  <c r="AH97" i="68"/>
  <c r="AH96" i="68"/>
  <c r="AH95" i="68"/>
  <c r="AH94" i="68"/>
  <c r="AH93" i="68"/>
  <c r="AH92" i="68"/>
  <c r="AH91" i="68"/>
  <c r="AH90" i="68"/>
  <c r="AH89" i="68"/>
  <c r="AH87" i="68"/>
  <c r="AH86" i="68"/>
  <c r="AH85" i="68"/>
  <c r="AH84" i="68"/>
  <c r="AH83" i="68"/>
  <c r="AH82" i="68"/>
  <c r="AH81" i="68"/>
  <c r="AH80" i="68"/>
  <c r="AH79" i="68"/>
  <c r="AH78" i="68"/>
  <c r="AH76" i="68"/>
  <c r="AH75" i="68"/>
  <c r="AH74" i="68"/>
  <c r="AH73" i="68"/>
  <c r="AH72" i="68"/>
  <c r="AH71" i="68"/>
  <c r="AH70" i="68"/>
  <c r="AH69" i="68"/>
  <c r="AH68" i="68"/>
  <c r="AH67" i="68"/>
  <c r="AH65" i="68"/>
  <c r="AH64" i="68"/>
  <c r="AH62" i="68"/>
  <c r="AH61" i="68"/>
  <c r="AH60" i="68"/>
  <c r="AH59" i="68"/>
  <c r="L59" i="68" s="1"/>
  <c r="AH58" i="68"/>
  <c r="L58" i="68" s="1"/>
  <c r="AH57" i="68"/>
  <c r="L57" i="68" s="1"/>
  <c r="AH55" i="68"/>
  <c r="L55" i="68" s="1"/>
  <c r="P55" i="68" s="1"/>
  <c r="AH54" i="68"/>
  <c r="L54" i="68" s="1"/>
  <c r="AH53" i="68"/>
  <c r="H53" i="68" s="1"/>
  <c r="AH52" i="68"/>
  <c r="H52" i="68" s="1"/>
  <c r="AH51" i="68"/>
  <c r="AH50" i="68"/>
  <c r="AH48" i="68"/>
  <c r="AH47" i="68"/>
  <c r="AH46" i="68"/>
  <c r="AH45" i="68"/>
  <c r="AH44" i="68"/>
  <c r="AH43" i="68"/>
  <c r="AH42" i="68"/>
  <c r="AH41" i="68"/>
  <c r="AH40" i="68"/>
  <c r="AH39" i="68"/>
  <c r="AH37" i="68"/>
  <c r="AH36" i="68"/>
  <c r="AH35" i="68"/>
  <c r="AH34" i="68"/>
  <c r="AH33" i="68"/>
  <c r="AH32" i="68"/>
  <c r="AH31" i="68"/>
  <c r="AH30" i="68"/>
  <c r="AH29" i="68"/>
  <c r="AH28" i="68"/>
  <c r="AH26" i="68"/>
  <c r="AH25" i="68"/>
  <c r="AH24" i="68"/>
  <c r="AH23" i="68"/>
  <c r="L23" i="68" s="1"/>
  <c r="AH22" i="68"/>
  <c r="L22" i="68" s="1"/>
  <c r="AH17" i="68"/>
  <c r="L17" i="68" s="1"/>
  <c r="AH16" i="68"/>
  <c r="L16" i="68" s="1"/>
  <c r="AH14" i="68"/>
  <c r="L14" i="68" s="1"/>
  <c r="AH13" i="68"/>
  <c r="L13" i="68" s="1"/>
  <c r="AH12" i="68"/>
  <c r="L12" i="68" s="1"/>
  <c r="AH11" i="68"/>
  <c r="L11" i="68" s="1"/>
  <c r="AH10" i="68"/>
  <c r="L10" i="68" s="1"/>
  <c r="AH9" i="68"/>
  <c r="L9" i="68" s="1"/>
  <c r="AH8" i="68"/>
  <c r="L8" i="68" s="1"/>
  <c r="U258" i="82"/>
  <c r="U257" i="82"/>
  <c r="U256" i="82"/>
  <c r="K256" i="82" s="1"/>
  <c r="U255" i="82"/>
  <c r="K255" i="82" s="1"/>
  <c r="U254" i="82"/>
  <c r="U253" i="82"/>
  <c r="U252" i="82"/>
  <c r="K252" i="82" s="1"/>
  <c r="U250" i="82"/>
  <c r="K250" i="82" s="1"/>
  <c r="K246" i="66" s="1"/>
  <c r="U249" i="82"/>
  <c r="U247" i="82"/>
  <c r="U246" i="82"/>
  <c r="K246" i="82" s="1"/>
  <c r="U245" i="82"/>
  <c r="U244" i="82"/>
  <c r="K244" i="82" s="1"/>
  <c r="U243" i="82"/>
  <c r="U242" i="82"/>
  <c r="U241" i="82"/>
  <c r="U240" i="82"/>
  <c r="U239" i="82"/>
  <c r="U238" i="82"/>
  <c r="K238" i="82" s="1"/>
  <c r="K234" i="66" s="1"/>
  <c r="U237" i="82"/>
  <c r="U236" i="82"/>
  <c r="U234" i="82"/>
  <c r="U233" i="82"/>
  <c r="U232" i="82"/>
  <c r="U228" i="82"/>
  <c r="K228" i="82" s="1"/>
  <c r="U227" i="82"/>
  <c r="U226" i="82"/>
  <c r="K226" i="82" s="1"/>
  <c r="U225" i="82"/>
  <c r="K225" i="82" s="1"/>
  <c r="U224" i="82"/>
  <c r="K224" i="82" s="1"/>
  <c r="U223" i="82"/>
  <c r="U222" i="82"/>
  <c r="U221" i="82"/>
  <c r="K221" i="82" s="1"/>
  <c r="K217" i="66" s="1"/>
  <c r="U220" i="82"/>
  <c r="K220" i="82" s="1"/>
  <c r="U219" i="82"/>
  <c r="U217" i="82"/>
  <c r="K217" i="82" s="1"/>
  <c r="U216" i="82"/>
  <c r="K216" i="82" s="1"/>
  <c r="K212" i="66" s="1"/>
  <c r="U215" i="82"/>
  <c r="U214" i="82"/>
  <c r="U213" i="82"/>
  <c r="K213" i="82" s="1"/>
  <c r="U212" i="82"/>
  <c r="K212" i="82" s="1"/>
  <c r="U211" i="82"/>
  <c r="U210" i="82"/>
  <c r="U209" i="82"/>
  <c r="K209" i="82" s="1"/>
  <c r="U208" i="82"/>
  <c r="K208" i="82" s="1"/>
  <c r="U207" i="82"/>
  <c r="U206" i="82"/>
  <c r="U205" i="82"/>
  <c r="K205" i="82" s="1"/>
  <c r="U203" i="82"/>
  <c r="K203" i="82" s="1"/>
  <c r="U202" i="82"/>
  <c r="U200" i="82"/>
  <c r="K200" i="82" s="1"/>
  <c r="U199" i="82"/>
  <c r="K199" i="82" s="1"/>
  <c r="U198" i="82"/>
  <c r="K198" i="82" s="1"/>
  <c r="U197" i="82"/>
  <c r="U196" i="82"/>
  <c r="K196" i="82" s="1"/>
  <c r="U195" i="82"/>
  <c r="U194" i="82"/>
  <c r="K194" i="82" s="1"/>
  <c r="U193" i="82"/>
  <c r="U192" i="82"/>
  <c r="K192" i="82" s="1"/>
  <c r="U191" i="82"/>
  <c r="U189" i="82"/>
  <c r="U188" i="82"/>
  <c r="U187" i="82"/>
  <c r="U186" i="82"/>
  <c r="U185" i="82"/>
  <c r="U184" i="82"/>
  <c r="U183" i="82"/>
  <c r="U182" i="82"/>
  <c r="U181" i="82"/>
  <c r="U180" i="82"/>
  <c r="U178" i="82"/>
  <c r="U177" i="82"/>
  <c r="K177" i="82" s="1"/>
  <c r="U176" i="82"/>
  <c r="K176" i="82" s="1"/>
  <c r="U175" i="82"/>
  <c r="U174" i="82"/>
  <c r="U173" i="82"/>
  <c r="K173" i="82" s="1"/>
  <c r="U172" i="82"/>
  <c r="K172" i="82" s="1"/>
  <c r="U171" i="82"/>
  <c r="U170" i="82"/>
  <c r="U169" i="82"/>
  <c r="K169" i="82" s="1"/>
  <c r="U167" i="82"/>
  <c r="K167" i="82" s="1"/>
  <c r="U165" i="82"/>
  <c r="U164" i="82"/>
  <c r="U163" i="82"/>
  <c r="U162" i="82"/>
  <c r="U160" i="82"/>
  <c r="L160" i="82" s="1"/>
  <c r="U159" i="82"/>
  <c r="L159" i="82" s="1"/>
  <c r="U158" i="82"/>
  <c r="L158" i="82" s="1"/>
  <c r="U157" i="82"/>
  <c r="L157" i="82" s="1"/>
  <c r="U156" i="82"/>
  <c r="K156" i="82" s="1"/>
  <c r="U155" i="82"/>
  <c r="U154" i="82"/>
  <c r="K154" i="82" s="1"/>
  <c r="U152" i="82"/>
  <c r="K152" i="82" s="1"/>
  <c r="K148" i="66" s="1"/>
  <c r="U150" i="82"/>
  <c r="U149" i="82"/>
  <c r="U148" i="82"/>
  <c r="U147" i="82"/>
  <c r="K147" i="82" s="1"/>
  <c r="K143" i="66" s="1"/>
  <c r="U146" i="82"/>
  <c r="U145" i="82"/>
  <c r="U144" i="82"/>
  <c r="U143" i="82"/>
  <c r="K143" i="82" s="1"/>
  <c r="K139" i="66" s="1"/>
  <c r="U142" i="82"/>
  <c r="U141" i="82"/>
  <c r="K141" i="82" s="1"/>
  <c r="U140" i="82"/>
  <c r="U138" i="82"/>
  <c r="K138" i="82" s="1"/>
  <c r="U137" i="82"/>
  <c r="K137" i="82" s="1"/>
  <c r="U136" i="82"/>
  <c r="K136" i="82" s="1"/>
  <c r="U135" i="82"/>
  <c r="K135" i="82" s="1"/>
  <c r="U134" i="82"/>
  <c r="K134" i="82" s="1"/>
  <c r="K130" i="66" s="1"/>
  <c r="U133" i="82"/>
  <c r="K133" i="82" s="1"/>
  <c r="U132" i="82"/>
  <c r="K132" i="82" s="1"/>
  <c r="U131" i="82"/>
  <c r="U130" i="82"/>
  <c r="K130" i="82" s="1"/>
  <c r="K126" i="66" s="1"/>
  <c r="U129" i="82"/>
  <c r="K129" i="82" s="1"/>
  <c r="U128" i="82"/>
  <c r="K128" i="82" s="1"/>
  <c r="U127" i="82"/>
  <c r="K127" i="82" s="1"/>
  <c r="U126" i="82"/>
  <c r="K126" i="82" s="1"/>
  <c r="U125" i="82"/>
  <c r="K125" i="82" s="1"/>
  <c r="U123" i="82"/>
  <c r="U122" i="82"/>
  <c r="K122" i="82" s="1"/>
  <c r="U120" i="82"/>
  <c r="K120" i="82" s="1"/>
  <c r="K116" i="66" s="1"/>
  <c r="U119" i="82"/>
  <c r="U118" i="82"/>
  <c r="U117" i="82"/>
  <c r="U116" i="82"/>
  <c r="K116" i="82" s="1"/>
  <c r="K112" i="66" s="1"/>
  <c r="U115" i="82"/>
  <c r="U114" i="82"/>
  <c r="U113" i="82"/>
  <c r="U112" i="82"/>
  <c r="K112" i="82" s="1"/>
  <c r="K108" i="66" s="1"/>
  <c r="U111" i="82"/>
  <c r="U109" i="82"/>
  <c r="U108" i="82"/>
  <c r="K108" i="82" s="1"/>
  <c r="U107" i="82"/>
  <c r="K107" i="82" s="1"/>
  <c r="U106" i="82"/>
  <c r="U105" i="82"/>
  <c r="U104" i="82"/>
  <c r="K104" i="82" s="1"/>
  <c r="K100" i="66" s="1"/>
  <c r="U103" i="82"/>
  <c r="K103" i="82" s="1"/>
  <c r="U102" i="82"/>
  <c r="U101" i="82"/>
  <c r="U100" i="82"/>
  <c r="K100" i="82" s="1"/>
  <c r="K96" i="66" s="1"/>
  <c r="U98" i="82"/>
  <c r="K98" i="82" s="1"/>
  <c r="U97" i="82"/>
  <c r="K97" i="82" s="1"/>
  <c r="U96" i="82"/>
  <c r="U95" i="82"/>
  <c r="U94" i="82"/>
  <c r="K94" i="82" s="1"/>
  <c r="K90" i="66" s="1"/>
  <c r="U93" i="82"/>
  <c r="U92" i="82"/>
  <c r="U91" i="82"/>
  <c r="K91" i="82" s="1"/>
  <c r="K87" i="66" s="1"/>
  <c r="U90" i="82"/>
  <c r="K90" i="82" s="1"/>
  <c r="K86" i="66" s="1"/>
  <c r="U89" i="82"/>
  <c r="K89" i="82" s="1"/>
  <c r="U87" i="82"/>
  <c r="U86" i="82"/>
  <c r="K86" i="82" s="1"/>
  <c r="U85" i="82"/>
  <c r="U84" i="82"/>
  <c r="U82" i="82"/>
  <c r="U81" i="82"/>
  <c r="U78" i="82"/>
  <c r="U77" i="82"/>
  <c r="K77" i="82" s="1"/>
  <c r="K73" i="66" s="1"/>
  <c r="U76" i="82"/>
  <c r="U75" i="82"/>
  <c r="K75" i="82" s="1"/>
  <c r="K71" i="66" s="1"/>
  <c r="U73" i="82"/>
  <c r="U72" i="82"/>
  <c r="U71" i="82"/>
  <c r="U69" i="82"/>
  <c r="U68" i="82"/>
  <c r="U67" i="82"/>
  <c r="U66" i="82"/>
  <c r="U65" i="82"/>
  <c r="K65" i="82" s="1"/>
  <c r="K61" i="66" s="1"/>
  <c r="U64" i="82"/>
  <c r="U62" i="82"/>
  <c r="U61" i="82"/>
  <c r="L61" i="82" s="1"/>
  <c r="U60" i="82"/>
  <c r="L60" i="82" s="1"/>
  <c r="U59" i="82"/>
  <c r="L59" i="82" s="1"/>
  <c r="U56" i="82"/>
  <c r="U55" i="82"/>
  <c r="U53" i="82"/>
  <c r="L53" i="82" s="1"/>
  <c r="U52" i="82"/>
  <c r="L52" i="82" s="1"/>
  <c r="U50" i="82"/>
  <c r="L50" i="82" s="1"/>
  <c r="U48" i="82"/>
  <c r="U47" i="82"/>
  <c r="U46" i="82"/>
  <c r="K46" i="82" s="1"/>
  <c r="U43" i="82"/>
  <c r="L43" i="82" s="1"/>
  <c r="U42" i="82"/>
  <c r="L42" i="82" s="1"/>
  <c r="U41" i="82"/>
  <c r="L41" i="82" s="1"/>
  <c r="U39" i="82"/>
  <c r="U38" i="82"/>
  <c r="L38" i="82" s="1"/>
  <c r="U36" i="82"/>
  <c r="K36" i="82" s="1"/>
  <c r="U35" i="82"/>
  <c r="L35" i="82" s="1"/>
  <c r="U34" i="82"/>
  <c r="K34" i="82" s="1"/>
  <c r="K34" i="66" s="1"/>
  <c r="U31" i="82"/>
  <c r="U30" i="82"/>
  <c r="U29" i="82"/>
  <c r="K29" i="82" s="1"/>
  <c r="U28" i="82"/>
  <c r="K28" i="82" s="1"/>
  <c r="U27" i="82"/>
  <c r="U26" i="82"/>
  <c r="U25" i="82"/>
  <c r="L25" i="82" s="1"/>
  <c r="U23" i="82"/>
  <c r="U22" i="82"/>
  <c r="U21" i="82"/>
  <c r="U19" i="82"/>
  <c r="K19" i="82" s="1"/>
  <c r="U18" i="82"/>
  <c r="U17" i="82"/>
  <c r="U16" i="82"/>
  <c r="U15" i="82"/>
  <c r="U14" i="82"/>
  <c r="U13" i="82"/>
  <c r="U12" i="82"/>
  <c r="U11" i="82"/>
  <c r="U10" i="82"/>
  <c r="U9" i="82"/>
  <c r="U8" i="82"/>
  <c r="L8" i="82" s="1"/>
  <c r="U7" i="82"/>
  <c r="K7" i="82" s="1"/>
  <c r="K258" i="82"/>
  <c r="K254" i="66" s="1"/>
  <c r="K257" i="82"/>
  <c r="K254" i="82"/>
  <c r="K253" i="82"/>
  <c r="K247" i="82"/>
  <c r="K243" i="82"/>
  <c r="K239" i="66" s="1"/>
  <c r="K242" i="82"/>
  <c r="K239" i="82"/>
  <c r="K234" i="82"/>
  <c r="K233" i="82"/>
  <c r="K227" i="82"/>
  <c r="K223" i="82"/>
  <c r="K222" i="82"/>
  <c r="K219" i="82"/>
  <c r="K215" i="82"/>
  <c r="K214" i="82"/>
  <c r="K211" i="82"/>
  <c r="K210" i="82"/>
  <c r="K207" i="82"/>
  <c r="K206" i="82"/>
  <c r="K202" i="82"/>
  <c r="K197" i="82"/>
  <c r="K195" i="82"/>
  <c r="K193" i="82"/>
  <c r="K191" i="82"/>
  <c r="K189" i="82"/>
  <c r="K188" i="82"/>
  <c r="K187" i="82"/>
  <c r="K186" i="82"/>
  <c r="K185" i="82"/>
  <c r="K184" i="82"/>
  <c r="K183" i="82"/>
  <c r="K182" i="82"/>
  <c r="K181" i="82"/>
  <c r="K180" i="82"/>
  <c r="K178" i="82"/>
  <c r="K175" i="82"/>
  <c r="K174" i="82"/>
  <c r="K171" i="82"/>
  <c r="K170" i="82"/>
  <c r="K161" i="82"/>
  <c r="K155" i="82"/>
  <c r="K150" i="82"/>
  <c r="K146" i="66" s="1"/>
  <c r="K146" i="82"/>
  <c r="K142" i="66" s="1"/>
  <c r="K142" i="82"/>
  <c r="K138" i="66" s="1"/>
  <c r="K131" i="82"/>
  <c r="K123" i="82"/>
  <c r="K119" i="82"/>
  <c r="K118" i="82"/>
  <c r="K114" i="66" s="1"/>
  <c r="K117" i="82"/>
  <c r="K113" i="66" s="1"/>
  <c r="K115" i="82"/>
  <c r="K111" i="66" s="1"/>
  <c r="K114" i="82"/>
  <c r="K110" i="66" s="1"/>
  <c r="K113" i="82"/>
  <c r="K109" i="66" s="1"/>
  <c r="K111" i="82"/>
  <c r="K107" i="66" s="1"/>
  <c r="K109" i="82"/>
  <c r="K106" i="82"/>
  <c r="K105" i="82"/>
  <c r="K102" i="82"/>
  <c r="K101" i="82"/>
  <c r="K95" i="82"/>
  <c r="K91" i="66" s="1"/>
  <c r="K87" i="82"/>
  <c r="K82" i="82"/>
  <c r="K81" i="82"/>
  <c r="K78" i="82"/>
  <c r="K74" i="66" s="1"/>
  <c r="K71" i="82"/>
  <c r="K69" i="82"/>
  <c r="K65" i="66" s="1"/>
  <c r="K67" i="82"/>
  <c r="K66" i="82"/>
  <c r="K57" i="82"/>
  <c r="K56" i="82"/>
  <c r="K55" i="82"/>
  <c r="K49" i="82"/>
  <c r="K48" i="82"/>
  <c r="K47" i="82"/>
  <c r="K37" i="82"/>
  <c r="K31" i="82"/>
  <c r="K27" i="82"/>
  <c r="K21" i="82"/>
  <c r="K17" i="82"/>
  <c r="K16" i="82"/>
  <c r="K15" i="82"/>
  <c r="K13" i="82"/>
  <c r="K12" i="82"/>
  <c r="K11" i="82"/>
  <c r="K9" i="82"/>
  <c r="AB276" i="79"/>
  <c r="AB275" i="79"/>
  <c r="AB274" i="79"/>
  <c r="AB273" i="79"/>
  <c r="AB272" i="79"/>
  <c r="AB271" i="79"/>
  <c r="AB270" i="79"/>
  <c r="K270" i="79" s="1"/>
  <c r="AB268" i="79"/>
  <c r="AB267" i="79"/>
  <c r="AB265" i="79"/>
  <c r="AB264" i="79"/>
  <c r="AB263" i="79"/>
  <c r="AB262" i="79"/>
  <c r="L262" i="79" s="1"/>
  <c r="AB261" i="79"/>
  <c r="L261" i="79" s="1"/>
  <c r="AB260" i="79"/>
  <c r="L260" i="79" s="1"/>
  <c r="AB259" i="79"/>
  <c r="L259" i="79" s="1"/>
  <c r="AB257" i="79"/>
  <c r="L257" i="79" s="1"/>
  <c r="AB256" i="79"/>
  <c r="L256" i="79" s="1"/>
  <c r="AB253" i="79"/>
  <c r="L253" i="79" s="1"/>
  <c r="AB252" i="79"/>
  <c r="AB251" i="79"/>
  <c r="AB250" i="79"/>
  <c r="AB249" i="79"/>
  <c r="AB248" i="79"/>
  <c r="AB247" i="79"/>
  <c r="AB246" i="79"/>
  <c r="K246" i="79" s="1"/>
  <c r="AB244" i="79"/>
  <c r="AB243" i="79"/>
  <c r="AB242" i="79"/>
  <c r="AB238" i="79"/>
  <c r="AB237" i="79"/>
  <c r="AB236" i="79"/>
  <c r="AB235" i="79"/>
  <c r="AB234" i="79"/>
  <c r="AB233" i="79"/>
  <c r="AB232" i="79"/>
  <c r="AB231" i="79"/>
  <c r="AB230" i="79"/>
  <c r="AB229" i="79"/>
  <c r="AB227" i="79"/>
  <c r="AB226" i="79"/>
  <c r="AB225" i="79"/>
  <c r="AB224" i="79"/>
  <c r="AB223" i="79"/>
  <c r="AB222" i="79"/>
  <c r="AB221" i="79"/>
  <c r="AB220" i="79"/>
  <c r="K220" i="79" s="1"/>
  <c r="AB219" i="79"/>
  <c r="AB218" i="79"/>
  <c r="AB217" i="79"/>
  <c r="AB216" i="79"/>
  <c r="AB215" i="79"/>
  <c r="AB213" i="79"/>
  <c r="AB212" i="79"/>
  <c r="AB210" i="79"/>
  <c r="K210" i="79" s="1"/>
  <c r="AB209" i="79"/>
  <c r="AB208" i="79"/>
  <c r="AB207" i="79"/>
  <c r="AB206" i="79"/>
  <c r="AB205" i="79"/>
  <c r="AB204" i="79"/>
  <c r="AB203" i="79"/>
  <c r="AB202" i="79"/>
  <c r="K202" i="79" s="1"/>
  <c r="AB201" i="79"/>
  <c r="AB199" i="79"/>
  <c r="AB198" i="79"/>
  <c r="AB197" i="79"/>
  <c r="AB196" i="79"/>
  <c r="AB195" i="79"/>
  <c r="AB194" i="79"/>
  <c r="AB193" i="79"/>
  <c r="AB192" i="79"/>
  <c r="AB191" i="79"/>
  <c r="AB190" i="79"/>
  <c r="AB188" i="79"/>
  <c r="AB187" i="79"/>
  <c r="AB186" i="79"/>
  <c r="AB185" i="79"/>
  <c r="AB184" i="79"/>
  <c r="AB183" i="79"/>
  <c r="AB182" i="79"/>
  <c r="AB181" i="79"/>
  <c r="AB180" i="79"/>
  <c r="K180" i="79" s="1"/>
  <c r="AB179" i="79"/>
  <c r="AB177" i="79"/>
  <c r="AB175" i="79"/>
  <c r="AB174" i="79"/>
  <c r="AB173" i="79"/>
  <c r="AB172" i="79"/>
  <c r="AB170" i="79"/>
  <c r="AB169" i="79"/>
  <c r="AB168" i="79"/>
  <c r="AB167" i="79"/>
  <c r="AB166" i="79"/>
  <c r="AB165" i="79"/>
  <c r="K165" i="79" s="1"/>
  <c r="AB164" i="79"/>
  <c r="AB162" i="79"/>
  <c r="AB160" i="79"/>
  <c r="AB159" i="79"/>
  <c r="AB158" i="79"/>
  <c r="AB157" i="79"/>
  <c r="AB156" i="79"/>
  <c r="AB155" i="79"/>
  <c r="AB154" i="79"/>
  <c r="AB153" i="79"/>
  <c r="AB152" i="79"/>
  <c r="M152" i="79" s="1"/>
  <c r="AB151" i="79"/>
  <c r="M151" i="79" s="1"/>
  <c r="AB149" i="79"/>
  <c r="M149" i="79" s="1"/>
  <c r="AB148" i="79"/>
  <c r="M148" i="79" s="1"/>
  <c r="AB147" i="79"/>
  <c r="M147" i="79" s="1"/>
  <c r="AB146" i="79"/>
  <c r="M146" i="79" s="1"/>
  <c r="AB144" i="79"/>
  <c r="L144" i="79" s="1"/>
  <c r="AB142" i="79"/>
  <c r="K142" i="79" s="1"/>
  <c r="AB140" i="79"/>
  <c r="AB139" i="79"/>
  <c r="AB138" i="79"/>
  <c r="AB137" i="79"/>
  <c r="AB136" i="79"/>
  <c r="AB135" i="79"/>
  <c r="AB134" i="79"/>
  <c r="AB133" i="79"/>
  <c r="AB132" i="79"/>
  <c r="AB131" i="79"/>
  <c r="AB130" i="79"/>
  <c r="AB129" i="79"/>
  <c r="AB128" i="79"/>
  <c r="K128" i="79" s="1"/>
  <c r="AB127" i="79"/>
  <c r="AB125" i="79"/>
  <c r="AB124" i="79"/>
  <c r="AB122" i="79"/>
  <c r="AB121" i="79"/>
  <c r="AB120" i="79"/>
  <c r="U114" i="66" s="1"/>
  <c r="AB119" i="79"/>
  <c r="L119" i="79" s="1"/>
  <c r="AB118" i="79"/>
  <c r="AB117" i="79"/>
  <c r="AB116" i="79"/>
  <c r="AB115" i="79"/>
  <c r="AB114" i="79"/>
  <c r="AB113" i="79"/>
  <c r="U107" i="66" s="1"/>
  <c r="AB111" i="79"/>
  <c r="AB110" i="79"/>
  <c r="K110" i="79" s="1"/>
  <c r="AB109" i="79"/>
  <c r="AB108" i="79"/>
  <c r="AB107" i="79"/>
  <c r="AB106" i="79"/>
  <c r="AB105" i="79"/>
  <c r="AB104" i="79"/>
  <c r="AB103" i="79"/>
  <c r="AB102" i="79"/>
  <c r="AB100" i="79"/>
  <c r="AB99" i="79"/>
  <c r="AB98" i="79"/>
  <c r="AB97" i="79"/>
  <c r="AB96" i="79"/>
  <c r="AB95" i="79"/>
  <c r="AB94" i="79"/>
  <c r="AB93" i="79"/>
  <c r="AB92" i="79"/>
  <c r="AB91" i="79"/>
  <c r="AB89" i="79"/>
  <c r="AB88" i="79"/>
  <c r="AB87" i="79"/>
  <c r="AB86" i="79"/>
  <c r="L86" i="79" s="1"/>
  <c r="AB84" i="79"/>
  <c r="AB83" i="79"/>
  <c r="K83" i="79" s="1"/>
  <c r="AB80" i="79"/>
  <c r="L80" i="79" s="1"/>
  <c r="AB79" i="79"/>
  <c r="L79" i="79" s="1"/>
  <c r="AB76" i="79"/>
  <c r="L76" i="79" s="1"/>
  <c r="AB75" i="79"/>
  <c r="L75" i="79" s="1"/>
  <c r="AB72" i="79"/>
  <c r="L72" i="79" s="1"/>
  <c r="AB71" i="79"/>
  <c r="L71" i="79" s="1"/>
  <c r="AB69" i="79"/>
  <c r="AB68" i="79"/>
  <c r="L68" i="79" s="1"/>
  <c r="AB67" i="79"/>
  <c r="AB65" i="79"/>
  <c r="AB64" i="79"/>
  <c r="AB63" i="79"/>
  <c r="AB62" i="79"/>
  <c r="AB61" i="79"/>
  <c r="AB60" i="79"/>
  <c r="AB58" i="79"/>
  <c r="AB57" i="79"/>
  <c r="AB56" i="79"/>
  <c r="AB55" i="79"/>
  <c r="AB54" i="79"/>
  <c r="AB52" i="79"/>
  <c r="AB51" i="79"/>
  <c r="AB49" i="79"/>
  <c r="AB48" i="79"/>
  <c r="AB47" i="79"/>
  <c r="AB46" i="79"/>
  <c r="AB44" i="79"/>
  <c r="AB43" i="79"/>
  <c r="AB42" i="79"/>
  <c r="AB41" i="79"/>
  <c r="AB39" i="79"/>
  <c r="AB38" i="79"/>
  <c r="AB36" i="79"/>
  <c r="AB35" i="79"/>
  <c r="AB34" i="79"/>
  <c r="AB31" i="79"/>
  <c r="AB30" i="79"/>
  <c r="K30" i="79" s="1"/>
  <c r="AB29" i="79"/>
  <c r="AB28" i="79"/>
  <c r="AB27" i="79"/>
  <c r="AB26" i="79"/>
  <c r="AB25" i="79"/>
  <c r="AB23" i="79"/>
  <c r="AB22" i="79"/>
  <c r="AB21" i="79"/>
  <c r="AB19" i="79"/>
  <c r="K19" i="79" s="1"/>
  <c r="AB18" i="79"/>
  <c r="AB17" i="79"/>
  <c r="AB16" i="79"/>
  <c r="AB15" i="79"/>
  <c r="AB14" i="79"/>
  <c r="AB13" i="79"/>
  <c r="AB12" i="79"/>
  <c r="AB11" i="79"/>
  <c r="AB10" i="79"/>
  <c r="AB9" i="79"/>
  <c r="K9" i="79" s="1"/>
  <c r="AB8" i="79"/>
  <c r="AB7" i="79"/>
  <c r="K276" i="79"/>
  <c r="K268" i="79"/>
  <c r="K267" i="79"/>
  <c r="K258" i="79"/>
  <c r="K255" i="79"/>
  <c r="K252" i="79"/>
  <c r="K251" i="79"/>
  <c r="K248" i="79"/>
  <c r="K247" i="79"/>
  <c r="K238" i="79"/>
  <c r="K237" i="79"/>
  <c r="K230" i="79"/>
  <c r="K229" i="79"/>
  <c r="K226" i="79"/>
  <c r="K218" i="79"/>
  <c r="K206" i="79"/>
  <c r="K196" i="79"/>
  <c r="K192" i="79"/>
  <c r="K190" i="79"/>
  <c r="K181" i="79"/>
  <c r="K173" i="79"/>
  <c r="K159" i="66" s="1"/>
  <c r="K167" i="79"/>
  <c r="K153" i="66" s="1"/>
  <c r="K166" i="79"/>
  <c r="K162" i="79"/>
  <c r="K145" i="79"/>
  <c r="K143" i="79"/>
  <c r="K136" i="79"/>
  <c r="K132" i="79"/>
  <c r="K124" i="79"/>
  <c r="K122" i="79"/>
  <c r="K121" i="79"/>
  <c r="K106" i="79"/>
  <c r="K102" i="79"/>
  <c r="K98" i="79"/>
  <c r="K97" i="79"/>
  <c r="K96" i="79"/>
  <c r="K94" i="79"/>
  <c r="K93" i="79"/>
  <c r="K92" i="79"/>
  <c r="K84" i="79"/>
  <c r="K64" i="79"/>
  <c r="K63" i="79"/>
  <c r="K60" i="79"/>
  <c r="K55" i="79"/>
  <c r="K51" i="79"/>
  <c r="K49" i="79"/>
  <c r="K43" i="79"/>
  <c r="K43" i="66" s="1"/>
  <c r="K42" i="79"/>
  <c r="K42" i="66" s="1"/>
  <c r="K39" i="79"/>
  <c r="K39" i="66" s="1"/>
  <c r="K34" i="79"/>
  <c r="K31" i="79"/>
  <c r="K27" i="79"/>
  <c r="K26" i="79"/>
  <c r="K23" i="79"/>
  <c r="K22" i="79"/>
  <c r="K22" i="66" s="1"/>
  <c r="K21" i="79"/>
  <c r="K18" i="79"/>
  <c r="K17" i="79"/>
  <c r="K15" i="79"/>
  <c r="K14" i="79"/>
  <c r="K13" i="79"/>
  <c r="K10" i="79"/>
  <c r="W250" i="80"/>
  <c r="W247" i="80"/>
  <c r="W229" i="80" s="1"/>
  <c r="W228" i="80" s="1"/>
  <c r="W234" i="80"/>
  <c r="W230" i="80"/>
  <c r="W217" i="80"/>
  <c r="W203" i="80"/>
  <c r="W200" i="80"/>
  <c r="W189" i="80"/>
  <c r="W178" i="80"/>
  <c r="W167" i="80"/>
  <c r="W160" i="80"/>
  <c r="W152" i="80"/>
  <c r="W138" i="80"/>
  <c r="W123" i="80"/>
  <c r="W120" i="80"/>
  <c r="W109" i="80"/>
  <c r="W98" i="80"/>
  <c r="W87" i="80"/>
  <c r="W82" i="80"/>
  <c r="W79" i="80"/>
  <c r="W73" i="80"/>
  <c r="W62" i="80" s="1"/>
  <c r="W69" i="80"/>
  <c r="W20" i="80"/>
  <c r="AA49" i="107"/>
  <c r="Z49" i="107"/>
  <c r="Y49" i="107"/>
  <c r="X49" i="107"/>
  <c r="W49" i="107"/>
  <c r="V49" i="107"/>
  <c r="T49" i="107"/>
  <c r="S49" i="107"/>
  <c r="R49" i="107"/>
  <c r="Q49" i="107"/>
  <c r="P49" i="107"/>
  <c r="O49" i="107"/>
  <c r="M49" i="107"/>
  <c r="K250" i="107"/>
  <c r="K247" i="107"/>
  <c r="K234" i="107"/>
  <c r="K230" i="107"/>
  <c r="K217" i="107"/>
  <c r="K203" i="107"/>
  <c r="K200" i="107"/>
  <c r="K189" i="107"/>
  <c r="K178" i="107"/>
  <c r="K167" i="107"/>
  <c r="K160" i="107"/>
  <c r="K152" i="107"/>
  <c r="K150" i="107" s="1"/>
  <c r="K138" i="107"/>
  <c r="K123" i="107"/>
  <c r="K120" i="107"/>
  <c r="K109" i="107"/>
  <c r="K98" i="107"/>
  <c r="K87" i="107"/>
  <c r="K82" i="107"/>
  <c r="K79" i="107"/>
  <c r="K73" i="107"/>
  <c r="K69" i="107"/>
  <c r="K24" i="107"/>
  <c r="K20" i="107"/>
  <c r="K6" i="107"/>
  <c r="K5" i="107" s="1"/>
  <c r="U257" i="107"/>
  <c r="U256" i="107"/>
  <c r="U255" i="107"/>
  <c r="U254" i="107"/>
  <c r="U253" i="107"/>
  <c r="U252" i="107"/>
  <c r="U251" i="107"/>
  <c r="U249" i="107"/>
  <c r="U248" i="107"/>
  <c r="U246" i="107"/>
  <c r="U245" i="107"/>
  <c r="U244" i="107"/>
  <c r="U243" i="107"/>
  <c r="U242" i="107"/>
  <c r="U241" i="107"/>
  <c r="U240" i="107"/>
  <c r="U239" i="107"/>
  <c r="U238" i="107"/>
  <c r="U237" i="107"/>
  <c r="U236" i="107"/>
  <c r="U235" i="107"/>
  <c r="U233" i="107"/>
  <c r="U232" i="107"/>
  <c r="U231" i="107"/>
  <c r="U227" i="107"/>
  <c r="U226" i="107"/>
  <c r="U225" i="107"/>
  <c r="U224" i="107"/>
  <c r="U223" i="107"/>
  <c r="U222" i="107"/>
  <c r="U221" i="107"/>
  <c r="U220" i="107"/>
  <c r="U219" i="107"/>
  <c r="U218" i="107"/>
  <c r="U216" i="107"/>
  <c r="U215" i="107"/>
  <c r="U214" i="107"/>
  <c r="U213" i="107"/>
  <c r="U212" i="107"/>
  <c r="U211" i="107"/>
  <c r="U210" i="107"/>
  <c r="U209" i="107"/>
  <c r="U208" i="107"/>
  <c r="U207" i="107"/>
  <c r="U206" i="107"/>
  <c r="U205" i="107"/>
  <c r="U204" i="107"/>
  <c r="U202" i="107"/>
  <c r="U201" i="107"/>
  <c r="U199" i="107"/>
  <c r="U198" i="107"/>
  <c r="U197" i="107"/>
  <c r="U196" i="107"/>
  <c r="U195" i="107"/>
  <c r="U194" i="107"/>
  <c r="U193" i="107"/>
  <c r="U192" i="107"/>
  <c r="U191" i="107"/>
  <c r="U190" i="107"/>
  <c r="U188" i="107"/>
  <c r="U187" i="107"/>
  <c r="U186" i="107"/>
  <c r="U185" i="107"/>
  <c r="U184" i="107"/>
  <c r="U183" i="107"/>
  <c r="U182" i="107"/>
  <c r="U181" i="107"/>
  <c r="U180" i="107"/>
  <c r="U179" i="107"/>
  <c r="U177" i="107"/>
  <c r="U176" i="107"/>
  <c r="U175" i="107"/>
  <c r="U174" i="107"/>
  <c r="U173" i="107"/>
  <c r="U172" i="107"/>
  <c r="U171" i="107"/>
  <c r="U170" i="107"/>
  <c r="U169" i="107"/>
  <c r="U168" i="107"/>
  <c r="U166" i="107"/>
  <c r="U164" i="107"/>
  <c r="U163" i="107"/>
  <c r="U162" i="107"/>
  <c r="U161" i="107"/>
  <c r="U159" i="107"/>
  <c r="L159" i="107" s="1"/>
  <c r="U158" i="107"/>
  <c r="L158" i="107" s="1"/>
  <c r="U157" i="107"/>
  <c r="U156" i="107"/>
  <c r="L156" i="107" s="1"/>
  <c r="U155" i="107"/>
  <c r="U154" i="107"/>
  <c r="U153" i="107"/>
  <c r="U151" i="107"/>
  <c r="U149" i="107"/>
  <c r="U148" i="107"/>
  <c r="U147" i="107"/>
  <c r="U146" i="107"/>
  <c r="U145" i="107"/>
  <c r="U144" i="107"/>
  <c r="U143" i="107"/>
  <c r="U142" i="107"/>
  <c r="U141" i="107"/>
  <c r="U140" i="107"/>
  <c r="U139" i="107"/>
  <c r="U137" i="107"/>
  <c r="U136" i="107"/>
  <c r="U135" i="107"/>
  <c r="U134" i="107"/>
  <c r="U133" i="107"/>
  <c r="U132" i="107"/>
  <c r="U131" i="107"/>
  <c r="U130" i="107"/>
  <c r="U129" i="107"/>
  <c r="U128" i="107"/>
  <c r="U127" i="107"/>
  <c r="U126" i="107"/>
  <c r="U125" i="107"/>
  <c r="U124" i="107"/>
  <c r="U122" i="107"/>
  <c r="U121" i="107"/>
  <c r="U119" i="107"/>
  <c r="U118" i="107"/>
  <c r="U117" i="107"/>
  <c r="U116" i="107"/>
  <c r="U115" i="107"/>
  <c r="U114" i="107"/>
  <c r="U113" i="107"/>
  <c r="U112" i="107"/>
  <c r="U111" i="107"/>
  <c r="U110" i="107"/>
  <c r="U108" i="107"/>
  <c r="U107" i="107"/>
  <c r="U106" i="107"/>
  <c r="U105" i="107"/>
  <c r="U104" i="107"/>
  <c r="U103" i="107"/>
  <c r="U102" i="107"/>
  <c r="U101" i="107"/>
  <c r="U100" i="107"/>
  <c r="U99" i="107"/>
  <c r="U97" i="107"/>
  <c r="U96" i="107"/>
  <c r="U95" i="107"/>
  <c r="U94" i="107"/>
  <c r="U93" i="107"/>
  <c r="U92" i="107"/>
  <c r="U91" i="107"/>
  <c r="U90" i="107"/>
  <c r="U89" i="107"/>
  <c r="U88" i="107"/>
  <c r="U86" i="107"/>
  <c r="U85" i="107"/>
  <c r="U84" i="107"/>
  <c r="U83" i="107"/>
  <c r="U81" i="107"/>
  <c r="U80" i="107"/>
  <c r="U77" i="107"/>
  <c r="U76" i="107"/>
  <c r="U75" i="107"/>
  <c r="U74" i="107"/>
  <c r="U72" i="107"/>
  <c r="U71" i="107"/>
  <c r="U70" i="107"/>
  <c r="U68" i="107"/>
  <c r="U67" i="107"/>
  <c r="U66" i="107"/>
  <c r="U65" i="107"/>
  <c r="U64" i="107"/>
  <c r="U63" i="107"/>
  <c r="U61" i="107"/>
  <c r="L61" i="107" s="1"/>
  <c r="U60" i="107"/>
  <c r="L60" i="107" s="1"/>
  <c r="U59" i="107"/>
  <c r="L59" i="107" s="1"/>
  <c r="U58" i="107"/>
  <c r="L58" i="107" s="1"/>
  <c r="U57" i="107"/>
  <c r="L57" i="107" s="1"/>
  <c r="U55" i="107"/>
  <c r="M55" i="107" s="1"/>
  <c r="U54" i="107"/>
  <c r="U52" i="107"/>
  <c r="L52" i="107" s="1"/>
  <c r="U51" i="107"/>
  <c r="L51" i="107" s="1"/>
  <c r="U50" i="107"/>
  <c r="L50" i="107" s="1"/>
  <c r="U48" i="107"/>
  <c r="U47" i="107"/>
  <c r="U46" i="107"/>
  <c r="U44" i="107"/>
  <c r="L44" i="107" s="1"/>
  <c r="U43" i="107"/>
  <c r="L43" i="107" s="1"/>
  <c r="U42" i="107"/>
  <c r="L42" i="107" s="1"/>
  <c r="U41" i="107"/>
  <c r="L41" i="107" s="1"/>
  <c r="U39" i="107"/>
  <c r="L39" i="107" s="1"/>
  <c r="U38" i="107"/>
  <c r="L38" i="107" s="1"/>
  <c r="U36" i="107"/>
  <c r="U35" i="107"/>
  <c r="L35" i="107" s="1"/>
  <c r="U34" i="107"/>
  <c r="U31" i="107"/>
  <c r="U30" i="107"/>
  <c r="U29" i="107"/>
  <c r="U28" i="107"/>
  <c r="U27" i="107"/>
  <c r="U26" i="107"/>
  <c r="U25" i="107"/>
  <c r="L25" i="107" s="1"/>
  <c r="U23" i="107"/>
  <c r="U22" i="107"/>
  <c r="U21" i="107"/>
  <c r="U19" i="107"/>
  <c r="U18" i="107"/>
  <c r="U17" i="107"/>
  <c r="U16" i="107"/>
  <c r="U15" i="107"/>
  <c r="U14" i="107"/>
  <c r="U13" i="107"/>
  <c r="U12" i="107"/>
  <c r="U11" i="107"/>
  <c r="U10" i="107"/>
  <c r="U9" i="107"/>
  <c r="U8" i="107"/>
  <c r="U7" i="107"/>
  <c r="L7" i="107" s="1"/>
  <c r="AA70" i="97"/>
  <c r="AA69" i="97" s="1"/>
  <c r="Z70" i="97"/>
  <c r="Z69" i="97" s="1"/>
  <c r="Y70" i="97"/>
  <c r="Y69" i="97" s="1"/>
  <c r="X70" i="97"/>
  <c r="X69" i="97" s="1"/>
  <c r="V70" i="97"/>
  <c r="V69" i="97" s="1"/>
  <c r="T70" i="97"/>
  <c r="T69" i="97" s="1"/>
  <c r="S70" i="97"/>
  <c r="S69" i="97" s="1"/>
  <c r="R70" i="97"/>
  <c r="R69" i="97" s="1"/>
  <c r="Q70" i="97"/>
  <c r="Q69" i="97" s="1"/>
  <c r="P70" i="97"/>
  <c r="P69" i="97" s="1"/>
  <c r="O70" i="97"/>
  <c r="O69" i="97" s="1"/>
  <c r="U46" i="103"/>
  <c r="W70" i="97" s="1"/>
  <c r="W69" i="97" s="1"/>
  <c r="M49" i="105"/>
  <c r="L8" i="105"/>
  <c r="L7" i="105"/>
  <c r="U259" i="105"/>
  <c r="U258" i="105"/>
  <c r="U257" i="105"/>
  <c r="U256" i="105"/>
  <c r="U255" i="105"/>
  <c r="U254" i="105"/>
  <c r="U253" i="105"/>
  <c r="U251" i="105"/>
  <c r="U250" i="105"/>
  <c r="U248" i="105"/>
  <c r="U247" i="105"/>
  <c r="U246" i="105"/>
  <c r="U245" i="105"/>
  <c r="U244" i="105"/>
  <c r="U243" i="105"/>
  <c r="U242" i="105"/>
  <c r="U241" i="105"/>
  <c r="U240" i="105"/>
  <c r="U239" i="105"/>
  <c r="U238" i="105"/>
  <c r="U237" i="105"/>
  <c r="U235" i="105"/>
  <c r="U234" i="105"/>
  <c r="U233" i="105"/>
  <c r="U229" i="105"/>
  <c r="U228" i="105"/>
  <c r="U227" i="105"/>
  <c r="U226" i="105"/>
  <c r="U225" i="105"/>
  <c r="U224" i="105"/>
  <c r="U223" i="105"/>
  <c r="U222" i="105"/>
  <c r="U221" i="105"/>
  <c r="U220" i="105"/>
  <c r="U218" i="105"/>
  <c r="U217" i="105"/>
  <c r="U216" i="105"/>
  <c r="U215" i="105"/>
  <c r="U214" i="105"/>
  <c r="U213" i="105"/>
  <c r="U212" i="105"/>
  <c r="U211" i="105"/>
  <c r="U210" i="105"/>
  <c r="U209" i="105"/>
  <c r="U208" i="105"/>
  <c r="U207" i="105"/>
  <c r="U206" i="105"/>
  <c r="U204" i="105"/>
  <c r="U203" i="105"/>
  <c r="U201" i="105"/>
  <c r="U200" i="105"/>
  <c r="U199" i="105"/>
  <c r="U198" i="105"/>
  <c r="U197" i="105"/>
  <c r="U196" i="105"/>
  <c r="U195" i="105"/>
  <c r="U194" i="105"/>
  <c r="U193" i="105"/>
  <c r="U192" i="105"/>
  <c r="U190" i="105"/>
  <c r="U189" i="105"/>
  <c r="U188" i="105"/>
  <c r="U187" i="105"/>
  <c r="U186" i="105"/>
  <c r="U185" i="105"/>
  <c r="U184" i="105"/>
  <c r="U183" i="105"/>
  <c r="U182" i="105"/>
  <c r="U181" i="105"/>
  <c r="U179" i="105"/>
  <c r="U178" i="105"/>
  <c r="U177" i="105"/>
  <c r="U176" i="105"/>
  <c r="U175" i="105"/>
  <c r="U174" i="105"/>
  <c r="U173" i="105"/>
  <c r="U172" i="105"/>
  <c r="U171" i="105"/>
  <c r="U170" i="105"/>
  <c r="U168" i="105"/>
  <c r="U166" i="105"/>
  <c r="U165" i="105"/>
  <c r="U164" i="105"/>
  <c r="U163" i="105"/>
  <c r="U161" i="105"/>
  <c r="U160" i="105"/>
  <c r="L160" i="105" s="1"/>
  <c r="U159" i="105"/>
  <c r="L159" i="105" s="1"/>
  <c r="U158" i="105"/>
  <c r="L158" i="105" s="1"/>
  <c r="N158" i="105" s="1"/>
  <c r="U157" i="105"/>
  <c r="L157" i="105" s="1"/>
  <c r="U155" i="105"/>
  <c r="U154" i="105"/>
  <c r="U153" i="105"/>
  <c r="U151" i="105"/>
  <c r="U149" i="105"/>
  <c r="U148" i="105"/>
  <c r="U147" i="105"/>
  <c r="U146" i="105"/>
  <c r="U145" i="105"/>
  <c r="U144" i="105"/>
  <c r="U143" i="105"/>
  <c r="U142" i="105"/>
  <c r="U141" i="105"/>
  <c r="U140" i="105"/>
  <c r="U139" i="105"/>
  <c r="U137" i="105"/>
  <c r="U136" i="105"/>
  <c r="U135" i="105"/>
  <c r="U134" i="105"/>
  <c r="U133" i="105"/>
  <c r="U132" i="105"/>
  <c r="U131" i="105"/>
  <c r="U130" i="105"/>
  <c r="U129" i="105"/>
  <c r="U128" i="105"/>
  <c r="U127" i="105"/>
  <c r="U126" i="105"/>
  <c r="U125" i="105"/>
  <c r="U124" i="105"/>
  <c r="U122" i="105"/>
  <c r="U121" i="105"/>
  <c r="U119" i="105"/>
  <c r="U118" i="105"/>
  <c r="U117" i="105"/>
  <c r="U116" i="105"/>
  <c r="U115" i="105"/>
  <c r="U114" i="105"/>
  <c r="U113" i="105"/>
  <c r="U112" i="105"/>
  <c r="U111" i="105"/>
  <c r="U110" i="105"/>
  <c r="U108" i="105"/>
  <c r="U107" i="105"/>
  <c r="U106" i="105"/>
  <c r="U105" i="105"/>
  <c r="U104" i="105"/>
  <c r="U103" i="105"/>
  <c r="U102" i="105"/>
  <c r="U101" i="105"/>
  <c r="U100" i="105"/>
  <c r="U99" i="105"/>
  <c r="U97" i="105"/>
  <c r="U96" i="105"/>
  <c r="U95" i="105"/>
  <c r="U94" i="105"/>
  <c r="U93" i="105"/>
  <c r="U92" i="105"/>
  <c r="U91" i="105"/>
  <c r="U90" i="105"/>
  <c r="U89" i="105"/>
  <c r="U88" i="105"/>
  <c r="U86" i="105"/>
  <c r="U85" i="105"/>
  <c r="U84" i="105"/>
  <c r="U83" i="105"/>
  <c r="U81" i="105"/>
  <c r="U80" i="105"/>
  <c r="U77" i="105"/>
  <c r="U76" i="105"/>
  <c r="U75" i="105"/>
  <c r="U74" i="105"/>
  <c r="U72" i="105"/>
  <c r="U71" i="105"/>
  <c r="U70" i="105"/>
  <c r="U68" i="105"/>
  <c r="U67" i="105"/>
  <c r="U66" i="105"/>
  <c r="U65" i="105"/>
  <c r="U64" i="105"/>
  <c r="U63" i="105"/>
  <c r="U61" i="105"/>
  <c r="U60" i="105"/>
  <c r="U59" i="105"/>
  <c r="U58" i="105"/>
  <c r="U57" i="105"/>
  <c r="U55" i="105"/>
  <c r="U54" i="105"/>
  <c r="L54" i="105" s="1"/>
  <c r="U52" i="105"/>
  <c r="L52" i="105" s="1"/>
  <c r="U51" i="105"/>
  <c r="U50" i="105"/>
  <c r="L50" i="105" s="1"/>
  <c r="U48" i="105"/>
  <c r="U47" i="105"/>
  <c r="U46" i="105"/>
  <c r="U44" i="105"/>
  <c r="U43" i="105"/>
  <c r="W43" i="80" s="1"/>
  <c r="U43" i="66" s="1"/>
  <c r="U42" i="105"/>
  <c r="W42" i="80" s="1"/>
  <c r="U41" i="105"/>
  <c r="L41" i="105" s="1"/>
  <c r="U39" i="105"/>
  <c r="L39" i="105" s="1"/>
  <c r="U38" i="105"/>
  <c r="L38" i="105" s="1"/>
  <c r="U36" i="105"/>
  <c r="W36" i="80" s="1"/>
  <c r="U35" i="105"/>
  <c r="L35" i="105" s="1"/>
  <c r="U34" i="105"/>
  <c r="L34" i="105" s="1"/>
  <c r="U31" i="105"/>
  <c r="U30" i="105"/>
  <c r="U29" i="105"/>
  <c r="U28" i="105"/>
  <c r="U27" i="105"/>
  <c r="U26" i="105"/>
  <c r="U25" i="105"/>
  <c r="U23" i="105"/>
  <c r="U22" i="105"/>
  <c r="U21" i="105"/>
  <c r="U19" i="105"/>
  <c r="U18" i="105"/>
  <c r="U17" i="105"/>
  <c r="U16" i="105"/>
  <c r="U15" i="105"/>
  <c r="U14" i="105"/>
  <c r="U13" i="105"/>
  <c r="U12" i="105"/>
  <c r="U11" i="105"/>
  <c r="U10" i="105"/>
  <c r="U9" i="105"/>
  <c r="U8" i="105"/>
  <c r="U7" i="105"/>
  <c r="AA156" i="105"/>
  <c r="Z156" i="105"/>
  <c r="Y156" i="105"/>
  <c r="X156" i="105"/>
  <c r="W156" i="105"/>
  <c r="V156" i="105"/>
  <c r="T156" i="105"/>
  <c r="S156" i="105"/>
  <c r="R156" i="105"/>
  <c r="Q156" i="105"/>
  <c r="P156" i="105"/>
  <c r="O156" i="105"/>
  <c r="M156" i="105"/>
  <c r="F156" i="105"/>
  <c r="N125" i="90"/>
  <c r="G125" i="90"/>
  <c r="K7" i="66" l="1"/>
  <c r="K19" i="66"/>
  <c r="K104" i="66"/>
  <c r="K121" i="82"/>
  <c r="K118" i="66"/>
  <c r="K123" i="66"/>
  <c r="K131" i="66"/>
  <c r="K242" i="66"/>
  <c r="K248" i="66"/>
  <c r="J269" i="83"/>
  <c r="K122" i="66"/>
  <c r="K194" i="66"/>
  <c r="L59" i="105"/>
  <c r="J59" i="105"/>
  <c r="J59" i="80" s="1"/>
  <c r="K59" i="105"/>
  <c r="K59" i="80" s="1"/>
  <c r="J11" i="79"/>
  <c r="I11" i="79"/>
  <c r="J15" i="79"/>
  <c r="I15" i="79"/>
  <c r="J25" i="79"/>
  <c r="I25" i="79"/>
  <c r="J29" i="79"/>
  <c r="I29" i="79"/>
  <c r="J35" i="79"/>
  <c r="I35" i="79"/>
  <c r="H46" i="79"/>
  <c r="H45" i="79" s="1"/>
  <c r="J46" i="79"/>
  <c r="I46" i="79"/>
  <c r="J51" i="79"/>
  <c r="I51" i="79"/>
  <c r="H56" i="79"/>
  <c r="J56" i="79"/>
  <c r="I56" i="79"/>
  <c r="J91" i="79"/>
  <c r="I91" i="79"/>
  <c r="J95" i="79"/>
  <c r="I95" i="79"/>
  <c r="J99" i="79"/>
  <c r="I99" i="79"/>
  <c r="J104" i="79"/>
  <c r="I104" i="79"/>
  <c r="J108" i="79"/>
  <c r="I108" i="79"/>
  <c r="H117" i="79"/>
  <c r="I117" i="79"/>
  <c r="H127" i="79"/>
  <c r="H126" i="79" s="1"/>
  <c r="J127" i="79"/>
  <c r="I127" i="79"/>
  <c r="H131" i="79"/>
  <c r="J131" i="79"/>
  <c r="I131" i="79"/>
  <c r="H139" i="79"/>
  <c r="J139" i="79"/>
  <c r="I139" i="79"/>
  <c r="J169" i="79"/>
  <c r="I169" i="79"/>
  <c r="J174" i="79"/>
  <c r="I174" i="79"/>
  <c r="H184" i="79"/>
  <c r="J184" i="79"/>
  <c r="I184" i="79"/>
  <c r="H188" i="79"/>
  <c r="J188" i="79"/>
  <c r="I188" i="79"/>
  <c r="H197" i="79"/>
  <c r="J197" i="79"/>
  <c r="I197" i="79"/>
  <c r="H206" i="79"/>
  <c r="J206" i="79"/>
  <c r="I206" i="79"/>
  <c r="H216" i="79"/>
  <c r="J216" i="79"/>
  <c r="I216" i="79"/>
  <c r="H224" i="79"/>
  <c r="J224" i="79"/>
  <c r="I224" i="79"/>
  <c r="H229" i="79"/>
  <c r="J229" i="79"/>
  <c r="I229" i="79"/>
  <c r="H237" i="79"/>
  <c r="J237" i="79"/>
  <c r="I237" i="79"/>
  <c r="J249" i="79"/>
  <c r="I249" i="79"/>
  <c r="K9" i="66"/>
  <c r="K15" i="66"/>
  <c r="K31" i="66"/>
  <c r="K98" i="66"/>
  <c r="K181" i="66"/>
  <c r="K201" i="82"/>
  <c r="K198" i="66"/>
  <c r="K215" i="66"/>
  <c r="K168" i="66"/>
  <c r="K204" i="66"/>
  <c r="H25" i="68"/>
  <c r="J25" i="68"/>
  <c r="K25" i="68"/>
  <c r="H30" i="68"/>
  <c r="J30" i="68"/>
  <c r="K30" i="68"/>
  <c r="H39" i="68"/>
  <c r="J39" i="68"/>
  <c r="K39" i="68"/>
  <c r="H43" i="68"/>
  <c r="J43" i="68"/>
  <c r="K43" i="68"/>
  <c r="H61" i="68"/>
  <c r="J61" i="68"/>
  <c r="K61" i="68"/>
  <c r="H138" i="68"/>
  <c r="H136" i="68" s="1"/>
  <c r="J138" i="68"/>
  <c r="K138" i="68"/>
  <c r="H150" i="68"/>
  <c r="H149" i="68" s="1"/>
  <c r="H148" i="68" s="1"/>
  <c r="J150" i="68"/>
  <c r="J149" i="68" s="1"/>
  <c r="J148" i="68" s="1"/>
  <c r="K150" i="68"/>
  <c r="K149" i="68" s="1"/>
  <c r="K148" i="68" s="1"/>
  <c r="H182" i="68"/>
  <c r="H181" i="68" s="1"/>
  <c r="J182" i="68"/>
  <c r="J181" i="68" s="1"/>
  <c r="K182" i="68"/>
  <c r="K181" i="68" s="1"/>
  <c r="H194" i="68"/>
  <c r="J194" i="68"/>
  <c r="K194" i="68"/>
  <c r="G259" i="87"/>
  <c r="U156" i="105"/>
  <c r="W156" i="80" s="1"/>
  <c r="W44" i="80"/>
  <c r="W60" i="80"/>
  <c r="U57" i="66" s="1"/>
  <c r="J60" i="105"/>
  <c r="J60" i="80" s="1"/>
  <c r="K60" i="105"/>
  <c r="K60" i="80" s="1"/>
  <c r="K11" i="79"/>
  <c r="K11" i="66" s="1"/>
  <c r="K184" i="79"/>
  <c r="K170" i="66" s="1"/>
  <c r="J12" i="79"/>
  <c r="I12" i="79"/>
  <c r="J21" i="79"/>
  <c r="J20" i="79" s="1"/>
  <c r="I21" i="79"/>
  <c r="I20" i="79" s="1"/>
  <c r="J26" i="79"/>
  <c r="I26" i="79"/>
  <c r="J36" i="79"/>
  <c r="I36" i="79"/>
  <c r="J42" i="79"/>
  <c r="I42" i="79"/>
  <c r="J52" i="79"/>
  <c r="I52" i="79"/>
  <c r="J57" i="79"/>
  <c r="I57" i="79"/>
  <c r="J67" i="79"/>
  <c r="I67" i="79"/>
  <c r="H87" i="79"/>
  <c r="J87" i="79"/>
  <c r="I87" i="79"/>
  <c r="J92" i="79"/>
  <c r="I92" i="79"/>
  <c r="J100" i="79"/>
  <c r="I100" i="79"/>
  <c r="H109" i="79"/>
  <c r="J109" i="79"/>
  <c r="I109" i="79"/>
  <c r="H114" i="79"/>
  <c r="H112" i="79" s="1"/>
  <c r="I114" i="79"/>
  <c r="H122" i="79"/>
  <c r="J122" i="79"/>
  <c r="I122" i="79"/>
  <c r="H132" i="79"/>
  <c r="J132" i="79"/>
  <c r="I132" i="79"/>
  <c r="H140" i="79"/>
  <c r="J140" i="79"/>
  <c r="I140" i="79"/>
  <c r="J166" i="79"/>
  <c r="I166" i="79"/>
  <c r="J170" i="79"/>
  <c r="I170" i="79"/>
  <c r="H181" i="79"/>
  <c r="J181" i="79"/>
  <c r="I181" i="79"/>
  <c r="H190" i="79"/>
  <c r="J190" i="79"/>
  <c r="I190" i="79"/>
  <c r="H194" i="79"/>
  <c r="J194" i="79"/>
  <c r="I194" i="79"/>
  <c r="H203" i="79"/>
  <c r="J203" i="79"/>
  <c r="I203" i="79"/>
  <c r="H212" i="79"/>
  <c r="J212" i="79"/>
  <c r="J211" i="79" s="1"/>
  <c r="I212" i="79"/>
  <c r="I211" i="79" s="1"/>
  <c r="H217" i="79"/>
  <c r="J217" i="79"/>
  <c r="I217" i="79"/>
  <c r="H225" i="79"/>
  <c r="J225" i="79"/>
  <c r="I225" i="79"/>
  <c r="H234" i="79"/>
  <c r="J234" i="79"/>
  <c r="I234" i="79"/>
  <c r="H238" i="79"/>
  <c r="J238" i="79"/>
  <c r="I238" i="79"/>
  <c r="J250" i="79"/>
  <c r="I250" i="79"/>
  <c r="H265" i="79"/>
  <c r="J265" i="79"/>
  <c r="I265" i="79"/>
  <c r="K77" i="66"/>
  <c r="K182" i="66"/>
  <c r="K238" i="66"/>
  <c r="K165" i="66"/>
  <c r="K209" i="66"/>
  <c r="H26" i="68"/>
  <c r="J26" i="68"/>
  <c r="K26" i="68"/>
  <c r="H31" i="68"/>
  <c r="J31" i="68"/>
  <c r="K31" i="68"/>
  <c r="H40" i="68"/>
  <c r="J40" i="68"/>
  <c r="K40" i="68"/>
  <c r="H44" i="68"/>
  <c r="J44" i="68"/>
  <c r="K44" i="68"/>
  <c r="H48" i="68"/>
  <c r="J48" i="68"/>
  <c r="K48" i="68"/>
  <c r="L94" i="68"/>
  <c r="P94" i="68" s="1"/>
  <c r="J94" i="68"/>
  <c r="J88" i="68" s="1"/>
  <c r="G17" i="69"/>
  <c r="W7" i="80"/>
  <c r="W25" i="80"/>
  <c r="W24" i="80" s="1"/>
  <c r="W46" i="80"/>
  <c r="W45" i="80" s="1"/>
  <c r="W51" i="80"/>
  <c r="W61" i="80"/>
  <c r="U36" i="66"/>
  <c r="U42" i="66"/>
  <c r="L58" i="105"/>
  <c r="J58" i="105"/>
  <c r="K58" i="105"/>
  <c r="W159" i="80"/>
  <c r="W48" i="80"/>
  <c r="W54" i="80"/>
  <c r="W157" i="80"/>
  <c r="U154" i="66" s="1"/>
  <c r="K25" i="79"/>
  <c r="K25" i="66" s="1"/>
  <c r="K100" i="79"/>
  <c r="K94" i="66" s="1"/>
  <c r="K170" i="79"/>
  <c r="K156" i="66" s="1"/>
  <c r="K188" i="79"/>
  <c r="K194" i="79"/>
  <c r="K180" i="66" s="1"/>
  <c r="K216" i="79"/>
  <c r="K234" i="79"/>
  <c r="J10" i="79"/>
  <c r="I10" i="79"/>
  <c r="J14" i="79"/>
  <c r="I14" i="79"/>
  <c r="J18" i="79"/>
  <c r="I18" i="79"/>
  <c r="J23" i="79"/>
  <c r="I23" i="79"/>
  <c r="J28" i="79"/>
  <c r="I28" i="79"/>
  <c r="J34" i="79"/>
  <c r="I34" i="79"/>
  <c r="J39" i="79"/>
  <c r="I39" i="79"/>
  <c r="J44" i="79"/>
  <c r="I44" i="79"/>
  <c r="J49" i="79"/>
  <c r="I49" i="79"/>
  <c r="J55" i="79"/>
  <c r="I55" i="79"/>
  <c r="J60" i="79"/>
  <c r="I60" i="79"/>
  <c r="J64" i="79"/>
  <c r="I64" i="79"/>
  <c r="J69" i="79"/>
  <c r="I69" i="79"/>
  <c r="J84" i="79"/>
  <c r="I84" i="79"/>
  <c r="H89" i="79"/>
  <c r="J89" i="79"/>
  <c r="I89" i="79"/>
  <c r="J94" i="79"/>
  <c r="I94" i="79"/>
  <c r="J98" i="79"/>
  <c r="I98" i="79"/>
  <c r="H103" i="79"/>
  <c r="J103" i="79"/>
  <c r="I103" i="79"/>
  <c r="H107" i="79"/>
  <c r="J107" i="79"/>
  <c r="I107" i="79"/>
  <c r="H111" i="79"/>
  <c r="J111" i="79"/>
  <c r="I111" i="79"/>
  <c r="H116" i="79"/>
  <c r="I116" i="79"/>
  <c r="J125" i="79"/>
  <c r="I125" i="79"/>
  <c r="J130" i="79"/>
  <c r="I130" i="79"/>
  <c r="H134" i="79"/>
  <c r="J134" i="79"/>
  <c r="I134" i="79"/>
  <c r="H138" i="79"/>
  <c r="J138" i="79"/>
  <c r="I138" i="79"/>
  <c r="J164" i="79"/>
  <c r="J163" i="79" s="1"/>
  <c r="I164" i="79"/>
  <c r="I163" i="79" s="1"/>
  <c r="J168" i="79"/>
  <c r="I168" i="79"/>
  <c r="J173" i="79"/>
  <c r="I173" i="79"/>
  <c r="J179" i="79"/>
  <c r="I179" i="79"/>
  <c r="J183" i="79"/>
  <c r="I183" i="79"/>
  <c r="J187" i="79"/>
  <c r="I187" i="79"/>
  <c r="H192" i="79"/>
  <c r="J192" i="79"/>
  <c r="I192" i="79"/>
  <c r="H196" i="79"/>
  <c r="J196" i="79"/>
  <c r="I196" i="79"/>
  <c r="H201" i="79"/>
  <c r="J201" i="79"/>
  <c r="I201" i="79"/>
  <c r="H205" i="79"/>
  <c r="J205" i="79"/>
  <c r="I205" i="79"/>
  <c r="H209" i="79"/>
  <c r="J209" i="79"/>
  <c r="I209" i="79"/>
  <c r="H215" i="79"/>
  <c r="J215" i="79"/>
  <c r="I215" i="79"/>
  <c r="H219" i="79"/>
  <c r="J219" i="79"/>
  <c r="I219" i="79"/>
  <c r="H223" i="79"/>
  <c r="J223" i="79"/>
  <c r="I223" i="79"/>
  <c r="H227" i="79"/>
  <c r="J227" i="79"/>
  <c r="I227" i="79"/>
  <c r="J232" i="79"/>
  <c r="I232" i="79"/>
  <c r="J236" i="79"/>
  <c r="I236" i="79"/>
  <c r="H243" i="79"/>
  <c r="J243" i="79"/>
  <c r="I243" i="79"/>
  <c r="J248" i="79"/>
  <c r="I248" i="79"/>
  <c r="J252" i="79"/>
  <c r="I252" i="79"/>
  <c r="H263" i="79"/>
  <c r="J263" i="79"/>
  <c r="I263" i="79"/>
  <c r="J268" i="79"/>
  <c r="I268" i="79"/>
  <c r="H273" i="79"/>
  <c r="J273" i="79"/>
  <c r="I273" i="79"/>
  <c r="K13" i="66"/>
  <c r="K51" i="66"/>
  <c r="K62" i="66"/>
  <c r="K97" i="66"/>
  <c r="K151" i="66"/>
  <c r="K167" i="66"/>
  <c r="K176" i="66"/>
  <c r="K184" i="66"/>
  <c r="K253" i="66"/>
  <c r="K129" i="66"/>
  <c r="K152" i="66"/>
  <c r="K216" i="66"/>
  <c r="K220" i="66"/>
  <c r="K224" i="66"/>
  <c r="H29" i="68"/>
  <c r="J29" i="68"/>
  <c r="K29" i="68"/>
  <c r="H33" i="68"/>
  <c r="J33" i="68"/>
  <c r="K33" i="68"/>
  <c r="H37" i="68"/>
  <c r="J37" i="68"/>
  <c r="K37" i="68"/>
  <c r="H42" i="68"/>
  <c r="J42" i="68"/>
  <c r="K42" i="68"/>
  <c r="H46" i="68"/>
  <c r="J46" i="68"/>
  <c r="K46" i="68"/>
  <c r="H60" i="68"/>
  <c r="J60" i="68"/>
  <c r="K60" i="68"/>
  <c r="L137" i="68"/>
  <c r="J137" i="68"/>
  <c r="K137" i="68"/>
  <c r="H161" i="68"/>
  <c r="H160" i="68" s="1"/>
  <c r="J161" i="68"/>
  <c r="J160" i="68" s="1"/>
  <c r="K161" i="68"/>
  <c r="K160" i="68" s="1"/>
  <c r="J175" i="68"/>
  <c r="K175" i="68"/>
  <c r="J180" i="68"/>
  <c r="K180" i="68"/>
  <c r="H188" i="68"/>
  <c r="H187" i="68" s="1"/>
  <c r="J188" i="68"/>
  <c r="J187" i="68" s="1"/>
  <c r="K188" i="68"/>
  <c r="K187" i="68" s="1"/>
  <c r="H193" i="68"/>
  <c r="J193" i="68"/>
  <c r="K193" i="68"/>
  <c r="L212" i="68"/>
  <c r="K212" i="68"/>
  <c r="Y212" i="68" s="1"/>
  <c r="Y209" i="68" s="1"/>
  <c r="Y195" i="68" s="1"/>
  <c r="Y280" i="68" s="1"/>
  <c r="J239" i="83"/>
  <c r="I239" i="83"/>
  <c r="H239" i="83"/>
  <c r="J7" i="79"/>
  <c r="I7" i="79"/>
  <c r="J19" i="79"/>
  <c r="I19" i="79"/>
  <c r="J41" i="79"/>
  <c r="I41" i="79"/>
  <c r="H121" i="79"/>
  <c r="J121" i="79"/>
  <c r="J112" i="79" s="1"/>
  <c r="I121" i="79"/>
  <c r="H135" i="79"/>
  <c r="J135" i="79"/>
  <c r="I135" i="79"/>
  <c r="J165" i="79"/>
  <c r="I165" i="79"/>
  <c r="H180" i="79"/>
  <c r="J180" i="79"/>
  <c r="I180" i="79"/>
  <c r="H193" i="79"/>
  <c r="J193" i="79"/>
  <c r="I193" i="79"/>
  <c r="H202" i="79"/>
  <c r="J202" i="79"/>
  <c r="I202" i="79"/>
  <c r="H210" i="79"/>
  <c r="J210" i="79"/>
  <c r="I210" i="79"/>
  <c r="H220" i="79"/>
  <c r="J220" i="79"/>
  <c r="I220" i="79"/>
  <c r="H233" i="79"/>
  <c r="J233" i="79"/>
  <c r="I233" i="79"/>
  <c r="J244" i="79"/>
  <c r="I244" i="79"/>
  <c r="J264" i="79"/>
  <c r="I264" i="79"/>
  <c r="J270" i="79"/>
  <c r="I270" i="79"/>
  <c r="J274" i="79"/>
  <c r="I274" i="79"/>
  <c r="K21" i="66"/>
  <c r="K63" i="66"/>
  <c r="K206" i="66"/>
  <c r="K223" i="66"/>
  <c r="H34" i="68"/>
  <c r="J34" i="68"/>
  <c r="K34" i="68"/>
  <c r="H47" i="68"/>
  <c r="J47" i="68"/>
  <c r="K47" i="68"/>
  <c r="H170" i="68"/>
  <c r="J170" i="68"/>
  <c r="K170" i="68"/>
  <c r="H269" i="83"/>
  <c r="W55" i="80"/>
  <c r="W53" i="80" s="1"/>
  <c r="W165" i="80"/>
  <c r="K174" i="79"/>
  <c r="K160" i="66" s="1"/>
  <c r="K197" i="79"/>
  <c r="K183" i="66" s="1"/>
  <c r="J8" i="79"/>
  <c r="I8" i="79"/>
  <c r="J16" i="79"/>
  <c r="I16" i="79"/>
  <c r="J30" i="79"/>
  <c r="I30" i="79"/>
  <c r="J47" i="79"/>
  <c r="I47" i="79"/>
  <c r="J62" i="79"/>
  <c r="I62" i="79"/>
  <c r="J96" i="79"/>
  <c r="I96" i="79"/>
  <c r="H105" i="79"/>
  <c r="J105" i="79"/>
  <c r="I105" i="79"/>
  <c r="H118" i="79"/>
  <c r="I118" i="79"/>
  <c r="H128" i="79"/>
  <c r="J128" i="79"/>
  <c r="I128" i="79"/>
  <c r="H136" i="79"/>
  <c r="J136" i="79"/>
  <c r="I136" i="79"/>
  <c r="J175" i="79"/>
  <c r="I175" i="79"/>
  <c r="H185" i="79"/>
  <c r="J185" i="79"/>
  <c r="I185" i="79"/>
  <c r="H198" i="79"/>
  <c r="J198" i="79"/>
  <c r="I198" i="79"/>
  <c r="H207" i="79"/>
  <c r="J207" i="79"/>
  <c r="I207" i="79"/>
  <c r="H221" i="79"/>
  <c r="J221" i="79"/>
  <c r="I221" i="79"/>
  <c r="H230" i="79"/>
  <c r="J230" i="79"/>
  <c r="I230" i="79"/>
  <c r="J246" i="79"/>
  <c r="J245" i="79" s="1"/>
  <c r="I246" i="79"/>
  <c r="H271" i="79"/>
  <c r="J271" i="79"/>
  <c r="I271" i="79"/>
  <c r="H275" i="79"/>
  <c r="J275" i="79"/>
  <c r="I275" i="79"/>
  <c r="K27" i="66"/>
  <c r="K178" i="66"/>
  <c r="K169" i="66"/>
  <c r="H35" i="68"/>
  <c r="J35" i="68"/>
  <c r="K35" i="68"/>
  <c r="H62" i="68"/>
  <c r="J62" i="68"/>
  <c r="K62" i="68"/>
  <c r="H178" i="68"/>
  <c r="J178" i="68"/>
  <c r="K178" i="68"/>
  <c r="H190" i="68"/>
  <c r="J190" i="68"/>
  <c r="K190" i="68"/>
  <c r="W57" i="80"/>
  <c r="L51" i="105"/>
  <c r="W8" i="80"/>
  <c r="W47" i="80"/>
  <c r="U47" i="66" s="1"/>
  <c r="K7" i="79"/>
  <c r="K29" i="79"/>
  <c r="K29" i="66" s="1"/>
  <c r="K35" i="79"/>
  <c r="K35" i="66" s="1"/>
  <c r="K47" i="79"/>
  <c r="K57" i="79"/>
  <c r="K67" i="79"/>
  <c r="K108" i="79"/>
  <c r="K102" i="66" s="1"/>
  <c r="K140" i="79"/>
  <c r="K134" i="66" s="1"/>
  <c r="K169" i="79"/>
  <c r="K155" i="66" s="1"/>
  <c r="K175" i="79"/>
  <c r="K161" i="66" s="1"/>
  <c r="K185" i="79"/>
  <c r="K171" i="66" s="1"/>
  <c r="K193" i="79"/>
  <c r="K179" i="66" s="1"/>
  <c r="K198" i="79"/>
  <c r="K212" i="79"/>
  <c r="K224" i="79"/>
  <c r="K210" i="66" s="1"/>
  <c r="K233" i="79"/>
  <c r="K219" i="66" s="1"/>
  <c r="K244" i="79"/>
  <c r="K250" i="79"/>
  <c r="K274" i="79"/>
  <c r="K252" i="66" s="1"/>
  <c r="J9" i="79"/>
  <c r="I9" i="79"/>
  <c r="J13" i="79"/>
  <c r="I13" i="79"/>
  <c r="J17" i="79"/>
  <c r="I17" i="79"/>
  <c r="J22" i="79"/>
  <c r="I22" i="79"/>
  <c r="J27" i="79"/>
  <c r="I27" i="79"/>
  <c r="J31" i="79"/>
  <c r="I31" i="79"/>
  <c r="H38" i="79"/>
  <c r="H37" i="79" s="1"/>
  <c r="J38" i="79"/>
  <c r="I38" i="79"/>
  <c r="J43" i="79"/>
  <c r="I43" i="79"/>
  <c r="H48" i="79"/>
  <c r="J48" i="79"/>
  <c r="I48" i="79"/>
  <c r="H54" i="79"/>
  <c r="H53" i="79" s="1"/>
  <c r="J54" i="79"/>
  <c r="I54" i="79"/>
  <c r="H58" i="79"/>
  <c r="J58" i="79"/>
  <c r="I58" i="79"/>
  <c r="J63" i="79"/>
  <c r="I63" i="79"/>
  <c r="J83" i="79"/>
  <c r="J82" i="79" s="1"/>
  <c r="I83" i="79"/>
  <c r="I82" i="79" s="1"/>
  <c r="J88" i="79"/>
  <c r="I88" i="79"/>
  <c r="J93" i="79"/>
  <c r="I93" i="79"/>
  <c r="J97" i="79"/>
  <c r="I97" i="79"/>
  <c r="J102" i="79"/>
  <c r="I102" i="79"/>
  <c r="J106" i="79"/>
  <c r="I106" i="79"/>
  <c r="J110" i="79"/>
  <c r="I110" i="79"/>
  <c r="H115" i="79"/>
  <c r="I115" i="79"/>
  <c r="H124" i="79"/>
  <c r="H123" i="79" s="1"/>
  <c r="J124" i="79"/>
  <c r="J123" i="79" s="1"/>
  <c r="I124" i="79"/>
  <c r="I123" i="79" s="1"/>
  <c r="H129" i="79"/>
  <c r="J129" i="79"/>
  <c r="I129" i="79"/>
  <c r="H133" i="79"/>
  <c r="J133" i="79"/>
  <c r="I133" i="79"/>
  <c r="H137" i="79"/>
  <c r="J137" i="79"/>
  <c r="I137" i="79"/>
  <c r="J142" i="79"/>
  <c r="J141" i="79" s="1"/>
  <c r="I142" i="79"/>
  <c r="I141" i="79" s="1"/>
  <c r="J162" i="79"/>
  <c r="I162" i="79"/>
  <c r="J167" i="79"/>
  <c r="I167" i="79"/>
  <c r="J172" i="79"/>
  <c r="I172" i="79"/>
  <c r="H177" i="79"/>
  <c r="J177" i="79"/>
  <c r="I177" i="79"/>
  <c r="J182" i="79"/>
  <c r="I182" i="79"/>
  <c r="J186" i="79"/>
  <c r="I186" i="79"/>
  <c r="J191" i="79"/>
  <c r="I191" i="79"/>
  <c r="J195" i="79"/>
  <c r="I195" i="79"/>
  <c r="J199" i="79"/>
  <c r="I199" i="79"/>
  <c r="J204" i="79"/>
  <c r="I204" i="79"/>
  <c r="J208" i="79"/>
  <c r="I208" i="79"/>
  <c r="J213" i="79"/>
  <c r="I213" i="79"/>
  <c r="H218" i="79"/>
  <c r="J218" i="79"/>
  <c r="I218" i="79"/>
  <c r="J222" i="79"/>
  <c r="I222" i="79"/>
  <c r="H226" i="79"/>
  <c r="J226" i="79"/>
  <c r="I226" i="79"/>
  <c r="J235" i="79"/>
  <c r="I235" i="79"/>
  <c r="J242" i="79"/>
  <c r="I242" i="79"/>
  <c r="J247" i="79"/>
  <c r="I247" i="79"/>
  <c r="J251" i="79"/>
  <c r="I251" i="79"/>
  <c r="J267" i="79"/>
  <c r="I267" i="79"/>
  <c r="I266" i="79" s="1"/>
  <c r="J272" i="79"/>
  <c r="I272" i="79"/>
  <c r="J276" i="79"/>
  <c r="I276" i="79"/>
  <c r="K17" i="66"/>
  <c r="K49" i="66"/>
  <c r="K67" i="66"/>
  <c r="K78" i="66"/>
  <c r="K115" i="66"/>
  <c r="K166" i="66"/>
  <c r="K174" i="66"/>
  <c r="K202" i="66"/>
  <c r="K230" i="66"/>
  <c r="K137" i="66"/>
  <c r="K188" i="66"/>
  <c r="K192" i="66"/>
  <c r="K196" i="66"/>
  <c r="H28" i="68"/>
  <c r="J28" i="68"/>
  <c r="K28" i="68"/>
  <c r="H32" i="68"/>
  <c r="J32" i="68"/>
  <c r="K32" i="68"/>
  <c r="H36" i="68"/>
  <c r="J36" i="68"/>
  <c r="K36" i="68"/>
  <c r="H41" i="68"/>
  <c r="J41" i="68"/>
  <c r="K41" i="68"/>
  <c r="H45" i="68"/>
  <c r="J45" i="68"/>
  <c r="K45" i="68"/>
  <c r="H50" i="68"/>
  <c r="H49" i="68" s="1"/>
  <c r="J50" i="68"/>
  <c r="J49" i="68" s="1"/>
  <c r="K50" i="68"/>
  <c r="J64" i="68"/>
  <c r="L64" i="68"/>
  <c r="P64" i="68" s="1"/>
  <c r="L101" i="68"/>
  <c r="J101" i="68"/>
  <c r="J100" i="68" s="1"/>
  <c r="J174" i="68"/>
  <c r="J173" i="68" s="1"/>
  <c r="J171" i="68" s="1"/>
  <c r="K174" i="68"/>
  <c r="K173" i="68" s="1"/>
  <c r="K171" i="68" s="1"/>
  <c r="H179" i="68"/>
  <c r="J179" i="68"/>
  <c r="K179" i="68"/>
  <c r="H192" i="68"/>
  <c r="J192" i="68"/>
  <c r="K192" i="68"/>
  <c r="J211" i="68"/>
  <c r="J209" i="68" s="1"/>
  <c r="J195" i="68" s="1"/>
  <c r="G9" i="69" s="1"/>
  <c r="K211" i="68"/>
  <c r="K209" i="68" s="1"/>
  <c r="K195" i="68" s="1"/>
  <c r="H9" i="69" s="1"/>
  <c r="G298" i="78"/>
  <c r="I269" i="83"/>
  <c r="H263" i="68"/>
  <c r="H261" i="68" s="1"/>
  <c r="E17" i="69" s="1"/>
  <c r="K263" i="68"/>
  <c r="H265" i="68"/>
  <c r="K265" i="68"/>
  <c r="H267" i="68"/>
  <c r="K267" i="68"/>
  <c r="H270" i="68"/>
  <c r="K270" i="68"/>
  <c r="H273" i="68"/>
  <c r="K273" i="68"/>
  <c r="H275" i="68"/>
  <c r="K275" i="68"/>
  <c r="H277" i="68"/>
  <c r="K277" i="68"/>
  <c r="H279" i="68"/>
  <c r="K279" i="68"/>
  <c r="L262" i="68"/>
  <c r="K262" i="68"/>
  <c r="K261" i="68" s="1"/>
  <c r="H17" i="69" s="1"/>
  <c r="H264" i="68"/>
  <c r="H266" i="68"/>
  <c r="K266" i="68"/>
  <c r="H268" i="68"/>
  <c r="K268" i="68"/>
  <c r="H271" i="68"/>
  <c r="K271" i="68"/>
  <c r="H274" i="68"/>
  <c r="K274" i="68"/>
  <c r="H276" i="68"/>
  <c r="K276" i="68"/>
  <c r="H278" i="68"/>
  <c r="K278" i="68"/>
  <c r="K229" i="107"/>
  <c r="K228" i="107" s="1"/>
  <c r="W59" i="80"/>
  <c r="U56" i="66" s="1"/>
  <c r="K62" i="107"/>
  <c r="K165" i="107"/>
  <c r="L8" i="107"/>
  <c r="W52" i="80"/>
  <c r="W58" i="80"/>
  <c r="U55" i="66" s="1"/>
  <c r="H259" i="87"/>
  <c r="K179" i="82"/>
  <c r="K251" i="82"/>
  <c r="K54" i="82"/>
  <c r="K80" i="82"/>
  <c r="G8" i="79"/>
  <c r="H8" i="79"/>
  <c r="G10" i="79"/>
  <c r="H10" i="79"/>
  <c r="G12" i="79"/>
  <c r="H12" i="79"/>
  <c r="G14" i="79"/>
  <c r="H14" i="79"/>
  <c r="G16" i="79"/>
  <c r="H16" i="79"/>
  <c r="G18" i="79"/>
  <c r="H18" i="79"/>
  <c r="G21" i="79"/>
  <c r="H21" i="79"/>
  <c r="G23" i="79"/>
  <c r="H23" i="79"/>
  <c r="G26" i="79"/>
  <c r="H26" i="79"/>
  <c r="G28" i="79"/>
  <c r="H28" i="79"/>
  <c r="G30" i="79"/>
  <c r="H30" i="79"/>
  <c r="G34" i="79"/>
  <c r="G33" i="79" s="1"/>
  <c r="H34" i="79"/>
  <c r="G36" i="79"/>
  <c r="H36" i="79"/>
  <c r="G39" i="79"/>
  <c r="H39" i="79"/>
  <c r="G42" i="79"/>
  <c r="H42" i="79"/>
  <c r="G44" i="79"/>
  <c r="H44" i="79"/>
  <c r="G47" i="79"/>
  <c r="H47" i="79"/>
  <c r="G49" i="79"/>
  <c r="H49" i="79"/>
  <c r="G52" i="79"/>
  <c r="H52" i="79"/>
  <c r="G55" i="79"/>
  <c r="H55" i="79"/>
  <c r="G57" i="79"/>
  <c r="H57" i="79"/>
  <c r="G60" i="79"/>
  <c r="H60" i="79"/>
  <c r="G62" i="79"/>
  <c r="H62" i="79"/>
  <c r="G64" i="79"/>
  <c r="H64" i="79"/>
  <c r="G67" i="79"/>
  <c r="H67" i="79"/>
  <c r="G69" i="79"/>
  <c r="G66" i="79" s="1"/>
  <c r="H69" i="79"/>
  <c r="G84" i="79"/>
  <c r="H84" i="79"/>
  <c r="G92" i="79"/>
  <c r="H92" i="79"/>
  <c r="G94" i="79"/>
  <c r="H94" i="79"/>
  <c r="G96" i="79"/>
  <c r="H96" i="79"/>
  <c r="G98" i="79"/>
  <c r="H98" i="79"/>
  <c r="G100" i="79"/>
  <c r="H100" i="79"/>
  <c r="G125" i="79"/>
  <c r="H125" i="79"/>
  <c r="K130" i="79"/>
  <c r="K124" i="66" s="1"/>
  <c r="H130" i="79"/>
  <c r="G164" i="79"/>
  <c r="H164" i="79"/>
  <c r="G166" i="79"/>
  <c r="H166" i="79"/>
  <c r="G168" i="79"/>
  <c r="H168" i="79"/>
  <c r="G170" i="79"/>
  <c r="H170" i="79"/>
  <c r="G173" i="79"/>
  <c r="H173" i="79"/>
  <c r="G175" i="79"/>
  <c r="H175" i="79"/>
  <c r="K179" i="79"/>
  <c r="K178" i="79" s="1"/>
  <c r="H179" i="79"/>
  <c r="K183" i="79"/>
  <c r="H183" i="79"/>
  <c r="K187" i="79"/>
  <c r="K173" i="66" s="1"/>
  <c r="H187" i="79"/>
  <c r="K232" i="79"/>
  <c r="K218" i="66" s="1"/>
  <c r="H232" i="79"/>
  <c r="K236" i="79"/>
  <c r="K222" i="66" s="1"/>
  <c r="H236" i="79"/>
  <c r="G246" i="79"/>
  <c r="H246" i="79"/>
  <c r="G248" i="79"/>
  <c r="G245" i="79" s="1"/>
  <c r="H248" i="79"/>
  <c r="G250" i="79"/>
  <c r="H250" i="79"/>
  <c r="G252" i="79"/>
  <c r="H252" i="79"/>
  <c r="G268" i="79"/>
  <c r="H268" i="79"/>
  <c r="U11" i="66"/>
  <c r="U15" i="66"/>
  <c r="U19" i="66"/>
  <c r="U22" i="66"/>
  <c r="U27" i="66"/>
  <c r="U31" i="66"/>
  <c r="U68" i="66"/>
  <c r="U80" i="66"/>
  <c r="U96" i="66"/>
  <c r="U100" i="66"/>
  <c r="U104" i="66"/>
  <c r="U136" i="66"/>
  <c r="U140" i="66"/>
  <c r="U144" i="66"/>
  <c r="U161" i="66"/>
  <c r="U229" i="66"/>
  <c r="U232" i="66"/>
  <c r="U236" i="66"/>
  <c r="U245" i="66"/>
  <c r="U248" i="66"/>
  <c r="U252" i="66"/>
  <c r="G7" i="79"/>
  <c r="G6" i="79" s="1"/>
  <c r="H7" i="79"/>
  <c r="G9" i="79"/>
  <c r="H9" i="79"/>
  <c r="G11" i="79"/>
  <c r="H11" i="79"/>
  <c r="G13" i="79"/>
  <c r="H13" i="79"/>
  <c r="G15" i="79"/>
  <c r="H15" i="79"/>
  <c r="G17" i="79"/>
  <c r="H17" i="79"/>
  <c r="G19" i="79"/>
  <c r="H19" i="79"/>
  <c r="G22" i="79"/>
  <c r="H22" i="79"/>
  <c r="G25" i="79"/>
  <c r="H25" i="79"/>
  <c r="G27" i="79"/>
  <c r="H27" i="79"/>
  <c r="G29" i="79"/>
  <c r="H29" i="79"/>
  <c r="G31" i="79"/>
  <c r="H31" i="79"/>
  <c r="G35" i="79"/>
  <c r="H35" i="79"/>
  <c r="G41" i="79"/>
  <c r="H41" i="79"/>
  <c r="G43" i="79"/>
  <c r="H43" i="79"/>
  <c r="G51" i="79"/>
  <c r="G50" i="79" s="1"/>
  <c r="H51" i="79"/>
  <c r="G63" i="79"/>
  <c r="H63" i="79"/>
  <c r="G83" i="79"/>
  <c r="H83" i="79"/>
  <c r="G88" i="79"/>
  <c r="H88" i="79"/>
  <c r="G91" i="79"/>
  <c r="H91" i="79"/>
  <c r="G93" i="79"/>
  <c r="H93" i="79"/>
  <c r="G95" i="79"/>
  <c r="H95" i="79"/>
  <c r="G97" i="79"/>
  <c r="H97" i="79"/>
  <c r="G99" i="79"/>
  <c r="H99" i="79"/>
  <c r="G102" i="79"/>
  <c r="G101" i="79" s="1"/>
  <c r="H102" i="79"/>
  <c r="G104" i="79"/>
  <c r="H104" i="79"/>
  <c r="G106" i="79"/>
  <c r="H106" i="79"/>
  <c r="G108" i="79"/>
  <c r="H108" i="79"/>
  <c r="G110" i="79"/>
  <c r="H110" i="79"/>
  <c r="G142" i="79"/>
  <c r="H142" i="79"/>
  <c r="G162" i="79"/>
  <c r="H162" i="79"/>
  <c r="G165" i="79"/>
  <c r="H165" i="79"/>
  <c r="G167" i="79"/>
  <c r="H167" i="79"/>
  <c r="G169" i="79"/>
  <c r="H169" i="79"/>
  <c r="G172" i="79"/>
  <c r="H172" i="79"/>
  <c r="G174" i="79"/>
  <c r="H174" i="79"/>
  <c r="K182" i="79"/>
  <c r="H182" i="79"/>
  <c r="K186" i="79"/>
  <c r="K172" i="66" s="1"/>
  <c r="H186" i="79"/>
  <c r="K191" i="79"/>
  <c r="K177" i="66" s="1"/>
  <c r="H191" i="79"/>
  <c r="K195" i="79"/>
  <c r="H195" i="79"/>
  <c r="K199" i="79"/>
  <c r="K185" i="66" s="1"/>
  <c r="H199" i="79"/>
  <c r="K204" i="79"/>
  <c r="K190" i="66" s="1"/>
  <c r="H204" i="79"/>
  <c r="K208" i="79"/>
  <c r="H208" i="79"/>
  <c r="K213" i="79"/>
  <c r="K199" i="66" s="1"/>
  <c r="H213" i="79"/>
  <c r="K222" i="79"/>
  <c r="K208" i="66" s="1"/>
  <c r="H222" i="79"/>
  <c r="K235" i="79"/>
  <c r="K221" i="66" s="1"/>
  <c r="H235" i="79"/>
  <c r="G242" i="79"/>
  <c r="H242" i="79"/>
  <c r="G244" i="79"/>
  <c r="H244" i="79"/>
  <c r="G247" i="79"/>
  <c r="H247" i="79"/>
  <c r="G249" i="79"/>
  <c r="H249" i="79"/>
  <c r="G251" i="79"/>
  <c r="H251" i="79"/>
  <c r="G264" i="79"/>
  <c r="H264" i="79"/>
  <c r="G267" i="79"/>
  <c r="H267" i="79"/>
  <c r="G270" i="79"/>
  <c r="H270" i="79"/>
  <c r="G272" i="79"/>
  <c r="H272" i="79"/>
  <c r="G274" i="79"/>
  <c r="H274" i="79"/>
  <c r="G276" i="79"/>
  <c r="H276" i="79"/>
  <c r="U10" i="66"/>
  <c r="U14" i="66"/>
  <c r="U18" i="66"/>
  <c r="U23" i="66"/>
  <c r="U26" i="66"/>
  <c r="U30" i="66"/>
  <c r="U72" i="66"/>
  <c r="U88" i="66"/>
  <c r="U92" i="66"/>
  <c r="U141" i="66"/>
  <c r="U145" i="66"/>
  <c r="U148" i="66"/>
  <c r="U160" i="66"/>
  <c r="U228" i="66"/>
  <c r="U233" i="66"/>
  <c r="U237" i="66"/>
  <c r="U241" i="66"/>
  <c r="U249" i="66"/>
  <c r="U253" i="66"/>
  <c r="K254" i="79"/>
  <c r="K240" i="66" s="1"/>
  <c r="G163" i="79"/>
  <c r="K20" i="79"/>
  <c r="K99" i="82"/>
  <c r="U64" i="66"/>
  <c r="U60" i="66"/>
  <c r="L60" i="105"/>
  <c r="K82" i="79"/>
  <c r="K56" i="79"/>
  <c r="G56" i="79"/>
  <c r="K103" i="79"/>
  <c r="G103" i="79"/>
  <c r="K107" i="79"/>
  <c r="K101" i="66" s="1"/>
  <c r="G107" i="79"/>
  <c r="K111" i="79"/>
  <c r="K105" i="66" s="1"/>
  <c r="G111" i="79"/>
  <c r="U110" i="66"/>
  <c r="G116" i="79"/>
  <c r="U128" i="66"/>
  <c r="G134" i="79"/>
  <c r="U132" i="66"/>
  <c r="G138" i="79"/>
  <c r="L164" i="82"/>
  <c r="L43" i="105"/>
  <c r="L61" i="105"/>
  <c r="L49" i="107"/>
  <c r="W38" i="80"/>
  <c r="K138" i="79"/>
  <c r="K132" i="66" s="1"/>
  <c r="G24" i="79"/>
  <c r="U115" i="66"/>
  <c r="G121" i="79"/>
  <c r="U129" i="66"/>
  <c r="G135" i="79"/>
  <c r="K33" i="82"/>
  <c r="K96" i="82"/>
  <c r="K92" i="66" s="1"/>
  <c r="K148" i="82"/>
  <c r="K144" i="66" s="1"/>
  <c r="U65" i="66"/>
  <c r="U81" i="66"/>
  <c r="U89" i="66"/>
  <c r="U101" i="66"/>
  <c r="L25" i="105"/>
  <c r="L44" i="105"/>
  <c r="L157" i="107"/>
  <c r="W39" i="80"/>
  <c r="W37" i="80" s="1"/>
  <c r="W50" i="80"/>
  <c r="W49" i="80" s="1"/>
  <c r="W158" i="80"/>
  <c r="U155" i="66" s="1"/>
  <c r="K44" i="79"/>
  <c r="K44" i="66" s="1"/>
  <c r="K52" i="79"/>
  <c r="K52" i="66" s="1"/>
  <c r="K88" i="79"/>
  <c r="K82" i="66" s="1"/>
  <c r="K104" i="79"/>
  <c r="K242" i="79"/>
  <c r="K264" i="79"/>
  <c r="K272" i="79"/>
  <c r="K250" i="66" s="1"/>
  <c r="K38" i="79"/>
  <c r="K38" i="66" s="1"/>
  <c r="G38" i="79"/>
  <c r="K46" i="79"/>
  <c r="K45" i="79" s="1"/>
  <c r="K40" i="79" s="1"/>
  <c r="G46" i="79"/>
  <c r="K54" i="79"/>
  <c r="K54" i="66" s="1"/>
  <c r="G54" i="79"/>
  <c r="K58" i="79"/>
  <c r="K58" i="66" s="1"/>
  <c r="G58" i="79"/>
  <c r="K89" i="79"/>
  <c r="K83" i="66" s="1"/>
  <c r="G89" i="79"/>
  <c r="K105" i="79"/>
  <c r="K99" i="66" s="1"/>
  <c r="G105" i="79"/>
  <c r="K109" i="79"/>
  <c r="K103" i="66" s="1"/>
  <c r="G109" i="79"/>
  <c r="U108" i="66"/>
  <c r="G114" i="79"/>
  <c r="U112" i="66"/>
  <c r="G118" i="79"/>
  <c r="U116" i="66"/>
  <c r="G122" i="79"/>
  <c r="U122" i="66"/>
  <c r="G128" i="79"/>
  <c r="U126" i="66"/>
  <c r="G132" i="79"/>
  <c r="U130" i="66"/>
  <c r="G136" i="79"/>
  <c r="U134" i="66"/>
  <c r="G140" i="79"/>
  <c r="G161" i="79"/>
  <c r="K243" i="79"/>
  <c r="K241" i="79" s="1"/>
  <c r="G243" i="79"/>
  <c r="K23" i="82"/>
  <c r="K23" i="66" s="1"/>
  <c r="K72" i="82"/>
  <c r="K68" i="66" s="1"/>
  <c r="K84" i="82"/>
  <c r="K80" i="66" s="1"/>
  <c r="K93" i="82"/>
  <c r="K110" i="82"/>
  <c r="K145" i="82"/>
  <c r="K141" i="66" s="1"/>
  <c r="K149" i="82"/>
  <c r="K145" i="66" s="1"/>
  <c r="K190" i="82"/>
  <c r="K236" i="82"/>
  <c r="K232" i="66" s="1"/>
  <c r="K240" i="82"/>
  <c r="K236" i="66" s="1"/>
  <c r="K249" i="82"/>
  <c r="U12" i="66"/>
  <c r="U16" i="66"/>
  <c r="U28" i="66"/>
  <c r="U62" i="66"/>
  <c r="U74" i="66"/>
  <c r="U78" i="66"/>
  <c r="U82" i="66"/>
  <c r="U86" i="66"/>
  <c r="U90" i="66"/>
  <c r="U94" i="66"/>
  <c r="U98" i="66"/>
  <c r="U102" i="66"/>
  <c r="U142" i="66"/>
  <c r="U150" i="66"/>
  <c r="U158" i="66"/>
  <c r="U230" i="66"/>
  <c r="U234" i="66"/>
  <c r="U238" i="66"/>
  <c r="U242" i="66"/>
  <c r="U246" i="66"/>
  <c r="U250" i="66"/>
  <c r="U254" i="66"/>
  <c r="L162" i="82"/>
  <c r="W287" i="88"/>
  <c r="L42" i="105"/>
  <c r="K48" i="79"/>
  <c r="G48" i="79"/>
  <c r="K87" i="79"/>
  <c r="G87" i="79"/>
  <c r="U124" i="66"/>
  <c r="G130" i="79"/>
  <c r="K218" i="82"/>
  <c r="L22" i="82"/>
  <c r="K78" i="107"/>
  <c r="K36" i="79"/>
  <c r="K228" i="79"/>
  <c r="L117" i="79"/>
  <c r="G117" i="79"/>
  <c r="U121" i="66"/>
  <c r="G127" i="79"/>
  <c r="U125" i="66"/>
  <c r="G131" i="79"/>
  <c r="U133" i="66"/>
  <c r="G139" i="79"/>
  <c r="K265" i="79"/>
  <c r="K243" i="66" s="1"/>
  <c r="G265" i="79"/>
  <c r="K273" i="79"/>
  <c r="K251" i="66" s="1"/>
  <c r="G273" i="79"/>
  <c r="K76" i="82"/>
  <c r="K72" i="66" s="1"/>
  <c r="K92" i="82"/>
  <c r="K140" i="82"/>
  <c r="K136" i="66" s="1"/>
  <c r="K144" i="82"/>
  <c r="K140" i="66" s="1"/>
  <c r="U61" i="66"/>
  <c r="U69" i="66"/>
  <c r="U77" i="66"/>
  <c r="U85" i="66"/>
  <c r="U93" i="66"/>
  <c r="U97" i="66"/>
  <c r="U105" i="66"/>
  <c r="L165" i="82"/>
  <c r="W34" i="80"/>
  <c r="W41" i="80"/>
  <c r="W78" i="80"/>
  <c r="K8" i="79"/>
  <c r="K8" i="66" s="1"/>
  <c r="K12" i="79"/>
  <c r="K12" i="66" s="1"/>
  <c r="K16" i="79"/>
  <c r="K16" i="66" s="1"/>
  <c r="K28" i="79"/>
  <c r="K28" i="66" s="1"/>
  <c r="K41" i="79"/>
  <c r="K41" i="66" s="1"/>
  <c r="K62" i="79"/>
  <c r="K69" i="79"/>
  <c r="K91" i="79"/>
  <c r="K85" i="66" s="1"/>
  <c r="K95" i="79"/>
  <c r="K99" i="79"/>
  <c r="K93" i="66" s="1"/>
  <c r="K134" i="79"/>
  <c r="K128" i="66" s="1"/>
  <c r="K164" i="79"/>
  <c r="K163" i="79" s="1"/>
  <c r="K168" i="79"/>
  <c r="K154" i="66" s="1"/>
  <c r="K172" i="79"/>
  <c r="K158" i="66" s="1"/>
  <c r="K249" i="79"/>
  <c r="K235" i="66" s="1"/>
  <c r="K266" i="79"/>
  <c r="AB73" i="79"/>
  <c r="L115" i="79"/>
  <c r="G115" i="79"/>
  <c r="U118" i="66"/>
  <c r="G124" i="79"/>
  <c r="U123" i="66"/>
  <c r="G129" i="79"/>
  <c r="U127" i="66"/>
  <c r="G133" i="79"/>
  <c r="U131" i="66"/>
  <c r="G137" i="79"/>
  <c r="K263" i="79"/>
  <c r="G263" i="79"/>
  <c r="G266" i="79"/>
  <c r="K271" i="79"/>
  <c r="K249" i="66" s="1"/>
  <c r="G271" i="79"/>
  <c r="K275" i="79"/>
  <c r="G275" i="79"/>
  <c r="K10" i="82"/>
  <c r="K10" i="66" s="1"/>
  <c r="K14" i="82"/>
  <c r="K14" i="66" s="1"/>
  <c r="K18" i="82"/>
  <c r="K18" i="66" s="1"/>
  <c r="K26" i="82"/>
  <c r="K26" i="66" s="1"/>
  <c r="K30" i="82"/>
  <c r="K30" i="66" s="1"/>
  <c r="K64" i="82"/>
  <c r="K60" i="66" s="1"/>
  <c r="K68" i="82"/>
  <c r="K64" i="66" s="1"/>
  <c r="K73" i="82"/>
  <c r="K85" i="82"/>
  <c r="K232" i="82"/>
  <c r="K237" i="82"/>
  <c r="K233" i="66" s="1"/>
  <c r="K241" i="82"/>
  <c r="K237" i="66" s="1"/>
  <c r="K245" i="82"/>
  <c r="U9" i="66"/>
  <c r="U13" i="66"/>
  <c r="U17" i="66"/>
  <c r="U21" i="66"/>
  <c r="U29" i="66"/>
  <c r="U63" i="66"/>
  <c r="U67" i="66"/>
  <c r="U71" i="66"/>
  <c r="U83" i="66"/>
  <c r="U87" i="66"/>
  <c r="U91" i="66"/>
  <c r="U99" i="66"/>
  <c r="U103" i="66"/>
  <c r="U139" i="66"/>
  <c r="U143" i="66"/>
  <c r="U151" i="66"/>
  <c r="U159" i="66"/>
  <c r="U235" i="66"/>
  <c r="U239" i="66"/>
  <c r="U243" i="66"/>
  <c r="U251" i="66"/>
  <c r="L163" i="82"/>
  <c r="G25" i="68"/>
  <c r="G28" i="68"/>
  <c r="G30" i="68"/>
  <c r="G32" i="68"/>
  <c r="G34" i="68"/>
  <c r="G36" i="68"/>
  <c r="G39" i="68"/>
  <c r="G41" i="68"/>
  <c r="G43" i="68"/>
  <c r="G45" i="68"/>
  <c r="G47" i="68"/>
  <c r="G50" i="68"/>
  <c r="G52" i="68"/>
  <c r="G61" i="68"/>
  <c r="G161" i="68"/>
  <c r="G165" i="68"/>
  <c r="G167" i="68"/>
  <c r="G193" i="68"/>
  <c r="G263" i="68"/>
  <c r="G261" i="68" s="1"/>
  <c r="D17" i="69" s="1"/>
  <c r="G265" i="68"/>
  <c r="G267" i="68"/>
  <c r="G271" i="68"/>
  <c r="G273" i="68"/>
  <c r="G275" i="68"/>
  <c r="G277" i="68"/>
  <c r="G279" i="68"/>
  <c r="G26" i="68"/>
  <c r="G29" i="68"/>
  <c r="G31" i="68"/>
  <c r="G33" i="68"/>
  <c r="G35" i="68"/>
  <c r="G37" i="68"/>
  <c r="G40" i="68"/>
  <c r="G42" i="68"/>
  <c r="G44" i="68"/>
  <c r="G46" i="68"/>
  <c r="G48" i="68"/>
  <c r="G53" i="68"/>
  <c r="G60" i="68"/>
  <c r="G62" i="68"/>
  <c r="G138" i="68"/>
  <c r="G136" i="68" s="1"/>
  <c r="G150" i="68"/>
  <c r="G149" i="68" s="1"/>
  <c r="G148" i="68" s="1"/>
  <c r="G164" i="68"/>
  <c r="G166" i="68"/>
  <c r="G168" i="68"/>
  <c r="G170" i="68"/>
  <c r="G182" i="68"/>
  <c r="G181" i="68" s="1"/>
  <c r="G188" i="68"/>
  <c r="G187" i="68" s="1"/>
  <c r="G190" i="68"/>
  <c r="G192" i="68"/>
  <c r="G194" i="68"/>
  <c r="G264" i="68"/>
  <c r="G266" i="68"/>
  <c r="G268" i="68"/>
  <c r="G270" i="68"/>
  <c r="G274" i="68"/>
  <c r="G276" i="68"/>
  <c r="G278" i="68"/>
  <c r="W35" i="80"/>
  <c r="K177" i="79"/>
  <c r="K163" i="66" s="1"/>
  <c r="G177" i="79"/>
  <c r="U163" i="66"/>
  <c r="G179" i="79"/>
  <c r="U165" i="66"/>
  <c r="G181" i="79"/>
  <c r="U167" i="66"/>
  <c r="G183" i="79"/>
  <c r="U169" i="66"/>
  <c r="G185" i="79"/>
  <c r="U171" i="66"/>
  <c r="G187" i="79"/>
  <c r="U173" i="66"/>
  <c r="G191" i="79"/>
  <c r="U177" i="66"/>
  <c r="G193" i="79"/>
  <c r="U179" i="66"/>
  <c r="G195" i="79"/>
  <c r="U181" i="66"/>
  <c r="G197" i="79"/>
  <c r="U183" i="66"/>
  <c r="G199" i="79"/>
  <c r="U185" i="66"/>
  <c r="K201" i="79"/>
  <c r="K187" i="66" s="1"/>
  <c r="G201" i="79"/>
  <c r="U187" i="66"/>
  <c r="K203" i="79"/>
  <c r="K189" i="66" s="1"/>
  <c r="G203" i="79"/>
  <c r="U189" i="66"/>
  <c r="K205" i="79"/>
  <c r="K191" i="66" s="1"/>
  <c r="G205" i="79"/>
  <c r="U191" i="66"/>
  <c r="K207" i="79"/>
  <c r="K193" i="66" s="1"/>
  <c r="G207" i="79"/>
  <c r="U193" i="66"/>
  <c r="K209" i="79"/>
  <c r="K195" i="66" s="1"/>
  <c r="G209" i="79"/>
  <c r="U195" i="66"/>
  <c r="G213" i="79"/>
  <c r="U199" i="66"/>
  <c r="K215" i="79"/>
  <c r="K201" i="66" s="1"/>
  <c r="G215" i="79"/>
  <c r="U201" i="66"/>
  <c r="K217" i="79"/>
  <c r="K203" i="66" s="1"/>
  <c r="G217" i="79"/>
  <c r="U203" i="66"/>
  <c r="K219" i="79"/>
  <c r="K205" i="66" s="1"/>
  <c r="G219" i="79"/>
  <c r="U205" i="66"/>
  <c r="K221" i="79"/>
  <c r="K207" i="66" s="1"/>
  <c r="G221" i="79"/>
  <c r="U207" i="66"/>
  <c r="K223" i="79"/>
  <c r="G223" i="79"/>
  <c r="U209" i="66"/>
  <c r="K225" i="79"/>
  <c r="K211" i="66" s="1"/>
  <c r="G225" i="79"/>
  <c r="U211" i="66"/>
  <c r="K227" i="79"/>
  <c r="K213" i="66" s="1"/>
  <c r="G227" i="79"/>
  <c r="U213" i="66"/>
  <c r="G229" i="79"/>
  <c r="U215" i="66"/>
  <c r="U217" i="66"/>
  <c r="G233" i="79"/>
  <c r="U219" i="66"/>
  <c r="G235" i="79"/>
  <c r="U221" i="66"/>
  <c r="G237" i="79"/>
  <c r="U223" i="66"/>
  <c r="G180" i="79"/>
  <c r="U166" i="66"/>
  <c r="G182" i="79"/>
  <c r="U168" i="66"/>
  <c r="G184" i="79"/>
  <c r="U170" i="66"/>
  <c r="G186" i="79"/>
  <c r="U172" i="66"/>
  <c r="G188" i="79"/>
  <c r="U174" i="66"/>
  <c r="G190" i="79"/>
  <c r="U176" i="66"/>
  <c r="G192" i="79"/>
  <c r="U178" i="66"/>
  <c r="G194" i="79"/>
  <c r="U180" i="66"/>
  <c r="G196" i="79"/>
  <c r="U182" i="66"/>
  <c r="G198" i="79"/>
  <c r="U184" i="66"/>
  <c r="G202" i="79"/>
  <c r="U188" i="66"/>
  <c r="G204" i="79"/>
  <c r="U190" i="66"/>
  <c r="G206" i="79"/>
  <c r="U192" i="66"/>
  <c r="G208" i="79"/>
  <c r="U194" i="66"/>
  <c r="G210" i="79"/>
  <c r="U196" i="66"/>
  <c r="G212" i="79"/>
  <c r="U198" i="66"/>
  <c r="G216" i="79"/>
  <c r="U202" i="66"/>
  <c r="G218" i="79"/>
  <c r="U204" i="66"/>
  <c r="G220" i="79"/>
  <c r="U206" i="66"/>
  <c r="G222" i="79"/>
  <c r="U208" i="66"/>
  <c r="G224" i="79"/>
  <c r="U210" i="66"/>
  <c r="G226" i="79"/>
  <c r="U212" i="66"/>
  <c r="G230" i="79"/>
  <c r="U216" i="66"/>
  <c r="G232" i="79"/>
  <c r="U218" i="66"/>
  <c r="G234" i="79"/>
  <c r="U220" i="66"/>
  <c r="G236" i="79"/>
  <c r="U222" i="66"/>
  <c r="G238" i="79"/>
  <c r="U224" i="66"/>
  <c r="L156" i="105"/>
  <c r="L49" i="105"/>
  <c r="G178" i="68"/>
  <c r="G179" i="68"/>
  <c r="L73" i="79"/>
  <c r="K45" i="82"/>
  <c r="K40" i="82" s="1"/>
  <c r="K83" i="82"/>
  <c r="K153" i="82"/>
  <c r="K151" i="82" s="1"/>
  <c r="K141" i="79"/>
  <c r="K85" i="79"/>
  <c r="U51" i="66"/>
  <c r="K32" i="83"/>
  <c r="K70" i="79"/>
  <c r="K127" i="79"/>
  <c r="K121" i="66" s="1"/>
  <c r="K129" i="79"/>
  <c r="K131" i="79"/>
  <c r="K125" i="66" s="1"/>
  <c r="K133" i="79"/>
  <c r="K127" i="66" s="1"/>
  <c r="K135" i="79"/>
  <c r="K137" i="79"/>
  <c r="K139" i="79"/>
  <c r="K133" i="66" s="1"/>
  <c r="L113" i="79"/>
  <c r="U109" i="66"/>
  <c r="U111" i="66"/>
  <c r="U113" i="66"/>
  <c r="K125" i="79"/>
  <c r="K119" i="66" s="1"/>
  <c r="U119" i="66"/>
  <c r="L114" i="79"/>
  <c r="L116" i="79"/>
  <c r="L118" i="79"/>
  <c r="L120" i="79"/>
  <c r="L62" i="82"/>
  <c r="L39" i="82"/>
  <c r="K20" i="82"/>
  <c r="K20" i="66" s="1"/>
  <c r="K124" i="82"/>
  <c r="K168" i="82"/>
  <c r="K204" i="82"/>
  <c r="K211" i="79"/>
  <c r="K245" i="79"/>
  <c r="K32" i="107"/>
  <c r="W6" i="80"/>
  <c r="W5" i="80" s="1"/>
  <c r="U49" i="107"/>
  <c r="L57" i="105"/>
  <c r="L161" i="105"/>
  <c r="N157" i="105"/>
  <c r="G59" i="79" l="1"/>
  <c r="K231" i="82"/>
  <c r="K228" i="66"/>
  <c r="K248" i="82"/>
  <c r="K245" i="66"/>
  <c r="J101" i="79"/>
  <c r="I214" i="79"/>
  <c r="I112" i="79"/>
  <c r="I50" i="79"/>
  <c r="K32" i="82"/>
  <c r="K241" i="66"/>
  <c r="K81" i="66"/>
  <c r="K88" i="82"/>
  <c r="K88" i="66"/>
  <c r="I161" i="79"/>
  <c r="K229" i="66"/>
  <c r="J214" i="79"/>
  <c r="I200" i="79"/>
  <c r="K58" i="80"/>
  <c r="K56" i="105"/>
  <c r="I189" i="79"/>
  <c r="J66" i="79"/>
  <c r="J59" i="79" s="1"/>
  <c r="I24" i="79"/>
  <c r="K258" i="107"/>
  <c r="K50" i="79"/>
  <c r="U39" i="66"/>
  <c r="W150" i="80"/>
  <c r="K70" i="82"/>
  <c r="K89" i="66"/>
  <c r="K189" i="79"/>
  <c r="K49" i="68"/>
  <c r="J241" i="79"/>
  <c r="J240" i="79" s="1"/>
  <c r="I101" i="79"/>
  <c r="J53" i="79"/>
  <c r="J37" i="79"/>
  <c r="I245" i="79"/>
  <c r="J269" i="79"/>
  <c r="J6" i="79"/>
  <c r="J5" i="79" s="1"/>
  <c r="J136" i="68"/>
  <c r="J178" i="79"/>
  <c r="J33" i="79"/>
  <c r="I228" i="79"/>
  <c r="J126" i="79"/>
  <c r="I90" i="79"/>
  <c r="J45" i="79"/>
  <c r="J40" i="79" s="1"/>
  <c r="K56" i="66"/>
  <c r="K150" i="66"/>
  <c r="I66" i="79"/>
  <c r="I59" i="79" s="1"/>
  <c r="J228" i="79"/>
  <c r="J90" i="79"/>
  <c r="J266" i="79"/>
  <c r="I171" i="79"/>
  <c r="I85" i="79"/>
  <c r="J50" i="79"/>
  <c r="K69" i="66"/>
  <c r="J63" i="68"/>
  <c r="G11" i="69" s="1"/>
  <c r="I241" i="79"/>
  <c r="J171" i="79"/>
  <c r="J161" i="79"/>
  <c r="I53" i="79"/>
  <c r="I37" i="79"/>
  <c r="I269" i="79"/>
  <c r="I6" i="79"/>
  <c r="I5" i="79" s="1"/>
  <c r="K136" i="68"/>
  <c r="J200" i="79"/>
  <c r="I178" i="79"/>
  <c r="I176" i="79" s="1"/>
  <c r="I33" i="79"/>
  <c r="J58" i="80"/>
  <c r="J56" i="80" s="1"/>
  <c r="J56" i="105"/>
  <c r="J189" i="79"/>
  <c r="J85" i="79"/>
  <c r="J81" i="79" s="1"/>
  <c r="K57" i="66"/>
  <c r="I126" i="79"/>
  <c r="I45" i="79"/>
  <c r="I40" i="79" s="1"/>
  <c r="J24" i="79"/>
  <c r="W33" i="80"/>
  <c r="W40" i="80"/>
  <c r="W56" i="80"/>
  <c r="K74" i="82"/>
  <c r="G123" i="79"/>
  <c r="G85" i="79"/>
  <c r="G241" i="79"/>
  <c r="G45" i="79"/>
  <c r="G37" i="79"/>
  <c r="H269" i="79"/>
  <c r="H266" i="79"/>
  <c r="H241" i="79"/>
  <c r="H171" i="79"/>
  <c r="H141" i="79"/>
  <c r="H101" i="79"/>
  <c r="H90" i="79"/>
  <c r="H82" i="79"/>
  <c r="H50" i="79"/>
  <c r="H40" i="79"/>
  <c r="H24" i="79"/>
  <c r="H6" i="79"/>
  <c r="G20" i="79"/>
  <c r="H228" i="79"/>
  <c r="G269" i="79"/>
  <c r="K171" i="79"/>
  <c r="K66" i="79"/>
  <c r="K33" i="79"/>
  <c r="G171" i="79"/>
  <c r="G141" i="79"/>
  <c r="G90" i="79"/>
  <c r="G82" i="79"/>
  <c r="H245" i="79"/>
  <c r="H178" i="79"/>
  <c r="H163" i="79"/>
  <c r="H66" i="79"/>
  <c r="H59" i="79"/>
  <c r="H33" i="79"/>
  <c r="H20" i="79"/>
  <c r="H214" i="79"/>
  <c r="H211" i="79"/>
  <c r="H200" i="79"/>
  <c r="H189" i="79"/>
  <c r="H85" i="79"/>
  <c r="K240" i="79"/>
  <c r="K112" i="79"/>
  <c r="K24" i="79"/>
  <c r="G240" i="79"/>
  <c r="G40" i="79"/>
  <c r="G32" i="79" s="1"/>
  <c r="K101" i="79"/>
  <c r="K200" i="79"/>
  <c r="K269" i="79"/>
  <c r="K139" i="82"/>
  <c r="K79" i="82" s="1"/>
  <c r="K235" i="82"/>
  <c r="K59" i="79"/>
  <c r="K63" i="82"/>
  <c r="K166" i="82"/>
  <c r="K161" i="79"/>
  <c r="K53" i="79"/>
  <c r="K6" i="82"/>
  <c r="K5" i="82" s="1"/>
  <c r="G126" i="79"/>
  <c r="G53" i="79"/>
  <c r="K24" i="82"/>
  <c r="K24" i="66" s="1"/>
  <c r="Q6" i="69" s="1"/>
  <c r="K90" i="79"/>
  <c r="K6" i="79"/>
  <c r="G112" i="79"/>
  <c r="K37" i="79"/>
  <c r="K37" i="66" s="1"/>
  <c r="G160" i="68"/>
  <c r="G49" i="68"/>
  <c r="W32" i="80"/>
  <c r="W258" i="80" s="1"/>
  <c r="G211" i="79"/>
  <c r="G189" i="79"/>
  <c r="G200" i="79"/>
  <c r="K214" i="79"/>
  <c r="G228" i="79"/>
  <c r="G214" i="79"/>
  <c r="G178" i="79"/>
  <c r="N156" i="105"/>
  <c r="K269" i="83"/>
  <c r="K123" i="79"/>
  <c r="K126" i="79"/>
  <c r="U19" i="92"/>
  <c r="I81" i="79" l="1"/>
  <c r="K32" i="79"/>
  <c r="J176" i="79"/>
  <c r="K230" i="82"/>
  <c r="K229" i="82" s="1"/>
  <c r="J32" i="79"/>
  <c r="J277" i="79" s="1"/>
  <c r="K56" i="80"/>
  <c r="K53" i="66" s="1"/>
  <c r="K55" i="66"/>
  <c r="I32" i="79"/>
  <c r="I277" i="79" s="1"/>
  <c r="J239" i="79"/>
  <c r="I240" i="79"/>
  <c r="I239" i="79" s="1"/>
  <c r="K176" i="79"/>
  <c r="K5" i="79"/>
  <c r="K239" i="79"/>
  <c r="H32" i="79"/>
  <c r="H176" i="79"/>
  <c r="G5" i="79"/>
  <c r="G81" i="79"/>
  <c r="G239" i="79"/>
  <c r="H5" i="79"/>
  <c r="H81" i="79"/>
  <c r="H240" i="79"/>
  <c r="H161" i="79"/>
  <c r="K259" i="82"/>
  <c r="G176" i="79"/>
  <c r="K81" i="79"/>
  <c r="H239" i="79" l="1"/>
  <c r="G277" i="79"/>
  <c r="K277" i="79"/>
  <c r="R39" i="92"/>
  <c r="S268" i="92"/>
  <c r="S267" i="92"/>
  <c r="K267" i="92" s="1"/>
  <c r="S266" i="92"/>
  <c r="S265" i="92"/>
  <c r="S264" i="92"/>
  <c r="S263" i="92"/>
  <c r="K263" i="92" s="1"/>
  <c r="S262" i="92"/>
  <c r="S260" i="92"/>
  <c r="S259" i="92"/>
  <c r="S257" i="92"/>
  <c r="K257" i="92" s="1"/>
  <c r="S256" i="92"/>
  <c r="S255" i="92"/>
  <c r="S254" i="92"/>
  <c r="S253" i="92"/>
  <c r="K253" i="92" s="1"/>
  <c r="S252" i="92"/>
  <c r="S251" i="92"/>
  <c r="S250" i="92"/>
  <c r="S249" i="92"/>
  <c r="K249" i="92" s="1"/>
  <c r="S248" i="92"/>
  <c r="S247" i="92"/>
  <c r="S246" i="92"/>
  <c r="S244" i="92"/>
  <c r="K244" i="92" s="1"/>
  <c r="S243" i="92"/>
  <c r="S242" i="92"/>
  <c r="S238" i="92"/>
  <c r="S237" i="92"/>
  <c r="K237" i="92" s="1"/>
  <c r="S236" i="92"/>
  <c r="S235" i="92"/>
  <c r="S234" i="92"/>
  <c r="S233" i="92"/>
  <c r="K233" i="92" s="1"/>
  <c r="S232" i="92"/>
  <c r="S231" i="92"/>
  <c r="S230" i="92"/>
  <c r="S229" i="92"/>
  <c r="K229" i="92" s="1"/>
  <c r="S227" i="92"/>
  <c r="S226" i="92"/>
  <c r="S225" i="92"/>
  <c r="S224" i="92"/>
  <c r="K224" i="92" s="1"/>
  <c r="S223" i="92"/>
  <c r="S222" i="92"/>
  <c r="S221" i="92"/>
  <c r="S220" i="92"/>
  <c r="K220" i="92" s="1"/>
  <c r="S219" i="92"/>
  <c r="S218" i="92"/>
  <c r="S217" i="92"/>
  <c r="S216" i="92"/>
  <c r="K216" i="92" s="1"/>
  <c r="S215" i="92"/>
  <c r="S213" i="92"/>
  <c r="S212" i="92"/>
  <c r="S210" i="92"/>
  <c r="K210" i="92" s="1"/>
  <c r="S209" i="92"/>
  <c r="S208" i="92"/>
  <c r="S207" i="92"/>
  <c r="S206" i="92"/>
  <c r="K206" i="92" s="1"/>
  <c r="S205" i="92"/>
  <c r="S204" i="92"/>
  <c r="S203" i="92"/>
  <c r="S202" i="92"/>
  <c r="K202" i="92" s="1"/>
  <c r="S201" i="92"/>
  <c r="S199" i="92"/>
  <c r="S198" i="92"/>
  <c r="S197" i="92"/>
  <c r="K197" i="92" s="1"/>
  <c r="S196" i="92"/>
  <c r="S195" i="92"/>
  <c r="S194" i="92"/>
  <c r="S193" i="92"/>
  <c r="K193" i="92" s="1"/>
  <c r="S192" i="92"/>
  <c r="S191" i="92"/>
  <c r="S190" i="92"/>
  <c r="S188" i="92"/>
  <c r="K188" i="92" s="1"/>
  <c r="S187" i="92"/>
  <c r="S186" i="92"/>
  <c r="S185" i="92"/>
  <c r="S184" i="92"/>
  <c r="K184" i="92" s="1"/>
  <c r="S183" i="92"/>
  <c r="S182" i="92"/>
  <c r="S181" i="92"/>
  <c r="S180" i="92"/>
  <c r="K180" i="92" s="1"/>
  <c r="S179" i="92"/>
  <c r="S177" i="92"/>
  <c r="S175" i="92"/>
  <c r="S174" i="92"/>
  <c r="K174" i="92" s="1"/>
  <c r="S173" i="92"/>
  <c r="S172" i="92"/>
  <c r="S170" i="92"/>
  <c r="S169" i="92"/>
  <c r="K169" i="92" s="1"/>
  <c r="S168" i="92"/>
  <c r="S167" i="92"/>
  <c r="S166" i="92"/>
  <c r="S165" i="92"/>
  <c r="K165" i="92" s="1"/>
  <c r="S164" i="92"/>
  <c r="S162" i="92"/>
  <c r="S160" i="92"/>
  <c r="S159" i="92"/>
  <c r="K159" i="92" s="1"/>
  <c r="S158" i="92"/>
  <c r="S157" i="92"/>
  <c r="S156" i="92"/>
  <c r="S155" i="92"/>
  <c r="K155" i="92" s="1"/>
  <c r="S154" i="92"/>
  <c r="S153" i="92"/>
  <c r="S152" i="92"/>
  <c r="S151" i="92"/>
  <c r="K151" i="92" s="1"/>
  <c r="S150" i="92"/>
  <c r="S148" i="92"/>
  <c r="S147" i="92"/>
  <c r="S146" i="92"/>
  <c r="K146" i="92" s="1"/>
  <c r="S145" i="92"/>
  <c r="S144" i="92"/>
  <c r="S143" i="92"/>
  <c r="S142" i="92"/>
  <c r="K142" i="92" s="1"/>
  <c r="S141" i="92"/>
  <c r="S140" i="92"/>
  <c r="S139" i="92"/>
  <c r="S138" i="92"/>
  <c r="K138" i="92" s="1"/>
  <c r="S137" i="92"/>
  <c r="S136" i="92"/>
  <c r="S135" i="92"/>
  <c r="S133" i="92"/>
  <c r="K133" i="92" s="1"/>
  <c r="S132" i="92"/>
  <c r="S130" i="92"/>
  <c r="S129" i="92"/>
  <c r="S128" i="92"/>
  <c r="K128" i="92" s="1"/>
  <c r="S127" i="92"/>
  <c r="S126" i="92"/>
  <c r="S125" i="92"/>
  <c r="S124" i="92"/>
  <c r="K124" i="92" s="1"/>
  <c r="S123" i="92"/>
  <c r="S122" i="92"/>
  <c r="S121" i="92"/>
  <c r="S119" i="92"/>
  <c r="K119" i="92" s="1"/>
  <c r="S118" i="92"/>
  <c r="S117" i="92"/>
  <c r="K117" i="92" s="1"/>
  <c r="S116" i="92"/>
  <c r="S115" i="92"/>
  <c r="S114" i="92"/>
  <c r="S113" i="92"/>
  <c r="K113" i="92" s="1"/>
  <c r="S112" i="92"/>
  <c r="S111" i="92"/>
  <c r="K111" i="92" s="1"/>
  <c r="S110" i="92"/>
  <c r="S108" i="92"/>
  <c r="K108" i="92" s="1"/>
  <c r="S107" i="92"/>
  <c r="S106" i="92"/>
  <c r="K106" i="92" s="1"/>
  <c r="S105" i="92"/>
  <c r="S104" i="92"/>
  <c r="K104" i="92" s="1"/>
  <c r="S103" i="92"/>
  <c r="S102" i="92"/>
  <c r="K102" i="92" s="1"/>
  <c r="S101" i="92"/>
  <c r="S100" i="92"/>
  <c r="K100" i="92" s="1"/>
  <c r="S99" i="92"/>
  <c r="S97" i="92"/>
  <c r="S96" i="92"/>
  <c r="S95" i="92"/>
  <c r="K95" i="92" s="1"/>
  <c r="S94" i="92"/>
  <c r="S92" i="92"/>
  <c r="K92" i="92" s="1"/>
  <c r="S91" i="92"/>
  <c r="S88" i="92"/>
  <c r="K88" i="92" s="1"/>
  <c r="S87" i="92"/>
  <c r="S86" i="92"/>
  <c r="K86" i="92" s="1"/>
  <c r="S85" i="92"/>
  <c r="S83" i="92"/>
  <c r="K83" i="92" s="1"/>
  <c r="S82" i="92"/>
  <c r="S81" i="92"/>
  <c r="K81" i="92" s="1"/>
  <c r="S79" i="92"/>
  <c r="S78" i="92"/>
  <c r="K78" i="92" s="1"/>
  <c r="S77" i="92"/>
  <c r="S76" i="92"/>
  <c r="S75" i="92"/>
  <c r="S74" i="92"/>
  <c r="K74" i="92" s="1"/>
  <c r="S72" i="92"/>
  <c r="S71" i="92"/>
  <c r="L71" i="92" s="1"/>
  <c r="S70" i="92"/>
  <c r="S69" i="92"/>
  <c r="S66" i="92"/>
  <c r="S65" i="92"/>
  <c r="S63" i="92"/>
  <c r="L63" i="92" s="1"/>
  <c r="S62" i="92"/>
  <c r="L62" i="92" s="1"/>
  <c r="S61" i="92"/>
  <c r="S60" i="92"/>
  <c r="L60" i="92" s="1"/>
  <c r="S59" i="92"/>
  <c r="L59" i="92" s="1"/>
  <c r="S58" i="92"/>
  <c r="L58" i="92" s="1"/>
  <c r="S56" i="92"/>
  <c r="S55" i="92"/>
  <c r="S53" i="92"/>
  <c r="AB53" i="92" s="1"/>
  <c r="S50" i="92"/>
  <c r="AB50" i="92" s="1"/>
  <c r="S49" i="92"/>
  <c r="S48" i="92"/>
  <c r="K48" i="92" s="1"/>
  <c r="S47" i="92"/>
  <c r="S45" i="92"/>
  <c r="L45" i="92" s="1"/>
  <c r="S44" i="92"/>
  <c r="S42" i="92"/>
  <c r="L42" i="92" s="1"/>
  <c r="S40" i="92"/>
  <c r="L40" i="92" s="1"/>
  <c r="S36" i="92"/>
  <c r="K36" i="92" s="1"/>
  <c r="S35" i="92"/>
  <c r="S34" i="92"/>
  <c r="S31" i="92"/>
  <c r="S30" i="92"/>
  <c r="S29" i="92"/>
  <c r="S28" i="92"/>
  <c r="S27" i="92"/>
  <c r="L27" i="92" s="1"/>
  <c r="S26" i="92"/>
  <c r="L26" i="92" s="1"/>
  <c r="S23" i="92"/>
  <c r="S22" i="92"/>
  <c r="K22" i="92" s="1"/>
  <c r="S21" i="92"/>
  <c r="K21" i="92" s="1"/>
  <c r="S19" i="92"/>
  <c r="S18" i="92"/>
  <c r="S17" i="92"/>
  <c r="L17" i="92" s="1"/>
  <c r="S16" i="92"/>
  <c r="S15" i="92"/>
  <c r="S14" i="92"/>
  <c r="S13" i="92"/>
  <c r="L13" i="92" s="1"/>
  <c r="S12" i="92"/>
  <c r="S11" i="92"/>
  <c r="S10" i="92"/>
  <c r="S9" i="92"/>
  <c r="L9" i="92" s="1"/>
  <c r="S8" i="92"/>
  <c r="S7" i="92"/>
  <c r="U249" i="90"/>
  <c r="U248" i="90"/>
  <c r="U247" i="90"/>
  <c r="U246" i="90"/>
  <c r="U245" i="90"/>
  <c r="U244" i="90"/>
  <c r="G244" i="90" s="1"/>
  <c r="U243" i="90"/>
  <c r="U241" i="90"/>
  <c r="U240" i="90"/>
  <c r="U238" i="90"/>
  <c r="U237" i="90"/>
  <c r="U236" i="90"/>
  <c r="U235" i="90"/>
  <c r="L235" i="90" s="1"/>
  <c r="U233" i="90"/>
  <c r="U232" i="90"/>
  <c r="U231" i="90"/>
  <c r="U230" i="90"/>
  <c r="U228" i="90"/>
  <c r="U227" i="90"/>
  <c r="U226" i="90"/>
  <c r="U225" i="90"/>
  <c r="U224" i="90"/>
  <c r="U223" i="90"/>
  <c r="U220" i="90"/>
  <c r="U219" i="90"/>
  <c r="U218" i="90"/>
  <c r="U214" i="90"/>
  <c r="U213" i="90"/>
  <c r="U212" i="90"/>
  <c r="U211" i="90"/>
  <c r="U210" i="90"/>
  <c r="U209" i="90"/>
  <c r="U208" i="90"/>
  <c r="U207" i="90"/>
  <c r="U206" i="90"/>
  <c r="U205" i="90"/>
  <c r="U204" i="90"/>
  <c r="U202" i="90"/>
  <c r="U201" i="90"/>
  <c r="U200" i="90"/>
  <c r="U199" i="90"/>
  <c r="U198" i="90"/>
  <c r="U197" i="90"/>
  <c r="U196" i="90"/>
  <c r="U195" i="90"/>
  <c r="U194" i="90"/>
  <c r="U192" i="90"/>
  <c r="U191" i="90"/>
  <c r="U190" i="90"/>
  <c r="U188" i="90"/>
  <c r="U187" i="90"/>
  <c r="U186" i="90"/>
  <c r="U185" i="90"/>
  <c r="U184" i="90"/>
  <c r="U183" i="90"/>
  <c r="U182" i="90"/>
  <c r="U181" i="90"/>
  <c r="U180" i="90"/>
  <c r="U179" i="90"/>
  <c r="U178" i="90"/>
  <c r="U176" i="90"/>
  <c r="U175" i="90"/>
  <c r="U174" i="90"/>
  <c r="U173" i="90"/>
  <c r="U172" i="90"/>
  <c r="U171" i="90"/>
  <c r="U170" i="90"/>
  <c r="U169" i="90"/>
  <c r="U168" i="90"/>
  <c r="U166" i="90"/>
  <c r="U165" i="90"/>
  <c r="U164" i="90"/>
  <c r="U162" i="90"/>
  <c r="U161" i="90"/>
  <c r="U160" i="90"/>
  <c r="U158" i="90"/>
  <c r="U157" i="90"/>
  <c r="U156" i="90"/>
  <c r="U154" i="90"/>
  <c r="U152" i="90"/>
  <c r="L152" i="90" s="1"/>
  <c r="U151" i="90"/>
  <c r="K149" i="90" s="1"/>
  <c r="U150" i="90"/>
  <c r="U148" i="90"/>
  <c r="U147" i="90"/>
  <c r="U146" i="90"/>
  <c r="U144" i="90"/>
  <c r="L144" i="90" s="1"/>
  <c r="U143" i="90"/>
  <c r="U142" i="90"/>
  <c r="U140" i="90"/>
  <c r="U138" i="90"/>
  <c r="U137" i="90"/>
  <c r="U136" i="90"/>
  <c r="U135" i="90"/>
  <c r="U134" i="90"/>
  <c r="U133" i="90"/>
  <c r="U132" i="90"/>
  <c r="U131" i="90"/>
  <c r="U130" i="90"/>
  <c r="U129" i="90"/>
  <c r="U127" i="90"/>
  <c r="U126" i="90"/>
  <c r="U124" i="90"/>
  <c r="U123" i="90"/>
  <c r="U122" i="90"/>
  <c r="U120" i="90"/>
  <c r="U118" i="90"/>
  <c r="U117" i="90"/>
  <c r="U116" i="90"/>
  <c r="U115" i="90"/>
  <c r="U114" i="90"/>
  <c r="U113" i="90"/>
  <c r="U112" i="90"/>
  <c r="U111" i="90"/>
  <c r="U110" i="90"/>
  <c r="U109" i="90"/>
  <c r="U108" i="90"/>
  <c r="U107" i="90"/>
  <c r="U105" i="90"/>
  <c r="U104" i="90"/>
  <c r="U103" i="90"/>
  <c r="U101" i="90"/>
  <c r="U100" i="90"/>
  <c r="U99" i="90"/>
  <c r="U98" i="90"/>
  <c r="U97" i="90"/>
  <c r="U94" i="90"/>
  <c r="U93" i="90"/>
  <c r="U92" i="90"/>
  <c r="U91" i="90"/>
  <c r="U89" i="90"/>
  <c r="U88" i="90"/>
  <c r="U87" i="90"/>
  <c r="U86" i="90"/>
  <c r="U83" i="90"/>
  <c r="U82" i="90"/>
  <c r="U81" i="90"/>
  <c r="U80" i="90"/>
  <c r="U79" i="90"/>
  <c r="U78" i="90"/>
  <c r="U77" i="90"/>
  <c r="U76" i="90"/>
  <c r="U75" i="90"/>
  <c r="U74" i="90"/>
  <c r="U72" i="90"/>
  <c r="U71" i="90"/>
  <c r="U70" i="90"/>
  <c r="U69" i="90"/>
  <c r="U68" i="90"/>
  <c r="U67" i="90"/>
  <c r="U66" i="90"/>
  <c r="U65" i="90"/>
  <c r="U64" i="90"/>
  <c r="U63" i="90"/>
  <c r="U61" i="90"/>
  <c r="U60" i="90"/>
  <c r="U59" i="90"/>
  <c r="U58" i="90"/>
  <c r="U57" i="90"/>
  <c r="U56" i="90"/>
  <c r="U55" i="90"/>
  <c r="U54" i="90"/>
  <c r="U53" i="90"/>
  <c r="U52" i="90"/>
  <c r="U50" i="90"/>
  <c r="U49" i="90"/>
  <c r="U47" i="90"/>
  <c r="U46" i="90"/>
  <c r="U45" i="90"/>
  <c r="U44" i="90"/>
  <c r="U43" i="90"/>
  <c r="U42" i="90"/>
  <c r="U41" i="90"/>
  <c r="U40" i="90"/>
  <c r="U39" i="90"/>
  <c r="U38" i="90"/>
  <c r="U36" i="90"/>
  <c r="U35" i="90"/>
  <c r="U34" i="90"/>
  <c r="U33" i="90"/>
  <c r="U32" i="90"/>
  <c r="U31" i="90"/>
  <c r="U30" i="90"/>
  <c r="U29" i="90"/>
  <c r="U28" i="90"/>
  <c r="U27" i="90"/>
  <c r="U25" i="90"/>
  <c r="U24" i="90"/>
  <c r="U23" i="90"/>
  <c r="U22" i="90"/>
  <c r="U21" i="90"/>
  <c r="U20" i="90"/>
  <c r="U19" i="90"/>
  <c r="U18" i="90"/>
  <c r="U17" i="90"/>
  <c r="U16" i="90"/>
  <c r="U14" i="90"/>
  <c r="U13" i="90"/>
  <c r="U12" i="90"/>
  <c r="U11" i="90"/>
  <c r="U10" i="90"/>
  <c r="U9" i="90"/>
  <c r="U8" i="90"/>
  <c r="U7" i="90"/>
  <c r="L236" i="90"/>
  <c r="L124" i="90"/>
  <c r="G249" i="90"/>
  <c r="G247" i="90"/>
  <c r="G245" i="90"/>
  <c r="G243" i="90"/>
  <c r="G241" i="90"/>
  <c r="G240" i="90"/>
  <c r="G237" i="90"/>
  <c r="G232" i="90"/>
  <c r="G231" i="90"/>
  <c r="G229" i="90" s="1"/>
  <c r="D17" i="89" s="1"/>
  <c r="G222" i="90"/>
  <c r="G221" i="90" s="1"/>
  <c r="G217" i="90"/>
  <c r="G203" i="90"/>
  <c r="G193" i="90"/>
  <c r="G177" i="90"/>
  <c r="G167" i="90"/>
  <c r="G159" i="90"/>
  <c r="G155" i="90"/>
  <c r="G153" i="90" s="1"/>
  <c r="D12" i="89" s="1"/>
  <c r="G149" i="90"/>
  <c r="G145" i="90"/>
  <c r="G135" i="90"/>
  <c r="G134" i="90"/>
  <c r="G131" i="90"/>
  <c r="G106" i="90"/>
  <c r="G102" i="90"/>
  <c r="G96" i="90"/>
  <c r="G90" i="90"/>
  <c r="G85" i="90"/>
  <c r="G73" i="90"/>
  <c r="G48" i="90" s="1"/>
  <c r="D11" i="89" s="1"/>
  <c r="G62" i="90"/>
  <c r="G51" i="90"/>
  <c r="G37" i="90"/>
  <c r="G26" i="90"/>
  <c r="G15" i="90"/>
  <c r="G6" i="90"/>
  <c r="L72" i="92"/>
  <c r="L70" i="92"/>
  <c r="L69" i="92"/>
  <c r="L65" i="92"/>
  <c r="L61" i="92"/>
  <c r="L56" i="92"/>
  <c r="L55" i="92"/>
  <c r="L49" i="92"/>
  <c r="L44" i="92"/>
  <c r="L35" i="92"/>
  <c r="L30" i="92"/>
  <c r="L29" i="92"/>
  <c r="L19" i="92"/>
  <c r="L18" i="92"/>
  <c r="L16" i="92"/>
  <c r="L15" i="92"/>
  <c r="L14" i="92"/>
  <c r="L12" i="92"/>
  <c r="L11" i="92"/>
  <c r="L10" i="92"/>
  <c r="L8" i="92"/>
  <c r="L7" i="92"/>
  <c r="K268" i="92"/>
  <c r="K266" i="92"/>
  <c r="K265" i="92"/>
  <c r="K264" i="92"/>
  <c r="K262" i="92"/>
  <c r="K260" i="92"/>
  <c r="K259" i="92"/>
  <c r="K256" i="92"/>
  <c r="K255" i="92"/>
  <c r="K254" i="92"/>
  <c r="K252" i="92"/>
  <c r="K251" i="92"/>
  <c r="K250" i="92"/>
  <c r="K248" i="92"/>
  <c r="K247" i="92"/>
  <c r="K246" i="92"/>
  <c r="K243" i="92"/>
  <c r="K242" i="92"/>
  <c r="K238" i="92"/>
  <c r="K236" i="92"/>
  <c r="K235" i="92"/>
  <c r="K234" i="92"/>
  <c r="K232" i="92"/>
  <c r="K231" i="92"/>
  <c r="K230" i="92"/>
  <c r="K227" i="92"/>
  <c r="K226" i="92"/>
  <c r="K225" i="92"/>
  <c r="K223" i="92"/>
  <c r="K222" i="92"/>
  <c r="K221" i="92"/>
  <c r="K219" i="92"/>
  <c r="K218" i="92"/>
  <c r="K217" i="92"/>
  <c r="K215" i="92"/>
  <c r="K213" i="92"/>
  <c r="K212" i="92"/>
  <c r="K209" i="92"/>
  <c r="K208" i="92"/>
  <c r="K207" i="92"/>
  <c r="K205" i="92"/>
  <c r="K204" i="92"/>
  <c r="K203" i="92"/>
  <c r="K201" i="92"/>
  <c r="K199" i="92"/>
  <c r="K198" i="92"/>
  <c r="K196" i="92"/>
  <c r="K195" i="92"/>
  <c r="K194" i="92"/>
  <c r="K192" i="92"/>
  <c r="K191" i="92"/>
  <c r="K190" i="92"/>
  <c r="K187" i="92"/>
  <c r="K186" i="92"/>
  <c r="K185" i="92"/>
  <c r="K183" i="92"/>
  <c r="K182" i="92"/>
  <c r="K181" i="92"/>
  <c r="K179" i="92"/>
  <c r="K177" i="92"/>
  <c r="K175" i="92"/>
  <c r="K173" i="92"/>
  <c r="K172" i="92"/>
  <c r="K170" i="92"/>
  <c r="K168" i="92"/>
  <c r="K167" i="92"/>
  <c r="K166" i="92"/>
  <c r="K164" i="92"/>
  <c r="K162" i="92"/>
  <c r="K160" i="92"/>
  <c r="K158" i="92"/>
  <c r="K157" i="92"/>
  <c r="K156" i="92"/>
  <c r="K154" i="92"/>
  <c r="K153" i="92"/>
  <c r="K152" i="92"/>
  <c r="K150" i="92"/>
  <c r="K148" i="92"/>
  <c r="K147" i="92"/>
  <c r="K145" i="92"/>
  <c r="K144" i="92"/>
  <c r="K143" i="92"/>
  <c r="K141" i="92"/>
  <c r="K140" i="92"/>
  <c r="K139" i="92"/>
  <c r="K137" i="92"/>
  <c r="K136" i="92"/>
  <c r="K135" i="92"/>
  <c r="K132" i="92"/>
  <c r="K130" i="92"/>
  <c r="K129" i="92"/>
  <c r="K127" i="92"/>
  <c r="K126" i="92"/>
  <c r="K125" i="92"/>
  <c r="K123" i="92"/>
  <c r="K122" i="92"/>
  <c r="K121" i="92"/>
  <c r="K118" i="92"/>
  <c r="K116" i="92"/>
  <c r="K115" i="92"/>
  <c r="K114" i="92"/>
  <c r="K112" i="92"/>
  <c r="K110" i="92"/>
  <c r="K107" i="92"/>
  <c r="K105" i="92"/>
  <c r="K103" i="92"/>
  <c r="K101" i="92"/>
  <c r="K99" i="92"/>
  <c r="K97" i="92"/>
  <c r="K96" i="92"/>
  <c r="K94" i="92"/>
  <c r="K91" i="92"/>
  <c r="K87" i="92"/>
  <c r="K85" i="92"/>
  <c r="K82" i="92"/>
  <c r="K79" i="92"/>
  <c r="K77" i="92"/>
  <c r="K76" i="92"/>
  <c r="K75" i="92"/>
  <c r="K67" i="92"/>
  <c r="K66" i="92"/>
  <c r="K64" i="92"/>
  <c r="K57" i="92"/>
  <c r="K54" i="92"/>
  <c r="K53" i="92"/>
  <c r="K51" i="92" s="1"/>
  <c r="K50" i="92"/>
  <c r="K43" i="92"/>
  <c r="K38" i="92"/>
  <c r="K34" i="92"/>
  <c r="K24" i="92"/>
  <c r="Q6" i="89" s="1"/>
  <c r="K23" i="92"/>
  <c r="K6" i="92"/>
  <c r="K90" i="92" l="1"/>
  <c r="K134" i="90"/>
  <c r="J134" i="90"/>
  <c r="I134" i="90"/>
  <c r="H134" i="90"/>
  <c r="K233" i="90"/>
  <c r="J233" i="90"/>
  <c r="I233" i="90"/>
  <c r="H233" i="90"/>
  <c r="K248" i="90"/>
  <c r="J248" i="90"/>
  <c r="I248" i="90"/>
  <c r="H248" i="90"/>
  <c r="G95" i="90"/>
  <c r="G163" i="90"/>
  <c r="D9" i="89" s="1"/>
  <c r="K123" i="90"/>
  <c r="J123" i="90"/>
  <c r="I123" i="90"/>
  <c r="H123" i="90"/>
  <c r="K129" i="90"/>
  <c r="J129" i="90"/>
  <c r="I129" i="90"/>
  <c r="H129" i="90"/>
  <c r="K133" i="90"/>
  <c r="J133" i="90"/>
  <c r="I133" i="90"/>
  <c r="H133" i="90"/>
  <c r="K137" i="90"/>
  <c r="J137" i="90"/>
  <c r="I137" i="90"/>
  <c r="H137" i="90"/>
  <c r="K143" i="90"/>
  <c r="J143" i="90"/>
  <c r="I143" i="90"/>
  <c r="H143" i="90"/>
  <c r="K232" i="90"/>
  <c r="J232" i="90"/>
  <c r="I232" i="90"/>
  <c r="H232" i="90"/>
  <c r="K237" i="90"/>
  <c r="J237" i="90"/>
  <c r="I237" i="90"/>
  <c r="H237" i="90"/>
  <c r="K243" i="90"/>
  <c r="J243" i="90"/>
  <c r="I243" i="90"/>
  <c r="H243" i="90"/>
  <c r="K247" i="90"/>
  <c r="J247" i="90"/>
  <c r="I247" i="90"/>
  <c r="H247" i="90"/>
  <c r="K130" i="90"/>
  <c r="J130" i="90"/>
  <c r="I130" i="90"/>
  <c r="H130" i="90"/>
  <c r="K238" i="90"/>
  <c r="J238" i="90"/>
  <c r="I238" i="90"/>
  <c r="H238" i="90"/>
  <c r="K120" i="92"/>
  <c r="K241" i="92"/>
  <c r="G5" i="90"/>
  <c r="D5" i="89" s="1"/>
  <c r="K131" i="90"/>
  <c r="J131" i="90"/>
  <c r="I131" i="90"/>
  <c r="H131" i="90"/>
  <c r="K135" i="90"/>
  <c r="J135" i="90"/>
  <c r="I135" i="90"/>
  <c r="H135" i="90"/>
  <c r="K229" i="90"/>
  <c r="H17" i="89" s="1"/>
  <c r="K240" i="90"/>
  <c r="J240" i="90"/>
  <c r="I240" i="90"/>
  <c r="H240" i="90"/>
  <c r="K245" i="90"/>
  <c r="J245" i="90"/>
  <c r="I245" i="90"/>
  <c r="H245" i="90"/>
  <c r="K249" i="90"/>
  <c r="J249" i="90"/>
  <c r="I249" i="90"/>
  <c r="H249" i="90"/>
  <c r="K138" i="90"/>
  <c r="J138" i="90"/>
  <c r="I138" i="90"/>
  <c r="H138" i="90"/>
  <c r="K244" i="90"/>
  <c r="J244" i="90"/>
  <c r="I244" i="90"/>
  <c r="H244" i="90"/>
  <c r="G130" i="90"/>
  <c r="G138" i="90"/>
  <c r="G189" i="90"/>
  <c r="D13" i="89" s="1"/>
  <c r="D14" i="89" s="1"/>
  <c r="G248" i="90"/>
  <c r="K122" i="90"/>
  <c r="K121" i="90" s="1"/>
  <c r="J122" i="90"/>
  <c r="J121" i="90" s="1"/>
  <c r="I122" i="90"/>
  <c r="I121" i="90" s="1"/>
  <c r="H122" i="90"/>
  <c r="H121" i="90" s="1"/>
  <c r="K132" i="90"/>
  <c r="J132" i="90"/>
  <c r="I132" i="90"/>
  <c r="H132" i="90"/>
  <c r="K136" i="90"/>
  <c r="J136" i="90"/>
  <c r="I136" i="90"/>
  <c r="H136" i="90"/>
  <c r="K142" i="90"/>
  <c r="K141" i="90" s="1"/>
  <c r="K139" i="90" s="1"/>
  <c r="J142" i="90"/>
  <c r="J141" i="90" s="1"/>
  <c r="J139" i="90" s="1"/>
  <c r="I142" i="90"/>
  <c r="I141" i="90" s="1"/>
  <c r="I139" i="90" s="1"/>
  <c r="H142" i="90"/>
  <c r="H141" i="90" s="1"/>
  <c r="H139" i="90" s="1"/>
  <c r="K231" i="90"/>
  <c r="J231" i="90"/>
  <c r="J229" i="90" s="1"/>
  <c r="I231" i="90"/>
  <c r="I229" i="90" s="1"/>
  <c r="H231" i="90"/>
  <c r="H229" i="90" s="1"/>
  <c r="K241" i="90"/>
  <c r="J241" i="90"/>
  <c r="I241" i="90"/>
  <c r="H241" i="90"/>
  <c r="K246" i="90"/>
  <c r="J246" i="90"/>
  <c r="I246" i="90"/>
  <c r="H246" i="90"/>
  <c r="H277" i="79"/>
  <c r="K20" i="92"/>
  <c r="K84" i="92"/>
  <c r="K109" i="92"/>
  <c r="G142" i="90"/>
  <c r="G233" i="90"/>
  <c r="L151" i="90"/>
  <c r="K33" i="92"/>
  <c r="K98" i="92"/>
  <c r="K228" i="92"/>
  <c r="G84" i="90"/>
  <c r="D6" i="89" s="1"/>
  <c r="G123" i="90"/>
  <c r="G132" i="90"/>
  <c r="G136" i="90"/>
  <c r="G143" i="90"/>
  <c r="K80" i="92"/>
  <c r="K73" i="92" s="1"/>
  <c r="Q8" i="89" s="1"/>
  <c r="K149" i="92"/>
  <c r="K178" i="92"/>
  <c r="K200" i="92"/>
  <c r="K214" i="92"/>
  <c r="G122" i="90"/>
  <c r="K47" i="92"/>
  <c r="K134" i="92"/>
  <c r="K189" i="92"/>
  <c r="K245" i="92"/>
  <c r="K240" i="92" s="1"/>
  <c r="K239" i="92" s="1"/>
  <c r="Q21" i="89" s="1"/>
  <c r="K258" i="92"/>
  <c r="G129" i="90"/>
  <c r="G133" i="90"/>
  <c r="G137" i="90"/>
  <c r="G238" i="90"/>
  <c r="G246" i="90"/>
  <c r="L230" i="90"/>
  <c r="K125" i="90"/>
  <c r="L126" i="90"/>
  <c r="K46" i="92"/>
  <c r="K211" i="92"/>
  <c r="K261" i="92"/>
  <c r="K171" i="92"/>
  <c r="Q12" i="89" s="1"/>
  <c r="K5" i="92"/>
  <c r="Q5" i="89" s="1"/>
  <c r="K93" i="92"/>
  <c r="K131" i="92"/>
  <c r="K163" i="92"/>
  <c r="K161" i="92" s="1"/>
  <c r="Q11" i="89" s="1"/>
  <c r="K37" i="92"/>
  <c r="U25" i="104"/>
  <c r="E17" i="89" l="1"/>
  <c r="F17" i="89"/>
  <c r="G121" i="90"/>
  <c r="G17" i="89"/>
  <c r="L125" i="90"/>
  <c r="M126" i="90"/>
  <c r="M125" i="90" s="1"/>
  <c r="K176" i="92"/>
  <c r="G141" i="90"/>
  <c r="G139" i="90" s="1"/>
  <c r="K32" i="92"/>
  <c r="Q7" i="89" s="1"/>
  <c r="K89" i="92"/>
  <c r="Q9" i="89" s="1"/>
  <c r="Q13" i="89" l="1"/>
  <c r="Q14" i="89" s="1"/>
  <c r="Q10" i="89"/>
  <c r="Q15" i="89" s="1"/>
  <c r="K269" i="92"/>
  <c r="K272" i="92" s="1"/>
  <c r="W238" i="94"/>
  <c r="W43" i="96" l="1"/>
  <c r="U43" i="96"/>
  <c r="T43" i="96"/>
  <c r="S43" i="96"/>
  <c r="R43" i="96"/>
  <c r="Q43" i="96"/>
  <c r="P43" i="96"/>
  <c r="V43" i="96" l="1"/>
  <c r="L43" i="96" s="1"/>
  <c r="O43" i="96" s="1"/>
  <c r="U8" i="95"/>
  <c r="V8" i="95"/>
  <c r="W8" i="95"/>
  <c r="X8" i="95"/>
  <c r="Y8" i="95"/>
  <c r="U9" i="95"/>
  <c r="V9" i="95"/>
  <c r="W9" i="95"/>
  <c r="X9" i="95"/>
  <c r="Y9" i="95"/>
  <c r="U10" i="95"/>
  <c r="V10" i="95"/>
  <c r="W10" i="95"/>
  <c r="X10" i="95"/>
  <c r="Y10" i="95"/>
  <c r="U11" i="95"/>
  <c r="V11" i="95"/>
  <c r="W11" i="95"/>
  <c r="X11" i="95"/>
  <c r="Y11" i="95"/>
  <c r="U12" i="95"/>
  <c r="V12" i="95"/>
  <c r="W12" i="95"/>
  <c r="X12" i="95"/>
  <c r="Y12" i="95"/>
  <c r="U13" i="95"/>
  <c r="V13" i="95"/>
  <c r="W13" i="95"/>
  <c r="X13" i="95"/>
  <c r="Y13" i="95"/>
  <c r="U16" i="95"/>
  <c r="V16" i="95"/>
  <c r="W16" i="95"/>
  <c r="X16" i="95"/>
  <c r="Y16" i="95"/>
  <c r="U17" i="95"/>
  <c r="V17" i="95"/>
  <c r="W17" i="95"/>
  <c r="X17" i="95"/>
  <c r="Y17" i="95"/>
  <c r="U18" i="95"/>
  <c r="V18" i="95"/>
  <c r="W18" i="95"/>
  <c r="X18" i="95"/>
  <c r="Y18" i="95"/>
  <c r="L250" i="94" l="1"/>
  <c r="L233" i="94"/>
  <c r="L227" i="94"/>
  <c r="L225" i="94"/>
  <c r="L187" i="94"/>
  <c r="L179" i="94"/>
  <c r="L173" i="94"/>
  <c r="L165" i="94"/>
  <c r="L163" i="94"/>
  <c r="L148" i="94"/>
  <c r="L142" i="94"/>
  <c r="L133" i="94"/>
  <c r="L131" i="94"/>
  <c r="L100" i="94"/>
  <c r="L80" i="94"/>
  <c r="L76" i="94"/>
  <c r="L60" i="94"/>
  <c r="W253" i="94"/>
  <c r="L253" i="94" s="1"/>
  <c r="W252" i="94"/>
  <c r="L252" i="94" s="1"/>
  <c r="W251" i="94"/>
  <c r="L251" i="94" s="1"/>
  <c r="W250" i="94"/>
  <c r="W249" i="94"/>
  <c r="L249" i="94" s="1"/>
  <c r="W248" i="94"/>
  <c r="L248" i="94" s="1"/>
  <c r="W247" i="94"/>
  <c r="L247" i="94" s="1"/>
  <c r="W245" i="94"/>
  <c r="L245" i="94" s="1"/>
  <c r="W244" i="94"/>
  <c r="L244" i="94" s="1"/>
  <c r="W242" i="94"/>
  <c r="L242" i="94" s="1"/>
  <c r="W241" i="94"/>
  <c r="L241" i="94" s="1"/>
  <c r="W240" i="94"/>
  <c r="L240" i="94" s="1"/>
  <c r="W239" i="94"/>
  <c r="L239" i="94" s="1"/>
  <c r="L238" i="94"/>
  <c r="W237" i="94"/>
  <c r="L237" i="94" s="1"/>
  <c r="W236" i="94"/>
  <c r="L236" i="94" s="1"/>
  <c r="W234" i="94"/>
  <c r="L234" i="94" s="1"/>
  <c r="W233" i="94"/>
  <c r="W232" i="94"/>
  <c r="L232" i="94" s="1"/>
  <c r="W231" i="94"/>
  <c r="L231" i="94" s="1"/>
  <c r="W229" i="94"/>
  <c r="L229" i="94" s="1"/>
  <c r="W228" i="94"/>
  <c r="L228" i="94" s="1"/>
  <c r="W227" i="94"/>
  <c r="W226" i="94"/>
  <c r="L226" i="94" s="1"/>
  <c r="W225" i="94"/>
  <c r="W224" i="94"/>
  <c r="L224" i="94" s="1"/>
  <c r="W221" i="94"/>
  <c r="L221" i="94" s="1"/>
  <c r="W220" i="94"/>
  <c r="L220" i="94" s="1"/>
  <c r="W219" i="94"/>
  <c r="L219" i="94" s="1"/>
  <c r="W215" i="94"/>
  <c r="L215" i="94" s="1"/>
  <c r="W214" i="94"/>
  <c r="L214" i="94" s="1"/>
  <c r="W213" i="94"/>
  <c r="L213" i="94" s="1"/>
  <c r="W212" i="94"/>
  <c r="L212" i="94" s="1"/>
  <c r="W211" i="94"/>
  <c r="L211" i="94" s="1"/>
  <c r="W210" i="94"/>
  <c r="L210" i="94" s="1"/>
  <c r="W209" i="94"/>
  <c r="L209" i="94" s="1"/>
  <c r="W208" i="94"/>
  <c r="L208" i="94" s="1"/>
  <c r="M208" i="94" s="1"/>
  <c r="W207" i="94"/>
  <c r="L207" i="94" s="1"/>
  <c r="W206" i="94"/>
  <c r="L206" i="94" s="1"/>
  <c r="W205" i="94"/>
  <c r="L205" i="94" s="1"/>
  <c r="W203" i="94"/>
  <c r="L203" i="94" s="1"/>
  <c r="W202" i="94"/>
  <c r="L202" i="94" s="1"/>
  <c r="W201" i="94"/>
  <c r="L201" i="94" s="1"/>
  <c r="W200" i="94"/>
  <c r="L200" i="94" s="1"/>
  <c r="W199" i="94"/>
  <c r="L199" i="94" s="1"/>
  <c r="W198" i="94"/>
  <c r="L198" i="94" s="1"/>
  <c r="W197" i="94"/>
  <c r="L197" i="94" s="1"/>
  <c r="W196" i="94"/>
  <c r="L196" i="94" s="1"/>
  <c r="W195" i="94"/>
  <c r="L195" i="94" s="1"/>
  <c r="W193" i="94"/>
  <c r="L193" i="94" s="1"/>
  <c r="W192" i="94"/>
  <c r="L192" i="94" s="1"/>
  <c r="W191" i="94"/>
  <c r="L191" i="94" s="1"/>
  <c r="W189" i="94"/>
  <c r="L189" i="94" s="1"/>
  <c r="W188" i="94"/>
  <c r="L188" i="94" s="1"/>
  <c r="W187" i="94"/>
  <c r="W186" i="94"/>
  <c r="L186" i="94" s="1"/>
  <c r="W185" i="94"/>
  <c r="L185" i="94" s="1"/>
  <c r="W184" i="94"/>
  <c r="L184" i="94" s="1"/>
  <c r="W183" i="94"/>
  <c r="L183" i="94" s="1"/>
  <c r="W182" i="94"/>
  <c r="L182" i="94" s="1"/>
  <c r="W181" i="94"/>
  <c r="L181" i="94" s="1"/>
  <c r="W180" i="94"/>
  <c r="L180" i="94" s="1"/>
  <c r="W179" i="94"/>
  <c r="W177" i="94"/>
  <c r="L177" i="94" s="1"/>
  <c r="W176" i="94"/>
  <c r="L176" i="94" s="1"/>
  <c r="W175" i="94"/>
  <c r="L175" i="94" s="1"/>
  <c r="W174" i="94"/>
  <c r="L174" i="94" s="1"/>
  <c r="W173" i="94"/>
  <c r="W172" i="94"/>
  <c r="L172" i="94" s="1"/>
  <c r="W171" i="94"/>
  <c r="L171" i="94" s="1"/>
  <c r="W170" i="94"/>
  <c r="L170" i="94" s="1"/>
  <c r="W169" i="94"/>
  <c r="L169" i="94" s="1"/>
  <c r="W167" i="94"/>
  <c r="L167" i="94" s="1"/>
  <c r="W166" i="94"/>
  <c r="L166" i="94" s="1"/>
  <c r="W165" i="94"/>
  <c r="W163" i="94"/>
  <c r="W162" i="94"/>
  <c r="L162" i="94" s="1"/>
  <c r="W161" i="94"/>
  <c r="L161" i="94" s="1"/>
  <c r="W159" i="94"/>
  <c r="L159" i="94" s="1"/>
  <c r="W158" i="94"/>
  <c r="L158" i="94" s="1"/>
  <c r="W157" i="94"/>
  <c r="L157" i="94" s="1"/>
  <c r="W155" i="94"/>
  <c r="L155" i="94" s="1"/>
  <c r="W153" i="94"/>
  <c r="L153" i="94" s="1"/>
  <c r="W152" i="94"/>
  <c r="L152" i="94" s="1"/>
  <c r="W151" i="94"/>
  <c r="L151" i="94" s="1"/>
  <c r="W149" i="94"/>
  <c r="L149" i="94" s="1"/>
  <c r="W148" i="94"/>
  <c r="W147" i="94"/>
  <c r="L147" i="94" s="1"/>
  <c r="W145" i="94"/>
  <c r="L145" i="94" s="1"/>
  <c r="N145" i="94" s="1"/>
  <c r="W144" i="94"/>
  <c r="L144" i="94" s="1"/>
  <c r="W142" i="94"/>
  <c r="W141" i="94"/>
  <c r="L141" i="94" s="1"/>
  <c r="W140" i="94"/>
  <c r="L140" i="94" s="1"/>
  <c r="W139" i="94"/>
  <c r="L139" i="94" s="1"/>
  <c r="W137" i="94"/>
  <c r="L137" i="94" s="1"/>
  <c r="W136" i="94"/>
  <c r="L136" i="94" s="1"/>
  <c r="W135" i="94"/>
  <c r="L135" i="94" s="1"/>
  <c r="W134" i="94"/>
  <c r="L134" i="94" s="1"/>
  <c r="W133" i="94"/>
  <c r="W132" i="94"/>
  <c r="L132" i="94" s="1"/>
  <c r="W131" i="94"/>
  <c r="W129" i="94"/>
  <c r="L129" i="94" s="1"/>
  <c r="W127" i="94"/>
  <c r="L127" i="94" s="1"/>
  <c r="W124" i="94"/>
  <c r="L124" i="94" s="1"/>
  <c r="W123" i="94"/>
  <c r="L123" i="94" s="1"/>
  <c r="W122" i="94"/>
  <c r="L122" i="94" s="1"/>
  <c r="W120" i="94"/>
  <c r="L120" i="94" s="1"/>
  <c r="W118" i="94"/>
  <c r="L118" i="94" s="1"/>
  <c r="W117" i="94"/>
  <c r="L117" i="94" s="1"/>
  <c r="W116" i="94"/>
  <c r="L116" i="94" s="1"/>
  <c r="W115" i="94"/>
  <c r="L115" i="94" s="1"/>
  <c r="W114" i="94"/>
  <c r="L114" i="94" s="1"/>
  <c r="W113" i="94"/>
  <c r="L113" i="94" s="1"/>
  <c r="W112" i="94"/>
  <c r="L112" i="94" s="1"/>
  <c r="W111" i="94"/>
  <c r="L111" i="94" s="1"/>
  <c r="W110" i="94"/>
  <c r="L110" i="94" s="1"/>
  <c r="W109" i="94"/>
  <c r="L109" i="94" s="1"/>
  <c r="W108" i="94"/>
  <c r="L108" i="94" s="1"/>
  <c r="W107" i="94"/>
  <c r="L107" i="94" s="1"/>
  <c r="W105" i="94"/>
  <c r="L105" i="94" s="1"/>
  <c r="W104" i="94"/>
  <c r="L104" i="94" s="1"/>
  <c r="W103" i="94"/>
  <c r="L103" i="94" s="1"/>
  <c r="W101" i="94"/>
  <c r="L101" i="94" s="1"/>
  <c r="W100" i="94"/>
  <c r="W99" i="94"/>
  <c r="L99" i="94" s="1"/>
  <c r="W98" i="94"/>
  <c r="L98" i="94" s="1"/>
  <c r="W97" i="94"/>
  <c r="L97" i="94" s="1"/>
  <c r="W94" i="94"/>
  <c r="L94" i="94" s="1"/>
  <c r="W93" i="94"/>
  <c r="L93" i="94" s="1"/>
  <c r="W92" i="94"/>
  <c r="L92" i="94" s="1"/>
  <c r="W91" i="94"/>
  <c r="L91" i="94" s="1"/>
  <c r="W89" i="94"/>
  <c r="L89" i="94" s="1"/>
  <c r="W88" i="94"/>
  <c r="L88" i="94" s="1"/>
  <c r="W87" i="94"/>
  <c r="L87" i="94" s="1"/>
  <c r="W86" i="94"/>
  <c r="L86" i="94" s="1"/>
  <c r="W83" i="94"/>
  <c r="L83" i="94" s="1"/>
  <c r="W82" i="94"/>
  <c r="L82" i="94" s="1"/>
  <c r="W81" i="94"/>
  <c r="L81" i="94" s="1"/>
  <c r="W80" i="94"/>
  <c r="W79" i="94"/>
  <c r="L79" i="94" s="1"/>
  <c r="W78" i="94"/>
  <c r="L78" i="94" s="1"/>
  <c r="W77" i="94"/>
  <c r="L77" i="94" s="1"/>
  <c r="W76" i="94"/>
  <c r="W75" i="94"/>
  <c r="L75" i="94" s="1"/>
  <c r="W74" i="94"/>
  <c r="L74" i="94" s="1"/>
  <c r="W72" i="94"/>
  <c r="L72" i="94" s="1"/>
  <c r="W71" i="94"/>
  <c r="L71" i="94" s="1"/>
  <c r="W70" i="94"/>
  <c r="L70" i="94" s="1"/>
  <c r="W69" i="94"/>
  <c r="L69" i="94" s="1"/>
  <c r="W68" i="94"/>
  <c r="L68" i="94" s="1"/>
  <c r="W67" i="94"/>
  <c r="L67" i="94" s="1"/>
  <c r="W66" i="94"/>
  <c r="L66" i="94" s="1"/>
  <c r="W65" i="94"/>
  <c r="L65" i="94" s="1"/>
  <c r="W64" i="94"/>
  <c r="L64" i="94" s="1"/>
  <c r="W63" i="94"/>
  <c r="L63" i="94" s="1"/>
  <c r="W61" i="94"/>
  <c r="L61" i="94" s="1"/>
  <c r="W60" i="94"/>
  <c r="W59" i="94"/>
  <c r="L59" i="94" s="1"/>
  <c r="W58" i="94"/>
  <c r="L58" i="94" s="1"/>
  <c r="W57" i="94"/>
  <c r="L57" i="94" s="1"/>
  <c r="W56" i="94"/>
  <c r="L56" i="94" s="1"/>
  <c r="W55" i="94"/>
  <c r="L55" i="94" s="1"/>
  <c r="W54" i="94"/>
  <c r="L54" i="94" s="1"/>
  <c r="W53" i="94"/>
  <c r="L53" i="94" s="1"/>
  <c r="W52" i="94"/>
  <c r="L52" i="94" s="1"/>
  <c r="W50" i="94"/>
  <c r="L50" i="94" s="1"/>
  <c r="W49" i="94"/>
  <c r="L49" i="94" s="1"/>
  <c r="W47" i="94"/>
  <c r="L47" i="94" s="1"/>
  <c r="W46" i="94"/>
  <c r="L46" i="94" s="1"/>
  <c r="W45" i="94"/>
  <c r="L45" i="94" s="1"/>
  <c r="W44" i="94"/>
  <c r="L44" i="94" s="1"/>
  <c r="M44" i="94" s="1"/>
  <c r="W43" i="94"/>
  <c r="L43" i="94" s="1"/>
  <c r="W42" i="94"/>
  <c r="L42" i="94" s="1"/>
  <c r="W41" i="94"/>
  <c r="L41" i="94" s="1"/>
  <c r="W40" i="94"/>
  <c r="L40" i="94" s="1"/>
  <c r="W39" i="94"/>
  <c r="L39" i="94" s="1"/>
  <c r="W38" i="94"/>
  <c r="L38" i="94" s="1"/>
  <c r="W36" i="94"/>
  <c r="L36" i="94" s="1"/>
  <c r="W35" i="94"/>
  <c r="L35" i="94" s="1"/>
  <c r="W34" i="94"/>
  <c r="L34" i="94" s="1"/>
  <c r="W33" i="94"/>
  <c r="L33" i="94" s="1"/>
  <c r="W32" i="94"/>
  <c r="L32" i="94" s="1"/>
  <c r="W31" i="94"/>
  <c r="L31" i="94" s="1"/>
  <c r="W30" i="94"/>
  <c r="L30" i="94" s="1"/>
  <c r="W29" i="94"/>
  <c r="L29" i="94" s="1"/>
  <c r="W28" i="94"/>
  <c r="L28" i="94" s="1"/>
  <c r="W27" i="94"/>
  <c r="L27" i="94" s="1"/>
  <c r="W25" i="94"/>
  <c r="L25" i="94" s="1"/>
  <c r="W24" i="94"/>
  <c r="L24" i="94" s="1"/>
  <c r="W23" i="94"/>
  <c r="L23" i="94" s="1"/>
  <c r="W22" i="94"/>
  <c r="L22" i="94" s="1"/>
  <c r="W21" i="94"/>
  <c r="L21" i="94" s="1"/>
  <c r="W20" i="94"/>
  <c r="L20" i="94" s="1"/>
  <c r="W19" i="94"/>
  <c r="L19" i="94" s="1"/>
  <c r="W18" i="94"/>
  <c r="L18" i="94" s="1"/>
  <c r="W17" i="94"/>
  <c r="L17" i="94" s="1"/>
  <c r="W16" i="94"/>
  <c r="L16" i="94" s="1"/>
  <c r="W14" i="94"/>
  <c r="L14" i="94" s="1"/>
  <c r="W13" i="94"/>
  <c r="L13" i="94" s="1"/>
  <c r="W12" i="94"/>
  <c r="L12" i="94" s="1"/>
  <c r="W11" i="94"/>
  <c r="L11" i="94" s="1"/>
  <c r="W10" i="94"/>
  <c r="L10" i="94" s="1"/>
  <c r="W9" i="94"/>
  <c r="L9" i="94" s="1"/>
  <c r="W8" i="94"/>
  <c r="L8" i="94" s="1"/>
  <c r="W7" i="94"/>
  <c r="L7" i="94" s="1"/>
  <c r="K246" i="94"/>
  <c r="K243" i="94"/>
  <c r="K235" i="94"/>
  <c r="K230" i="94"/>
  <c r="H17" i="93" s="1"/>
  <c r="H7" i="98" s="1"/>
  <c r="K223" i="94"/>
  <c r="K222" i="94" s="1"/>
  <c r="K218" i="94"/>
  <c r="K204" i="94"/>
  <c r="K194" i="94"/>
  <c r="K178" i="94"/>
  <c r="K164" i="94" s="1"/>
  <c r="H9" i="93" s="1"/>
  <c r="K168" i="94"/>
  <c r="K160" i="94"/>
  <c r="K156" i="94"/>
  <c r="K154" i="94" s="1"/>
  <c r="H12" i="93" s="1"/>
  <c r="K150" i="94"/>
  <c r="K146" i="94"/>
  <c r="K143" i="94"/>
  <c r="K138" i="94"/>
  <c r="K130" i="94"/>
  <c r="K125" i="94"/>
  <c r="K121" i="94"/>
  <c r="K106" i="94"/>
  <c r="K102" i="94"/>
  <c r="K96" i="94"/>
  <c r="K95" i="94" s="1"/>
  <c r="K90" i="94"/>
  <c r="K85" i="94"/>
  <c r="K73" i="94"/>
  <c r="K62" i="94"/>
  <c r="K51" i="94"/>
  <c r="K37" i="94"/>
  <c r="K26" i="94"/>
  <c r="K15" i="94"/>
  <c r="K6" i="94"/>
  <c r="Y254" i="95"/>
  <c r="X254" i="95"/>
  <c r="W254" i="95"/>
  <c r="V254" i="95"/>
  <c r="U254" i="95"/>
  <c r="T254" i="95"/>
  <c r="R254" i="95"/>
  <c r="Q254" i="95"/>
  <c r="P254" i="95"/>
  <c r="O254" i="95"/>
  <c r="N254" i="95"/>
  <c r="Y253" i="95"/>
  <c r="X253" i="95"/>
  <c r="W253" i="95"/>
  <c r="V253" i="95"/>
  <c r="U253" i="95"/>
  <c r="T253" i="95"/>
  <c r="R253" i="95"/>
  <c r="Q253" i="95"/>
  <c r="P253" i="95"/>
  <c r="O253" i="95"/>
  <c r="N253" i="95"/>
  <c r="Y252" i="95"/>
  <c r="X252" i="95"/>
  <c r="W252" i="95"/>
  <c r="V252" i="95"/>
  <c r="U252" i="95"/>
  <c r="T252" i="95"/>
  <c r="R252" i="95"/>
  <c r="Q252" i="95"/>
  <c r="P252" i="95"/>
  <c r="O252" i="95"/>
  <c r="N252" i="95"/>
  <c r="Y251" i="95"/>
  <c r="X251" i="95"/>
  <c r="W251" i="95"/>
  <c r="V251" i="95"/>
  <c r="U251" i="95"/>
  <c r="T251" i="95"/>
  <c r="R251" i="95"/>
  <c r="Q251" i="95"/>
  <c r="P251" i="95"/>
  <c r="O251" i="95"/>
  <c r="N251" i="95"/>
  <c r="Y250" i="95"/>
  <c r="X250" i="95"/>
  <c r="W250" i="95"/>
  <c r="V250" i="95"/>
  <c r="U250" i="95"/>
  <c r="T250" i="95"/>
  <c r="R250" i="95"/>
  <c r="Q250" i="95"/>
  <c r="P250" i="95"/>
  <c r="O250" i="95"/>
  <c r="N250" i="95"/>
  <c r="Y249" i="95"/>
  <c r="X249" i="95"/>
  <c r="W249" i="95"/>
  <c r="V249" i="95"/>
  <c r="U249" i="95"/>
  <c r="T249" i="95"/>
  <c r="R249" i="95"/>
  <c r="Q249" i="95"/>
  <c r="P249" i="95"/>
  <c r="O249" i="95"/>
  <c r="N249" i="95"/>
  <c r="Y248" i="95"/>
  <c r="X248" i="95"/>
  <c r="W248" i="95"/>
  <c r="V248" i="95"/>
  <c r="U248" i="95"/>
  <c r="T248" i="95"/>
  <c r="R248" i="95"/>
  <c r="Q248" i="95"/>
  <c r="P248" i="95"/>
  <c r="O248" i="95"/>
  <c r="N248" i="95"/>
  <c r="Y246" i="95"/>
  <c r="X246" i="95"/>
  <c r="W246" i="95"/>
  <c r="V246" i="95"/>
  <c r="U246" i="95"/>
  <c r="T246" i="95"/>
  <c r="R246" i="95"/>
  <c r="Q246" i="95"/>
  <c r="P246" i="95"/>
  <c r="O246" i="95"/>
  <c r="N246" i="95"/>
  <c r="Y245" i="95"/>
  <c r="X245" i="95"/>
  <c r="W245" i="95"/>
  <c r="V245" i="95"/>
  <c r="U245" i="95"/>
  <c r="T245" i="95"/>
  <c r="R245" i="95"/>
  <c r="Q245" i="95"/>
  <c r="P245" i="95"/>
  <c r="O245" i="95"/>
  <c r="N245" i="95"/>
  <c r="Y243" i="95"/>
  <c r="X243" i="95"/>
  <c r="W243" i="95"/>
  <c r="V243" i="95"/>
  <c r="U243" i="95"/>
  <c r="T243" i="95"/>
  <c r="R243" i="95"/>
  <c r="Q243" i="95"/>
  <c r="P243" i="95"/>
  <c r="O243" i="95"/>
  <c r="N243" i="95"/>
  <c r="Y242" i="95"/>
  <c r="X242" i="95"/>
  <c r="W242" i="95"/>
  <c r="V242" i="95"/>
  <c r="U242" i="95"/>
  <c r="T242" i="95"/>
  <c r="R242" i="95"/>
  <c r="Q242" i="95"/>
  <c r="P242" i="95"/>
  <c r="O242" i="95"/>
  <c r="N242" i="95"/>
  <c r="Y241" i="95"/>
  <c r="X241" i="95"/>
  <c r="W241" i="95"/>
  <c r="V241" i="95"/>
  <c r="U241" i="95"/>
  <c r="T241" i="95"/>
  <c r="R241" i="95"/>
  <c r="Q241" i="95"/>
  <c r="P241" i="95"/>
  <c r="O241" i="95"/>
  <c r="N241" i="95"/>
  <c r="Y240" i="95"/>
  <c r="X240" i="95"/>
  <c r="W240" i="95"/>
  <c r="V240" i="95"/>
  <c r="U240" i="95"/>
  <c r="T240" i="95"/>
  <c r="R240" i="95"/>
  <c r="Q240" i="95"/>
  <c r="P240" i="95"/>
  <c r="O240" i="95"/>
  <c r="N240" i="95"/>
  <c r="Y239" i="95"/>
  <c r="X239" i="95"/>
  <c r="W239" i="95"/>
  <c r="V239" i="95"/>
  <c r="U239" i="95"/>
  <c r="T239" i="95"/>
  <c r="R239" i="95"/>
  <c r="Q239" i="95"/>
  <c r="P239" i="95"/>
  <c r="O239" i="95"/>
  <c r="N239" i="95"/>
  <c r="Y238" i="95"/>
  <c r="X238" i="95"/>
  <c r="W238" i="95"/>
  <c r="V238" i="95"/>
  <c r="U238" i="95"/>
  <c r="T238" i="95"/>
  <c r="R238" i="95"/>
  <c r="Q238" i="95"/>
  <c r="P238" i="95"/>
  <c r="O238" i="95"/>
  <c r="N238" i="95"/>
  <c r="Y237" i="95"/>
  <c r="X237" i="95"/>
  <c r="W237" i="95"/>
  <c r="V237" i="95"/>
  <c r="U237" i="95"/>
  <c r="T237" i="95"/>
  <c r="R237" i="95"/>
  <c r="Q237" i="95"/>
  <c r="P237" i="95"/>
  <c r="O237" i="95"/>
  <c r="N237" i="95"/>
  <c r="Y236" i="95"/>
  <c r="X236" i="95"/>
  <c r="W236" i="95"/>
  <c r="V236" i="95"/>
  <c r="U236" i="95"/>
  <c r="T236" i="95"/>
  <c r="R236" i="95"/>
  <c r="Q236" i="95"/>
  <c r="P236" i="95"/>
  <c r="O236" i="95"/>
  <c r="N236" i="95"/>
  <c r="Y235" i="95"/>
  <c r="X235" i="95"/>
  <c r="W235" i="95"/>
  <c r="V235" i="95"/>
  <c r="U235" i="95"/>
  <c r="T235" i="95"/>
  <c r="R235" i="95"/>
  <c r="Q235" i="95"/>
  <c r="P235" i="95"/>
  <c r="O235" i="95"/>
  <c r="N235" i="95"/>
  <c r="Y234" i="95"/>
  <c r="X234" i="95"/>
  <c r="W234" i="95"/>
  <c r="V234" i="95"/>
  <c r="U234" i="95"/>
  <c r="T234" i="95"/>
  <c r="R234" i="95"/>
  <c r="Q234" i="95"/>
  <c r="P234" i="95"/>
  <c r="O234" i="95"/>
  <c r="N234" i="95"/>
  <c r="Y233" i="95"/>
  <c r="X233" i="95"/>
  <c r="W233" i="95"/>
  <c r="V233" i="95"/>
  <c r="U233" i="95"/>
  <c r="T233" i="95"/>
  <c r="R233" i="95"/>
  <c r="Q233" i="95"/>
  <c r="P233" i="95"/>
  <c r="O233" i="95"/>
  <c r="N233" i="95"/>
  <c r="Y232" i="95"/>
  <c r="X232" i="95"/>
  <c r="W232" i="95"/>
  <c r="V232" i="95"/>
  <c r="U232" i="95"/>
  <c r="T232" i="95"/>
  <c r="R232" i="95"/>
  <c r="Q232" i="95"/>
  <c r="P232" i="95"/>
  <c r="O232" i="95"/>
  <c r="N232" i="95"/>
  <c r="Y230" i="95"/>
  <c r="X230" i="95"/>
  <c r="W230" i="95"/>
  <c r="V230" i="95"/>
  <c r="U230" i="95"/>
  <c r="T230" i="95"/>
  <c r="R230" i="95"/>
  <c r="Q230" i="95"/>
  <c r="P230" i="95"/>
  <c r="O230" i="95"/>
  <c r="N230" i="95"/>
  <c r="Y229" i="95"/>
  <c r="X229" i="95"/>
  <c r="W229" i="95"/>
  <c r="V229" i="95"/>
  <c r="U229" i="95"/>
  <c r="T229" i="95"/>
  <c r="R229" i="95"/>
  <c r="Q229" i="95"/>
  <c r="P229" i="95"/>
  <c r="O229" i="95"/>
  <c r="N229" i="95"/>
  <c r="Y228" i="95"/>
  <c r="X228" i="95"/>
  <c r="W228" i="95"/>
  <c r="V228" i="95"/>
  <c r="U228" i="95"/>
  <c r="T228" i="95"/>
  <c r="R228" i="95"/>
  <c r="Q228" i="95"/>
  <c r="P228" i="95"/>
  <c r="O228" i="95"/>
  <c r="N228" i="95"/>
  <c r="Y224" i="95"/>
  <c r="X224" i="95"/>
  <c r="W224" i="95"/>
  <c r="V224" i="95"/>
  <c r="U224" i="95"/>
  <c r="T224" i="95"/>
  <c r="R224" i="95"/>
  <c r="Q224" i="95"/>
  <c r="P224" i="95"/>
  <c r="O224" i="95"/>
  <c r="N224" i="95"/>
  <c r="Y223" i="95"/>
  <c r="X223" i="95"/>
  <c r="W223" i="95"/>
  <c r="V223" i="95"/>
  <c r="U223" i="95"/>
  <c r="T223" i="95"/>
  <c r="R223" i="95"/>
  <c r="Q223" i="95"/>
  <c r="P223" i="95"/>
  <c r="O223" i="95"/>
  <c r="N223" i="95"/>
  <c r="Y222" i="95"/>
  <c r="X222" i="95"/>
  <c r="W222" i="95"/>
  <c r="V222" i="95"/>
  <c r="U222" i="95"/>
  <c r="T222" i="95"/>
  <c r="R222" i="95"/>
  <c r="Q222" i="95"/>
  <c r="P222" i="95"/>
  <c r="O222" i="95"/>
  <c r="N222" i="95"/>
  <c r="Y221" i="95"/>
  <c r="X221" i="95"/>
  <c r="W221" i="95"/>
  <c r="V221" i="95"/>
  <c r="U221" i="95"/>
  <c r="T221" i="95"/>
  <c r="R221" i="95"/>
  <c r="Q221" i="95"/>
  <c r="P221" i="95"/>
  <c r="O221" i="95"/>
  <c r="N221" i="95"/>
  <c r="Y220" i="95"/>
  <c r="X220" i="95"/>
  <c r="W220" i="95"/>
  <c r="V220" i="95"/>
  <c r="U220" i="95"/>
  <c r="T220" i="95"/>
  <c r="R220" i="95"/>
  <c r="Q220" i="95"/>
  <c r="P220" i="95"/>
  <c r="O220" i="95"/>
  <c r="N220" i="95"/>
  <c r="Y219" i="95"/>
  <c r="X219" i="95"/>
  <c r="W219" i="95"/>
  <c r="V219" i="95"/>
  <c r="U219" i="95"/>
  <c r="T219" i="95"/>
  <c r="R219" i="95"/>
  <c r="Q219" i="95"/>
  <c r="P219" i="95"/>
  <c r="O219" i="95"/>
  <c r="N219" i="95"/>
  <c r="Y218" i="95"/>
  <c r="X218" i="95"/>
  <c r="W218" i="95"/>
  <c r="V218" i="95"/>
  <c r="U218" i="95"/>
  <c r="T218" i="95"/>
  <c r="R218" i="95"/>
  <c r="Q218" i="95"/>
  <c r="P218" i="95"/>
  <c r="O218" i="95"/>
  <c r="N218" i="95"/>
  <c r="Y217" i="95"/>
  <c r="X217" i="95"/>
  <c r="W217" i="95"/>
  <c r="V217" i="95"/>
  <c r="U217" i="95"/>
  <c r="T217" i="95"/>
  <c r="R217" i="95"/>
  <c r="Q217" i="95"/>
  <c r="P217" i="95"/>
  <c r="O217" i="95"/>
  <c r="N217" i="95"/>
  <c r="Y216" i="95"/>
  <c r="X216" i="95"/>
  <c r="W216" i="95"/>
  <c r="V216" i="95"/>
  <c r="U216" i="95"/>
  <c r="T216" i="95"/>
  <c r="R216" i="95"/>
  <c r="Q216" i="95"/>
  <c r="P216" i="95"/>
  <c r="O216" i="95"/>
  <c r="N216" i="95"/>
  <c r="Y215" i="95"/>
  <c r="X215" i="95"/>
  <c r="W215" i="95"/>
  <c r="V215" i="95"/>
  <c r="U215" i="95"/>
  <c r="T215" i="95"/>
  <c r="R215" i="95"/>
  <c r="Q215" i="95"/>
  <c r="P215" i="95"/>
  <c r="O215" i="95"/>
  <c r="N215" i="95"/>
  <c r="Y213" i="95"/>
  <c r="X213" i="95"/>
  <c r="W213" i="95"/>
  <c r="V213" i="95"/>
  <c r="U213" i="95"/>
  <c r="T213" i="95"/>
  <c r="R213" i="95"/>
  <c r="Q213" i="95"/>
  <c r="P213" i="95"/>
  <c r="O213" i="95"/>
  <c r="N213" i="95"/>
  <c r="Y212" i="95"/>
  <c r="X212" i="95"/>
  <c r="W212" i="95"/>
  <c r="V212" i="95"/>
  <c r="U212" i="95"/>
  <c r="T212" i="95"/>
  <c r="R212" i="95"/>
  <c r="Q212" i="95"/>
  <c r="P212" i="95"/>
  <c r="O212" i="95"/>
  <c r="N212" i="95"/>
  <c r="Y211" i="95"/>
  <c r="X211" i="95"/>
  <c r="W211" i="95"/>
  <c r="V211" i="95"/>
  <c r="U211" i="95"/>
  <c r="T211" i="95"/>
  <c r="R211" i="95"/>
  <c r="Q211" i="95"/>
  <c r="P211" i="95"/>
  <c r="O211" i="95"/>
  <c r="N211" i="95"/>
  <c r="Y210" i="95"/>
  <c r="X210" i="95"/>
  <c r="W210" i="95"/>
  <c r="V210" i="95"/>
  <c r="U210" i="95"/>
  <c r="T210" i="95"/>
  <c r="R210" i="95"/>
  <c r="Q210" i="95"/>
  <c r="P210" i="95"/>
  <c r="O210" i="95"/>
  <c r="N210" i="95"/>
  <c r="Y209" i="95"/>
  <c r="X209" i="95"/>
  <c r="W209" i="95"/>
  <c r="V209" i="95"/>
  <c r="U209" i="95"/>
  <c r="T209" i="95"/>
  <c r="R209" i="95"/>
  <c r="Q209" i="95"/>
  <c r="P209" i="95"/>
  <c r="O209" i="95"/>
  <c r="N209" i="95"/>
  <c r="Y208" i="95"/>
  <c r="X208" i="95"/>
  <c r="W208" i="95"/>
  <c r="V208" i="95"/>
  <c r="U208" i="95"/>
  <c r="T208" i="95"/>
  <c r="R208" i="95"/>
  <c r="Q208" i="95"/>
  <c r="P208" i="95"/>
  <c r="O208" i="95"/>
  <c r="N208" i="95"/>
  <c r="Y207" i="95"/>
  <c r="X207" i="95"/>
  <c r="W207" i="95"/>
  <c r="V207" i="95"/>
  <c r="U207" i="95"/>
  <c r="T207" i="95"/>
  <c r="R207" i="95"/>
  <c r="Q207" i="95"/>
  <c r="P207" i="95"/>
  <c r="O207" i="95"/>
  <c r="N207" i="95"/>
  <c r="Y206" i="95"/>
  <c r="X206" i="95"/>
  <c r="W206" i="95"/>
  <c r="V206" i="95"/>
  <c r="U206" i="95"/>
  <c r="T206" i="95"/>
  <c r="R206" i="95"/>
  <c r="Q206" i="95"/>
  <c r="P206" i="95"/>
  <c r="O206" i="95"/>
  <c r="N206" i="95"/>
  <c r="Y205" i="95"/>
  <c r="X205" i="95"/>
  <c r="W205" i="95"/>
  <c r="V205" i="95"/>
  <c r="U205" i="95"/>
  <c r="T205" i="95"/>
  <c r="R205" i="95"/>
  <c r="Q205" i="95"/>
  <c r="P205" i="95"/>
  <c r="O205" i="95"/>
  <c r="N205" i="95"/>
  <c r="Y204" i="95"/>
  <c r="X204" i="95"/>
  <c r="W204" i="95"/>
  <c r="V204" i="95"/>
  <c r="U204" i="95"/>
  <c r="T204" i="95"/>
  <c r="R204" i="95"/>
  <c r="Q204" i="95"/>
  <c r="P204" i="95"/>
  <c r="O204" i="95"/>
  <c r="N204" i="95"/>
  <c r="Y203" i="95"/>
  <c r="X203" i="95"/>
  <c r="W203" i="95"/>
  <c r="V203" i="95"/>
  <c r="U203" i="95"/>
  <c r="T203" i="95"/>
  <c r="R203" i="95"/>
  <c r="Q203" i="95"/>
  <c r="P203" i="95"/>
  <c r="O203" i="95"/>
  <c r="N203" i="95"/>
  <c r="Y202" i="95"/>
  <c r="X202" i="95"/>
  <c r="W202" i="95"/>
  <c r="V202" i="95"/>
  <c r="U202" i="95"/>
  <c r="T202" i="95"/>
  <c r="R202" i="95"/>
  <c r="Q202" i="95"/>
  <c r="P202" i="95"/>
  <c r="O202" i="95"/>
  <c r="N202" i="95"/>
  <c r="Y201" i="95"/>
  <c r="X201" i="95"/>
  <c r="W201" i="95"/>
  <c r="V201" i="95"/>
  <c r="U201" i="95"/>
  <c r="T201" i="95"/>
  <c r="R201" i="95"/>
  <c r="Q201" i="95"/>
  <c r="P201" i="95"/>
  <c r="O201" i="95"/>
  <c r="N201" i="95"/>
  <c r="Y199" i="95"/>
  <c r="X199" i="95"/>
  <c r="W199" i="95"/>
  <c r="V199" i="95"/>
  <c r="U199" i="95"/>
  <c r="T199" i="95"/>
  <c r="R199" i="95"/>
  <c r="Q199" i="95"/>
  <c r="P199" i="95"/>
  <c r="O199" i="95"/>
  <c r="N199" i="95"/>
  <c r="Y198" i="95"/>
  <c r="X198" i="95"/>
  <c r="W198" i="95"/>
  <c r="V198" i="95"/>
  <c r="U198" i="95"/>
  <c r="T198" i="95"/>
  <c r="R198" i="95"/>
  <c r="Q198" i="95"/>
  <c r="P198" i="95"/>
  <c r="O198" i="95"/>
  <c r="N198" i="95"/>
  <c r="Y196" i="95"/>
  <c r="X196" i="95"/>
  <c r="W196" i="95"/>
  <c r="V196" i="95"/>
  <c r="U196" i="95"/>
  <c r="T196" i="95"/>
  <c r="R196" i="95"/>
  <c r="Q196" i="95"/>
  <c r="P196" i="95"/>
  <c r="O196" i="95"/>
  <c r="N196" i="95"/>
  <c r="Y195" i="95"/>
  <c r="X195" i="95"/>
  <c r="W195" i="95"/>
  <c r="V195" i="95"/>
  <c r="U195" i="95"/>
  <c r="T195" i="95"/>
  <c r="R195" i="95"/>
  <c r="Q195" i="95"/>
  <c r="P195" i="95"/>
  <c r="O195" i="95"/>
  <c r="N195" i="95"/>
  <c r="Y194" i="95"/>
  <c r="X194" i="95"/>
  <c r="W194" i="95"/>
  <c r="V194" i="95"/>
  <c r="U194" i="95"/>
  <c r="T194" i="95"/>
  <c r="R194" i="95"/>
  <c r="Q194" i="95"/>
  <c r="P194" i="95"/>
  <c r="O194" i="95"/>
  <c r="N194" i="95"/>
  <c r="Y193" i="95"/>
  <c r="X193" i="95"/>
  <c r="W193" i="95"/>
  <c r="V193" i="95"/>
  <c r="U193" i="95"/>
  <c r="T193" i="95"/>
  <c r="R193" i="95"/>
  <c r="Q193" i="95"/>
  <c r="P193" i="95"/>
  <c r="O193" i="95"/>
  <c r="N193" i="95"/>
  <c r="Y192" i="95"/>
  <c r="X192" i="95"/>
  <c r="W192" i="95"/>
  <c r="V192" i="95"/>
  <c r="U192" i="95"/>
  <c r="T192" i="95"/>
  <c r="R192" i="95"/>
  <c r="Q192" i="95"/>
  <c r="P192" i="95"/>
  <c r="O192" i="95"/>
  <c r="N192" i="95"/>
  <c r="Y191" i="95"/>
  <c r="X191" i="95"/>
  <c r="W191" i="95"/>
  <c r="V191" i="95"/>
  <c r="U191" i="95"/>
  <c r="T191" i="95"/>
  <c r="R191" i="95"/>
  <c r="Q191" i="95"/>
  <c r="P191" i="95"/>
  <c r="O191" i="95"/>
  <c r="N191" i="95"/>
  <c r="Y190" i="95"/>
  <c r="X190" i="95"/>
  <c r="W190" i="95"/>
  <c r="V190" i="95"/>
  <c r="U190" i="95"/>
  <c r="T190" i="95"/>
  <c r="R190" i="95"/>
  <c r="Q190" i="95"/>
  <c r="P190" i="95"/>
  <c r="O190" i="95"/>
  <c r="N190" i="95"/>
  <c r="Y189" i="95"/>
  <c r="X189" i="95"/>
  <c r="W189" i="95"/>
  <c r="V189" i="95"/>
  <c r="U189" i="95"/>
  <c r="T189" i="95"/>
  <c r="R189" i="95"/>
  <c r="Q189" i="95"/>
  <c r="P189" i="95"/>
  <c r="O189" i="95"/>
  <c r="N189" i="95"/>
  <c r="Y188" i="95"/>
  <c r="X188" i="95"/>
  <c r="W188" i="95"/>
  <c r="V188" i="95"/>
  <c r="U188" i="95"/>
  <c r="T188" i="95"/>
  <c r="R188" i="95"/>
  <c r="Q188" i="95"/>
  <c r="P188" i="95"/>
  <c r="O188" i="95"/>
  <c r="N188" i="95"/>
  <c r="Y187" i="95"/>
  <c r="X187" i="95"/>
  <c r="W187" i="95"/>
  <c r="V187" i="95"/>
  <c r="U187" i="95"/>
  <c r="T187" i="95"/>
  <c r="R187" i="95"/>
  <c r="Q187" i="95"/>
  <c r="P187" i="95"/>
  <c r="O187" i="95"/>
  <c r="N187" i="95"/>
  <c r="Y185" i="95"/>
  <c r="X185" i="95"/>
  <c r="W185" i="95"/>
  <c r="V185" i="95"/>
  <c r="U185" i="95"/>
  <c r="T185" i="95"/>
  <c r="R185" i="95"/>
  <c r="Q185" i="95"/>
  <c r="P185" i="95"/>
  <c r="O185" i="95"/>
  <c r="N185" i="95"/>
  <c r="Y184" i="95"/>
  <c r="X184" i="95"/>
  <c r="W184" i="95"/>
  <c r="V184" i="95"/>
  <c r="U184" i="95"/>
  <c r="T184" i="95"/>
  <c r="R184" i="95"/>
  <c r="Q184" i="95"/>
  <c r="P184" i="95"/>
  <c r="O184" i="95"/>
  <c r="N184" i="95"/>
  <c r="Y183" i="95"/>
  <c r="X183" i="95"/>
  <c r="W183" i="95"/>
  <c r="V183" i="95"/>
  <c r="U183" i="95"/>
  <c r="T183" i="95"/>
  <c r="R183" i="95"/>
  <c r="Q183" i="95"/>
  <c r="P183" i="95"/>
  <c r="O183" i="95"/>
  <c r="N183" i="95"/>
  <c r="Y182" i="95"/>
  <c r="X182" i="95"/>
  <c r="W182" i="95"/>
  <c r="V182" i="95"/>
  <c r="U182" i="95"/>
  <c r="T182" i="95"/>
  <c r="R182" i="95"/>
  <c r="Q182" i="95"/>
  <c r="P182" i="95"/>
  <c r="O182" i="95"/>
  <c r="N182" i="95"/>
  <c r="Y181" i="95"/>
  <c r="X181" i="95"/>
  <c r="W181" i="95"/>
  <c r="V181" i="95"/>
  <c r="U181" i="95"/>
  <c r="T181" i="95"/>
  <c r="R181" i="95"/>
  <c r="Q181" i="95"/>
  <c r="P181" i="95"/>
  <c r="O181" i="95"/>
  <c r="N181" i="95"/>
  <c r="Y180" i="95"/>
  <c r="X180" i="95"/>
  <c r="W180" i="95"/>
  <c r="V180" i="95"/>
  <c r="U180" i="95"/>
  <c r="T180" i="95"/>
  <c r="R180" i="95"/>
  <c r="Q180" i="95"/>
  <c r="P180" i="95"/>
  <c r="O180" i="95"/>
  <c r="N180" i="95"/>
  <c r="Y179" i="95"/>
  <c r="X179" i="95"/>
  <c r="W179" i="95"/>
  <c r="V179" i="95"/>
  <c r="U179" i="95"/>
  <c r="T179" i="95"/>
  <c r="R179" i="95"/>
  <c r="Q179" i="95"/>
  <c r="P179" i="95"/>
  <c r="O179" i="95"/>
  <c r="N179" i="95"/>
  <c r="Y178" i="95"/>
  <c r="X178" i="95"/>
  <c r="W178" i="95"/>
  <c r="V178" i="95"/>
  <c r="U178" i="95"/>
  <c r="T178" i="95"/>
  <c r="R178" i="95"/>
  <c r="Q178" i="95"/>
  <c r="P178" i="95"/>
  <c r="O178" i="95"/>
  <c r="N178" i="95"/>
  <c r="Y177" i="95"/>
  <c r="X177" i="95"/>
  <c r="W177" i="95"/>
  <c r="V177" i="95"/>
  <c r="U177" i="95"/>
  <c r="T177" i="95"/>
  <c r="R177" i="95"/>
  <c r="Q177" i="95"/>
  <c r="P177" i="95"/>
  <c r="O177" i="95"/>
  <c r="N177" i="95"/>
  <c r="Y176" i="95"/>
  <c r="X176" i="95"/>
  <c r="W176" i="95"/>
  <c r="V176" i="95"/>
  <c r="U176" i="95"/>
  <c r="T176" i="95"/>
  <c r="R176" i="95"/>
  <c r="Q176" i="95"/>
  <c r="P176" i="95"/>
  <c r="O176" i="95"/>
  <c r="N176" i="95"/>
  <c r="Y174" i="95"/>
  <c r="X174" i="95"/>
  <c r="W174" i="95"/>
  <c r="V174" i="95"/>
  <c r="U174" i="95"/>
  <c r="T174" i="95"/>
  <c r="R174" i="95"/>
  <c r="Q174" i="95"/>
  <c r="P174" i="95"/>
  <c r="O174" i="95"/>
  <c r="N174" i="95"/>
  <c r="Y173" i="95"/>
  <c r="X173" i="95"/>
  <c r="W173" i="95"/>
  <c r="V173" i="95"/>
  <c r="U173" i="95"/>
  <c r="T173" i="95"/>
  <c r="R173" i="95"/>
  <c r="Q173" i="95"/>
  <c r="P173" i="95"/>
  <c r="O173" i="95"/>
  <c r="N173" i="95"/>
  <c r="Y172" i="95"/>
  <c r="X172" i="95"/>
  <c r="W172" i="95"/>
  <c r="V172" i="95"/>
  <c r="U172" i="95"/>
  <c r="T172" i="95"/>
  <c r="R172" i="95"/>
  <c r="Q172" i="95"/>
  <c r="P172" i="95"/>
  <c r="O172" i="95"/>
  <c r="N172" i="95"/>
  <c r="Y171" i="95"/>
  <c r="X171" i="95"/>
  <c r="W171" i="95"/>
  <c r="V171" i="95"/>
  <c r="U171" i="95"/>
  <c r="T171" i="95"/>
  <c r="R171" i="95"/>
  <c r="Q171" i="95"/>
  <c r="P171" i="95"/>
  <c r="O171" i="95"/>
  <c r="N171" i="95"/>
  <c r="Y170" i="95"/>
  <c r="X170" i="95"/>
  <c r="W170" i="95"/>
  <c r="V170" i="95"/>
  <c r="U170" i="95"/>
  <c r="T170" i="95"/>
  <c r="R170" i="95"/>
  <c r="Q170" i="95"/>
  <c r="P170" i="95"/>
  <c r="O170" i="95"/>
  <c r="N170" i="95"/>
  <c r="Y169" i="95"/>
  <c r="X169" i="95"/>
  <c r="W169" i="95"/>
  <c r="V169" i="95"/>
  <c r="U169" i="95"/>
  <c r="T169" i="95"/>
  <c r="R169" i="95"/>
  <c r="Q169" i="95"/>
  <c r="P169" i="95"/>
  <c r="O169" i="95"/>
  <c r="N169" i="95"/>
  <c r="Y168" i="95"/>
  <c r="X168" i="95"/>
  <c r="W168" i="95"/>
  <c r="V168" i="95"/>
  <c r="U168" i="95"/>
  <c r="T168" i="95"/>
  <c r="R168" i="95"/>
  <c r="Q168" i="95"/>
  <c r="P168" i="95"/>
  <c r="O168" i="95"/>
  <c r="N168" i="95"/>
  <c r="Y167" i="95"/>
  <c r="X167" i="95"/>
  <c r="W167" i="95"/>
  <c r="V167" i="95"/>
  <c r="U167" i="95"/>
  <c r="T167" i="95"/>
  <c r="R167" i="95"/>
  <c r="Q167" i="95"/>
  <c r="P167" i="95"/>
  <c r="O167" i="95"/>
  <c r="N167" i="95"/>
  <c r="Y166" i="95"/>
  <c r="X166" i="95"/>
  <c r="W166" i="95"/>
  <c r="V166" i="95"/>
  <c r="U166" i="95"/>
  <c r="T166" i="95"/>
  <c r="R166" i="95"/>
  <c r="Q166" i="95"/>
  <c r="P166" i="95"/>
  <c r="O166" i="95"/>
  <c r="N166" i="95"/>
  <c r="Y165" i="95"/>
  <c r="X165" i="95"/>
  <c r="W165" i="95"/>
  <c r="V165" i="95"/>
  <c r="U165" i="95"/>
  <c r="T165" i="95"/>
  <c r="R165" i="95"/>
  <c r="Q165" i="95"/>
  <c r="P165" i="95"/>
  <c r="O165" i="95"/>
  <c r="N165" i="95"/>
  <c r="Y163" i="95"/>
  <c r="X163" i="95"/>
  <c r="W163" i="95"/>
  <c r="V163" i="95"/>
  <c r="U163" i="95"/>
  <c r="T163" i="95"/>
  <c r="R163" i="95"/>
  <c r="Q163" i="95"/>
  <c r="P163" i="95"/>
  <c r="O163" i="95"/>
  <c r="N163" i="95"/>
  <c r="Y161" i="95"/>
  <c r="X161" i="95"/>
  <c r="W161" i="95"/>
  <c r="V161" i="95"/>
  <c r="U161" i="95"/>
  <c r="T161" i="95"/>
  <c r="R161" i="95"/>
  <c r="Q161" i="95"/>
  <c r="P161" i="95"/>
  <c r="O161" i="95"/>
  <c r="N161" i="95"/>
  <c r="Y160" i="95"/>
  <c r="X160" i="95"/>
  <c r="W160" i="95"/>
  <c r="V160" i="95"/>
  <c r="U160" i="95"/>
  <c r="T160" i="95"/>
  <c r="R160" i="95"/>
  <c r="Q160" i="95"/>
  <c r="P160" i="95"/>
  <c r="O160" i="95"/>
  <c r="N160" i="95"/>
  <c r="Y159" i="95"/>
  <c r="X159" i="95"/>
  <c r="W159" i="95"/>
  <c r="V159" i="95"/>
  <c r="U159" i="95"/>
  <c r="T159" i="95"/>
  <c r="R159" i="95"/>
  <c r="Q159" i="95"/>
  <c r="P159" i="95"/>
  <c r="O159" i="95"/>
  <c r="N159" i="95"/>
  <c r="Y158" i="95"/>
  <c r="X158" i="95"/>
  <c r="W158" i="95"/>
  <c r="V158" i="95"/>
  <c r="U158" i="95"/>
  <c r="T158" i="95"/>
  <c r="R158" i="95"/>
  <c r="Q158" i="95"/>
  <c r="P158" i="95"/>
  <c r="O158" i="95"/>
  <c r="N158" i="95"/>
  <c r="Y155" i="95"/>
  <c r="X155" i="95"/>
  <c r="W155" i="95"/>
  <c r="V155" i="95"/>
  <c r="U155" i="95"/>
  <c r="T155" i="95"/>
  <c r="R155" i="95"/>
  <c r="Q155" i="95"/>
  <c r="P155" i="95"/>
  <c r="O155" i="95"/>
  <c r="N155" i="95"/>
  <c r="Y154" i="95"/>
  <c r="X154" i="95"/>
  <c r="W154" i="95"/>
  <c r="V154" i="95"/>
  <c r="U154" i="95"/>
  <c r="T154" i="95"/>
  <c r="R154" i="95"/>
  <c r="Q154" i="95"/>
  <c r="P154" i="95"/>
  <c r="O154" i="95"/>
  <c r="N154" i="95"/>
  <c r="Y152" i="95"/>
  <c r="X152" i="95"/>
  <c r="W152" i="95"/>
  <c r="V152" i="95"/>
  <c r="U152" i="95"/>
  <c r="T152" i="95"/>
  <c r="R152" i="95"/>
  <c r="Q152" i="95"/>
  <c r="P152" i="95"/>
  <c r="O152" i="95"/>
  <c r="N152" i="95"/>
  <c r="Y151" i="95"/>
  <c r="X151" i="95"/>
  <c r="W151" i="95"/>
  <c r="V151" i="95"/>
  <c r="U151" i="95"/>
  <c r="T151" i="95"/>
  <c r="R151" i="95"/>
  <c r="Q151" i="95"/>
  <c r="P151" i="95"/>
  <c r="O151" i="95"/>
  <c r="N151" i="95"/>
  <c r="Y150" i="95"/>
  <c r="X150" i="95"/>
  <c r="W150" i="95"/>
  <c r="V150" i="95"/>
  <c r="U150" i="95"/>
  <c r="T150" i="95"/>
  <c r="R150" i="95"/>
  <c r="Q150" i="95"/>
  <c r="P150" i="95"/>
  <c r="O150" i="95"/>
  <c r="N150" i="95"/>
  <c r="Y148" i="95"/>
  <c r="X148" i="95"/>
  <c r="W148" i="95"/>
  <c r="V148" i="95"/>
  <c r="U148" i="95"/>
  <c r="T148" i="95"/>
  <c r="R148" i="95"/>
  <c r="Q148" i="95"/>
  <c r="P148" i="95"/>
  <c r="O148" i="95"/>
  <c r="N148" i="95"/>
  <c r="Y146" i="95"/>
  <c r="X146" i="95"/>
  <c r="W146" i="95"/>
  <c r="V146" i="95"/>
  <c r="U146" i="95"/>
  <c r="T146" i="95"/>
  <c r="R146" i="95"/>
  <c r="Q146" i="95"/>
  <c r="P146" i="95"/>
  <c r="O146" i="95"/>
  <c r="N146" i="95"/>
  <c r="Y145" i="95"/>
  <c r="X145" i="95"/>
  <c r="W145" i="95"/>
  <c r="V145" i="95"/>
  <c r="U145" i="95"/>
  <c r="T145" i="95"/>
  <c r="R145" i="95"/>
  <c r="Q145" i="95"/>
  <c r="P145" i="95"/>
  <c r="O145" i="95"/>
  <c r="N145" i="95"/>
  <c r="Y144" i="95"/>
  <c r="X144" i="95"/>
  <c r="W144" i="95"/>
  <c r="V144" i="95"/>
  <c r="U144" i="95"/>
  <c r="T144" i="95"/>
  <c r="R144" i="95"/>
  <c r="Q144" i="95"/>
  <c r="P144" i="95"/>
  <c r="O144" i="95"/>
  <c r="N144" i="95"/>
  <c r="Y143" i="95"/>
  <c r="X143" i="95"/>
  <c r="W143" i="95"/>
  <c r="V143" i="95"/>
  <c r="U143" i="95"/>
  <c r="T143" i="95"/>
  <c r="R143" i="95"/>
  <c r="Q143" i="95"/>
  <c r="P143" i="95"/>
  <c r="O143" i="95"/>
  <c r="N143" i="95"/>
  <c r="Y142" i="95"/>
  <c r="X142" i="95"/>
  <c r="W142" i="95"/>
  <c r="V142" i="95"/>
  <c r="U142" i="95"/>
  <c r="T142" i="95"/>
  <c r="R142" i="95"/>
  <c r="Q142" i="95"/>
  <c r="P142" i="95"/>
  <c r="O142" i="95"/>
  <c r="N142" i="95"/>
  <c r="Y141" i="95"/>
  <c r="X141" i="95"/>
  <c r="W141" i="95"/>
  <c r="V141" i="95"/>
  <c r="U141" i="95"/>
  <c r="T141" i="95"/>
  <c r="R141" i="95"/>
  <c r="Q141" i="95"/>
  <c r="P141" i="95"/>
  <c r="O141" i="95"/>
  <c r="N141" i="95"/>
  <c r="Y140" i="95"/>
  <c r="X140" i="95"/>
  <c r="W140" i="95"/>
  <c r="V140" i="95"/>
  <c r="U140" i="95"/>
  <c r="T140" i="95"/>
  <c r="R140" i="95"/>
  <c r="Q140" i="95"/>
  <c r="P140" i="95"/>
  <c r="O140" i="95"/>
  <c r="N140" i="95"/>
  <c r="Y139" i="95"/>
  <c r="X139" i="95"/>
  <c r="W139" i="95"/>
  <c r="V139" i="95"/>
  <c r="U139" i="95"/>
  <c r="T139" i="95"/>
  <c r="R139" i="95"/>
  <c r="Q139" i="95"/>
  <c r="P139" i="95"/>
  <c r="O139" i="95"/>
  <c r="N139" i="95"/>
  <c r="Y138" i="95"/>
  <c r="X138" i="95"/>
  <c r="W138" i="95"/>
  <c r="V138" i="95"/>
  <c r="U138" i="95"/>
  <c r="T138" i="95"/>
  <c r="R138" i="95"/>
  <c r="Q138" i="95"/>
  <c r="P138" i="95"/>
  <c r="O138" i="95"/>
  <c r="N138" i="95"/>
  <c r="Y137" i="95"/>
  <c r="X137" i="95"/>
  <c r="W137" i="95"/>
  <c r="V137" i="95"/>
  <c r="U137" i="95"/>
  <c r="T137" i="95"/>
  <c r="R137" i="95"/>
  <c r="Q137" i="95"/>
  <c r="P137" i="95"/>
  <c r="O137" i="95"/>
  <c r="N137" i="95"/>
  <c r="Y136" i="95"/>
  <c r="X136" i="95"/>
  <c r="W136" i="95"/>
  <c r="V136" i="95"/>
  <c r="U136" i="95"/>
  <c r="T136" i="95"/>
  <c r="R136" i="95"/>
  <c r="Q136" i="95"/>
  <c r="P136" i="95"/>
  <c r="O136" i="95"/>
  <c r="N136" i="95"/>
  <c r="Y134" i="95"/>
  <c r="X134" i="95"/>
  <c r="W134" i="95"/>
  <c r="V134" i="95"/>
  <c r="U134" i="95"/>
  <c r="T134" i="95"/>
  <c r="R134" i="95"/>
  <c r="Q134" i="95"/>
  <c r="P134" i="95"/>
  <c r="O134" i="95"/>
  <c r="N134" i="95"/>
  <c r="Y133" i="95"/>
  <c r="X133" i="95"/>
  <c r="W133" i="95"/>
  <c r="V133" i="95"/>
  <c r="U133" i="95"/>
  <c r="T133" i="95"/>
  <c r="R133" i="95"/>
  <c r="Q133" i="95"/>
  <c r="P133" i="95"/>
  <c r="O133" i="95"/>
  <c r="N133" i="95"/>
  <c r="Y132" i="95"/>
  <c r="X132" i="95"/>
  <c r="W132" i="95"/>
  <c r="V132" i="95"/>
  <c r="U132" i="95"/>
  <c r="T132" i="95"/>
  <c r="R132" i="95"/>
  <c r="Q132" i="95"/>
  <c r="P132" i="95"/>
  <c r="O132" i="95"/>
  <c r="N132" i="95"/>
  <c r="Y131" i="95"/>
  <c r="X131" i="95"/>
  <c r="W131" i="95"/>
  <c r="V131" i="95"/>
  <c r="U131" i="95"/>
  <c r="T131" i="95"/>
  <c r="R131" i="95"/>
  <c r="Q131" i="95"/>
  <c r="P131" i="95"/>
  <c r="O131" i="95"/>
  <c r="N131" i="95"/>
  <c r="Y130" i="95"/>
  <c r="X130" i="95"/>
  <c r="W130" i="95"/>
  <c r="V130" i="95"/>
  <c r="U130" i="95"/>
  <c r="T130" i="95"/>
  <c r="R130" i="95"/>
  <c r="Q130" i="95"/>
  <c r="P130" i="95"/>
  <c r="O130" i="95"/>
  <c r="N130" i="95"/>
  <c r="Y129" i="95"/>
  <c r="X129" i="95"/>
  <c r="W129" i="95"/>
  <c r="V129" i="95"/>
  <c r="U129" i="95"/>
  <c r="T129" i="95"/>
  <c r="R129" i="95"/>
  <c r="Q129" i="95"/>
  <c r="P129" i="95"/>
  <c r="O129" i="95"/>
  <c r="N129" i="95"/>
  <c r="Y128" i="95"/>
  <c r="X128" i="95"/>
  <c r="W128" i="95"/>
  <c r="V128" i="95"/>
  <c r="U128" i="95"/>
  <c r="T128" i="95"/>
  <c r="R128" i="95"/>
  <c r="Q128" i="95"/>
  <c r="P128" i="95"/>
  <c r="O128" i="95"/>
  <c r="N128" i="95"/>
  <c r="Y127" i="95"/>
  <c r="X127" i="95"/>
  <c r="W127" i="95"/>
  <c r="V127" i="95"/>
  <c r="U127" i="95"/>
  <c r="T127" i="95"/>
  <c r="R127" i="95"/>
  <c r="Q127" i="95"/>
  <c r="P127" i="95"/>
  <c r="O127" i="95"/>
  <c r="N127" i="95"/>
  <c r="Y126" i="95"/>
  <c r="X126" i="95"/>
  <c r="W126" i="95"/>
  <c r="V126" i="95"/>
  <c r="U126" i="95"/>
  <c r="T126" i="95"/>
  <c r="R126" i="95"/>
  <c r="Q126" i="95"/>
  <c r="P126" i="95"/>
  <c r="O126" i="95"/>
  <c r="N126" i="95"/>
  <c r="Y125" i="95"/>
  <c r="X125" i="95"/>
  <c r="W125" i="95"/>
  <c r="V125" i="95"/>
  <c r="U125" i="95"/>
  <c r="T125" i="95"/>
  <c r="R125" i="95"/>
  <c r="Q125" i="95"/>
  <c r="P125" i="95"/>
  <c r="O125" i="95"/>
  <c r="N125" i="95"/>
  <c r="Y124" i="95"/>
  <c r="X124" i="95"/>
  <c r="W124" i="95"/>
  <c r="V124" i="95"/>
  <c r="U124" i="95"/>
  <c r="T124" i="95"/>
  <c r="R124" i="95"/>
  <c r="Q124" i="95"/>
  <c r="P124" i="95"/>
  <c r="O124" i="95"/>
  <c r="N124" i="95"/>
  <c r="Y123" i="95"/>
  <c r="X123" i="95"/>
  <c r="W123" i="95"/>
  <c r="V123" i="95"/>
  <c r="U123" i="95"/>
  <c r="T123" i="95"/>
  <c r="R123" i="95"/>
  <c r="Q123" i="95"/>
  <c r="P123" i="95"/>
  <c r="O123" i="95"/>
  <c r="N123" i="95"/>
  <c r="Y122" i="95"/>
  <c r="X122" i="95"/>
  <c r="W122" i="95"/>
  <c r="V122" i="95"/>
  <c r="U122" i="95"/>
  <c r="T122" i="95"/>
  <c r="R122" i="95"/>
  <c r="Q122" i="95"/>
  <c r="P122" i="95"/>
  <c r="O122" i="95"/>
  <c r="N122" i="95"/>
  <c r="Y121" i="95"/>
  <c r="X121" i="95"/>
  <c r="W121" i="95"/>
  <c r="V121" i="95"/>
  <c r="U121" i="95"/>
  <c r="T121" i="95"/>
  <c r="R121" i="95"/>
  <c r="Q121" i="95"/>
  <c r="P121" i="95"/>
  <c r="O121" i="95"/>
  <c r="N121" i="95"/>
  <c r="Y119" i="95"/>
  <c r="X119" i="95"/>
  <c r="W119" i="95"/>
  <c r="V119" i="95"/>
  <c r="U119" i="95"/>
  <c r="T119" i="95"/>
  <c r="R119" i="95"/>
  <c r="Q119" i="95"/>
  <c r="P119" i="95"/>
  <c r="O119" i="95"/>
  <c r="N119" i="95"/>
  <c r="Y118" i="95"/>
  <c r="X118" i="95"/>
  <c r="W118" i="95"/>
  <c r="V118" i="95"/>
  <c r="U118" i="95"/>
  <c r="T118" i="95"/>
  <c r="R118" i="95"/>
  <c r="Q118" i="95"/>
  <c r="P118" i="95"/>
  <c r="O118" i="95"/>
  <c r="N118" i="95"/>
  <c r="Y116" i="95"/>
  <c r="X116" i="95"/>
  <c r="W116" i="95"/>
  <c r="V116" i="95"/>
  <c r="U116" i="95"/>
  <c r="T116" i="95"/>
  <c r="R116" i="95"/>
  <c r="Q116" i="95"/>
  <c r="P116" i="95"/>
  <c r="O116" i="95"/>
  <c r="N116" i="95"/>
  <c r="Y115" i="95"/>
  <c r="X115" i="95"/>
  <c r="W115" i="95"/>
  <c r="V115" i="95"/>
  <c r="U115" i="95"/>
  <c r="T115" i="95"/>
  <c r="R115" i="95"/>
  <c r="Q115" i="95"/>
  <c r="P115" i="95"/>
  <c r="O115" i="95"/>
  <c r="N115" i="95"/>
  <c r="Y113" i="95"/>
  <c r="X113" i="95"/>
  <c r="W113" i="95"/>
  <c r="V113" i="95"/>
  <c r="U113" i="95"/>
  <c r="T113" i="95"/>
  <c r="R113" i="95"/>
  <c r="Q113" i="95"/>
  <c r="P113" i="95"/>
  <c r="O113" i="95"/>
  <c r="N113" i="95"/>
  <c r="Y112" i="95"/>
  <c r="X112" i="95"/>
  <c r="W112" i="95"/>
  <c r="V112" i="95"/>
  <c r="U112" i="95"/>
  <c r="T112" i="95"/>
  <c r="R112" i="95"/>
  <c r="Q112" i="95"/>
  <c r="P112" i="95"/>
  <c r="O112" i="95"/>
  <c r="N112" i="95"/>
  <c r="Y111" i="95"/>
  <c r="X111" i="95"/>
  <c r="W111" i="95"/>
  <c r="V111" i="95"/>
  <c r="U111" i="95"/>
  <c r="T111" i="95"/>
  <c r="R111" i="95"/>
  <c r="Q111" i="95"/>
  <c r="P111" i="95"/>
  <c r="O111" i="95"/>
  <c r="N111" i="95"/>
  <c r="Y110" i="95"/>
  <c r="X110" i="95"/>
  <c r="W110" i="95"/>
  <c r="V110" i="95"/>
  <c r="U110" i="95"/>
  <c r="T110" i="95"/>
  <c r="R110" i="95"/>
  <c r="Q110" i="95"/>
  <c r="P110" i="95"/>
  <c r="O110" i="95"/>
  <c r="N110" i="95"/>
  <c r="Y109" i="95"/>
  <c r="X109" i="95"/>
  <c r="W109" i="95"/>
  <c r="V109" i="95"/>
  <c r="U109" i="95"/>
  <c r="T109" i="95"/>
  <c r="R109" i="95"/>
  <c r="Q109" i="95"/>
  <c r="P109" i="95"/>
  <c r="O109" i="95"/>
  <c r="N109" i="95"/>
  <c r="Y108" i="95"/>
  <c r="X108" i="95"/>
  <c r="W108" i="95"/>
  <c r="V108" i="95"/>
  <c r="U108" i="95"/>
  <c r="T108" i="95"/>
  <c r="R108" i="95"/>
  <c r="Q108" i="95"/>
  <c r="P108" i="95"/>
  <c r="O108" i="95"/>
  <c r="N108" i="95"/>
  <c r="Y107" i="95"/>
  <c r="X107" i="95"/>
  <c r="W107" i="95"/>
  <c r="V107" i="95"/>
  <c r="U107" i="95"/>
  <c r="T107" i="95"/>
  <c r="R107" i="95"/>
  <c r="Q107" i="95"/>
  <c r="P107" i="95"/>
  <c r="O107" i="95"/>
  <c r="N107" i="95"/>
  <c r="Y105" i="95"/>
  <c r="X105" i="95"/>
  <c r="W105" i="95"/>
  <c r="V105" i="95"/>
  <c r="U105" i="95"/>
  <c r="T105" i="95"/>
  <c r="R105" i="95"/>
  <c r="Q105" i="95"/>
  <c r="P105" i="95"/>
  <c r="O105" i="95"/>
  <c r="N105" i="95"/>
  <c r="Y104" i="95"/>
  <c r="X104" i="95"/>
  <c r="W104" i="95"/>
  <c r="V104" i="95"/>
  <c r="U104" i="95"/>
  <c r="T104" i="95"/>
  <c r="R104" i="95"/>
  <c r="Q104" i="95"/>
  <c r="P104" i="95"/>
  <c r="O104" i="95"/>
  <c r="N104" i="95"/>
  <c r="Y103" i="95"/>
  <c r="X103" i="95"/>
  <c r="W103" i="95"/>
  <c r="V103" i="95"/>
  <c r="U103" i="95"/>
  <c r="T103" i="95"/>
  <c r="R103" i="95"/>
  <c r="Q103" i="95"/>
  <c r="P103" i="95"/>
  <c r="O103" i="95"/>
  <c r="N103" i="95"/>
  <c r="Y102" i="95"/>
  <c r="X102" i="95"/>
  <c r="W102" i="95"/>
  <c r="V102" i="95"/>
  <c r="U102" i="95"/>
  <c r="T102" i="95"/>
  <c r="R102" i="95"/>
  <c r="Q102" i="95"/>
  <c r="P102" i="95"/>
  <c r="O102" i="95"/>
  <c r="N102" i="95"/>
  <c r="Y101" i="95"/>
  <c r="X101" i="95"/>
  <c r="W101" i="95"/>
  <c r="V101" i="95"/>
  <c r="U101" i="95"/>
  <c r="T101" i="95"/>
  <c r="R101" i="95"/>
  <c r="Q101" i="95"/>
  <c r="P101" i="95"/>
  <c r="O101" i="95"/>
  <c r="N101" i="95"/>
  <c r="Y100" i="95"/>
  <c r="X100" i="95"/>
  <c r="W100" i="95"/>
  <c r="V100" i="95"/>
  <c r="U100" i="95"/>
  <c r="T100" i="95"/>
  <c r="R100" i="95"/>
  <c r="Q100" i="95"/>
  <c r="P100" i="95"/>
  <c r="O100" i="95"/>
  <c r="N100" i="95"/>
  <c r="Y99" i="95"/>
  <c r="X99" i="95"/>
  <c r="W99" i="95"/>
  <c r="V99" i="95"/>
  <c r="U99" i="95"/>
  <c r="T99" i="95"/>
  <c r="R99" i="95"/>
  <c r="Q99" i="95"/>
  <c r="P99" i="95"/>
  <c r="O99" i="95"/>
  <c r="N99" i="95"/>
  <c r="Y98" i="95"/>
  <c r="X98" i="95"/>
  <c r="W98" i="95"/>
  <c r="V98" i="95"/>
  <c r="U98" i="95"/>
  <c r="T98" i="95"/>
  <c r="R98" i="95"/>
  <c r="Q98" i="95"/>
  <c r="P98" i="95"/>
  <c r="O98" i="95"/>
  <c r="N98" i="95"/>
  <c r="Y97" i="95"/>
  <c r="X97" i="95"/>
  <c r="W97" i="95"/>
  <c r="V97" i="95"/>
  <c r="U97" i="95"/>
  <c r="T97" i="95"/>
  <c r="R97" i="95"/>
  <c r="Q97" i="95"/>
  <c r="P97" i="95"/>
  <c r="O97" i="95"/>
  <c r="N97" i="95"/>
  <c r="Y96" i="95"/>
  <c r="X96" i="95"/>
  <c r="W96" i="95"/>
  <c r="V96" i="95"/>
  <c r="U96" i="95"/>
  <c r="T96" i="95"/>
  <c r="R96" i="95"/>
  <c r="Q96" i="95"/>
  <c r="P96" i="95"/>
  <c r="O96" i="95"/>
  <c r="N96" i="95"/>
  <c r="Y94" i="95"/>
  <c r="X94" i="95"/>
  <c r="W94" i="95"/>
  <c r="V94" i="95"/>
  <c r="U94" i="95"/>
  <c r="T94" i="95"/>
  <c r="R94" i="95"/>
  <c r="Q94" i="95"/>
  <c r="P94" i="95"/>
  <c r="O94" i="95"/>
  <c r="N94" i="95"/>
  <c r="Y93" i="95"/>
  <c r="X93" i="95"/>
  <c r="W93" i="95"/>
  <c r="V93" i="95"/>
  <c r="U93" i="95"/>
  <c r="T93" i="95"/>
  <c r="R93" i="95"/>
  <c r="Q93" i="95"/>
  <c r="P93" i="95"/>
  <c r="O93" i="95"/>
  <c r="N93" i="95"/>
  <c r="Y92" i="95"/>
  <c r="X92" i="95"/>
  <c r="W92" i="95"/>
  <c r="V92" i="95"/>
  <c r="U92" i="95"/>
  <c r="T92" i="95"/>
  <c r="R92" i="95"/>
  <c r="Q92" i="95"/>
  <c r="P92" i="95"/>
  <c r="O92" i="95"/>
  <c r="N92" i="95"/>
  <c r="Y91" i="95"/>
  <c r="X91" i="95"/>
  <c r="W91" i="95"/>
  <c r="V91" i="95"/>
  <c r="U91" i="95"/>
  <c r="T91" i="95"/>
  <c r="R91" i="95"/>
  <c r="Q91" i="95"/>
  <c r="P91" i="95"/>
  <c r="O91" i="95"/>
  <c r="N91" i="95"/>
  <c r="Y90" i="95"/>
  <c r="X90" i="95"/>
  <c r="W90" i="95"/>
  <c r="V90" i="95"/>
  <c r="U90" i="95"/>
  <c r="T90" i="95"/>
  <c r="R90" i="95"/>
  <c r="Q90" i="95"/>
  <c r="P90" i="95"/>
  <c r="O90" i="95"/>
  <c r="N90" i="95"/>
  <c r="Y89" i="95"/>
  <c r="X89" i="95"/>
  <c r="W89" i="95"/>
  <c r="V89" i="95"/>
  <c r="U89" i="95"/>
  <c r="T89" i="95"/>
  <c r="R89" i="95"/>
  <c r="Q89" i="95"/>
  <c r="P89" i="95"/>
  <c r="O89" i="95"/>
  <c r="N89" i="95"/>
  <c r="Y88" i="95"/>
  <c r="X88" i="95"/>
  <c r="W88" i="95"/>
  <c r="V88" i="95"/>
  <c r="U88" i="95"/>
  <c r="T88" i="95"/>
  <c r="R88" i="95"/>
  <c r="Q88" i="95"/>
  <c r="P88" i="95"/>
  <c r="O88" i="95"/>
  <c r="N88" i="95"/>
  <c r="Y87" i="95"/>
  <c r="X87" i="95"/>
  <c r="W87" i="95"/>
  <c r="V87" i="95"/>
  <c r="U87" i="95"/>
  <c r="T87" i="95"/>
  <c r="R87" i="95"/>
  <c r="Q87" i="95"/>
  <c r="P87" i="95"/>
  <c r="O87" i="95"/>
  <c r="N87" i="95"/>
  <c r="Y86" i="95"/>
  <c r="X86" i="95"/>
  <c r="W86" i="95"/>
  <c r="V86" i="95"/>
  <c r="U86" i="95"/>
  <c r="T86" i="95"/>
  <c r="R86" i="95"/>
  <c r="Q86" i="95"/>
  <c r="P86" i="95"/>
  <c r="O86" i="95"/>
  <c r="N86" i="95"/>
  <c r="Y85" i="95"/>
  <c r="X85" i="95"/>
  <c r="W85" i="95"/>
  <c r="V85" i="95"/>
  <c r="U85" i="95"/>
  <c r="T85" i="95"/>
  <c r="R85" i="95"/>
  <c r="Q85" i="95"/>
  <c r="P85" i="95"/>
  <c r="O85" i="95"/>
  <c r="N85" i="95"/>
  <c r="Y83" i="95"/>
  <c r="X83" i="95"/>
  <c r="W83" i="95"/>
  <c r="V83" i="95"/>
  <c r="U83" i="95"/>
  <c r="T83" i="95"/>
  <c r="R83" i="95"/>
  <c r="Q83" i="95"/>
  <c r="P83" i="95"/>
  <c r="O83" i="95"/>
  <c r="N83" i="95"/>
  <c r="Y82" i="95"/>
  <c r="X82" i="95"/>
  <c r="W82" i="95"/>
  <c r="V82" i="95"/>
  <c r="U82" i="95"/>
  <c r="T82" i="95"/>
  <c r="R82" i="95"/>
  <c r="Q82" i="95"/>
  <c r="P82" i="95"/>
  <c r="O82" i="95"/>
  <c r="N82" i="95"/>
  <c r="Y81" i="95"/>
  <c r="X81" i="95"/>
  <c r="W81" i="95"/>
  <c r="V81" i="95"/>
  <c r="U81" i="95"/>
  <c r="T81" i="95"/>
  <c r="R81" i="95"/>
  <c r="Q81" i="95"/>
  <c r="P81" i="95"/>
  <c r="O81" i="95"/>
  <c r="N81" i="95"/>
  <c r="Y80" i="95"/>
  <c r="X80" i="95"/>
  <c r="W80" i="95"/>
  <c r="V80" i="95"/>
  <c r="U80" i="95"/>
  <c r="T80" i="95"/>
  <c r="R80" i="95"/>
  <c r="Q80" i="95"/>
  <c r="P80" i="95"/>
  <c r="O80" i="95"/>
  <c r="N80" i="95"/>
  <c r="Y78" i="95"/>
  <c r="X78" i="95"/>
  <c r="W78" i="95"/>
  <c r="V78" i="95"/>
  <c r="U78" i="95"/>
  <c r="T78" i="95"/>
  <c r="R78" i="95"/>
  <c r="Q78" i="95"/>
  <c r="P78" i="95"/>
  <c r="O78" i="95"/>
  <c r="N78" i="95"/>
  <c r="Y77" i="95"/>
  <c r="X77" i="95"/>
  <c r="W77" i="95"/>
  <c r="V77" i="95"/>
  <c r="U77" i="95"/>
  <c r="T77" i="95"/>
  <c r="R77" i="95"/>
  <c r="Q77" i="95"/>
  <c r="P77" i="95"/>
  <c r="O77" i="95"/>
  <c r="N77" i="95"/>
  <c r="Y74" i="95"/>
  <c r="X74" i="95"/>
  <c r="W74" i="95"/>
  <c r="V74" i="95"/>
  <c r="U74" i="95"/>
  <c r="T74" i="95"/>
  <c r="R74" i="95"/>
  <c r="Q74" i="95"/>
  <c r="P74" i="95"/>
  <c r="O74" i="95"/>
  <c r="N74" i="95"/>
  <c r="Y73" i="95"/>
  <c r="X73" i="95"/>
  <c r="W73" i="95"/>
  <c r="V73" i="95"/>
  <c r="U73" i="95"/>
  <c r="T73" i="95"/>
  <c r="R73" i="95"/>
  <c r="Q73" i="95"/>
  <c r="P73" i="95"/>
  <c r="O73" i="95"/>
  <c r="N73" i="95"/>
  <c r="Y72" i="95"/>
  <c r="X72" i="95"/>
  <c r="W72" i="95"/>
  <c r="V72" i="95"/>
  <c r="U72" i="95"/>
  <c r="T72" i="95"/>
  <c r="R72" i="95"/>
  <c r="Q72" i="95"/>
  <c r="P72" i="95"/>
  <c r="O72" i="95"/>
  <c r="N72" i="95"/>
  <c r="Y71" i="95"/>
  <c r="X71" i="95"/>
  <c r="W71" i="95"/>
  <c r="V71" i="95"/>
  <c r="U71" i="95"/>
  <c r="T71" i="95"/>
  <c r="R71" i="95"/>
  <c r="Q71" i="95"/>
  <c r="P71" i="95"/>
  <c r="O71" i="95"/>
  <c r="N71" i="95"/>
  <c r="Y69" i="95"/>
  <c r="X69" i="95"/>
  <c r="W69" i="95"/>
  <c r="V69" i="95"/>
  <c r="U69" i="95"/>
  <c r="T69" i="95"/>
  <c r="R69" i="95"/>
  <c r="Q69" i="95"/>
  <c r="P69" i="95"/>
  <c r="O69" i="95"/>
  <c r="N69" i="95"/>
  <c r="Y68" i="95"/>
  <c r="X68" i="95"/>
  <c r="W68" i="95"/>
  <c r="V68" i="95"/>
  <c r="U68" i="95"/>
  <c r="T68" i="95"/>
  <c r="R68" i="95"/>
  <c r="Q68" i="95"/>
  <c r="P68" i="95"/>
  <c r="O68" i="95"/>
  <c r="N68" i="95"/>
  <c r="Y67" i="95"/>
  <c r="X67" i="95"/>
  <c r="W67" i="95"/>
  <c r="V67" i="95"/>
  <c r="U67" i="95"/>
  <c r="T67" i="95"/>
  <c r="R67" i="95"/>
  <c r="Q67" i="95"/>
  <c r="P67" i="95"/>
  <c r="O67" i="95"/>
  <c r="N67" i="95"/>
  <c r="Y65" i="95"/>
  <c r="X65" i="95"/>
  <c r="W65" i="95"/>
  <c r="V65" i="95"/>
  <c r="U65" i="95"/>
  <c r="T65" i="95"/>
  <c r="R65" i="95"/>
  <c r="Q65" i="95"/>
  <c r="P65" i="95"/>
  <c r="O65" i="95"/>
  <c r="N65" i="95"/>
  <c r="Y64" i="95"/>
  <c r="X64" i="95"/>
  <c r="W64" i="95"/>
  <c r="V64" i="95"/>
  <c r="U64" i="95"/>
  <c r="T64" i="95"/>
  <c r="R64" i="95"/>
  <c r="Q64" i="95"/>
  <c r="P64" i="95"/>
  <c r="O64" i="95"/>
  <c r="N64" i="95"/>
  <c r="Y63" i="95"/>
  <c r="X63" i="95"/>
  <c r="W63" i="95"/>
  <c r="V63" i="95"/>
  <c r="U63" i="95"/>
  <c r="T63" i="95"/>
  <c r="R63" i="95"/>
  <c r="Q63" i="95"/>
  <c r="P63" i="95"/>
  <c r="O63" i="95"/>
  <c r="N63" i="95"/>
  <c r="Y62" i="95"/>
  <c r="X62" i="95"/>
  <c r="W62" i="95"/>
  <c r="V62" i="95"/>
  <c r="U62" i="95"/>
  <c r="T62" i="95"/>
  <c r="R62" i="95"/>
  <c r="Q62" i="95"/>
  <c r="P62" i="95"/>
  <c r="O62" i="95"/>
  <c r="N62" i="95"/>
  <c r="Y61" i="95"/>
  <c r="X61" i="95"/>
  <c r="W61" i="95"/>
  <c r="V61" i="95"/>
  <c r="U61" i="95"/>
  <c r="T61" i="95"/>
  <c r="R61" i="95"/>
  <c r="Q61" i="95"/>
  <c r="P61" i="95"/>
  <c r="O61" i="95"/>
  <c r="N61" i="95"/>
  <c r="Y60" i="95"/>
  <c r="X60" i="95"/>
  <c r="W60" i="95"/>
  <c r="V60" i="95"/>
  <c r="U60" i="95"/>
  <c r="T60" i="95"/>
  <c r="R60" i="95"/>
  <c r="Q60" i="95"/>
  <c r="P60" i="95"/>
  <c r="O60" i="95"/>
  <c r="N60" i="95"/>
  <c r="Y57" i="95"/>
  <c r="X57" i="95"/>
  <c r="W57" i="95"/>
  <c r="V57" i="95"/>
  <c r="U57" i="95"/>
  <c r="T57" i="95"/>
  <c r="R57" i="95"/>
  <c r="Q57" i="95"/>
  <c r="P57" i="95"/>
  <c r="O57" i="95"/>
  <c r="N57" i="95"/>
  <c r="Y56" i="95"/>
  <c r="X56" i="95"/>
  <c r="W56" i="95"/>
  <c r="V56" i="95"/>
  <c r="U56" i="95"/>
  <c r="T56" i="95"/>
  <c r="R56" i="95"/>
  <c r="Q56" i="95"/>
  <c r="P56" i="95"/>
  <c r="O56" i="95"/>
  <c r="N56" i="95"/>
  <c r="Y55" i="95"/>
  <c r="X55" i="95"/>
  <c r="W55" i="95"/>
  <c r="V55" i="95"/>
  <c r="U55" i="95"/>
  <c r="T55" i="95"/>
  <c r="R55" i="95"/>
  <c r="Q55" i="95"/>
  <c r="P55" i="95"/>
  <c r="O55" i="95"/>
  <c r="N55" i="95"/>
  <c r="Y52" i="95"/>
  <c r="X52" i="95"/>
  <c r="W52" i="95"/>
  <c r="V52" i="95"/>
  <c r="U52" i="95"/>
  <c r="T52" i="95"/>
  <c r="R52" i="95"/>
  <c r="Q52" i="95"/>
  <c r="P52" i="95"/>
  <c r="O52" i="95"/>
  <c r="N52" i="95"/>
  <c r="Y47" i="95"/>
  <c r="X47" i="95"/>
  <c r="W47" i="95"/>
  <c r="V47" i="95"/>
  <c r="U47" i="95"/>
  <c r="T47" i="95"/>
  <c r="R47" i="95"/>
  <c r="Q47" i="95"/>
  <c r="P47" i="95"/>
  <c r="O47" i="95"/>
  <c r="N47" i="95"/>
  <c r="Y42" i="95"/>
  <c r="X42" i="95"/>
  <c r="W42" i="95"/>
  <c r="V42" i="95"/>
  <c r="U42" i="95"/>
  <c r="T42" i="95"/>
  <c r="R42" i="95"/>
  <c r="Q42" i="95"/>
  <c r="P42" i="95"/>
  <c r="O42" i="95"/>
  <c r="N42" i="95"/>
  <c r="Y36" i="95"/>
  <c r="X36" i="95"/>
  <c r="W36" i="95"/>
  <c r="V36" i="95"/>
  <c r="U36" i="95"/>
  <c r="T36" i="95"/>
  <c r="R36" i="95"/>
  <c r="Q36" i="95"/>
  <c r="P36" i="95"/>
  <c r="O36" i="95"/>
  <c r="N36" i="95"/>
  <c r="Y30" i="95"/>
  <c r="X30" i="95"/>
  <c r="W30" i="95"/>
  <c r="V30" i="95"/>
  <c r="U30" i="95"/>
  <c r="T30" i="95"/>
  <c r="R30" i="95"/>
  <c r="Q30" i="95"/>
  <c r="P30" i="95"/>
  <c r="O30" i="95"/>
  <c r="N30" i="95"/>
  <c r="Y27" i="95"/>
  <c r="X27" i="95"/>
  <c r="W27" i="95"/>
  <c r="V27" i="95"/>
  <c r="U27" i="95"/>
  <c r="T27" i="95"/>
  <c r="R27" i="95"/>
  <c r="Q27" i="95"/>
  <c r="P27" i="95"/>
  <c r="O27" i="95"/>
  <c r="N27" i="95"/>
  <c r="Y26" i="95"/>
  <c r="X26" i="95"/>
  <c r="W26" i="95"/>
  <c r="V26" i="95"/>
  <c r="U26" i="95"/>
  <c r="T26" i="95"/>
  <c r="R26" i="95"/>
  <c r="Q26" i="95"/>
  <c r="P26" i="95"/>
  <c r="O26" i="95"/>
  <c r="N26" i="95"/>
  <c r="Y23" i="95"/>
  <c r="X23" i="95"/>
  <c r="W23" i="95"/>
  <c r="V23" i="95"/>
  <c r="U23" i="95"/>
  <c r="T23" i="95"/>
  <c r="R23" i="95"/>
  <c r="Q23" i="95"/>
  <c r="P23" i="95"/>
  <c r="O23" i="95"/>
  <c r="N23" i="95"/>
  <c r="Y21" i="95"/>
  <c r="X21" i="95"/>
  <c r="W21" i="95"/>
  <c r="V21" i="95"/>
  <c r="U21" i="95"/>
  <c r="T21" i="95"/>
  <c r="R21" i="95"/>
  <c r="Q21" i="95"/>
  <c r="P21" i="95"/>
  <c r="O21" i="95"/>
  <c r="N21" i="95"/>
  <c r="T18" i="95"/>
  <c r="R18" i="95"/>
  <c r="Q18" i="95"/>
  <c r="P18" i="95"/>
  <c r="O18" i="95"/>
  <c r="N18" i="95"/>
  <c r="T17" i="95"/>
  <c r="R17" i="95"/>
  <c r="Q17" i="95"/>
  <c r="P17" i="95"/>
  <c r="O17" i="95"/>
  <c r="N17" i="95"/>
  <c r="T16" i="95"/>
  <c r="R16" i="95"/>
  <c r="Q16" i="95"/>
  <c r="P16" i="95"/>
  <c r="O16" i="95"/>
  <c r="N16" i="95"/>
  <c r="T13" i="95"/>
  <c r="R13" i="95"/>
  <c r="Q13" i="95"/>
  <c r="P13" i="95"/>
  <c r="O13" i="95"/>
  <c r="N13" i="95"/>
  <c r="T12" i="95"/>
  <c r="R12" i="95"/>
  <c r="Q12" i="95"/>
  <c r="P12" i="95"/>
  <c r="O12" i="95"/>
  <c r="N12" i="95"/>
  <c r="T11" i="95"/>
  <c r="R11" i="95"/>
  <c r="Q11" i="95"/>
  <c r="P11" i="95"/>
  <c r="O11" i="95"/>
  <c r="N11" i="95"/>
  <c r="T10" i="95"/>
  <c r="R10" i="95"/>
  <c r="Q10" i="95"/>
  <c r="P10" i="95"/>
  <c r="O10" i="95"/>
  <c r="N10" i="95"/>
  <c r="T9" i="95"/>
  <c r="R9" i="95"/>
  <c r="Q9" i="95"/>
  <c r="P9" i="95"/>
  <c r="O9" i="95"/>
  <c r="N9" i="95"/>
  <c r="T8" i="95"/>
  <c r="R8" i="95"/>
  <c r="Q8" i="95"/>
  <c r="P8" i="95"/>
  <c r="O8" i="95"/>
  <c r="N8" i="95"/>
  <c r="V265" i="96"/>
  <c r="V264" i="96"/>
  <c r="V263" i="96"/>
  <c r="V262" i="96"/>
  <c r="V261" i="96"/>
  <c r="V260" i="96"/>
  <c r="V259" i="96"/>
  <c r="V257" i="96"/>
  <c r="V256" i="96"/>
  <c r="V254" i="96"/>
  <c r="V253" i="96"/>
  <c r="V252" i="96"/>
  <c r="V251" i="96"/>
  <c r="V250" i="96"/>
  <c r="V249" i="96"/>
  <c r="V248" i="96"/>
  <c r="V247" i="96"/>
  <c r="V246" i="96"/>
  <c r="V245" i="96"/>
  <c r="V244" i="96"/>
  <c r="V243" i="96"/>
  <c r="V241" i="96"/>
  <c r="V240" i="96"/>
  <c r="V239" i="96"/>
  <c r="V235" i="96"/>
  <c r="V234" i="96"/>
  <c r="V233" i="96"/>
  <c r="V232" i="96"/>
  <c r="V231" i="96"/>
  <c r="V230" i="96"/>
  <c r="V229" i="96"/>
  <c r="V228" i="96"/>
  <c r="V227" i="96"/>
  <c r="V226" i="96"/>
  <c r="V224" i="96"/>
  <c r="V223" i="96"/>
  <c r="V222" i="96"/>
  <c r="V221" i="96"/>
  <c r="V220" i="96"/>
  <c r="V219" i="96"/>
  <c r="V218" i="96"/>
  <c r="V217" i="96"/>
  <c r="V216" i="96"/>
  <c r="V215" i="96"/>
  <c r="V214" i="96"/>
  <c r="V213" i="96"/>
  <c r="V212" i="96"/>
  <c r="V210" i="96"/>
  <c r="V209" i="96"/>
  <c r="V207" i="96"/>
  <c r="V206" i="96"/>
  <c r="V205" i="96"/>
  <c r="V204" i="96"/>
  <c r="V203" i="96"/>
  <c r="V202" i="96"/>
  <c r="V201" i="96"/>
  <c r="V200" i="96"/>
  <c r="V199" i="96"/>
  <c r="V198" i="96"/>
  <c r="V196" i="96"/>
  <c r="V195" i="96"/>
  <c r="V194" i="96"/>
  <c r="V193" i="96"/>
  <c r="V192" i="96"/>
  <c r="V191" i="96"/>
  <c r="V190" i="96"/>
  <c r="V189" i="96"/>
  <c r="V188" i="96"/>
  <c r="V187" i="96"/>
  <c r="V185" i="96"/>
  <c r="V184" i="96"/>
  <c r="V183" i="96"/>
  <c r="V182" i="96"/>
  <c r="V181" i="96"/>
  <c r="V180" i="96"/>
  <c r="V179" i="96"/>
  <c r="V178" i="96"/>
  <c r="V177" i="96"/>
  <c r="V176" i="96"/>
  <c r="V174" i="96"/>
  <c r="V172" i="96"/>
  <c r="V171" i="96"/>
  <c r="V170" i="96"/>
  <c r="V169" i="96"/>
  <c r="V166" i="96"/>
  <c r="V165" i="96"/>
  <c r="V163" i="96"/>
  <c r="V162" i="96"/>
  <c r="V161" i="96"/>
  <c r="V159" i="96"/>
  <c r="V157" i="96"/>
  <c r="V156" i="96"/>
  <c r="V155" i="96"/>
  <c r="V154" i="96"/>
  <c r="V153" i="96"/>
  <c r="V152" i="96"/>
  <c r="V151" i="96"/>
  <c r="V150" i="96"/>
  <c r="V149" i="96"/>
  <c r="V148" i="96"/>
  <c r="V147" i="96"/>
  <c r="V145" i="96"/>
  <c r="V144" i="96"/>
  <c r="V143" i="96"/>
  <c r="V142" i="96"/>
  <c r="V141" i="96"/>
  <c r="V140" i="96"/>
  <c r="V139" i="96"/>
  <c r="V138" i="96"/>
  <c r="V137" i="96"/>
  <c r="V136" i="96"/>
  <c r="V135" i="96"/>
  <c r="V134" i="96"/>
  <c r="V133" i="96"/>
  <c r="V132" i="96"/>
  <c r="V130" i="96"/>
  <c r="V129" i="96"/>
  <c r="V127" i="96"/>
  <c r="V126" i="96"/>
  <c r="V124" i="96"/>
  <c r="V123" i="96"/>
  <c r="V122" i="96"/>
  <c r="V121" i="96"/>
  <c r="V120" i="96"/>
  <c r="V119" i="96"/>
  <c r="V118" i="96"/>
  <c r="V116" i="96"/>
  <c r="V115" i="96"/>
  <c r="V114" i="96"/>
  <c r="V113" i="96"/>
  <c r="V112" i="96"/>
  <c r="V111" i="96"/>
  <c r="V110" i="96"/>
  <c r="V109" i="96"/>
  <c r="V108" i="96"/>
  <c r="V107" i="96"/>
  <c r="V105" i="96"/>
  <c r="V104" i="96"/>
  <c r="V103" i="96"/>
  <c r="V102" i="96"/>
  <c r="V101" i="96"/>
  <c r="V100" i="96"/>
  <c r="V99" i="96"/>
  <c r="V98" i="96"/>
  <c r="V97" i="96"/>
  <c r="V96" i="96"/>
  <c r="V94" i="96"/>
  <c r="V93" i="96"/>
  <c r="V92" i="96"/>
  <c r="V91" i="96"/>
  <c r="V89" i="96"/>
  <c r="V88" i="96"/>
  <c r="V85" i="96"/>
  <c r="V84" i="96"/>
  <c r="V83" i="96"/>
  <c r="V82" i="96"/>
  <c r="V80" i="96"/>
  <c r="V79" i="96"/>
  <c r="V78" i="96"/>
  <c r="V76" i="96"/>
  <c r="V75" i="96"/>
  <c r="V74" i="96"/>
  <c r="V73" i="96"/>
  <c r="V72" i="96"/>
  <c r="V71" i="96"/>
  <c r="V68" i="96"/>
  <c r="L68" i="96" s="1"/>
  <c r="V67" i="96"/>
  <c r="V66" i="96"/>
  <c r="L66" i="96" s="1"/>
  <c r="V61" i="96"/>
  <c r="V49" i="96"/>
  <c r="V44" i="96"/>
  <c r="L44" i="96" s="1"/>
  <c r="V38" i="96"/>
  <c r="V32" i="96"/>
  <c r="V29" i="96"/>
  <c r="V28" i="96"/>
  <c r="V23" i="96"/>
  <c r="V21" i="96"/>
  <c r="V18" i="96"/>
  <c r="L18" i="96" s="1"/>
  <c r="V17" i="96"/>
  <c r="V16" i="96"/>
  <c r="L16" i="96" s="1"/>
  <c r="V13" i="96"/>
  <c r="L13" i="96" s="1"/>
  <c r="V12" i="96"/>
  <c r="V11" i="96"/>
  <c r="L11" i="96" s="1"/>
  <c r="V10" i="96"/>
  <c r="V9" i="96"/>
  <c r="L9" i="96" s="1"/>
  <c r="V8" i="96"/>
  <c r="L34" i="101"/>
  <c r="L31" i="101"/>
  <c r="L18" i="101"/>
  <c r="L16" i="101"/>
  <c r="S254" i="101"/>
  <c r="S253" i="101"/>
  <c r="S252" i="101"/>
  <c r="S251" i="101"/>
  <c r="S250" i="101"/>
  <c r="S249" i="101"/>
  <c r="S248" i="101"/>
  <c r="S246" i="101"/>
  <c r="S245" i="101"/>
  <c r="S243" i="101"/>
  <c r="S242" i="101"/>
  <c r="S241" i="101"/>
  <c r="S240" i="101"/>
  <c r="S239" i="101"/>
  <c r="S238" i="101"/>
  <c r="S237" i="101"/>
  <c r="S236" i="101"/>
  <c r="S235" i="101"/>
  <c r="S234" i="101"/>
  <c r="S233" i="101"/>
  <c r="S232" i="101"/>
  <c r="S230" i="101"/>
  <c r="S229" i="101"/>
  <c r="S228" i="101"/>
  <c r="S224" i="101"/>
  <c r="S223" i="101"/>
  <c r="S222" i="101"/>
  <c r="S221" i="101"/>
  <c r="S220" i="101"/>
  <c r="S219" i="101"/>
  <c r="S218" i="101"/>
  <c r="S217" i="101"/>
  <c r="S216" i="101"/>
  <c r="S215" i="101"/>
  <c r="S213" i="101"/>
  <c r="S212" i="101"/>
  <c r="S211" i="101"/>
  <c r="S210" i="101"/>
  <c r="S209" i="101"/>
  <c r="S208" i="101"/>
  <c r="S207" i="101"/>
  <c r="S206" i="101"/>
  <c r="S205" i="101"/>
  <c r="S204" i="101"/>
  <c r="S203" i="101"/>
  <c r="S202" i="101"/>
  <c r="S201" i="101"/>
  <c r="S199" i="101"/>
  <c r="S198" i="101"/>
  <c r="S196" i="101"/>
  <c r="S195" i="101"/>
  <c r="S194" i="101"/>
  <c r="S193" i="101"/>
  <c r="S192" i="101"/>
  <c r="S191" i="101"/>
  <c r="S190" i="101"/>
  <c r="S189" i="101"/>
  <c r="S188" i="101"/>
  <c r="S187" i="101"/>
  <c r="S185" i="101"/>
  <c r="S184" i="101"/>
  <c r="S183" i="101"/>
  <c r="S182" i="101"/>
  <c r="S181" i="101"/>
  <c r="S180" i="101"/>
  <c r="S179" i="101"/>
  <c r="S178" i="101"/>
  <c r="S177" i="101"/>
  <c r="S176" i="101"/>
  <c r="S174" i="101"/>
  <c r="S173" i="101"/>
  <c r="S172" i="101"/>
  <c r="S171" i="101"/>
  <c r="S170" i="101"/>
  <c r="S169" i="101"/>
  <c r="S168" i="101"/>
  <c r="S167" i="101"/>
  <c r="S166" i="101"/>
  <c r="S165" i="101"/>
  <c r="S163" i="101"/>
  <c r="S161" i="101"/>
  <c r="S160" i="101"/>
  <c r="S159" i="101"/>
  <c r="S158" i="101"/>
  <c r="S156" i="101"/>
  <c r="S155" i="101"/>
  <c r="S154" i="101"/>
  <c r="S153" i="101"/>
  <c r="S152" i="101"/>
  <c r="S151" i="101"/>
  <c r="S150" i="101"/>
  <c r="S148" i="101"/>
  <c r="S146" i="101"/>
  <c r="S145" i="101"/>
  <c r="S144" i="101"/>
  <c r="S143" i="101"/>
  <c r="S142" i="101"/>
  <c r="S141" i="101"/>
  <c r="S140" i="101"/>
  <c r="S139" i="101"/>
  <c r="S138" i="101"/>
  <c r="S137" i="101"/>
  <c r="S136" i="101"/>
  <c r="S134" i="101"/>
  <c r="S133" i="101"/>
  <c r="S132" i="101"/>
  <c r="S131" i="101"/>
  <c r="S130" i="101"/>
  <c r="S129" i="101"/>
  <c r="S128" i="101"/>
  <c r="S127" i="101"/>
  <c r="S126" i="101"/>
  <c r="S125" i="101"/>
  <c r="S124" i="101"/>
  <c r="S123" i="101"/>
  <c r="S122" i="101"/>
  <c r="S121" i="101"/>
  <c r="S119" i="101"/>
  <c r="S118" i="101"/>
  <c r="S116" i="101"/>
  <c r="S115" i="101"/>
  <c r="S114" i="101"/>
  <c r="S113" i="101"/>
  <c r="S112" i="101"/>
  <c r="S111" i="101"/>
  <c r="S110" i="101"/>
  <c r="S109" i="101"/>
  <c r="S108" i="101"/>
  <c r="S107" i="101"/>
  <c r="S105" i="101"/>
  <c r="S104" i="101"/>
  <c r="S103" i="101"/>
  <c r="S102" i="101"/>
  <c r="S101" i="101"/>
  <c r="S100" i="101"/>
  <c r="S99" i="101"/>
  <c r="S98" i="101"/>
  <c r="S97" i="101"/>
  <c r="S96" i="101"/>
  <c r="S94" i="101"/>
  <c r="S93" i="101"/>
  <c r="S92" i="101"/>
  <c r="S91" i="101"/>
  <c r="S90" i="101"/>
  <c r="S89" i="101"/>
  <c r="S88" i="101"/>
  <c r="S87" i="101"/>
  <c r="S86" i="101"/>
  <c r="S85" i="101"/>
  <c r="S83" i="101"/>
  <c r="S82" i="101"/>
  <c r="S81" i="101"/>
  <c r="S80" i="101"/>
  <c r="S78" i="101"/>
  <c r="S77" i="101"/>
  <c r="S74" i="101"/>
  <c r="S73" i="101"/>
  <c r="S72" i="101"/>
  <c r="S71" i="101"/>
  <c r="S69" i="101"/>
  <c r="S68" i="101"/>
  <c r="S67" i="101"/>
  <c r="S65" i="101"/>
  <c r="S64" i="101"/>
  <c r="S63" i="101"/>
  <c r="S62" i="101"/>
  <c r="S61" i="101"/>
  <c r="S60" i="101"/>
  <c r="S58" i="101"/>
  <c r="S57" i="101"/>
  <c r="S56" i="101"/>
  <c r="S55" i="101"/>
  <c r="S54" i="101"/>
  <c r="L54" i="101" s="1"/>
  <c r="S52" i="101"/>
  <c r="S51" i="101"/>
  <c r="S49" i="101"/>
  <c r="S48" i="101"/>
  <c r="S47" i="101"/>
  <c r="S46" i="101"/>
  <c r="S44" i="101"/>
  <c r="S43" i="101"/>
  <c r="L43" i="101" s="1"/>
  <c r="S42" i="101"/>
  <c r="S41" i="101"/>
  <c r="S39" i="101"/>
  <c r="S38" i="101"/>
  <c r="S36" i="101"/>
  <c r="S35" i="101"/>
  <c r="S34" i="101"/>
  <c r="S31" i="101"/>
  <c r="S30" i="101"/>
  <c r="L30" i="101" s="1"/>
  <c r="S29" i="101"/>
  <c r="L29" i="101" s="1"/>
  <c r="S28" i="101"/>
  <c r="L28" i="101" s="1"/>
  <c r="S27" i="101"/>
  <c r="L27" i="101" s="1"/>
  <c r="S26" i="101"/>
  <c r="L26" i="101" s="1"/>
  <c r="S25" i="101"/>
  <c r="L25" i="101" s="1"/>
  <c r="S23" i="101"/>
  <c r="S22" i="101"/>
  <c r="S21" i="101"/>
  <c r="S19" i="101"/>
  <c r="L19" i="101" s="1"/>
  <c r="S18" i="101"/>
  <c r="S17" i="101"/>
  <c r="L17" i="101" s="1"/>
  <c r="S16" i="101"/>
  <c r="S15" i="101"/>
  <c r="L15" i="101" s="1"/>
  <c r="S14" i="101"/>
  <c r="L14" i="101" s="1"/>
  <c r="S13" i="101"/>
  <c r="S12" i="101"/>
  <c r="S11" i="101"/>
  <c r="S10" i="101"/>
  <c r="S9" i="101"/>
  <c r="S8" i="101"/>
  <c r="S7" i="101"/>
  <c r="L7" i="101" s="1"/>
  <c r="S255" i="100"/>
  <c r="S254" i="100"/>
  <c r="S253" i="100"/>
  <c r="S252" i="100"/>
  <c r="S251" i="100"/>
  <c r="S250" i="100"/>
  <c r="S249" i="100"/>
  <c r="S247" i="100"/>
  <c r="S246" i="100"/>
  <c r="S244" i="100"/>
  <c r="S243" i="100"/>
  <c r="S242" i="100"/>
  <c r="S241" i="100"/>
  <c r="S240" i="100"/>
  <c r="S239" i="100"/>
  <c r="S238" i="100"/>
  <c r="S237" i="100"/>
  <c r="S236" i="100"/>
  <c r="S235" i="100"/>
  <c r="S234" i="100"/>
  <c r="S233" i="100"/>
  <c r="S231" i="100"/>
  <c r="S230" i="100"/>
  <c r="S229" i="100"/>
  <c r="S225" i="100"/>
  <c r="S224" i="100"/>
  <c r="S223" i="100"/>
  <c r="S222" i="100"/>
  <c r="S221" i="100"/>
  <c r="S220" i="100"/>
  <c r="S219" i="100"/>
  <c r="S218" i="100"/>
  <c r="S217" i="100"/>
  <c r="S216" i="100"/>
  <c r="S214" i="100"/>
  <c r="S213" i="100"/>
  <c r="S212" i="100"/>
  <c r="S211" i="100"/>
  <c r="S210" i="100"/>
  <c r="S209" i="100"/>
  <c r="S208" i="100"/>
  <c r="S207" i="100"/>
  <c r="S206" i="100"/>
  <c r="S205" i="100"/>
  <c r="S204" i="100"/>
  <c r="S203" i="100"/>
  <c r="S202" i="100"/>
  <c r="S200" i="100"/>
  <c r="S199" i="100"/>
  <c r="S197" i="100"/>
  <c r="S196" i="100"/>
  <c r="S195" i="100"/>
  <c r="S194" i="100"/>
  <c r="S193" i="100"/>
  <c r="S192" i="100"/>
  <c r="S191" i="100"/>
  <c r="S190" i="100"/>
  <c r="S189" i="100"/>
  <c r="S188" i="100"/>
  <c r="S186" i="100"/>
  <c r="S185" i="100"/>
  <c r="S184" i="100"/>
  <c r="S183" i="100"/>
  <c r="S182" i="100"/>
  <c r="S181" i="100"/>
  <c r="S180" i="100"/>
  <c r="S179" i="100"/>
  <c r="S178" i="100"/>
  <c r="S177" i="100"/>
  <c r="S175" i="100"/>
  <c r="S174" i="100"/>
  <c r="S173" i="100"/>
  <c r="S172" i="100"/>
  <c r="S171" i="100"/>
  <c r="S170" i="100"/>
  <c r="S169" i="100"/>
  <c r="S168" i="100"/>
  <c r="S167" i="100"/>
  <c r="S166" i="100"/>
  <c r="S164" i="100"/>
  <c r="S162" i="100"/>
  <c r="S161" i="100"/>
  <c r="S160" i="100"/>
  <c r="S159" i="100"/>
  <c r="S157" i="100"/>
  <c r="S156" i="100"/>
  <c r="S155" i="100"/>
  <c r="S154" i="100"/>
  <c r="S153" i="100"/>
  <c r="S152" i="100"/>
  <c r="S151" i="100"/>
  <c r="S149" i="100"/>
  <c r="S147" i="100"/>
  <c r="S146" i="100"/>
  <c r="S145" i="100"/>
  <c r="S144" i="100"/>
  <c r="S143" i="100"/>
  <c r="S142" i="100"/>
  <c r="S141" i="100"/>
  <c r="S140" i="100"/>
  <c r="S139" i="100"/>
  <c r="S138" i="100"/>
  <c r="S137" i="100"/>
  <c r="S135" i="100"/>
  <c r="S134" i="100"/>
  <c r="S133" i="100"/>
  <c r="S132" i="100"/>
  <c r="S131" i="100"/>
  <c r="S130" i="100"/>
  <c r="S129" i="100"/>
  <c r="S128" i="100"/>
  <c r="S127" i="100"/>
  <c r="S126" i="100"/>
  <c r="S125" i="100"/>
  <c r="S124" i="100"/>
  <c r="S123" i="100"/>
  <c r="S122" i="100"/>
  <c r="S120" i="100"/>
  <c r="S119" i="100"/>
  <c r="S117" i="100"/>
  <c r="S116" i="100"/>
  <c r="S115" i="100"/>
  <c r="S114" i="100"/>
  <c r="S113" i="100"/>
  <c r="S112" i="100"/>
  <c r="S111" i="100"/>
  <c r="S110" i="100"/>
  <c r="S109" i="100"/>
  <c r="S108" i="100"/>
  <c r="S106" i="100"/>
  <c r="S105" i="100"/>
  <c r="S104" i="100"/>
  <c r="S103" i="100"/>
  <c r="S102" i="100"/>
  <c r="S101" i="100"/>
  <c r="S100" i="100"/>
  <c r="S99" i="100"/>
  <c r="S98" i="100"/>
  <c r="S97" i="100"/>
  <c r="S95" i="100"/>
  <c r="S94" i="100"/>
  <c r="S93" i="100"/>
  <c r="S92" i="100"/>
  <c r="S91" i="100"/>
  <c r="S90" i="100"/>
  <c r="S89" i="100"/>
  <c r="S88" i="100"/>
  <c r="S87" i="100"/>
  <c r="S86" i="100"/>
  <c r="S84" i="100"/>
  <c r="S83" i="100"/>
  <c r="S82" i="100"/>
  <c r="S81" i="100"/>
  <c r="S79" i="100"/>
  <c r="S78" i="100"/>
  <c r="S75" i="100"/>
  <c r="S74" i="100"/>
  <c r="S73" i="100"/>
  <c r="S72" i="100"/>
  <c r="S70" i="100"/>
  <c r="S69" i="100"/>
  <c r="S68" i="100"/>
  <c r="S66" i="100"/>
  <c r="S65" i="100"/>
  <c r="S64" i="100"/>
  <c r="S63" i="100"/>
  <c r="S62" i="100"/>
  <c r="S61" i="100"/>
  <c r="S59" i="100"/>
  <c r="S58" i="100"/>
  <c r="S57" i="100"/>
  <c r="S56" i="100"/>
  <c r="S55" i="100"/>
  <c r="S53" i="100"/>
  <c r="S52" i="100"/>
  <c r="S50" i="100"/>
  <c r="S49" i="100"/>
  <c r="L49" i="100" s="1"/>
  <c r="S47" i="100"/>
  <c r="S46" i="100"/>
  <c r="S44" i="100"/>
  <c r="S43" i="100"/>
  <c r="S42" i="100"/>
  <c r="S41" i="100"/>
  <c r="S39" i="100"/>
  <c r="S38" i="100"/>
  <c r="S36" i="100"/>
  <c r="S35" i="100"/>
  <c r="S34" i="100"/>
  <c r="S31" i="100"/>
  <c r="S30" i="100"/>
  <c r="S29" i="100"/>
  <c r="S28" i="100"/>
  <c r="S27" i="100"/>
  <c r="S26" i="100"/>
  <c r="S25" i="100"/>
  <c r="L25" i="100" s="1"/>
  <c r="S23" i="100"/>
  <c r="S22" i="100"/>
  <c r="L22" i="100" s="1"/>
  <c r="S21" i="100"/>
  <c r="S19" i="100"/>
  <c r="S18" i="100"/>
  <c r="S17" i="100"/>
  <c r="S16" i="100"/>
  <c r="S15" i="100"/>
  <c r="S14" i="100"/>
  <c r="S13" i="100"/>
  <c r="S12" i="100"/>
  <c r="S11" i="100"/>
  <c r="S10" i="100"/>
  <c r="S9" i="100"/>
  <c r="S8" i="100"/>
  <c r="S7" i="100"/>
  <c r="K248" i="100"/>
  <c r="K245" i="100"/>
  <c r="K232" i="100"/>
  <c r="K228" i="100"/>
  <c r="K215" i="100"/>
  <c r="K201" i="100"/>
  <c r="K198" i="100"/>
  <c r="K187" i="100"/>
  <c r="K176" i="100"/>
  <c r="K165" i="100"/>
  <c r="K158" i="100"/>
  <c r="K150" i="100"/>
  <c r="K148" i="100"/>
  <c r="K136" i="100"/>
  <c r="K121" i="100"/>
  <c r="K118" i="100"/>
  <c r="K107" i="100"/>
  <c r="K96" i="100"/>
  <c r="K85" i="100"/>
  <c r="K80" i="100"/>
  <c r="K77" i="100"/>
  <c r="K71" i="100"/>
  <c r="K67" i="100"/>
  <c r="K60" i="100" s="1"/>
  <c r="K54" i="100"/>
  <c r="K51" i="100"/>
  <c r="K48" i="100"/>
  <c r="K45" i="100"/>
  <c r="K37" i="100"/>
  <c r="K33" i="100"/>
  <c r="K24" i="100"/>
  <c r="K20" i="100"/>
  <c r="K6" i="100"/>
  <c r="K24" i="101"/>
  <c r="K6" i="101"/>
  <c r="S260" i="102"/>
  <c r="S259" i="102"/>
  <c r="S258" i="102"/>
  <c r="S257" i="102"/>
  <c r="S256" i="102"/>
  <c r="S255" i="102"/>
  <c r="S254" i="102"/>
  <c r="S252" i="102"/>
  <c r="S251" i="102"/>
  <c r="S249" i="102"/>
  <c r="S248" i="102"/>
  <c r="S247" i="102"/>
  <c r="S246" i="102"/>
  <c r="S245" i="102"/>
  <c r="S244" i="102"/>
  <c r="S243" i="102"/>
  <c r="S242" i="102"/>
  <c r="S241" i="102"/>
  <c r="S240" i="102"/>
  <c r="S239" i="102"/>
  <c r="S238" i="102"/>
  <c r="S236" i="102"/>
  <c r="S235" i="102"/>
  <c r="S234" i="102"/>
  <c r="S230" i="102"/>
  <c r="S229" i="102"/>
  <c r="S228" i="102"/>
  <c r="S227" i="102"/>
  <c r="S226" i="102"/>
  <c r="S225" i="102"/>
  <c r="S224" i="102"/>
  <c r="S223" i="102"/>
  <c r="S222" i="102"/>
  <c r="S221" i="102"/>
  <c r="S219" i="102"/>
  <c r="S218" i="102"/>
  <c r="S217" i="102"/>
  <c r="S216" i="102"/>
  <c r="S215" i="102"/>
  <c r="S214" i="102"/>
  <c r="S213" i="102"/>
  <c r="S212" i="102"/>
  <c r="S211" i="102"/>
  <c r="S210" i="102"/>
  <c r="S209" i="102"/>
  <c r="S208" i="102"/>
  <c r="S207" i="102"/>
  <c r="S205" i="102"/>
  <c r="S204" i="102"/>
  <c r="S202" i="102"/>
  <c r="S201" i="102"/>
  <c r="S200" i="102"/>
  <c r="S199" i="102"/>
  <c r="S198" i="102"/>
  <c r="S197" i="102"/>
  <c r="S196" i="102"/>
  <c r="S195" i="102"/>
  <c r="S194" i="102"/>
  <c r="S193" i="102"/>
  <c r="S191" i="102"/>
  <c r="S190" i="102"/>
  <c r="S189" i="102"/>
  <c r="S188" i="102"/>
  <c r="S187" i="102"/>
  <c r="S186" i="102"/>
  <c r="S185" i="102"/>
  <c r="S184" i="102"/>
  <c r="S183" i="102"/>
  <c r="S182" i="102"/>
  <c r="S180" i="102"/>
  <c r="S179" i="102"/>
  <c r="S178" i="102"/>
  <c r="S177" i="102"/>
  <c r="S176" i="102"/>
  <c r="S175" i="102"/>
  <c r="S174" i="102"/>
  <c r="S173" i="102"/>
  <c r="S172" i="102"/>
  <c r="S171" i="102"/>
  <c r="S169" i="102"/>
  <c r="S167" i="102"/>
  <c r="S166" i="102"/>
  <c r="S165" i="102"/>
  <c r="S164" i="102"/>
  <c r="S162" i="102"/>
  <c r="L162" i="102" s="1"/>
  <c r="S161" i="102"/>
  <c r="L161" i="102" s="1"/>
  <c r="S160" i="102"/>
  <c r="L160" i="102" s="1"/>
  <c r="S159" i="102"/>
  <c r="L159" i="102" s="1"/>
  <c r="S158" i="102"/>
  <c r="S157" i="102"/>
  <c r="S156" i="102"/>
  <c r="S154" i="102"/>
  <c r="S152" i="102"/>
  <c r="S151" i="102"/>
  <c r="S150" i="102"/>
  <c r="S149" i="102"/>
  <c r="S148" i="102"/>
  <c r="S147" i="102"/>
  <c r="S146" i="102"/>
  <c r="S145" i="102"/>
  <c r="S144" i="102"/>
  <c r="S143" i="102"/>
  <c r="S142" i="102"/>
  <c r="S140" i="102"/>
  <c r="S139" i="102"/>
  <c r="S138" i="102"/>
  <c r="S137" i="102"/>
  <c r="S136" i="102"/>
  <c r="S135" i="102"/>
  <c r="S134" i="102"/>
  <c r="S133" i="102"/>
  <c r="S132" i="102"/>
  <c r="S131" i="102"/>
  <c r="S130" i="102"/>
  <c r="S129" i="102"/>
  <c r="S128" i="102"/>
  <c r="S127" i="102"/>
  <c r="S125" i="102"/>
  <c r="S124" i="102"/>
  <c r="S122" i="102"/>
  <c r="S121" i="102"/>
  <c r="S120" i="102"/>
  <c r="L120" i="102" s="1"/>
  <c r="S119" i="102"/>
  <c r="S118" i="102"/>
  <c r="S117" i="102"/>
  <c r="S116" i="102"/>
  <c r="S115" i="102"/>
  <c r="S114" i="102"/>
  <c r="S113" i="102"/>
  <c r="S111" i="102"/>
  <c r="S110" i="102"/>
  <c r="S109" i="102"/>
  <c r="S108" i="102"/>
  <c r="S107" i="102"/>
  <c r="S106" i="102"/>
  <c r="S105" i="102"/>
  <c r="S104" i="102"/>
  <c r="S103" i="102"/>
  <c r="S102" i="102"/>
  <c r="S100" i="102"/>
  <c r="S99" i="102"/>
  <c r="S98" i="102"/>
  <c r="S97" i="102"/>
  <c r="S96" i="102"/>
  <c r="S95" i="102"/>
  <c r="S94" i="102"/>
  <c r="S93" i="102"/>
  <c r="S92" i="102"/>
  <c r="S91" i="102"/>
  <c r="S89" i="102"/>
  <c r="S88" i="102"/>
  <c r="S87" i="102"/>
  <c r="S86" i="102"/>
  <c r="S84" i="102"/>
  <c r="S83" i="102"/>
  <c r="S80" i="102"/>
  <c r="S79" i="102"/>
  <c r="S78" i="102"/>
  <c r="S77" i="102"/>
  <c r="S75" i="102"/>
  <c r="S74" i="102"/>
  <c r="S73" i="102"/>
  <c r="S71" i="102"/>
  <c r="S70" i="102"/>
  <c r="S69" i="102"/>
  <c r="S68" i="102"/>
  <c r="S67" i="102"/>
  <c r="S66" i="102"/>
  <c r="S64" i="102"/>
  <c r="L64" i="102" s="1"/>
  <c r="S63" i="102"/>
  <c r="L63" i="102" s="1"/>
  <c r="S62" i="102"/>
  <c r="L62" i="102" s="1"/>
  <c r="S61" i="102"/>
  <c r="L61" i="102" s="1"/>
  <c r="S60" i="102"/>
  <c r="L60" i="102" s="1"/>
  <c r="S58" i="102"/>
  <c r="S57" i="102"/>
  <c r="L57" i="102" s="1"/>
  <c r="S55" i="102"/>
  <c r="L55" i="102" s="1"/>
  <c r="S54" i="102"/>
  <c r="L54" i="102" s="1"/>
  <c r="S53" i="102"/>
  <c r="L53" i="102" s="1"/>
  <c r="S52" i="102"/>
  <c r="L52" i="102" s="1"/>
  <c r="S50" i="102"/>
  <c r="L50" i="102" s="1"/>
  <c r="S49" i="102"/>
  <c r="L49" i="102" s="1"/>
  <c r="S47" i="102"/>
  <c r="S46" i="102"/>
  <c r="L46" i="102" s="1"/>
  <c r="S44" i="102"/>
  <c r="L44" i="102" s="1"/>
  <c r="S43" i="102"/>
  <c r="L43" i="102" s="1"/>
  <c r="S42" i="102"/>
  <c r="L42" i="102" s="1"/>
  <c r="S39" i="102"/>
  <c r="L39" i="102" s="1"/>
  <c r="S38" i="102"/>
  <c r="L38" i="102" s="1"/>
  <c r="S36" i="102"/>
  <c r="S35" i="102"/>
  <c r="L35" i="102" s="1"/>
  <c r="S34" i="102"/>
  <c r="S31" i="102"/>
  <c r="S30" i="102"/>
  <c r="S29" i="102"/>
  <c r="S28" i="102"/>
  <c r="S27" i="102"/>
  <c r="S26" i="102"/>
  <c r="S25" i="102"/>
  <c r="S23" i="102"/>
  <c r="S22" i="102"/>
  <c r="S21" i="102"/>
  <c r="S19" i="102"/>
  <c r="S18" i="102"/>
  <c r="S17" i="102"/>
  <c r="S16" i="102"/>
  <c r="S15" i="102"/>
  <c r="S14" i="102"/>
  <c r="S13" i="102"/>
  <c r="S12" i="102"/>
  <c r="S11" i="102"/>
  <c r="S10" i="102"/>
  <c r="S9" i="102"/>
  <c r="S8" i="102"/>
  <c r="S7" i="102"/>
  <c r="K253" i="102"/>
  <c r="K250" i="102"/>
  <c r="K237" i="102"/>
  <c r="K220" i="102"/>
  <c r="K206" i="102"/>
  <c r="K203" i="102"/>
  <c r="K192" i="102"/>
  <c r="K181" i="102"/>
  <c r="K170" i="102"/>
  <c r="K163" i="102"/>
  <c r="K155" i="102"/>
  <c r="K141" i="102"/>
  <c r="K126" i="102"/>
  <c r="K123" i="102"/>
  <c r="K112" i="102"/>
  <c r="K101" i="102"/>
  <c r="K90" i="102"/>
  <c r="K85" i="102"/>
  <c r="K82" i="102"/>
  <c r="K76" i="102"/>
  <c r="K72" i="102"/>
  <c r="U284" i="97"/>
  <c r="U283" i="97"/>
  <c r="U282" i="97"/>
  <c r="U281" i="97"/>
  <c r="U280" i="97"/>
  <c r="U279" i="97"/>
  <c r="U278" i="97"/>
  <c r="U276" i="97"/>
  <c r="U275" i="97"/>
  <c r="U273" i="97"/>
  <c r="U272" i="97"/>
  <c r="U271" i="97"/>
  <c r="U270" i="97"/>
  <c r="U269" i="97"/>
  <c r="U268" i="97"/>
  <c r="U267" i="97"/>
  <c r="U266" i="97"/>
  <c r="U265" i="97"/>
  <c r="U264" i="97"/>
  <c r="U263" i="97"/>
  <c r="U262" i="97"/>
  <c r="U260" i="97"/>
  <c r="U259" i="97"/>
  <c r="U258" i="97"/>
  <c r="U254" i="97"/>
  <c r="U253" i="97"/>
  <c r="U252" i="97"/>
  <c r="U251" i="97"/>
  <c r="U250" i="97"/>
  <c r="U249" i="97"/>
  <c r="U248" i="97"/>
  <c r="U247" i="97"/>
  <c r="U246" i="97"/>
  <c r="U245" i="97"/>
  <c r="U243" i="97"/>
  <c r="U242" i="97"/>
  <c r="U241" i="97"/>
  <c r="U240" i="97"/>
  <c r="U239" i="97"/>
  <c r="U238" i="97"/>
  <c r="U237" i="97"/>
  <c r="U236" i="97"/>
  <c r="U235" i="97"/>
  <c r="U234" i="97"/>
  <c r="U233" i="97"/>
  <c r="U232" i="97"/>
  <c r="U231" i="97"/>
  <c r="U229" i="97"/>
  <c r="U228" i="97"/>
  <c r="U226" i="97"/>
  <c r="U225" i="97"/>
  <c r="U224" i="97"/>
  <c r="U223" i="97"/>
  <c r="U222" i="97"/>
  <c r="U221" i="97"/>
  <c r="U220" i="97"/>
  <c r="U219" i="97"/>
  <c r="U218" i="97"/>
  <c r="U217" i="97"/>
  <c r="U215" i="97"/>
  <c r="U214" i="97"/>
  <c r="U213" i="97"/>
  <c r="U212" i="97"/>
  <c r="U211" i="97"/>
  <c r="U210" i="97"/>
  <c r="U209" i="97"/>
  <c r="U208" i="97"/>
  <c r="U207" i="97"/>
  <c r="U206" i="97"/>
  <c r="U204" i="97"/>
  <c r="U203" i="97"/>
  <c r="U202" i="97"/>
  <c r="U201" i="97"/>
  <c r="U200" i="97"/>
  <c r="U199" i="97"/>
  <c r="U198" i="97"/>
  <c r="U197" i="97"/>
  <c r="U196" i="97"/>
  <c r="U195" i="97"/>
  <c r="U193" i="97"/>
  <c r="U191" i="97"/>
  <c r="U190" i="97"/>
  <c r="U189" i="97"/>
  <c r="U188" i="97"/>
  <c r="U185" i="97"/>
  <c r="U184" i="97"/>
  <c r="L184" i="97" s="1"/>
  <c r="U182" i="97"/>
  <c r="U181" i="97"/>
  <c r="U180" i="97"/>
  <c r="U178" i="97"/>
  <c r="U176" i="97"/>
  <c r="U175" i="97"/>
  <c r="U174" i="97"/>
  <c r="U173" i="97"/>
  <c r="U172" i="97"/>
  <c r="U171" i="97"/>
  <c r="U170" i="97"/>
  <c r="U169" i="97"/>
  <c r="U168" i="97"/>
  <c r="U167" i="97"/>
  <c r="U166" i="97"/>
  <c r="U164" i="97"/>
  <c r="U163" i="97"/>
  <c r="U162" i="97"/>
  <c r="U161" i="97"/>
  <c r="U160" i="97"/>
  <c r="U159" i="97"/>
  <c r="U158" i="97"/>
  <c r="U157" i="97"/>
  <c r="U156" i="97"/>
  <c r="U155" i="97"/>
  <c r="U154" i="97"/>
  <c r="U153" i="97"/>
  <c r="U152" i="97"/>
  <c r="U151" i="97"/>
  <c r="U149" i="97"/>
  <c r="U148" i="97"/>
  <c r="U146" i="97"/>
  <c r="U145" i="97"/>
  <c r="U144" i="97"/>
  <c r="U143" i="97"/>
  <c r="U142" i="97"/>
  <c r="U141" i="97"/>
  <c r="U140" i="97"/>
  <c r="U139" i="97"/>
  <c r="U138" i="97"/>
  <c r="U137" i="97"/>
  <c r="U135" i="97"/>
  <c r="U134" i="97"/>
  <c r="U133" i="97"/>
  <c r="U132" i="97"/>
  <c r="U131" i="97"/>
  <c r="U130" i="97"/>
  <c r="U129" i="97"/>
  <c r="U128" i="97"/>
  <c r="U127" i="97"/>
  <c r="U126" i="97"/>
  <c r="U124" i="97"/>
  <c r="U123" i="97"/>
  <c r="U122" i="97"/>
  <c r="U121" i="97"/>
  <c r="U120" i="97"/>
  <c r="U119" i="97"/>
  <c r="U118" i="97"/>
  <c r="U117" i="97"/>
  <c r="U116" i="97"/>
  <c r="U115" i="97"/>
  <c r="U113" i="97"/>
  <c r="U112" i="97"/>
  <c r="U111" i="97"/>
  <c r="U110" i="97"/>
  <c r="U108" i="97"/>
  <c r="U107" i="97"/>
  <c r="U104" i="97"/>
  <c r="U103" i="97"/>
  <c r="U102" i="97"/>
  <c r="U101" i="97"/>
  <c r="U99" i="97"/>
  <c r="U98" i="97"/>
  <c r="U97" i="97"/>
  <c r="U95" i="97"/>
  <c r="U94" i="97"/>
  <c r="U93" i="97"/>
  <c r="U92" i="97"/>
  <c r="U91" i="97"/>
  <c r="U90" i="97"/>
  <c r="U85" i="97"/>
  <c r="U84" i="97"/>
  <c r="U83" i="97"/>
  <c r="U78" i="97"/>
  <c r="U77" i="97"/>
  <c r="U71" i="97"/>
  <c r="U70" i="97"/>
  <c r="U65" i="97"/>
  <c r="U64" i="97"/>
  <c r="U52" i="97"/>
  <c r="U40" i="97"/>
  <c r="U39" i="97"/>
  <c r="U35" i="97"/>
  <c r="U34" i="97"/>
  <c r="U29" i="97"/>
  <c r="U27" i="97"/>
  <c r="U24" i="97"/>
  <c r="L24" i="97" s="1"/>
  <c r="U23" i="97"/>
  <c r="L23" i="97" s="1"/>
  <c r="U22" i="97"/>
  <c r="U15" i="97"/>
  <c r="U14" i="97"/>
  <c r="U13" i="97"/>
  <c r="U12" i="97"/>
  <c r="U11" i="97"/>
  <c r="U10" i="97"/>
  <c r="L185" i="97"/>
  <c r="L22" i="97"/>
  <c r="T277" i="97"/>
  <c r="T274" i="97"/>
  <c r="T261" i="97"/>
  <c r="T257" i="97"/>
  <c r="T244" i="97"/>
  <c r="T230" i="97"/>
  <c r="T227" i="97"/>
  <c r="T216" i="97"/>
  <c r="T205" i="97"/>
  <c r="T194" i="97"/>
  <c r="T192" i="97" s="1"/>
  <c r="T187" i="97"/>
  <c r="T186" i="97"/>
  <c r="T183" i="97"/>
  <c r="T179" i="97"/>
  <c r="T165" i="97"/>
  <c r="T150" i="97"/>
  <c r="T147" i="97"/>
  <c r="T136" i="97"/>
  <c r="T125" i="97"/>
  <c r="T114" i="97"/>
  <c r="T109" i="97"/>
  <c r="T106" i="97"/>
  <c r="T100" i="97"/>
  <c r="T96" i="97"/>
  <c r="T89" i="97" s="1"/>
  <c r="T88" i="97"/>
  <c r="T87" i="97"/>
  <c r="T82" i="97"/>
  <c r="T81" i="97"/>
  <c r="T76" i="97"/>
  <c r="T75" i="97"/>
  <c r="T74" i="97"/>
  <c r="T72" i="97"/>
  <c r="T68" i="97"/>
  <c r="T67" i="97"/>
  <c r="T63" i="97"/>
  <c r="T62" i="97"/>
  <c r="T59" i="97"/>
  <c r="T58" i="97"/>
  <c r="T56" i="97"/>
  <c r="T55" i="97"/>
  <c r="T51" i="97"/>
  <c r="T50" i="97"/>
  <c r="T48" i="97"/>
  <c r="T47" i="97"/>
  <c r="T43" i="97"/>
  <c r="T42" i="97"/>
  <c r="T38" i="97"/>
  <c r="T37" i="97"/>
  <c r="T33" i="97"/>
  <c r="T32" i="97"/>
  <c r="T28" i="97"/>
  <c r="T26" i="97" s="1"/>
  <c r="T25" i="97"/>
  <c r="T21" i="97"/>
  <c r="T20" i="97"/>
  <c r="T18" i="97"/>
  <c r="T17" i="97"/>
  <c r="T9" i="97"/>
  <c r="T8" i="97"/>
  <c r="L54" i="104"/>
  <c r="L42" i="104"/>
  <c r="Z42" i="104" s="1"/>
  <c r="L27" i="104"/>
  <c r="S254" i="104"/>
  <c r="S253" i="104"/>
  <c r="S252" i="104"/>
  <c r="S251" i="104"/>
  <c r="S250" i="104"/>
  <c r="S249" i="104"/>
  <c r="S248" i="104"/>
  <c r="S246" i="104"/>
  <c r="S245" i="104"/>
  <c r="S243" i="104"/>
  <c r="S242" i="104"/>
  <c r="S241" i="104"/>
  <c r="S240" i="104"/>
  <c r="S239" i="104"/>
  <c r="S238" i="104"/>
  <c r="S237" i="104"/>
  <c r="S236" i="104"/>
  <c r="S235" i="104"/>
  <c r="S234" i="104"/>
  <c r="S233" i="104"/>
  <c r="S232" i="104"/>
  <c r="S230" i="104"/>
  <c r="S229" i="104"/>
  <c r="S228" i="104"/>
  <c r="S224" i="104"/>
  <c r="S223" i="104"/>
  <c r="S222" i="104"/>
  <c r="S221" i="104"/>
  <c r="S220" i="104"/>
  <c r="S219" i="104"/>
  <c r="S218" i="104"/>
  <c r="S217" i="104"/>
  <c r="S216" i="104"/>
  <c r="S215" i="104"/>
  <c r="S213" i="104"/>
  <c r="S212" i="104"/>
  <c r="S211" i="104"/>
  <c r="S210" i="104"/>
  <c r="S209" i="104"/>
  <c r="S208" i="104"/>
  <c r="S207" i="104"/>
  <c r="S206" i="104"/>
  <c r="S205" i="104"/>
  <c r="S204" i="104"/>
  <c r="S203" i="104"/>
  <c r="S202" i="104"/>
  <c r="S201" i="104"/>
  <c r="S199" i="104"/>
  <c r="S198" i="104"/>
  <c r="S196" i="104"/>
  <c r="S195" i="104"/>
  <c r="S194" i="104"/>
  <c r="S193" i="104"/>
  <c r="S192" i="104"/>
  <c r="S191" i="104"/>
  <c r="S190" i="104"/>
  <c r="S189" i="104"/>
  <c r="S188" i="104"/>
  <c r="S187" i="104"/>
  <c r="S185" i="104"/>
  <c r="S184" i="104"/>
  <c r="S183" i="104"/>
  <c r="S182" i="104"/>
  <c r="S181" i="104"/>
  <c r="S180" i="104"/>
  <c r="S179" i="104"/>
  <c r="S178" i="104"/>
  <c r="S177" i="104"/>
  <c r="S176" i="104"/>
  <c r="S174" i="104"/>
  <c r="S173" i="104"/>
  <c r="S172" i="104"/>
  <c r="S171" i="104"/>
  <c r="S170" i="104"/>
  <c r="S169" i="104"/>
  <c r="S168" i="104"/>
  <c r="S167" i="104"/>
  <c r="S166" i="104"/>
  <c r="S165" i="104"/>
  <c r="S163" i="104"/>
  <c r="S161" i="104"/>
  <c r="S160" i="104"/>
  <c r="S159" i="104"/>
  <c r="S158" i="104"/>
  <c r="S156" i="104"/>
  <c r="S155" i="104"/>
  <c r="S154" i="104"/>
  <c r="S153" i="104"/>
  <c r="S152" i="104"/>
  <c r="S151" i="104"/>
  <c r="S150" i="104"/>
  <c r="S148" i="104"/>
  <c r="S146" i="104"/>
  <c r="S145" i="104"/>
  <c r="S144" i="104"/>
  <c r="S143" i="104"/>
  <c r="S142" i="104"/>
  <c r="S141" i="104"/>
  <c r="S140" i="104"/>
  <c r="S139" i="104"/>
  <c r="S138" i="104"/>
  <c r="S137" i="104"/>
  <c r="S136" i="104"/>
  <c r="S134" i="104"/>
  <c r="S133" i="104"/>
  <c r="S132" i="104"/>
  <c r="S131" i="104"/>
  <c r="S130" i="104"/>
  <c r="S129" i="104"/>
  <c r="S128" i="104"/>
  <c r="S127" i="104"/>
  <c r="S126" i="104"/>
  <c r="S125" i="104"/>
  <c r="S124" i="104"/>
  <c r="S123" i="104"/>
  <c r="S122" i="104"/>
  <c r="S121" i="104"/>
  <c r="S119" i="104"/>
  <c r="S118" i="104"/>
  <c r="S116" i="104"/>
  <c r="S115" i="104"/>
  <c r="S114" i="104"/>
  <c r="S113" i="104"/>
  <c r="S112" i="104"/>
  <c r="S111" i="104"/>
  <c r="S110" i="104"/>
  <c r="S109" i="104"/>
  <c r="S108" i="104"/>
  <c r="S107" i="104"/>
  <c r="S105" i="104"/>
  <c r="S104" i="104"/>
  <c r="S103" i="104"/>
  <c r="S102" i="104"/>
  <c r="S101" i="104"/>
  <c r="S100" i="104"/>
  <c r="S99" i="104"/>
  <c r="S98" i="104"/>
  <c r="S97" i="104"/>
  <c r="S96" i="104"/>
  <c r="S94" i="104"/>
  <c r="S93" i="104"/>
  <c r="S92" i="104"/>
  <c r="S91" i="104"/>
  <c r="S90" i="104"/>
  <c r="S89" i="104"/>
  <c r="S88" i="104"/>
  <c r="S87" i="104"/>
  <c r="S86" i="104"/>
  <c r="S85" i="104"/>
  <c r="S83" i="104"/>
  <c r="S82" i="104"/>
  <c r="S81" i="104"/>
  <c r="S80" i="104"/>
  <c r="S78" i="104"/>
  <c r="S77" i="104"/>
  <c r="S74" i="104"/>
  <c r="S73" i="104"/>
  <c r="S72" i="104"/>
  <c r="S71" i="104"/>
  <c r="S69" i="104"/>
  <c r="S68" i="104"/>
  <c r="S67" i="104"/>
  <c r="S65" i="104"/>
  <c r="S64" i="104"/>
  <c r="S63" i="104"/>
  <c r="S62" i="104"/>
  <c r="S61" i="104"/>
  <c r="S60" i="104"/>
  <c r="S58" i="104"/>
  <c r="L58" i="104" s="1"/>
  <c r="S57" i="104"/>
  <c r="L57" i="104" s="1"/>
  <c r="S56" i="104"/>
  <c r="L56" i="104" s="1"/>
  <c r="S55" i="104"/>
  <c r="L55" i="104" s="1"/>
  <c r="S54" i="104"/>
  <c r="S52" i="104"/>
  <c r="S51" i="104"/>
  <c r="S49" i="104"/>
  <c r="L49" i="104" s="1"/>
  <c r="S48" i="104"/>
  <c r="L48" i="104" s="1"/>
  <c r="Z48" i="104" s="1"/>
  <c r="S47" i="104"/>
  <c r="L47" i="104" s="1"/>
  <c r="Z47" i="104" s="1"/>
  <c r="S46" i="104"/>
  <c r="L46" i="104" s="1"/>
  <c r="Z46" i="104" s="1"/>
  <c r="S44" i="104"/>
  <c r="L44" i="104" s="1"/>
  <c r="S43" i="104"/>
  <c r="L43" i="104" s="1"/>
  <c r="Z43" i="104" s="1"/>
  <c r="S42" i="104"/>
  <c r="S41" i="104"/>
  <c r="L41" i="104" s="1"/>
  <c r="S39" i="104"/>
  <c r="L39" i="104" s="1"/>
  <c r="S38" i="104"/>
  <c r="L38" i="104" s="1"/>
  <c r="S36" i="104"/>
  <c r="L36" i="104" s="1"/>
  <c r="S35" i="104"/>
  <c r="L35" i="104" s="1"/>
  <c r="S34" i="104"/>
  <c r="L34" i="104" s="1"/>
  <c r="S31" i="104"/>
  <c r="L31" i="104" s="1"/>
  <c r="S30" i="104"/>
  <c r="L30" i="104" s="1"/>
  <c r="S29" i="104"/>
  <c r="L29" i="104" s="1"/>
  <c r="S28" i="104"/>
  <c r="L28" i="104" s="1"/>
  <c r="S27" i="104"/>
  <c r="S26" i="104"/>
  <c r="L26" i="104" s="1"/>
  <c r="S25" i="104"/>
  <c r="L25" i="104" s="1"/>
  <c r="S23" i="104"/>
  <c r="S22" i="104"/>
  <c r="S21" i="104"/>
  <c r="S19" i="104"/>
  <c r="S18" i="104"/>
  <c r="S17" i="104"/>
  <c r="S16" i="104"/>
  <c r="S15" i="104"/>
  <c r="L15" i="104" s="1"/>
  <c r="S14" i="104"/>
  <c r="L14" i="104" s="1"/>
  <c r="S13" i="104"/>
  <c r="S12" i="104"/>
  <c r="S11" i="104"/>
  <c r="S10" i="104"/>
  <c r="S9" i="104"/>
  <c r="S8" i="104"/>
  <c r="S7" i="104"/>
  <c r="L7" i="104" s="1"/>
  <c r="R247" i="104"/>
  <c r="R244" i="104"/>
  <c r="R231" i="104"/>
  <c r="R227" i="104"/>
  <c r="R226" i="104" s="1"/>
  <c r="R214" i="104"/>
  <c r="R200" i="104"/>
  <c r="R197" i="104"/>
  <c r="R186" i="104"/>
  <c r="R175" i="104"/>
  <c r="R162" i="104" s="1"/>
  <c r="R164" i="104"/>
  <c r="R157" i="104"/>
  <c r="R149" i="104"/>
  <c r="R147" i="104" s="1"/>
  <c r="R135" i="104"/>
  <c r="R120" i="104"/>
  <c r="R117" i="104"/>
  <c r="R106" i="104"/>
  <c r="R95" i="104"/>
  <c r="R84" i="104"/>
  <c r="R79" i="104"/>
  <c r="R76" i="104"/>
  <c r="R70" i="104"/>
  <c r="R66" i="104"/>
  <c r="R59" i="104" s="1"/>
  <c r="R53" i="104"/>
  <c r="R50" i="104"/>
  <c r="R45" i="104"/>
  <c r="S45" i="104" s="1"/>
  <c r="R37" i="104"/>
  <c r="R33" i="104"/>
  <c r="R24" i="104"/>
  <c r="R20" i="104"/>
  <c r="R6" i="104"/>
  <c r="R5" i="104" s="1"/>
  <c r="S254" i="103"/>
  <c r="S253" i="103"/>
  <c r="S252" i="103"/>
  <c r="S251" i="103"/>
  <c r="S250" i="103"/>
  <c r="S249" i="103"/>
  <c r="S248" i="103"/>
  <c r="S246" i="103"/>
  <c r="S245" i="103"/>
  <c r="S243" i="103"/>
  <c r="S242" i="103"/>
  <c r="S241" i="103"/>
  <c r="S240" i="103"/>
  <c r="S239" i="103"/>
  <c r="S238" i="103"/>
  <c r="S237" i="103"/>
  <c r="S236" i="103"/>
  <c r="S235" i="103"/>
  <c r="S234" i="103"/>
  <c r="S233" i="103"/>
  <c r="S232" i="103"/>
  <c r="S230" i="103"/>
  <c r="S229" i="103"/>
  <c r="S228" i="103"/>
  <c r="S224" i="103"/>
  <c r="S223" i="103"/>
  <c r="S222" i="103"/>
  <c r="S221" i="103"/>
  <c r="S220" i="103"/>
  <c r="S219" i="103"/>
  <c r="S218" i="103"/>
  <c r="S217" i="103"/>
  <c r="S216" i="103"/>
  <c r="S215" i="103"/>
  <c r="S213" i="103"/>
  <c r="S212" i="103"/>
  <c r="S211" i="103"/>
  <c r="S210" i="103"/>
  <c r="S209" i="103"/>
  <c r="S208" i="103"/>
  <c r="S207" i="103"/>
  <c r="S206" i="103"/>
  <c r="S205" i="103"/>
  <c r="S204" i="103"/>
  <c r="S203" i="103"/>
  <c r="S202" i="103"/>
  <c r="S201" i="103"/>
  <c r="S199" i="103"/>
  <c r="S198" i="103"/>
  <c r="S196" i="103"/>
  <c r="S195" i="103"/>
  <c r="S194" i="103"/>
  <c r="S193" i="103"/>
  <c r="S192" i="103"/>
  <c r="S191" i="103"/>
  <c r="S190" i="103"/>
  <c r="S189" i="103"/>
  <c r="S188" i="103"/>
  <c r="S187" i="103"/>
  <c r="S185" i="103"/>
  <c r="S184" i="103"/>
  <c r="S183" i="103"/>
  <c r="S182" i="103"/>
  <c r="S181" i="103"/>
  <c r="S180" i="103"/>
  <c r="S179" i="103"/>
  <c r="S178" i="103"/>
  <c r="S177" i="103"/>
  <c r="S176" i="103"/>
  <c r="S174" i="103"/>
  <c r="S173" i="103"/>
  <c r="S172" i="103"/>
  <c r="S171" i="103"/>
  <c r="S170" i="103"/>
  <c r="S169" i="103"/>
  <c r="S168" i="103"/>
  <c r="S167" i="103"/>
  <c r="S166" i="103"/>
  <c r="S165" i="103"/>
  <c r="S163" i="103"/>
  <c r="S161" i="103"/>
  <c r="S160" i="103"/>
  <c r="S159" i="103"/>
  <c r="S158" i="103"/>
  <c r="S156" i="103"/>
  <c r="L156" i="103" s="1"/>
  <c r="S155" i="103"/>
  <c r="L155" i="103" s="1"/>
  <c r="S154" i="103"/>
  <c r="L154" i="103" s="1"/>
  <c r="S153" i="103"/>
  <c r="L153" i="103" s="1"/>
  <c r="S152" i="103"/>
  <c r="S151" i="103"/>
  <c r="S150" i="103"/>
  <c r="S148" i="103"/>
  <c r="S146" i="103"/>
  <c r="S145" i="103"/>
  <c r="S144" i="103"/>
  <c r="S143" i="103"/>
  <c r="S142" i="103"/>
  <c r="S141" i="103"/>
  <c r="S140" i="103"/>
  <c r="S139" i="103"/>
  <c r="S138" i="103"/>
  <c r="S137" i="103"/>
  <c r="S136" i="103"/>
  <c r="S134" i="103"/>
  <c r="S133" i="103"/>
  <c r="S132" i="103"/>
  <c r="S131" i="103"/>
  <c r="S130" i="103"/>
  <c r="S129" i="103"/>
  <c r="S128" i="103"/>
  <c r="S127" i="103"/>
  <c r="S126" i="103"/>
  <c r="S125" i="103"/>
  <c r="S124" i="103"/>
  <c r="S123" i="103"/>
  <c r="S122" i="103"/>
  <c r="S121" i="103"/>
  <c r="S119" i="103"/>
  <c r="S118" i="103"/>
  <c r="S116" i="103"/>
  <c r="S115" i="103"/>
  <c r="S114" i="103"/>
  <c r="S113" i="103"/>
  <c r="S112" i="103"/>
  <c r="S111" i="103"/>
  <c r="S110" i="103"/>
  <c r="S109" i="103"/>
  <c r="S108" i="103"/>
  <c r="S107" i="103"/>
  <c r="S105" i="103"/>
  <c r="S104" i="103"/>
  <c r="S103" i="103"/>
  <c r="S102" i="103"/>
  <c r="S101" i="103"/>
  <c r="S100" i="103"/>
  <c r="S99" i="103"/>
  <c r="S98" i="103"/>
  <c r="S97" i="103"/>
  <c r="S96" i="103"/>
  <c r="S94" i="103"/>
  <c r="S93" i="103"/>
  <c r="S92" i="103"/>
  <c r="S91" i="103"/>
  <c r="S90" i="103"/>
  <c r="S89" i="103"/>
  <c r="S88" i="103"/>
  <c r="S87" i="103"/>
  <c r="S86" i="103"/>
  <c r="S85" i="103"/>
  <c r="S83" i="103"/>
  <c r="S82" i="103"/>
  <c r="S81" i="103"/>
  <c r="S80" i="103"/>
  <c r="S78" i="103"/>
  <c r="S77" i="103"/>
  <c r="S74" i="103"/>
  <c r="S73" i="103"/>
  <c r="S72" i="103"/>
  <c r="S71" i="103"/>
  <c r="S69" i="103"/>
  <c r="S68" i="103"/>
  <c r="S67" i="103"/>
  <c r="S65" i="103"/>
  <c r="S64" i="103"/>
  <c r="S63" i="103"/>
  <c r="S62" i="103"/>
  <c r="S61" i="103"/>
  <c r="S60" i="103"/>
  <c r="S58" i="103"/>
  <c r="L58" i="103" s="1"/>
  <c r="S57" i="103"/>
  <c r="L57" i="103" s="1"/>
  <c r="S56" i="103"/>
  <c r="L56" i="103" s="1"/>
  <c r="S55" i="103"/>
  <c r="L55" i="103" s="1"/>
  <c r="S54" i="103"/>
  <c r="L54" i="103" s="1"/>
  <c r="S52" i="103"/>
  <c r="S51" i="103"/>
  <c r="S49" i="103"/>
  <c r="L49" i="103" s="1"/>
  <c r="S48" i="103"/>
  <c r="L48" i="103" s="1"/>
  <c r="S47" i="103"/>
  <c r="S46" i="103"/>
  <c r="S44" i="103"/>
  <c r="L44" i="103" s="1"/>
  <c r="S43" i="103"/>
  <c r="S42" i="103"/>
  <c r="L42" i="103" s="1"/>
  <c r="S41" i="103"/>
  <c r="L41" i="103" s="1"/>
  <c r="S39" i="103"/>
  <c r="L39" i="103" s="1"/>
  <c r="S38" i="103"/>
  <c r="L38" i="103" s="1"/>
  <c r="S36" i="103"/>
  <c r="S35" i="103"/>
  <c r="L35" i="103" s="1"/>
  <c r="S34" i="103"/>
  <c r="L34" i="103" s="1"/>
  <c r="S31" i="103"/>
  <c r="L31" i="103" s="1"/>
  <c r="S30" i="103"/>
  <c r="L30" i="103" s="1"/>
  <c r="S29" i="103"/>
  <c r="L29" i="103" s="1"/>
  <c r="S28" i="103"/>
  <c r="L28" i="103" s="1"/>
  <c r="S27" i="103"/>
  <c r="L27" i="103" s="1"/>
  <c r="S26" i="103"/>
  <c r="L26" i="103" s="1"/>
  <c r="S25" i="103"/>
  <c r="L25" i="103" s="1"/>
  <c r="S23" i="103"/>
  <c r="S22" i="103"/>
  <c r="L22" i="103" s="1"/>
  <c r="S21" i="103"/>
  <c r="S19" i="103"/>
  <c r="L19" i="103" s="1"/>
  <c r="S18" i="103"/>
  <c r="L18" i="103" s="1"/>
  <c r="S17" i="103"/>
  <c r="L17" i="103" s="1"/>
  <c r="S16" i="103"/>
  <c r="L16" i="103" s="1"/>
  <c r="S15" i="103"/>
  <c r="L15" i="103" s="1"/>
  <c r="S14" i="103"/>
  <c r="L14" i="103" s="1"/>
  <c r="S13" i="103"/>
  <c r="S12" i="103"/>
  <c r="S11" i="103"/>
  <c r="S10" i="103"/>
  <c r="S9" i="103"/>
  <c r="S8" i="103"/>
  <c r="S7" i="103"/>
  <c r="L7" i="103" s="1"/>
  <c r="R247" i="103"/>
  <c r="R244" i="103"/>
  <c r="R231" i="103"/>
  <c r="R227" i="103"/>
  <c r="R214" i="103"/>
  <c r="R200" i="103"/>
  <c r="R197" i="103"/>
  <c r="R186" i="103"/>
  <c r="R175" i="103"/>
  <c r="R164" i="103"/>
  <c r="R157" i="103"/>
  <c r="R149" i="103"/>
  <c r="R147" i="103" s="1"/>
  <c r="R135" i="103"/>
  <c r="R120" i="103"/>
  <c r="R117" i="103"/>
  <c r="R106" i="103"/>
  <c r="R95" i="103"/>
  <c r="R84" i="103"/>
  <c r="R79" i="103"/>
  <c r="R76" i="103"/>
  <c r="R70" i="103"/>
  <c r="R66" i="103"/>
  <c r="R53" i="103"/>
  <c r="R50" i="103"/>
  <c r="R45" i="103"/>
  <c r="R40" i="103" s="1"/>
  <c r="R37" i="103"/>
  <c r="R33" i="103"/>
  <c r="R24" i="103"/>
  <c r="R20" i="103"/>
  <c r="R6" i="103"/>
  <c r="K247" i="104"/>
  <c r="K244" i="104"/>
  <c r="K231" i="104"/>
  <c r="K227" i="104"/>
  <c r="K226" i="104"/>
  <c r="K225" i="104" s="1"/>
  <c r="K214" i="104"/>
  <c r="K200" i="104"/>
  <c r="K197" i="104"/>
  <c r="K186" i="104"/>
  <c r="K175" i="104"/>
  <c r="K164" i="104"/>
  <c r="K157" i="104"/>
  <c r="K149" i="104"/>
  <c r="K147" i="104" s="1"/>
  <c r="K135" i="104"/>
  <c r="K120" i="104"/>
  <c r="K117" i="104"/>
  <c r="K106" i="104"/>
  <c r="K95" i="104"/>
  <c r="K84" i="104"/>
  <c r="K79" i="104"/>
  <c r="K76" i="104"/>
  <c r="K70" i="104"/>
  <c r="K66" i="104"/>
  <c r="K59" i="104"/>
  <c r="K53" i="104"/>
  <c r="K50" i="104"/>
  <c r="K40" i="104"/>
  <c r="K37" i="104"/>
  <c r="K33" i="104"/>
  <c r="K24" i="104"/>
  <c r="K20" i="104"/>
  <c r="K6" i="104"/>
  <c r="K247" i="103"/>
  <c r="K244" i="103"/>
  <c r="K231" i="103"/>
  <c r="K227" i="103"/>
  <c r="K226" i="103" s="1"/>
  <c r="K214" i="103"/>
  <c r="K200" i="103"/>
  <c r="K197" i="103"/>
  <c r="K186" i="103"/>
  <c r="K175" i="103"/>
  <c r="K164" i="103"/>
  <c r="K157" i="103"/>
  <c r="K149" i="103"/>
  <c r="K147" i="103" s="1"/>
  <c r="K135" i="103"/>
  <c r="K120" i="103"/>
  <c r="K117" i="103"/>
  <c r="K106" i="103"/>
  <c r="K95" i="103"/>
  <c r="K84" i="103"/>
  <c r="K79" i="103"/>
  <c r="K76" i="103"/>
  <c r="K70" i="103"/>
  <c r="K66" i="103"/>
  <c r="K53" i="103"/>
  <c r="K50" i="103"/>
  <c r="K40" i="103"/>
  <c r="K37" i="103"/>
  <c r="K33" i="103"/>
  <c r="K24" i="103"/>
  <c r="K20" i="103"/>
  <c r="K6" i="103"/>
  <c r="S62" i="83"/>
  <c r="X62" i="83" s="1"/>
  <c r="L62" i="83" s="1"/>
  <c r="S49" i="83"/>
  <c r="X49" i="83" s="1"/>
  <c r="L49" i="83" s="1"/>
  <c r="G52" i="97" l="1"/>
  <c r="G45" i="97" s="1"/>
  <c r="H52" i="97"/>
  <c r="H45" i="97" s="1"/>
  <c r="G102" i="97"/>
  <c r="H102" i="97"/>
  <c r="G108" i="97"/>
  <c r="H108" i="97"/>
  <c r="G122" i="97"/>
  <c r="H122" i="97"/>
  <c r="G127" i="97"/>
  <c r="H127" i="97"/>
  <c r="G140" i="97"/>
  <c r="H140" i="97"/>
  <c r="G144" i="97"/>
  <c r="G114" i="95" s="1"/>
  <c r="H144" i="97"/>
  <c r="H114" i="95" s="1"/>
  <c r="G158" i="97"/>
  <c r="H158" i="97"/>
  <c r="G162" i="97"/>
  <c r="H162" i="97"/>
  <c r="G171" i="97"/>
  <c r="H171" i="97"/>
  <c r="G175" i="97"/>
  <c r="H175" i="97"/>
  <c r="G193" i="97"/>
  <c r="H193" i="97"/>
  <c r="G202" i="97"/>
  <c r="H202" i="97"/>
  <c r="G207" i="97"/>
  <c r="H207" i="97"/>
  <c r="G215" i="97"/>
  <c r="H215" i="97"/>
  <c r="G220" i="97"/>
  <c r="H220" i="97"/>
  <c r="G229" i="97"/>
  <c r="H229" i="97"/>
  <c r="G234" i="97"/>
  <c r="H234" i="97"/>
  <c r="G242" i="97"/>
  <c r="H242" i="97"/>
  <c r="G247" i="97"/>
  <c r="H247" i="97"/>
  <c r="G258" i="97"/>
  <c r="H258" i="97"/>
  <c r="G271" i="97"/>
  <c r="H271" i="97"/>
  <c r="G23" i="102"/>
  <c r="J23" i="102"/>
  <c r="I23" i="102"/>
  <c r="H23" i="102"/>
  <c r="J82" i="96"/>
  <c r="I82" i="96"/>
  <c r="H82" i="96"/>
  <c r="J98" i="96"/>
  <c r="J87" i="95" s="1"/>
  <c r="I98" i="96"/>
  <c r="I87" i="95" s="1"/>
  <c r="H98" i="96"/>
  <c r="H87" i="95" s="1"/>
  <c r="J102" i="96"/>
  <c r="J91" i="95" s="1"/>
  <c r="I102" i="96"/>
  <c r="I91" i="95" s="1"/>
  <c r="H102" i="96"/>
  <c r="J115" i="96"/>
  <c r="J104" i="95" s="1"/>
  <c r="I115" i="96"/>
  <c r="I104" i="95" s="1"/>
  <c r="H115" i="96"/>
  <c r="J120" i="96"/>
  <c r="J109" i="95" s="1"/>
  <c r="I120" i="96"/>
  <c r="I109" i="95" s="1"/>
  <c r="H120" i="96"/>
  <c r="K120" i="96"/>
  <c r="K109" i="95" s="1"/>
  <c r="J135" i="96"/>
  <c r="J124" i="95" s="1"/>
  <c r="I135" i="96"/>
  <c r="I124" i="95" s="1"/>
  <c r="H135" i="96"/>
  <c r="K135" i="96"/>
  <c r="K124" i="95" s="1"/>
  <c r="J139" i="96"/>
  <c r="J128" i="95" s="1"/>
  <c r="I139" i="96"/>
  <c r="I128" i="95" s="1"/>
  <c r="H139" i="96"/>
  <c r="H128" i="95" s="1"/>
  <c r="K139" i="96"/>
  <c r="K128" i="95" s="1"/>
  <c r="J152" i="96"/>
  <c r="J141" i="95" s="1"/>
  <c r="I152" i="96"/>
  <c r="I141" i="95" s="1"/>
  <c r="K152" i="96"/>
  <c r="K141" i="95" s="1"/>
  <c r="H152" i="96"/>
  <c r="H141" i="95" s="1"/>
  <c r="J156" i="96"/>
  <c r="J145" i="95" s="1"/>
  <c r="I156" i="96"/>
  <c r="I145" i="95" s="1"/>
  <c r="K156" i="96"/>
  <c r="K145" i="95" s="1"/>
  <c r="H156" i="96"/>
  <c r="J174" i="96"/>
  <c r="I174" i="96"/>
  <c r="H174" i="96"/>
  <c r="J179" i="96"/>
  <c r="J168" i="95" s="1"/>
  <c r="I179" i="96"/>
  <c r="I168" i="95" s="1"/>
  <c r="H179" i="96"/>
  <c r="J192" i="96"/>
  <c r="J181" i="95" s="1"/>
  <c r="I192" i="96"/>
  <c r="I181" i="95" s="1"/>
  <c r="H192" i="96"/>
  <c r="J196" i="96"/>
  <c r="J185" i="95" s="1"/>
  <c r="I196" i="96"/>
  <c r="I185" i="95" s="1"/>
  <c r="H196" i="96"/>
  <c r="J210" i="96"/>
  <c r="J199" i="95" s="1"/>
  <c r="I210" i="96"/>
  <c r="I199" i="95" s="1"/>
  <c r="H210" i="96"/>
  <c r="J223" i="96"/>
  <c r="J212" i="95" s="1"/>
  <c r="I223" i="96"/>
  <c r="I212" i="95" s="1"/>
  <c r="H223" i="96"/>
  <c r="H212" i="95" s="1"/>
  <c r="J228" i="96"/>
  <c r="J217" i="95" s="1"/>
  <c r="I228" i="96"/>
  <c r="I217" i="95" s="1"/>
  <c r="H228" i="96"/>
  <c r="H217" i="95" s="1"/>
  <c r="J244" i="96"/>
  <c r="J233" i="95" s="1"/>
  <c r="I244" i="96"/>
  <c r="I233" i="95" s="1"/>
  <c r="H244" i="96"/>
  <c r="J248" i="96"/>
  <c r="J237" i="95" s="1"/>
  <c r="I248" i="96"/>
  <c r="I237" i="95" s="1"/>
  <c r="H248" i="96"/>
  <c r="J262" i="96"/>
  <c r="J251" i="95" s="1"/>
  <c r="I262" i="96"/>
  <c r="I251" i="95" s="1"/>
  <c r="H262" i="96"/>
  <c r="G103" i="97"/>
  <c r="H103" i="97"/>
  <c r="G110" i="97"/>
  <c r="H110" i="97"/>
  <c r="H109" i="97" s="1"/>
  <c r="G123" i="97"/>
  <c r="H123" i="97"/>
  <c r="G128" i="97"/>
  <c r="H128" i="97"/>
  <c r="G141" i="97"/>
  <c r="H141" i="97"/>
  <c r="G155" i="97"/>
  <c r="H155" i="97"/>
  <c r="G159" i="97"/>
  <c r="H159" i="97"/>
  <c r="G172" i="97"/>
  <c r="H172" i="97"/>
  <c r="G182" i="97"/>
  <c r="H182" i="97"/>
  <c r="G195" i="97"/>
  <c r="H195" i="97"/>
  <c r="G203" i="97"/>
  <c r="H203" i="97"/>
  <c r="G212" i="97"/>
  <c r="H212" i="97"/>
  <c r="G225" i="97"/>
  <c r="H225" i="97"/>
  <c r="G235" i="97"/>
  <c r="H235" i="97"/>
  <c r="G248" i="97"/>
  <c r="H248" i="97"/>
  <c r="G259" i="97"/>
  <c r="H259" i="97"/>
  <c r="G268" i="97"/>
  <c r="H268" i="97"/>
  <c r="G278" i="97"/>
  <c r="H278" i="97"/>
  <c r="J78" i="96"/>
  <c r="I78" i="96"/>
  <c r="H78" i="96"/>
  <c r="J83" i="96"/>
  <c r="J72" i="95" s="1"/>
  <c r="I83" i="96"/>
  <c r="I72" i="95" s="1"/>
  <c r="H83" i="96"/>
  <c r="H72" i="95" s="1"/>
  <c r="J94" i="96"/>
  <c r="J83" i="95" s="1"/>
  <c r="I94" i="96"/>
  <c r="I83" i="95" s="1"/>
  <c r="H94" i="96"/>
  <c r="J103" i="96"/>
  <c r="J92" i="95" s="1"/>
  <c r="I103" i="96"/>
  <c r="I92" i="95" s="1"/>
  <c r="H103" i="96"/>
  <c r="H92" i="95" s="1"/>
  <c r="J112" i="96"/>
  <c r="J101" i="95" s="1"/>
  <c r="I112" i="96"/>
  <c r="I101" i="95" s="1"/>
  <c r="H112" i="96"/>
  <c r="J121" i="96"/>
  <c r="J110" i="95" s="1"/>
  <c r="I121" i="96"/>
  <c r="I110" i="95" s="1"/>
  <c r="H121" i="96"/>
  <c r="H110" i="95" s="1"/>
  <c r="K121" i="96"/>
  <c r="K110" i="95" s="1"/>
  <c r="J132" i="96"/>
  <c r="I132" i="96"/>
  <c r="K132" i="96"/>
  <c r="H132" i="96"/>
  <c r="J140" i="96"/>
  <c r="J129" i="95" s="1"/>
  <c r="I140" i="96"/>
  <c r="I129" i="95" s="1"/>
  <c r="K140" i="96"/>
  <c r="K129" i="95" s="1"/>
  <c r="H140" i="96"/>
  <c r="H129" i="95" s="1"/>
  <c r="J153" i="96"/>
  <c r="J142" i="95" s="1"/>
  <c r="I153" i="96"/>
  <c r="I142" i="95" s="1"/>
  <c r="K153" i="96"/>
  <c r="K142" i="95" s="1"/>
  <c r="H153" i="96"/>
  <c r="J157" i="96"/>
  <c r="J146" i="95" s="1"/>
  <c r="I157" i="96"/>
  <c r="I146" i="95" s="1"/>
  <c r="K157" i="96"/>
  <c r="K146" i="95" s="1"/>
  <c r="H157" i="96"/>
  <c r="J176" i="96"/>
  <c r="I176" i="96"/>
  <c r="H176" i="96"/>
  <c r="J180" i="96"/>
  <c r="J169" i="95" s="1"/>
  <c r="I180" i="96"/>
  <c r="I169" i="95" s="1"/>
  <c r="H180" i="96"/>
  <c r="J193" i="96"/>
  <c r="J182" i="95" s="1"/>
  <c r="I193" i="96"/>
  <c r="I182" i="95" s="1"/>
  <c r="H193" i="96"/>
  <c r="H182" i="95" s="1"/>
  <c r="J198" i="96"/>
  <c r="I198" i="96"/>
  <c r="H198" i="96"/>
  <c r="J212" i="96"/>
  <c r="I212" i="96"/>
  <c r="H212" i="96"/>
  <c r="J224" i="96"/>
  <c r="J213" i="95" s="1"/>
  <c r="I224" i="96"/>
  <c r="I213" i="95" s="1"/>
  <c r="H224" i="96"/>
  <c r="J229" i="96"/>
  <c r="J218" i="95" s="1"/>
  <c r="I229" i="96"/>
  <c r="I218" i="95" s="1"/>
  <c r="H229" i="96"/>
  <c r="H218" i="95" s="1"/>
  <c r="J245" i="96"/>
  <c r="J234" i="95" s="1"/>
  <c r="I245" i="96"/>
  <c r="I234" i="95" s="1"/>
  <c r="H245" i="96"/>
  <c r="J249" i="96"/>
  <c r="J238" i="95" s="1"/>
  <c r="I249" i="96"/>
  <c r="I238" i="95" s="1"/>
  <c r="H249" i="96"/>
  <c r="H238" i="95" s="1"/>
  <c r="J263" i="96"/>
  <c r="J252" i="95" s="1"/>
  <c r="I263" i="96"/>
  <c r="I252" i="95" s="1"/>
  <c r="H263" i="96"/>
  <c r="K162" i="104"/>
  <c r="G29" i="97"/>
  <c r="H29" i="97"/>
  <c r="U69" i="97"/>
  <c r="G91" i="97"/>
  <c r="H91" i="97"/>
  <c r="G95" i="97"/>
  <c r="H95" i="97"/>
  <c r="G101" i="97"/>
  <c r="H101" i="97"/>
  <c r="G107" i="97"/>
  <c r="G106" i="97" s="1"/>
  <c r="H107" i="97"/>
  <c r="G112" i="97"/>
  <c r="H112" i="97"/>
  <c r="G117" i="97"/>
  <c r="H117" i="97"/>
  <c r="G121" i="97"/>
  <c r="H121" i="97"/>
  <c r="G126" i="97"/>
  <c r="H126" i="97"/>
  <c r="G130" i="97"/>
  <c r="H130" i="97"/>
  <c r="G134" i="97"/>
  <c r="H134" i="97"/>
  <c r="G139" i="97"/>
  <c r="H139" i="97"/>
  <c r="G143" i="97"/>
  <c r="H143" i="97"/>
  <c r="G148" i="97"/>
  <c r="H148" i="97"/>
  <c r="G153" i="97"/>
  <c r="G150" i="97" s="1"/>
  <c r="H153" i="97"/>
  <c r="G157" i="97"/>
  <c r="H157" i="97"/>
  <c r="G161" i="97"/>
  <c r="H161" i="97"/>
  <c r="G166" i="97"/>
  <c r="H166" i="97"/>
  <c r="G170" i="97"/>
  <c r="G165" i="97" s="1"/>
  <c r="H170" i="97"/>
  <c r="G174" i="97"/>
  <c r="H174" i="97"/>
  <c r="G180" i="97"/>
  <c r="G179" i="97" s="1"/>
  <c r="G177" i="97" s="1"/>
  <c r="H180" i="97"/>
  <c r="G191" i="97"/>
  <c r="H191" i="97"/>
  <c r="G197" i="97"/>
  <c r="G194" i="97" s="1"/>
  <c r="H197" i="97"/>
  <c r="G201" i="97"/>
  <c r="H201" i="97"/>
  <c r="G206" i="97"/>
  <c r="G205" i="97" s="1"/>
  <c r="H206" i="97"/>
  <c r="G210" i="97"/>
  <c r="H210" i="97"/>
  <c r="G214" i="97"/>
  <c r="H214" i="97"/>
  <c r="G219" i="97"/>
  <c r="H219" i="97"/>
  <c r="G223" i="97"/>
  <c r="H223" i="97"/>
  <c r="G228" i="97"/>
  <c r="G227" i="97" s="1"/>
  <c r="H228" i="97"/>
  <c r="G233" i="97"/>
  <c r="H233" i="97"/>
  <c r="G237" i="97"/>
  <c r="H237" i="97"/>
  <c r="G241" i="97"/>
  <c r="H241" i="97"/>
  <c r="G246" i="97"/>
  <c r="H246" i="97"/>
  <c r="G250" i="97"/>
  <c r="G244" i="97" s="1"/>
  <c r="H250" i="97"/>
  <c r="G254" i="97"/>
  <c r="H254" i="97"/>
  <c r="G262" i="97"/>
  <c r="H262" i="97"/>
  <c r="G266" i="97"/>
  <c r="H266" i="97"/>
  <c r="G270" i="97"/>
  <c r="H270" i="97"/>
  <c r="G275" i="97"/>
  <c r="H275" i="97"/>
  <c r="G280" i="97"/>
  <c r="G277" i="97" s="1"/>
  <c r="H280" i="97"/>
  <c r="G284" i="97"/>
  <c r="H284" i="97"/>
  <c r="J21" i="96"/>
  <c r="I21" i="96"/>
  <c r="H21" i="96"/>
  <c r="K21" i="96"/>
  <c r="S30" i="95"/>
  <c r="J61" i="96"/>
  <c r="I61" i="96"/>
  <c r="H61" i="96"/>
  <c r="H59" i="96" s="1"/>
  <c r="K61" i="96"/>
  <c r="J71" i="96"/>
  <c r="I71" i="96"/>
  <c r="H71" i="96"/>
  <c r="J75" i="96"/>
  <c r="J64" i="95" s="1"/>
  <c r="I75" i="96"/>
  <c r="I64" i="95" s="1"/>
  <c r="H75" i="96"/>
  <c r="J80" i="96"/>
  <c r="J69" i="95" s="1"/>
  <c r="I80" i="96"/>
  <c r="I69" i="95" s="1"/>
  <c r="H80" i="96"/>
  <c r="J85" i="96"/>
  <c r="J74" i="95" s="1"/>
  <c r="I85" i="96"/>
  <c r="I74" i="95" s="1"/>
  <c r="H85" i="96"/>
  <c r="J92" i="96"/>
  <c r="J81" i="95" s="1"/>
  <c r="I92" i="96"/>
  <c r="I81" i="95" s="1"/>
  <c r="H92" i="96"/>
  <c r="J97" i="96"/>
  <c r="J86" i="95" s="1"/>
  <c r="I97" i="96"/>
  <c r="I86" i="95" s="1"/>
  <c r="H97" i="96"/>
  <c r="J101" i="96"/>
  <c r="J90" i="95" s="1"/>
  <c r="I101" i="96"/>
  <c r="I90" i="95" s="1"/>
  <c r="H101" i="96"/>
  <c r="J105" i="96"/>
  <c r="J94" i="95" s="1"/>
  <c r="I105" i="96"/>
  <c r="I94" i="95" s="1"/>
  <c r="H105" i="96"/>
  <c r="J110" i="96"/>
  <c r="J99" i="95" s="1"/>
  <c r="I110" i="96"/>
  <c r="I99" i="95" s="1"/>
  <c r="H110" i="96"/>
  <c r="J114" i="96"/>
  <c r="J103" i="95" s="1"/>
  <c r="I114" i="96"/>
  <c r="I103" i="95" s="1"/>
  <c r="H114" i="96"/>
  <c r="J119" i="96"/>
  <c r="J108" i="95" s="1"/>
  <c r="I119" i="96"/>
  <c r="I108" i="95" s="1"/>
  <c r="K119" i="96"/>
  <c r="K108" i="95" s="1"/>
  <c r="H119" i="96"/>
  <c r="J123" i="96"/>
  <c r="J112" i="95" s="1"/>
  <c r="I123" i="96"/>
  <c r="I112" i="95" s="1"/>
  <c r="K123" i="96"/>
  <c r="K112" i="95" s="1"/>
  <c r="H123" i="96"/>
  <c r="J129" i="96"/>
  <c r="I129" i="96"/>
  <c r="K129" i="96"/>
  <c r="H129" i="96"/>
  <c r="J134" i="96"/>
  <c r="J123" i="95" s="1"/>
  <c r="I134" i="96"/>
  <c r="I123" i="95" s="1"/>
  <c r="H134" i="96"/>
  <c r="H123" i="95" s="1"/>
  <c r="K134" i="96"/>
  <c r="K123" i="95" s="1"/>
  <c r="J138" i="96"/>
  <c r="J127" i="95" s="1"/>
  <c r="I138" i="96"/>
  <c r="I127" i="95" s="1"/>
  <c r="H138" i="96"/>
  <c r="H127" i="95" s="1"/>
  <c r="K138" i="96"/>
  <c r="K127" i="95" s="1"/>
  <c r="J142" i="96"/>
  <c r="J131" i="95" s="1"/>
  <c r="I142" i="96"/>
  <c r="I131" i="95" s="1"/>
  <c r="H142" i="96"/>
  <c r="H131" i="95" s="1"/>
  <c r="K142" i="96"/>
  <c r="K131" i="95" s="1"/>
  <c r="J147" i="96"/>
  <c r="I147" i="96"/>
  <c r="K147" i="96"/>
  <c r="H147" i="96"/>
  <c r="J151" i="96"/>
  <c r="J140" i="95" s="1"/>
  <c r="I151" i="96"/>
  <c r="I140" i="95" s="1"/>
  <c r="K151" i="96"/>
  <c r="K140" i="95" s="1"/>
  <c r="H151" i="96"/>
  <c r="H140" i="95" s="1"/>
  <c r="J155" i="96"/>
  <c r="J144" i="95" s="1"/>
  <c r="I155" i="96"/>
  <c r="I144" i="95" s="1"/>
  <c r="K155" i="96"/>
  <c r="K144" i="95" s="1"/>
  <c r="H155" i="96"/>
  <c r="H144" i="95" s="1"/>
  <c r="J161" i="96"/>
  <c r="I161" i="96"/>
  <c r="K161" i="96"/>
  <c r="H161" i="96"/>
  <c r="S155" i="95"/>
  <c r="J172" i="96"/>
  <c r="J161" i="95" s="1"/>
  <c r="I172" i="96"/>
  <c r="I161" i="95" s="1"/>
  <c r="H172" i="96"/>
  <c r="H161" i="95" s="1"/>
  <c r="J178" i="96"/>
  <c r="J167" i="95" s="1"/>
  <c r="I178" i="96"/>
  <c r="I167" i="95" s="1"/>
  <c r="H178" i="96"/>
  <c r="H167" i="95" s="1"/>
  <c r="J182" i="96"/>
  <c r="J171" i="95" s="1"/>
  <c r="I182" i="96"/>
  <c r="I171" i="95" s="1"/>
  <c r="H182" i="96"/>
  <c r="H171" i="95" s="1"/>
  <c r="J187" i="96"/>
  <c r="I187" i="96"/>
  <c r="H187" i="96"/>
  <c r="J191" i="96"/>
  <c r="J180" i="95" s="1"/>
  <c r="I191" i="96"/>
  <c r="I180" i="95" s="1"/>
  <c r="H191" i="96"/>
  <c r="H180" i="95" s="1"/>
  <c r="J195" i="96"/>
  <c r="J184" i="95" s="1"/>
  <c r="I195" i="96"/>
  <c r="I184" i="95" s="1"/>
  <c r="H195" i="96"/>
  <c r="H184" i="95" s="1"/>
  <c r="J200" i="96"/>
  <c r="J189" i="95" s="1"/>
  <c r="I200" i="96"/>
  <c r="I189" i="95" s="1"/>
  <c r="H200" i="96"/>
  <c r="H189" i="95" s="1"/>
  <c r="J204" i="96"/>
  <c r="J193" i="95" s="1"/>
  <c r="I204" i="96"/>
  <c r="I193" i="95" s="1"/>
  <c r="H204" i="96"/>
  <c r="H193" i="95" s="1"/>
  <c r="J209" i="96"/>
  <c r="I209" i="96"/>
  <c r="H209" i="96"/>
  <c r="J214" i="96"/>
  <c r="J203" i="95" s="1"/>
  <c r="I214" i="96"/>
  <c r="I203" i="95" s="1"/>
  <c r="H214" i="96"/>
  <c r="H203" i="95" s="1"/>
  <c r="J218" i="96"/>
  <c r="J207" i="95" s="1"/>
  <c r="I218" i="96"/>
  <c r="I207" i="95" s="1"/>
  <c r="H218" i="96"/>
  <c r="H207" i="95" s="1"/>
  <c r="J222" i="96"/>
  <c r="J211" i="95" s="1"/>
  <c r="I222" i="96"/>
  <c r="I211" i="95" s="1"/>
  <c r="H222" i="96"/>
  <c r="H211" i="95" s="1"/>
  <c r="J227" i="96"/>
  <c r="J216" i="95" s="1"/>
  <c r="I227" i="96"/>
  <c r="I216" i="95" s="1"/>
  <c r="H227" i="96"/>
  <c r="H216" i="95" s="1"/>
  <c r="J231" i="96"/>
  <c r="J220" i="95" s="1"/>
  <c r="I231" i="96"/>
  <c r="I220" i="95" s="1"/>
  <c r="H231" i="96"/>
  <c r="H220" i="95" s="1"/>
  <c r="J235" i="96"/>
  <c r="J224" i="95" s="1"/>
  <c r="I235" i="96"/>
  <c r="I224" i="95" s="1"/>
  <c r="H235" i="96"/>
  <c r="H224" i="95" s="1"/>
  <c r="J243" i="96"/>
  <c r="I243" i="96"/>
  <c r="H243" i="96"/>
  <c r="J247" i="96"/>
  <c r="J236" i="95" s="1"/>
  <c r="I247" i="96"/>
  <c r="I236" i="95" s="1"/>
  <c r="H247" i="96"/>
  <c r="H236" i="95" s="1"/>
  <c r="J251" i="96"/>
  <c r="J240" i="95" s="1"/>
  <c r="I251" i="96"/>
  <c r="I240" i="95" s="1"/>
  <c r="H251" i="96"/>
  <c r="H240" i="95" s="1"/>
  <c r="J256" i="96"/>
  <c r="I256" i="96"/>
  <c r="H256" i="96"/>
  <c r="J261" i="96"/>
  <c r="J250" i="95" s="1"/>
  <c r="I261" i="96"/>
  <c r="I250" i="95" s="1"/>
  <c r="H261" i="96"/>
  <c r="H250" i="95" s="1"/>
  <c r="J265" i="96"/>
  <c r="J254" i="95" s="1"/>
  <c r="I265" i="96"/>
  <c r="I254" i="95" s="1"/>
  <c r="H265" i="96"/>
  <c r="H254" i="95" s="1"/>
  <c r="G97" i="97"/>
  <c r="H97" i="97"/>
  <c r="H96" i="97" s="1"/>
  <c r="G118" i="97"/>
  <c r="H118" i="97"/>
  <c r="G131" i="97"/>
  <c r="H131" i="97"/>
  <c r="G154" i="97"/>
  <c r="H154" i="97"/>
  <c r="G181" i="97"/>
  <c r="H181" i="97"/>
  <c r="J23" i="96"/>
  <c r="J23" i="95" s="1"/>
  <c r="I23" i="96"/>
  <c r="I23" i="95" s="1"/>
  <c r="H23" i="96"/>
  <c r="K23" i="96"/>
  <c r="K23" i="95" s="1"/>
  <c r="J72" i="96"/>
  <c r="J61" i="95" s="1"/>
  <c r="I72" i="96"/>
  <c r="I61" i="95" s="1"/>
  <c r="H72" i="96"/>
  <c r="H61" i="95" s="1"/>
  <c r="J88" i="96"/>
  <c r="I88" i="96"/>
  <c r="H88" i="96"/>
  <c r="J107" i="96"/>
  <c r="I107" i="96"/>
  <c r="H107" i="96"/>
  <c r="J130" i="96"/>
  <c r="J119" i="95" s="1"/>
  <c r="I130" i="96"/>
  <c r="I119" i="95" s="1"/>
  <c r="K130" i="96"/>
  <c r="K119" i="95" s="1"/>
  <c r="H130" i="96"/>
  <c r="H119" i="95" s="1"/>
  <c r="J148" i="96"/>
  <c r="J137" i="95" s="1"/>
  <c r="I148" i="96"/>
  <c r="I137" i="95" s="1"/>
  <c r="K148" i="96"/>
  <c r="K137" i="95" s="1"/>
  <c r="H148" i="96"/>
  <c r="J162" i="96"/>
  <c r="J151" i="95" s="1"/>
  <c r="I162" i="96"/>
  <c r="I151" i="95" s="1"/>
  <c r="K162" i="96"/>
  <c r="K151" i="95" s="1"/>
  <c r="H162" i="96"/>
  <c r="J188" i="96"/>
  <c r="J177" i="95" s="1"/>
  <c r="I188" i="96"/>
  <c r="I177" i="95" s="1"/>
  <c r="H188" i="96"/>
  <c r="H177" i="95" s="1"/>
  <c r="J205" i="96"/>
  <c r="J194" i="95" s="1"/>
  <c r="I205" i="96"/>
  <c r="I194" i="95" s="1"/>
  <c r="H205" i="96"/>
  <c r="J219" i="96"/>
  <c r="J208" i="95" s="1"/>
  <c r="I219" i="96"/>
  <c r="I208" i="95" s="1"/>
  <c r="H219" i="96"/>
  <c r="J232" i="96"/>
  <c r="J221" i="95" s="1"/>
  <c r="I232" i="96"/>
  <c r="I221" i="95" s="1"/>
  <c r="H232" i="96"/>
  <c r="J257" i="96"/>
  <c r="J246" i="95" s="1"/>
  <c r="I257" i="96"/>
  <c r="I246" i="95" s="1"/>
  <c r="H257" i="96"/>
  <c r="H246" i="95" s="1"/>
  <c r="K225" i="103"/>
  <c r="R225" i="104"/>
  <c r="G93" i="97"/>
  <c r="H93" i="97"/>
  <c r="G115" i="97"/>
  <c r="H115" i="97"/>
  <c r="G132" i="97"/>
  <c r="H132" i="97"/>
  <c r="G151" i="97"/>
  <c r="H151" i="97"/>
  <c r="G168" i="97"/>
  <c r="H168" i="97"/>
  <c r="G189" i="97"/>
  <c r="H189" i="97"/>
  <c r="G208" i="97"/>
  <c r="H208" i="97"/>
  <c r="G221" i="97"/>
  <c r="H221" i="97"/>
  <c r="G239" i="97"/>
  <c r="H239" i="97"/>
  <c r="G252" i="97"/>
  <c r="H252" i="97"/>
  <c r="G282" i="97"/>
  <c r="H282" i="97"/>
  <c r="J108" i="96"/>
  <c r="J97" i="95" s="1"/>
  <c r="I108" i="96"/>
  <c r="I97" i="95" s="1"/>
  <c r="H108" i="96"/>
  <c r="J126" i="96"/>
  <c r="J115" i="95" s="1"/>
  <c r="I126" i="96"/>
  <c r="I115" i="95" s="1"/>
  <c r="H126" i="96"/>
  <c r="K126" i="96"/>
  <c r="K115" i="95" s="1"/>
  <c r="J144" i="96"/>
  <c r="J133" i="95" s="1"/>
  <c r="I144" i="96"/>
  <c r="I133" i="95" s="1"/>
  <c r="K144" i="96"/>
  <c r="K133" i="95" s="1"/>
  <c r="H144" i="96"/>
  <c r="J163" i="96"/>
  <c r="J152" i="95" s="1"/>
  <c r="I163" i="96"/>
  <c r="I152" i="95" s="1"/>
  <c r="K163" i="96"/>
  <c r="K152" i="95" s="1"/>
  <c r="H163" i="96"/>
  <c r="H152" i="95" s="1"/>
  <c r="J184" i="96"/>
  <c r="J173" i="95" s="1"/>
  <c r="I184" i="96"/>
  <c r="I173" i="95" s="1"/>
  <c r="H184" i="96"/>
  <c r="H173" i="95" s="1"/>
  <c r="J202" i="96"/>
  <c r="J191" i="95" s="1"/>
  <c r="I202" i="96"/>
  <c r="I191" i="95" s="1"/>
  <c r="H202" i="96"/>
  <c r="H191" i="95" s="1"/>
  <c r="J220" i="96"/>
  <c r="J209" i="95" s="1"/>
  <c r="I220" i="96"/>
  <c r="I209" i="95" s="1"/>
  <c r="H220" i="96"/>
  <c r="H209" i="95" s="1"/>
  <c r="J233" i="96"/>
  <c r="J222" i="95" s="1"/>
  <c r="I233" i="96"/>
  <c r="I222" i="95" s="1"/>
  <c r="H233" i="96"/>
  <c r="H222" i="95" s="1"/>
  <c r="J253" i="96"/>
  <c r="J242" i="95" s="1"/>
  <c r="I253" i="96"/>
  <c r="I242" i="95" s="1"/>
  <c r="H253" i="96"/>
  <c r="G92" i="97"/>
  <c r="H92" i="97"/>
  <c r="G113" i="97"/>
  <c r="H113" i="97"/>
  <c r="G135" i="97"/>
  <c r="H135" i="97"/>
  <c r="G149" i="97"/>
  <c r="H149" i="97"/>
  <c r="G167" i="97"/>
  <c r="H167" i="97"/>
  <c r="G188" i="97"/>
  <c r="H188" i="97"/>
  <c r="G198" i="97"/>
  <c r="H198" i="97"/>
  <c r="G211" i="97"/>
  <c r="H211" i="97"/>
  <c r="G224" i="97"/>
  <c r="H224" i="97"/>
  <c r="G238" i="97"/>
  <c r="H238" i="97"/>
  <c r="G251" i="97"/>
  <c r="H251" i="97"/>
  <c r="G263" i="97"/>
  <c r="H263" i="97"/>
  <c r="G267" i="97"/>
  <c r="H267" i="97"/>
  <c r="G276" i="97"/>
  <c r="H276" i="97"/>
  <c r="G281" i="97"/>
  <c r="H281" i="97"/>
  <c r="J38" i="96"/>
  <c r="I38" i="96"/>
  <c r="H38" i="96"/>
  <c r="K38" i="96"/>
  <c r="J76" i="96"/>
  <c r="J65" i="95" s="1"/>
  <c r="I76" i="96"/>
  <c r="I65" i="95" s="1"/>
  <c r="H76" i="96"/>
  <c r="H65" i="95" s="1"/>
  <c r="J93" i="96"/>
  <c r="J82" i="95" s="1"/>
  <c r="I93" i="96"/>
  <c r="I82" i="95" s="1"/>
  <c r="H93" i="96"/>
  <c r="H82" i="95" s="1"/>
  <c r="J111" i="96"/>
  <c r="J100" i="95" s="1"/>
  <c r="I111" i="96"/>
  <c r="I100" i="95" s="1"/>
  <c r="H111" i="96"/>
  <c r="H100" i="95" s="1"/>
  <c r="J124" i="96"/>
  <c r="J113" i="95" s="1"/>
  <c r="I124" i="96"/>
  <c r="I113" i="95" s="1"/>
  <c r="H124" i="96"/>
  <c r="H113" i="95" s="1"/>
  <c r="K124" i="96"/>
  <c r="K113" i="95" s="1"/>
  <c r="J143" i="96"/>
  <c r="J132" i="95" s="1"/>
  <c r="I143" i="96"/>
  <c r="I132" i="95" s="1"/>
  <c r="H143" i="96"/>
  <c r="H132" i="95" s="1"/>
  <c r="K143" i="96"/>
  <c r="K132" i="95" s="1"/>
  <c r="J169" i="96"/>
  <c r="I169" i="96"/>
  <c r="H169" i="96"/>
  <c r="J183" i="96"/>
  <c r="J172" i="95" s="1"/>
  <c r="I183" i="96"/>
  <c r="I172" i="95" s="1"/>
  <c r="H183" i="96"/>
  <c r="J201" i="96"/>
  <c r="J190" i="95" s="1"/>
  <c r="I201" i="96"/>
  <c r="I190" i="95" s="1"/>
  <c r="H201" i="96"/>
  <c r="H190" i="95" s="1"/>
  <c r="J215" i="96"/>
  <c r="J204" i="95" s="1"/>
  <c r="I215" i="96"/>
  <c r="I204" i="95" s="1"/>
  <c r="H215" i="96"/>
  <c r="H204" i="95" s="1"/>
  <c r="J239" i="96"/>
  <c r="I239" i="96"/>
  <c r="H239" i="96"/>
  <c r="J252" i="96"/>
  <c r="J241" i="95" s="1"/>
  <c r="I252" i="96"/>
  <c r="I241" i="95" s="1"/>
  <c r="H252" i="96"/>
  <c r="H241" i="95" s="1"/>
  <c r="G98" i="97"/>
  <c r="H98" i="97"/>
  <c r="G119" i="97"/>
  <c r="H119" i="97"/>
  <c r="G137" i="97"/>
  <c r="H137" i="97"/>
  <c r="G145" i="97"/>
  <c r="H145" i="97"/>
  <c r="G163" i="97"/>
  <c r="H163" i="97"/>
  <c r="G176" i="97"/>
  <c r="H176" i="97"/>
  <c r="G199" i="97"/>
  <c r="H199" i="97"/>
  <c r="G217" i="97"/>
  <c r="H217" i="97"/>
  <c r="G231" i="97"/>
  <c r="H231" i="97"/>
  <c r="G243" i="97"/>
  <c r="H243" i="97"/>
  <c r="G264" i="97"/>
  <c r="H264" i="97"/>
  <c r="G272" i="97"/>
  <c r="H272" i="97"/>
  <c r="J73" i="96"/>
  <c r="J62" i="95" s="1"/>
  <c r="I73" i="96"/>
  <c r="I62" i="95" s="1"/>
  <c r="H73" i="96"/>
  <c r="J89" i="96"/>
  <c r="J78" i="95" s="1"/>
  <c r="I89" i="96"/>
  <c r="I78" i="95" s="1"/>
  <c r="H89" i="96"/>
  <c r="J99" i="96"/>
  <c r="J88" i="95" s="1"/>
  <c r="I99" i="96"/>
  <c r="I88" i="95" s="1"/>
  <c r="H99" i="96"/>
  <c r="H88" i="95" s="1"/>
  <c r="J116" i="96"/>
  <c r="J105" i="95" s="1"/>
  <c r="I116" i="96"/>
  <c r="I105" i="95" s="1"/>
  <c r="H116" i="96"/>
  <c r="J136" i="96"/>
  <c r="J125" i="95" s="1"/>
  <c r="I136" i="96"/>
  <c r="I125" i="95" s="1"/>
  <c r="K136" i="96"/>
  <c r="K125" i="95" s="1"/>
  <c r="H136" i="96"/>
  <c r="J149" i="96"/>
  <c r="J138" i="95" s="1"/>
  <c r="I149" i="96"/>
  <c r="I138" i="95" s="1"/>
  <c r="K149" i="96"/>
  <c r="K138" i="95" s="1"/>
  <c r="H149" i="96"/>
  <c r="J170" i="96"/>
  <c r="J159" i="95" s="1"/>
  <c r="I170" i="96"/>
  <c r="I159" i="95" s="1"/>
  <c r="H170" i="96"/>
  <c r="H159" i="95" s="1"/>
  <c r="J189" i="96"/>
  <c r="J178" i="95" s="1"/>
  <c r="I189" i="96"/>
  <c r="I178" i="95" s="1"/>
  <c r="H189" i="96"/>
  <c r="J206" i="96"/>
  <c r="J195" i="95" s="1"/>
  <c r="I206" i="96"/>
  <c r="I195" i="95" s="1"/>
  <c r="H206" i="96"/>
  <c r="H195" i="95" s="1"/>
  <c r="J216" i="96"/>
  <c r="J205" i="95" s="1"/>
  <c r="I216" i="96"/>
  <c r="I205" i="95" s="1"/>
  <c r="H216" i="96"/>
  <c r="J240" i="96"/>
  <c r="J229" i="95" s="1"/>
  <c r="I240" i="96"/>
  <c r="I229" i="95" s="1"/>
  <c r="H240" i="96"/>
  <c r="J259" i="96"/>
  <c r="I259" i="96"/>
  <c r="H259" i="96"/>
  <c r="T256" i="97"/>
  <c r="T255" i="97" s="1"/>
  <c r="G27" i="97"/>
  <c r="G26" i="97" s="1"/>
  <c r="G5" i="97" s="1"/>
  <c r="H27" i="97"/>
  <c r="H26" i="97" s="1"/>
  <c r="H5" i="97" s="1"/>
  <c r="G90" i="97"/>
  <c r="H90" i="97"/>
  <c r="G94" i="97"/>
  <c r="H94" i="97"/>
  <c r="G99" i="97"/>
  <c r="H99" i="97"/>
  <c r="G104" i="97"/>
  <c r="H104" i="97"/>
  <c r="G111" i="97"/>
  <c r="H111" i="97"/>
  <c r="G116" i="97"/>
  <c r="H116" i="97"/>
  <c r="G120" i="97"/>
  <c r="H120" i="97"/>
  <c r="G124" i="97"/>
  <c r="H124" i="97"/>
  <c r="G129" i="97"/>
  <c r="H129" i="97"/>
  <c r="G133" i="97"/>
  <c r="H133" i="97"/>
  <c r="G138" i="97"/>
  <c r="H138" i="97"/>
  <c r="G142" i="97"/>
  <c r="H142" i="97"/>
  <c r="G146" i="97"/>
  <c r="H146" i="97"/>
  <c r="G152" i="97"/>
  <c r="H152" i="97"/>
  <c r="G156" i="97"/>
  <c r="H156" i="97"/>
  <c r="G160" i="97"/>
  <c r="H160" i="97"/>
  <c r="G164" i="97"/>
  <c r="H164" i="97"/>
  <c r="G169" i="97"/>
  <c r="H169" i="97"/>
  <c r="G173" i="97"/>
  <c r="H173" i="97"/>
  <c r="G178" i="97"/>
  <c r="H178" i="97"/>
  <c r="G190" i="97"/>
  <c r="H190" i="97"/>
  <c r="G196" i="97"/>
  <c r="H196" i="97"/>
  <c r="G200" i="97"/>
  <c r="H200" i="97"/>
  <c r="G204" i="97"/>
  <c r="H204" i="97"/>
  <c r="G209" i="97"/>
  <c r="H209" i="97"/>
  <c r="G213" i="97"/>
  <c r="H213" i="97"/>
  <c r="G218" i="97"/>
  <c r="G216" i="97" s="1"/>
  <c r="H218" i="97"/>
  <c r="G222" i="97"/>
  <c r="H222" i="97"/>
  <c r="G226" i="97"/>
  <c r="H226" i="97"/>
  <c r="G232" i="97"/>
  <c r="H232" i="97"/>
  <c r="G236" i="97"/>
  <c r="H236" i="97"/>
  <c r="G240" i="97"/>
  <c r="H240" i="97"/>
  <c r="G245" i="97"/>
  <c r="H245" i="97"/>
  <c r="G249" i="97"/>
  <c r="H249" i="97"/>
  <c r="G253" i="97"/>
  <c r="H253" i="97"/>
  <c r="G260" i="97"/>
  <c r="H260" i="97"/>
  <c r="G265" i="97"/>
  <c r="H265" i="97"/>
  <c r="G269" i="97"/>
  <c r="H269" i="97"/>
  <c r="G273" i="97"/>
  <c r="H273" i="97"/>
  <c r="G279" i="97"/>
  <c r="H279" i="97"/>
  <c r="G283" i="97"/>
  <c r="H283" i="97"/>
  <c r="G21" i="102"/>
  <c r="J21" i="102"/>
  <c r="J20" i="102" s="1"/>
  <c r="J5" i="102" s="1"/>
  <c r="J261" i="102" s="1"/>
  <c r="I21" i="102"/>
  <c r="I20" i="102" s="1"/>
  <c r="I5" i="102" s="1"/>
  <c r="I261" i="102" s="1"/>
  <c r="H21" i="102"/>
  <c r="H20" i="102" s="1"/>
  <c r="H5" i="102" s="1"/>
  <c r="H261" i="102" s="1"/>
  <c r="G49" i="96"/>
  <c r="H49" i="96"/>
  <c r="J74" i="96"/>
  <c r="J63" i="95" s="1"/>
  <c r="I74" i="96"/>
  <c r="I63" i="95" s="1"/>
  <c r="H74" i="96"/>
  <c r="J79" i="96"/>
  <c r="J68" i="95" s="1"/>
  <c r="I79" i="96"/>
  <c r="I68" i="95" s="1"/>
  <c r="H79" i="96"/>
  <c r="J84" i="96"/>
  <c r="J73" i="95" s="1"/>
  <c r="I84" i="96"/>
  <c r="I73" i="95" s="1"/>
  <c r="H84" i="96"/>
  <c r="H73" i="95" s="1"/>
  <c r="J91" i="96"/>
  <c r="I91" i="96"/>
  <c r="H91" i="96"/>
  <c r="J96" i="96"/>
  <c r="I96" i="96"/>
  <c r="H96" i="96"/>
  <c r="J100" i="96"/>
  <c r="J89" i="95" s="1"/>
  <c r="I100" i="96"/>
  <c r="I89" i="95" s="1"/>
  <c r="H100" i="96"/>
  <c r="J104" i="96"/>
  <c r="J93" i="95" s="1"/>
  <c r="I104" i="96"/>
  <c r="I93" i="95" s="1"/>
  <c r="H104" i="96"/>
  <c r="H93" i="95" s="1"/>
  <c r="J109" i="96"/>
  <c r="J98" i="95" s="1"/>
  <c r="I109" i="96"/>
  <c r="I98" i="95" s="1"/>
  <c r="H109" i="96"/>
  <c r="H98" i="95" s="1"/>
  <c r="J113" i="96"/>
  <c r="J102" i="95" s="1"/>
  <c r="I113" i="96"/>
  <c r="I102" i="95" s="1"/>
  <c r="H113" i="96"/>
  <c r="J118" i="96"/>
  <c r="I118" i="96"/>
  <c r="K118" i="96"/>
  <c r="H118" i="96"/>
  <c r="J122" i="96"/>
  <c r="J111" i="95" s="1"/>
  <c r="I122" i="96"/>
  <c r="I111" i="95" s="1"/>
  <c r="K122" i="96"/>
  <c r="K111" i="95" s="1"/>
  <c r="H122" i="96"/>
  <c r="H111" i="95" s="1"/>
  <c r="J127" i="96"/>
  <c r="J116" i="95" s="1"/>
  <c r="I127" i="96"/>
  <c r="I116" i="95" s="1"/>
  <c r="K127" i="96"/>
  <c r="K116" i="95" s="1"/>
  <c r="H127" i="96"/>
  <c r="H116" i="95" s="1"/>
  <c r="J133" i="96"/>
  <c r="J122" i="95" s="1"/>
  <c r="I133" i="96"/>
  <c r="I122" i="95" s="1"/>
  <c r="K133" i="96"/>
  <c r="K122" i="95" s="1"/>
  <c r="H133" i="96"/>
  <c r="J137" i="96"/>
  <c r="J126" i="95" s="1"/>
  <c r="I137" i="96"/>
  <c r="I126" i="95" s="1"/>
  <c r="K137" i="96"/>
  <c r="K126" i="95" s="1"/>
  <c r="H137" i="96"/>
  <c r="H126" i="95" s="1"/>
  <c r="J141" i="96"/>
  <c r="J130" i="95" s="1"/>
  <c r="I141" i="96"/>
  <c r="I130" i="95" s="1"/>
  <c r="K141" i="96"/>
  <c r="K130" i="95" s="1"/>
  <c r="H141" i="96"/>
  <c r="J145" i="96"/>
  <c r="J134" i="95" s="1"/>
  <c r="I145" i="96"/>
  <c r="I134" i="95" s="1"/>
  <c r="K145" i="96"/>
  <c r="K134" i="95" s="1"/>
  <c r="H145" i="96"/>
  <c r="H134" i="95" s="1"/>
  <c r="J150" i="96"/>
  <c r="J139" i="95" s="1"/>
  <c r="I150" i="96"/>
  <c r="I139" i="95" s="1"/>
  <c r="K150" i="96"/>
  <c r="K139" i="95" s="1"/>
  <c r="H150" i="96"/>
  <c r="J154" i="96"/>
  <c r="J143" i="95" s="1"/>
  <c r="I154" i="96"/>
  <c r="I143" i="95" s="1"/>
  <c r="K154" i="96"/>
  <c r="K143" i="95" s="1"/>
  <c r="H154" i="96"/>
  <c r="H143" i="95" s="1"/>
  <c r="J159" i="96"/>
  <c r="I159" i="96"/>
  <c r="K159" i="96"/>
  <c r="H159" i="96"/>
  <c r="J171" i="96"/>
  <c r="J160" i="95" s="1"/>
  <c r="I171" i="96"/>
  <c r="I160" i="95" s="1"/>
  <c r="H171" i="96"/>
  <c r="H160" i="95" s="1"/>
  <c r="J177" i="96"/>
  <c r="J166" i="95" s="1"/>
  <c r="I177" i="96"/>
  <c r="I166" i="95" s="1"/>
  <c r="H177" i="96"/>
  <c r="J181" i="96"/>
  <c r="J170" i="95" s="1"/>
  <c r="I181" i="96"/>
  <c r="I170" i="95" s="1"/>
  <c r="H181" i="96"/>
  <c r="H170" i="95" s="1"/>
  <c r="J185" i="96"/>
  <c r="J174" i="95" s="1"/>
  <c r="I185" i="96"/>
  <c r="I174" i="95" s="1"/>
  <c r="H185" i="96"/>
  <c r="J190" i="96"/>
  <c r="J179" i="95" s="1"/>
  <c r="I190" i="96"/>
  <c r="I179" i="95" s="1"/>
  <c r="H190" i="96"/>
  <c r="H179" i="95" s="1"/>
  <c r="J194" i="96"/>
  <c r="J183" i="95" s="1"/>
  <c r="I194" i="96"/>
  <c r="I183" i="95" s="1"/>
  <c r="H194" i="96"/>
  <c r="J199" i="96"/>
  <c r="J188" i="95" s="1"/>
  <c r="I199" i="96"/>
  <c r="I188" i="95" s="1"/>
  <c r="H199" i="96"/>
  <c r="H188" i="95" s="1"/>
  <c r="J203" i="96"/>
  <c r="J192" i="95" s="1"/>
  <c r="I203" i="96"/>
  <c r="I192" i="95" s="1"/>
  <c r="H203" i="96"/>
  <c r="J207" i="96"/>
  <c r="J196" i="95" s="1"/>
  <c r="I207" i="96"/>
  <c r="I196" i="95" s="1"/>
  <c r="H207" i="96"/>
  <c r="H196" i="95" s="1"/>
  <c r="J213" i="96"/>
  <c r="J202" i="95" s="1"/>
  <c r="I213" i="96"/>
  <c r="I202" i="95" s="1"/>
  <c r="H213" i="96"/>
  <c r="J217" i="96"/>
  <c r="J206" i="95" s="1"/>
  <c r="I217" i="96"/>
  <c r="I206" i="95" s="1"/>
  <c r="H217" i="96"/>
  <c r="H206" i="95" s="1"/>
  <c r="J221" i="96"/>
  <c r="J210" i="95" s="1"/>
  <c r="I221" i="96"/>
  <c r="I210" i="95" s="1"/>
  <c r="H221" i="96"/>
  <c r="J226" i="96"/>
  <c r="I226" i="96"/>
  <c r="H226" i="96"/>
  <c r="J230" i="96"/>
  <c r="J219" i="95" s="1"/>
  <c r="I230" i="96"/>
  <c r="I219" i="95" s="1"/>
  <c r="H230" i="96"/>
  <c r="J234" i="96"/>
  <c r="J223" i="95" s="1"/>
  <c r="I234" i="96"/>
  <c r="I223" i="95" s="1"/>
  <c r="H234" i="96"/>
  <c r="H223" i="95" s="1"/>
  <c r="J241" i="96"/>
  <c r="J230" i="95" s="1"/>
  <c r="I241" i="96"/>
  <c r="I230" i="95" s="1"/>
  <c r="H241" i="96"/>
  <c r="J246" i="96"/>
  <c r="J235" i="95" s="1"/>
  <c r="I246" i="96"/>
  <c r="I235" i="95" s="1"/>
  <c r="H246" i="96"/>
  <c r="H235" i="95" s="1"/>
  <c r="J250" i="96"/>
  <c r="J239" i="95" s="1"/>
  <c r="I250" i="96"/>
  <c r="I239" i="95" s="1"/>
  <c r="H250" i="96"/>
  <c r="J254" i="96"/>
  <c r="J243" i="95" s="1"/>
  <c r="I254" i="96"/>
  <c r="I243" i="95" s="1"/>
  <c r="H254" i="96"/>
  <c r="H243" i="95" s="1"/>
  <c r="J260" i="96"/>
  <c r="J249" i="95" s="1"/>
  <c r="I260" i="96"/>
  <c r="I249" i="95" s="1"/>
  <c r="H260" i="96"/>
  <c r="J264" i="96"/>
  <c r="J253" i="95" s="1"/>
  <c r="I264" i="96"/>
  <c r="I253" i="95" s="1"/>
  <c r="H264" i="96"/>
  <c r="H253" i="95" s="1"/>
  <c r="K48" i="94"/>
  <c r="H11" i="93" s="1"/>
  <c r="K84" i="94"/>
  <c r="H6" i="93" s="1"/>
  <c r="K5" i="100"/>
  <c r="G77" i="97"/>
  <c r="H77" i="97"/>
  <c r="G78" i="97"/>
  <c r="G76" i="97" s="1"/>
  <c r="G44" i="97" s="1"/>
  <c r="H78" i="97"/>
  <c r="H52" i="95" s="1"/>
  <c r="K5" i="104"/>
  <c r="G100" i="97"/>
  <c r="G136" i="97"/>
  <c r="S21" i="95"/>
  <c r="G21" i="96"/>
  <c r="S64" i="95"/>
  <c r="G75" i="96"/>
  <c r="S86" i="95"/>
  <c r="G97" i="96"/>
  <c r="G86" i="95" s="1"/>
  <c r="S99" i="95"/>
  <c r="G110" i="96"/>
  <c r="S112" i="95"/>
  <c r="G123" i="96"/>
  <c r="G112" i="95" s="1"/>
  <c r="S127" i="95"/>
  <c r="G138" i="96"/>
  <c r="G127" i="95" s="1"/>
  <c r="S136" i="95"/>
  <c r="G147" i="96"/>
  <c r="S144" i="95"/>
  <c r="G155" i="96"/>
  <c r="G144" i="95" s="1"/>
  <c r="S167" i="95"/>
  <c r="G178" i="96"/>
  <c r="G167" i="95" s="1"/>
  <c r="S184" i="95"/>
  <c r="G195" i="96"/>
  <c r="S198" i="95"/>
  <c r="G209" i="96"/>
  <c r="S216" i="95"/>
  <c r="G227" i="96"/>
  <c r="G216" i="95" s="1"/>
  <c r="S245" i="95"/>
  <c r="G256" i="96"/>
  <c r="K162" i="103"/>
  <c r="R59" i="103"/>
  <c r="R162" i="103"/>
  <c r="T36" i="97"/>
  <c r="T30" i="97" s="1"/>
  <c r="T46" i="97"/>
  <c r="T54" i="97"/>
  <c r="G109" i="97"/>
  <c r="G125" i="97"/>
  <c r="K163" i="100"/>
  <c r="S10" i="95"/>
  <c r="S23" i="95"/>
  <c r="G23" i="96"/>
  <c r="G23" i="95" s="1"/>
  <c r="S36" i="95"/>
  <c r="G38" i="96"/>
  <c r="S61" i="95"/>
  <c r="G72" i="96"/>
  <c r="G61" i="95" s="1"/>
  <c r="S65" i="95"/>
  <c r="G76" i="96"/>
  <c r="S71" i="95"/>
  <c r="G82" i="96"/>
  <c r="S77" i="95"/>
  <c r="G88" i="96"/>
  <c r="S82" i="95"/>
  <c r="G93" i="96"/>
  <c r="G82" i="95" s="1"/>
  <c r="S87" i="95"/>
  <c r="G98" i="96"/>
  <c r="S91" i="95"/>
  <c r="G102" i="96"/>
  <c r="G91" i="95" s="1"/>
  <c r="S96" i="95"/>
  <c r="G107" i="96"/>
  <c r="S100" i="95"/>
  <c r="G111" i="96"/>
  <c r="G100" i="95" s="1"/>
  <c r="S104" i="95"/>
  <c r="G115" i="96"/>
  <c r="S109" i="95"/>
  <c r="G120" i="96"/>
  <c r="G109" i="95" s="1"/>
  <c r="S113" i="95"/>
  <c r="G124" i="96"/>
  <c r="S119" i="95"/>
  <c r="G130" i="96"/>
  <c r="G119" i="95" s="1"/>
  <c r="S124" i="95"/>
  <c r="G135" i="96"/>
  <c r="G124" i="95" s="1"/>
  <c r="S128" i="95"/>
  <c r="G139" i="96"/>
  <c r="G128" i="95" s="1"/>
  <c r="S132" i="95"/>
  <c r="G143" i="96"/>
  <c r="G132" i="95" s="1"/>
  <c r="S137" i="95"/>
  <c r="G148" i="96"/>
  <c r="G137" i="95" s="1"/>
  <c r="S141" i="95"/>
  <c r="G152" i="96"/>
  <c r="G141" i="95" s="1"/>
  <c r="S145" i="95"/>
  <c r="G156" i="96"/>
  <c r="G145" i="95" s="1"/>
  <c r="S151" i="95"/>
  <c r="G162" i="96"/>
  <c r="G151" i="95" s="1"/>
  <c r="S158" i="95"/>
  <c r="G169" i="96"/>
  <c r="S163" i="95"/>
  <c r="G174" i="96"/>
  <c r="G163" i="95" s="1"/>
  <c r="S168" i="95"/>
  <c r="G179" i="96"/>
  <c r="G168" i="95" s="1"/>
  <c r="S172" i="95"/>
  <c r="G183" i="96"/>
  <c r="G172" i="95" s="1"/>
  <c r="S177" i="95"/>
  <c r="G188" i="96"/>
  <c r="G177" i="95" s="1"/>
  <c r="S181" i="95"/>
  <c r="G192" i="96"/>
  <c r="G181" i="95" s="1"/>
  <c r="S185" i="95"/>
  <c r="G196" i="96"/>
  <c r="G185" i="95" s="1"/>
  <c r="S190" i="95"/>
  <c r="G201" i="96"/>
  <c r="G190" i="95" s="1"/>
  <c r="S194" i="95"/>
  <c r="G205" i="96"/>
  <c r="G194" i="95" s="1"/>
  <c r="S199" i="95"/>
  <c r="G210" i="96"/>
  <c r="G199" i="95" s="1"/>
  <c r="S204" i="95"/>
  <c r="G215" i="96"/>
  <c r="G204" i="95" s="1"/>
  <c r="S208" i="95"/>
  <c r="G219" i="96"/>
  <c r="G208" i="95" s="1"/>
  <c r="S212" i="95"/>
  <c r="G223" i="96"/>
  <c r="G212" i="95" s="1"/>
  <c r="S217" i="95"/>
  <c r="G228" i="96"/>
  <c r="G217" i="95" s="1"/>
  <c r="S221" i="95"/>
  <c r="G232" i="96"/>
  <c r="G221" i="95" s="1"/>
  <c r="S228" i="95"/>
  <c r="G239" i="96"/>
  <c r="S233" i="95"/>
  <c r="G244" i="96"/>
  <c r="G233" i="95" s="1"/>
  <c r="S237" i="95"/>
  <c r="G248" i="96"/>
  <c r="G237" i="95" s="1"/>
  <c r="S241" i="95"/>
  <c r="G252" i="96"/>
  <c r="G241" i="95" s="1"/>
  <c r="S246" i="95"/>
  <c r="G257" i="96"/>
  <c r="G246" i="95" s="1"/>
  <c r="S251" i="95"/>
  <c r="G262" i="96"/>
  <c r="G251" i="95" s="1"/>
  <c r="S52" i="95"/>
  <c r="G61" i="96"/>
  <c r="S74" i="95"/>
  <c r="G85" i="96"/>
  <c r="G74" i="95" s="1"/>
  <c r="S94" i="95"/>
  <c r="G105" i="96"/>
  <c r="G94" i="95" s="1"/>
  <c r="S108" i="95"/>
  <c r="G119" i="96"/>
  <c r="G108" i="95" s="1"/>
  <c r="S123" i="95"/>
  <c r="G134" i="96"/>
  <c r="S140" i="95"/>
  <c r="G151" i="96"/>
  <c r="S150" i="95"/>
  <c r="G161" i="96"/>
  <c r="S171" i="95"/>
  <c r="G182" i="96"/>
  <c r="G171" i="95" s="1"/>
  <c r="S189" i="95"/>
  <c r="G200" i="96"/>
  <c r="G189" i="95" s="1"/>
  <c r="S207" i="95"/>
  <c r="G218" i="96"/>
  <c r="G207" i="95" s="1"/>
  <c r="S220" i="95"/>
  <c r="G231" i="96"/>
  <c r="S240" i="95"/>
  <c r="G251" i="96"/>
  <c r="G114" i="97"/>
  <c r="G257" i="97"/>
  <c r="G261" i="97"/>
  <c r="G20" i="102"/>
  <c r="G5" i="102" s="1"/>
  <c r="G261" i="102" s="1"/>
  <c r="K76" i="100"/>
  <c r="S17" i="95"/>
  <c r="S26" i="95"/>
  <c r="G28" i="96"/>
  <c r="S56" i="95"/>
  <c r="S62" i="95"/>
  <c r="G73" i="96"/>
  <c r="G62" i="95" s="1"/>
  <c r="S67" i="95"/>
  <c r="G78" i="96"/>
  <c r="S72" i="95"/>
  <c r="G83" i="96"/>
  <c r="G72" i="95" s="1"/>
  <c r="S78" i="95"/>
  <c r="G89" i="96"/>
  <c r="G78" i="95" s="1"/>
  <c r="S83" i="95"/>
  <c r="G94" i="96"/>
  <c r="G83" i="95" s="1"/>
  <c r="S88" i="95"/>
  <c r="G99" i="96"/>
  <c r="G88" i="95" s="1"/>
  <c r="S92" i="95"/>
  <c r="G103" i="96"/>
  <c r="G92" i="95" s="1"/>
  <c r="S97" i="95"/>
  <c r="G108" i="96"/>
  <c r="G97" i="95" s="1"/>
  <c r="S101" i="95"/>
  <c r="G112" i="96"/>
  <c r="G101" i="95" s="1"/>
  <c r="S105" i="95"/>
  <c r="G116" i="96"/>
  <c r="G105" i="95" s="1"/>
  <c r="S110" i="95"/>
  <c r="G121" i="96"/>
  <c r="G110" i="95" s="1"/>
  <c r="S115" i="95"/>
  <c r="G126" i="96"/>
  <c r="G115" i="95" s="1"/>
  <c r="S121" i="95"/>
  <c r="G132" i="96"/>
  <c r="S125" i="95"/>
  <c r="G136" i="96"/>
  <c r="G125" i="95" s="1"/>
  <c r="S129" i="95"/>
  <c r="G140" i="96"/>
  <c r="G129" i="95" s="1"/>
  <c r="S133" i="95"/>
  <c r="G144" i="96"/>
  <c r="S138" i="95"/>
  <c r="G149" i="96"/>
  <c r="G138" i="95" s="1"/>
  <c r="S142" i="95"/>
  <c r="G153" i="96"/>
  <c r="G142" i="95" s="1"/>
  <c r="S146" i="95"/>
  <c r="G157" i="96"/>
  <c r="G146" i="95" s="1"/>
  <c r="S152" i="95"/>
  <c r="G163" i="96"/>
  <c r="G152" i="95" s="1"/>
  <c r="S159" i="95"/>
  <c r="G170" i="96"/>
  <c r="G159" i="95" s="1"/>
  <c r="S165" i="95"/>
  <c r="G176" i="96"/>
  <c r="S169" i="95"/>
  <c r="G180" i="96"/>
  <c r="S173" i="95"/>
  <c r="G184" i="96"/>
  <c r="G173" i="95" s="1"/>
  <c r="S178" i="95"/>
  <c r="G189" i="96"/>
  <c r="G178" i="95" s="1"/>
  <c r="S182" i="95"/>
  <c r="G193" i="96"/>
  <c r="G182" i="95" s="1"/>
  <c r="S187" i="95"/>
  <c r="G198" i="96"/>
  <c r="S191" i="95"/>
  <c r="G202" i="96"/>
  <c r="G191" i="95" s="1"/>
  <c r="S195" i="95"/>
  <c r="G206" i="96"/>
  <c r="G195" i="95" s="1"/>
  <c r="S201" i="95"/>
  <c r="G212" i="96"/>
  <c r="S205" i="95"/>
  <c r="G216" i="96"/>
  <c r="G205" i="95" s="1"/>
  <c r="S209" i="95"/>
  <c r="G220" i="96"/>
  <c r="G209" i="95" s="1"/>
  <c r="S213" i="95"/>
  <c r="G224" i="96"/>
  <c r="G213" i="95" s="1"/>
  <c r="S218" i="95"/>
  <c r="G229" i="96"/>
  <c r="G218" i="95" s="1"/>
  <c r="S222" i="95"/>
  <c r="G233" i="96"/>
  <c r="G222" i="95" s="1"/>
  <c r="S229" i="95"/>
  <c r="G240" i="96"/>
  <c r="G229" i="95" s="1"/>
  <c r="S234" i="95"/>
  <c r="G245" i="96"/>
  <c r="S238" i="95"/>
  <c r="G249" i="96"/>
  <c r="G238" i="95" s="1"/>
  <c r="S242" i="95"/>
  <c r="G253" i="96"/>
  <c r="G242" i="95" s="1"/>
  <c r="S248" i="95"/>
  <c r="G259" i="96"/>
  <c r="S252" i="95"/>
  <c r="G263" i="96"/>
  <c r="G252" i="95" s="1"/>
  <c r="K5" i="94"/>
  <c r="H5" i="93" s="1"/>
  <c r="T105" i="97"/>
  <c r="S60" i="95"/>
  <c r="G71" i="96"/>
  <c r="G60" i="95" s="1"/>
  <c r="S69" i="95"/>
  <c r="G80" i="96"/>
  <c r="G69" i="95" s="1"/>
  <c r="S81" i="95"/>
  <c r="G92" i="96"/>
  <c r="G81" i="95" s="1"/>
  <c r="S90" i="95"/>
  <c r="G101" i="96"/>
  <c r="G90" i="95" s="1"/>
  <c r="S103" i="95"/>
  <c r="G114" i="96"/>
  <c r="G103" i="95" s="1"/>
  <c r="S118" i="95"/>
  <c r="G129" i="96"/>
  <c r="S131" i="95"/>
  <c r="G142" i="96"/>
  <c r="S161" i="95"/>
  <c r="G172" i="96"/>
  <c r="G161" i="95" s="1"/>
  <c r="S176" i="95"/>
  <c r="G187" i="96"/>
  <c r="S180" i="95"/>
  <c r="G191" i="96"/>
  <c r="G180" i="95" s="1"/>
  <c r="S193" i="95"/>
  <c r="G204" i="96"/>
  <c r="S203" i="95"/>
  <c r="G214" i="96"/>
  <c r="S211" i="95"/>
  <c r="G222" i="96"/>
  <c r="S224" i="95"/>
  <c r="G235" i="96"/>
  <c r="G224" i="95" s="1"/>
  <c r="S232" i="95"/>
  <c r="G243" i="96"/>
  <c r="S236" i="95"/>
  <c r="G247" i="96"/>
  <c r="G236" i="95" s="1"/>
  <c r="S250" i="95"/>
  <c r="G261" i="96"/>
  <c r="S254" i="95"/>
  <c r="G265" i="96"/>
  <c r="G254" i="95" s="1"/>
  <c r="R75" i="104"/>
  <c r="K75" i="103"/>
  <c r="K75" i="104"/>
  <c r="R75" i="103"/>
  <c r="R226" i="103"/>
  <c r="R225" i="103" s="1"/>
  <c r="R40" i="104"/>
  <c r="T31" i="97"/>
  <c r="T41" i="97"/>
  <c r="G51" i="95"/>
  <c r="G147" i="97"/>
  <c r="G230" i="97"/>
  <c r="G274" i="97"/>
  <c r="K227" i="100"/>
  <c r="K226" i="100" s="1"/>
  <c r="S8" i="95"/>
  <c r="S12" i="95"/>
  <c r="S27" i="95"/>
  <c r="G29" i="96"/>
  <c r="G27" i="95" s="1"/>
  <c r="G47" i="95"/>
  <c r="G47" i="96"/>
  <c r="S63" i="95"/>
  <c r="G74" i="96"/>
  <c r="G63" i="95" s="1"/>
  <c r="S68" i="95"/>
  <c r="G79" i="96"/>
  <c r="G68" i="95" s="1"/>
  <c r="S73" i="95"/>
  <c r="G84" i="96"/>
  <c r="G73" i="95" s="1"/>
  <c r="S80" i="95"/>
  <c r="G91" i="96"/>
  <c r="S85" i="95"/>
  <c r="G96" i="96"/>
  <c r="S89" i="95"/>
  <c r="G100" i="96"/>
  <c r="G89" i="95" s="1"/>
  <c r="S93" i="95"/>
  <c r="G104" i="96"/>
  <c r="G93" i="95" s="1"/>
  <c r="S98" i="95"/>
  <c r="G109" i="96"/>
  <c r="G98" i="95" s="1"/>
  <c r="S102" i="95"/>
  <c r="G113" i="96"/>
  <c r="G102" i="95" s="1"/>
  <c r="S107" i="95"/>
  <c r="G118" i="96"/>
  <c r="S111" i="95"/>
  <c r="G122" i="96"/>
  <c r="G111" i="95" s="1"/>
  <c r="S116" i="95"/>
  <c r="G127" i="96"/>
  <c r="G116" i="95" s="1"/>
  <c r="S122" i="95"/>
  <c r="G133" i="96"/>
  <c r="G122" i="95" s="1"/>
  <c r="S126" i="95"/>
  <c r="G137" i="96"/>
  <c r="G126" i="95" s="1"/>
  <c r="S130" i="95"/>
  <c r="G141" i="96"/>
  <c r="G130" i="95" s="1"/>
  <c r="S134" i="95"/>
  <c r="G145" i="96"/>
  <c r="G134" i="95" s="1"/>
  <c r="S139" i="95"/>
  <c r="G150" i="96"/>
  <c r="G139" i="95" s="1"/>
  <c r="S143" i="95"/>
  <c r="G154" i="96"/>
  <c r="G143" i="95" s="1"/>
  <c r="S148" i="95"/>
  <c r="G159" i="96"/>
  <c r="S154" i="95"/>
  <c r="S160" i="95"/>
  <c r="G171" i="96"/>
  <c r="G160" i="95" s="1"/>
  <c r="S166" i="95"/>
  <c r="G177" i="96"/>
  <c r="G166" i="95" s="1"/>
  <c r="S170" i="95"/>
  <c r="G181" i="96"/>
  <c r="G170" i="95" s="1"/>
  <c r="S174" i="95"/>
  <c r="G185" i="96"/>
  <c r="G174" i="95" s="1"/>
  <c r="S179" i="95"/>
  <c r="G190" i="96"/>
  <c r="G179" i="95" s="1"/>
  <c r="S183" i="95"/>
  <c r="G194" i="96"/>
  <c r="G183" i="95" s="1"/>
  <c r="S188" i="95"/>
  <c r="G199" i="96"/>
  <c r="G188" i="95" s="1"/>
  <c r="S192" i="95"/>
  <c r="G203" i="96"/>
  <c r="G192" i="95" s="1"/>
  <c r="S196" i="95"/>
  <c r="G207" i="96"/>
  <c r="G196" i="95" s="1"/>
  <c r="S202" i="95"/>
  <c r="G213" i="96"/>
  <c r="G202" i="95" s="1"/>
  <c r="S206" i="95"/>
  <c r="G217" i="96"/>
  <c r="G206" i="95" s="1"/>
  <c r="S210" i="95"/>
  <c r="G221" i="96"/>
  <c r="G210" i="95" s="1"/>
  <c r="S215" i="95"/>
  <c r="G226" i="96"/>
  <c r="S219" i="95"/>
  <c r="G230" i="96"/>
  <c r="G219" i="95" s="1"/>
  <c r="S223" i="95"/>
  <c r="G234" i="96"/>
  <c r="G223" i="95" s="1"/>
  <c r="S230" i="95"/>
  <c r="G241" i="96"/>
  <c r="G230" i="95" s="1"/>
  <c r="S235" i="95"/>
  <c r="G246" i="96"/>
  <c r="G235" i="95" s="1"/>
  <c r="S239" i="95"/>
  <c r="G250" i="96"/>
  <c r="G239" i="95" s="1"/>
  <c r="S243" i="95"/>
  <c r="G254" i="96"/>
  <c r="G243" i="95" s="1"/>
  <c r="S249" i="95"/>
  <c r="G260" i="96"/>
  <c r="G249" i="95" s="1"/>
  <c r="S253" i="95"/>
  <c r="G264" i="96"/>
  <c r="G253" i="95" s="1"/>
  <c r="K190" i="94"/>
  <c r="H13" i="93" s="1"/>
  <c r="K59" i="103"/>
  <c r="K5" i="103"/>
  <c r="K40" i="100"/>
  <c r="K32" i="100" s="1"/>
  <c r="K119" i="94"/>
  <c r="H7" i="93" s="1"/>
  <c r="S47" i="95"/>
  <c r="L47" i="103"/>
  <c r="L43" i="103"/>
  <c r="L46" i="103"/>
  <c r="T16" i="97"/>
  <c r="T177" i="97"/>
  <c r="L8" i="96"/>
  <c r="L10" i="96"/>
  <c r="L12" i="96"/>
  <c r="L17" i="96"/>
  <c r="L28" i="96"/>
  <c r="L32" i="96"/>
  <c r="L67" i="96"/>
  <c r="L165" i="96"/>
  <c r="S9" i="95"/>
  <c r="S11" i="95"/>
  <c r="S13" i="95"/>
  <c r="S16" i="95"/>
  <c r="S18" i="95"/>
  <c r="S42" i="95"/>
  <c r="S55" i="95"/>
  <c r="S57" i="95"/>
  <c r="L29" i="96"/>
  <c r="L166" i="96"/>
  <c r="K153" i="102"/>
  <c r="K168" i="102"/>
  <c r="K232" i="102"/>
  <c r="K65" i="102"/>
  <c r="T86" i="97"/>
  <c r="R32" i="104"/>
  <c r="T66" i="97"/>
  <c r="R32" i="103"/>
  <c r="T80" i="97"/>
  <c r="T73" i="97"/>
  <c r="T61" i="97"/>
  <c r="T57" i="97"/>
  <c r="T49" i="97"/>
  <c r="K217" i="94"/>
  <c r="K216" i="94" s="1"/>
  <c r="H21" i="93" s="1"/>
  <c r="K81" i="102"/>
  <c r="R5" i="103"/>
  <c r="T7" i="97"/>
  <c r="T19" i="97"/>
  <c r="K32" i="104"/>
  <c r="K32" i="103"/>
  <c r="AA73" i="66"/>
  <c r="Z73" i="66"/>
  <c r="Y73" i="66"/>
  <c r="X73" i="66"/>
  <c r="W73" i="66"/>
  <c r="V73" i="66"/>
  <c r="T73" i="66"/>
  <c r="S73" i="66"/>
  <c r="R73" i="66"/>
  <c r="Q73" i="66"/>
  <c r="P73" i="66"/>
  <c r="N79" i="79"/>
  <c r="N76" i="79"/>
  <c r="N75" i="79"/>
  <c r="O44" i="82"/>
  <c r="O58" i="82"/>
  <c r="P58" i="82"/>
  <c r="P44" i="82"/>
  <c r="J148" i="95" l="1"/>
  <c r="H238" i="96"/>
  <c r="H228" i="95"/>
  <c r="H168" i="96"/>
  <c r="H157" i="95" s="1"/>
  <c r="N12" i="93" s="1"/>
  <c r="H158" i="95"/>
  <c r="I96" i="95"/>
  <c r="I106" i="96"/>
  <c r="I95" i="95" s="1"/>
  <c r="J77" i="95"/>
  <c r="J87" i="96"/>
  <c r="J208" i="96"/>
  <c r="J197" i="95" s="1"/>
  <c r="J198" i="95"/>
  <c r="I150" i="95"/>
  <c r="I160" i="96"/>
  <c r="I149" i="95" s="1"/>
  <c r="H94" i="95"/>
  <c r="H74" i="95"/>
  <c r="J20" i="96"/>
  <c r="J21" i="95"/>
  <c r="J201" i="95"/>
  <c r="J211" i="96"/>
  <c r="J200" i="95" s="1"/>
  <c r="H194" i="97"/>
  <c r="H192" i="97" s="1"/>
  <c r="H168" i="95"/>
  <c r="I163" i="95"/>
  <c r="U58" i="82"/>
  <c r="L58" i="82" s="1"/>
  <c r="K255" i="103"/>
  <c r="G203" i="95"/>
  <c r="G133" i="95"/>
  <c r="G140" i="95"/>
  <c r="G105" i="97"/>
  <c r="G184" i="95"/>
  <c r="G99" i="95"/>
  <c r="G64" i="95"/>
  <c r="H225" i="96"/>
  <c r="H215" i="95"/>
  <c r="K148" i="95"/>
  <c r="K107" i="95"/>
  <c r="K117" i="96"/>
  <c r="H89" i="95"/>
  <c r="I85" i="95"/>
  <c r="I95" i="96"/>
  <c r="I84" i="95" s="1"/>
  <c r="J90" i="96"/>
  <c r="J79" i="95" s="1"/>
  <c r="J80" i="95"/>
  <c r="H68" i="95"/>
  <c r="H244" i="97"/>
  <c r="H229" i="95"/>
  <c r="H62" i="95"/>
  <c r="J228" i="95"/>
  <c r="J238" i="96"/>
  <c r="J158" i="95"/>
  <c r="J168" i="96"/>
  <c r="J157" i="95" s="1"/>
  <c r="P12" i="93" s="1"/>
  <c r="I35" i="96"/>
  <c r="I36" i="95"/>
  <c r="H187" i="97"/>
  <c r="H242" i="95"/>
  <c r="H115" i="95"/>
  <c r="H150" i="97"/>
  <c r="H114" i="97"/>
  <c r="H208" i="95"/>
  <c r="H87" i="96"/>
  <c r="H77" i="95"/>
  <c r="J245" i="95"/>
  <c r="J255" i="96"/>
  <c r="J244" i="95" s="1"/>
  <c r="I232" i="95"/>
  <c r="I242" i="96"/>
  <c r="I231" i="95" s="1"/>
  <c r="H208" i="96"/>
  <c r="H198" i="95"/>
  <c r="I176" i="95"/>
  <c r="I186" i="96"/>
  <c r="I175" i="95" s="1"/>
  <c r="H150" i="95"/>
  <c r="H160" i="96"/>
  <c r="H149" i="95" s="1"/>
  <c r="H136" i="95"/>
  <c r="H146" i="96"/>
  <c r="H128" i="96"/>
  <c r="H118" i="95"/>
  <c r="H112" i="95"/>
  <c r="H108" i="95"/>
  <c r="H103" i="95"/>
  <c r="H86" i="95"/>
  <c r="H64" i="95"/>
  <c r="I60" i="95"/>
  <c r="I59" i="96"/>
  <c r="I50" i="95" s="1"/>
  <c r="I52" i="95"/>
  <c r="H20" i="96"/>
  <c r="H21" i="95"/>
  <c r="H211" i="96"/>
  <c r="H201" i="95"/>
  <c r="I197" i="96"/>
  <c r="I186" i="95" s="1"/>
  <c r="I187" i="95"/>
  <c r="H175" i="96"/>
  <c r="H164" i="95" s="1"/>
  <c r="H165" i="95"/>
  <c r="K121" i="95"/>
  <c r="K131" i="96"/>
  <c r="K120" i="95" s="1"/>
  <c r="I77" i="96"/>
  <c r="I66" i="95" s="1"/>
  <c r="I67" i="95"/>
  <c r="H233" i="95"/>
  <c r="H185" i="95"/>
  <c r="H145" i="95"/>
  <c r="H104" i="95"/>
  <c r="J225" i="96"/>
  <c r="J214" i="95" s="1"/>
  <c r="J215" i="95"/>
  <c r="H80" i="95"/>
  <c r="H90" i="96"/>
  <c r="H79" i="95" s="1"/>
  <c r="K35" i="96"/>
  <c r="K34" i="96" s="1"/>
  <c r="K36" i="95"/>
  <c r="K256" i="100"/>
  <c r="G250" i="95"/>
  <c r="G211" i="95"/>
  <c r="G193" i="95"/>
  <c r="G131" i="95"/>
  <c r="G234" i="95"/>
  <c r="G169" i="95"/>
  <c r="G220" i="95"/>
  <c r="G123" i="95"/>
  <c r="G113" i="95"/>
  <c r="G104" i="95"/>
  <c r="G87" i="95"/>
  <c r="G65" i="95"/>
  <c r="H239" i="95"/>
  <c r="H219" i="95"/>
  <c r="I225" i="96"/>
  <c r="I214" i="95" s="1"/>
  <c r="I215" i="95"/>
  <c r="H202" i="95"/>
  <c r="H183" i="95"/>
  <c r="H166" i="95"/>
  <c r="I148" i="95"/>
  <c r="I107" i="95"/>
  <c r="I117" i="96"/>
  <c r="I106" i="95" s="1"/>
  <c r="J85" i="95"/>
  <c r="J95" i="96"/>
  <c r="J84" i="95" s="1"/>
  <c r="H258" i="96"/>
  <c r="H247" i="95" s="1"/>
  <c r="H248" i="95"/>
  <c r="H178" i="95"/>
  <c r="H78" i="95"/>
  <c r="H230" i="97"/>
  <c r="H136" i="97"/>
  <c r="J35" i="96"/>
  <c r="J36" i="95"/>
  <c r="G187" i="97"/>
  <c r="H221" i="95"/>
  <c r="H151" i="95"/>
  <c r="H137" i="95"/>
  <c r="H96" i="95"/>
  <c r="H106" i="96"/>
  <c r="I87" i="96"/>
  <c r="I77" i="95"/>
  <c r="J242" i="96"/>
  <c r="J231" i="95" s="1"/>
  <c r="J232" i="95"/>
  <c r="I198" i="95"/>
  <c r="I208" i="96"/>
  <c r="I197" i="95" s="1"/>
  <c r="J186" i="96"/>
  <c r="J175" i="95" s="1"/>
  <c r="J176" i="95"/>
  <c r="K150" i="95"/>
  <c r="K160" i="96"/>
  <c r="K149" i="95" s="1"/>
  <c r="K136" i="95"/>
  <c r="K146" i="96"/>
  <c r="K135" i="95" s="1"/>
  <c r="K128" i="96"/>
  <c r="K117" i="95" s="1"/>
  <c r="K118" i="95"/>
  <c r="H90" i="95"/>
  <c r="H69" i="95"/>
  <c r="J60" i="95"/>
  <c r="J59" i="96"/>
  <c r="J50" i="95" s="1"/>
  <c r="J52" i="95"/>
  <c r="I20" i="96"/>
  <c r="I21" i="95"/>
  <c r="H261" i="97"/>
  <c r="H205" i="97"/>
  <c r="H179" i="97"/>
  <c r="H177" i="97" s="1"/>
  <c r="H125" i="97"/>
  <c r="H106" i="97"/>
  <c r="H105" i="97" s="1"/>
  <c r="H252" i="95"/>
  <c r="H213" i="95"/>
  <c r="I201" i="95"/>
  <c r="I211" i="96"/>
  <c r="I200" i="95" s="1"/>
  <c r="J187" i="95"/>
  <c r="J197" i="96"/>
  <c r="J186" i="95" s="1"/>
  <c r="H169" i="95"/>
  <c r="I165" i="95"/>
  <c r="I175" i="96"/>
  <c r="I164" i="95" s="1"/>
  <c r="I121" i="95"/>
  <c r="I131" i="96"/>
  <c r="I120" i="95" s="1"/>
  <c r="H83" i="95"/>
  <c r="J67" i="95"/>
  <c r="J77" i="96"/>
  <c r="J66" i="95" s="1"/>
  <c r="H237" i="95"/>
  <c r="H199" i="95"/>
  <c r="H163" i="95"/>
  <c r="H124" i="95"/>
  <c r="H109" i="95"/>
  <c r="H81" i="96"/>
  <c r="H71" i="95"/>
  <c r="J107" i="95"/>
  <c r="J117" i="96"/>
  <c r="J106" i="95" s="1"/>
  <c r="H47" i="95"/>
  <c r="H47" i="96"/>
  <c r="I248" i="95"/>
  <c r="I258" i="96"/>
  <c r="I247" i="95" s="1"/>
  <c r="H255" i="96"/>
  <c r="H245" i="95"/>
  <c r="I136" i="95"/>
  <c r="I146" i="96"/>
  <c r="I135" i="95" s="1"/>
  <c r="I128" i="96"/>
  <c r="I117" i="95" s="1"/>
  <c r="I118" i="95"/>
  <c r="K59" i="96"/>
  <c r="K50" i="95" s="1"/>
  <c r="K52" i="95"/>
  <c r="J175" i="96"/>
  <c r="J164" i="95" s="1"/>
  <c r="J165" i="95"/>
  <c r="J131" i="96"/>
  <c r="J120" i="95" s="1"/>
  <c r="J121" i="95"/>
  <c r="H277" i="97"/>
  <c r="H251" i="95"/>
  <c r="I81" i="96"/>
  <c r="I70" i="95" s="1"/>
  <c r="I71" i="95"/>
  <c r="H257" i="97"/>
  <c r="R255" i="103"/>
  <c r="G240" i="95"/>
  <c r="H14" i="93"/>
  <c r="H249" i="95"/>
  <c r="H230" i="95"/>
  <c r="H210" i="95"/>
  <c r="H192" i="95"/>
  <c r="H174" i="95"/>
  <c r="H148" i="95"/>
  <c r="H158" i="96"/>
  <c r="H139" i="95"/>
  <c r="H130" i="95"/>
  <c r="H122" i="95"/>
  <c r="H117" i="96"/>
  <c r="H106" i="95" s="1"/>
  <c r="H107" i="95"/>
  <c r="H102" i="95"/>
  <c r="H85" i="95"/>
  <c r="H95" i="96"/>
  <c r="H84" i="95" s="1"/>
  <c r="I80" i="95"/>
  <c r="I90" i="96"/>
  <c r="I79" i="95" s="1"/>
  <c r="H63" i="95"/>
  <c r="J258" i="96"/>
  <c r="J247" i="95" s="1"/>
  <c r="J248" i="95"/>
  <c r="H205" i="95"/>
  <c r="H138" i="95"/>
  <c r="H125" i="95"/>
  <c r="H105" i="95"/>
  <c r="H216" i="97"/>
  <c r="I228" i="95"/>
  <c r="I238" i="96"/>
  <c r="H172" i="95"/>
  <c r="I158" i="95"/>
  <c r="I168" i="96"/>
  <c r="I157" i="95" s="1"/>
  <c r="O12" i="93" s="1"/>
  <c r="H35" i="96"/>
  <c r="H36" i="95"/>
  <c r="H133" i="95"/>
  <c r="H97" i="95"/>
  <c r="H194" i="95"/>
  <c r="J106" i="96"/>
  <c r="J95" i="95" s="1"/>
  <c r="J96" i="95"/>
  <c r="H23" i="95"/>
  <c r="G96" i="97"/>
  <c r="G89" i="97" s="1"/>
  <c r="G285" i="97" s="1"/>
  <c r="I255" i="96"/>
  <c r="I244" i="95" s="1"/>
  <c r="I245" i="95"/>
  <c r="H242" i="96"/>
  <c r="H232" i="95"/>
  <c r="H186" i="96"/>
  <c r="H175" i="95" s="1"/>
  <c r="H176" i="95"/>
  <c r="J150" i="95"/>
  <c r="J160" i="96"/>
  <c r="J149" i="95" s="1"/>
  <c r="J136" i="95"/>
  <c r="J146" i="96"/>
  <c r="J135" i="95" s="1"/>
  <c r="J118" i="95"/>
  <c r="J128" i="96"/>
  <c r="J117" i="95" s="1"/>
  <c r="H99" i="95"/>
  <c r="H81" i="95"/>
  <c r="H60" i="95"/>
  <c r="H70" i="96"/>
  <c r="K20" i="95"/>
  <c r="K20" i="96"/>
  <c r="K5" i="96" s="1"/>
  <c r="K5" i="95" s="1"/>
  <c r="Q5" i="93" s="1"/>
  <c r="K21" i="95"/>
  <c r="H274" i="97"/>
  <c r="H227" i="97"/>
  <c r="H165" i="97"/>
  <c r="H147" i="97"/>
  <c r="H100" i="97"/>
  <c r="H89" i="97" s="1"/>
  <c r="H234" i="95"/>
  <c r="H187" i="95"/>
  <c r="H197" i="96"/>
  <c r="H186" i="95" s="1"/>
  <c r="H146" i="95"/>
  <c r="H142" i="95"/>
  <c r="H131" i="96"/>
  <c r="H120" i="95" s="1"/>
  <c r="H121" i="95"/>
  <c r="H101" i="95"/>
  <c r="H67" i="95"/>
  <c r="H77" i="96"/>
  <c r="H66" i="95" s="1"/>
  <c r="H181" i="95"/>
  <c r="J163" i="95"/>
  <c r="J173" i="96"/>
  <c r="J162" i="95" s="1"/>
  <c r="P13" i="93" s="1"/>
  <c r="H91" i="95"/>
  <c r="J71" i="95"/>
  <c r="J81" i="96"/>
  <c r="J70" i="95" s="1"/>
  <c r="H10" i="93"/>
  <c r="H15" i="93" s="1"/>
  <c r="H76" i="97"/>
  <c r="H51" i="95"/>
  <c r="G192" i="97"/>
  <c r="G256" i="97"/>
  <c r="G255" i="97" s="1"/>
  <c r="G225" i="96"/>
  <c r="G214" i="95" s="1"/>
  <c r="G215" i="95"/>
  <c r="G26" i="95"/>
  <c r="G24" i="96"/>
  <c r="G24" i="95" s="1"/>
  <c r="M6" i="93" s="1"/>
  <c r="U44" i="82"/>
  <c r="L44" i="82" s="1"/>
  <c r="T6" i="97"/>
  <c r="G117" i="96"/>
  <c r="G106" i="95" s="1"/>
  <c r="G107" i="95"/>
  <c r="G80" i="95"/>
  <c r="G90" i="96"/>
  <c r="G79" i="95" s="1"/>
  <c r="G42" i="96"/>
  <c r="G40" i="95" s="1"/>
  <c r="G45" i="95"/>
  <c r="G232" i="95"/>
  <c r="G242" i="96"/>
  <c r="G231" i="95" s="1"/>
  <c r="G186" i="96"/>
  <c r="G176" i="95"/>
  <c r="G187" i="95"/>
  <c r="G197" i="96"/>
  <c r="G186" i="95" s="1"/>
  <c r="G131" i="96"/>
  <c r="G120" i="95" s="1"/>
  <c r="G121" i="95"/>
  <c r="G228" i="95"/>
  <c r="G238" i="96"/>
  <c r="G227" i="95" s="1"/>
  <c r="G96" i="95"/>
  <c r="G106" i="96"/>
  <c r="G95" i="95" s="1"/>
  <c r="G87" i="96"/>
  <c r="G77" i="95"/>
  <c r="G35" i="96"/>
  <c r="G36" i="95"/>
  <c r="G255" i="96"/>
  <c r="G245" i="95"/>
  <c r="G208" i="96"/>
  <c r="G197" i="95" s="1"/>
  <c r="G198" i="95"/>
  <c r="G146" i="96"/>
  <c r="G135" i="95" s="1"/>
  <c r="G136" i="95"/>
  <c r="G20" i="96"/>
  <c r="G21" i="95"/>
  <c r="K255" i="104"/>
  <c r="G148" i="95"/>
  <c r="G95" i="96"/>
  <c r="G84" i="95" s="1"/>
  <c r="G85" i="95"/>
  <c r="G128" i="96"/>
  <c r="G117" i="95" s="1"/>
  <c r="G118" i="95"/>
  <c r="G248" i="95"/>
  <c r="G258" i="96"/>
  <c r="G247" i="95" s="1"/>
  <c r="G201" i="95"/>
  <c r="G211" i="96"/>
  <c r="G200" i="95" s="1"/>
  <c r="G175" i="96"/>
  <c r="G164" i="95" s="1"/>
  <c r="G165" i="95"/>
  <c r="G77" i="96"/>
  <c r="G67" i="95"/>
  <c r="G160" i="96"/>
  <c r="G149" i="95" s="1"/>
  <c r="G150" i="95"/>
  <c r="G52" i="95"/>
  <c r="G59" i="96"/>
  <c r="G50" i="95" s="1"/>
  <c r="G168" i="96"/>
  <c r="G157" i="95" s="1"/>
  <c r="M12" i="93" s="1"/>
  <c r="G158" i="95"/>
  <c r="G81" i="96"/>
  <c r="G70" i="95" s="1"/>
  <c r="G71" i="95"/>
  <c r="N73" i="79"/>
  <c r="K254" i="94"/>
  <c r="U76" i="79"/>
  <c r="U75" i="79"/>
  <c r="U73" i="66"/>
  <c r="K231" i="102"/>
  <c r="R255" i="104"/>
  <c r="T79" i="97"/>
  <c r="T60" i="97"/>
  <c r="T53" i="97"/>
  <c r="T45" i="97"/>
  <c r="T5" i="97"/>
  <c r="U79" i="79"/>
  <c r="K32" i="95" l="1"/>
  <c r="Q7" i="93" s="1"/>
  <c r="Q10" i="93" s="1"/>
  <c r="I34" i="96"/>
  <c r="I32" i="95" s="1"/>
  <c r="O7" i="93" s="1"/>
  <c r="I33" i="95"/>
  <c r="H214" i="95"/>
  <c r="I237" i="96"/>
  <c r="I227" i="95"/>
  <c r="H256" i="97"/>
  <c r="H255" i="97" s="1"/>
  <c r="H244" i="95"/>
  <c r="H70" i="95"/>
  <c r="H95" i="95"/>
  <c r="H20" i="95"/>
  <c r="H5" i="96"/>
  <c r="H135" i="95"/>
  <c r="J237" i="96"/>
  <c r="J227" i="95"/>
  <c r="K86" i="96"/>
  <c r="K75" i="95" s="1"/>
  <c r="Q9" i="93" s="1"/>
  <c r="K106" i="95"/>
  <c r="H227" i="95"/>
  <c r="H237" i="96"/>
  <c r="H147" i="95"/>
  <c r="N11" i="93" s="1"/>
  <c r="J20" i="95"/>
  <c r="J5" i="96"/>
  <c r="J158" i="96"/>
  <c r="J147" i="95" s="1"/>
  <c r="P11" i="93" s="1"/>
  <c r="P14" i="93" s="1"/>
  <c r="H76" i="95"/>
  <c r="H86" i="96"/>
  <c r="H75" i="95" s="1"/>
  <c r="N9" i="93" s="1"/>
  <c r="J76" i="95"/>
  <c r="J86" i="96"/>
  <c r="J75" i="95" s="1"/>
  <c r="P9" i="93" s="1"/>
  <c r="H59" i="95"/>
  <c r="N8" i="93" s="1"/>
  <c r="H34" i="96"/>
  <c r="H33" i="95"/>
  <c r="I158" i="96"/>
  <c r="I147" i="95" s="1"/>
  <c r="O11" i="93" s="1"/>
  <c r="K33" i="95"/>
  <c r="H200" i="95"/>
  <c r="H231" i="95"/>
  <c r="H42" i="96"/>
  <c r="H40" i="95" s="1"/>
  <c r="H45" i="95"/>
  <c r="H173" i="96"/>
  <c r="H162" i="95" s="1"/>
  <c r="N13" i="93" s="1"/>
  <c r="I20" i="95"/>
  <c r="I5" i="96"/>
  <c r="J70" i="96"/>
  <c r="J59" i="95" s="1"/>
  <c r="P8" i="93" s="1"/>
  <c r="I76" i="95"/>
  <c r="I86" i="96"/>
  <c r="I75" i="95" s="1"/>
  <c r="O9" i="93" s="1"/>
  <c r="J34" i="96"/>
  <c r="J32" i="95" s="1"/>
  <c r="P7" i="93" s="1"/>
  <c r="J33" i="95"/>
  <c r="I70" i="96"/>
  <c r="I59" i="95" s="1"/>
  <c r="O8" i="93" s="1"/>
  <c r="H117" i="95"/>
  <c r="H197" i="95"/>
  <c r="K158" i="96"/>
  <c r="K147" i="95" s="1"/>
  <c r="Q11" i="93" s="1"/>
  <c r="I173" i="96"/>
  <c r="I162" i="95" s="1"/>
  <c r="O13" i="93" s="1"/>
  <c r="H50" i="95"/>
  <c r="H44" i="97"/>
  <c r="G70" i="96"/>
  <c r="G59" i="95" s="1"/>
  <c r="M8" i="93" s="1"/>
  <c r="G66" i="95"/>
  <c r="G158" i="96"/>
  <c r="G147" i="95" s="1"/>
  <c r="M11" i="93" s="1"/>
  <c r="G20" i="95"/>
  <c r="G5" i="96"/>
  <c r="G76" i="95"/>
  <c r="G86" i="96"/>
  <c r="G75" i="95" s="1"/>
  <c r="M9" i="93" s="1"/>
  <c r="G173" i="96"/>
  <c r="G162" i="95" s="1"/>
  <c r="M13" i="93" s="1"/>
  <c r="G175" i="95"/>
  <c r="G237" i="96"/>
  <c r="G244" i="95"/>
  <c r="G34" i="96"/>
  <c r="G32" i="95" s="1"/>
  <c r="M7" i="93" s="1"/>
  <c r="G33" i="95"/>
  <c r="U73" i="79"/>
  <c r="T44" i="97"/>
  <c r="T285" i="97" s="1"/>
  <c r="N151" i="79"/>
  <c r="R151" i="79" s="1"/>
  <c r="N152" i="79"/>
  <c r="R152" i="79" s="1"/>
  <c r="N14" i="93" l="1"/>
  <c r="H5" i="95"/>
  <c r="N5" i="93" s="1"/>
  <c r="I5" i="95"/>
  <c r="O5" i="93" s="1"/>
  <c r="O10" i="93" s="1"/>
  <c r="O14" i="93"/>
  <c r="H226" i="95"/>
  <c r="H236" i="96"/>
  <c r="H225" i="95" s="1"/>
  <c r="N21" i="93" s="1"/>
  <c r="I236" i="96"/>
  <c r="I225" i="95" s="1"/>
  <c r="O21" i="93" s="1"/>
  <c r="I226" i="95"/>
  <c r="J5" i="95"/>
  <c r="P5" i="93" s="1"/>
  <c r="P10" i="93" s="1"/>
  <c r="P15" i="93" s="1"/>
  <c r="P18" i="93" s="1"/>
  <c r="P23" i="93" s="1"/>
  <c r="P25" i="93" s="1"/>
  <c r="J226" i="95"/>
  <c r="J236" i="96"/>
  <c r="J225" i="95" s="1"/>
  <c r="P21" i="93" s="1"/>
  <c r="K266" i="96"/>
  <c r="K255" i="95" s="1"/>
  <c r="H32" i="95"/>
  <c r="N7" i="93" s="1"/>
  <c r="N10" i="93" s="1"/>
  <c r="N15" i="93" s="1"/>
  <c r="N18" i="93" s="1"/>
  <c r="H285" i="97"/>
  <c r="G236" i="96"/>
  <c r="G225" i="95" s="1"/>
  <c r="M21" i="93" s="1"/>
  <c r="G226" i="95"/>
  <c r="M14" i="93"/>
  <c r="Q14" i="93"/>
  <c r="G5" i="95"/>
  <c r="M5" i="93" s="1"/>
  <c r="M10" i="93" s="1"/>
  <c r="G266" i="96"/>
  <c r="G255" i="95" s="1"/>
  <c r="AD168" i="83"/>
  <c r="AC168" i="83"/>
  <c r="AB168" i="83"/>
  <c r="AA168" i="83"/>
  <c r="Z168" i="83"/>
  <c r="Y168" i="83"/>
  <c r="W168" i="83"/>
  <c r="V168" i="83"/>
  <c r="U168" i="83"/>
  <c r="T168" i="83"/>
  <c r="S168" i="83"/>
  <c r="R168" i="83"/>
  <c r="P168" i="83"/>
  <c r="M168" i="83"/>
  <c r="F168" i="83"/>
  <c r="AD163" i="83"/>
  <c r="AC163" i="83"/>
  <c r="AB163" i="83"/>
  <c r="AA163" i="83"/>
  <c r="Z163" i="83"/>
  <c r="Y163" i="83"/>
  <c r="W163" i="83"/>
  <c r="V163" i="83"/>
  <c r="U163" i="83"/>
  <c r="T163" i="83"/>
  <c r="S163" i="83"/>
  <c r="R163" i="83"/>
  <c r="P163" i="83"/>
  <c r="M163" i="83"/>
  <c r="F163" i="83"/>
  <c r="N170" i="83"/>
  <c r="N165" i="83"/>
  <c r="N164" i="83"/>
  <c r="H266" i="96" l="1"/>
  <c r="H255" i="95"/>
  <c r="O15" i="93"/>
  <c r="O18" i="93" s="1"/>
  <c r="O23" i="93" s="1"/>
  <c r="O25" i="93" s="1"/>
  <c r="N23" i="93"/>
  <c r="N25" i="93" s="1"/>
  <c r="J266" i="96"/>
  <c r="J255" i="95" s="1"/>
  <c r="I266" i="96"/>
  <c r="I255" i="95" s="1"/>
  <c r="Q170" i="83"/>
  <c r="Q168" i="83" s="1"/>
  <c r="Q165" i="83"/>
  <c r="Q163" i="83" s="1"/>
  <c r="M15" i="93"/>
  <c r="M18" i="93" s="1"/>
  <c r="M23" i="93" s="1"/>
  <c r="M25" i="93" s="1"/>
  <c r="X168" i="83"/>
  <c r="X163" i="83"/>
  <c r="U153" i="66" s="1"/>
  <c r="N163" i="83"/>
  <c r="L168" i="83"/>
  <c r="N169" i="83"/>
  <c r="O164" i="83"/>
  <c r="O163" i="83" s="1"/>
  <c r="L163" i="83"/>
  <c r="N168" i="83" l="1"/>
  <c r="O169" i="83"/>
  <c r="O168" i="83" s="1"/>
  <c r="T51" i="82" l="1"/>
  <c r="U51" i="82" s="1"/>
  <c r="L51" i="82" s="1"/>
  <c r="AD47" i="83" l="1"/>
  <c r="AC47" i="83"/>
  <c r="AB47" i="83"/>
  <c r="AA47" i="83"/>
  <c r="Z47" i="83"/>
  <c r="Y47" i="83"/>
  <c r="W47" i="83"/>
  <c r="V47" i="83"/>
  <c r="U47" i="83"/>
  <c r="T47" i="83"/>
  <c r="S47" i="83"/>
  <c r="R47" i="83"/>
  <c r="P47" i="83"/>
  <c r="M47" i="83"/>
  <c r="F47" i="83"/>
  <c r="N49" i="83"/>
  <c r="N48" i="83"/>
  <c r="O48" i="83" s="1"/>
  <c r="O47" i="83" s="1"/>
  <c r="AE184" i="68"/>
  <c r="AC184" i="68"/>
  <c r="AB184" i="68"/>
  <c r="AH184" i="68" l="1"/>
  <c r="L184" i="68" s="1"/>
  <c r="M184" i="68" s="1"/>
  <c r="Q49" i="83"/>
  <c r="Q47" i="83" s="1"/>
  <c r="X47" i="83"/>
  <c r="L47" i="83"/>
  <c r="N47" i="83"/>
  <c r="F61" i="78" l="1"/>
  <c r="AB21" i="68"/>
  <c r="AH21" i="68" s="1"/>
  <c r="L21" i="68" s="1"/>
  <c r="AB20" i="68"/>
  <c r="AH20" i="68" s="1"/>
  <c r="L20" i="68" s="1"/>
  <c r="AB19" i="68"/>
  <c r="AH19" i="68" s="1"/>
  <c r="L19" i="68" s="1"/>
  <c r="Z150" i="79"/>
  <c r="AB150" i="79" s="1"/>
  <c r="M150" i="79" s="1"/>
  <c r="AF152" i="68"/>
  <c r="AH152" i="68" s="1"/>
  <c r="L152" i="68" s="1"/>
  <c r="AF153" i="68"/>
  <c r="AH153" i="68" s="1"/>
  <c r="L153" i="68" s="1"/>
  <c r="W142" i="68"/>
  <c r="AA40" i="78"/>
  <c r="Z40" i="78"/>
  <c r="Y40" i="78"/>
  <c r="X40" i="78"/>
  <c r="W40" i="78"/>
  <c r="V40" i="78"/>
  <c r="T40" i="78"/>
  <c r="S40" i="78"/>
  <c r="R40" i="78"/>
  <c r="Q40" i="78"/>
  <c r="P40" i="78"/>
  <c r="O40" i="78"/>
  <c r="M40" i="78"/>
  <c r="F40" i="78"/>
  <c r="N42" i="78"/>
  <c r="N41" i="78"/>
  <c r="AA57" i="78"/>
  <c r="Z57" i="78"/>
  <c r="Y57" i="78"/>
  <c r="X57" i="78"/>
  <c r="W57" i="78"/>
  <c r="V57" i="78"/>
  <c r="T57" i="78"/>
  <c r="S57" i="78"/>
  <c r="R57" i="78"/>
  <c r="Q57" i="78"/>
  <c r="P57" i="78"/>
  <c r="O57" i="78"/>
  <c r="M57" i="78"/>
  <c r="F57" i="78"/>
  <c r="N58" i="78"/>
  <c r="N78" i="78"/>
  <c r="Z272" i="68"/>
  <c r="Z269" i="68"/>
  <c r="Z261" i="68"/>
  <c r="Z254" i="68"/>
  <c r="Z253" i="68" s="1"/>
  <c r="Z249" i="68"/>
  <c r="Z235" i="68"/>
  <c r="Z225" i="68"/>
  <c r="Z221" i="68" s="1"/>
  <c r="Z199" i="68"/>
  <c r="Z191" i="68"/>
  <c r="Z187" i="68"/>
  <c r="Z185" i="68" s="1"/>
  <c r="Z181" i="68"/>
  <c r="Z177" i="68"/>
  <c r="Z173" i="68"/>
  <c r="Z171" i="68" s="1"/>
  <c r="Z160" i="68"/>
  <c r="Z155" i="68"/>
  <c r="Z149" i="68"/>
  <c r="Z139" i="68"/>
  <c r="Z136" i="68" s="1"/>
  <c r="Z121" i="68"/>
  <c r="Z117" i="68"/>
  <c r="Z111" i="68"/>
  <c r="Z105" i="68"/>
  <c r="Z100" i="68"/>
  <c r="Z88" i="68"/>
  <c r="Z77" i="68"/>
  <c r="Z66" i="68"/>
  <c r="Z56" i="68"/>
  <c r="Z38" i="68"/>
  <c r="Z27" i="68"/>
  <c r="Z18" i="68"/>
  <c r="Z7" i="68"/>
  <c r="Z6" i="68" s="1"/>
  <c r="L211" i="68"/>
  <c r="O254" i="66"/>
  <c r="O253" i="66"/>
  <c r="O252" i="66"/>
  <c r="O251" i="66"/>
  <c r="O250" i="66"/>
  <c r="O249" i="66"/>
  <c r="O248" i="66"/>
  <c r="O246" i="66"/>
  <c r="O245" i="66"/>
  <c r="O243" i="66"/>
  <c r="O242" i="66"/>
  <c r="O241" i="66"/>
  <c r="O239" i="66"/>
  <c r="O238" i="66"/>
  <c r="O237" i="66"/>
  <c r="O236" i="66"/>
  <c r="O235" i="66"/>
  <c r="O234" i="66"/>
  <c r="O233" i="66"/>
  <c r="O232" i="66"/>
  <c r="O230" i="66"/>
  <c r="O229" i="66"/>
  <c r="O228" i="66"/>
  <c r="O224" i="66"/>
  <c r="O223" i="66"/>
  <c r="O222" i="66"/>
  <c r="O221" i="66"/>
  <c r="O220" i="66"/>
  <c r="O219" i="66"/>
  <c r="O218" i="66"/>
  <c r="O217" i="66"/>
  <c r="O216" i="66"/>
  <c r="O215" i="66"/>
  <c r="O213" i="66"/>
  <c r="O212" i="66"/>
  <c r="O211" i="66"/>
  <c r="O210" i="66"/>
  <c r="O209" i="66"/>
  <c r="O208" i="66"/>
  <c r="O207" i="66"/>
  <c r="O206" i="66"/>
  <c r="O205" i="66"/>
  <c r="O204" i="66"/>
  <c r="O203" i="66"/>
  <c r="O202" i="66"/>
  <c r="O201" i="66"/>
  <c r="O199" i="66"/>
  <c r="O198" i="66"/>
  <c r="O196" i="66"/>
  <c r="O195" i="66"/>
  <c r="O194" i="66"/>
  <c r="O193" i="66"/>
  <c r="O192" i="66"/>
  <c r="O191" i="66"/>
  <c r="O190" i="66"/>
  <c r="O189" i="66"/>
  <c r="O188" i="66"/>
  <c r="O187" i="66"/>
  <c r="O185" i="66"/>
  <c r="O184" i="66"/>
  <c r="O183" i="66"/>
  <c r="O182" i="66"/>
  <c r="O181" i="66"/>
  <c r="O180" i="66"/>
  <c r="O179" i="66"/>
  <c r="O178" i="66"/>
  <c r="O177" i="66"/>
  <c r="O176" i="66"/>
  <c r="O174" i="66"/>
  <c r="O173" i="66"/>
  <c r="O172" i="66"/>
  <c r="O171" i="66"/>
  <c r="O170" i="66"/>
  <c r="O169" i="66"/>
  <c r="O168" i="66"/>
  <c r="O167" i="66"/>
  <c r="O166" i="66"/>
  <c r="O165" i="66"/>
  <c r="O163" i="66"/>
  <c r="O161" i="66"/>
  <c r="O160" i="66"/>
  <c r="O159" i="66"/>
  <c r="O158" i="66"/>
  <c r="O151" i="66"/>
  <c r="O150" i="66"/>
  <c r="O148" i="66"/>
  <c r="O145" i="66"/>
  <c r="O144" i="66"/>
  <c r="O143" i="66"/>
  <c r="O142" i="66"/>
  <c r="O141" i="66"/>
  <c r="O140" i="66"/>
  <c r="O139" i="66"/>
  <c r="O136" i="66"/>
  <c r="O134" i="66"/>
  <c r="O133" i="66"/>
  <c r="O132" i="66"/>
  <c r="O131" i="66"/>
  <c r="O130" i="66"/>
  <c r="O129" i="66"/>
  <c r="O128" i="66"/>
  <c r="O127" i="66"/>
  <c r="O126" i="66"/>
  <c r="O125" i="66"/>
  <c r="O124" i="66"/>
  <c r="O123" i="66"/>
  <c r="O122" i="66"/>
  <c r="O121" i="66"/>
  <c r="O119" i="66"/>
  <c r="O118" i="66"/>
  <c r="O116" i="66"/>
  <c r="O115" i="66"/>
  <c r="O114" i="66"/>
  <c r="O113" i="66"/>
  <c r="O112" i="66"/>
  <c r="O111" i="66"/>
  <c r="O110" i="66"/>
  <c r="O109" i="66"/>
  <c r="O108" i="66"/>
  <c r="O107" i="66"/>
  <c r="O105" i="66"/>
  <c r="O104" i="66"/>
  <c r="O103" i="66"/>
  <c r="O102" i="66"/>
  <c r="O101" i="66"/>
  <c r="O100" i="66"/>
  <c r="O99" i="66"/>
  <c r="O98" i="66"/>
  <c r="O97" i="66"/>
  <c r="O96" i="66"/>
  <c r="O94" i="66"/>
  <c r="O93" i="66"/>
  <c r="O92" i="66"/>
  <c r="O91" i="66"/>
  <c r="O90" i="66"/>
  <c r="O89" i="66"/>
  <c r="O88" i="66"/>
  <c r="O87" i="66"/>
  <c r="O86" i="66"/>
  <c r="O85" i="66"/>
  <c r="O83" i="66"/>
  <c r="O82" i="66"/>
  <c r="O81" i="66"/>
  <c r="O80" i="66"/>
  <c r="O78" i="66"/>
  <c r="O77" i="66"/>
  <c r="O74" i="66"/>
  <c r="O73" i="66"/>
  <c r="O72" i="66"/>
  <c r="O71" i="66"/>
  <c r="O69" i="66"/>
  <c r="O68" i="66"/>
  <c r="O67" i="66"/>
  <c r="O65" i="66"/>
  <c r="O64" i="66"/>
  <c r="O63" i="66"/>
  <c r="O62" i="66"/>
  <c r="O61" i="66"/>
  <c r="O60" i="66"/>
  <c r="O31" i="66"/>
  <c r="O30" i="66"/>
  <c r="O29" i="66"/>
  <c r="O28" i="66"/>
  <c r="O27" i="66"/>
  <c r="O26" i="66"/>
  <c r="O23" i="66"/>
  <c r="O22" i="66"/>
  <c r="O21" i="66"/>
  <c r="O19" i="66"/>
  <c r="O18" i="66"/>
  <c r="O17" i="66"/>
  <c r="O16" i="66"/>
  <c r="O15" i="66"/>
  <c r="O14" i="66"/>
  <c r="O13" i="66"/>
  <c r="O12" i="66"/>
  <c r="O11" i="66"/>
  <c r="O10" i="66"/>
  <c r="O9" i="66"/>
  <c r="Z63" i="68" l="1"/>
  <c r="Z148" i="68"/>
  <c r="Z134" i="68" s="1"/>
  <c r="U57" i="78"/>
  <c r="Z110" i="68"/>
  <c r="Z99" i="68" s="1"/>
  <c r="U40" i="78"/>
  <c r="U34" i="66" s="1"/>
  <c r="Z209" i="68"/>
  <c r="Z195" i="68" s="1"/>
  <c r="N40" i="78"/>
  <c r="L57" i="78"/>
  <c r="N59" i="78"/>
  <c r="N57" i="78" s="1"/>
  <c r="L40" i="78"/>
  <c r="Z248" i="68"/>
  <c r="Z247" i="68" s="1"/>
  <c r="N156" i="108" l="1"/>
  <c r="N155" i="108"/>
  <c r="N154" i="108"/>
  <c r="N153" i="108"/>
  <c r="N152" i="108"/>
  <c r="L137" i="108"/>
  <c r="N137" i="108" s="1"/>
  <c r="L52" i="108"/>
  <c r="N52" i="108" s="1"/>
  <c r="L54" i="108"/>
  <c r="N54" i="108" s="1"/>
  <c r="L49" i="108"/>
  <c r="N49" i="108" s="1"/>
  <c r="L48" i="108"/>
  <c r="N48" i="108" s="1"/>
  <c r="L46" i="108"/>
  <c r="N46" i="108" s="1"/>
  <c r="L38" i="108"/>
  <c r="N38" i="108" s="1"/>
  <c r="L35" i="108"/>
  <c r="N35" i="108" s="1"/>
  <c r="L31" i="108"/>
  <c r="L28" i="108"/>
  <c r="N28" i="108" s="1"/>
  <c r="L25" i="108"/>
  <c r="N25" i="108" s="1"/>
  <c r="L8" i="108"/>
  <c r="N8" i="108" s="1"/>
  <c r="L7" i="108"/>
  <c r="N7" i="108" s="1"/>
  <c r="L254" i="108"/>
  <c r="L253" i="108"/>
  <c r="L252" i="108"/>
  <c r="L251" i="108"/>
  <c r="L250" i="108"/>
  <c r="L249" i="108"/>
  <c r="L248" i="108"/>
  <c r="AA247" i="108"/>
  <c r="Z247" i="108"/>
  <c r="Y247" i="108"/>
  <c r="X247" i="108"/>
  <c r="W247" i="108"/>
  <c r="V247" i="108"/>
  <c r="T247" i="108"/>
  <c r="S247" i="108"/>
  <c r="R247" i="108"/>
  <c r="Q247" i="108"/>
  <c r="P247" i="108"/>
  <c r="O247" i="108"/>
  <c r="M247" i="108"/>
  <c r="L246" i="108"/>
  <c r="L245" i="108"/>
  <c r="AA244" i="108"/>
  <c r="Z244" i="108"/>
  <c r="Y244" i="108"/>
  <c r="X244" i="108"/>
  <c r="W244" i="108"/>
  <c r="V244" i="108"/>
  <c r="T244" i="108"/>
  <c r="T226" i="108" s="1"/>
  <c r="T225" i="108" s="1"/>
  <c r="S244" i="108"/>
  <c r="R244" i="108"/>
  <c r="Q244" i="108"/>
  <c r="P244" i="108"/>
  <c r="O244" i="108"/>
  <c r="M244" i="108"/>
  <c r="L243" i="108"/>
  <c r="L242" i="108"/>
  <c r="L241" i="108"/>
  <c r="L240" i="108"/>
  <c r="L239" i="108"/>
  <c r="L238" i="108"/>
  <c r="L237" i="108"/>
  <c r="L236" i="108"/>
  <c r="L235" i="108"/>
  <c r="L234" i="108"/>
  <c r="L233" i="108"/>
  <c r="L232" i="108"/>
  <c r="AA231" i="108"/>
  <c r="Z231" i="108"/>
  <c r="Y231" i="108"/>
  <c r="X231" i="108"/>
  <c r="W231" i="108"/>
  <c r="V231" i="108"/>
  <c r="T231" i="108"/>
  <c r="S231" i="108"/>
  <c r="R231" i="108"/>
  <c r="Q231" i="108"/>
  <c r="P231" i="108"/>
  <c r="O231" i="108"/>
  <c r="M231" i="108"/>
  <c r="L230" i="108"/>
  <c r="L229" i="108"/>
  <c r="L228" i="108"/>
  <c r="AA227" i="108"/>
  <c r="Z227" i="108"/>
  <c r="Z226" i="108" s="1"/>
  <c r="Z225" i="108" s="1"/>
  <c r="Y227" i="108"/>
  <c r="X227" i="108"/>
  <c r="X226" i="108" s="1"/>
  <c r="X225" i="108" s="1"/>
  <c r="W227" i="108"/>
  <c r="V227" i="108"/>
  <c r="V226" i="108" s="1"/>
  <c r="V225" i="108" s="1"/>
  <c r="T227" i="108"/>
  <c r="S227" i="108"/>
  <c r="S226" i="108" s="1"/>
  <c r="S225" i="108" s="1"/>
  <c r="R227" i="108"/>
  <c r="Q227" i="108"/>
  <c r="Q226" i="108" s="1"/>
  <c r="Q225" i="108" s="1"/>
  <c r="P227" i="108"/>
  <c r="P226" i="108" s="1"/>
  <c r="P225" i="108" s="1"/>
  <c r="O227" i="108"/>
  <c r="M227" i="108"/>
  <c r="Y226" i="108"/>
  <c r="Y225" i="108" s="1"/>
  <c r="W226" i="108"/>
  <c r="W225" i="108" s="1"/>
  <c r="M226" i="108"/>
  <c r="L224" i="108"/>
  <c r="N224" i="108" s="1"/>
  <c r="L223" i="108"/>
  <c r="N223" i="108" s="1"/>
  <c r="L222" i="108"/>
  <c r="N222" i="108" s="1"/>
  <c r="L221" i="108"/>
  <c r="N221" i="108" s="1"/>
  <c r="L220" i="108"/>
  <c r="N220" i="108" s="1"/>
  <c r="L219" i="108"/>
  <c r="N219" i="108" s="1"/>
  <c r="L218" i="108"/>
  <c r="N218" i="108" s="1"/>
  <c r="L217" i="108"/>
  <c r="N217" i="108" s="1"/>
  <c r="L216" i="108"/>
  <c r="N216" i="108" s="1"/>
  <c r="L215" i="108"/>
  <c r="N215" i="108" s="1"/>
  <c r="AA214" i="108"/>
  <c r="Z214" i="108"/>
  <c r="Y214" i="108"/>
  <c r="X214" i="108"/>
  <c r="W214" i="108"/>
  <c r="V214" i="108"/>
  <c r="T214" i="108"/>
  <c r="S214" i="108"/>
  <c r="R214" i="108"/>
  <c r="Q214" i="108"/>
  <c r="P214" i="108"/>
  <c r="O214" i="108"/>
  <c r="M214" i="108"/>
  <c r="L214" i="108"/>
  <c r="L213" i="108"/>
  <c r="N213" i="108" s="1"/>
  <c r="L212" i="108"/>
  <c r="N212" i="108" s="1"/>
  <c r="L211" i="108"/>
  <c r="N211" i="108" s="1"/>
  <c r="L210" i="108"/>
  <c r="N210" i="108" s="1"/>
  <c r="L209" i="108"/>
  <c r="N209" i="108" s="1"/>
  <c r="L208" i="108"/>
  <c r="N208" i="108" s="1"/>
  <c r="L207" i="108"/>
  <c r="N207" i="108" s="1"/>
  <c r="L206" i="108"/>
  <c r="N206" i="108" s="1"/>
  <c r="L205" i="108"/>
  <c r="N205" i="108" s="1"/>
  <c r="L204" i="108"/>
  <c r="N204" i="108" s="1"/>
  <c r="L203" i="108"/>
  <c r="N203" i="108" s="1"/>
  <c r="L202" i="108"/>
  <c r="N202" i="108" s="1"/>
  <c r="L201" i="108"/>
  <c r="N201" i="108" s="1"/>
  <c r="F200" i="108" s="1"/>
  <c r="AA200" i="108"/>
  <c r="Z200" i="108"/>
  <c r="Y200" i="108"/>
  <c r="X200" i="108"/>
  <c r="W200" i="108"/>
  <c r="V200" i="108"/>
  <c r="T200" i="108"/>
  <c r="S200" i="108"/>
  <c r="R200" i="108"/>
  <c r="Q200" i="108"/>
  <c r="P200" i="108"/>
  <c r="O200" i="108"/>
  <c r="M200" i="108"/>
  <c r="L199" i="108"/>
  <c r="N199" i="108" s="1"/>
  <c r="L198" i="108"/>
  <c r="N198" i="108" s="1"/>
  <c r="AA197" i="108"/>
  <c r="Z197" i="108"/>
  <c r="Y197" i="108"/>
  <c r="X197" i="108"/>
  <c r="W197" i="108"/>
  <c r="V197" i="108"/>
  <c r="T197" i="108"/>
  <c r="S197" i="108"/>
  <c r="R197" i="108"/>
  <c r="Q197" i="108"/>
  <c r="P197" i="108"/>
  <c r="O197" i="108"/>
  <c r="M197" i="108"/>
  <c r="L196" i="108"/>
  <c r="N196" i="108" s="1"/>
  <c r="L195" i="108"/>
  <c r="N195" i="108" s="1"/>
  <c r="L194" i="108"/>
  <c r="N194" i="108" s="1"/>
  <c r="L193" i="108"/>
  <c r="N193" i="108" s="1"/>
  <c r="L192" i="108"/>
  <c r="N192" i="108" s="1"/>
  <c r="L191" i="108"/>
  <c r="N191" i="108" s="1"/>
  <c r="L190" i="108"/>
  <c r="N190" i="108" s="1"/>
  <c r="L189" i="108"/>
  <c r="N189" i="108" s="1"/>
  <c r="L188" i="108"/>
  <c r="N188" i="108" s="1"/>
  <c r="L187" i="108"/>
  <c r="N187" i="108" s="1"/>
  <c r="AA186" i="108"/>
  <c r="Z186" i="108"/>
  <c r="Y186" i="108"/>
  <c r="X186" i="108"/>
  <c r="W186" i="108"/>
  <c r="V186" i="108"/>
  <c r="T186" i="108"/>
  <c r="S186" i="108"/>
  <c r="R186" i="108"/>
  <c r="R162" i="108" s="1"/>
  <c r="Q186" i="108"/>
  <c r="P186" i="108"/>
  <c r="O186" i="108"/>
  <c r="M186" i="108"/>
  <c r="L185" i="108"/>
  <c r="N185" i="108" s="1"/>
  <c r="L184" i="108"/>
  <c r="N184" i="108" s="1"/>
  <c r="L183" i="108"/>
  <c r="N183" i="108" s="1"/>
  <c r="L182" i="108"/>
  <c r="N182" i="108" s="1"/>
  <c r="L181" i="108"/>
  <c r="N181" i="108" s="1"/>
  <c r="L180" i="108"/>
  <c r="N180" i="108" s="1"/>
  <c r="L179" i="108"/>
  <c r="N179" i="108" s="1"/>
  <c r="L178" i="108"/>
  <c r="N178" i="108" s="1"/>
  <c r="L177" i="108"/>
  <c r="N177" i="108" s="1"/>
  <c r="L176" i="108"/>
  <c r="N176" i="108" s="1"/>
  <c r="F175" i="108" s="1"/>
  <c r="AA175" i="108"/>
  <c r="Z175" i="108"/>
  <c r="Y175" i="108"/>
  <c r="X175" i="108"/>
  <c r="W175" i="108"/>
  <c r="V175" i="108"/>
  <c r="T175" i="108"/>
  <c r="S175" i="108"/>
  <c r="R175" i="108"/>
  <c r="Q175" i="108"/>
  <c r="P175" i="108"/>
  <c r="O175" i="108"/>
  <c r="M175" i="108"/>
  <c r="L174" i="108"/>
  <c r="N174" i="108" s="1"/>
  <c r="L173" i="108"/>
  <c r="N173" i="108" s="1"/>
  <c r="L172" i="108"/>
  <c r="N172" i="108" s="1"/>
  <c r="L171" i="108"/>
  <c r="N171" i="108" s="1"/>
  <c r="L170" i="108"/>
  <c r="N170" i="108" s="1"/>
  <c r="L169" i="108"/>
  <c r="N169" i="108" s="1"/>
  <c r="L168" i="108"/>
  <c r="N168" i="108" s="1"/>
  <c r="L167" i="108"/>
  <c r="N167" i="108" s="1"/>
  <c r="L166" i="108"/>
  <c r="N166" i="108" s="1"/>
  <c r="L165" i="108"/>
  <c r="N165" i="108" s="1"/>
  <c r="AA164" i="108"/>
  <c r="Z164" i="108"/>
  <c r="Y164" i="108"/>
  <c r="Y162" i="108" s="1"/>
  <c r="X164" i="108"/>
  <c r="W164" i="108"/>
  <c r="V164" i="108"/>
  <c r="T164" i="108"/>
  <c r="T162" i="108" s="1"/>
  <c r="S164" i="108"/>
  <c r="R164" i="108"/>
  <c r="Q164" i="108"/>
  <c r="P164" i="108"/>
  <c r="P162" i="108" s="1"/>
  <c r="O164" i="108"/>
  <c r="M164" i="108"/>
  <c r="L163" i="108"/>
  <c r="N163" i="108" s="1"/>
  <c r="AA162" i="108"/>
  <c r="L161" i="108"/>
  <c r="N161" i="108" s="1"/>
  <c r="L160" i="108"/>
  <c r="N160" i="108" s="1"/>
  <c r="L159" i="108"/>
  <c r="N159" i="108" s="1"/>
  <c r="L158" i="108"/>
  <c r="N158" i="108" s="1"/>
  <c r="AA157" i="108"/>
  <c r="Z157" i="108"/>
  <c r="Y157" i="108"/>
  <c r="X157" i="108"/>
  <c r="W157" i="108"/>
  <c r="V157" i="108"/>
  <c r="T157" i="108"/>
  <c r="S157" i="108"/>
  <c r="R157" i="108"/>
  <c r="Q157" i="108"/>
  <c r="P157" i="108"/>
  <c r="O157" i="108"/>
  <c r="M157" i="108"/>
  <c r="L151" i="108"/>
  <c r="N151" i="108" s="1"/>
  <c r="L150" i="108"/>
  <c r="N150" i="108" s="1"/>
  <c r="AA149" i="108"/>
  <c r="Z149" i="108"/>
  <c r="Z147" i="108" s="1"/>
  <c r="Y149" i="108"/>
  <c r="Y147" i="108" s="1"/>
  <c r="X149" i="108"/>
  <c r="W149" i="108"/>
  <c r="V149" i="108"/>
  <c r="V147" i="108" s="1"/>
  <c r="T149" i="108"/>
  <c r="T147" i="108" s="1"/>
  <c r="S149" i="108"/>
  <c r="R149" i="108"/>
  <c r="Q149" i="108"/>
  <c r="Q147" i="108" s="1"/>
  <c r="P149" i="108"/>
  <c r="P147" i="108" s="1"/>
  <c r="O149" i="108"/>
  <c r="M149" i="108"/>
  <c r="L148" i="108"/>
  <c r="N148" i="108" s="1"/>
  <c r="AA147" i="108"/>
  <c r="X147" i="108"/>
  <c r="W147" i="108"/>
  <c r="S147" i="108"/>
  <c r="R147" i="108"/>
  <c r="O147" i="108"/>
  <c r="M147" i="108"/>
  <c r="L145" i="108"/>
  <c r="N145" i="108" s="1"/>
  <c r="L144" i="108"/>
  <c r="N144" i="108" s="1"/>
  <c r="L143" i="108"/>
  <c r="N143" i="108" s="1"/>
  <c r="L142" i="108"/>
  <c r="N142" i="108" s="1"/>
  <c r="L141" i="108"/>
  <c r="N141" i="108" s="1"/>
  <c r="L140" i="108"/>
  <c r="N140" i="108" s="1"/>
  <c r="L139" i="108"/>
  <c r="N139" i="108" s="1"/>
  <c r="L138" i="108"/>
  <c r="N138" i="108" s="1"/>
  <c r="L136" i="108"/>
  <c r="N136" i="108" s="1"/>
  <c r="AA135" i="108"/>
  <c r="Z135" i="108"/>
  <c r="Y135" i="108"/>
  <c r="X135" i="108"/>
  <c r="W135" i="108"/>
  <c r="V135" i="108"/>
  <c r="T135" i="108"/>
  <c r="S135" i="108"/>
  <c r="R135" i="108"/>
  <c r="Q135" i="108"/>
  <c r="P135" i="108"/>
  <c r="O135" i="108"/>
  <c r="M135" i="108"/>
  <c r="L134" i="108"/>
  <c r="N134" i="108" s="1"/>
  <c r="L133" i="108"/>
  <c r="N133" i="108" s="1"/>
  <c r="L132" i="108"/>
  <c r="N132" i="108" s="1"/>
  <c r="L131" i="108"/>
  <c r="N131" i="108" s="1"/>
  <c r="L130" i="108"/>
  <c r="N130" i="108" s="1"/>
  <c r="L129" i="108"/>
  <c r="N129" i="108" s="1"/>
  <c r="L128" i="108"/>
  <c r="N128" i="108" s="1"/>
  <c r="L127" i="108"/>
  <c r="N127" i="108" s="1"/>
  <c r="L126" i="108"/>
  <c r="N126" i="108" s="1"/>
  <c r="L125" i="108"/>
  <c r="N125" i="108" s="1"/>
  <c r="L124" i="108"/>
  <c r="N124" i="108" s="1"/>
  <c r="L123" i="108"/>
  <c r="N123" i="108" s="1"/>
  <c r="L122" i="108"/>
  <c r="N122" i="108" s="1"/>
  <c r="L121" i="108"/>
  <c r="N121" i="108" s="1"/>
  <c r="AA120" i="108"/>
  <c r="Z120" i="108"/>
  <c r="Y120" i="108"/>
  <c r="X120" i="108"/>
  <c r="W120" i="108"/>
  <c r="V120" i="108"/>
  <c r="T120" i="108"/>
  <c r="S120" i="108"/>
  <c r="R120" i="108"/>
  <c r="Q120" i="108"/>
  <c r="P120" i="108"/>
  <c r="O120" i="108"/>
  <c r="M120" i="108"/>
  <c r="L119" i="108"/>
  <c r="N119" i="108" s="1"/>
  <c r="L118" i="108"/>
  <c r="N118" i="108" s="1"/>
  <c r="AA117" i="108"/>
  <c r="Z117" i="108"/>
  <c r="Y117" i="108"/>
  <c r="X117" i="108"/>
  <c r="W117" i="108"/>
  <c r="V117" i="108"/>
  <c r="T117" i="108"/>
  <c r="S117" i="108"/>
  <c r="R117" i="108"/>
  <c r="Q117" i="108"/>
  <c r="P117" i="108"/>
  <c r="O117" i="108"/>
  <c r="M117" i="108"/>
  <c r="L116" i="108"/>
  <c r="N116" i="108" s="1"/>
  <c r="L115" i="108"/>
  <c r="N115" i="108" s="1"/>
  <c r="L114" i="108"/>
  <c r="N114" i="108" s="1"/>
  <c r="L113" i="108"/>
  <c r="N113" i="108" s="1"/>
  <c r="L112" i="108"/>
  <c r="N112" i="108" s="1"/>
  <c r="L111" i="108"/>
  <c r="N111" i="108" s="1"/>
  <c r="L110" i="108"/>
  <c r="N110" i="108" s="1"/>
  <c r="L109" i="108"/>
  <c r="N109" i="108" s="1"/>
  <c r="L108" i="108"/>
  <c r="N108" i="108" s="1"/>
  <c r="L107" i="108"/>
  <c r="N107" i="108" s="1"/>
  <c r="AA106" i="108"/>
  <c r="Z106" i="108"/>
  <c r="Y106" i="108"/>
  <c r="X106" i="108"/>
  <c r="W106" i="108"/>
  <c r="V106" i="108"/>
  <c r="T106" i="108"/>
  <c r="S106" i="108"/>
  <c r="R106" i="108"/>
  <c r="Q106" i="108"/>
  <c r="P106" i="108"/>
  <c r="O106" i="108"/>
  <c r="M106" i="108"/>
  <c r="L105" i="108"/>
  <c r="N105" i="108" s="1"/>
  <c r="L104" i="108"/>
  <c r="N104" i="108" s="1"/>
  <c r="L103" i="108"/>
  <c r="N103" i="108" s="1"/>
  <c r="L102" i="108"/>
  <c r="N102" i="108" s="1"/>
  <c r="L101" i="108"/>
  <c r="N101" i="108" s="1"/>
  <c r="L100" i="108"/>
  <c r="N100" i="108" s="1"/>
  <c r="L99" i="108"/>
  <c r="N99" i="108" s="1"/>
  <c r="L98" i="108"/>
  <c r="N98" i="108" s="1"/>
  <c r="L97" i="108"/>
  <c r="N97" i="108" s="1"/>
  <c r="L96" i="108"/>
  <c r="N96" i="108" s="1"/>
  <c r="AA95" i="108"/>
  <c r="Z95" i="108"/>
  <c r="Y95" i="108"/>
  <c r="X95" i="108"/>
  <c r="W95" i="108"/>
  <c r="V95" i="108"/>
  <c r="T95" i="108"/>
  <c r="S95" i="108"/>
  <c r="R95" i="108"/>
  <c r="Q95" i="108"/>
  <c r="P95" i="108"/>
  <c r="O95" i="108"/>
  <c r="M95" i="108"/>
  <c r="L94" i="108"/>
  <c r="N94" i="108" s="1"/>
  <c r="L93" i="108"/>
  <c r="N93" i="108" s="1"/>
  <c r="L92" i="108"/>
  <c r="N92" i="108" s="1"/>
  <c r="L91" i="108"/>
  <c r="N91" i="108" s="1"/>
  <c r="L90" i="108"/>
  <c r="N90" i="108" s="1"/>
  <c r="L89" i="108"/>
  <c r="N89" i="108" s="1"/>
  <c r="L88" i="108"/>
  <c r="N88" i="108" s="1"/>
  <c r="L87" i="108"/>
  <c r="N87" i="108" s="1"/>
  <c r="L86" i="108"/>
  <c r="N86" i="108" s="1"/>
  <c r="L85" i="108"/>
  <c r="N85" i="108" s="1"/>
  <c r="AA84" i="108"/>
  <c r="Z84" i="108"/>
  <c r="Y84" i="108"/>
  <c r="X84" i="108"/>
  <c r="W84" i="108"/>
  <c r="V84" i="108"/>
  <c r="T84" i="108"/>
  <c r="S84" i="108"/>
  <c r="R84" i="108"/>
  <c r="Q84" i="108"/>
  <c r="P84" i="108"/>
  <c r="O84" i="108"/>
  <c r="M84" i="108"/>
  <c r="L83" i="108"/>
  <c r="N83" i="108" s="1"/>
  <c r="L82" i="108"/>
  <c r="N82" i="108" s="1"/>
  <c r="L81" i="108"/>
  <c r="N81" i="108" s="1"/>
  <c r="L80" i="108"/>
  <c r="N80" i="108" s="1"/>
  <c r="AA79" i="108"/>
  <c r="Z79" i="108"/>
  <c r="Y79" i="108"/>
  <c r="Y75" i="108" s="1"/>
  <c r="X79" i="108"/>
  <c r="W79" i="108"/>
  <c r="V79" i="108"/>
  <c r="T79" i="108"/>
  <c r="S79" i="108"/>
  <c r="R79" i="108"/>
  <c r="Q79" i="108"/>
  <c r="P79" i="108"/>
  <c r="P75" i="108" s="1"/>
  <c r="O79" i="108"/>
  <c r="M79" i="108"/>
  <c r="L78" i="108"/>
  <c r="N78" i="108" s="1"/>
  <c r="L77" i="108"/>
  <c r="N77" i="108" s="1"/>
  <c r="AA76" i="108"/>
  <c r="Z76" i="108"/>
  <c r="Y76" i="108"/>
  <c r="X76" i="108"/>
  <c r="X75" i="108" s="1"/>
  <c r="W76" i="108"/>
  <c r="V76" i="108"/>
  <c r="T76" i="108"/>
  <c r="T75" i="108" s="1"/>
  <c r="S76" i="108"/>
  <c r="S75" i="108" s="1"/>
  <c r="R76" i="108"/>
  <c r="Q76" i="108"/>
  <c r="P76" i="108"/>
  <c r="O76" i="108"/>
  <c r="U76" i="108" s="1"/>
  <c r="M76" i="108"/>
  <c r="Z75" i="108"/>
  <c r="V75" i="108"/>
  <c r="Q75" i="108"/>
  <c r="L74" i="108"/>
  <c r="N74" i="108" s="1"/>
  <c r="L73" i="108"/>
  <c r="N73" i="108" s="1"/>
  <c r="L72" i="108"/>
  <c r="N72" i="108" s="1"/>
  <c r="L71" i="108"/>
  <c r="N71" i="108" s="1"/>
  <c r="F70" i="108" s="1"/>
  <c r="AA70" i="108"/>
  <c r="Z70" i="108"/>
  <c r="Y70" i="108"/>
  <c r="X70" i="108"/>
  <c r="W70" i="108"/>
  <c r="V70" i="108"/>
  <c r="T70" i="108"/>
  <c r="S70" i="108"/>
  <c r="R70" i="108"/>
  <c r="Q70" i="108"/>
  <c r="P70" i="108"/>
  <c r="O70" i="108"/>
  <c r="M70" i="108"/>
  <c r="L69" i="108"/>
  <c r="N69" i="108" s="1"/>
  <c r="L68" i="108"/>
  <c r="N68" i="108" s="1"/>
  <c r="L67" i="108"/>
  <c r="N67" i="108" s="1"/>
  <c r="AA66" i="108"/>
  <c r="AA59" i="108" s="1"/>
  <c r="Z66" i="108"/>
  <c r="Y66" i="108"/>
  <c r="X66" i="108"/>
  <c r="W66" i="108"/>
  <c r="W59" i="108" s="1"/>
  <c r="V66" i="108"/>
  <c r="T66" i="108"/>
  <c r="S66" i="108"/>
  <c r="R66" i="108"/>
  <c r="R59" i="108" s="1"/>
  <c r="Q66" i="108"/>
  <c r="P66" i="108"/>
  <c r="P59" i="108" s="1"/>
  <c r="O66" i="108"/>
  <c r="M66" i="108"/>
  <c r="M59" i="108" s="1"/>
  <c r="L65" i="108"/>
  <c r="N65" i="108" s="1"/>
  <c r="L64" i="108"/>
  <c r="N64" i="108" s="1"/>
  <c r="L63" i="108"/>
  <c r="N63" i="108" s="1"/>
  <c r="L62" i="108"/>
  <c r="N62" i="108" s="1"/>
  <c r="L61" i="108"/>
  <c r="N61" i="108" s="1"/>
  <c r="L60" i="108"/>
  <c r="N60" i="108" s="1"/>
  <c r="Y59" i="108"/>
  <c r="T59" i="108"/>
  <c r="L58" i="108"/>
  <c r="N58" i="108" s="1"/>
  <c r="L57" i="108"/>
  <c r="N57" i="108" s="1"/>
  <c r="L56" i="108"/>
  <c r="N56" i="108" s="1"/>
  <c r="L55" i="108"/>
  <c r="N55" i="108" s="1"/>
  <c r="Z53" i="108"/>
  <c r="W53" i="108"/>
  <c r="T53" i="108"/>
  <c r="R53" i="108"/>
  <c r="P53" i="108"/>
  <c r="M53" i="108"/>
  <c r="AA53" i="108"/>
  <c r="X53" i="108"/>
  <c r="V53" i="108"/>
  <c r="S53" i="108"/>
  <c r="Q53" i="108"/>
  <c r="O53" i="108"/>
  <c r="F53" i="108"/>
  <c r="L51" i="108"/>
  <c r="N51" i="108" s="1"/>
  <c r="AA50" i="108"/>
  <c r="Z50" i="108"/>
  <c r="Y50" i="108"/>
  <c r="X50" i="108"/>
  <c r="W50" i="108"/>
  <c r="V50" i="108"/>
  <c r="T50" i="108"/>
  <c r="S50" i="108"/>
  <c r="R50" i="108"/>
  <c r="Q50" i="108"/>
  <c r="P50" i="108"/>
  <c r="O50" i="108"/>
  <c r="M50" i="108"/>
  <c r="L47" i="108"/>
  <c r="N47" i="108" s="1"/>
  <c r="F45" i="108" s="1"/>
  <c r="AA45" i="108"/>
  <c r="Z45" i="108"/>
  <c r="Z40" i="108" s="1"/>
  <c r="Y45" i="108"/>
  <c r="X45" i="108"/>
  <c r="X40" i="108" s="1"/>
  <c r="W45" i="108"/>
  <c r="V45" i="108"/>
  <c r="V40" i="108" s="1"/>
  <c r="T45" i="108"/>
  <c r="S45" i="108"/>
  <c r="S40" i="108" s="1"/>
  <c r="R45" i="108"/>
  <c r="Q45" i="108"/>
  <c r="Q40" i="108" s="1"/>
  <c r="P45" i="108"/>
  <c r="P40" i="108" s="1"/>
  <c r="O45" i="108"/>
  <c r="O40" i="108" s="1"/>
  <c r="M45" i="108"/>
  <c r="M40" i="108" s="1"/>
  <c r="L44" i="108"/>
  <c r="N44" i="108" s="1"/>
  <c r="L43" i="108"/>
  <c r="N43" i="108" s="1"/>
  <c r="L42" i="108"/>
  <c r="N42" i="108" s="1"/>
  <c r="F40" i="108" s="1"/>
  <c r="L41" i="108"/>
  <c r="N41" i="108" s="1"/>
  <c r="AA40" i="108"/>
  <c r="Y40" i="108"/>
  <c r="W40" i="108"/>
  <c r="T40" i="108"/>
  <c r="R40" i="108"/>
  <c r="L39" i="108"/>
  <c r="N39" i="108" s="1"/>
  <c r="AA37" i="108"/>
  <c r="Z37" i="108"/>
  <c r="Y37" i="108"/>
  <c r="X37" i="108"/>
  <c r="W37" i="108"/>
  <c r="V37" i="108"/>
  <c r="T37" i="108"/>
  <c r="S37" i="108"/>
  <c r="R37" i="108"/>
  <c r="Q37" i="108"/>
  <c r="P37" i="108"/>
  <c r="O37" i="108"/>
  <c r="M37" i="108"/>
  <c r="L37" i="108"/>
  <c r="F37" i="108"/>
  <c r="L36" i="108"/>
  <c r="N36" i="108" s="1"/>
  <c r="L34" i="108"/>
  <c r="N34" i="108" s="1"/>
  <c r="AA33" i="108"/>
  <c r="Z33" i="108"/>
  <c r="Y33" i="108"/>
  <c r="X33" i="108"/>
  <c r="W33" i="108"/>
  <c r="V33" i="108"/>
  <c r="T33" i="108"/>
  <c r="S33" i="108"/>
  <c r="R33" i="108"/>
  <c r="Q33" i="108"/>
  <c r="P33" i="108"/>
  <c r="O33" i="108"/>
  <c r="M33" i="108"/>
  <c r="L30" i="108"/>
  <c r="L29" i="108"/>
  <c r="L27" i="108"/>
  <c r="L26" i="108"/>
  <c r="AA24" i="108"/>
  <c r="Z24" i="108"/>
  <c r="Y24" i="108"/>
  <c r="X24" i="108"/>
  <c r="W24" i="108"/>
  <c r="V24" i="108"/>
  <c r="T24" i="108"/>
  <c r="S24" i="108"/>
  <c r="R24" i="108"/>
  <c r="Q24" i="108"/>
  <c r="P24" i="108"/>
  <c r="O24" i="108"/>
  <c r="U24" i="108" s="1"/>
  <c r="M24" i="108"/>
  <c r="F24" i="108"/>
  <c r="M23" i="108"/>
  <c r="M23" i="66" s="1"/>
  <c r="L22" i="108"/>
  <c r="N22" i="108" s="1"/>
  <c r="F20" i="108" s="1"/>
  <c r="L21" i="108"/>
  <c r="AA20" i="108"/>
  <c r="Z20" i="108"/>
  <c r="Y20" i="108"/>
  <c r="X20" i="108"/>
  <c r="W20" i="108"/>
  <c r="V20" i="108"/>
  <c r="T20" i="108"/>
  <c r="S20" i="108"/>
  <c r="R20" i="108"/>
  <c r="Q20" i="108"/>
  <c r="P20" i="108"/>
  <c r="O20" i="108"/>
  <c r="L19" i="108"/>
  <c r="N19" i="108" s="1"/>
  <c r="L18" i="108"/>
  <c r="N18" i="108" s="1"/>
  <c r="L17" i="108"/>
  <c r="N17" i="108" s="1"/>
  <c r="L16" i="108"/>
  <c r="N16" i="108" s="1"/>
  <c r="L15" i="108"/>
  <c r="L14" i="108"/>
  <c r="N14" i="108" s="1"/>
  <c r="L13" i="108"/>
  <c r="N13" i="108" s="1"/>
  <c r="L12" i="108"/>
  <c r="N12" i="108" s="1"/>
  <c r="L11" i="108"/>
  <c r="N11" i="108" s="1"/>
  <c r="L10" i="108"/>
  <c r="N10" i="108" s="1"/>
  <c r="L9" i="108"/>
  <c r="N9" i="108" s="1"/>
  <c r="AA6" i="108"/>
  <c r="Z6" i="108"/>
  <c r="Z5" i="108" s="1"/>
  <c r="Y6" i="108"/>
  <c r="X6" i="108"/>
  <c r="X5" i="108" s="1"/>
  <c r="W6" i="108"/>
  <c r="V6" i="108"/>
  <c r="V5" i="108" s="1"/>
  <c r="T6" i="108"/>
  <c r="S6" i="108"/>
  <c r="S5" i="108" s="1"/>
  <c r="R6" i="108"/>
  <c r="Q6" i="108"/>
  <c r="Q5" i="108" s="1"/>
  <c r="P6" i="108"/>
  <c r="O6" i="108"/>
  <c r="U6" i="108" s="1"/>
  <c r="O9" i="78"/>
  <c r="U9" i="78" s="1"/>
  <c r="L9" i="78" s="1"/>
  <c r="AC159" i="80"/>
  <c r="AB159" i="80"/>
  <c r="AA159" i="80"/>
  <c r="Z159" i="80"/>
  <c r="Y159" i="80"/>
  <c r="X159" i="80"/>
  <c r="V159" i="80"/>
  <c r="T156" i="66" s="1"/>
  <c r="U159" i="80"/>
  <c r="T159" i="80"/>
  <c r="S159" i="80"/>
  <c r="R159" i="80"/>
  <c r="Q159" i="80"/>
  <c r="AC158" i="80"/>
  <c r="AA155" i="66" s="1"/>
  <c r="AB158" i="80"/>
  <c r="Z155" i="66" s="1"/>
  <c r="AA158" i="80"/>
  <c r="Y155" i="66" s="1"/>
  <c r="Z158" i="80"/>
  <c r="X155" i="66" s="1"/>
  <c r="Y158" i="80"/>
  <c r="W155" i="66" s="1"/>
  <c r="X158" i="80"/>
  <c r="V155" i="66" s="1"/>
  <c r="V158" i="80"/>
  <c r="T155" i="66" s="1"/>
  <c r="U158" i="80"/>
  <c r="S155" i="66" s="1"/>
  <c r="T158" i="80"/>
  <c r="R155" i="66" s="1"/>
  <c r="S158" i="80"/>
  <c r="Q155" i="66" s="1"/>
  <c r="R158" i="80"/>
  <c r="P155" i="66" s="1"/>
  <c r="Q158" i="80"/>
  <c r="O155" i="66" s="1"/>
  <c r="AC157" i="80"/>
  <c r="AA154" i="66" s="1"/>
  <c r="AB157" i="80"/>
  <c r="Z154" i="66" s="1"/>
  <c r="AA157" i="80"/>
  <c r="Y154" i="66" s="1"/>
  <c r="Z157" i="80"/>
  <c r="X154" i="66" s="1"/>
  <c r="Y157" i="80"/>
  <c r="W154" i="66" s="1"/>
  <c r="X157" i="80"/>
  <c r="V154" i="66" s="1"/>
  <c r="V157" i="80"/>
  <c r="T154" i="66" s="1"/>
  <c r="U157" i="80"/>
  <c r="S154" i="66" s="1"/>
  <c r="T157" i="80"/>
  <c r="R154" i="66" s="1"/>
  <c r="S157" i="80"/>
  <c r="Q154" i="66" s="1"/>
  <c r="R157" i="80"/>
  <c r="P154" i="66" s="1"/>
  <c r="Q157" i="80"/>
  <c r="O154" i="66" s="1"/>
  <c r="AC156" i="80"/>
  <c r="AA153" i="66" s="1"/>
  <c r="AB156" i="80"/>
  <c r="Z153" i="66" s="1"/>
  <c r="AA156" i="80"/>
  <c r="Y153" i="66" s="1"/>
  <c r="Z156" i="80"/>
  <c r="X153" i="66" s="1"/>
  <c r="Y156" i="80"/>
  <c r="W153" i="66" s="1"/>
  <c r="X156" i="80"/>
  <c r="V153" i="66" s="1"/>
  <c r="V156" i="80"/>
  <c r="T153" i="66" s="1"/>
  <c r="U156" i="80"/>
  <c r="S153" i="66" s="1"/>
  <c r="T156" i="80"/>
  <c r="R153" i="66" s="1"/>
  <c r="S156" i="80"/>
  <c r="Q153" i="66" s="1"/>
  <c r="R156" i="80"/>
  <c r="P153" i="66" s="1"/>
  <c r="Q156" i="80"/>
  <c r="O153" i="66" s="1"/>
  <c r="AC61" i="80"/>
  <c r="AB61" i="80"/>
  <c r="AA61" i="80"/>
  <c r="Z61" i="80"/>
  <c r="Y61" i="80"/>
  <c r="X61" i="80"/>
  <c r="V61" i="80"/>
  <c r="T58" i="66" s="1"/>
  <c r="U61" i="80"/>
  <c r="T61" i="80"/>
  <c r="S61" i="80"/>
  <c r="R61" i="80"/>
  <c r="Q61" i="80"/>
  <c r="AC60" i="80"/>
  <c r="AA57" i="66" s="1"/>
  <c r="AB60" i="80"/>
  <c r="Z57" i="66" s="1"/>
  <c r="AA60" i="80"/>
  <c r="Y57" i="66" s="1"/>
  <c r="Z60" i="80"/>
  <c r="X57" i="66" s="1"/>
  <c r="Y60" i="80"/>
  <c r="W57" i="66" s="1"/>
  <c r="X60" i="80"/>
  <c r="V57" i="66" s="1"/>
  <c r="V60" i="80"/>
  <c r="T57" i="66" s="1"/>
  <c r="U60" i="80"/>
  <c r="S57" i="66" s="1"/>
  <c r="T60" i="80"/>
  <c r="R57" i="66" s="1"/>
  <c r="S60" i="80"/>
  <c r="Q57" i="66" s="1"/>
  <c r="R60" i="80"/>
  <c r="P57" i="66" s="1"/>
  <c r="Q60" i="80"/>
  <c r="O57" i="66" s="1"/>
  <c r="AC59" i="80"/>
  <c r="AA56" i="66" s="1"/>
  <c r="AB59" i="80"/>
  <c r="Z56" i="66" s="1"/>
  <c r="AA59" i="80"/>
  <c r="Y56" i="66" s="1"/>
  <c r="Z59" i="80"/>
  <c r="X56" i="66" s="1"/>
  <c r="Y59" i="80"/>
  <c r="W56" i="66" s="1"/>
  <c r="X59" i="80"/>
  <c r="V56" i="66" s="1"/>
  <c r="V59" i="80"/>
  <c r="T56" i="66" s="1"/>
  <c r="U59" i="80"/>
  <c r="S56" i="66" s="1"/>
  <c r="T59" i="80"/>
  <c r="R56" i="66" s="1"/>
  <c r="S59" i="80"/>
  <c r="Q56" i="66" s="1"/>
  <c r="R59" i="80"/>
  <c r="P56" i="66" s="1"/>
  <c r="Q59" i="80"/>
  <c r="O56" i="66" s="1"/>
  <c r="AC58" i="80"/>
  <c r="AA55" i="66" s="1"/>
  <c r="AB58" i="80"/>
  <c r="Z55" i="66" s="1"/>
  <c r="AA58" i="80"/>
  <c r="Y55" i="66" s="1"/>
  <c r="Z58" i="80"/>
  <c r="X55" i="66" s="1"/>
  <c r="Y58" i="80"/>
  <c r="W55" i="66" s="1"/>
  <c r="X58" i="80"/>
  <c r="V55" i="66" s="1"/>
  <c r="V58" i="80"/>
  <c r="T55" i="66" s="1"/>
  <c r="U58" i="80"/>
  <c r="S55" i="66" s="1"/>
  <c r="T58" i="80"/>
  <c r="R55" i="66" s="1"/>
  <c r="S58" i="80"/>
  <c r="Q55" i="66" s="1"/>
  <c r="R58" i="80"/>
  <c r="P55" i="66" s="1"/>
  <c r="Q58" i="80"/>
  <c r="O55" i="66" s="1"/>
  <c r="AC57" i="80"/>
  <c r="AB57" i="80"/>
  <c r="AA57" i="80"/>
  <c r="Z57" i="80"/>
  <c r="Y57" i="80"/>
  <c r="X57" i="80"/>
  <c r="V57" i="80"/>
  <c r="U57" i="80"/>
  <c r="T57" i="80"/>
  <c r="S57" i="80"/>
  <c r="R57" i="80"/>
  <c r="Q57" i="80"/>
  <c r="AC55" i="80"/>
  <c r="AB55" i="80"/>
  <c r="AA55" i="80"/>
  <c r="Z55" i="80"/>
  <c r="Y55" i="80"/>
  <c r="X55" i="80"/>
  <c r="V55" i="80"/>
  <c r="U55" i="80"/>
  <c r="T55" i="80"/>
  <c r="S55" i="80"/>
  <c r="R55" i="80"/>
  <c r="Q55" i="80"/>
  <c r="AC54" i="80"/>
  <c r="AA51" i="66" s="1"/>
  <c r="AB54" i="80"/>
  <c r="Z51" i="66" s="1"/>
  <c r="AA54" i="80"/>
  <c r="Y51" i="66" s="1"/>
  <c r="Z54" i="80"/>
  <c r="X51" i="66" s="1"/>
  <c r="Y54" i="80"/>
  <c r="W51" i="66" s="1"/>
  <c r="X54" i="80"/>
  <c r="V51" i="66" s="1"/>
  <c r="V54" i="80"/>
  <c r="T51" i="66" s="1"/>
  <c r="U54" i="80"/>
  <c r="S51" i="66" s="1"/>
  <c r="T54" i="80"/>
  <c r="R51" i="66" s="1"/>
  <c r="S54" i="80"/>
  <c r="Q51" i="66" s="1"/>
  <c r="R54" i="80"/>
  <c r="P51" i="66" s="1"/>
  <c r="Q54" i="80"/>
  <c r="O51" i="66" s="1"/>
  <c r="AC52" i="80"/>
  <c r="AB52" i="80"/>
  <c r="AA52" i="80"/>
  <c r="Z52" i="80"/>
  <c r="Y52" i="80"/>
  <c r="X52" i="80"/>
  <c r="V52" i="80"/>
  <c r="U52" i="80"/>
  <c r="T52" i="80"/>
  <c r="S52" i="80"/>
  <c r="R52" i="80"/>
  <c r="Q52" i="80"/>
  <c r="AC51" i="80"/>
  <c r="AB51" i="80"/>
  <c r="AA51" i="80"/>
  <c r="Z51" i="80"/>
  <c r="Y51" i="80"/>
  <c r="X51" i="80"/>
  <c r="V51" i="80"/>
  <c r="U51" i="80"/>
  <c r="T51" i="80"/>
  <c r="S51" i="80"/>
  <c r="R51" i="80"/>
  <c r="Q51" i="80"/>
  <c r="AC50" i="80"/>
  <c r="AB50" i="80"/>
  <c r="AA50" i="80"/>
  <c r="Z50" i="80"/>
  <c r="Y50" i="80"/>
  <c r="X50" i="80"/>
  <c r="V50" i="80"/>
  <c r="U50" i="80"/>
  <c r="T50" i="80"/>
  <c r="S50" i="80"/>
  <c r="R50" i="80"/>
  <c r="Q50" i="80"/>
  <c r="AC48" i="80"/>
  <c r="AB48" i="80"/>
  <c r="AA48" i="80"/>
  <c r="Z48" i="80"/>
  <c r="Y48" i="80"/>
  <c r="X48" i="80"/>
  <c r="V48" i="80"/>
  <c r="U48" i="80"/>
  <c r="T48" i="80"/>
  <c r="S48" i="80"/>
  <c r="R48" i="80"/>
  <c r="Q48" i="80"/>
  <c r="AC47" i="80"/>
  <c r="AA47" i="66" s="1"/>
  <c r="AB47" i="80"/>
  <c r="Z47" i="66" s="1"/>
  <c r="AA47" i="80"/>
  <c r="Y47" i="66" s="1"/>
  <c r="Z47" i="80"/>
  <c r="X47" i="66" s="1"/>
  <c r="Y47" i="80"/>
  <c r="W47" i="66" s="1"/>
  <c r="X47" i="80"/>
  <c r="V47" i="66" s="1"/>
  <c r="V47" i="80"/>
  <c r="T47" i="66" s="1"/>
  <c r="U47" i="80"/>
  <c r="S47" i="66" s="1"/>
  <c r="T47" i="80"/>
  <c r="R47" i="66" s="1"/>
  <c r="S47" i="80"/>
  <c r="Q47" i="66" s="1"/>
  <c r="R47" i="80"/>
  <c r="P47" i="66" s="1"/>
  <c r="Q47" i="80"/>
  <c r="O47" i="66" s="1"/>
  <c r="AC46" i="80"/>
  <c r="AB46" i="80"/>
  <c r="AA46" i="80"/>
  <c r="Z46" i="80"/>
  <c r="Y46" i="80"/>
  <c r="X46" i="80"/>
  <c r="V46" i="80"/>
  <c r="U46" i="80"/>
  <c r="T46" i="80"/>
  <c r="S46" i="80"/>
  <c r="R46" i="80"/>
  <c r="Q46" i="80"/>
  <c r="AC44" i="80"/>
  <c r="AB44" i="80"/>
  <c r="AA44" i="80"/>
  <c r="Z44" i="80"/>
  <c r="Y44" i="80"/>
  <c r="X44" i="80"/>
  <c r="V44" i="80"/>
  <c r="T44" i="66" s="1"/>
  <c r="U44" i="80"/>
  <c r="T44" i="80"/>
  <c r="S44" i="80"/>
  <c r="R44" i="80"/>
  <c r="Q44" i="80"/>
  <c r="AC43" i="80"/>
  <c r="AA43" i="66" s="1"/>
  <c r="AB43" i="80"/>
  <c r="Z43" i="66" s="1"/>
  <c r="AA43" i="80"/>
  <c r="Y43" i="66" s="1"/>
  <c r="Z43" i="80"/>
  <c r="X43" i="66" s="1"/>
  <c r="Y43" i="80"/>
  <c r="W43" i="66" s="1"/>
  <c r="X43" i="80"/>
  <c r="V43" i="66" s="1"/>
  <c r="V43" i="80"/>
  <c r="T43" i="66" s="1"/>
  <c r="U43" i="80"/>
  <c r="S43" i="66" s="1"/>
  <c r="T43" i="80"/>
  <c r="R43" i="66" s="1"/>
  <c r="S43" i="80"/>
  <c r="Q43" i="66" s="1"/>
  <c r="R43" i="80"/>
  <c r="P43" i="66" s="1"/>
  <c r="Q43" i="80"/>
  <c r="O43" i="66" s="1"/>
  <c r="AC42" i="80"/>
  <c r="AA42" i="66" s="1"/>
  <c r="AB42" i="80"/>
  <c r="Z42" i="66" s="1"/>
  <c r="AA42" i="80"/>
  <c r="Y42" i="66" s="1"/>
  <c r="Z42" i="80"/>
  <c r="X42" i="66" s="1"/>
  <c r="Y42" i="80"/>
  <c r="W42" i="66" s="1"/>
  <c r="X42" i="80"/>
  <c r="V42" i="66" s="1"/>
  <c r="V42" i="80"/>
  <c r="T42" i="66" s="1"/>
  <c r="U42" i="80"/>
  <c r="S42" i="66" s="1"/>
  <c r="T42" i="80"/>
  <c r="R42" i="66" s="1"/>
  <c r="S42" i="80"/>
  <c r="Q42" i="66" s="1"/>
  <c r="R42" i="80"/>
  <c r="P42" i="66" s="1"/>
  <c r="Q42" i="80"/>
  <c r="O42" i="66" s="1"/>
  <c r="AC41" i="80"/>
  <c r="AB41" i="80"/>
  <c r="AA41" i="80"/>
  <c r="Z41" i="80"/>
  <c r="Y41" i="80"/>
  <c r="X41" i="80"/>
  <c r="V41" i="80"/>
  <c r="U41" i="80"/>
  <c r="T41" i="80"/>
  <c r="S41" i="80"/>
  <c r="R41" i="80"/>
  <c r="Q41" i="80"/>
  <c r="AC39" i="80"/>
  <c r="AA39" i="66" s="1"/>
  <c r="AB39" i="80"/>
  <c r="Z39" i="66" s="1"/>
  <c r="AA39" i="80"/>
  <c r="Y39" i="66" s="1"/>
  <c r="Z39" i="80"/>
  <c r="X39" i="66" s="1"/>
  <c r="Y39" i="80"/>
  <c r="W39" i="66" s="1"/>
  <c r="X39" i="80"/>
  <c r="V39" i="66" s="1"/>
  <c r="V39" i="80"/>
  <c r="T39" i="66" s="1"/>
  <c r="U39" i="80"/>
  <c r="S39" i="66" s="1"/>
  <c r="T39" i="80"/>
  <c r="R39" i="66" s="1"/>
  <c r="S39" i="80"/>
  <c r="Q39" i="66" s="1"/>
  <c r="R39" i="80"/>
  <c r="P39" i="66" s="1"/>
  <c r="Q39" i="80"/>
  <c r="O39" i="66" s="1"/>
  <c r="AC38" i="80"/>
  <c r="AB38" i="80"/>
  <c r="AA38" i="80"/>
  <c r="Z38" i="80"/>
  <c r="Y38" i="80"/>
  <c r="X38" i="80"/>
  <c r="V38" i="80"/>
  <c r="U38" i="80"/>
  <c r="T38" i="80"/>
  <c r="S38" i="80"/>
  <c r="R38" i="80"/>
  <c r="Q38" i="80"/>
  <c r="AC36" i="80"/>
  <c r="AA36" i="66" s="1"/>
  <c r="AB36" i="80"/>
  <c r="Z36" i="66" s="1"/>
  <c r="AA36" i="80"/>
  <c r="Y36" i="66" s="1"/>
  <c r="Z36" i="80"/>
  <c r="X36" i="66" s="1"/>
  <c r="Y36" i="80"/>
  <c r="W36" i="66" s="1"/>
  <c r="X36" i="80"/>
  <c r="V36" i="66" s="1"/>
  <c r="V36" i="80"/>
  <c r="T36" i="66" s="1"/>
  <c r="U36" i="80"/>
  <c r="S36" i="66" s="1"/>
  <c r="T36" i="80"/>
  <c r="R36" i="66" s="1"/>
  <c r="S36" i="80"/>
  <c r="Q36" i="66" s="1"/>
  <c r="R36" i="80"/>
  <c r="P36" i="66" s="1"/>
  <c r="Q36" i="80"/>
  <c r="O36" i="66" s="1"/>
  <c r="AC35" i="80"/>
  <c r="AB35" i="80"/>
  <c r="AA35" i="80"/>
  <c r="Z35" i="80"/>
  <c r="Y35" i="80"/>
  <c r="X35" i="80"/>
  <c r="V35" i="80"/>
  <c r="U35" i="80"/>
  <c r="T35" i="80"/>
  <c r="S35" i="80"/>
  <c r="R35" i="80"/>
  <c r="Q35" i="80"/>
  <c r="AC34" i="80"/>
  <c r="AA34" i="66" s="1"/>
  <c r="AB34" i="80"/>
  <c r="Z34" i="66" s="1"/>
  <c r="AA34" i="80"/>
  <c r="Y34" i="66" s="1"/>
  <c r="Z34" i="80"/>
  <c r="X34" i="66" s="1"/>
  <c r="Y34" i="80"/>
  <c r="W34" i="66" s="1"/>
  <c r="X34" i="80"/>
  <c r="V34" i="66" s="1"/>
  <c r="V34" i="80"/>
  <c r="T34" i="66" s="1"/>
  <c r="U34" i="80"/>
  <c r="S34" i="66" s="1"/>
  <c r="T34" i="80"/>
  <c r="R34" i="66" s="1"/>
  <c r="S34" i="80"/>
  <c r="Q34" i="66" s="1"/>
  <c r="R34" i="80"/>
  <c r="P34" i="66" s="1"/>
  <c r="Q34" i="80"/>
  <c r="O34" i="66" s="1"/>
  <c r="AC25" i="80"/>
  <c r="AB25" i="80"/>
  <c r="AA25" i="80"/>
  <c r="Z25" i="80"/>
  <c r="Y25" i="80"/>
  <c r="X25" i="80"/>
  <c r="V25" i="80"/>
  <c r="U25" i="80"/>
  <c r="T25" i="80"/>
  <c r="S25" i="80"/>
  <c r="R25" i="80"/>
  <c r="Q25" i="80"/>
  <c r="AC8" i="80"/>
  <c r="AB8" i="80"/>
  <c r="AA8" i="80"/>
  <c r="Z8" i="80"/>
  <c r="Y8" i="80"/>
  <c r="X8" i="80"/>
  <c r="V8" i="80"/>
  <c r="U8" i="80"/>
  <c r="T8" i="80"/>
  <c r="S8" i="80"/>
  <c r="R8" i="80"/>
  <c r="Q8" i="80"/>
  <c r="AC7" i="80"/>
  <c r="AB7" i="80"/>
  <c r="AA7" i="80"/>
  <c r="Z7" i="80"/>
  <c r="Y7" i="80"/>
  <c r="X7" i="80"/>
  <c r="V7" i="80"/>
  <c r="U7" i="80"/>
  <c r="T7" i="80"/>
  <c r="S7" i="80"/>
  <c r="R7" i="80"/>
  <c r="Q7" i="80"/>
  <c r="M44" i="80"/>
  <c r="M159" i="80"/>
  <c r="M158" i="80"/>
  <c r="M155" i="66" s="1"/>
  <c r="M157" i="80"/>
  <c r="M154" i="66" s="1"/>
  <c r="M156" i="80"/>
  <c r="M153" i="66" s="1"/>
  <c r="M61" i="80"/>
  <c r="M60" i="80"/>
  <c r="M57" i="66" s="1"/>
  <c r="M59" i="80"/>
  <c r="M56" i="66" s="1"/>
  <c r="M58" i="80"/>
  <c r="M55" i="66" s="1"/>
  <c r="M57" i="80"/>
  <c r="L55" i="80"/>
  <c r="M54" i="80"/>
  <c r="M51" i="66" s="1"/>
  <c r="M52" i="80"/>
  <c r="M51" i="80"/>
  <c r="M50" i="80"/>
  <c r="M48" i="80"/>
  <c r="M47" i="80"/>
  <c r="M47" i="66" s="1"/>
  <c r="M46" i="80"/>
  <c r="M46" i="66" s="1"/>
  <c r="M43" i="80"/>
  <c r="M43" i="66" s="1"/>
  <c r="M42" i="80"/>
  <c r="M42" i="66" s="1"/>
  <c r="M41" i="80"/>
  <c r="M39" i="80"/>
  <c r="M39" i="66" s="1"/>
  <c r="M38" i="80"/>
  <c r="M36" i="80"/>
  <c r="M36" i="66" s="1"/>
  <c r="M35" i="80"/>
  <c r="M34" i="80"/>
  <c r="M34" i="66" s="1"/>
  <c r="M25" i="80"/>
  <c r="M8" i="80"/>
  <c r="M7" i="80"/>
  <c r="F159" i="80"/>
  <c r="F158" i="80"/>
  <c r="F157" i="80"/>
  <c r="F156" i="80"/>
  <c r="F61" i="80"/>
  <c r="F60" i="80"/>
  <c r="F59" i="80"/>
  <c r="F58" i="80"/>
  <c r="F57" i="80"/>
  <c r="F55" i="80"/>
  <c r="F54" i="80"/>
  <c r="F52" i="80"/>
  <c r="F51" i="80"/>
  <c r="F50" i="80"/>
  <c r="F48" i="80"/>
  <c r="F47" i="80"/>
  <c r="F46" i="80"/>
  <c r="F44" i="80"/>
  <c r="F43" i="80"/>
  <c r="F42" i="80"/>
  <c r="F41" i="80"/>
  <c r="F39" i="80"/>
  <c r="F38" i="80"/>
  <c r="F36" i="80"/>
  <c r="F35" i="80"/>
  <c r="F34" i="80"/>
  <c r="F25" i="80"/>
  <c r="F24" i="80" s="1"/>
  <c r="F8" i="80"/>
  <c r="F7" i="80"/>
  <c r="L257" i="107"/>
  <c r="N257" i="107" s="1"/>
  <c r="L256" i="107"/>
  <c r="N256" i="107" s="1"/>
  <c r="L255" i="107"/>
  <c r="N255" i="107" s="1"/>
  <c r="L254" i="107"/>
  <c r="N254" i="107" s="1"/>
  <c r="L253" i="107"/>
  <c r="N253" i="107" s="1"/>
  <c r="L252" i="107"/>
  <c r="N252" i="107" s="1"/>
  <c r="L251" i="107"/>
  <c r="N251" i="107" s="1"/>
  <c r="AA250" i="107"/>
  <c r="Z250" i="107"/>
  <c r="Y250" i="107"/>
  <c r="X250" i="107"/>
  <c r="W250" i="107"/>
  <c r="V250" i="107"/>
  <c r="T250" i="107"/>
  <c r="S250" i="107"/>
  <c r="R250" i="107"/>
  <c r="Q250" i="107"/>
  <c r="P250" i="107"/>
  <c r="O250" i="107"/>
  <c r="M250" i="107"/>
  <c r="F250" i="107"/>
  <c r="N249" i="107"/>
  <c r="L249" i="107"/>
  <c r="L248" i="107"/>
  <c r="N248" i="107" s="1"/>
  <c r="AA247" i="107"/>
  <c r="AA229" i="107" s="1"/>
  <c r="AA228" i="107" s="1"/>
  <c r="Z247" i="107"/>
  <c r="Y247" i="107"/>
  <c r="X247" i="107"/>
  <c r="W247" i="107"/>
  <c r="V247" i="107"/>
  <c r="T247" i="107"/>
  <c r="S247" i="107"/>
  <c r="R247" i="107"/>
  <c r="R229" i="107" s="1"/>
  <c r="R228" i="107" s="1"/>
  <c r="Q247" i="107"/>
  <c r="P247" i="107"/>
  <c r="O247" i="107"/>
  <c r="M247" i="107"/>
  <c r="F247" i="107"/>
  <c r="L246" i="107"/>
  <c r="N246" i="107" s="1"/>
  <c r="L245" i="107"/>
  <c r="N245" i="107" s="1"/>
  <c r="L244" i="107"/>
  <c r="N244" i="107" s="1"/>
  <c r="L243" i="107"/>
  <c r="N243" i="107" s="1"/>
  <c r="L242" i="107"/>
  <c r="N242" i="107" s="1"/>
  <c r="L241" i="107"/>
  <c r="N241" i="107" s="1"/>
  <c r="L240" i="107"/>
  <c r="N240" i="107" s="1"/>
  <c r="L239" i="107"/>
  <c r="N239" i="107" s="1"/>
  <c r="L238" i="107"/>
  <c r="N238" i="107" s="1"/>
  <c r="L237" i="107"/>
  <c r="N237" i="107" s="1"/>
  <c r="L236" i="107"/>
  <c r="N236" i="107" s="1"/>
  <c r="L235" i="107"/>
  <c r="N235" i="107" s="1"/>
  <c r="AA234" i="107"/>
  <c r="Z234" i="107"/>
  <c r="Y234" i="107"/>
  <c r="X234" i="107"/>
  <c r="W234" i="107"/>
  <c r="W229" i="107" s="1"/>
  <c r="W228" i="107" s="1"/>
  <c r="V234" i="107"/>
  <c r="T234" i="107"/>
  <c r="S234" i="107"/>
  <c r="R234" i="107"/>
  <c r="Q234" i="107"/>
  <c r="P234" i="107"/>
  <c r="O234" i="107"/>
  <c r="M234" i="107"/>
  <c r="M229" i="107" s="1"/>
  <c r="M228" i="107" s="1"/>
  <c r="L234" i="107"/>
  <c r="N234" i="107" s="1"/>
  <c r="F234" i="107"/>
  <c r="L233" i="107"/>
  <c r="N233" i="107" s="1"/>
  <c r="L232" i="107"/>
  <c r="N232" i="107" s="1"/>
  <c r="L231" i="107"/>
  <c r="N231" i="107" s="1"/>
  <c r="AA230" i="107"/>
  <c r="Z230" i="107"/>
  <c r="Y230" i="107"/>
  <c r="X230" i="107"/>
  <c r="X229" i="107" s="1"/>
  <c r="X228" i="107" s="1"/>
  <c r="W230" i="107"/>
  <c r="V230" i="107"/>
  <c r="T230" i="107"/>
  <c r="S230" i="107"/>
  <c r="S229" i="107" s="1"/>
  <c r="S228" i="107" s="1"/>
  <c r="R230" i="107"/>
  <c r="Q230" i="107"/>
  <c r="P230" i="107"/>
  <c r="O230" i="107"/>
  <c r="U230" i="107" s="1"/>
  <c r="M230" i="107"/>
  <c r="F230" i="107"/>
  <c r="Y229" i="107"/>
  <c r="Y228" i="107" s="1"/>
  <c r="T229" i="107"/>
  <c r="P229" i="107"/>
  <c r="P228" i="107" s="1"/>
  <c r="F229" i="107"/>
  <c r="F228" i="107" s="1"/>
  <c r="L227" i="107"/>
  <c r="N227" i="107" s="1"/>
  <c r="L226" i="107"/>
  <c r="N226" i="107" s="1"/>
  <c r="L225" i="107"/>
  <c r="N225" i="107" s="1"/>
  <c r="L224" i="107"/>
  <c r="N224" i="107" s="1"/>
  <c r="L223" i="107"/>
  <c r="N223" i="107" s="1"/>
  <c r="L222" i="107"/>
  <c r="N222" i="107" s="1"/>
  <c r="L221" i="107"/>
  <c r="N221" i="107" s="1"/>
  <c r="L220" i="107"/>
  <c r="N220" i="107" s="1"/>
  <c r="L219" i="107"/>
  <c r="N219" i="107" s="1"/>
  <c r="L218" i="107"/>
  <c r="N218" i="107" s="1"/>
  <c r="AA217" i="107"/>
  <c r="Z217" i="107"/>
  <c r="Y217" i="107"/>
  <c r="X217" i="107"/>
  <c r="W217" i="107"/>
  <c r="V217" i="107"/>
  <c r="T217" i="107"/>
  <c r="S217" i="107"/>
  <c r="R217" i="107"/>
  <c r="Q217" i="107"/>
  <c r="P217" i="107"/>
  <c r="O217" i="107"/>
  <c r="M217" i="107"/>
  <c r="F217" i="107"/>
  <c r="L216" i="107"/>
  <c r="N216" i="107" s="1"/>
  <c r="L215" i="107"/>
  <c r="N215" i="107" s="1"/>
  <c r="L214" i="107"/>
  <c r="N214" i="107" s="1"/>
  <c r="L213" i="107"/>
  <c r="N213" i="107" s="1"/>
  <c r="L212" i="107"/>
  <c r="N212" i="107" s="1"/>
  <c r="L211" i="107"/>
  <c r="N211" i="107" s="1"/>
  <c r="L210" i="107"/>
  <c r="N210" i="107" s="1"/>
  <c r="L209" i="107"/>
  <c r="N209" i="107" s="1"/>
  <c r="L208" i="107"/>
  <c r="N208" i="107" s="1"/>
  <c r="L207" i="107"/>
  <c r="N207" i="107" s="1"/>
  <c r="L206" i="107"/>
  <c r="N206" i="107" s="1"/>
  <c r="L205" i="107"/>
  <c r="N205" i="107" s="1"/>
  <c r="L204" i="107"/>
  <c r="N204" i="107" s="1"/>
  <c r="AA203" i="107"/>
  <c r="Z203" i="107"/>
  <c r="Y203" i="107"/>
  <c r="X203" i="107"/>
  <c r="W203" i="107"/>
  <c r="V203" i="107"/>
  <c r="T203" i="107"/>
  <c r="S203" i="107"/>
  <c r="R203" i="107"/>
  <c r="Q203" i="107"/>
  <c r="P203" i="107"/>
  <c r="O203" i="107"/>
  <c r="M203" i="107"/>
  <c r="F203" i="107"/>
  <c r="L202" i="107"/>
  <c r="N202" i="107" s="1"/>
  <c r="L201" i="107"/>
  <c r="N201" i="107" s="1"/>
  <c r="AA200" i="107"/>
  <c r="Z200" i="107"/>
  <c r="Y200" i="107"/>
  <c r="X200" i="107"/>
  <c r="W200" i="107"/>
  <c r="V200" i="107"/>
  <c r="T200" i="107"/>
  <c r="S200" i="107"/>
  <c r="R200" i="107"/>
  <c r="Q200" i="107"/>
  <c r="P200" i="107"/>
  <c r="O200" i="107"/>
  <c r="M200" i="107"/>
  <c r="F200" i="107"/>
  <c r="L199" i="107"/>
  <c r="N199" i="107" s="1"/>
  <c r="L198" i="107"/>
  <c r="N198" i="107" s="1"/>
  <c r="L197" i="107"/>
  <c r="N197" i="107" s="1"/>
  <c r="L196" i="107"/>
  <c r="N196" i="107" s="1"/>
  <c r="L195" i="107"/>
  <c r="N195" i="107" s="1"/>
  <c r="L194" i="107"/>
  <c r="N194" i="107" s="1"/>
  <c r="L193" i="107"/>
  <c r="N193" i="107" s="1"/>
  <c r="L192" i="107"/>
  <c r="N192" i="107" s="1"/>
  <c r="L191" i="107"/>
  <c r="N191" i="107" s="1"/>
  <c r="L190" i="107"/>
  <c r="N190" i="107" s="1"/>
  <c r="AA189" i="107"/>
  <c r="Z189" i="107"/>
  <c r="Y189" i="107"/>
  <c r="X189" i="107"/>
  <c r="W189" i="107"/>
  <c r="V189" i="107"/>
  <c r="T189" i="107"/>
  <c r="S189" i="107"/>
  <c r="R189" i="107"/>
  <c r="Q189" i="107"/>
  <c r="P189" i="107"/>
  <c r="O189" i="107"/>
  <c r="M189" i="107"/>
  <c r="F189" i="107"/>
  <c r="L188" i="107"/>
  <c r="N188" i="107" s="1"/>
  <c r="L187" i="107"/>
  <c r="N187" i="107" s="1"/>
  <c r="L186" i="107"/>
  <c r="N186" i="107" s="1"/>
  <c r="L185" i="107"/>
  <c r="N185" i="107" s="1"/>
  <c r="L184" i="107"/>
  <c r="N184" i="107" s="1"/>
  <c r="L183" i="107"/>
  <c r="N183" i="107" s="1"/>
  <c r="L182" i="107"/>
  <c r="N182" i="107" s="1"/>
  <c r="L181" i="107"/>
  <c r="N181" i="107" s="1"/>
  <c r="L180" i="107"/>
  <c r="N180" i="107" s="1"/>
  <c r="L179" i="107"/>
  <c r="N179" i="107" s="1"/>
  <c r="AA178" i="107"/>
  <c r="Z178" i="107"/>
  <c r="Y178" i="107"/>
  <c r="X178" i="107"/>
  <c r="W178" i="107"/>
  <c r="V178" i="107"/>
  <c r="T178" i="107"/>
  <c r="S178" i="107"/>
  <c r="R178" i="107"/>
  <c r="Q178" i="107"/>
  <c r="P178" i="107"/>
  <c r="O178" i="107"/>
  <c r="M178" i="107"/>
  <c r="F178" i="107"/>
  <c r="L177" i="107"/>
  <c r="N177" i="107" s="1"/>
  <c r="L176" i="107"/>
  <c r="N176" i="107" s="1"/>
  <c r="L175" i="107"/>
  <c r="N175" i="107" s="1"/>
  <c r="L174" i="107"/>
  <c r="N174" i="107" s="1"/>
  <c r="L173" i="107"/>
  <c r="N173" i="107" s="1"/>
  <c r="L172" i="107"/>
  <c r="N172" i="107" s="1"/>
  <c r="L171" i="107"/>
  <c r="N171" i="107" s="1"/>
  <c r="L170" i="107"/>
  <c r="N170" i="107" s="1"/>
  <c r="L169" i="107"/>
  <c r="N169" i="107" s="1"/>
  <c r="L168" i="107"/>
  <c r="N168" i="107" s="1"/>
  <c r="AA167" i="107"/>
  <c r="Z167" i="107"/>
  <c r="Y167" i="107"/>
  <c r="X167" i="107"/>
  <c r="X165" i="107" s="1"/>
  <c r="W167" i="107"/>
  <c r="V167" i="107"/>
  <c r="T167" i="107"/>
  <c r="S167" i="107"/>
  <c r="S165" i="107" s="1"/>
  <c r="R167" i="107"/>
  <c r="Q167" i="107"/>
  <c r="P167" i="107"/>
  <c r="O167" i="107"/>
  <c r="O165" i="107" s="1"/>
  <c r="M167" i="107"/>
  <c r="F167" i="107"/>
  <c r="L166" i="107"/>
  <c r="N166" i="107" s="1"/>
  <c r="Z165" i="107"/>
  <c r="V165" i="107"/>
  <c r="Q165" i="107"/>
  <c r="F165" i="107"/>
  <c r="L164" i="107"/>
  <c r="N164" i="107" s="1"/>
  <c r="L163" i="107"/>
  <c r="N163" i="107" s="1"/>
  <c r="L162" i="107"/>
  <c r="N162" i="107" s="1"/>
  <c r="L161" i="107"/>
  <c r="N161" i="107" s="1"/>
  <c r="AA160" i="107"/>
  <c r="Z160" i="107"/>
  <c r="Y160" i="107"/>
  <c r="X160" i="107"/>
  <c r="W160" i="107"/>
  <c r="V160" i="107"/>
  <c r="T160" i="107"/>
  <c r="S160" i="107"/>
  <c r="R160" i="107"/>
  <c r="Q160" i="107"/>
  <c r="P160" i="107"/>
  <c r="O160" i="107"/>
  <c r="M160" i="107"/>
  <c r="F160" i="107"/>
  <c r="L155" i="107"/>
  <c r="L154" i="107"/>
  <c r="L153" i="107"/>
  <c r="AA152" i="107"/>
  <c r="AA150" i="107" s="1"/>
  <c r="Z152" i="107"/>
  <c r="Y152" i="107"/>
  <c r="Y150" i="107" s="1"/>
  <c r="X152" i="107"/>
  <c r="X150" i="107" s="1"/>
  <c r="W152" i="107"/>
  <c r="W150" i="107" s="1"/>
  <c r="V152" i="107"/>
  <c r="T152" i="107"/>
  <c r="T150" i="107" s="1"/>
  <c r="S152" i="107"/>
  <c r="S150" i="107" s="1"/>
  <c r="R152" i="107"/>
  <c r="R150" i="107" s="1"/>
  <c r="Q152" i="107"/>
  <c r="P152" i="107"/>
  <c r="P150" i="107" s="1"/>
  <c r="O152" i="107"/>
  <c r="O150" i="107" s="1"/>
  <c r="M152" i="107"/>
  <c r="M150" i="107" s="1"/>
  <c r="F152" i="107"/>
  <c r="L151" i="107"/>
  <c r="Z150" i="107"/>
  <c r="V150" i="107"/>
  <c r="Q150" i="107"/>
  <c r="F150" i="107"/>
  <c r="L149" i="107"/>
  <c r="N149" i="107" s="1"/>
  <c r="L148" i="107"/>
  <c r="N148" i="107" s="1"/>
  <c r="L147" i="107"/>
  <c r="N147" i="107" s="1"/>
  <c r="L146" i="107"/>
  <c r="N146" i="107" s="1"/>
  <c r="L145" i="107"/>
  <c r="N145" i="107" s="1"/>
  <c r="L144" i="107"/>
  <c r="N144" i="107" s="1"/>
  <c r="L143" i="107"/>
  <c r="N143" i="107" s="1"/>
  <c r="L142" i="107"/>
  <c r="N142" i="107" s="1"/>
  <c r="L141" i="107"/>
  <c r="N141" i="107" s="1"/>
  <c r="L140" i="107"/>
  <c r="N140" i="107" s="1"/>
  <c r="L139" i="107"/>
  <c r="N139" i="107" s="1"/>
  <c r="AA138" i="107"/>
  <c r="Z138" i="107"/>
  <c r="Y138" i="107"/>
  <c r="X138" i="107"/>
  <c r="W138" i="107"/>
  <c r="V138" i="107"/>
  <c r="T138" i="107"/>
  <c r="S138" i="107"/>
  <c r="R138" i="107"/>
  <c r="Q138" i="107"/>
  <c r="P138" i="107"/>
  <c r="O138" i="107"/>
  <c r="M138" i="107"/>
  <c r="F138" i="107"/>
  <c r="L137" i="107"/>
  <c r="N137" i="107" s="1"/>
  <c r="L136" i="107"/>
  <c r="N136" i="107" s="1"/>
  <c r="L135" i="107"/>
  <c r="N135" i="107" s="1"/>
  <c r="L134" i="107"/>
  <c r="N134" i="107" s="1"/>
  <c r="L133" i="107"/>
  <c r="N133" i="107" s="1"/>
  <c r="L132" i="107"/>
  <c r="N132" i="107" s="1"/>
  <c r="L131" i="107"/>
  <c r="N131" i="107" s="1"/>
  <c r="L130" i="107"/>
  <c r="N130" i="107" s="1"/>
  <c r="L129" i="107"/>
  <c r="N129" i="107" s="1"/>
  <c r="L128" i="107"/>
  <c r="N128" i="107" s="1"/>
  <c r="L127" i="107"/>
  <c r="N127" i="107" s="1"/>
  <c r="L126" i="107"/>
  <c r="N126" i="107" s="1"/>
  <c r="L125" i="107"/>
  <c r="N125" i="107" s="1"/>
  <c r="L124" i="107"/>
  <c r="N124" i="107" s="1"/>
  <c r="AA123" i="107"/>
  <c r="Z123" i="107"/>
  <c r="Y123" i="107"/>
  <c r="X123" i="107"/>
  <c r="W123" i="107"/>
  <c r="V123" i="107"/>
  <c r="T123" i="107"/>
  <c r="S123" i="107"/>
  <c r="R123" i="107"/>
  <c r="Q123" i="107"/>
  <c r="P123" i="107"/>
  <c r="O123" i="107"/>
  <c r="M123" i="107"/>
  <c r="F123" i="107"/>
  <c r="L122" i="107"/>
  <c r="N122" i="107" s="1"/>
  <c r="L121" i="107"/>
  <c r="N121" i="107" s="1"/>
  <c r="AA120" i="107"/>
  <c r="Z120" i="107"/>
  <c r="Y120" i="107"/>
  <c r="X120" i="107"/>
  <c r="W120" i="107"/>
  <c r="V120" i="107"/>
  <c r="T120" i="107"/>
  <c r="S120" i="107"/>
  <c r="R120" i="107"/>
  <c r="Q120" i="107"/>
  <c r="P120" i="107"/>
  <c r="O120" i="107"/>
  <c r="M120" i="107"/>
  <c r="F120" i="107"/>
  <c r="L119" i="107"/>
  <c r="N119" i="107" s="1"/>
  <c r="L118" i="107"/>
  <c r="N118" i="107" s="1"/>
  <c r="L117" i="107"/>
  <c r="N117" i="107" s="1"/>
  <c r="L116" i="107"/>
  <c r="N116" i="107" s="1"/>
  <c r="L115" i="107"/>
  <c r="N115" i="107" s="1"/>
  <c r="L114" i="107"/>
  <c r="N114" i="107" s="1"/>
  <c r="L113" i="107"/>
  <c r="N113" i="107" s="1"/>
  <c r="L112" i="107"/>
  <c r="N112" i="107" s="1"/>
  <c r="L111" i="107"/>
  <c r="N111" i="107" s="1"/>
  <c r="L110" i="107"/>
  <c r="N110" i="107" s="1"/>
  <c r="AA109" i="107"/>
  <c r="Z109" i="107"/>
  <c r="Y109" i="107"/>
  <c r="X109" i="107"/>
  <c r="W109" i="107"/>
  <c r="V109" i="107"/>
  <c r="T109" i="107"/>
  <c r="S109" i="107"/>
  <c r="R109" i="107"/>
  <c r="Q109" i="107"/>
  <c r="P109" i="107"/>
  <c r="O109" i="107"/>
  <c r="M109" i="107"/>
  <c r="F109" i="107"/>
  <c r="L108" i="107"/>
  <c r="N108" i="107" s="1"/>
  <c r="L107" i="107"/>
  <c r="N107" i="107" s="1"/>
  <c r="L106" i="107"/>
  <c r="N106" i="107" s="1"/>
  <c r="L105" i="107"/>
  <c r="N105" i="107" s="1"/>
  <c r="L104" i="107"/>
  <c r="N104" i="107" s="1"/>
  <c r="L103" i="107"/>
  <c r="N103" i="107" s="1"/>
  <c r="L102" i="107"/>
  <c r="N102" i="107" s="1"/>
  <c r="L101" i="107"/>
  <c r="N101" i="107" s="1"/>
  <c r="L100" i="107"/>
  <c r="N100" i="107" s="1"/>
  <c r="L99" i="107"/>
  <c r="N99" i="107" s="1"/>
  <c r="AA98" i="107"/>
  <c r="Z98" i="107"/>
  <c r="Y98" i="107"/>
  <c r="X98" i="107"/>
  <c r="W98" i="107"/>
  <c r="V98" i="107"/>
  <c r="T98" i="107"/>
  <c r="S98" i="107"/>
  <c r="R98" i="107"/>
  <c r="Q98" i="107"/>
  <c r="P98" i="107"/>
  <c r="O98" i="107"/>
  <c r="M98" i="107"/>
  <c r="F98" i="107"/>
  <c r="L97" i="107"/>
  <c r="N97" i="107" s="1"/>
  <c r="L96" i="107"/>
  <c r="N96" i="107" s="1"/>
  <c r="L95" i="107"/>
  <c r="N95" i="107" s="1"/>
  <c r="L94" i="107"/>
  <c r="N94" i="107" s="1"/>
  <c r="L93" i="107"/>
  <c r="N93" i="107" s="1"/>
  <c r="L92" i="107"/>
  <c r="N92" i="107" s="1"/>
  <c r="L91" i="107"/>
  <c r="N91" i="107" s="1"/>
  <c r="L90" i="107"/>
  <c r="N90" i="107" s="1"/>
  <c r="L89" i="107"/>
  <c r="N89" i="107" s="1"/>
  <c r="L88" i="107"/>
  <c r="N88" i="107" s="1"/>
  <c r="AA87" i="107"/>
  <c r="Z87" i="107"/>
  <c r="Y87" i="107"/>
  <c r="X87" i="107"/>
  <c r="W87" i="107"/>
  <c r="V87" i="107"/>
  <c r="T87" i="107"/>
  <c r="S87" i="107"/>
  <c r="R87" i="107"/>
  <c r="Q87" i="107"/>
  <c r="P87" i="107"/>
  <c r="O87" i="107"/>
  <c r="O78" i="107" s="1"/>
  <c r="M87" i="107"/>
  <c r="L87" i="107"/>
  <c r="F87" i="107"/>
  <c r="L86" i="107"/>
  <c r="N86" i="107" s="1"/>
  <c r="L85" i="107"/>
  <c r="N85" i="107" s="1"/>
  <c r="L84" i="107"/>
  <c r="N84" i="107" s="1"/>
  <c r="L83" i="107"/>
  <c r="N83" i="107" s="1"/>
  <c r="AA82" i="107"/>
  <c r="Z82" i="107"/>
  <c r="Y82" i="107"/>
  <c r="X82" i="107"/>
  <c r="W82" i="107"/>
  <c r="V82" i="107"/>
  <c r="T82" i="107"/>
  <c r="S82" i="107"/>
  <c r="R82" i="107"/>
  <c r="Q82" i="107"/>
  <c r="P82" i="107"/>
  <c r="O82" i="107"/>
  <c r="M82" i="107"/>
  <c r="F82" i="107"/>
  <c r="L81" i="107"/>
  <c r="N81" i="107" s="1"/>
  <c r="L80" i="107"/>
  <c r="N80" i="107" s="1"/>
  <c r="AA79" i="107"/>
  <c r="AA78" i="107" s="1"/>
  <c r="Z79" i="107"/>
  <c r="Y79" i="107"/>
  <c r="Y78" i="107" s="1"/>
  <c r="X79" i="107"/>
  <c r="W79" i="107"/>
  <c r="W78" i="107" s="1"/>
  <c r="V79" i="107"/>
  <c r="T79" i="107"/>
  <c r="T78" i="107" s="1"/>
  <c r="S79" i="107"/>
  <c r="R79" i="107"/>
  <c r="R78" i="107" s="1"/>
  <c r="Q79" i="107"/>
  <c r="P79" i="107"/>
  <c r="P78" i="107" s="1"/>
  <c r="O79" i="107"/>
  <c r="M79" i="107"/>
  <c r="M78" i="107" s="1"/>
  <c r="F79" i="107"/>
  <c r="S78" i="107"/>
  <c r="L77" i="107"/>
  <c r="N77" i="107" s="1"/>
  <c r="L76" i="107"/>
  <c r="N76" i="107" s="1"/>
  <c r="L75" i="107"/>
  <c r="N75" i="107" s="1"/>
  <c r="L74" i="107"/>
  <c r="N74" i="107" s="1"/>
  <c r="AA73" i="107"/>
  <c r="Z73" i="107"/>
  <c r="Y73" i="107"/>
  <c r="Y62" i="107" s="1"/>
  <c r="X73" i="107"/>
  <c r="W73" i="107"/>
  <c r="V73" i="107"/>
  <c r="T73" i="107"/>
  <c r="T62" i="107" s="1"/>
  <c r="S73" i="107"/>
  <c r="R73" i="107"/>
  <c r="Q73" i="107"/>
  <c r="P73" i="107"/>
  <c r="P62" i="107" s="1"/>
  <c r="O73" i="107"/>
  <c r="M73" i="107"/>
  <c r="F73" i="107"/>
  <c r="L72" i="107"/>
  <c r="N72" i="107" s="1"/>
  <c r="L71" i="107"/>
  <c r="N71" i="107" s="1"/>
  <c r="L70" i="107"/>
  <c r="N70" i="107" s="1"/>
  <c r="AA69" i="107"/>
  <c r="Z69" i="107"/>
  <c r="Z62" i="107" s="1"/>
  <c r="Y69" i="107"/>
  <c r="X69" i="107"/>
  <c r="X62" i="107" s="1"/>
  <c r="W69" i="107"/>
  <c r="V69" i="107"/>
  <c r="V62" i="107" s="1"/>
  <c r="T69" i="107"/>
  <c r="S69" i="107"/>
  <c r="S62" i="107" s="1"/>
  <c r="R69" i="107"/>
  <c r="Q69" i="107"/>
  <c r="Q62" i="107" s="1"/>
  <c r="P69" i="107"/>
  <c r="O69" i="107"/>
  <c r="O62" i="107" s="1"/>
  <c r="M69" i="107"/>
  <c r="L69" i="107"/>
  <c r="N69" i="107" s="1"/>
  <c r="F69" i="107"/>
  <c r="L68" i="107"/>
  <c r="N68" i="107" s="1"/>
  <c r="L67" i="107"/>
  <c r="N67" i="107" s="1"/>
  <c r="L66" i="107"/>
  <c r="N66" i="107" s="1"/>
  <c r="L65" i="107"/>
  <c r="N65" i="107" s="1"/>
  <c r="L64" i="107"/>
  <c r="N64" i="107" s="1"/>
  <c r="L63" i="107"/>
  <c r="N63" i="107" s="1"/>
  <c r="AA62" i="107"/>
  <c r="W62" i="107"/>
  <c r="R62" i="107"/>
  <c r="M62" i="107"/>
  <c r="F62" i="107"/>
  <c r="N60" i="107"/>
  <c r="N59" i="107"/>
  <c r="AA56" i="107"/>
  <c r="Z56" i="107"/>
  <c r="Y56" i="107"/>
  <c r="X56" i="107"/>
  <c r="W56" i="107"/>
  <c r="V56" i="107"/>
  <c r="T56" i="107"/>
  <c r="S56" i="107"/>
  <c r="R56" i="107"/>
  <c r="Q56" i="107"/>
  <c r="P56" i="107"/>
  <c r="O56" i="107"/>
  <c r="M56" i="107"/>
  <c r="F56" i="107"/>
  <c r="L54" i="107"/>
  <c r="L53" i="107" s="1"/>
  <c r="AA53" i="107"/>
  <c r="Z53" i="107"/>
  <c r="Y53" i="107"/>
  <c r="X53" i="107"/>
  <c r="W53" i="107"/>
  <c r="V53" i="107"/>
  <c r="T53" i="107"/>
  <c r="S53" i="107"/>
  <c r="R53" i="107"/>
  <c r="Q53" i="107"/>
  <c r="P53" i="107"/>
  <c r="O53" i="107"/>
  <c r="M53" i="107"/>
  <c r="F53" i="107"/>
  <c r="F49" i="107"/>
  <c r="F40" i="107" s="1"/>
  <c r="L48" i="107"/>
  <c r="N48" i="107" s="1"/>
  <c r="L47" i="107"/>
  <c r="N47" i="107" s="1"/>
  <c r="L46" i="107"/>
  <c r="N46" i="107" s="1"/>
  <c r="AA45" i="107"/>
  <c r="AA40" i="107" s="1"/>
  <c r="Z45" i="107"/>
  <c r="Y45" i="107"/>
  <c r="Y40" i="107" s="1"/>
  <c r="X45" i="107"/>
  <c r="W45" i="107"/>
  <c r="W40" i="107" s="1"/>
  <c r="V45" i="107"/>
  <c r="T45" i="107"/>
  <c r="T40" i="107" s="1"/>
  <c r="S45" i="107"/>
  <c r="R45" i="107"/>
  <c r="R40" i="107" s="1"/>
  <c r="Q45" i="107"/>
  <c r="P45" i="107"/>
  <c r="P40" i="107" s="1"/>
  <c r="O45" i="107"/>
  <c r="M45" i="107"/>
  <c r="M40" i="107" s="1"/>
  <c r="F45" i="107"/>
  <c r="N42" i="107"/>
  <c r="Z40" i="107"/>
  <c r="X40" i="107"/>
  <c r="V40" i="107"/>
  <c r="S40" i="107"/>
  <c r="Q40" i="107"/>
  <c r="O40" i="107"/>
  <c r="AA37" i="107"/>
  <c r="Z37" i="107"/>
  <c r="Y37" i="107"/>
  <c r="X37" i="107"/>
  <c r="W37" i="107"/>
  <c r="V37" i="107"/>
  <c r="T37" i="107"/>
  <c r="S37" i="107"/>
  <c r="R37" i="107"/>
  <c r="Q37" i="107"/>
  <c r="P37" i="107"/>
  <c r="O37" i="107"/>
  <c r="M37" i="107"/>
  <c r="F37" i="107"/>
  <c r="L36" i="107"/>
  <c r="N36" i="107" s="1"/>
  <c r="L34" i="107"/>
  <c r="N34" i="107" s="1"/>
  <c r="AA33" i="107"/>
  <c r="Z33" i="107"/>
  <c r="Y33" i="107"/>
  <c r="X33" i="107"/>
  <c r="W33" i="107"/>
  <c r="V33" i="107"/>
  <c r="T33" i="107"/>
  <c r="S33" i="107"/>
  <c r="R33" i="107"/>
  <c r="Q33" i="107"/>
  <c r="P33" i="107"/>
  <c r="O33" i="107"/>
  <c r="M33" i="107"/>
  <c r="F33" i="107"/>
  <c r="L31" i="107"/>
  <c r="N31" i="107" s="1"/>
  <c r="L30" i="107"/>
  <c r="N30" i="107" s="1"/>
  <c r="L29" i="107"/>
  <c r="N29" i="107" s="1"/>
  <c r="L28" i="107"/>
  <c r="N28" i="107" s="1"/>
  <c r="L27" i="107"/>
  <c r="N27" i="107" s="1"/>
  <c r="L26" i="107"/>
  <c r="N26" i="107" s="1"/>
  <c r="N25" i="107"/>
  <c r="AA24" i="107"/>
  <c r="Z24" i="107"/>
  <c r="Y24" i="107"/>
  <c r="X24" i="107"/>
  <c r="W24" i="107"/>
  <c r="V24" i="107"/>
  <c r="T24" i="107"/>
  <c r="S24" i="107"/>
  <c r="R24" i="107"/>
  <c r="Q24" i="107"/>
  <c r="P24" i="107"/>
  <c r="O24" i="107"/>
  <c r="M24" i="107"/>
  <c r="F24" i="107"/>
  <c r="L23" i="107"/>
  <c r="N23" i="107" s="1"/>
  <c r="L22" i="107"/>
  <c r="N22" i="107" s="1"/>
  <c r="L21" i="107"/>
  <c r="N21" i="107" s="1"/>
  <c r="AA20" i="107"/>
  <c r="Z20" i="107"/>
  <c r="Y20" i="107"/>
  <c r="X20" i="107"/>
  <c r="W20" i="107"/>
  <c r="V20" i="107"/>
  <c r="T20" i="107"/>
  <c r="S20" i="107"/>
  <c r="R20" i="107"/>
  <c r="Q20" i="107"/>
  <c r="P20" i="107"/>
  <c r="O20" i="107"/>
  <c r="M20" i="107"/>
  <c r="F20" i="107"/>
  <c r="L19" i="107"/>
  <c r="N19" i="107" s="1"/>
  <c r="L18" i="107"/>
  <c r="N18" i="107" s="1"/>
  <c r="L17" i="107"/>
  <c r="N17" i="107" s="1"/>
  <c r="L16" i="107"/>
  <c r="N16" i="107" s="1"/>
  <c r="L15" i="107"/>
  <c r="N15" i="107" s="1"/>
  <c r="L14" i="107"/>
  <c r="N14" i="107" s="1"/>
  <c r="L13" i="107"/>
  <c r="N13" i="107" s="1"/>
  <c r="L12" i="107"/>
  <c r="N12" i="107" s="1"/>
  <c r="L11" i="107"/>
  <c r="N11" i="107" s="1"/>
  <c r="L10" i="107"/>
  <c r="N10" i="107" s="1"/>
  <c r="L9" i="107"/>
  <c r="N9" i="107" s="1"/>
  <c r="N8" i="107"/>
  <c r="N7" i="107"/>
  <c r="AA6" i="107"/>
  <c r="Z6" i="107"/>
  <c r="Y6" i="107"/>
  <c r="X6" i="107"/>
  <c r="W6" i="107"/>
  <c r="V6" i="107"/>
  <c r="T6" i="107"/>
  <c r="S6" i="107"/>
  <c r="R6" i="107"/>
  <c r="R5" i="107" s="1"/>
  <c r="Q6" i="107"/>
  <c r="P6" i="107"/>
  <c r="P5" i="107" s="1"/>
  <c r="O6" i="107"/>
  <c r="M6" i="107"/>
  <c r="M5" i="107" s="1"/>
  <c r="F6" i="107"/>
  <c r="V5" i="107"/>
  <c r="N60" i="105"/>
  <c r="O60" i="80" s="1"/>
  <c r="N59" i="105"/>
  <c r="O59" i="80" s="1"/>
  <c r="N58" i="105"/>
  <c r="O58" i="80" s="1"/>
  <c r="F49" i="105"/>
  <c r="F217" i="80"/>
  <c r="L259" i="105"/>
  <c r="N259" i="105" s="1"/>
  <c r="L258" i="105"/>
  <c r="N258" i="105" s="1"/>
  <c r="L257" i="105"/>
  <c r="N257" i="105" s="1"/>
  <c r="L256" i="105"/>
  <c r="N256" i="105" s="1"/>
  <c r="L255" i="105"/>
  <c r="N255" i="105" s="1"/>
  <c r="L254" i="105"/>
  <c r="L253" i="105"/>
  <c r="N253" i="105" s="1"/>
  <c r="AA252" i="105"/>
  <c r="Z252" i="105"/>
  <c r="Y252" i="105"/>
  <c r="X252" i="105"/>
  <c r="W252" i="105"/>
  <c r="V252" i="105"/>
  <c r="T252" i="105"/>
  <c r="S252" i="105"/>
  <c r="R252" i="105"/>
  <c r="Q252" i="105"/>
  <c r="P252" i="105"/>
  <c r="O252" i="105"/>
  <c r="M252" i="105"/>
  <c r="F252" i="105"/>
  <c r="L251" i="105"/>
  <c r="L250" i="105"/>
  <c r="N250" i="105" s="1"/>
  <c r="AA249" i="105"/>
  <c r="Z249" i="105"/>
  <c r="Y249" i="105"/>
  <c r="X249" i="105"/>
  <c r="W249" i="105"/>
  <c r="V249" i="105"/>
  <c r="T249" i="105"/>
  <c r="S249" i="105"/>
  <c r="R249" i="105"/>
  <c r="Q249" i="105"/>
  <c r="P249" i="105"/>
  <c r="O249" i="105"/>
  <c r="M249" i="105"/>
  <c r="F249" i="105"/>
  <c r="L248" i="105"/>
  <c r="N248" i="105" s="1"/>
  <c r="L247" i="105"/>
  <c r="N247" i="105" s="1"/>
  <c r="L246" i="105"/>
  <c r="N246" i="105" s="1"/>
  <c r="L245" i="105"/>
  <c r="N245" i="105" s="1"/>
  <c r="L244" i="105"/>
  <c r="N244" i="105" s="1"/>
  <c r="L243" i="105"/>
  <c r="N243" i="105" s="1"/>
  <c r="L242" i="105"/>
  <c r="N242" i="105" s="1"/>
  <c r="L241" i="105"/>
  <c r="N241" i="105" s="1"/>
  <c r="L240" i="105"/>
  <c r="N240" i="105" s="1"/>
  <c r="L239" i="105"/>
  <c r="N239" i="105" s="1"/>
  <c r="L238" i="105"/>
  <c r="L237" i="105"/>
  <c r="N237" i="105" s="1"/>
  <c r="AA236" i="105"/>
  <c r="Z236" i="105"/>
  <c r="Y236" i="105"/>
  <c r="X236" i="105"/>
  <c r="W236" i="105"/>
  <c r="V236" i="105"/>
  <c r="T236" i="105"/>
  <c r="S236" i="105"/>
  <c r="R236" i="105"/>
  <c r="Q236" i="105"/>
  <c r="P236" i="105"/>
  <c r="O236" i="105"/>
  <c r="M236" i="105"/>
  <c r="F236" i="105"/>
  <c r="L235" i="105"/>
  <c r="N235" i="105" s="1"/>
  <c r="L234" i="105"/>
  <c r="N234" i="105" s="1"/>
  <c r="L233" i="105"/>
  <c r="N233" i="105" s="1"/>
  <c r="AA232" i="105"/>
  <c r="Z232" i="105"/>
  <c r="Y232" i="105"/>
  <c r="X232" i="105"/>
  <c r="W232" i="105"/>
  <c r="V232" i="105"/>
  <c r="T232" i="105"/>
  <c r="S232" i="105"/>
  <c r="R232" i="105"/>
  <c r="Q232" i="105"/>
  <c r="P232" i="105"/>
  <c r="O232" i="105"/>
  <c r="U232" i="105" s="1"/>
  <c r="M232" i="105"/>
  <c r="L229" i="105"/>
  <c r="N229" i="105" s="1"/>
  <c r="L228" i="105"/>
  <c r="N228" i="105" s="1"/>
  <c r="L227" i="105"/>
  <c r="N227" i="105" s="1"/>
  <c r="L226" i="105"/>
  <c r="N226" i="105" s="1"/>
  <c r="L225" i="105"/>
  <c r="N225" i="105" s="1"/>
  <c r="L224" i="105"/>
  <c r="N224" i="105" s="1"/>
  <c r="L223" i="105"/>
  <c r="N223" i="105" s="1"/>
  <c r="L222" i="105"/>
  <c r="N222" i="105" s="1"/>
  <c r="L221" i="105"/>
  <c r="N221" i="105" s="1"/>
  <c r="L220" i="105"/>
  <c r="N220" i="105" s="1"/>
  <c r="AA219" i="105"/>
  <c r="Z219" i="105"/>
  <c r="Y219" i="105"/>
  <c r="X219" i="105"/>
  <c r="W219" i="105"/>
  <c r="V219" i="105"/>
  <c r="T219" i="105"/>
  <c r="S219" i="105"/>
  <c r="R219" i="105"/>
  <c r="Q219" i="105"/>
  <c r="P219" i="105"/>
  <c r="O219" i="105"/>
  <c r="M219" i="105"/>
  <c r="L218" i="105"/>
  <c r="N218" i="105" s="1"/>
  <c r="L217" i="105"/>
  <c r="N217" i="105" s="1"/>
  <c r="L216" i="105"/>
  <c r="N216" i="105" s="1"/>
  <c r="L215" i="105"/>
  <c r="N215" i="105" s="1"/>
  <c r="L214" i="105"/>
  <c r="N214" i="105" s="1"/>
  <c r="L213" i="105"/>
  <c r="N213" i="105" s="1"/>
  <c r="L212" i="105"/>
  <c r="N212" i="105" s="1"/>
  <c r="L211" i="105"/>
  <c r="N211" i="105" s="1"/>
  <c r="L210" i="105"/>
  <c r="N210" i="105" s="1"/>
  <c r="L209" i="105"/>
  <c r="N209" i="105" s="1"/>
  <c r="L208" i="105"/>
  <c r="N208" i="105" s="1"/>
  <c r="L207" i="105"/>
  <c r="L206" i="105"/>
  <c r="N206" i="105" s="1"/>
  <c r="AA205" i="105"/>
  <c r="Z205" i="105"/>
  <c r="Y205" i="105"/>
  <c r="X205" i="105"/>
  <c r="W205" i="105"/>
  <c r="V205" i="105"/>
  <c r="T205" i="105"/>
  <c r="S205" i="105"/>
  <c r="R205" i="105"/>
  <c r="Q205" i="105"/>
  <c r="P205" i="105"/>
  <c r="O205" i="105"/>
  <c r="M205" i="105"/>
  <c r="L204" i="105"/>
  <c r="L203" i="105"/>
  <c r="N203" i="105" s="1"/>
  <c r="AA202" i="105"/>
  <c r="Z202" i="105"/>
  <c r="Y202" i="105"/>
  <c r="X202" i="105"/>
  <c r="W202" i="105"/>
  <c r="V202" i="105"/>
  <c r="T202" i="105"/>
  <c r="S202" i="105"/>
  <c r="R202" i="105"/>
  <c r="Q202" i="105"/>
  <c r="P202" i="105"/>
  <c r="O202" i="105"/>
  <c r="M202" i="105"/>
  <c r="L201" i="105"/>
  <c r="N201" i="105" s="1"/>
  <c r="L200" i="105"/>
  <c r="N200" i="105" s="1"/>
  <c r="L199" i="105"/>
  <c r="N199" i="105" s="1"/>
  <c r="L198" i="105"/>
  <c r="N198" i="105" s="1"/>
  <c r="L197" i="105"/>
  <c r="N197" i="105" s="1"/>
  <c r="L196" i="105"/>
  <c r="N196" i="105" s="1"/>
  <c r="L195" i="105"/>
  <c r="N195" i="105" s="1"/>
  <c r="L194" i="105"/>
  <c r="N194" i="105" s="1"/>
  <c r="L193" i="105"/>
  <c r="L192" i="105"/>
  <c r="N192" i="105" s="1"/>
  <c r="AA191" i="105"/>
  <c r="Z191" i="105"/>
  <c r="Y191" i="105"/>
  <c r="X191" i="105"/>
  <c r="W191" i="105"/>
  <c r="W167" i="105" s="1"/>
  <c r="V191" i="105"/>
  <c r="T191" i="105"/>
  <c r="S191" i="105"/>
  <c r="R191" i="105"/>
  <c r="Q191" i="105"/>
  <c r="P191" i="105"/>
  <c r="O191" i="105"/>
  <c r="M191" i="105"/>
  <c r="L190" i="105"/>
  <c r="N190" i="105" s="1"/>
  <c r="L189" i="105"/>
  <c r="N189" i="105" s="1"/>
  <c r="L188" i="105"/>
  <c r="N188" i="105" s="1"/>
  <c r="L187" i="105"/>
  <c r="N187" i="105" s="1"/>
  <c r="L186" i="105"/>
  <c r="N186" i="105" s="1"/>
  <c r="L185" i="105"/>
  <c r="N185" i="105" s="1"/>
  <c r="L184" i="105"/>
  <c r="N184" i="105" s="1"/>
  <c r="L183" i="105"/>
  <c r="N183" i="105" s="1"/>
  <c r="L182" i="105"/>
  <c r="L181" i="105"/>
  <c r="N181" i="105" s="1"/>
  <c r="AA180" i="105"/>
  <c r="Z180" i="105"/>
  <c r="Y180" i="105"/>
  <c r="X180" i="105"/>
  <c r="W180" i="105"/>
  <c r="V180" i="105"/>
  <c r="T180" i="105"/>
  <c r="S180" i="105"/>
  <c r="R180" i="105"/>
  <c r="Q180" i="105"/>
  <c r="P180" i="105"/>
  <c r="O180" i="105"/>
  <c r="M180" i="105"/>
  <c r="F180" i="105"/>
  <c r="L179" i="105"/>
  <c r="N179" i="105" s="1"/>
  <c r="L178" i="105"/>
  <c r="N178" i="105" s="1"/>
  <c r="L177" i="105"/>
  <c r="N177" i="105" s="1"/>
  <c r="L176" i="105"/>
  <c r="N176" i="105" s="1"/>
  <c r="L175" i="105"/>
  <c r="N175" i="105" s="1"/>
  <c r="L174" i="105"/>
  <c r="N174" i="105" s="1"/>
  <c r="L173" i="105"/>
  <c r="N173" i="105" s="1"/>
  <c r="L172" i="105"/>
  <c r="N172" i="105" s="1"/>
  <c r="L171" i="105"/>
  <c r="L170" i="105"/>
  <c r="N170" i="105" s="1"/>
  <c r="AA169" i="105"/>
  <c r="Z169" i="105"/>
  <c r="Y169" i="105"/>
  <c r="X169" i="105"/>
  <c r="W169" i="105"/>
  <c r="V169" i="105"/>
  <c r="T169" i="105"/>
  <c r="S169" i="105"/>
  <c r="R169" i="105"/>
  <c r="Q169" i="105"/>
  <c r="P169" i="105"/>
  <c r="O169" i="105"/>
  <c r="M169" i="105"/>
  <c r="F169" i="105"/>
  <c r="L168" i="105"/>
  <c r="N168" i="105" s="1"/>
  <c r="L166" i="105"/>
  <c r="N166" i="105" s="1"/>
  <c r="L165" i="105"/>
  <c r="N165" i="105" s="1"/>
  <c r="L164" i="105"/>
  <c r="N164" i="105" s="1"/>
  <c r="L163" i="105"/>
  <c r="N163" i="105" s="1"/>
  <c r="AA162" i="105"/>
  <c r="Z162" i="105"/>
  <c r="Y162" i="105"/>
  <c r="X162" i="105"/>
  <c r="W162" i="105"/>
  <c r="V162" i="105"/>
  <c r="T162" i="105"/>
  <c r="S162" i="105"/>
  <c r="R162" i="105"/>
  <c r="Q162" i="105"/>
  <c r="P162" i="105"/>
  <c r="O162" i="105"/>
  <c r="M162" i="105"/>
  <c r="N160" i="105"/>
  <c r="O158" i="80" s="1"/>
  <c r="N159" i="105"/>
  <c r="O157" i="80" s="1"/>
  <c r="L155" i="105"/>
  <c r="N155" i="105" s="1"/>
  <c r="L154" i="105"/>
  <c r="L153" i="105"/>
  <c r="N153" i="105" s="1"/>
  <c r="AA152" i="105"/>
  <c r="AA150" i="105" s="1"/>
  <c r="Z152" i="105"/>
  <c r="Z150" i="105" s="1"/>
  <c r="Y152" i="105"/>
  <c r="X152" i="105"/>
  <c r="X150" i="105" s="1"/>
  <c r="W152" i="105"/>
  <c r="W150" i="105" s="1"/>
  <c r="V152" i="105"/>
  <c r="V150" i="105" s="1"/>
  <c r="T152" i="105"/>
  <c r="T150" i="105" s="1"/>
  <c r="S152" i="105"/>
  <c r="S150" i="105" s="1"/>
  <c r="R152" i="105"/>
  <c r="R150" i="105" s="1"/>
  <c r="Q152" i="105"/>
  <c r="Q150" i="105" s="1"/>
  <c r="P152" i="105"/>
  <c r="O152" i="105"/>
  <c r="M152" i="105"/>
  <c r="M150" i="105" s="1"/>
  <c r="F152" i="105"/>
  <c r="L151" i="105"/>
  <c r="N151" i="105" s="1"/>
  <c r="Y150" i="105"/>
  <c r="P150" i="105"/>
  <c r="L149" i="105"/>
  <c r="N149" i="105" s="1"/>
  <c r="L148" i="105"/>
  <c r="N148" i="105" s="1"/>
  <c r="L147" i="105"/>
  <c r="N147" i="105" s="1"/>
  <c r="L146" i="105"/>
  <c r="N146" i="105" s="1"/>
  <c r="L145" i="105"/>
  <c r="N145" i="105" s="1"/>
  <c r="L144" i="105"/>
  <c r="N144" i="105" s="1"/>
  <c r="L143" i="105"/>
  <c r="N143" i="105" s="1"/>
  <c r="L142" i="105"/>
  <c r="N142" i="105" s="1"/>
  <c r="L141" i="105"/>
  <c r="N141" i="105" s="1"/>
  <c r="L140" i="105"/>
  <c r="L139" i="105"/>
  <c r="N139" i="105" s="1"/>
  <c r="AA138" i="105"/>
  <c r="Z138" i="105"/>
  <c r="Y138" i="105"/>
  <c r="X138" i="105"/>
  <c r="W138" i="105"/>
  <c r="V138" i="105"/>
  <c r="T138" i="105"/>
  <c r="S138" i="105"/>
  <c r="R138" i="105"/>
  <c r="Q138" i="105"/>
  <c r="P138" i="105"/>
  <c r="O138" i="105"/>
  <c r="M138" i="105"/>
  <c r="F138" i="105"/>
  <c r="L137" i="105"/>
  <c r="N137" i="105" s="1"/>
  <c r="L136" i="105"/>
  <c r="N136" i="105" s="1"/>
  <c r="L135" i="105"/>
  <c r="N135" i="105" s="1"/>
  <c r="L134" i="105"/>
  <c r="N134" i="105" s="1"/>
  <c r="L133" i="105"/>
  <c r="N133" i="105" s="1"/>
  <c r="L132" i="105"/>
  <c r="N132" i="105" s="1"/>
  <c r="L131" i="105"/>
  <c r="N131" i="105" s="1"/>
  <c r="L130" i="105"/>
  <c r="N130" i="105" s="1"/>
  <c r="L129" i="105"/>
  <c r="N129" i="105" s="1"/>
  <c r="L128" i="105"/>
  <c r="N128" i="105" s="1"/>
  <c r="L127" i="105"/>
  <c r="N127" i="105" s="1"/>
  <c r="L126" i="105"/>
  <c r="N126" i="105" s="1"/>
  <c r="L125" i="105"/>
  <c r="L124" i="105"/>
  <c r="N124" i="105" s="1"/>
  <c r="AA123" i="105"/>
  <c r="Z123" i="105"/>
  <c r="Y123" i="105"/>
  <c r="X123" i="105"/>
  <c r="W123" i="105"/>
  <c r="V123" i="105"/>
  <c r="T123" i="105"/>
  <c r="S123" i="105"/>
  <c r="R123" i="105"/>
  <c r="Q123" i="105"/>
  <c r="P123" i="105"/>
  <c r="O123" i="105"/>
  <c r="M123" i="105"/>
  <c r="F123" i="105"/>
  <c r="L122" i="105"/>
  <c r="L121" i="105"/>
  <c r="N121" i="105" s="1"/>
  <c r="AA120" i="105"/>
  <c r="Z120" i="105"/>
  <c r="Y120" i="105"/>
  <c r="X120" i="105"/>
  <c r="W120" i="105"/>
  <c r="V120" i="105"/>
  <c r="T120" i="105"/>
  <c r="S120" i="105"/>
  <c r="R120" i="105"/>
  <c r="Q120" i="105"/>
  <c r="P120" i="105"/>
  <c r="O120" i="105"/>
  <c r="M120" i="105"/>
  <c r="F120" i="105"/>
  <c r="L119" i="105"/>
  <c r="N119" i="105" s="1"/>
  <c r="L118" i="105"/>
  <c r="N118" i="105" s="1"/>
  <c r="L117" i="105"/>
  <c r="N117" i="105" s="1"/>
  <c r="L116" i="105"/>
  <c r="N116" i="105" s="1"/>
  <c r="L115" i="105"/>
  <c r="N115" i="105" s="1"/>
  <c r="L114" i="105"/>
  <c r="N114" i="105" s="1"/>
  <c r="L113" i="105"/>
  <c r="N113" i="105" s="1"/>
  <c r="L112" i="105"/>
  <c r="N112" i="105" s="1"/>
  <c r="L111" i="105"/>
  <c r="L110" i="105"/>
  <c r="N110" i="105" s="1"/>
  <c r="AA109" i="105"/>
  <c r="Z109" i="105"/>
  <c r="Y109" i="105"/>
  <c r="X109" i="105"/>
  <c r="W109" i="105"/>
  <c r="V109" i="105"/>
  <c r="T109" i="105"/>
  <c r="S109" i="105"/>
  <c r="R109" i="105"/>
  <c r="Q109" i="105"/>
  <c r="P109" i="105"/>
  <c r="O109" i="105"/>
  <c r="M109" i="105"/>
  <c r="F109" i="105"/>
  <c r="L108" i="105"/>
  <c r="N108" i="105" s="1"/>
  <c r="L107" i="105"/>
  <c r="N107" i="105" s="1"/>
  <c r="L106" i="105"/>
  <c r="N106" i="105" s="1"/>
  <c r="L105" i="105"/>
  <c r="N105" i="105" s="1"/>
  <c r="L104" i="105"/>
  <c r="N104" i="105" s="1"/>
  <c r="L103" i="105"/>
  <c r="N103" i="105" s="1"/>
  <c r="L102" i="105"/>
  <c r="N102" i="105" s="1"/>
  <c r="L101" i="105"/>
  <c r="N101" i="105" s="1"/>
  <c r="L100" i="105"/>
  <c r="L99" i="105"/>
  <c r="N99" i="105" s="1"/>
  <c r="AA98" i="105"/>
  <c r="Z98" i="105"/>
  <c r="Y98" i="105"/>
  <c r="X98" i="105"/>
  <c r="W98" i="105"/>
  <c r="V98" i="105"/>
  <c r="T98" i="105"/>
  <c r="S98" i="105"/>
  <c r="R98" i="105"/>
  <c r="Q98" i="105"/>
  <c r="P98" i="105"/>
  <c r="O98" i="105"/>
  <c r="M98" i="105"/>
  <c r="F98" i="105"/>
  <c r="L97" i="105"/>
  <c r="N97" i="105" s="1"/>
  <c r="L96" i="105"/>
  <c r="N96" i="105" s="1"/>
  <c r="L95" i="105"/>
  <c r="N95" i="105" s="1"/>
  <c r="L94" i="105"/>
  <c r="N94" i="105" s="1"/>
  <c r="L93" i="105"/>
  <c r="N93" i="105" s="1"/>
  <c r="L92" i="105"/>
  <c r="N92" i="105" s="1"/>
  <c r="L91" i="105"/>
  <c r="N91" i="105" s="1"/>
  <c r="L90" i="105"/>
  <c r="N90" i="105" s="1"/>
  <c r="L89" i="105"/>
  <c r="L88" i="105"/>
  <c r="N88" i="105" s="1"/>
  <c r="AA87" i="105"/>
  <c r="Z87" i="105"/>
  <c r="Y87" i="105"/>
  <c r="X87" i="105"/>
  <c r="W87" i="105"/>
  <c r="V87" i="105"/>
  <c r="V78" i="105" s="1"/>
  <c r="T87" i="105"/>
  <c r="S87" i="105"/>
  <c r="R87" i="105"/>
  <c r="Q87" i="105"/>
  <c r="P87" i="105"/>
  <c r="O87" i="105"/>
  <c r="M87" i="105"/>
  <c r="F87" i="105"/>
  <c r="F78" i="105" s="1"/>
  <c r="L86" i="105"/>
  <c r="N86" i="105" s="1"/>
  <c r="L85" i="105"/>
  <c r="N85" i="105" s="1"/>
  <c r="L84" i="105"/>
  <c r="L83" i="105"/>
  <c r="N83" i="105" s="1"/>
  <c r="AA82" i="105"/>
  <c r="Z82" i="105"/>
  <c r="Y82" i="105"/>
  <c r="X82" i="105"/>
  <c r="W82" i="105"/>
  <c r="V82" i="105"/>
  <c r="T82" i="105"/>
  <c r="S82" i="105"/>
  <c r="R82" i="105"/>
  <c r="Q82" i="105"/>
  <c r="P82" i="105"/>
  <c r="O82" i="105"/>
  <c r="M82" i="105"/>
  <c r="F82" i="105"/>
  <c r="L81" i="105"/>
  <c r="L80" i="105"/>
  <c r="N80" i="105" s="1"/>
  <c r="AA79" i="105"/>
  <c r="AA78" i="105" s="1"/>
  <c r="Z79" i="105"/>
  <c r="Y79" i="105"/>
  <c r="X79" i="105"/>
  <c r="X78" i="105" s="1"/>
  <c r="W79" i="105"/>
  <c r="V79" i="105"/>
  <c r="T79" i="105"/>
  <c r="S79" i="105"/>
  <c r="S78" i="105" s="1"/>
  <c r="R79" i="105"/>
  <c r="R78" i="105" s="1"/>
  <c r="Q79" i="105"/>
  <c r="P79" i="105"/>
  <c r="O79" i="105"/>
  <c r="O78" i="105" s="1"/>
  <c r="M79" i="105"/>
  <c r="M78" i="105" s="1"/>
  <c r="F79" i="105"/>
  <c r="Z78" i="105"/>
  <c r="W78" i="105"/>
  <c r="Q78" i="105"/>
  <c r="L77" i="105"/>
  <c r="N77" i="105" s="1"/>
  <c r="L76" i="105"/>
  <c r="N76" i="105" s="1"/>
  <c r="L75" i="105"/>
  <c r="L74" i="105"/>
  <c r="N74" i="105" s="1"/>
  <c r="AA73" i="105"/>
  <c r="Z73" i="105"/>
  <c r="Y73" i="105"/>
  <c r="X73" i="105"/>
  <c r="W73" i="105"/>
  <c r="W62" i="105" s="1"/>
  <c r="V73" i="105"/>
  <c r="T73" i="105"/>
  <c r="S73" i="105"/>
  <c r="R73" i="105"/>
  <c r="R62" i="105" s="1"/>
  <c r="Q73" i="105"/>
  <c r="P73" i="105"/>
  <c r="O73" i="105"/>
  <c r="M73" i="105"/>
  <c r="F73" i="105"/>
  <c r="L72" i="105"/>
  <c r="N72" i="105" s="1"/>
  <c r="L71" i="105"/>
  <c r="N71" i="105" s="1"/>
  <c r="L70" i="105"/>
  <c r="N70" i="105" s="1"/>
  <c r="AA69" i="105"/>
  <c r="Z69" i="105"/>
  <c r="Y69" i="105"/>
  <c r="X69" i="105"/>
  <c r="W69" i="105"/>
  <c r="V69" i="105"/>
  <c r="T69" i="105"/>
  <c r="S69" i="105"/>
  <c r="R69" i="105"/>
  <c r="Q69" i="105"/>
  <c r="P69" i="105"/>
  <c r="O69" i="105"/>
  <c r="M69" i="105"/>
  <c r="L68" i="105"/>
  <c r="N68" i="105" s="1"/>
  <c r="L67" i="105"/>
  <c r="N67" i="105" s="1"/>
  <c r="L66" i="105"/>
  <c r="N66" i="105" s="1"/>
  <c r="L65" i="105"/>
  <c r="N65" i="105" s="1"/>
  <c r="L64" i="105"/>
  <c r="N64" i="105" s="1"/>
  <c r="L63" i="105"/>
  <c r="N63" i="105" s="1"/>
  <c r="AA62" i="105"/>
  <c r="M56" i="105"/>
  <c r="T56" i="105"/>
  <c r="P56" i="105"/>
  <c r="AA56" i="105"/>
  <c r="Y56" i="105"/>
  <c r="W56" i="105"/>
  <c r="R56" i="105"/>
  <c r="M55" i="105"/>
  <c r="AA53" i="105"/>
  <c r="Z53" i="105"/>
  <c r="Y53" i="105"/>
  <c r="X53" i="105"/>
  <c r="W53" i="105"/>
  <c r="V53" i="105"/>
  <c r="T53" i="105"/>
  <c r="S53" i="105"/>
  <c r="R53" i="105"/>
  <c r="Q53" i="105"/>
  <c r="P53" i="105"/>
  <c r="O53" i="105"/>
  <c r="F53" i="105"/>
  <c r="AA49" i="105"/>
  <c r="Y49" i="105"/>
  <c r="W49" i="105"/>
  <c r="T49" i="105"/>
  <c r="R49" i="105"/>
  <c r="P49" i="105"/>
  <c r="L48" i="105"/>
  <c r="N48" i="105" s="1"/>
  <c r="L47" i="105"/>
  <c r="L46" i="105"/>
  <c r="N46" i="105" s="1"/>
  <c r="AA45" i="105"/>
  <c r="AA40" i="105" s="1"/>
  <c r="Z45" i="105"/>
  <c r="Y45" i="105"/>
  <c r="Y40" i="105" s="1"/>
  <c r="X45" i="105"/>
  <c r="W45" i="105"/>
  <c r="V45" i="105"/>
  <c r="T45" i="105"/>
  <c r="T40" i="105" s="1"/>
  <c r="S45" i="105"/>
  <c r="R45" i="105"/>
  <c r="Q45" i="105"/>
  <c r="P45" i="105"/>
  <c r="P40" i="105" s="1"/>
  <c r="O45" i="105"/>
  <c r="M45" i="105"/>
  <c r="F45" i="105"/>
  <c r="N42" i="105"/>
  <c r="O42" i="80" s="1"/>
  <c r="W40" i="105"/>
  <c r="R40" i="105"/>
  <c r="AA37" i="105"/>
  <c r="Z37" i="105"/>
  <c r="Y37" i="105"/>
  <c r="X37" i="105"/>
  <c r="W37" i="105"/>
  <c r="V37" i="105"/>
  <c r="T37" i="105"/>
  <c r="S37" i="105"/>
  <c r="R37" i="105"/>
  <c r="Q37" i="105"/>
  <c r="P37" i="105"/>
  <c r="O37" i="105"/>
  <c r="M37" i="105"/>
  <c r="F37" i="105"/>
  <c r="L36" i="105"/>
  <c r="N36" i="105" s="1"/>
  <c r="F33" i="105"/>
  <c r="AA33" i="105"/>
  <c r="Z33" i="105"/>
  <c r="Y33" i="105"/>
  <c r="X33" i="105"/>
  <c r="W33" i="105"/>
  <c r="V33" i="105"/>
  <c r="T33" i="105"/>
  <c r="S33" i="105"/>
  <c r="R33" i="105"/>
  <c r="Q33" i="105"/>
  <c r="P33" i="105"/>
  <c r="O33" i="105"/>
  <c r="M33" i="105"/>
  <c r="L31" i="105"/>
  <c r="N31" i="105" s="1"/>
  <c r="L30" i="105"/>
  <c r="N30" i="105" s="1"/>
  <c r="L29" i="105"/>
  <c r="N29" i="105" s="1"/>
  <c r="L28" i="105"/>
  <c r="N28" i="105" s="1"/>
  <c r="L27" i="105"/>
  <c r="N27" i="105" s="1"/>
  <c r="L26" i="105"/>
  <c r="N26" i="105" s="1"/>
  <c r="N25" i="105"/>
  <c r="AA24" i="105"/>
  <c r="Z24" i="105"/>
  <c r="Y24" i="105"/>
  <c r="X24" i="105"/>
  <c r="W24" i="105"/>
  <c r="V24" i="105"/>
  <c r="T24" i="105"/>
  <c r="S24" i="105"/>
  <c r="R24" i="105"/>
  <c r="Q24" i="105"/>
  <c r="P24" i="105"/>
  <c r="O24" i="105"/>
  <c r="M24" i="105"/>
  <c r="F24" i="105"/>
  <c r="L23" i="105"/>
  <c r="N23" i="105" s="1"/>
  <c r="L22" i="105"/>
  <c r="N22" i="105" s="1"/>
  <c r="L21" i="105"/>
  <c r="N21" i="105" s="1"/>
  <c r="AA20" i="105"/>
  <c r="Z20" i="105"/>
  <c r="Y20" i="105"/>
  <c r="X20" i="105"/>
  <c r="W20" i="105"/>
  <c r="V20" i="105"/>
  <c r="T20" i="105"/>
  <c r="S20" i="105"/>
  <c r="R20" i="105"/>
  <c r="Q20" i="105"/>
  <c r="P20" i="105"/>
  <c r="O20" i="105"/>
  <c r="M20" i="105"/>
  <c r="F20" i="105"/>
  <c r="L19" i="105"/>
  <c r="N19" i="105" s="1"/>
  <c r="L18" i="105"/>
  <c r="N18" i="105" s="1"/>
  <c r="L17" i="105"/>
  <c r="N17" i="105" s="1"/>
  <c r="L16" i="105"/>
  <c r="N16" i="105" s="1"/>
  <c r="L15" i="105"/>
  <c r="N15" i="105" s="1"/>
  <c r="L14" i="105"/>
  <c r="N14" i="105" s="1"/>
  <c r="L13" i="105"/>
  <c r="N13" i="105" s="1"/>
  <c r="L12" i="105"/>
  <c r="N12" i="105" s="1"/>
  <c r="L11" i="105"/>
  <c r="N11" i="105" s="1"/>
  <c r="L10" i="105"/>
  <c r="N10" i="105" s="1"/>
  <c r="L9" i="105"/>
  <c r="N9" i="105" s="1"/>
  <c r="N8" i="105"/>
  <c r="O8" i="80" s="1"/>
  <c r="N7" i="105"/>
  <c r="O7" i="80" s="1"/>
  <c r="AA6" i="105"/>
  <c r="Z6" i="105"/>
  <c r="Z5" i="105" s="1"/>
  <c r="Y6" i="105"/>
  <c r="X6" i="105"/>
  <c r="W6" i="105"/>
  <c r="V6" i="105"/>
  <c r="V5" i="105" s="1"/>
  <c r="T6" i="105"/>
  <c r="S6" i="105"/>
  <c r="R6" i="105"/>
  <c r="Q6" i="105"/>
  <c r="Q5" i="105" s="1"/>
  <c r="P6" i="105"/>
  <c r="O6" i="105"/>
  <c r="M6" i="105"/>
  <c r="F6" i="105"/>
  <c r="W5" i="105"/>
  <c r="T5" i="105"/>
  <c r="AD53" i="88"/>
  <c r="AC53" i="88"/>
  <c r="AB53" i="88"/>
  <c r="AA53" i="88"/>
  <c r="Z53" i="88"/>
  <c r="Y53" i="88"/>
  <c r="V53" i="88"/>
  <c r="U53" i="88"/>
  <c r="T53" i="88"/>
  <c r="S53" i="88"/>
  <c r="R53" i="88"/>
  <c r="M53" i="88"/>
  <c r="F53" i="88"/>
  <c r="N41" i="84"/>
  <c r="P269" i="79"/>
  <c r="P266" i="79"/>
  <c r="P258" i="79"/>
  <c r="P255" i="79"/>
  <c r="P245" i="79"/>
  <c r="P241" i="79"/>
  <c r="P228" i="79"/>
  <c r="P214" i="79"/>
  <c r="P211" i="79"/>
  <c r="P200" i="79"/>
  <c r="P189" i="79"/>
  <c r="P178" i="79"/>
  <c r="P171" i="79"/>
  <c r="P163" i="79"/>
  <c r="P161" i="79" s="1"/>
  <c r="P145" i="79"/>
  <c r="P143" i="79"/>
  <c r="P126" i="79"/>
  <c r="P123" i="79"/>
  <c r="P112" i="79"/>
  <c r="P101" i="79"/>
  <c r="P90" i="79"/>
  <c r="P82" i="79"/>
  <c r="P70" i="79"/>
  <c r="P66" i="79"/>
  <c r="P50" i="79"/>
  <c r="P45" i="79"/>
  <c r="P40" i="79" s="1"/>
  <c r="P37" i="79"/>
  <c r="P33" i="79"/>
  <c r="P24" i="79"/>
  <c r="P20" i="79"/>
  <c r="P6" i="79"/>
  <c r="C13" i="98"/>
  <c r="C9" i="98"/>
  <c r="F155" i="68"/>
  <c r="L254" i="68"/>
  <c r="L253" i="68" s="1"/>
  <c r="F254" i="68"/>
  <c r="F253" i="68" s="1"/>
  <c r="L249" i="68"/>
  <c r="F249" i="68"/>
  <c r="L235" i="68"/>
  <c r="F235" i="68"/>
  <c r="L225" i="68"/>
  <c r="L221" i="68" s="1"/>
  <c r="I13" i="69" s="1"/>
  <c r="F225" i="68"/>
  <c r="F221" i="68" s="1"/>
  <c r="C13" i="69" s="1"/>
  <c r="L209" i="68"/>
  <c r="F209" i="68"/>
  <c r="L199" i="68"/>
  <c r="F199" i="68"/>
  <c r="F195" i="68" s="1"/>
  <c r="C9" i="69" s="1"/>
  <c r="F173" i="68"/>
  <c r="F171" i="68" s="1"/>
  <c r="F139" i="68"/>
  <c r="F105" i="68"/>
  <c r="L100" i="68"/>
  <c r="F100" i="68"/>
  <c r="L88" i="68"/>
  <c r="F88" i="68"/>
  <c r="L77" i="68"/>
  <c r="F77" i="68"/>
  <c r="L66" i="68"/>
  <c r="L63" i="68" s="1"/>
  <c r="I11" i="69" s="1"/>
  <c r="F66" i="68"/>
  <c r="F63" i="68" s="1"/>
  <c r="C11" i="69" s="1"/>
  <c r="F56" i="68"/>
  <c r="F18" i="68"/>
  <c r="F7" i="68"/>
  <c r="F6" i="68" s="1"/>
  <c r="F279" i="68"/>
  <c r="F278" i="68"/>
  <c r="F277" i="68"/>
  <c r="F276" i="68"/>
  <c r="F275" i="68"/>
  <c r="F274" i="68"/>
  <c r="F273" i="68"/>
  <c r="F271" i="68"/>
  <c r="F270" i="68"/>
  <c r="F268" i="68"/>
  <c r="F267" i="68"/>
  <c r="F266" i="68"/>
  <c r="F265" i="68"/>
  <c r="F264" i="68"/>
  <c r="F263" i="68"/>
  <c r="F261" i="68" s="1"/>
  <c r="C17" i="69" s="1"/>
  <c r="F194" i="68"/>
  <c r="F193" i="68"/>
  <c r="F192" i="68"/>
  <c r="F190" i="68"/>
  <c r="F188" i="68"/>
  <c r="F187" i="68" s="1"/>
  <c r="F182" i="68"/>
  <c r="F179" i="68"/>
  <c r="F178" i="68"/>
  <c r="F170" i="68"/>
  <c r="F168" i="68"/>
  <c r="F167" i="68"/>
  <c r="F166" i="68"/>
  <c r="F165" i="68"/>
  <c r="F164" i="68"/>
  <c r="F161" i="68"/>
  <c r="F150" i="68"/>
  <c r="F149" i="68" s="1"/>
  <c r="F138" i="68"/>
  <c r="F62" i="68"/>
  <c r="F61" i="68"/>
  <c r="F60" i="68"/>
  <c r="F53" i="68"/>
  <c r="F52" i="68"/>
  <c r="F50" i="68"/>
  <c r="F48" i="68"/>
  <c r="F47" i="68"/>
  <c r="F46" i="68"/>
  <c r="F45" i="68"/>
  <c r="F44" i="68"/>
  <c r="F43" i="68"/>
  <c r="F42" i="68"/>
  <c r="F41" i="68"/>
  <c r="F40" i="68"/>
  <c r="F39" i="68"/>
  <c r="F37" i="68"/>
  <c r="F36" i="68"/>
  <c r="F35" i="68"/>
  <c r="F34" i="68"/>
  <c r="F33" i="68"/>
  <c r="F32" i="68"/>
  <c r="F31" i="68"/>
  <c r="F30" i="68"/>
  <c r="F29" i="68"/>
  <c r="F28" i="68"/>
  <c r="F26" i="68"/>
  <c r="F25" i="68"/>
  <c r="F276" i="79"/>
  <c r="F275" i="79"/>
  <c r="F274" i="79"/>
  <c r="F273" i="79"/>
  <c r="F272" i="79"/>
  <c r="F271" i="79"/>
  <c r="F270" i="79"/>
  <c r="F268" i="79"/>
  <c r="F267" i="79"/>
  <c r="F265" i="79"/>
  <c r="F264" i="79"/>
  <c r="F263" i="79"/>
  <c r="F258" i="79"/>
  <c r="F255" i="79"/>
  <c r="F252" i="79"/>
  <c r="F251" i="79"/>
  <c r="F250" i="79"/>
  <c r="F249" i="79"/>
  <c r="F248" i="79"/>
  <c r="F247" i="79"/>
  <c r="F246" i="79"/>
  <c r="F244" i="79"/>
  <c r="F243" i="79"/>
  <c r="F242" i="79"/>
  <c r="F238" i="79"/>
  <c r="F237" i="79"/>
  <c r="F236" i="79"/>
  <c r="F235" i="79"/>
  <c r="F234" i="79"/>
  <c r="F233" i="79"/>
  <c r="F232" i="79"/>
  <c r="F230" i="79"/>
  <c r="F229" i="79"/>
  <c r="F227" i="79"/>
  <c r="F226" i="79"/>
  <c r="F225" i="79"/>
  <c r="F224" i="79"/>
  <c r="F223" i="79"/>
  <c r="F222" i="79"/>
  <c r="F221" i="79"/>
  <c r="F220" i="79"/>
  <c r="F219" i="79"/>
  <c r="F218" i="79"/>
  <c r="F217" i="79"/>
  <c r="F216" i="79"/>
  <c r="F215" i="79"/>
  <c r="F213" i="79"/>
  <c r="F212" i="79"/>
  <c r="F210" i="79"/>
  <c r="F209" i="79"/>
  <c r="F208" i="79"/>
  <c r="F207" i="79"/>
  <c r="F206" i="79"/>
  <c r="F205" i="79"/>
  <c r="F204" i="79"/>
  <c r="F203" i="79"/>
  <c r="F202" i="79"/>
  <c r="F201" i="79"/>
  <c r="F199" i="79"/>
  <c r="F198" i="79"/>
  <c r="F197" i="79"/>
  <c r="F196" i="79"/>
  <c r="F195" i="79"/>
  <c r="F194" i="79"/>
  <c r="F193" i="79"/>
  <c r="F192" i="79"/>
  <c r="F191" i="79"/>
  <c r="F190" i="79"/>
  <c r="F188" i="79"/>
  <c r="F187" i="79"/>
  <c r="F186" i="79"/>
  <c r="F185" i="79"/>
  <c r="F184" i="79"/>
  <c r="F183" i="79"/>
  <c r="F182" i="79"/>
  <c r="F181" i="79"/>
  <c r="F180" i="79"/>
  <c r="F179" i="79"/>
  <c r="F177" i="79"/>
  <c r="F175" i="79"/>
  <c r="F174" i="79"/>
  <c r="F173" i="79"/>
  <c r="F172" i="79"/>
  <c r="F170" i="79"/>
  <c r="F169" i="79"/>
  <c r="F168" i="79"/>
  <c r="F167" i="79"/>
  <c r="F166" i="79"/>
  <c r="F165" i="79"/>
  <c r="F164" i="79"/>
  <c r="F162" i="79"/>
  <c r="F145" i="79"/>
  <c r="F143" i="79"/>
  <c r="F142" i="79"/>
  <c r="F140" i="79"/>
  <c r="F139" i="79"/>
  <c r="F138" i="79"/>
  <c r="F137" i="79"/>
  <c r="F136" i="79"/>
  <c r="F135" i="79"/>
  <c r="F134" i="79"/>
  <c r="F133" i="79"/>
  <c r="F132" i="79"/>
  <c r="F131" i="79"/>
  <c r="F130" i="79"/>
  <c r="F129" i="79"/>
  <c r="F128" i="79"/>
  <c r="F127" i="79"/>
  <c r="F125" i="79"/>
  <c r="F124" i="79"/>
  <c r="F122" i="79"/>
  <c r="F121" i="79"/>
  <c r="F118" i="79"/>
  <c r="F117" i="79"/>
  <c r="F116" i="79"/>
  <c r="F115" i="79"/>
  <c r="F114" i="79"/>
  <c r="F111" i="79"/>
  <c r="F110" i="79"/>
  <c r="F109" i="79"/>
  <c r="F108" i="79"/>
  <c r="F107" i="79"/>
  <c r="F106" i="79"/>
  <c r="F105" i="79"/>
  <c r="F104" i="79"/>
  <c r="F103" i="79"/>
  <c r="F102" i="79"/>
  <c r="F100" i="79"/>
  <c r="F99" i="79"/>
  <c r="F98" i="79"/>
  <c r="F97" i="79"/>
  <c r="F96" i="79"/>
  <c r="F95" i="79"/>
  <c r="F94" i="79"/>
  <c r="F93" i="79"/>
  <c r="F92" i="79"/>
  <c r="F91" i="79"/>
  <c r="F89" i="79"/>
  <c r="F88" i="79"/>
  <c r="F87" i="79"/>
  <c r="F84" i="79"/>
  <c r="F83" i="79"/>
  <c r="F70" i="79"/>
  <c r="F69" i="79"/>
  <c r="F67" i="79"/>
  <c r="F64" i="79"/>
  <c r="F63" i="79"/>
  <c r="F62" i="79"/>
  <c r="F60" i="79"/>
  <c r="F58" i="79"/>
  <c r="F57" i="79"/>
  <c r="F56" i="79"/>
  <c r="F55" i="79"/>
  <c r="F54" i="79"/>
  <c r="F52" i="79"/>
  <c r="F51" i="79"/>
  <c r="F50" i="79" s="1"/>
  <c r="F49" i="79"/>
  <c r="F48" i="79"/>
  <c r="F47" i="79"/>
  <c r="F46" i="79"/>
  <c r="F45" i="79" s="1"/>
  <c r="F44" i="79"/>
  <c r="F43" i="79"/>
  <c r="F42" i="79"/>
  <c r="F41" i="79"/>
  <c r="F39" i="79"/>
  <c r="F38" i="79"/>
  <c r="F36" i="79"/>
  <c r="F35" i="79"/>
  <c r="F34" i="79"/>
  <c r="F31" i="79"/>
  <c r="F30" i="79"/>
  <c r="F29" i="79"/>
  <c r="F28" i="79"/>
  <c r="F27" i="79"/>
  <c r="F26" i="79"/>
  <c r="F25" i="79"/>
  <c r="F24" i="79" s="1"/>
  <c r="F23" i="79"/>
  <c r="F22" i="79"/>
  <c r="F21" i="79"/>
  <c r="F19" i="79"/>
  <c r="F18" i="79"/>
  <c r="F17" i="79"/>
  <c r="F16" i="79"/>
  <c r="F15" i="79"/>
  <c r="F14" i="79"/>
  <c r="F13" i="79"/>
  <c r="F12" i="79"/>
  <c r="F11" i="79"/>
  <c r="F10" i="79"/>
  <c r="F9" i="79"/>
  <c r="F8" i="79"/>
  <c r="F7" i="79"/>
  <c r="F250" i="80"/>
  <c r="F247" i="80"/>
  <c r="F234" i="80"/>
  <c r="F230" i="80"/>
  <c r="F200" i="80"/>
  <c r="F189" i="80"/>
  <c r="F178" i="80"/>
  <c r="F167" i="80"/>
  <c r="F160" i="80"/>
  <c r="F152" i="80"/>
  <c r="F138" i="80"/>
  <c r="F123" i="80"/>
  <c r="F120" i="80"/>
  <c r="F109" i="80"/>
  <c r="F98" i="80"/>
  <c r="F87" i="80"/>
  <c r="F82" i="80"/>
  <c r="F79" i="80"/>
  <c r="F73" i="80"/>
  <c r="F37" i="80"/>
  <c r="F57" i="82"/>
  <c r="F49" i="82"/>
  <c r="F37" i="82"/>
  <c r="F286" i="88"/>
  <c r="F285" i="88"/>
  <c r="F284" i="88"/>
  <c r="F283" i="88"/>
  <c r="F282" i="88"/>
  <c r="F281" i="88"/>
  <c r="F280" i="88"/>
  <c r="F278" i="88"/>
  <c r="F277" i="88"/>
  <c r="F276" i="88" s="1"/>
  <c r="F275" i="88"/>
  <c r="F274" i="88"/>
  <c r="F273" i="88"/>
  <c r="F272" i="88"/>
  <c r="F271" i="88"/>
  <c r="F270" i="88"/>
  <c r="F269" i="88"/>
  <c r="F268" i="88"/>
  <c r="F267" i="88"/>
  <c r="F266" i="88"/>
  <c r="F265" i="88"/>
  <c r="F264" i="88"/>
  <c r="F262" i="88"/>
  <c r="F261" i="88"/>
  <c r="F260" i="88"/>
  <c r="F256" i="88"/>
  <c r="F255" i="88"/>
  <c r="F254" i="88"/>
  <c r="F253" i="88"/>
  <c r="F252" i="88"/>
  <c r="F251" i="88"/>
  <c r="F250" i="88"/>
  <c r="F249" i="88"/>
  <c r="F248" i="88"/>
  <c r="F247" i="88"/>
  <c r="F245" i="88"/>
  <c r="F244" i="88"/>
  <c r="F243" i="88"/>
  <c r="F242" i="88"/>
  <c r="F241" i="88"/>
  <c r="F240" i="88"/>
  <c r="F239" i="88"/>
  <c r="F238" i="88"/>
  <c r="F237" i="88"/>
  <c r="F236" i="88"/>
  <c r="F235" i="88"/>
  <c r="F234" i="88"/>
  <c r="F233" i="88"/>
  <c r="F231" i="88"/>
  <c r="F230" i="88"/>
  <c r="F229" i="88" s="1"/>
  <c r="F228" i="88"/>
  <c r="F227" i="88"/>
  <c r="F226" i="88"/>
  <c r="F225" i="88"/>
  <c r="F224" i="88"/>
  <c r="F223" i="88"/>
  <c r="F222" i="88"/>
  <c r="F221" i="88"/>
  <c r="F220" i="88"/>
  <c r="F219" i="88"/>
  <c r="F217" i="88"/>
  <c r="F216" i="88"/>
  <c r="F215" i="88"/>
  <c r="F214" i="88"/>
  <c r="F213" i="88"/>
  <c r="F212" i="88"/>
  <c r="F211" i="88"/>
  <c r="F210" i="88"/>
  <c r="F209" i="88"/>
  <c r="F208" i="88"/>
  <c r="F207" i="88" s="1"/>
  <c r="F206" i="88"/>
  <c r="F205" i="88"/>
  <c r="F204" i="88"/>
  <c r="F203" i="88"/>
  <c r="F202" i="88"/>
  <c r="F201" i="88"/>
  <c r="F200" i="88"/>
  <c r="F199" i="88"/>
  <c r="F198" i="88"/>
  <c r="F197" i="88"/>
  <c r="F195" i="88"/>
  <c r="F193" i="88"/>
  <c r="F192" i="88"/>
  <c r="F191" i="88"/>
  <c r="F190" i="88"/>
  <c r="F189" i="88"/>
  <c r="F187" i="88"/>
  <c r="F186" i="88"/>
  <c r="F184" i="88"/>
  <c r="F183" i="88"/>
  <c r="F182" i="88"/>
  <c r="F180" i="88"/>
  <c r="F178" i="88"/>
  <c r="F177" i="88"/>
  <c r="F176" i="88"/>
  <c r="F175" i="88"/>
  <c r="F174" i="88"/>
  <c r="F173" i="88"/>
  <c r="F172" i="88"/>
  <c r="F171" i="88"/>
  <c r="F170" i="88"/>
  <c r="F169" i="88"/>
  <c r="F168" i="88"/>
  <c r="F166" i="88"/>
  <c r="F165" i="88"/>
  <c r="F164" i="88"/>
  <c r="F163" i="88"/>
  <c r="F162" i="88"/>
  <c r="F161" i="88"/>
  <c r="F160" i="88"/>
  <c r="F159" i="88"/>
  <c r="F158" i="88"/>
  <c r="F157" i="88"/>
  <c r="F156" i="88"/>
  <c r="F155" i="88"/>
  <c r="F154" i="88"/>
  <c r="F153" i="88"/>
  <c r="F151" i="88"/>
  <c r="F150" i="88"/>
  <c r="F148" i="88"/>
  <c r="F147" i="88"/>
  <c r="F146" i="88"/>
  <c r="F145" i="88"/>
  <c r="F144" i="88"/>
  <c r="F143" i="88"/>
  <c r="F142" i="88"/>
  <c r="F141" i="88"/>
  <c r="F140" i="88"/>
  <c r="F139" i="88"/>
  <c r="F137" i="88"/>
  <c r="F136" i="88"/>
  <c r="F135" i="88"/>
  <c r="F134" i="88"/>
  <c r="F133" i="88"/>
  <c r="F132" i="88"/>
  <c r="F131" i="88"/>
  <c r="F130" i="88"/>
  <c r="F129" i="88"/>
  <c r="F128" i="88"/>
  <c r="F126" i="88"/>
  <c r="F125" i="88"/>
  <c r="F124" i="88"/>
  <c r="F123" i="88"/>
  <c r="F122" i="88"/>
  <c r="F121" i="88"/>
  <c r="F120" i="88"/>
  <c r="F119" i="88"/>
  <c r="F118" i="88"/>
  <c r="F117" i="88"/>
  <c r="F115" i="88"/>
  <c r="F114" i="88"/>
  <c r="F113" i="88"/>
  <c r="F112" i="88"/>
  <c r="F111" i="88" s="1"/>
  <c r="F110" i="88"/>
  <c r="F109" i="88"/>
  <c r="F106" i="88"/>
  <c r="F105" i="88"/>
  <c r="F104" i="88"/>
  <c r="F103" i="88"/>
  <c r="F101" i="88"/>
  <c r="F100" i="88"/>
  <c r="F99" i="88"/>
  <c r="F97" i="88"/>
  <c r="F96" i="88"/>
  <c r="F95" i="88"/>
  <c r="F94" i="88"/>
  <c r="F93" i="88"/>
  <c r="F92" i="88"/>
  <c r="F87" i="88"/>
  <c r="F86" i="88"/>
  <c r="F85" i="88"/>
  <c r="F84" i="88"/>
  <c r="F80" i="88"/>
  <c r="F78" i="88"/>
  <c r="F77" i="88"/>
  <c r="F72" i="88"/>
  <c r="F68" i="88"/>
  <c r="F66" i="88"/>
  <c r="F65" i="88"/>
  <c r="F64" i="88"/>
  <c r="F59" i="88"/>
  <c r="F58" i="88"/>
  <c r="F57" i="88"/>
  <c r="F49" i="88"/>
  <c r="F48" i="88"/>
  <c r="F44" i="88"/>
  <c r="F40" i="88"/>
  <c r="F39" i="88"/>
  <c r="F38" i="88"/>
  <c r="F37" i="88"/>
  <c r="F36" i="88"/>
  <c r="F35" i="88"/>
  <c r="F31" i="88"/>
  <c r="F29" i="88"/>
  <c r="F28" i="88"/>
  <c r="F27" i="88"/>
  <c r="F25" i="88"/>
  <c r="F24" i="88"/>
  <c r="F23" i="88"/>
  <c r="F22" i="88"/>
  <c r="F17" i="88"/>
  <c r="F16" i="88"/>
  <c r="F15" i="88"/>
  <c r="F14" i="88"/>
  <c r="F13" i="88"/>
  <c r="F12" i="88"/>
  <c r="F11" i="88"/>
  <c r="F7" i="88"/>
  <c r="F258" i="87"/>
  <c r="F257" i="87"/>
  <c r="F256" i="87"/>
  <c r="F255" i="87"/>
  <c r="F254" i="87"/>
  <c r="F253" i="87"/>
  <c r="F252" i="87"/>
  <c r="F250" i="87"/>
  <c r="F249" i="87"/>
  <c r="F248" i="87" s="1"/>
  <c r="F247" i="87"/>
  <c r="F246" i="87"/>
  <c r="F245" i="87"/>
  <c r="F244" i="87"/>
  <c r="F243" i="87"/>
  <c r="F242" i="87"/>
  <c r="F241" i="87"/>
  <c r="F240" i="87"/>
  <c r="F239" i="87"/>
  <c r="F238" i="87"/>
  <c r="F237" i="87"/>
  <c r="F236" i="87"/>
  <c r="F234" i="87"/>
  <c r="F233" i="87"/>
  <c r="F232" i="87"/>
  <c r="F228" i="87"/>
  <c r="F227" i="87"/>
  <c r="F226" i="87"/>
  <c r="F225" i="87"/>
  <c r="F224" i="87"/>
  <c r="F223" i="87"/>
  <c r="F222" i="87"/>
  <c r="F221" i="87"/>
  <c r="F220" i="87"/>
  <c r="F219" i="87"/>
  <c r="F218" i="87" s="1"/>
  <c r="F217" i="87"/>
  <c r="F216" i="87"/>
  <c r="F215" i="87"/>
  <c r="F214" i="87"/>
  <c r="F213" i="87"/>
  <c r="F212" i="87"/>
  <c r="F211" i="87"/>
  <c r="F210" i="87"/>
  <c r="F209" i="87"/>
  <c r="F208" i="87"/>
  <c r="F207" i="87"/>
  <c r="F206" i="87"/>
  <c r="F204" i="87" s="1"/>
  <c r="F205" i="87"/>
  <c r="F203" i="87"/>
  <c r="F202" i="87"/>
  <c r="F201" i="87" s="1"/>
  <c r="F200" i="87"/>
  <c r="F199" i="87"/>
  <c r="F198" i="87"/>
  <c r="F197" i="87"/>
  <c r="F196" i="87"/>
  <c r="F195" i="87"/>
  <c r="F194" i="87"/>
  <c r="F193" i="87"/>
  <c r="F192" i="87"/>
  <c r="F191" i="87"/>
  <c r="F189" i="87"/>
  <c r="F188" i="87"/>
  <c r="F187" i="87"/>
  <c r="F186" i="87"/>
  <c r="F185" i="87"/>
  <c r="F184" i="87"/>
  <c r="F183" i="87"/>
  <c r="F182" i="87"/>
  <c r="F181" i="87"/>
  <c r="F180" i="87"/>
  <c r="F178" i="87"/>
  <c r="F177" i="87"/>
  <c r="F176" i="87"/>
  <c r="F175" i="87"/>
  <c r="F174" i="87"/>
  <c r="F173" i="87"/>
  <c r="F172" i="87"/>
  <c r="F171" i="87"/>
  <c r="F170" i="87"/>
  <c r="F169" i="87"/>
  <c r="F167" i="87"/>
  <c r="F164" i="87"/>
  <c r="F163" i="87"/>
  <c r="F160" i="87"/>
  <c r="F159" i="87"/>
  <c r="F158" i="87"/>
  <c r="F157" i="87"/>
  <c r="F156" i="87"/>
  <c r="F155" i="87"/>
  <c r="F153" i="87" s="1"/>
  <c r="F152" i="87"/>
  <c r="F148" i="87"/>
  <c r="F147" i="87"/>
  <c r="F146" i="87"/>
  <c r="F145" i="87"/>
  <c r="F144" i="87"/>
  <c r="F143" i="87"/>
  <c r="F142" i="87"/>
  <c r="F141" i="87"/>
  <c r="F140" i="87"/>
  <c r="F139" i="87"/>
  <c r="F138" i="87"/>
  <c r="F136" i="87"/>
  <c r="F135" i="87"/>
  <c r="F134" i="87"/>
  <c r="F133" i="87"/>
  <c r="F132" i="87"/>
  <c r="F131" i="87"/>
  <c r="F130" i="87"/>
  <c r="F129" i="87"/>
  <c r="F128" i="87"/>
  <c r="F127" i="87"/>
  <c r="F126" i="87"/>
  <c r="F125" i="87"/>
  <c r="F124" i="87"/>
  <c r="F123" i="87"/>
  <c r="F121" i="87"/>
  <c r="F120" i="87"/>
  <c r="F119" i="87" s="1"/>
  <c r="F118" i="87"/>
  <c r="F117" i="87"/>
  <c r="F116" i="87"/>
  <c r="F115" i="87"/>
  <c r="F114" i="87"/>
  <c r="F113" i="87"/>
  <c r="F112" i="87"/>
  <c r="F111" i="87"/>
  <c r="F110" i="87"/>
  <c r="F109" i="87"/>
  <c r="F107" i="87"/>
  <c r="F106" i="87"/>
  <c r="F105" i="87"/>
  <c r="F104" i="87"/>
  <c r="F103" i="87"/>
  <c r="F102" i="87"/>
  <c r="F101" i="87"/>
  <c r="F100" i="87"/>
  <c r="F99" i="87"/>
  <c r="F98" i="87"/>
  <c r="F96" i="87"/>
  <c r="F95" i="87"/>
  <c r="F94" i="87"/>
  <c r="F93" i="87"/>
  <c r="F92" i="87"/>
  <c r="F91" i="87"/>
  <c r="F90" i="87"/>
  <c r="F89" i="87"/>
  <c r="F88" i="87"/>
  <c r="F87" i="87"/>
  <c r="F85" i="87"/>
  <c r="F84" i="87"/>
  <c r="F83" i="87"/>
  <c r="F82" i="87"/>
  <c r="F80" i="87"/>
  <c r="F79" i="87"/>
  <c r="F78" i="87" s="1"/>
  <c r="F76" i="87"/>
  <c r="F75" i="87"/>
  <c r="F74" i="87"/>
  <c r="F73" i="87"/>
  <c r="F71" i="87"/>
  <c r="F70" i="87"/>
  <c r="F69" i="87"/>
  <c r="F67" i="87"/>
  <c r="F66" i="87"/>
  <c r="F65" i="87"/>
  <c r="F64" i="87"/>
  <c r="F63" i="87"/>
  <c r="F62" i="87"/>
  <c r="F60" i="87"/>
  <c r="F59" i="87"/>
  <c r="F58" i="87"/>
  <c r="F52" i="87"/>
  <c r="F51" i="87"/>
  <c r="F47" i="87"/>
  <c r="F46" i="87"/>
  <c r="F45" i="87" s="1"/>
  <c r="F43" i="87"/>
  <c r="F42" i="87"/>
  <c r="F41" i="87"/>
  <c r="F39" i="87"/>
  <c r="F38" i="87"/>
  <c r="F36" i="87"/>
  <c r="F34" i="87"/>
  <c r="F31" i="87"/>
  <c r="F30" i="87"/>
  <c r="F29" i="87"/>
  <c r="F28" i="87"/>
  <c r="F27" i="87"/>
  <c r="F26" i="87"/>
  <c r="F25" i="87"/>
  <c r="F23" i="87"/>
  <c r="F22" i="87"/>
  <c r="F21" i="87"/>
  <c r="F19" i="87"/>
  <c r="F18" i="87"/>
  <c r="F17" i="87"/>
  <c r="F16" i="87"/>
  <c r="F15" i="87"/>
  <c r="F14" i="87"/>
  <c r="F13" i="87"/>
  <c r="F12" i="87"/>
  <c r="F11" i="87"/>
  <c r="F10" i="87"/>
  <c r="F9" i="87"/>
  <c r="F8" i="87"/>
  <c r="F7" i="87"/>
  <c r="F49" i="84"/>
  <c r="F37" i="84"/>
  <c r="F268" i="83"/>
  <c r="F267" i="83"/>
  <c r="F266" i="83"/>
  <c r="F265" i="83"/>
  <c r="F264" i="83"/>
  <c r="F263" i="83"/>
  <c r="F262" i="83"/>
  <c r="F260" i="83"/>
  <c r="F259" i="83"/>
  <c r="F257" i="83"/>
  <c r="F256" i="83"/>
  <c r="F255" i="83"/>
  <c r="F254" i="83"/>
  <c r="F253" i="83"/>
  <c r="F252" i="83"/>
  <c r="F251" i="83"/>
  <c r="F250" i="83"/>
  <c r="F249" i="83"/>
  <c r="F248" i="83"/>
  <c r="F247" i="83"/>
  <c r="F246" i="83"/>
  <c r="F244" i="83"/>
  <c r="F243" i="83"/>
  <c r="F242" i="83"/>
  <c r="F238" i="83"/>
  <c r="F237" i="83"/>
  <c r="F236" i="83"/>
  <c r="F235" i="83"/>
  <c r="F234" i="83"/>
  <c r="F233" i="83"/>
  <c r="F232" i="83"/>
  <c r="F231" i="83"/>
  <c r="F230" i="83"/>
  <c r="F229" i="83"/>
  <c r="F227" i="83"/>
  <c r="F226" i="83"/>
  <c r="F225" i="83"/>
  <c r="F224" i="83"/>
  <c r="F223" i="83"/>
  <c r="F222" i="83"/>
  <c r="F221" i="83"/>
  <c r="F220" i="83"/>
  <c r="F219" i="83"/>
  <c r="F218" i="83"/>
  <c r="F217" i="83"/>
  <c r="F216" i="83"/>
  <c r="F215" i="83"/>
  <c r="F213" i="83"/>
  <c r="F212" i="83"/>
  <c r="F210" i="83"/>
  <c r="F209" i="83"/>
  <c r="F208" i="83"/>
  <c r="F207" i="83"/>
  <c r="F206" i="83"/>
  <c r="F205" i="83"/>
  <c r="F204" i="83"/>
  <c r="F203" i="83"/>
  <c r="F202" i="83"/>
  <c r="F201" i="83"/>
  <c r="F199" i="83"/>
  <c r="F198" i="83"/>
  <c r="F197" i="83"/>
  <c r="F196" i="83"/>
  <c r="F195" i="83"/>
  <c r="F194" i="83"/>
  <c r="F193" i="83"/>
  <c r="F192" i="83"/>
  <c r="F191" i="83"/>
  <c r="F190" i="83"/>
  <c r="F189" i="83" s="1"/>
  <c r="F188" i="83"/>
  <c r="F187" i="83"/>
  <c r="F186" i="83"/>
  <c r="F185" i="83"/>
  <c r="F184" i="83"/>
  <c r="F183" i="83"/>
  <c r="F182" i="83"/>
  <c r="F181" i="83"/>
  <c r="F180" i="83"/>
  <c r="F179" i="83"/>
  <c r="F177" i="83"/>
  <c r="F162" i="83"/>
  <c r="F161" i="83"/>
  <c r="F160" i="83"/>
  <c r="F158" i="83"/>
  <c r="F155" i="83"/>
  <c r="F154" i="83"/>
  <c r="F153" i="83"/>
  <c r="F152" i="83"/>
  <c r="F151" i="83"/>
  <c r="F150" i="83"/>
  <c r="F149" i="83"/>
  <c r="F148" i="83"/>
  <c r="F147" i="83"/>
  <c r="F146" i="83"/>
  <c r="F144" i="83"/>
  <c r="F143" i="83"/>
  <c r="F142" i="83"/>
  <c r="F141" i="83"/>
  <c r="F140" i="83"/>
  <c r="F139" i="83"/>
  <c r="F138" i="83"/>
  <c r="F137" i="83"/>
  <c r="F136" i="83"/>
  <c r="F135" i="83"/>
  <c r="F134" i="83"/>
  <c r="F133" i="83"/>
  <c r="F132" i="83"/>
  <c r="F131" i="83"/>
  <c r="F129" i="83"/>
  <c r="F128" i="83"/>
  <c r="F126" i="83"/>
  <c r="F125" i="83"/>
  <c r="F124" i="83"/>
  <c r="F123" i="83"/>
  <c r="F122" i="83"/>
  <c r="F121" i="83"/>
  <c r="F120" i="83"/>
  <c r="F119" i="83"/>
  <c r="F118" i="83"/>
  <c r="F117" i="83"/>
  <c r="F116" i="83"/>
  <c r="F115" i="83"/>
  <c r="F114" i="83"/>
  <c r="F113" i="83"/>
  <c r="F112" i="83"/>
  <c r="F111" i="83"/>
  <c r="F110" i="83"/>
  <c r="F109" i="83"/>
  <c r="F108" i="83"/>
  <c r="F107" i="83"/>
  <c r="F106" i="83"/>
  <c r="F104" i="83"/>
  <c r="F103" i="83"/>
  <c r="F102" i="83"/>
  <c r="F101" i="83"/>
  <c r="F100" i="83"/>
  <c r="F99" i="83"/>
  <c r="F98" i="83"/>
  <c r="F97" i="83"/>
  <c r="F96" i="83"/>
  <c r="F95" i="83"/>
  <c r="F93" i="83"/>
  <c r="F92" i="83"/>
  <c r="F91" i="83"/>
  <c r="F90" i="83"/>
  <c r="F89" i="83" s="1"/>
  <c r="F88" i="83"/>
  <c r="F87" i="83"/>
  <c r="F84" i="83"/>
  <c r="F83" i="83"/>
  <c r="F82" i="83"/>
  <c r="F81" i="83"/>
  <c r="F79" i="83"/>
  <c r="F78" i="83"/>
  <c r="F77" i="83"/>
  <c r="F75" i="83"/>
  <c r="F74" i="83"/>
  <c r="F73" i="83"/>
  <c r="F72" i="83"/>
  <c r="F71" i="83"/>
  <c r="F70" i="83"/>
  <c r="F67" i="83"/>
  <c r="F66" i="83"/>
  <c r="F65" i="83"/>
  <c r="F61" i="83"/>
  <c r="F59" i="83"/>
  <c r="F58" i="83"/>
  <c r="F54" i="83"/>
  <c r="F52" i="83"/>
  <c r="F51" i="83"/>
  <c r="F41" i="83"/>
  <c r="F39" i="83"/>
  <c r="F38" i="83"/>
  <c r="F36" i="83"/>
  <c r="F34" i="83"/>
  <c r="F31" i="83"/>
  <c r="F30" i="83"/>
  <c r="F29" i="83"/>
  <c r="F28" i="83"/>
  <c r="F27" i="83"/>
  <c r="F26" i="83"/>
  <c r="F23" i="83"/>
  <c r="F21" i="83"/>
  <c r="F19" i="83"/>
  <c r="F18" i="83"/>
  <c r="F17" i="83"/>
  <c r="F16" i="83"/>
  <c r="F15" i="83"/>
  <c r="F14" i="83"/>
  <c r="F13" i="83"/>
  <c r="F12" i="83"/>
  <c r="F11" i="83"/>
  <c r="F10" i="83"/>
  <c r="F9" i="83"/>
  <c r="F6" i="83" s="1"/>
  <c r="F198" i="78"/>
  <c r="F193" i="78"/>
  <c r="F184" i="78"/>
  <c r="F89" i="78"/>
  <c r="F88" i="78" s="1"/>
  <c r="F84" i="78"/>
  <c r="F74" i="78"/>
  <c r="F65" i="78"/>
  <c r="F48" i="78"/>
  <c r="F47" i="78" s="1"/>
  <c r="F43" i="78"/>
  <c r="F29" i="78"/>
  <c r="F28" i="78" s="1"/>
  <c r="F10" i="78"/>
  <c r="F7" i="78"/>
  <c r="AA186" i="97"/>
  <c r="Z186" i="97"/>
  <c r="Y186" i="97"/>
  <c r="X186" i="97"/>
  <c r="W186" i="97"/>
  <c r="V186" i="97"/>
  <c r="S186" i="97"/>
  <c r="R186" i="97"/>
  <c r="Q186" i="97"/>
  <c r="P186" i="97"/>
  <c r="AA183" i="97"/>
  <c r="Z183" i="97"/>
  <c r="Y183" i="97"/>
  <c r="X183" i="97"/>
  <c r="W183" i="97"/>
  <c r="V183" i="97"/>
  <c r="S183" i="97"/>
  <c r="R183" i="97"/>
  <c r="Q183" i="97"/>
  <c r="P183" i="97"/>
  <c r="O186" i="97"/>
  <c r="O183" i="97"/>
  <c r="AA88" i="97"/>
  <c r="Z88" i="97"/>
  <c r="Y88" i="97"/>
  <c r="X88" i="97"/>
  <c r="W88" i="97"/>
  <c r="V88" i="97"/>
  <c r="V86" i="97" s="1"/>
  <c r="S88" i="97"/>
  <c r="R88" i="97"/>
  <c r="Q88" i="97"/>
  <c r="P88" i="97"/>
  <c r="P86" i="97" s="1"/>
  <c r="AA87" i="97"/>
  <c r="Z87" i="97"/>
  <c r="Y87" i="97"/>
  <c r="X87" i="97"/>
  <c r="X86" i="97" s="1"/>
  <c r="W87" i="97"/>
  <c r="V87" i="97"/>
  <c r="S87" i="97"/>
  <c r="R87" i="97"/>
  <c r="R86" i="97" s="1"/>
  <c r="Q87" i="97"/>
  <c r="P87" i="97"/>
  <c r="O88" i="97"/>
  <c r="O87" i="97"/>
  <c r="AA82" i="97"/>
  <c r="Z82" i="97"/>
  <c r="Y82" i="97"/>
  <c r="X82" i="97"/>
  <c r="W82" i="97"/>
  <c r="V82" i="97"/>
  <c r="S82" i="97"/>
  <c r="R82" i="97"/>
  <c r="Q82" i="97"/>
  <c r="P82" i="97"/>
  <c r="AA81" i="97"/>
  <c r="Z81" i="97"/>
  <c r="Y81" i="97"/>
  <c r="X81" i="97"/>
  <c r="W81" i="97"/>
  <c r="V81" i="97"/>
  <c r="S81" i="97"/>
  <c r="R81" i="97"/>
  <c r="Q81" i="97"/>
  <c r="P81" i="97"/>
  <c r="O82" i="97"/>
  <c r="O81" i="97"/>
  <c r="AA75" i="97"/>
  <c r="Z75" i="97"/>
  <c r="Y75" i="97"/>
  <c r="X75" i="97"/>
  <c r="W75" i="97"/>
  <c r="V75" i="97"/>
  <c r="S75" i="97"/>
  <c r="R75" i="97"/>
  <c r="Q75" i="97"/>
  <c r="P75" i="97"/>
  <c r="AA74" i="97"/>
  <c r="Z74" i="97"/>
  <c r="Y74" i="97"/>
  <c r="X74" i="97"/>
  <c r="W74" i="97"/>
  <c r="V74" i="97"/>
  <c r="S74" i="97"/>
  <c r="R74" i="97"/>
  <c r="Q74" i="97"/>
  <c r="P74" i="97"/>
  <c r="O75" i="97"/>
  <c r="O74" i="97"/>
  <c r="O73" i="97" s="1"/>
  <c r="AA72" i="97"/>
  <c r="Z72" i="97"/>
  <c r="Y72" i="97"/>
  <c r="X72" i="97"/>
  <c r="W72" i="97"/>
  <c r="V72" i="97"/>
  <c r="S72" i="97"/>
  <c r="R72" i="97"/>
  <c r="Q72" i="97"/>
  <c r="P72" i="97"/>
  <c r="AA68" i="97"/>
  <c r="Z68" i="97"/>
  <c r="Y68" i="97"/>
  <c r="X68" i="97"/>
  <c r="W68" i="97"/>
  <c r="V68" i="97"/>
  <c r="S68" i="97"/>
  <c r="R68" i="97"/>
  <c r="Q68" i="97"/>
  <c r="P68" i="97"/>
  <c r="AA67" i="97"/>
  <c r="Z67" i="97"/>
  <c r="Y67" i="97"/>
  <c r="X67" i="97"/>
  <c r="W67" i="97"/>
  <c r="V67" i="97"/>
  <c r="S67" i="97"/>
  <c r="R67" i="97"/>
  <c r="Q67" i="97"/>
  <c r="P67" i="97"/>
  <c r="O72" i="97"/>
  <c r="O68" i="97"/>
  <c r="O67" i="97"/>
  <c r="AA63" i="97"/>
  <c r="Z63" i="97"/>
  <c r="Y63" i="97"/>
  <c r="X63" i="97"/>
  <c r="W63" i="97"/>
  <c r="V63" i="97"/>
  <c r="S63" i="97"/>
  <c r="R63" i="97"/>
  <c r="Q63" i="97"/>
  <c r="P63" i="97"/>
  <c r="AA62" i="97"/>
  <c r="Z62" i="97"/>
  <c r="Y62" i="97"/>
  <c r="X62" i="97"/>
  <c r="W62" i="97"/>
  <c r="V62" i="97"/>
  <c r="S62" i="97"/>
  <c r="R62" i="97"/>
  <c r="Q62" i="97"/>
  <c r="P62" i="97"/>
  <c r="O63" i="97"/>
  <c r="O62" i="97"/>
  <c r="AA59" i="97"/>
  <c r="Z59" i="97"/>
  <c r="Y59" i="97"/>
  <c r="X59" i="97"/>
  <c r="W59" i="97"/>
  <c r="V59" i="97"/>
  <c r="S59" i="97"/>
  <c r="R59" i="97"/>
  <c r="Q59" i="97"/>
  <c r="P59" i="97"/>
  <c r="AA58" i="97"/>
  <c r="Z58" i="97"/>
  <c r="Y58" i="97"/>
  <c r="X58" i="97"/>
  <c r="W58" i="97"/>
  <c r="V58" i="97"/>
  <c r="S58" i="97"/>
  <c r="S57" i="97" s="1"/>
  <c r="R58" i="97"/>
  <c r="Q58" i="97"/>
  <c r="P58" i="97"/>
  <c r="O59" i="97"/>
  <c r="O58" i="97"/>
  <c r="AA56" i="97"/>
  <c r="Z56" i="97"/>
  <c r="Y56" i="97"/>
  <c r="X56" i="97"/>
  <c r="W56" i="97"/>
  <c r="V56" i="97"/>
  <c r="S56" i="97"/>
  <c r="R56" i="97"/>
  <c r="Q56" i="97"/>
  <c r="P56" i="97"/>
  <c r="AA55" i="97"/>
  <c r="AA54" i="97" s="1"/>
  <c r="Z55" i="97"/>
  <c r="Y55" i="97"/>
  <c r="X55" i="97"/>
  <c r="W55" i="97"/>
  <c r="W54" i="97" s="1"/>
  <c r="V55" i="97"/>
  <c r="S55" i="97"/>
  <c r="R55" i="97"/>
  <c r="Q55" i="97"/>
  <c r="Q54" i="97" s="1"/>
  <c r="P55" i="97"/>
  <c r="O56" i="97"/>
  <c r="O55" i="97"/>
  <c r="V51" i="97"/>
  <c r="S51" i="97"/>
  <c r="R51" i="97"/>
  <c r="Q51" i="97"/>
  <c r="P51" i="97"/>
  <c r="V50" i="97"/>
  <c r="S50" i="97"/>
  <c r="R50" i="97"/>
  <c r="Q50" i="97"/>
  <c r="P50" i="97"/>
  <c r="O51" i="97"/>
  <c r="O50" i="97"/>
  <c r="AA48" i="97"/>
  <c r="Z48" i="97"/>
  <c r="Y48" i="97"/>
  <c r="X48" i="97"/>
  <c r="W48" i="97"/>
  <c r="V48" i="97"/>
  <c r="S48" i="97"/>
  <c r="R48" i="97"/>
  <c r="Q48" i="97"/>
  <c r="P48" i="97"/>
  <c r="AA47" i="97"/>
  <c r="Z47" i="97"/>
  <c r="Y47" i="97"/>
  <c r="Y46" i="97" s="1"/>
  <c r="X47" i="97"/>
  <c r="W47" i="97"/>
  <c r="V47" i="97"/>
  <c r="S47" i="97"/>
  <c r="S46" i="97" s="1"/>
  <c r="R47" i="97"/>
  <c r="Q47" i="97"/>
  <c r="P47" i="97"/>
  <c r="O48" i="97"/>
  <c r="O47" i="97"/>
  <c r="AA43" i="97"/>
  <c r="Z43" i="97"/>
  <c r="Y43" i="97"/>
  <c r="X43" i="97"/>
  <c r="W43" i="97"/>
  <c r="V43" i="97"/>
  <c r="S43" i="97"/>
  <c r="R43" i="97"/>
  <c r="Q43" i="97"/>
  <c r="P43" i="97"/>
  <c r="AA42" i="97"/>
  <c r="AA41" i="97" s="1"/>
  <c r="Z42" i="97"/>
  <c r="Y42" i="97"/>
  <c r="X42" i="97"/>
  <c r="W42" i="97"/>
  <c r="W41" i="97" s="1"/>
  <c r="V42" i="97"/>
  <c r="S42" i="97"/>
  <c r="R42" i="97"/>
  <c r="Q42" i="97"/>
  <c r="Q41" i="97" s="1"/>
  <c r="P42" i="97"/>
  <c r="AA38" i="97"/>
  <c r="Z38" i="97"/>
  <c r="Y38" i="97"/>
  <c r="X38" i="97"/>
  <c r="W38" i="97"/>
  <c r="V38" i="97"/>
  <c r="S38" i="97"/>
  <c r="R38" i="97"/>
  <c r="Q38" i="97"/>
  <c r="P38" i="97"/>
  <c r="AA37" i="97"/>
  <c r="AA36" i="97" s="1"/>
  <c r="Z37" i="97"/>
  <c r="Y37" i="97"/>
  <c r="X37" i="97"/>
  <c r="W37" i="97"/>
  <c r="W36" i="97" s="1"/>
  <c r="V37" i="97"/>
  <c r="S37" i="97"/>
  <c r="R37" i="97"/>
  <c r="Q37" i="97"/>
  <c r="Q36" i="97" s="1"/>
  <c r="P37" i="97"/>
  <c r="O43" i="97"/>
  <c r="O42" i="97"/>
  <c r="O38" i="97"/>
  <c r="O37" i="97"/>
  <c r="AA33" i="97"/>
  <c r="Z33" i="97"/>
  <c r="Y33" i="97"/>
  <c r="X33" i="97"/>
  <c r="W33" i="97"/>
  <c r="V33" i="97"/>
  <c r="S33" i="97"/>
  <c r="R33" i="97"/>
  <c r="Q33" i="97"/>
  <c r="P33" i="97"/>
  <c r="AA32" i="97"/>
  <c r="AA31" i="97" s="1"/>
  <c r="Z32" i="97"/>
  <c r="Y32" i="97"/>
  <c r="X32" i="97"/>
  <c r="W32" i="97"/>
  <c r="V32" i="97"/>
  <c r="S32" i="97"/>
  <c r="R32" i="97"/>
  <c r="Q32" i="97"/>
  <c r="P32" i="97"/>
  <c r="O33" i="97"/>
  <c r="O32" i="97"/>
  <c r="AA28" i="97"/>
  <c r="Z28" i="97"/>
  <c r="Y28" i="97"/>
  <c r="X28" i="97"/>
  <c r="W28" i="97"/>
  <c r="V28" i="97"/>
  <c r="S28" i="97"/>
  <c r="R28" i="97"/>
  <c r="Q28" i="97"/>
  <c r="P28" i="97"/>
  <c r="O28" i="97"/>
  <c r="AA25" i="97"/>
  <c r="Z25" i="97"/>
  <c r="Y25" i="97"/>
  <c r="X25" i="97"/>
  <c r="W25" i="97"/>
  <c r="V25" i="97"/>
  <c r="S25" i="97"/>
  <c r="R25" i="97"/>
  <c r="Q25" i="97"/>
  <c r="P25" i="97"/>
  <c r="O25" i="97"/>
  <c r="AA21" i="97"/>
  <c r="Z21" i="97"/>
  <c r="Y21" i="97"/>
  <c r="X21" i="97"/>
  <c r="W21" i="97"/>
  <c r="V21" i="97"/>
  <c r="S21" i="97"/>
  <c r="R21" i="97"/>
  <c r="Q21" i="97"/>
  <c r="P21" i="97"/>
  <c r="AA20" i="97"/>
  <c r="AA19" i="97" s="1"/>
  <c r="Z20" i="97"/>
  <c r="Y20" i="97"/>
  <c r="X20" i="97"/>
  <c r="W20" i="97"/>
  <c r="W19" i="97" s="1"/>
  <c r="V20" i="97"/>
  <c r="S20" i="97"/>
  <c r="R20" i="97"/>
  <c r="Q20" i="97"/>
  <c r="Q19" i="97" s="1"/>
  <c r="P20" i="97"/>
  <c r="O21" i="97"/>
  <c r="O20" i="97"/>
  <c r="AA18" i="97"/>
  <c r="Z18" i="97"/>
  <c r="Y18" i="97"/>
  <c r="X18" i="97"/>
  <c r="W18" i="97"/>
  <c r="V18" i="97"/>
  <c r="S18" i="97"/>
  <c r="R18" i="97"/>
  <c r="Q18" i="97"/>
  <c r="P18" i="97"/>
  <c r="AA17" i="97"/>
  <c r="Z17" i="97"/>
  <c r="Y17" i="97"/>
  <c r="X17" i="97"/>
  <c r="W17" i="97"/>
  <c r="V17" i="97"/>
  <c r="S17" i="97"/>
  <c r="R17" i="97"/>
  <c r="Q17" i="97"/>
  <c r="P17" i="97"/>
  <c r="O18" i="97"/>
  <c r="O17" i="97"/>
  <c r="AA9" i="97"/>
  <c r="Z9" i="97"/>
  <c r="Y9" i="97"/>
  <c r="X9" i="97"/>
  <c r="W9" i="97"/>
  <c r="V9" i="97"/>
  <c r="S9" i="97"/>
  <c r="R9" i="97"/>
  <c r="Q9" i="97"/>
  <c r="P9" i="97"/>
  <c r="AA8" i="97"/>
  <c r="Z8" i="97"/>
  <c r="Y8" i="97"/>
  <c r="X8" i="97"/>
  <c r="W8" i="97"/>
  <c r="V8" i="97"/>
  <c r="S8" i="97"/>
  <c r="R8" i="97"/>
  <c r="Q8" i="97"/>
  <c r="Q7" i="97" s="1"/>
  <c r="P8" i="97"/>
  <c r="O9" i="97"/>
  <c r="O8" i="97"/>
  <c r="Y45" i="103"/>
  <c r="Y40" i="103" s="1"/>
  <c r="X45" i="103"/>
  <c r="W45" i="103"/>
  <c r="V45" i="103"/>
  <c r="U45" i="103"/>
  <c r="U40" i="103" s="1"/>
  <c r="T45" i="103"/>
  <c r="Q45" i="103"/>
  <c r="P45" i="103"/>
  <c r="P40" i="103" s="1"/>
  <c r="O45" i="103"/>
  <c r="N45" i="103"/>
  <c r="M45" i="103"/>
  <c r="L254" i="104"/>
  <c r="L253" i="104"/>
  <c r="L252" i="104"/>
  <c r="L251" i="104"/>
  <c r="L250" i="104"/>
  <c r="L249" i="104"/>
  <c r="L247" i="104" s="1"/>
  <c r="L248" i="104"/>
  <c r="Y247" i="104"/>
  <c r="X247" i="104"/>
  <c r="W247" i="104"/>
  <c r="V247" i="104"/>
  <c r="U247" i="104"/>
  <c r="T247" i="104"/>
  <c r="Q247" i="104"/>
  <c r="P247" i="104"/>
  <c r="O247" i="104"/>
  <c r="N247" i="104"/>
  <c r="M247" i="104"/>
  <c r="S247" i="104" s="1"/>
  <c r="F247" i="104"/>
  <c r="L246" i="104"/>
  <c r="L245" i="104"/>
  <c r="Y244" i="104"/>
  <c r="X244" i="104"/>
  <c r="W244" i="104"/>
  <c r="V244" i="104"/>
  <c r="U244" i="104"/>
  <c r="T244" i="104"/>
  <c r="Q244" i="104"/>
  <c r="P244" i="104"/>
  <c r="O244" i="104"/>
  <c r="N244" i="104"/>
  <c r="M244" i="104"/>
  <c r="F244" i="104"/>
  <c r="L243" i="104"/>
  <c r="L242" i="104"/>
  <c r="L241" i="104"/>
  <c r="L240" i="104"/>
  <c r="L239" i="104"/>
  <c r="L238" i="104"/>
  <c r="L237" i="104"/>
  <c r="L236" i="104"/>
  <c r="L235" i="104"/>
  <c r="L231" i="104" s="1"/>
  <c r="L234" i="104"/>
  <c r="L233" i="104"/>
  <c r="L232" i="104"/>
  <c r="Y231" i="104"/>
  <c r="X231" i="104"/>
  <c r="W231" i="104"/>
  <c r="V231" i="104"/>
  <c r="U231" i="104"/>
  <c r="T231" i="104"/>
  <c r="Q231" i="104"/>
  <c r="P231" i="104"/>
  <c r="O231" i="104"/>
  <c r="N231" i="104"/>
  <c r="M231" i="104"/>
  <c r="F231" i="104"/>
  <c r="L230" i="104"/>
  <c r="L229" i="104"/>
  <c r="L228" i="104"/>
  <c r="L227" i="104" s="1"/>
  <c r="Y227" i="104"/>
  <c r="X227" i="104"/>
  <c r="X226" i="104" s="1"/>
  <c r="W227" i="104"/>
  <c r="V227" i="104"/>
  <c r="V226" i="104" s="1"/>
  <c r="V225" i="104" s="1"/>
  <c r="U227" i="104"/>
  <c r="T227" i="104"/>
  <c r="T226" i="104" s="1"/>
  <c r="Q227" i="104"/>
  <c r="Q226" i="104" s="1"/>
  <c r="P227" i="104"/>
  <c r="O227" i="104"/>
  <c r="O226" i="104" s="1"/>
  <c r="O225" i="104" s="1"/>
  <c r="N227" i="104"/>
  <c r="M227" i="104"/>
  <c r="F227" i="104"/>
  <c r="L224" i="104"/>
  <c r="L223" i="104"/>
  <c r="L222" i="104"/>
  <c r="L221" i="104"/>
  <c r="L220" i="104"/>
  <c r="L219" i="104"/>
  <c r="L218" i="104"/>
  <c r="L217" i="104"/>
  <c r="L216" i="104"/>
  <c r="L215" i="104"/>
  <c r="Y214" i="104"/>
  <c r="X214" i="104"/>
  <c r="W214" i="104"/>
  <c r="V214" i="104"/>
  <c r="U214" i="104"/>
  <c r="T214" i="104"/>
  <c r="Q214" i="104"/>
  <c r="P214" i="104"/>
  <c r="O214" i="104"/>
  <c r="N214" i="104"/>
  <c r="M214" i="104"/>
  <c r="F214" i="104"/>
  <c r="L213" i="104"/>
  <c r="L212" i="104"/>
  <c r="L211" i="104"/>
  <c r="L210" i="104"/>
  <c r="L209" i="104"/>
  <c r="L208" i="104"/>
  <c r="L207" i="104"/>
  <c r="L206" i="104"/>
  <c r="L205" i="104"/>
  <c r="L204" i="104"/>
  <c r="L203" i="104"/>
  <c r="L202" i="104"/>
  <c r="L201" i="104"/>
  <c r="Y200" i="104"/>
  <c r="X200" i="104"/>
  <c r="W200" i="104"/>
  <c r="V200" i="104"/>
  <c r="U200" i="104"/>
  <c r="T200" i="104"/>
  <c r="Q200" i="104"/>
  <c r="P200" i="104"/>
  <c r="O200" i="104"/>
  <c r="N200" i="104"/>
  <c r="M200" i="104"/>
  <c r="F200" i="104"/>
  <c r="L199" i="104"/>
  <c r="L198" i="104"/>
  <c r="Y197" i="104"/>
  <c r="X197" i="104"/>
  <c r="W197" i="104"/>
  <c r="V197" i="104"/>
  <c r="U197" i="104"/>
  <c r="T197" i="104"/>
  <c r="Q197" i="104"/>
  <c r="P197" i="104"/>
  <c r="O197" i="104"/>
  <c r="N197" i="104"/>
  <c r="M197" i="104"/>
  <c r="F197" i="104"/>
  <c r="L196" i="104"/>
  <c r="L195" i="104"/>
  <c r="L194" i="104"/>
  <c r="L193" i="104"/>
  <c r="L192" i="104"/>
  <c r="L191" i="104"/>
  <c r="L190" i="104"/>
  <c r="L189" i="104"/>
  <c r="L188" i="104"/>
  <c r="L187" i="104"/>
  <c r="Y186" i="104"/>
  <c r="X186" i="104"/>
  <c r="W186" i="104"/>
  <c r="V186" i="104"/>
  <c r="U186" i="104"/>
  <c r="T186" i="104"/>
  <c r="Q186" i="104"/>
  <c r="P186" i="104"/>
  <c r="O186" i="104"/>
  <c r="N186" i="104"/>
  <c r="M186" i="104"/>
  <c r="F186" i="104"/>
  <c r="L185" i="104"/>
  <c r="L184" i="104"/>
  <c r="L183" i="104"/>
  <c r="L182" i="104"/>
  <c r="L181" i="104"/>
  <c r="L180" i="104"/>
  <c r="L179" i="104"/>
  <c r="L178" i="104"/>
  <c r="L177" i="104"/>
  <c r="L176" i="104"/>
  <c r="Y175" i="104"/>
  <c r="X175" i="104"/>
  <c r="W175" i="104"/>
  <c r="V175" i="104"/>
  <c r="U175" i="104"/>
  <c r="T175" i="104"/>
  <c r="Q175" i="104"/>
  <c r="P175" i="104"/>
  <c r="O175" i="104"/>
  <c r="N175" i="104"/>
  <c r="M175" i="104"/>
  <c r="F175" i="104"/>
  <c r="L174" i="104"/>
  <c r="L173" i="104"/>
  <c r="L172" i="104"/>
  <c r="L171" i="104"/>
  <c r="L170" i="104"/>
  <c r="L169" i="104"/>
  <c r="L168" i="104"/>
  <c r="L167" i="104"/>
  <c r="L166" i="104"/>
  <c r="L165" i="104"/>
  <c r="Y164" i="104"/>
  <c r="X164" i="104"/>
  <c r="W164" i="104"/>
  <c r="V164" i="104"/>
  <c r="U164" i="104"/>
  <c r="T164" i="104"/>
  <c r="T162" i="104" s="1"/>
  <c r="Q164" i="104"/>
  <c r="P164" i="104"/>
  <c r="O164" i="104"/>
  <c r="O162" i="104" s="1"/>
  <c r="N164" i="104"/>
  <c r="M164" i="104"/>
  <c r="F164" i="104"/>
  <c r="L163" i="104"/>
  <c r="L161" i="104"/>
  <c r="L160" i="104"/>
  <c r="L159" i="104"/>
  <c r="L158" i="104"/>
  <c r="Y157" i="104"/>
  <c r="X157" i="104"/>
  <c r="W157" i="104"/>
  <c r="V157" i="104"/>
  <c r="U157" i="104"/>
  <c r="T157" i="104"/>
  <c r="Q157" i="104"/>
  <c r="P157" i="104"/>
  <c r="O157" i="104"/>
  <c r="N157" i="104"/>
  <c r="M157" i="104"/>
  <c r="F157" i="104"/>
  <c r="L156" i="104"/>
  <c r="L155" i="104"/>
  <c r="L154" i="104"/>
  <c r="L153" i="104"/>
  <c r="L152" i="104"/>
  <c r="L151" i="104"/>
  <c r="L150" i="104"/>
  <c r="Y149" i="104"/>
  <c r="Y147" i="104" s="1"/>
  <c r="X149" i="104"/>
  <c r="X147" i="104" s="1"/>
  <c r="W149" i="104"/>
  <c r="W147" i="104" s="1"/>
  <c r="V149" i="104"/>
  <c r="U149" i="104"/>
  <c r="U147" i="104" s="1"/>
  <c r="T149" i="104"/>
  <c r="T147" i="104" s="1"/>
  <c r="Q149" i="104"/>
  <c r="P149" i="104"/>
  <c r="P147" i="104" s="1"/>
  <c r="O149" i="104"/>
  <c r="O147" i="104" s="1"/>
  <c r="N149" i="104"/>
  <c r="N147" i="104" s="1"/>
  <c r="M149" i="104"/>
  <c r="L149" i="104"/>
  <c r="F149" i="104"/>
  <c r="F147" i="104" s="1"/>
  <c r="L148" i="104"/>
  <c r="V147" i="104"/>
  <c r="Q147" i="104"/>
  <c r="M147" i="104"/>
  <c r="L146" i="104"/>
  <c r="L145" i="104"/>
  <c r="L144" i="104"/>
  <c r="L143" i="104"/>
  <c r="L142" i="104"/>
  <c r="L141" i="104"/>
  <c r="L140" i="104"/>
  <c r="L139" i="104"/>
  <c r="L138" i="104"/>
  <c r="L137" i="104"/>
  <c r="L136" i="104"/>
  <c r="L135" i="104" s="1"/>
  <c r="Y135" i="104"/>
  <c r="X135" i="104"/>
  <c r="W135" i="104"/>
  <c r="V135" i="104"/>
  <c r="U135" i="104"/>
  <c r="T135" i="104"/>
  <c r="Q135" i="104"/>
  <c r="P135" i="104"/>
  <c r="O135" i="104"/>
  <c r="N135" i="104"/>
  <c r="M135" i="104"/>
  <c r="F135" i="104"/>
  <c r="L134" i="104"/>
  <c r="L133" i="104"/>
  <c r="L132" i="104"/>
  <c r="L131" i="104"/>
  <c r="L130" i="104"/>
  <c r="L129" i="104"/>
  <c r="L128" i="104"/>
  <c r="L127" i="104"/>
  <c r="L126" i="104"/>
  <c r="L125" i="104"/>
  <c r="L124" i="104"/>
  <c r="L123" i="104"/>
  <c r="L122" i="104"/>
  <c r="L121" i="104"/>
  <c r="Y120" i="104"/>
  <c r="X120" i="104"/>
  <c r="W120" i="104"/>
  <c r="V120" i="104"/>
  <c r="U120" i="104"/>
  <c r="T120" i="104"/>
  <c r="Q120" i="104"/>
  <c r="P120" i="104"/>
  <c r="O120" i="104"/>
  <c r="N120" i="104"/>
  <c r="M120" i="104"/>
  <c r="F120" i="104"/>
  <c r="L119" i="104"/>
  <c r="L118" i="104"/>
  <c r="L117" i="104" s="1"/>
  <c r="Y117" i="104"/>
  <c r="X117" i="104"/>
  <c r="W117" i="104"/>
  <c r="V117" i="104"/>
  <c r="U117" i="104"/>
  <c r="T117" i="104"/>
  <c r="Q117" i="104"/>
  <c r="P117" i="104"/>
  <c r="O117" i="104"/>
  <c r="N117" i="104"/>
  <c r="M117" i="104"/>
  <c r="F117" i="104"/>
  <c r="L116" i="104"/>
  <c r="L115" i="104"/>
  <c r="L114" i="104"/>
  <c r="L113" i="104"/>
  <c r="L112" i="104"/>
  <c r="L111" i="104"/>
  <c r="L110" i="104"/>
  <c r="L109" i="104"/>
  <c r="L108" i="104"/>
  <c r="L107" i="104"/>
  <c r="Y106" i="104"/>
  <c r="X106" i="104"/>
  <c r="W106" i="104"/>
  <c r="V106" i="104"/>
  <c r="U106" i="104"/>
  <c r="T106" i="104"/>
  <c r="Q106" i="104"/>
  <c r="P106" i="104"/>
  <c r="O106" i="104"/>
  <c r="N106" i="104"/>
  <c r="M106" i="104"/>
  <c r="F106" i="104"/>
  <c r="L105" i="104"/>
  <c r="L104" i="104"/>
  <c r="L103" i="104"/>
  <c r="L102" i="104"/>
  <c r="L101" i="104"/>
  <c r="L100" i="104"/>
  <c r="L99" i="104"/>
  <c r="L98" i="104"/>
  <c r="L97" i="104"/>
  <c r="L96" i="104"/>
  <c r="L95" i="104" s="1"/>
  <c r="Y95" i="104"/>
  <c r="X95" i="104"/>
  <c r="W95" i="104"/>
  <c r="V95" i="104"/>
  <c r="U95" i="104"/>
  <c r="T95" i="104"/>
  <c r="Q95" i="104"/>
  <c r="P95" i="104"/>
  <c r="O95" i="104"/>
  <c r="N95" i="104"/>
  <c r="M95" i="104"/>
  <c r="F95" i="104"/>
  <c r="L94" i="104"/>
  <c r="L93" i="104"/>
  <c r="L92" i="104"/>
  <c r="L91" i="104"/>
  <c r="L90" i="104"/>
  <c r="L89" i="104"/>
  <c r="L88" i="104"/>
  <c r="L87" i="104"/>
  <c r="L86" i="104"/>
  <c r="L85" i="104"/>
  <c r="Y84" i="104"/>
  <c r="X84" i="104"/>
  <c r="W84" i="104"/>
  <c r="V84" i="104"/>
  <c r="U84" i="104"/>
  <c r="T84" i="104"/>
  <c r="Q84" i="104"/>
  <c r="P84" i="104"/>
  <c r="O84" i="104"/>
  <c r="N84" i="104"/>
  <c r="M84" i="104"/>
  <c r="F84" i="104"/>
  <c r="L83" i="104"/>
  <c r="L82" i="104"/>
  <c r="L81" i="104"/>
  <c r="L80" i="104"/>
  <c r="Y79" i="104"/>
  <c r="Y75" i="104" s="1"/>
  <c r="X79" i="104"/>
  <c r="X75" i="104" s="1"/>
  <c r="W79" i="104"/>
  <c r="V79" i="104"/>
  <c r="U79" i="104"/>
  <c r="T79" i="104"/>
  <c r="T75" i="104" s="1"/>
  <c r="Q79" i="104"/>
  <c r="P79" i="104"/>
  <c r="O79" i="104"/>
  <c r="O75" i="104" s="1"/>
  <c r="N79" i="104"/>
  <c r="N75" i="104" s="1"/>
  <c r="M79" i="104"/>
  <c r="F79" i="104"/>
  <c r="L78" i="104"/>
  <c r="L77" i="104"/>
  <c r="Y76" i="104"/>
  <c r="X76" i="104"/>
  <c r="W76" i="104"/>
  <c r="V76" i="104"/>
  <c r="V75" i="104" s="1"/>
  <c r="U76" i="104"/>
  <c r="T76" i="104"/>
  <c r="Q76" i="104"/>
  <c r="P76" i="104"/>
  <c r="O76" i="104"/>
  <c r="N76" i="104"/>
  <c r="M76" i="104"/>
  <c r="F76" i="104"/>
  <c r="F75" i="104" s="1"/>
  <c r="U75" i="104"/>
  <c r="P75" i="104"/>
  <c r="L74" i="104"/>
  <c r="L73" i="104"/>
  <c r="L72" i="104"/>
  <c r="L71" i="104"/>
  <c r="Y70" i="104"/>
  <c r="X70" i="104"/>
  <c r="W70" i="104"/>
  <c r="V70" i="104"/>
  <c r="U70" i="104"/>
  <c r="T70" i="104"/>
  <c r="Q70" i="104"/>
  <c r="P70" i="104"/>
  <c r="P59" i="104" s="1"/>
  <c r="O70" i="104"/>
  <c r="N70" i="104"/>
  <c r="M70" i="104"/>
  <c r="F70" i="104"/>
  <c r="L69" i="104"/>
  <c r="L68" i="104"/>
  <c r="L67" i="104"/>
  <c r="Y66" i="104"/>
  <c r="Y59" i="104" s="1"/>
  <c r="X66" i="104"/>
  <c r="W66" i="104"/>
  <c r="W59" i="104" s="1"/>
  <c r="V66" i="104"/>
  <c r="U66" i="104"/>
  <c r="T66" i="104"/>
  <c r="Q66" i="104"/>
  <c r="P66" i="104"/>
  <c r="O66" i="104"/>
  <c r="N66" i="104"/>
  <c r="N59" i="104" s="1"/>
  <c r="M66" i="104"/>
  <c r="F66" i="104"/>
  <c r="L65" i="104"/>
  <c r="L64" i="104"/>
  <c r="L63" i="104"/>
  <c r="L62" i="104"/>
  <c r="L61" i="104"/>
  <c r="L60" i="104"/>
  <c r="U59" i="104"/>
  <c r="Y53" i="104"/>
  <c r="W53" i="104"/>
  <c r="U53" i="104"/>
  <c r="P53" i="104"/>
  <c r="N53" i="104"/>
  <c r="L52" i="104"/>
  <c r="L51" i="104"/>
  <c r="Y50" i="104"/>
  <c r="X50" i="104"/>
  <c r="W50" i="104"/>
  <c r="V50" i="104"/>
  <c r="U50" i="104"/>
  <c r="T50" i="104"/>
  <c r="Q50" i="104"/>
  <c r="P50" i="104"/>
  <c r="O50" i="104"/>
  <c r="N50" i="104"/>
  <c r="M50" i="104"/>
  <c r="F50" i="104"/>
  <c r="Y45" i="104"/>
  <c r="X45" i="104"/>
  <c r="X40" i="104" s="1"/>
  <c r="W45" i="104"/>
  <c r="W40" i="104" s="1"/>
  <c r="V45" i="104"/>
  <c r="V40" i="104" s="1"/>
  <c r="U45" i="104"/>
  <c r="T45" i="104"/>
  <c r="Y40" i="104"/>
  <c r="U40" i="104"/>
  <c r="Q40" i="104"/>
  <c r="P40" i="104"/>
  <c r="O40" i="104"/>
  <c r="N40" i="104"/>
  <c r="M40" i="104"/>
  <c r="F40" i="104"/>
  <c r="Y37" i="104"/>
  <c r="W37" i="104"/>
  <c r="U37" i="104"/>
  <c r="P37" i="104"/>
  <c r="N37" i="104"/>
  <c r="F37" i="104"/>
  <c r="X37" i="104"/>
  <c r="V37" i="104"/>
  <c r="Q37" i="104"/>
  <c r="M37" i="104"/>
  <c r="Y33" i="104"/>
  <c r="U33" i="104"/>
  <c r="P33" i="104"/>
  <c r="F33" i="104"/>
  <c r="W33" i="104"/>
  <c r="N33" i="104"/>
  <c r="Y24" i="104"/>
  <c r="W24" i="104"/>
  <c r="U24" i="104"/>
  <c r="P24" i="104"/>
  <c r="N24" i="104"/>
  <c r="X24" i="104"/>
  <c r="V24" i="104"/>
  <c r="T24" i="104"/>
  <c r="Q24" i="104"/>
  <c r="O24" i="104"/>
  <c r="M24" i="104"/>
  <c r="F24" i="104"/>
  <c r="L23" i="104"/>
  <c r="L22" i="104"/>
  <c r="L21" i="104"/>
  <c r="Y20" i="104"/>
  <c r="X20" i="104"/>
  <c r="W20" i="104"/>
  <c r="V20" i="104"/>
  <c r="U20" i="104"/>
  <c r="T20" i="104"/>
  <c r="Q20" i="104"/>
  <c r="P20" i="104"/>
  <c r="O20" i="104"/>
  <c r="N20" i="104"/>
  <c r="M20" i="104"/>
  <c r="F20" i="104"/>
  <c r="Q6" i="104"/>
  <c r="L18" i="104"/>
  <c r="L17" i="104"/>
  <c r="L16" i="104"/>
  <c r="Y6" i="104"/>
  <c r="Y5" i="104" s="1"/>
  <c r="U6" i="104"/>
  <c r="F6" i="104"/>
  <c r="L13" i="104"/>
  <c r="L12" i="104"/>
  <c r="L11" i="104"/>
  <c r="L10" i="104"/>
  <c r="L9" i="104"/>
  <c r="L8" i="104"/>
  <c r="W6" i="104"/>
  <c r="X6" i="104"/>
  <c r="V6" i="104"/>
  <c r="T6" i="104"/>
  <c r="M6" i="104"/>
  <c r="L254" i="103"/>
  <c r="L253" i="103"/>
  <c r="L252" i="103"/>
  <c r="L251" i="103"/>
  <c r="L250" i="103"/>
  <c r="L247" i="103" s="1"/>
  <c r="L249" i="103"/>
  <c r="L248" i="103"/>
  <c r="Y247" i="103"/>
  <c r="X247" i="103"/>
  <c r="W247" i="103"/>
  <c r="V247" i="103"/>
  <c r="U247" i="103"/>
  <c r="T247" i="103"/>
  <c r="Q247" i="103"/>
  <c r="P247" i="103"/>
  <c r="O247" i="103"/>
  <c r="N247" i="103"/>
  <c r="M247" i="103"/>
  <c r="F247" i="103"/>
  <c r="L246" i="103"/>
  <c r="L245" i="103"/>
  <c r="Y244" i="103"/>
  <c r="X244" i="103"/>
  <c r="W244" i="103"/>
  <c r="V244" i="103"/>
  <c r="U244" i="103"/>
  <c r="T244" i="103"/>
  <c r="Q244" i="103"/>
  <c r="P244" i="103"/>
  <c r="O244" i="103"/>
  <c r="N244" i="103"/>
  <c r="M244" i="103"/>
  <c r="F244" i="103"/>
  <c r="L243" i="103"/>
  <c r="L242" i="103"/>
  <c r="L241" i="103"/>
  <c r="L240" i="103"/>
  <c r="L239" i="103"/>
  <c r="L238" i="103"/>
  <c r="L237" i="103"/>
  <c r="L236" i="103"/>
  <c r="L235" i="103"/>
  <c r="L234" i="103"/>
  <c r="L233" i="103"/>
  <c r="L232" i="103"/>
  <c r="Y231" i="103"/>
  <c r="X231" i="103"/>
  <c r="W231" i="103"/>
  <c r="V231" i="103"/>
  <c r="U231" i="103"/>
  <c r="T231" i="103"/>
  <c r="Q231" i="103"/>
  <c r="P231" i="103"/>
  <c r="O231" i="103"/>
  <c r="O226" i="103" s="1"/>
  <c r="O225" i="103" s="1"/>
  <c r="N231" i="103"/>
  <c r="M231" i="103"/>
  <c r="F231" i="103"/>
  <c r="L230" i="103"/>
  <c r="L229" i="103"/>
  <c r="L228" i="103"/>
  <c r="Y227" i="103"/>
  <c r="X227" i="103"/>
  <c r="X226" i="103" s="1"/>
  <c r="W227" i="103"/>
  <c r="V227" i="103"/>
  <c r="V226" i="103" s="1"/>
  <c r="V225" i="103" s="1"/>
  <c r="U227" i="103"/>
  <c r="T227" i="103"/>
  <c r="T226" i="103" s="1"/>
  <c r="Q227" i="103"/>
  <c r="P227" i="103"/>
  <c r="O227" i="103"/>
  <c r="N227" i="103"/>
  <c r="M227" i="103"/>
  <c r="F227" i="103"/>
  <c r="F226" i="103" s="1"/>
  <c r="F225" i="103" s="1"/>
  <c r="L224" i="103"/>
  <c r="L223" i="103"/>
  <c r="L222" i="103"/>
  <c r="L221" i="103"/>
  <c r="L220" i="103"/>
  <c r="L219" i="103"/>
  <c r="L218" i="103"/>
  <c r="L217" i="103"/>
  <c r="L216" i="103"/>
  <c r="L215" i="103"/>
  <c r="Y214" i="103"/>
  <c r="X214" i="103"/>
  <c r="W214" i="103"/>
  <c r="V214" i="103"/>
  <c r="U214" i="103"/>
  <c r="T214" i="103"/>
  <c r="Q214" i="103"/>
  <c r="P214" i="103"/>
  <c r="O214" i="103"/>
  <c r="N214" i="103"/>
  <c r="M214" i="103"/>
  <c r="F214" i="103"/>
  <c r="L213" i="103"/>
  <c r="L212" i="103"/>
  <c r="L211" i="103"/>
  <c r="L210" i="103"/>
  <c r="L209" i="103"/>
  <c r="L208" i="103"/>
  <c r="L207" i="103"/>
  <c r="L206" i="103"/>
  <c r="L205" i="103"/>
  <c r="L204" i="103"/>
  <c r="L203" i="103"/>
  <c r="L202" i="103"/>
  <c r="L201" i="103"/>
  <c r="Y200" i="103"/>
  <c r="X200" i="103"/>
  <c r="W200" i="103"/>
  <c r="V200" i="103"/>
  <c r="U200" i="103"/>
  <c r="T200" i="103"/>
  <c r="Q200" i="103"/>
  <c r="P200" i="103"/>
  <c r="O200" i="103"/>
  <c r="N200" i="103"/>
  <c r="M200" i="103"/>
  <c r="F200" i="103"/>
  <c r="L199" i="103"/>
  <c r="L198" i="103"/>
  <c r="Y197" i="103"/>
  <c r="X197" i="103"/>
  <c r="W197" i="103"/>
  <c r="V197" i="103"/>
  <c r="U197" i="103"/>
  <c r="T197" i="103"/>
  <c r="Q197" i="103"/>
  <c r="P197" i="103"/>
  <c r="O197" i="103"/>
  <c r="N197" i="103"/>
  <c r="M197" i="103"/>
  <c r="F197" i="103"/>
  <c r="L196" i="103"/>
  <c r="L195" i="103"/>
  <c r="L194" i="103"/>
  <c r="L193" i="103"/>
  <c r="L192" i="103"/>
  <c r="L191" i="103"/>
  <c r="L190" i="103"/>
  <c r="L189" i="103"/>
  <c r="L188" i="103"/>
  <c r="L187" i="103"/>
  <c r="Y186" i="103"/>
  <c r="X186" i="103"/>
  <c r="W186" i="103"/>
  <c r="V186" i="103"/>
  <c r="V162" i="103" s="1"/>
  <c r="U186" i="103"/>
  <c r="T186" i="103"/>
  <c r="Q186" i="103"/>
  <c r="P186" i="103"/>
  <c r="O186" i="103"/>
  <c r="N186" i="103"/>
  <c r="M186" i="103"/>
  <c r="L186" i="103"/>
  <c r="F186" i="103"/>
  <c r="L185" i="103"/>
  <c r="L184" i="103"/>
  <c r="L183" i="103"/>
  <c r="L182" i="103"/>
  <c r="L181" i="103"/>
  <c r="L180" i="103"/>
  <c r="L179" i="103"/>
  <c r="L178" i="103"/>
  <c r="L177" i="103"/>
  <c r="L176" i="103"/>
  <c r="Y175" i="103"/>
  <c r="X175" i="103"/>
  <c r="W175" i="103"/>
  <c r="V175" i="103"/>
  <c r="U175" i="103"/>
  <c r="T175" i="103"/>
  <c r="Q175" i="103"/>
  <c r="P175" i="103"/>
  <c r="O175" i="103"/>
  <c r="O162" i="103" s="1"/>
  <c r="N175" i="103"/>
  <c r="M175" i="103"/>
  <c r="F175" i="103"/>
  <c r="L174" i="103"/>
  <c r="L173" i="103"/>
  <c r="L172" i="103"/>
  <c r="L171" i="103"/>
  <c r="L170" i="103"/>
  <c r="L169" i="103"/>
  <c r="L168" i="103"/>
  <c r="L167" i="103"/>
  <c r="L166" i="103"/>
  <c r="L164" i="103" s="1"/>
  <c r="L165" i="103"/>
  <c r="Y164" i="103"/>
  <c r="X164" i="103"/>
  <c r="W164" i="103"/>
  <c r="V164" i="103"/>
  <c r="U164" i="103"/>
  <c r="T164" i="103"/>
  <c r="Q164" i="103"/>
  <c r="Q162" i="103" s="1"/>
  <c r="P164" i="103"/>
  <c r="O164" i="103"/>
  <c r="N164" i="103"/>
  <c r="M164" i="103"/>
  <c r="M162" i="103" s="1"/>
  <c r="F164" i="103"/>
  <c r="L163" i="103"/>
  <c r="L161" i="103"/>
  <c r="L160" i="103"/>
  <c r="L159" i="103"/>
  <c r="L158" i="103"/>
  <c r="Y157" i="103"/>
  <c r="X157" i="103"/>
  <c r="W157" i="103"/>
  <c r="V157" i="103"/>
  <c r="U157" i="103"/>
  <c r="T157" i="103"/>
  <c r="Q157" i="103"/>
  <c r="P157" i="103"/>
  <c r="O157" i="103"/>
  <c r="N157" i="103"/>
  <c r="M157" i="103"/>
  <c r="F157" i="103"/>
  <c r="L152" i="103"/>
  <c r="L151" i="103"/>
  <c r="L150" i="103"/>
  <c r="Y149" i="103"/>
  <c r="X149" i="103"/>
  <c r="X147" i="103" s="1"/>
  <c r="W149" i="103"/>
  <c r="W147" i="103" s="1"/>
  <c r="V149" i="103"/>
  <c r="V147" i="103" s="1"/>
  <c r="U149" i="103"/>
  <c r="T149" i="103"/>
  <c r="T147" i="103" s="1"/>
  <c r="Q149" i="103"/>
  <c r="Q147" i="103" s="1"/>
  <c r="P149" i="103"/>
  <c r="P147" i="103" s="1"/>
  <c r="O149" i="103"/>
  <c r="N149" i="103"/>
  <c r="N147" i="103" s="1"/>
  <c r="M149" i="103"/>
  <c r="M147" i="103" s="1"/>
  <c r="F149" i="103"/>
  <c r="F147" i="103" s="1"/>
  <c r="L148" i="103"/>
  <c r="Y147" i="103"/>
  <c r="U147" i="103"/>
  <c r="O147" i="103"/>
  <c r="L146" i="103"/>
  <c r="L145" i="103"/>
  <c r="L144" i="103"/>
  <c r="L143" i="103"/>
  <c r="L142" i="103"/>
  <c r="L141" i="103"/>
  <c r="L140" i="103"/>
  <c r="L139" i="103"/>
  <c r="L138" i="103"/>
  <c r="L137" i="103"/>
  <c r="L136" i="103"/>
  <c r="Y135" i="103"/>
  <c r="X135" i="103"/>
  <c r="W135" i="103"/>
  <c r="V135" i="103"/>
  <c r="U135" i="103"/>
  <c r="T135" i="103"/>
  <c r="Q135" i="103"/>
  <c r="P135" i="103"/>
  <c r="O135" i="103"/>
  <c r="N135" i="103"/>
  <c r="M135" i="103"/>
  <c r="F135" i="103"/>
  <c r="L134" i="103"/>
  <c r="L133" i="103"/>
  <c r="L132" i="103"/>
  <c r="L131" i="103"/>
  <c r="L130" i="103"/>
  <c r="L129" i="103"/>
  <c r="L128" i="103"/>
  <c r="L127" i="103"/>
  <c r="L126" i="103"/>
  <c r="L125" i="103"/>
  <c r="L124" i="103"/>
  <c r="L123" i="103"/>
  <c r="L122" i="103"/>
  <c r="L121" i="103"/>
  <c r="Y120" i="103"/>
  <c r="X120" i="103"/>
  <c r="W120" i="103"/>
  <c r="V120" i="103"/>
  <c r="U120" i="103"/>
  <c r="T120" i="103"/>
  <c r="Q120" i="103"/>
  <c r="P120" i="103"/>
  <c r="O120" i="103"/>
  <c r="N120" i="103"/>
  <c r="M120" i="103"/>
  <c r="F120" i="103"/>
  <c r="L119" i="103"/>
  <c r="L118" i="103"/>
  <c r="Y117" i="103"/>
  <c r="X117" i="103"/>
  <c r="W117" i="103"/>
  <c r="V117" i="103"/>
  <c r="U117" i="103"/>
  <c r="T117" i="103"/>
  <c r="Q117" i="103"/>
  <c r="P117" i="103"/>
  <c r="O117" i="103"/>
  <c r="N117" i="103"/>
  <c r="M117" i="103"/>
  <c r="F117" i="103"/>
  <c r="L116" i="103"/>
  <c r="L115" i="103"/>
  <c r="L114" i="103"/>
  <c r="L113" i="103"/>
  <c r="L112" i="103"/>
  <c r="L111" i="103"/>
  <c r="L110" i="103"/>
  <c r="L109" i="103"/>
  <c r="L108" i="103"/>
  <c r="L107" i="103"/>
  <c r="Y106" i="103"/>
  <c r="X106" i="103"/>
  <c r="W106" i="103"/>
  <c r="V106" i="103"/>
  <c r="U106" i="103"/>
  <c r="T106" i="103"/>
  <c r="Q106" i="103"/>
  <c r="P106" i="103"/>
  <c r="O106" i="103"/>
  <c r="N106" i="103"/>
  <c r="M106" i="103"/>
  <c r="F106" i="103"/>
  <c r="L105" i="103"/>
  <c r="L104" i="103"/>
  <c r="L103" i="103"/>
  <c r="L102" i="103"/>
  <c r="L101" i="103"/>
  <c r="L100" i="103"/>
  <c r="L99" i="103"/>
  <c r="L98" i="103"/>
  <c r="L97" i="103"/>
  <c r="L96" i="103"/>
  <c r="Y95" i="103"/>
  <c r="X95" i="103"/>
  <c r="W95" i="103"/>
  <c r="V95" i="103"/>
  <c r="U95" i="103"/>
  <c r="T95" i="103"/>
  <c r="Q95" i="103"/>
  <c r="P95" i="103"/>
  <c r="O95" i="103"/>
  <c r="N95" i="103"/>
  <c r="M95" i="103"/>
  <c r="F95" i="103"/>
  <c r="L94" i="103"/>
  <c r="L93" i="103"/>
  <c r="L92" i="103"/>
  <c r="L91" i="103"/>
  <c r="L90" i="103"/>
  <c r="L89" i="103"/>
  <c r="L88" i="103"/>
  <c r="L87" i="103"/>
  <c r="L86" i="103"/>
  <c r="L85" i="103"/>
  <c r="Y84" i="103"/>
  <c r="X84" i="103"/>
  <c r="W84" i="103"/>
  <c r="V84" i="103"/>
  <c r="U84" i="103"/>
  <c r="T84" i="103"/>
  <c r="Q84" i="103"/>
  <c r="P84" i="103"/>
  <c r="O84" i="103"/>
  <c r="N84" i="103"/>
  <c r="M84" i="103"/>
  <c r="F84" i="103"/>
  <c r="L83" i="103"/>
  <c r="L82" i="103"/>
  <c r="L81" i="103"/>
  <c r="L80" i="103"/>
  <c r="Y79" i="103"/>
  <c r="X79" i="103"/>
  <c r="W79" i="103"/>
  <c r="V79" i="103"/>
  <c r="U79" i="103"/>
  <c r="T79" i="103"/>
  <c r="Q79" i="103"/>
  <c r="P79" i="103"/>
  <c r="O79" i="103"/>
  <c r="N79" i="103"/>
  <c r="M79" i="103"/>
  <c r="F79" i="103"/>
  <c r="L78" i="103"/>
  <c r="L77" i="103"/>
  <c r="Y76" i="103"/>
  <c r="X76" i="103"/>
  <c r="W76" i="103"/>
  <c r="V76" i="103"/>
  <c r="U76" i="103"/>
  <c r="T76" i="103"/>
  <c r="Q76" i="103"/>
  <c r="Q75" i="103" s="1"/>
  <c r="P76" i="103"/>
  <c r="O76" i="103"/>
  <c r="N76" i="103"/>
  <c r="M76" i="103"/>
  <c r="L76" i="103"/>
  <c r="F76" i="103"/>
  <c r="Y75" i="103"/>
  <c r="O75" i="103"/>
  <c r="L74" i="103"/>
  <c r="L73" i="103"/>
  <c r="L72" i="103"/>
  <c r="L71" i="103"/>
  <c r="Y70" i="103"/>
  <c r="Y59" i="103" s="1"/>
  <c r="X70" i="103"/>
  <c r="W70" i="103"/>
  <c r="W59" i="103" s="1"/>
  <c r="V70" i="103"/>
  <c r="U70" i="103"/>
  <c r="U59" i="103" s="1"/>
  <c r="T70" i="103"/>
  <c r="Q70" i="103"/>
  <c r="Q59" i="103" s="1"/>
  <c r="P70" i="103"/>
  <c r="O70" i="103"/>
  <c r="N70" i="103"/>
  <c r="M70" i="103"/>
  <c r="F70" i="103"/>
  <c r="L69" i="103"/>
  <c r="L66" i="103" s="1"/>
  <c r="L68" i="103"/>
  <c r="L67" i="103"/>
  <c r="Y66" i="103"/>
  <c r="X66" i="103"/>
  <c r="X59" i="103" s="1"/>
  <c r="W66" i="103"/>
  <c r="V66" i="103"/>
  <c r="V59" i="103" s="1"/>
  <c r="U66" i="103"/>
  <c r="T66" i="103"/>
  <c r="T59" i="103" s="1"/>
  <c r="Q66" i="103"/>
  <c r="P66" i="103"/>
  <c r="P59" i="103" s="1"/>
  <c r="O66" i="103"/>
  <c r="N66" i="103"/>
  <c r="N59" i="103" s="1"/>
  <c r="M66" i="103"/>
  <c r="F66" i="103"/>
  <c r="F59" i="103" s="1"/>
  <c r="L65" i="103"/>
  <c r="L64" i="103"/>
  <c r="L63" i="103"/>
  <c r="L62" i="103"/>
  <c r="L61" i="103"/>
  <c r="L60" i="103"/>
  <c r="O59" i="103"/>
  <c r="V53" i="103"/>
  <c r="T53" i="103"/>
  <c r="Q53" i="103"/>
  <c r="O53" i="103"/>
  <c r="M53" i="103"/>
  <c r="X53" i="103"/>
  <c r="F53" i="103"/>
  <c r="L52" i="103"/>
  <c r="L51" i="103"/>
  <c r="Y50" i="103"/>
  <c r="X50" i="103"/>
  <c r="W50" i="103"/>
  <c r="V50" i="103"/>
  <c r="U50" i="103"/>
  <c r="T50" i="103"/>
  <c r="Q50" i="103"/>
  <c r="P50" i="103"/>
  <c r="O50" i="103"/>
  <c r="N50" i="103"/>
  <c r="M50" i="103"/>
  <c r="F50" i="103"/>
  <c r="F40" i="103"/>
  <c r="Y37" i="103"/>
  <c r="X37" i="103"/>
  <c r="W37" i="103"/>
  <c r="V37" i="103"/>
  <c r="U37" i="103"/>
  <c r="T37" i="103"/>
  <c r="Q37" i="103"/>
  <c r="P37" i="103"/>
  <c r="O37" i="103"/>
  <c r="N37" i="103"/>
  <c r="M37" i="103"/>
  <c r="F37" i="103"/>
  <c r="L36" i="103"/>
  <c r="Y33" i="103"/>
  <c r="X33" i="103"/>
  <c r="W33" i="103"/>
  <c r="V33" i="103"/>
  <c r="U33" i="103"/>
  <c r="T33" i="103"/>
  <c r="Q33" i="103"/>
  <c r="P33" i="103"/>
  <c r="O33" i="103"/>
  <c r="N33" i="103"/>
  <c r="M33" i="103"/>
  <c r="L33" i="103"/>
  <c r="F33" i="103"/>
  <c r="Y24" i="103"/>
  <c r="X24" i="103"/>
  <c r="W24" i="103"/>
  <c r="V24" i="103"/>
  <c r="U24" i="103"/>
  <c r="T24" i="103"/>
  <c r="Q24" i="103"/>
  <c r="P24" i="103"/>
  <c r="O24" i="103"/>
  <c r="N24" i="103"/>
  <c r="M24" i="103"/>
  <c r="F24" i="103"/>
  <c r="L23" i="103"/>
  <c r="L20" i="103" s="1"/>
  <c r="L21" i="103"/>
  <c r="Y20" i="103"/>
  <c r="X20" i="103"/>
  <c r="W20" i="103"/>
  <c r="V20" i="103"/>
  <c r="U20" i="103"/>
  <c r="T20" i="103"/>
  <c r="Q20" i="103"/>
  <c r="P20" i="103"/>
  <c r="O20" i="103"/>
  <c r="N20" i="103"/>
  <c r="M20" i="103"/>
  <c r="F20" i="103"/>
  <c r="L13" i="103"/>
  <c r="L12" i="103"/>
  <c r="L11" i="103"/>
  <c r="L10" i="103"/>
  <c r="L9" i="103"/>
  <c r="L8" i="103"/>
  <c r="Y6" i="103"/>
  <c r="X6" i="103"/>
  <c r="W6" i="103"/>
  <c r="W5" i="103" s="1"/>
  <c r="V6" i="103"/>
  <c r="U6" i="103"/>
  <c r="T6" i="103"/>
  <c r="Q6" i="103"/>
  <c r="P6" i="103"/>
  <c r="O6" i="103"/>
  <c r="N6" i="103"/>
  <c r="M6" i="103"/>
  <c r="F6" i="103"/>
  <c r="AB167" i="96"/>
  <c r="Y156" i="95" s="1"/>
  <c r="AA167" i="96"/>
  <c r="X156" i="95" s="1"/>
  <c r="Z167" i="96"/>
  <c r="W156" i="95" s="1"/>
  <c r="Y167" i="96"/>
  <c r="X167" i="96"/>
  <c r="W167" i="96"/>
  <c r="U167" i="96"/>
  <c r="T167" i="96"/>
  <c r="Q156" i="95" s="1"/>
  <c r="S167" i="96"/>
  <c r="R167" i="96"/>
  <c r="O156" i="95" s="1"/>
  <c r="Q167" i="96"/>
  <c r="N156" i="95" s="1"/>
  <c r="AB164" i="96"/>
  <c r="Y153" i="95" s="1"/>
  <c r="AA164" i="96"/>
  <c r="Z164" i="96"/>
  <c r="W153" i="95" s="1"/>
  <c r="Y164" i="96"/>
  <c r="V153" i="95" s="1"/>
  <c r="X164" i="96"/>
  <c r="W164" i="96"/>
  <c r="U164" i="96"/>
  <c r="T164" i="96"/>
  <c r="Q153" i="95" s="1"/>
  <c r="S164" i="96"/>
  <c r="P153" i="95" s="1"/>
  <c r="R164" i="96"/>
  <c r="O153" i="95" s="1"/>
  <c r="Q164" i="96"/>
  <c r="AB125" i="96"/>
  <c r="AA125" i="96"/>
  <c r="X114" i="95" s="1"/>
  <c r="Z125" i="96"/>
  <c r="W114" i="95" s="1"/>
  <c r="Y125" i="96"/>
  <c r="V114" i="95" s="1"/>
  <c r="X125" i="96"/>
  <c r="U114" i="95" s="1"/>
  <c r="W125" i="96"/>
  <c r="T114" i="95" s="1"/>
  <c r="U125" i="96"/>
  <c r="R114" i="95" s="1"/>
  <c r="T125" i="96"/>
  <c r="Q114" i="95" s="1"/>
  <c r="S125" i="96"/>
  <c r="P114" i="95" s="1"/>
  <c r="R125" i="96"/>
  <c r="O114" i="95" s="1"/>
  <c r="Q125" i="96"/>
  <c r="N114" i="95" s="1"/>
  <c r="P167" i="96"/>
  <c r="P164" i="96"/>
  <c r="P125" i="96"/>
  <c r="AB69" i="96"/>
  <c r="AA69" i="96"/>
  <c r="Z69" i="96"/>
  <c r="Y69" i="96"/>
  <c r="X69" i="96"/>
  <c r="W69" i="96"/>
  <c r="U69" i="96"/>
  <c r="T69" i="96"/>
  <c r="S69" i="96"/>
  <c r="R69" i="96"/>
  <c r="Q69" i="96"/>
  <c r="P69" i="96"/>
  <c r="AB65" i="96"/>
  <c r="AA65" i="96"/>
  <c r="Z65" i="96"/>
  <c r="Y65" i="96"/>
  <c r="X65" i="96"/>
  <c r="W65" i="96"/>
  <c r="U65" i="96"/>
  <c r="T65" i="96"/>
  <c r="S65" i="96"/>
  <c r="R65" i="96"/>
  <c r="Q65" i="96"/>
  <c r="P65" i="96"/>
  <c r="AB60" i="96"/>
  <c r="Y51" i="95" s="1"/>
  <c r="AA60" i="96"/>
  <c r="X51" i="95" s="1"/>
  <c r="Z60" i="96"/>
  <c r="W51" i="95" s="1"/>
  <c r="Y60" i="96"/>
  <c r="X60" i="96"/>
  <c r="U51" i="95" s="1"/>
  <c r="W60" i="96"/>
  <c r="T51" i="95" s="1"/>
  <c r="U60" i="96"/>
  <c r="R51" i="95" s="1"/>
  <c r="T60" i="96"/>
  <c r="Q51" i="95" s="1"/>
  <c r="S60" i="96"/>
  <c r="P51" i="95" s="1"/>
  <c r="R60" i="96"/>
  <c r="O51" i="95" s="1"/>
  <c r="Q60" i="96"/>
  <c r="N51" i="95" s="1"/>
  <c r="P60" i="96"/>
  <c r="AB58" i="96"/>
  <c r="AA58" i="96"/>
  <c r="Z58" i="96"/>
  <c r="Y58" i="96"/>
  <c r="X58" i="96"/>
  <c r="W58" i="96"/>
  <c r="U58" i="96"/>
  <c r="T58" i="96"/>
  <c r="S58" i="96"/>
  <c r="R58" i="96"/>
  <c r="Q58" i="96"/>
  <c r="P58" i="96"/>
  <c r="AB57" i="96"/>
  <c r="AA57" i="96"/>
  <c r="Z57" i="96"/>
  <c r="Y57" i="96"/>
  <c r="X57" i="96"/>
  <c r="W57" i="96"/>
  <c r="U57" i="96"/>
  <c r="T57" i="96"/>
  <c r="S57" i="96"/>
  <c r="R57" i="96"/>
  <c r="Q57" i="96"/>
  <c r="P57" i="96"/>
  <c r="AB56" i="96"/>
  <c r="AA56" i="96"/>
  <c r="Z56" i="96"/>
  <c r="Y56" i="96"/>
  <c r="X56" i="96"/>
  <c r="W56" i="96"/>
  <c r="U56" i="96"/>
  <c r="T56" i="96"/>
  <c r="S56" i="96"/>
  <c r="R56" i="96"/>
  <c r="Q56" i="96"/>
  <c r="P56" i="96"/>
  <c r="AB55" i="96"/>
  <c r="AA55" i="96"/>
  <c r="Z55" i="96"/>
  <c r="Y55" i="96"/>
  <c r="X55" i="96"/>
  <c r="W55" i="96"/>
  <c r="U55" i="96"/>
  <c r="T55" i="96"/>
  <c r="S55" i="96"/>
  <c r="R55" i="96"/>
  <c r="Q55" i="96"/>
  <c r="P55" i="96"/>
  <c r="AB53" i="96"/>
  <c r="AA53" i="96"/>
  <c r="Z53" i="96"/>
  <c r="Y53" i="96"/>
  <c r="X53" i="96"/>
  <c r="W53" i="96"/>
  <c r="U53" i="96"/>
  <c r="T53" i="96"/>
  <c r="S53" i="96"/>
  <c r="R53" i="96"/>
  <c r="Q53" i="96"/>
  <c r="P53" i="96"/>
  <c r="AB52" i="96"/>
  <c r="AA52" i="96"/>
  <c r="Z52" i="96"/>
  <c r="Y52" i="96"/>
  <c r="X52" i="96"/>
  <c r="W52" i="96"/>
  <c r="U52" i="96"/>
  <c r="T52" i="96"/>
  <c r="S52" i="96"/>
  <c r="R52" i="96"/>
  <c r="Q52" i="96"/>
  <c r="P52" i="96"/>
  <c r="AB48" i="96"/>
  <c r="Y46" i="95" s="1"/>
  <c r="AA48" i="96"/>
  <c r="X46" i="95" s="1"/>
  <c r="Z48" i="96"/>
  <c r="W46" i="95" s="1"/>
  <c r="Y48" i="96"/>
  <c r="V46" i="95" s="1"/>
  <c r="X48" i="96"/>
  <c r="U46" i="95" s="1"/>
  <c r="W48" i="96"/>
  <c r="T46" i="95" s="1"/>
  <c r="U48" i="96"/>
  <c r="R46" i="95" s="1"/>
  <c r="T48" i="96"/>
  <c r="Q46" i="95" s="1"/>
  <c r="S48" i="96"/>
  <c r="P46" i="95" s="1"/>
  <c r="R48" i="96"/>
  <c r="O46" i="95" s="1"/>
  <c r="Q48" i="96"/>
  <c r="N46" i="95" s="1"/>
  <c r="P48" i="96"/>
  <c r="AB46" i="96"/>
  <c r="AA46" i="96"/>
  <c r="Z46" i="96"/>
  <c r="Y46" i="96"/>
  <c r="X46" i="96"/>
  <c r="W46" i="96"/>
  <c r="U46" i="96"/>
  <c r="R44" i="95" s="1"/>
  <c r="T46" i="96"/>
  <c r="S46" i="96"/>
  <c r="R46" i="96"/>
  <c r="Q46" i="96"/>
  <c r="P46" i="96"/>
  <c r="AB41" i="96"/>
  <c r="AA41" i="96"/>
  <c r="Z41" i="96"/>
  <c r="Y41" i="96"/>
  <c r="X41" i="96"/>
  <c r="W41" i="96"/>
  <c r="U41" i="96"/>
  <c r="R39" i="95" s="1"/>
  <c r="T41" i="96"/>
  <c r="S41" i="96"/>
  <c r="R41" i="96"/>
  <c r="Q41" i="96"/>
  <c r="P41" i="96"/>
  <c r="AB40" i="96"/>
  <c r="AA40" i="96"/>
  <c r="Z40" i="96"/>
  <c r="Y40" i="96"/>
  <c r="X40" i="96"/>
  <c r="W40" i="96"/>
  <c r="U40" i="96"/>
  <c r="R38" i="95" s="1"/>
  <c r="T40" i="96"/>
  <c r="S40" i="96"/>
  <c r="R40" i="96"/>
  <c r="Q40" i="96"/>
  <c r="P40" i="96"/>
  <c r="AB37" i="96"/>
  <c r="AA37" i="96"/>
  <c r="Z37" i="96"/>
  <c r="Y37" i="96"/>
  <c r="X37" i="96"/>
  <c r="W37" i="96"/>
  <c r="U37" i="96"/>
  <c r="T37" i="96"/>
  <c r="S37" i="96"/>
  <c r="R37" i="96"/>
  <c r="Q37" i="96"/>
  <c r="P37" i="96"/>
  <c r="L25" i="102"/>
  <c r="K25" i="102" s="1"/>
  <c r="L26" i="102"/>
  <c r="K26" i="102" s="1"/>
  <c r="L27" i="102"/>
  <c r="K27" i="102" s="1"/>
  <c r="AB64" i="96"/>
  <c r="AA64" i="96"/>
  <c r="Z64" i="96"/>
  <c r="Y64" i="96"/>
  <c r="X64" i="96"/>
  <c r="W64" i="96"/>
  <c r="U64" i="96"/>
  <c r="T64" i="96"/>
  <c r="S64" i="96"/>
  <c r="R64" i="96"/>
  <c r="Q64" i="96"/>
  <c r="P64" i="96"/>
  <c r="AB45" i="96"/>
  <c r="Y43" i="95" s="1"/>
  <c r="AA45" i="96"/>
  <c r="X43" i="95" s="1"/>
  <c r="Z45" i="96"/>
  <c r="W43" i="95" s="1"/>
  <c r="Y45" i="96"/>
  <c r="V43" i="95" s="1"/>
  <c r="X45" i="96"/>
  <c r="U43" i="95" s="1"/>
  <c r="W45" i="96"/>
  <c r="T43" i="95" s="1"/>
  <c r="U45" i="96"/>
  <c r="T45" i="96"/>
  <c r="Q43" i="95" s="1"/>
  <c r="S45" i="96"/>
  <c r="P43" i="95" s="1"/>
  <c r="R45" i="96"/>
  <c r="O43" i="95" s="1"/>
  <c r="Q45" i="96"/>
  <c r="N43" i="95" s="1"/>
  <c r="P45" i="96"/>
  <c r="AB36" i="96"/>
  <c r="AA36" i="96"/>
  <c r="Z36" i="96"/>
  <c r="Y36" i="96"/>
  <c r="X36" i="96"/>
  <c r="W36" i="96"/>
  <c r="U36" i="96"/>
  <c r="R34" i="95" s="1"/>
  <c r="T36" i="96"/>
  <c r="S36" i="96"/>
  <c r="R36" i="96"/>
  <c r="Q36" i="96"/>
  <c r="P36" i="96"/>
  <c r="AB33" i="96"/>
  <c r="T33" i="96"/>
  <c r="S33" i="96"/>
  <c r="R33" i="96"/>
  <c r="Q33" i="96"/>
  <c r="AB31" i="96"/>
  <c r="Y29" i="95" s="1"/>
  <c r="AA31" i="96"/>
  <c r="X29" i="95" s="1"/>
  <c r="Z31" i="96"/>
  <c r="W29" i="95" s="1"/>
  <c r="Y31" i="96"/>
  <c r="V29" i="95" s="1"/>
  <c r="X31" i="96"/>
  <c r="W31" i="96"/>
  <c r="T29" i="95" s="1"/>
  <c r="U31" i="96"/>
  <c r="R29" i="95" s="1"/>
  <c r="T31" i="96"/>
  <c r="Q29" i="95" s="1"/>
  <c r="S31" i="96"/>
  <c r="P29" i="95" s="1"/>
  <c r="R31" i="96"/>
  <c r="O29" i="95" s="1"/>
  <c r="Q31" i="96"/>
  <c r="N29" i="95" s="1"/>
  <c r="AB30" i="96"/>
  <c r="T30" i="96"/>
  <c r="S30" i="96"/>
  <c r="R30" i="96"/>
  <c r="Q30" i="96"/>
  <c r="P33" i="96"/>
  <c r="P31" i="96"/>
  <c r="P30" i="96"/>
  <c r="AB27" i="96"/>
  <c r="AA27" i="96"/>
  <c r="Z27" i="96"/>
  <c r="Y27" i="96"/>
  <c r="X27" i="96"/>
  <c r="W27" i="96"/>
  <c r="U27" i="96"/>
  <c r="T27" i="96"/>
  <c r="S27" i="96"/>
  <c r="R27" i="96"/>
  <c r="Q27" i="96"/>
  <c r="P27" i="96"/>
  <c r="AB19" i="96"/>
  <c r="Y19" i="95" s="1"/>
  <c r="T19" i="96"/>
  <c r="S19" i="96"/>
  <c r="R19" i="96"/>
  <c r="Q19" i="96"/>
  <c r="AB15" i="96"/>
  <c r="T15" i="96"/>
  <c r="S15" i="96"/>
  <c r="R15" i="96"/>
  <c r="Q15" i="96"/>
  <c r="P19" i="96"/>
  <c r="P15" i="96"/>
  <c r="AB14" i="96"/>
  <c r="AA14" i="96"/>
  <c r="Y14" i="96"/>
  <c r="X14" i="96"/>
  <c r="W14" i="96"/>
  <c r="U14" i="96"/>
  <c r="R14" i="95" s="1"/>
  <c r="T14" i="96"/>
  <c r="S14" i="96"/>
  <c r="R14" i="96"/>
  <c r="Q14" i="96"/>
  <c r="P14" i="96"/>
  <c r="AA7" i="96"/>
  <c r="Z7" i="96"/>
  <c r="Y7" i="96"/>
  <c r="X7" i="96"/>
  <c r="W7" i="96"/>
  <c r="U7" i="96"/>
  <c r="R7" i="95" s="1"/>
  <c r="T7" i="96"/>
  <c r="S7" i="96"/>
  <c r="R7" i="96"/>
  <c r="Q7" i="96"/>
  <c r="P7" i="96"/>
  <c r="L49" i="101"/>
  <c r="K49" i="101" s="1"/>
  <c r="L48" i="101"/>
  <c r="K48" i="101" s="1"/>
  <c r="L41" i="101"/>
  <c r="K41" i="101" s="1"/>
  <c r="AB51" i="96"/>
  <c r="AA51" i="96"/>
  <c r="Z51" i="96"/>
  <c r="Y51" i="96"/>
  <c r="X51" i="96"/>
  <c r="W51" i="96"/>
  <c r="U51" i="96"/>
  <c r="T51" i="96"/>
  <c r="S51" i="96"/>
  <c r="R51" i="96"/>
  <c r="Q51" i="96"/>
  <c r="P51" i="96"/>
  <c r="AB26" i="96"/>
  <c r="AA26" i="96"/>
  <c r="Z26" i="96"/>
  <c r="Y26" i="96"/>
  <c r="X26" i="96"/>
  <c r="W26" i="96"/>
  <c r="U26" i="96"/>
  <c r="T26" i="96"/>
  <c r="S26" i="96"/>
  <c r="R26" i="96"/>
  <c r="Q26" i="96"/>
  <c r="P26" i="96"/>
  <c r="O25" i="96"/>
  <c r="AB22" i="96"/>
  <c r="AA22" i="96"/>
  <c r="X22" i="95" s="1"/>
  <c r="Z22" i="96"/>
  <c r="W22" i="95" s="1"/>
  <c r="Y22" i="96"/>
  <c r="V22" i="95" s="1"/>
  <c r="X22" i="96"/>
  <c r="W22" i="96"/>
  <c r="T22" i="95" s="1"/>
  <c r="U22" i="96"/>
  <c r="T22" i="96"/>
  <c r="Q22" i="95" s="1"/>
  <c r="S22" i="96"/>
  <c r="P22" i="95" s="1"/>
  <c r="R22" i="96"/>
  <c r="Q22" i="96"/>
  <c r="N22" i="95" s="1"/>
  <c r="P22" i="96"/>
  <c r="L41" i="100"/>
  <c r="Y48" i="100"/>
  <c r="X48" i="100"/>
  <c r="W48" i="100"/>
  <c r="V48" i="100"/>
  <c r="U48" i="100"/>
  <c r="T48" i="100"/>
  <c r="R48" i="100"/>
  <c r="Q48" i="100"/>
  <c r="P48" i="100"/>
  <c r="O48" i="100"/>
  <c r="N48" i="100"/>
  <c r="M48" i="100"/>
  <c r="F48" i="100"/>
  <c r="L50" i="100"/>
  <c r="L55" i="100"/>
  <c r="L260" i="102"/>
  <c r="L259" i="102"/>
  <c r="L258" i="102"/>
  <c r="L257" i="102"/>
  <c r="L256" i="102"/>
  <c r="L255" i="102"/>
  <c r="L254" i="102"/>
  <c r="Y253" i="102"/>
  <c r="X253" i="102"/>
  <c r="W253" i="102"/>
  <c r="V253" i="102"/>
  <c r="U253" i="102"/>
  <c r="T253" i="102"/>
  <c r="R253" i="102"/>
  <c r="Q253" i="102"/>
  <c r="P253" i="102"/>
  <c r="O253" i="102"/>
  <c r="N253" i="102"/>
  <c r="M253" i="102"/>
  <c r="F253" i="102"/>
  <c r="L252" i="102"/>
  <c r="L251" i="102"/>
  <c r="Y250" i="102"/>
  <c r="X250" i="102"/>
  <c r="W250" i="102"/>
  <c r="V250" i="102"/>
  <c r="V232" i="102" s="1"/>
  <c r="V231" i="102" s="1"/>
  <c r="U250" i="102"/>
  <c r="T250" i="102"/>
  <c r="R250" i="102"/>
  <c r="Q250" i="102"/>
  <c r="Q232" i="102" s="1"/>
  <c r="Q231" i="102" s="1"/>
  <c r="P250" i="102"/>
  <c r="O250" i="102"/>
  <c r="N250" i="102"/>
  <c r="M250" i="102"/>
  <c r="M232" i="102" s="1"/>
  <c r="F250" i="102"/>
  <c r="L249" i="102"/>
  <c r="L248" i="102"/>
  <c r="L247" i="102"/>
  <c r="L246" i="102"/>
  <c r="L245" i="102"/>
  <c r="L244" i="102"/>
  <c r="L243" i="102"/>
  <c r="L242" i="102"/>
  <c r="L241" i="102"/>
  <c r="L240" i="102"/>
  <c r="L239" i="102"/>
  <c r="L238" i="102"/>
  <c r="Y237" i="102"/>
  <c r="X237" i="102"/>
  <c r="W237" i="102"/>
  <c r="V237" i="102"/>
  <c r="U237" i="102"/>
  <c r="T237" i="102"/>
  <c r="R237" i="102"/>
  <c r="Q237" i="102"/>
  <c r="P237" i="102"/>
  <c r="O237" i="102"/>
  <c r="N237" i="102"/>
  <c r="M237" i="102"/>
  <c r="F237" i="102"/>
  <c r="L236" i="102"/>
  <c r="L235" i="102"/>
  <c r="L234" i="102"/>
  <c r="Y233" i="102"/>
  <c r="Y232" i="102" s="1"/>
  <c r="Y231" i="102" s="1"/>
  <c r="X233" i="102"/>
  <c r="W233" i="102"/>
  <c r="W232" i="102" s="1"/>
  <c r="W231" i="102" s="1"/>
  <c r="V233" i="102"/>
  <c r="U233" i="102"/>
  <c r="U232" i="102" s="1"/>
  <c r="U231" i="102" s="1"/>
  <c r="T233" i="102"/>
  <c r="R233" i="102"/>
  <c r="R232" i="102" s="1"/>
  <c r="R231" i="102" s="1"/>
  <c r="Q233" i="102"/>
  <c r="P233" i="102"/>
  <c r="P232" i="102" s="1"/>
  <c r="P231" i="102" s="1"/>
  <c r="O233" i="102"/>
  <c r="N233" i="102"/>
  <c r="N232" i="102" s="1"/>
  <c r="N231" i="102" s="1"/>
  <c r="M233" i="102"/>
  <c r="F232" i="102"/>
  <c r="F231" i="102" s="1"/>
  <c r="L230" i="102"/>
  <c r="L229" i="102"/>
  <c r="L228" i="102"/>
  <c r="L227" i="102"/>
  <c r="L226" i="102"/>
  <c r="L225" i="102"/>
  <c r="L224" i="102"/>
  <c r="L223" i="102"/>
  <c r="L222" i="102"/>
  <c r="L221" i="102"/>
  <c r="Y220" i="102"/>
  <c r="X220" i="102"/>
  <c r="W220" i="102"/>
  <c r="V220" i="102"/>
  <c r="U220" i="102"/>
  <c r="T220" i="102"/>
  <c r="R220" i="102"/>
  <c r="Q220" i="102"/>
  <c r="P220" i="102"/>
  <c r="O220" i="102"/>
  <c r="N220" i="102"/>
  <c r="M220" i="102"/>
  <c r="F220" i="102"/>
  <c r="L219" i="102"/>
  <c r="L218" i="102"/>
  <c r="L217" i="102"/>
  <c r="L216" i="102"/>
  <c r="L215" i="102"/>
  <c r="L214" i="102"/>
  <c r="L213" i="102"/>
  <c r="L212" i="102"/>
  <c r="L211" i="102"/>
  <c r="L210" i="102"/>
  <c r="L209" i="102"/>
  <c r="L208" i="102"/>
  <c r="L207" i="102"/>
  <c r="Y206" i="102"/>
  <c r="X206" i="102"/>
  <c r="W206" i="102"/>
  <c r="V206" i="102"/>
  <c r="U206" i="102"/>
  <c r="T206" i="102"/>
  <c r="R206" i="102"/>
  <c r="Q206" i="102"/>
  <c r="P206" i="102"/>
  <c r="O206" i="102"/>
  <c r="N206" i="102"/>
  <c r="M206" i="102"/>
  <c r="F206" i="102"/>
  <c r="L205" i="102"/>
  <c r="L204" i="102"/>
  <c r="L203" i="102" s="1"/>
  <c r="Y203" i="102"/>
  <c r="X203" i="102"/>
  <c r="W203" i="102"/>
  <c r="V203" i="102"/>
  <c r="U203" i="102"/>
  <c r="T203" i="102"/>
  <c r="R203" i="102"/>
  <c r="Q203" i="102"/>
  <c r="P203" i="102"/>
  <c r="O203" i="102"/>
  <c r="N203" i="102"/>
  <c r="M203" i="102"/>
  <c r="F203" i="102"/>
  <c r="L202" i="102"/>
  <c r="L201" i="102"/>
  <c r="L200" i="102"/>
  <c r="L199" i="102"/>
  <c r="L198" i="102"/>
  <c r="L197" i="102"/>
  <c r="L196" i="102"/>
  <c r="L195" i="102"/>
  <c r="L194" i="102"/>
  <c r="L193" i="102"/>
  <c r="Y192" i="102"/>
  <c r="X192" i="102"/>
  <c r="W192" i="102"/>
  <c r="W168" i="102" s="1"/>
  <c r="V192" i="102"/>
  <c r="U192" i="102"/>
  <c r="T192" i="102"/>
  <c r="R192" i="102"/>
  <c r="Q192" i="102"/>
  <c r="P192" i="102"/>
  <c r="O192" i="102"/>
  <c r="N192" i="102"/>
  <c r="M192" i="102"/>
  <c r="F192" i="102"/>
  <c r="L191" i="102"/>
  <c r="L190" i="102"/>
  <c r="L189" i="102"/>
  <c r="L188" i="102"/>
  <c r="L187" i="102"/>
  <c r="L186" i="102"/>
  <c r="L185" i="102"/>
  <c r="L184" i="102"/>
  <c r="L183" i="102"/>
  <c r="L182" i="102"/>
  <c r="L181" i="102" s="1"/>
  <c r="Y181" i="102"/>
  <c r="X181" i="102"/>
  <c r="W181" i="102"/>
  <c r="V181" i="102"/>
  <c r="U181" i="102"/>
  <c r="T181" i="102"/>
  <c r="R181" i="102"/>
  <c r="Q181" i="102"/>
  <c r="P181" i="102"/>
  <c r="O181" i="102"/>
  <c r="N181" i="102"/>
  <c r="M181" i="102"/>
  <c r="S181" i="102" s="1"/>
  <c r="F181" i="102"/>
  <c r="L180" i="102"/>
  <c r="L179" i="102"/>
  <c r="L178" i="102"/>
  <c r="L177" i="102"/>
  <c r="L176" i="102"/>
  <c r="L175" i="102"/>
  <c r="L174" i="102"/>
  <c r="L173" i="102"/>
  <c r="L172" i="102"/>
  <c r="L171" i="102"/>
  <c r="Y170" i="102"/>
  <c r="Y168" i="102" s="1"/>
  <c r="X170" i="102"/>
  <c r="W170" i="102"/>
  <c r="V170" i="102"/>
  <c r="U170" i="102"/>
  <c r="T170" i="102"/>
  <c r="R170" i="102"/>
  <c r="R168" i="102" s="1"/>
  <c r="Q170" i="102"/>
  <c r="P170" i="102"/>
  <c r="P168" i="102" s="1"/>
  <c r="O170" i="102"/>
  <c r="N170" i="102"/>
  <c r="N168" i="102" s="1"/>
  <c r="M170" i="102"/>
  <c r="F170" i="102"/>
  <c r="F168" i="102" s="1"/>
  <c r="L169" i="102"/>
  <c r="U168" i="102"/>
  <c r="L167" i="102"/>
  <c r="L166" i="102"/>
  <c r="L165" i="102"/>
  <c r="L164" i="102"/>
  <c r="Y163" i="102"/>
  <c r="X163" i="102"/>
  <c r="W163" i="102"/>
  <c r="V163" i="102"/>
  <c r="U163" i="102"/>
  <c r="T163" i="102"/>
  <c r="R163" i="102"/>
  <c r="Q163" i="102"/>
  <c r="P163" i="102"/>
  <c r="O163" i="102"/>
  <c r="N163" i="102"/>
  <c r="M163" i="102"/>
  <c r="F163" i="102"/>
  <c r="L158" i="102"/>
  <c r="L157" i="102"/>
  <c r="L156" i="102"/>
  <c r="Y155" i="102"/>
  <c r="Y153" i="102" s="1"/>
  <c r="X155" i="102"/>
  <c r="X153" i="102" s="1"/>
  <c r="W155" i="102"/>
  <c r="V155" i="102"/>
  <c r="U155" i="102"/>
  <c r="U153" i="102" s="1"/>
  <c r="T155" i="102"/>
  <c r="T153" i="102" s="1"/>
  <c r="R155" i="102"/>
  <c r="Q155" i="102"/>
  <c r="Q153" i="102" s="1"/>
  <c r="P155" i="102"/>
  <c r="P153" i="102" s="1"/>
  <c r="O155" i="102"/>
  <c r="O153" i="102" s="1"/>
  <c r="N155" i="102"/>
  <c r="M155" i="102"/>
  <c r="F155" i="102"/>
  <c r="F153" i="102" s="1"/>
  <c r="L154" i="102"/>
  <c r="W153" i="102"/>
  <c r="V153" i="102"/>
  <c r="R153" i="102"/>
  <c r="N153" i="102"/>
  <c r="M153" i="102"/>
  <c r="L152" i="102"/>
  <c r="AB152" i="102" s="1"/>
  <c r="L151" i="102"/>
  <c r="AB151" i="102" s="1"/>
  <c r="L150" i="102"/>
  <c r="AB150" i="102" s="1"/>
  <c r="L149" i="102"/>
  <c r="AB149" i="102" s="1"/>
  <c r="L148" i="102"/>
  <c r="AB148" i="102" s="1"/>
  <c r="L147" i="102"/>
  <c r="AB147" i="102" s="1"/>
  <c r="L146" i="102"/>
  <c r="AB146" i="102" s="1"/>
  <c r="L145" i="102"/>
  <c r="AB145" i="102" s="1"/>
  <c r="L144" i="102"/>
  <c r="AB144" i="102" s="1"/>
  <c r="L143" i="102"/>
  <c r="AB143" i="102" s="1"/>
  <c r="L142" i="102"/>
  <c r="AB142" i="102" s="1"/>
  <c r="Y141" i="102"/>
  <c r="X141" i="102"/>
  <c r="W141" i="102"/>
  <c r="V141" i="102"/>
  <c r="U141" i="102"/>
  <c r="T141" i="102"/>
  <c r="R141" i="102"/>
  <c r="Q141" i="102"/>
  <c r="P141" i="102"/>
  <c r="O141" i="102"/>
  <c r="N141" i="102"/>
  <c r="M141" i="102"/>
  <c r="F141" i="102"/>
  <c r="L140" i="102"/>
  <c r="AB140" i="102" s="1"/>
  <c r="L139" i="102"/>
  <c r="AB139" i="102" s="1"/>
  <c r="L138" i="102"/>
  <c r="AB138" i="102" s="1"/>
  <c r="L137" i="102"/>
  <c r="AB137" i="102" s="1"/>
  <c r="L136" i="102"/>
  <c r="AB136" i="102" s="1"/>
  <c r="L135" i="102"/>
  <c r="AB135" i="102" s="1"/>
  <c r="L134" i="102"/>
  <c r="AB134" i="102" s="1"/>
  <c r="L133" i="102"/>
  <c r="AB133" i="102" s="1"/>
  <c r="L132" i="102"/>
  <c r="AB132" i="102" s="1"/>
  <c r="L131" i="102"/>
  <c r="AB131" i="102" s="1"/>
  <c r="L130" i="102"/>
  <c r="AB130" i="102" s="1"/>
  <c r="L129" i="102"/>
  <c r="AB129" i="102" s="1"/>
  <c r="L128" i="102"/>
  <c r="AB128" i="102" s="1"/>
  <c r="L127" i="102"/>
  <c r="AB127" i="102" s="1"/>
  <c r="Y126" i="102"/>
  <c r="X126" i="102"/>
  <c r="W126" i="102"/>
  <c r="V126" i="102"/>
  <c r="U126" i="102"/>
  <c r="T126" i="102"/>
  <c r="R126" i="102"/>
  <c r="Q126" i="102"/>
  <c r="P126" i="102"/>
  <c r="O126" i="102"/>
  <c r="N126" i="102"/>
  <c r="M126" i="102"/>
  <c r="F126" i="102"/>
  <c r="L125" i="102"/>
  <c r="AB125" i="102" s="1"/>
  <c r="L124" i="102"/>
  <c r="AB124" i="102" s="1"/>
  <c r="Y123" i="102"/>
  <c r="X123" i="102"/>
  <c r="W123" i="102"/>
  <c r="V123" i="102"/>
  <c r="U123" i="102"/>
  <c r="T123" i="102"/>
  <c r="R123" i="102"/>
  <c r="Q123" i="102"/>
  <c r="P123" i="102"/>
  <c r="O123" i="102"/>
  <c r="N123" i="102"/>
  <c r="M123" i="102"/>
  <c r="F123" i="102"/>
  <c r="L122" i="102"/>
  <c r="AB122" i="102" s="1"/>
  <c r="L121" i="102"/>
  <c r="AB121" i="102" s="1"/>
  <c r="L119" i="102"/>
  <c r="L118" i="102"/>
  <c r="L117" i="102"/>
  <c r="L116" i="102"/>
  <c r="L115" i="102"/>
  <c r="L114" i="102"/>
  <c r="L113" i="102"/>
  <c r="Y112" i="102"/>
  <c r="X112" i="102"/>
  <c r="X81" i="102" s="1"/>
  <c r="W112" i="102"/>
  <c r="V112" i="102"/>
  <c r="U112" i="102"/>
  <c r="T112" i="102"/>
  <c r="R112" i="102"/>
  <c r="Q112" i="102"/>
  <c r="P112" i="102"/>
  <c r="O112" i="102"/>
  <c r="N112" i="102"/>
  <c r="M112" i="102"/>
  <c r="F112" i="102"/>
  <c r="L111" i="102"/>
  <c r="L110" i="102"/>
  <c r="L109" i="102"/>
  <c r="L108" i="102"/>
  <c r="L107" i="102"/>
  <c r="L106" i="102"/>
  <c r="L105" i="102"/>
  <c r="L104" i="102"/>
  <c r="L103" i="102"/>
  <c r="L102" i="102"/>
  <c r="Y101" i="102"/>
  <c r="X101" i="102"/>
  <c r="W101" i="102"/>
  <c r="V101" i="102"/>
  <c r="U101" i="102"/>
  <c r="T101" i="102"/>
  <c r="R101" i="102"/>
  <c r="Q101" i="102"/>
  <c r="P101" i="102"/>
  <c r="O101" i="102"/>
  <c r="N101" i="102"/>
  <c r="M101" i="102"/>
  <c r="F101" i="102"/>
  <c r="L100" i="102"/>
  <c r="L99" i="102"/>
  <c r="L98" i="102"/>
  <c r="L97" i="102"/>
  <c r="L96" i="102"/>
  <c r="L95" i="102"/>
  <c r="L94" i="102"/>
  <c r="L93" i="102"/>
  <c r="L92" i="102"/>
  <c r="L91" i="102"/>
  <c r="Y90" i="102"/>
  <c r="X90" i="102"/>
  <c r="W90" i="102"/>
  <c r="V90" i="102"/>
  <c r="U90" i="102"/>
  <c r="T90" i="102"/>
  <c r="R90" i="102"/>
  <c r="Q90" i="102"/>
  <c r="P90" i="102"/>
  <c r="O90" i="102"/>
  <c r="N90" i="102"/>
  <c r="M90" i="102"/>
  <c r="F90" i="102"/>
  <c r="L89" i="102"/>
  <c r="L88" i="102"/>
  <c r="L87" i="102"/>
  <c r="L86" i="102"/>
  <c r="Y85" i="102"/>
  <c r="X85" i="102"/>
  <c r="W85" i="102"/>
  <c r="V85" i="102"/>
  <c r="U85" i="102"/>
  <c r="T85" i="102"/>
  <c r="R85" i="102"/>
  <c r="Q85" i="102"/>
  <c r="P85" i="102"/>
  <c r="O85" i="102"/>
  <c r="N85" i="102"/>
  <c r="M85" i="102"/>
  <c r="F85" i="102"/>
  <c r="L84" i="102"/>
  <c r="L83" i="102"/>
  <c r="Y82" i="102"/>
  <c r="X82" i="102"/>
  <c r="W82" i="102"/>
  <c r="V82" i="102"/>
  <c r="V81" i="102" s="1"/>
  <c r="U82" i="102"/>
  <c r="T82" i="102"/>
  <c r="T81" i="102" s="1"/>
  <c r="R82" i="102"/>
  <c r="Q82" i="102"/>
  <c r="Q81" i="102" s="1"/>
  <c r="P82" i="102"/>
  <c r="O82" i="102"/>
  <c r="N82" i="102"/>
  <c r="M82" i="102"/>
  <c r="M81" i="102" s="1"/>
  <c r="F82" i="102"/>
  <c r="O81" i="102"/>
  <c r="L80" i="102"/>
  <c r="L79" i="102"/>
  <c r="L78" i="102"/>
  <c r="L77" i="102"/>
  <c r="Y76" i="102"/>
  <c r="X76" i="102"/>
  <c r="W76" i="102"/>
  <c r="V76" i="102"/>
  <c r="U76" i="102"/>
  <c r="T76" i="102"/>
  <c r="R76" i="102"/>
  <c r="Q76" i="102"/>
  <c r="P76" i="102"/>
  <c r="O76" i="102"/>
  <c r="N76" i="102"/>
  <c r="M76" i="102"/>
  <c r="F76" i="102"/>
  <c r="L75" i="102"/>
  <c r="L74" i="102"/>
  <c r="L73" i="102"/>
  <c r="Y72" i="102"/>
  <c r="Y65" i="102" s="1"/>
  <c r="X72" i="102"/>
  <c r="W72" i="102"/>
  <c r="W65" i="102" s="1"/>
  <c r="V72" i="102"/>
  <c r="V65" i="102" s="1"/>
  <c r="U72" i="102"/>
  <c r="U65" i="102" s="1"/>
  <c r="T72" i="102"/>
  <c r="R72" i="102"/>
  <c r="R65" i="102" s="1"/>
  <c r="Q72" i="102"/>
  <c r="Q65" i="102" s="1"/>
  <c r="P72" i="102"/>
  <c r="P65" i="102" s="1"/>
  <c r="O72" i="102"/>
  <c r="N72" i="102"/>
  <c r="N65" i="102" s="1"/>
  <c r="M72" i="102"/>
  <c r="M65" i="102" s="1"/>
  <c r="F72" i="102"/>
  <c r="F65" i="102" s="1"/>
  <c r="L71" i="102"/>
  <c r="L70" i="102"/>
  <c r="L69" i="102"/>
  <c r="L68" i="102"/>
  <c r="L67" i="102"/>
  <c r="L66" i="102"/>
  <c r="X65" i="102"/>
  <c r="T65" i="102"/>
  <c r="O65" i="102"/>
  <c r="Y59" i="102"/>
  <c r="X59" i="102"/>
  <c r="W59" i="102"/>
  <c r="V59" i="102"/>
  <c r="U59" i="102"/>
  <c r="T59" i="102"/>
  <c r="R59" i="102"/>
  <c r="Q59" i="102"/>
  <c r="P59" i="102"/>
  <c r="O59" i="102"/>
  <c r="N59" i="102"/>
  <c r="M59" i="102"/>
  <c r="L59" i="102"/>
  <c r="F59" i="102"/>
  <c r="L58" i="102"/>
  <c r="Y56" i="102"/>
  <c r="X56" i="102"/>
  <c r="W56" i="102"/>
  <c r="V56" i="102"/>
  <c r="U56" i="102"/>
  <c r="T56" i="102"/>
  <c r="R56" i="102"/>
  <c r="Q56" i="102"/>
  <c r="P56" i="102"/>
  <c r="O56" i="102"/>
  <c r="N56" i="102"/>
  <c r="M56" i="102"/>
  <c r="F56" i="102"/>
  <c r="Y51" i="102"/>
  <c r="X51" i="102"/>
  <c r="W51" i="102"/>
  <c r="V51" i="102"/>
  <c r="U51" i="102"/>
  <c r="T51" i="102"/>
  <c r="R51" i="102"/>
  <c r="Q51" i="102"/>
  <c r="P51" i="102"/>
  <c r="O51" i="102"/>
  <c r="N51" i="102"/>
  <c r="M51" i="102"/>
  <c r="F51" i="102"/>
  <c r="L48" i="102"/>
  <c r="Y48" i="102"/>
  <c r="X48" i="102"/>
  <c r="W48" i="102"/>
  <c r="V48" i="102"/>
  <c r="U48" i="102"/>
  <c r="T48" i="102"/>
  <c r="R48" i="102"/>
  <c r="Q48" i="102"/>
  <c r="P48" i="102"/>
  <c r="P40" i="102" s="1"/>
  <c r="O48" i="102"/>
  <c r="N48" i="102"/>
  <c r="M48" i="102"/>
  <c r="F48" i="102"/>
  <c r="L47" i="102"/>
  <c r="Y45" i="102"/>
  <c r="X45" i="102"/>
  <c r="X40" i="102" s="1"/>
  <c r="W45" i="102"/>
  <c r="W40" i="102" s="1"/>
  <c r="V45" i="102"/>
  <c r="U45" i="102"/>
  <c r="U40" i="102" s="1"/>
  <c r="T45" i="102"/>
  <c r="R45" i="102"/>
  <c r="R40" i="102" s="1"/>
  <c r="Q45" i="102"/>
  <c r="P45" i="102"/>
  <c r="O45" i="102"/>
  <c r="O40" i="102" s="1"/>
  <c r="N45" i="102"/>
  <c r="N40" i="102" s="1"/>
  <c r="M45" i="102"/>
  <c r="F45" i="102"/>
  <c r="T40" i="102"/>
  <c r="S41" i="102"/>
  <c r="L41" i="102" s="1"/>
  <c r="F40" i="102"/>
  <c r="Y37" i="102"/>
  <c r="X37" i="102"/>
  <c r="W37" i="102"/>
  <c r="V37" i="102"/>
  <c r="U37" i="102"/>
  <c r="T37" i="102"/>
  <c r="R37" i="102"/>
  <c r="Q37" i="102"/>
  <c r="P37" i="102"/>
  <c r="O37" i="102"/>
  <c r="N37" i="102"/>
  <c r="M37" i="102"/>
  <c r="F37" i="102"/>
  <c r="L36" i="102"/>
  <c r="L34" i="102"/>
  <c r="Y33" i="102"/>
  <c r="X33" i="102"/>
  <c r="W33" i="102"/>
  <c r="V33" i="102"/>
  <c r="U33" i="102"/>
  <c r="T33" i="102"/>
  <c r="R33" i="102"/>
  <c r="Q33" i="102"/>
  <c r="P33" i="102"/>
  <c r="O33" i="102"/>
  <c r="N33" i="102"/>
  <c r="M33" i="102"/>
  <c r="F33" i="102"/>
  <c r="L31" i="102"/>
  <c r="K31" i="102" s="1"/>
  <c r="L30" i="102"/>
  <c r="K30" i="102" s="1"/>
  <c r="L29" i="102"/>
  <c r="K29" i="102" s="1"/>
  <c r="L28" i="102"/>
  <c r="K28" i="102" s="1"/>
  <c r="X24" i="102"/>
  <c r="W24" i="102"/>
  <c r="Y24" i="102"/>
  <c r="V24" i="102"/>
  <c r="U24" i="102"/>
  <c r="T24" i="102"/>
  <c r="R24" i="102"/>
  <c r="Q24" i="102"/>
  <c r="P24" i="102"/>
  <c r="O24" i="102"/>
  <c r="N24" i="102"/>
  <c r="M24" i="102"/>
  <c r="F24" i="102"/>
  <c r="L23" i="102"/>
  <c r="K23" i="102" s="1"/>
  <c r="F23" i="102"/>
  <c r="L22" i="102"/>
  <c r="K22" i="102" s="1"/>
  <c r="L21" i="102"/>
  <c r="K21" i="102" s="1"/>
  <c r="F21" i="102"/>
  <c r="Y20" i="102"/>
  <c r="X20" i="102"/>
  <c r="W20" i="102"/>
  <c r="V20" i="102"/>
  <c r="U20" i="102"/>
  <c r="T20" i="102"/>
  <c r="R20" i="102"/>
  <c r="Q20" i="102"/>
  <c r="P20" i="102"/>
  <c r="P5" i="102" s="1"/>
  <c r="O20" i="102"/>
  <c r="N20" i="102"/>
  <c r="M20" i="102"/>
  <c r="F20" i="102"/>
  <c r="L19" i="102"/>
  <c r="K19" i="102" s="1"/>
  <c r="L18" i="102"/>
  <c r="K18" i="102" s="1"/>
  <c r="L17" i="102"/>
  <c r="K17" i="102" s="1"/>
  <c r="L16" i="102"/>
  <c r="K16" i="102" s="1"/>
  <c r="L15" i="102"/>
  <c r="K15" i="102" s="1"/>
  <c r="L14" i="102"/>
  <c r="K14" i="102" s="1"/>
  <c r="L13" i="102"/>
  <c r="K13" i="102" s="1"/>
  <c r="L12" i="102"/>
  <c r="K12" i="102" s="1"/>
  <c r="L11" i="102"/>
  <c r="K11" i="102" s="1"/>
  <c r="L10" i="102"/>
  <c r="K10" i="102" s="1"/>
  <c r="L9" i="102"/>
  <c r="K9" i="102" s="1"/>
  <c r="L8" i="102"/>
  <c r="L7" i="102"/>
  <c r="K7" i="102" s="1"/>
  <c r="Y6" i="102"/>
  <c r="X6" i="102"/>
  <c r="W6" i="102"/>
  <c r="W5" i="102" s="1"/>
  <c r="V6" i="102"/>
  <c r="U6" i="102"/>
  <c r="T6" i="102"/>
  <c r="R6" i="102"/>
  <c r="R5" i="102" s="1"/>
  <c r="Q6" i="102"/>
  <c r="P6" i="102"/>
  <c r="O6" i="102"/>
  <c r="N6" i="102"/>
  <c r="N5" i="102" s="1"/>
  <c r="M6" i="102"/>
  <c r="F6" i="102"/>
  <c r="Y5" i="102"/>
  <c r="L254" i="101"/>
  <c r="K254" i="101" s="1"/>
  <c r="L253" i="101"/>
  <c r="K253" i="101" s="1"/>
  <c r="L252" i="101"/>
  <c r="K252" i="101" s="1"/>
  <c r="L251" i="101"/>
  <c r="K251" i="101" s="1"/>
  <c r="L250" i="101"/>
  <c r="K250" i="101" s="1"/>
  <c r="L249" i="101"/>
  <c r="K249" i="101" s="1"/>
  <c r="L248" i="101"/>
  <c r="K248" i="101" s="1"/>
  <c r="J248" i="101" s="1"/>
  <c r="Y247" i="101"/>
  <c r="X247" i="101"/>
  <c r="W247" i="101"/>
  <c r="V247" i="101"/>
  <c r="U247" i="101"/>
  <c r="T247" i="101"/>
  <c r="R247" i="101"/>
  <c r="Q247" i="101"/>
  <c r="P247" i="101"/>
  <c r="O247" i="101"/>
  <c r="N247" i="101"/>
  <c r="M247" i="101"/>
  <c r="F247" i="101"/>
  <c r="L246" i="101"/>
  <c r="K246" i="101" s="1"/>
  <c r="L245" i="101"/>
  <c r="K245" i="101" s="1"/>
  <c r="J245" i="101" s="1"/>
  <c r="Y244" i="101"/>
  <c r="X244" i="101"/>
  <c r="W244" i="101"/>
  <c r="V244" i="101"/>
  <c r="U244" i="101"/>
  <c r="T244" i="101"/>
  <c r="R244" i="101"/>
  <c r="Q244" i="101"/>
  <c r="P244" i="101"/>
  <c r="O244" i="101"/>
  <c r="N244" i="101"/>
  <c r="M244" i="101"/>
  <c r="S244" i="101" s="1"/>
  <c r="F244" i="101"/>
  <c r="L243" i="101"/>
  <c r="K243" i="101" s="1"/>
  <c r="L242" i="101"/>
  <c r="K242" i="101" s="1"/>
  <c r="L241" i="101"/>
  <c r="K241" i="101" s="1"/>
  <c r="L240" i="101"/>
  <c r="K240" i="101" s="1"/>
  <c r="L239" i="101"/>
  <c r="K239" i="101" s="1"/>
  <c r="L238" i="101"/>
  <c r="K238" i="101" s="1"/>
  <c r="L237" i="101"/>
  <c r="K237" i="101" s="1"/>
  <c r="L236" i="101"/>
  <c r="K236" i="101" s="1"/>
  <c r="L235" i="101"/>
  <c r="K235" i="101" s="1"/>
  <c r="L234" i="101"/>
  <c r="K234" i="101" s="1"/>
  <c r="L233" i="101"/>
  <c r="K233" i="101" s="1"/>
  <c r="L232" i="101"/>
  <c r="K232" i="101" s="1"/>
  <c r="Y231" i="101"/>
  <c r="X231" i="101"/>
  <c r="W231" i="101"/>
  <c r="V231" i="101"/>
  <c r="U231" i="101"/>
  <c r="T231" i="101"/>
  <c r="R231" i="101"/>
  <c r="Q231" i="101"/>
  <c r="P231" i="101"/>
  <c r="O231" i="101"/>
  <c r="N231" i="101"/>
  <c r="M231" i="101"/>
  <c r="F231" i="101"/>
  <c r="L230" i="101"/>
  <c r="K230" i="101" s="1"/>
  <c r="L229" i="101"/>
  <c r="K229" i="101" s="1"/>
  <c r="L228" i="101"/>
  <c r="Y227" i="101"/>
  <c r="X227" i="101"/>
  <c r="X226" i="101" s="1"/>
  <c r="X225" i="101" s="1"/>
  <c r="W227" i="101"/>
  <c r="V227" i="101"/>
  <c r="U227" i="101"/>
  <c r="T227" i="101"/>
  <c r="T226" i="101" s="1"/>
  <c r="T225" i="101" s="1"/>
  <c r="R227" i="101"/>
  <c r="R226" i="101" s="1"/>
  <c r="R225" i="101" s="1"/>
  <c r="Q227" i="101"/>
  <c r="P227" i="101"/>
  <c r="P226" i="101" s="1"/>
  <c r="P225" i="101" s="1"/>
  <c r="O227" i="101"/>
  <c r="O226" i="101" s="1"/>
  <c r="O225" i="101" s="1"/>
  <c r="N227" i="101"/>
  <c r="M227" i="101"/>
  <c r="F227" i="101"/>
  <c r="Y226" i="101"/>
  <c r="Y225" i="101" s="1"/>
  <c r="U226" i="101"/>
  <c r="U225" i="101" s="1"/>
  <c r="L224" i="101"/>
  <c r="K224" i="101" s="1"/>
  <c r="L223" i="101"/>
  <c r="K223" i="101" s="1"/>
  <c r="L222" i="101"/>
  <c r="K222" i="101" s="1"/>
  <c r="L221" i="101"/>
  <c r="K221" i="101" s="1"/>
  <c r="L220" i="101"/>
  <c r="K220" i="101" s="1"/>
  <c r="L219" i="101"/>
  <c r="K219" i="101" s="1"/>
  <c r="L218" i="101"/>
  <c r="K218" i="101" s="1"/>
  <c r="L217" i="101"/>
  <c r="K217" i="101" s="1"/>
  <c r="L216" i="101"/>
  <c r="K216" i="101" s="1"/>
  <c r="L215" i="101"/>
  <c r="K215" i="101" s="1"/>
  <c r="Y214" i="101"/>
  <c r="X214" i="101"/>
  <c r="W214" i="101"/>
  <c r="V214" i="101"/>
  <c r="U214" i="101"/>
  <c r="T214" i="101"/>
  <c r="R214" i="101"/>
  <c r="Q214" i="101"/>
  <c r="P214" i="101"/>
  <c r="O214" i="101"/>
  <c r="N214" i="101"/>
  <c r="M214" i="101"/>
  <c r="F214" i="101"/>
  <c r="L213" i="101"/>
  <c r="K213" i="101" s="1"/>
  <c r="L212" i="101"/>
  <c r="K212" i="101" s="1"/>
  <c r="L211" i="101"/>
  <c r="K211" i="101" s="1"/>
  <c r="L210" i="101"/>
  <c r="K210" i="101" s="1"/>
  <c r="L209" i="101"/>
  <c r="K209" i="101" s="1"/>
  <c r="L208" i="101"/>
  <c r="K208" i="101" s="1"/>
  <c r="L207" i="101"/>
  <c r="K207" i="101" s="1"/>
  <c r="L206" i="101"/>
  <c r="K206" i="101" s="1"/>
  <c r="L205" i="101"/>
  <c r="K205" i="101" s="1"/>
  <c r="L204" i="101"/>
  <c r="K204" i="101" s="1"/>
  <c r="L203" i="101"/>
  <c r="K203" i="101" s="1"/>
  <c r="L202" i="101"/>
  <c r="K202" i="101" s="1"/>
  <c r="L201" i="101"/>
  <c r="K201" i="101" s="1"/>
  <c r="Y200" i="101"/>
  <c r="X200" i="101"/>
  <c r="W200" i="101"/>
  <c r="V200" i="101"/>
  <c r="U200" i="101"/>
  <c r="T200" i="101"/>
  <c r="R200" i="101"/>
  <c r="Q200" i="101"/>
  <c r="P200" i="101"/>
  <c r="O200" i="101"/>
  <c r="N200" i="101"/>
  <c r="M200" i="101"/>
  <c r="F200" i="101"/>
  <c r="L199" i="101"/>
  <c r="K199" i="101" s="1"/>
  <c r="L198" i="101"/>
  <c r="K198" i="101" s="1"/>
  <c r="Y197" i="101"/>
  <c r="X197" i="101"/>
  <c r="W197" i="101"/>
  <c r="V197" i="101"/>
  <c r="U197" i="101"/>
  <c r="T197" i="101"/>
  <c r="R197" i="101"/>
  <c r="Q197" i="101"/>
  <c r="P197" i="101"/>
  <c r="O197" i="101"/>
  <c r="N197" i="101"/>
  <c r="M197" i="101"/>
  <c r="F197" i="101"/>
  <c r="L196" i="101"/>
  <c r="K196" i="101" s="1"/>
  <c r="L195" i="101"/>
  <c r="K195" i="101" s="1"/>
  <c r="L194" i="101"/>
  <c r="K194" i="101" s="1"/>
  <c r="L193" i="101"/>
  <c r="K193" i="101" s="1"/>
  <c r="L192" i="101"/>
  <c r="K192" i="101" s="1"/>
  <c r="L191" i="101"/>
  <c r="K191" i="101" s="1"/>
  <c r="L190" i="101"/>
  <c r="K190" i="101" s="1"/>
  <c r="L189" i="101"/>
  <c r="K189" i="101" s="1"/>
  <c r="L188" i="101"/>
  <c r="K188" i="101" s="1"/>
  <c r="L187" i="101"/>
  <c r="K187" i="101" s="1"/>
  <c r="J187" i="101" s="1"/>
  <c r="Y186" i="101"/>
  <c r="X186" i="101"/>
  <c r="W186" i="101"/>
  <c r="V186" i="101"/>
  <c r="U186" i="101"/>
  <c r="T186" i="101"/>
  <c r="R186" i="101"/>
  <c r="Q186" i="101"/>
  <c r="P186" i="101"/>
  <c r="O186" i="101"/>
  <c r="N186" i="101"/>
  <c r="M186" i="101"/>
  <c r="M162" i="101" s="1"/>
  <c r="F186" i="101"/>
  <c r="L185" i="101"/>
  <c r="K185" i="101" s="1"/>
  <c r="L184" i="101"/>
  <c r="K184" i="101" s="1"/>
  <c r="L183" i="101"/>
  <c r="K183" i="101" s="1"/>
  <c r="L182" i="101"/>
  <c r="K182" i="101" s="1"/>
  <c r="L181" i="101"/>
  <c r="K181" i="101" s="1"/>
  <c r="L180" i="101"/>
  <c r="K180" i="101" s="1"/>
  <c r="L179" i="101"/>
  <c r="K179" i="101" s="1"/>
  <c r="L178" i="101"/>
  <c r="K178" i="101" s="1"/>
  <c r="L177" i="101"/>
  <c r="K177" i="101" s="1"/>
  <c r="L176" i="101"/>
  <c r="K176" i="101" s="1"/>
  <c r="J176" i="101" s="1"/>
  <c r="Y175" i="101"/>
  <c r="X175" i="101"/>
  <c r="W175" i="101"/>
  <c r="V175" i="101"/>
  <c r="U175" i="101"/>
  <c r="T175" i="101"/>
  <c r="R175" i="101"/>
  <c r="Q175" i="101"/>
  <c r="Q162" i="101" s="1"/>
  <c r="P175" i="101"/>
  <c r="O175" i="101"/>
  <c r="N175" i="101"/>
  <c r="M175" i="101"/>
  <c r="F175" i="101"/>
  <c r="L174" i="101"/>
  <c r="K174" i="101" s="1"/>
  <c r="L173" i="101"/>
  <c r="K173" i="101" s="1"/>
  <c r="L172" i="101"/>
  <c r="K172" i="101" s="1"/>
  <c r="L171" i="101"/>
  <c r="K171" i="101" s="1"/>
  <c r="L170" i="101"/>
  <c r="K170" i="101" s="1"/>
  <c r="L169" i="101"/>
  <c r="K169" i="101" s="1"/>
  <c r="L168" i="101"/>
  <c r="K168" i="101" s="1"/>
  <c r="L167" i="101"/>
  <c r="K167" i="101" s="1"/>
  <c r="L166" i="101"/>
  <c r="K166" i="101" s="1"/>
  <c r="L165" i="101"/>
  <c r="K165" i="101" s="1"/>
  <c r="Y164" i="101"/>
  <c r="X164" i="101"/>
  <c r="W164" i="101"/>
  <c r="V164" i="101"/>
  <c r="V162" i="101" s="1"/>
  <c r="U164" i="101"/>
  <c r="T164" i="101"/>
  <c r="R164" i="101"/>
  <c r="Q164" i="101"/>
  <c r="P164" i="101"/>
  <c r="O164" i="101"/>
  <c r="N164" i="101"/>
  <c r="M164" i="101"/>
  <c r="F164" i="101"/>
  <c r="L163" i="101"/>
  <c r="K163" i="101" s="1"/>
  <c r="L161" i="101"/>
  <c r="K161" i="101" s="1"/>
  <c r="F161" i="101"/>
  <c r="L160" i="101"/>
  <c r="K160" i="101" s="1"/>
  <c r="F160" i="101"/>
  <c r="L159" i="101"/>
  <c r="K159" i="101" s="1"/>
  <c r="F159" i="101"/>
  <c r="L158" i="101"/>
  <c r="K158" i="101" s="1"/>
  <c r="J158" i="101" s="1"/>
  <c r="F158" i="101"/>
  <c r="Y157" i="101"/>
  <c r="X157" i="101"/>
  <c r="W157" i="101"/>
  <c r="V157" i="101"/>
  <c r="U157" i="101"/>
  <c r="T157" i="101"/>
  <c r="R157" i="101"/>
  <c r="Q157" i="101"/>
  <c r="P157" i="101"/>
  <c r="O157" i="101"/>
  <c r="N157" i="101"/>
  <c r="M157" i="101"/>
  <c r="L156" i="101"/>
  <c r="K156" i="101" s="1"/>
  <c r="L155" i="101"/>
  <c r="K155" i="101" s="1"/>
  <c r="L154" i="101"/>
  <c r="K154" i="101" s="1"/>
  <c r="L153" i="101"/>
  <c r="K153" i="101" s="1"/>
  <c r="L152" i="101"/>
  <c r="K152" i="101" s="1"/>
  <c r="L151" i="101"/>
  <c r="K151" i="101" s="1"/>
  <c r="L150" i="101"/>
  <c r="K150" i="101" s="1"/>
  <c r="J150" i="101" s="1"/>
  <c r="F149" i="101"/>
  <c r="Y149" i="101"/>
  <c r="Y147" i="101" s="1"/>
  <c r="X149" i="101"/>
  <c r="W149" i="101"/>
  <c r="W147" i="101" s="1"/>
  <c r="V149" i="101"/>
  <c r="V147" i="101" s="1"/>
  <c r="U149" i="101"/>
  <c r="U147" i="101" s="1"/>
  <c r="T149" i="101"/>
  <c r="T147" i="101" s="1"/>
  <c r="R149" i="101"/>
  <c r="R147" i="101" s="1"/>
  <c r="Q149" i="101"/>
  <c r="P149" i="101"/>
  <c r="P147" i="101" s="1"/>
  <c r="O149" i="101"/>
  <c r="N149" i="101"/>
  <c r="N147" i="101" s="1"/>
  <c r="M149" i="101"/>
  <c r="M147" i="101" s="1"/>
  <c r="L148" i="101"/>
  <c r="K148" i="101" s="1"/>
  <c r="X147" i="101"/>
  <c r="Q147" i="101"/>
  <c r="O147" i="101"/>
  <c r="L146" i="101"/>
  <c r="K146" i="101" s="1"/>
  <c r="L145" i="101"/>
  <c r="K145" i="101" s="1"/>
  <c r="L144" i="101"/>
  <c r="K144" i="101" s="1"/>
  <c r="L143" i="101"/>
  <c r="K143" i="101" s="1"/>
  <c r="L142" i="101"/>
  <c r="K142" i="101" s="1"/>
  <c r="L141" i="101"/>
  <c r="K141" i="101" s="1"/>
  <c r="L140" i="101"/>
  <c r="K140" i="101" s="1"/>
  <c r="L139" i="101"/>
  <c r="K139" i="101" s="1"/>
  <c r="L138" i="101"/>
  <c r="K138" i="101" s="1"/>
  <c r="L137" i="101"/>
  <c r="K137" i="101" s="1"/>
  <c r="L136" i="101"/>
  <c r="K136" i="101" s="1"/>
  <c r="Y135" i="101"/>
  <c r="X135" i="101"/>
  <c r="W135" i="101"/>
  <c r="V135" i="101"/>
  <c r="U135" i="101"/>
  <c r="T135" i="101"/>
  <c r="R135" i="101"/>
  <c r="Q135" i="101"/>
  <c r="P135" i="101"/>
  <c r="O135" i="101"/>
  <c r="N135" i="101"/>
  <c r="M135" i="101"/>
  <c r="F135" i="101"/>
  <c r="L134" i="101"/>
  <c r="K134" i="101" s="1"/>
  <c r="L133" i="101"/>
  <c r="K133" i="101" s="1"/>
  <c r="L132" i="101"/>
  <c r="K132" i="101" s="1"/>
  <c r="L131" i="101"/>
  <c r="K131" i="101" s="1"/>
  <c r="L130" i="101"/>
  <c r="K130" i="101" s="1"/>
  <c r="L129" i="101"/>
  <c r="K129" i="101" s="1"/>
  <c r="L128" i="101"/>
  <c r="K128" i="101" s="1"/>
  <c r="L127" i="101"/>
  <c r="K127" i="101" s="1"/>
  <c r="L126" i="101"/>
  <c r="K126" i="101" s="1"/>
  <c r="L125" i="101"/>
  <c r="K125" i="101" s="1"/>
  <c r="L124" i="101"/>
  <c r="K124" i="101" s="1"/>
  <c r="L123" i="101"/>
  <c r="K123" i="101" s="1"/>
  <c r="L122" i="101"/>
  <c r="K122" i="101" s="1"/>
  <c r="L121" i="101"/>
  <c r="K121" i="101" s="1"/>
  <c r="Y120" i="101"/>
  <c r="X120" i="101"/>
  <c r="W120" i="101"/>
  <c r="V120" i="101"/>
  <c r="U120" i="101"/>
  <c r="T120" i="101"/>
  <c r="R120" i="101"/>
  <c r="Q120" i="101"/>
  <c r="P120" i="101"/>
  <c r="O120" i="101"/>
  <c r="N120" i="101"/>
  <c r="M120" i="101"/>
  <c r="F120" i="101"/>
  <c r="L119" i="101"/>
  <c r="K119" i="101" s="1"/>
  <c r="L118" i="101"/>
  <c r="K118" i="101" s="1"/>
  <c r="Y117" i="101"/>
  <c r="X117" i="101"/>
  <c r="W117" i="101"/>
  <c r="V117" i="101"/>
  <c r="U117" i="101"/>
  <c r="T117" i="101"/>
  <c r="R117" i="101"/>
  <c r="Q117" i="101"/>
  <c r="P117" i="101"/>
  <c r="O117" i="101"/>
  <c r="N117" i="101"/>
  <c r="M117" i="101"/>
  <c r="F117" i="101"/>
  <c r="L116" i="101"/>
  <c r="K116" i="101" s="1"/>
  <c r="L115" i="101"/>
  <c r="K115" i="101" s="1"/>
  <c r="L114" i="101"/>
  <c r="K114" i="101" s="1"/>
  <c r="L113" i="101"/>
  <c r="K113" i="101" s="1"/>
  <c r="L112" i="101"/>
  <c r="K112" i="101" s="1"/>
  <c r="L111" i="101"/>
  <c r="K111" i="101" s="1"/>
  <c r="L110" i="101"/>
  <c r="K110" i="101" s="1"/>
  <c r="L109" i="101"/>
  <c r="K109" i="101" s="1"/>
  <c r="L108" i="101"/>
  <c r="K108" i="101" s="1"/>
  <c r="L107" i="101"/>
  <c r="K107" i="101" s="1"/>
  <c r="Y106" i="101"/>
  <c r="X106" i="101"/>
  <c r="W106" i="101"/>
  <c r="W75" i="101" s="1"/>
  <c r="V106" i="101"/>
  <c r="U106" i="101"/>
  <c r="T106" i="101"/>
  <c r="R106" i="101"/>
  <c r="Q106" i="101"/>
  <c r="P106" i="101"/>
  <c r="O106" i="101"/>
  <c r="N106" i="101"/>
  <c r="N75" i="101" s="1"/>
  <c r="M106" i="101"/>
  <c r="F106" i="101"/>
  <c r="L105" i="101"/>
  <c r="K105" i="101" s="1"/>
  <c r="L104" i="101"/>
  <c r="K104" i="101" s="1"/>
  <c r="L103" i="101"/>
  <c r="K103" i="101" s="1"/>
  <c r="L102" i="101"/>
  <c r="K102" i="101" s="1"/>
  <c r="L101" i="101"/>
  <c r="K101" i="101" s="1"/>
  <c r="L100" i="101"/>
  <c r="K100" i="101" s="1"/>
  <c r="L99" i="101"/>
  <c r="K99" i="101" s="1"/>
  <c r="L98" i="101"/>
  <c r="K98" i="101" s="1"/>
  <c r="L97" i="101"/>
  <c r="K97" i="101" s="1"/>
  <c r="L96" i="101"/>
  <c r="K96" i="101" s="1"/>
  <c r="Y95" i="101"/>
  <c r="X95" i="101"/>
  <c r="W95" i="101"/>
  <c r="V95" i="101"/>
  <c r="U95" i="101"/>
  <c r="T95" i="101"/>
  <c r="R95" i="101"/>
  <c r="Q95" i="101"/>
  <c r="P95" i="101"/>
  <c r="O95" i="101"/>
  <c r="N95" i="101"/>
  <c r="M95" i="101"/>
  <c r="F95" i="101"/>
  <c r="L94" i="101"/>
  <c r="K94" i="101" s="1"/>
  <c r="L93" i="101"/>
  <c r="K93" i="101" s="1"/>
  <c r="L92" i="101"/>
  <c r="K92" i="101" s="1"/>
  <c r="L91" i="101"/>
  <c r="K91" i="101" s="1"/>
  <c r="L90" i="101"/>
  <c r="K90" i="101" s="1"/>
  <c r="L89" i="101"/>
  <c r="K89" i="101" s="1"/>
  <c r="L88" i="101"/>
  <c r="K88" i="101" s="1"/>
  <c r="L87" i="101"/>
  <c r="K87" i="101" s="1"/>
  <c r="L86" i="101"/>
  <c r="K86" i="101" s="1"/>
  <c r="L85" i="101"/>
  <c r="K85" i="101" s="1"/>
  <c r="Y84" i="101"/>
  <c r="X84" i="101"/>
  <c r="W84" i="101"/>
  <c r="V84" i="101"/>
  <c r="U84" i="101"/>
  <c r="T84" i="101"/>
  <c r="R84" i="101"/>
  <c r="Q84" i="101"/>
  <c r="P84" i="101"/>
  <c r="O84" i="101"/>
  <c r="N84" i="101"/>
  <c r="M84" i="101"/>
  <c r="F84" i="101"/>
  <c r="L83" i="101"/>
  <c r="K83" i="101" s="1"/>
  <c r="L82" i="101"/>
  <c r="K82" i="101" s="1"/>
  <c r="L81" i="101"/>
  <c r="K81" i="101" s="1"/>
  <c r="L80" i="101"/>
  <c r="K80" i="101" s="1"/>
  <c r="Y79" i="101"/>
  <c r="X79" i="101"/>
  <c r="W79" i="101"/>
  <c r="V79" i="101"/>
  <c r="U79" i="101"/>
  <c r="T79" i="101"/>
  <c r="R79" i="101"/>
  <c r="Q79" i="101"/>
  <c r="P79" i="101"/>
  <c r="O79" i="101"/>
  <c r="N79" i="101"/>
  <c r="M79" i="101"/>
  <c r="F79" i="101"/>
  <c r="L78" i="101"/>
  <c r="K78" i="101" s="1"/>
  <c r="L77" i="101"/>
  <c r="K77" i="101" s="1"/>
  <c r="Y76" i="101"/>
  <c r="X76" i="101"/>
  <c r="W76" i="101"/>
  <c r="V76" i="101"/>
  <c r="U76" i="101"/>
  <c r="T76" i="101"/>
  <c r="R76" i="101"/>
  <c r="R75" i="101" s="1"/>
  <c r="Q76" i="101"/>
  <c r="Q75" i="101" s="1"/>
  <c r="P76" i="101"/>
  <c r="O76" i="101"/>
  <c r="N76" i="101"/>
  <c r="M76" i="101"/>
  <c r="M75" i="101" s="1"/>
  <c r="F76" i="101"/>
  <c r="V75" i="101"/>
  <c r="L74" i="101"/>
  <c r="K74" i="101" s="1"/>
  <c r="L73" i="101"/>
  <c r="K73" i="101" s="1"/>
  <c r="L72" i="101"/>
  <c r="K72" i="101" s="1"/>
  <c r="L71" i="101"/>
  <c r="Y70" i="101"/>
  <c r="X70" i="101"/>
  <c r="W70" i="101"/>
  <c r="V70" i="101"/>
  <c r="U70" i="101"/>
  <c r="T70" i="101"/>
  <c r="R70" i="101"/>
  <c r="Q70" i="101"/>
  <c r="P70" i="101"/>
  <c r="O70" i="101"/>
  <c r="N70" i="101"/>
  <c r="M70" i="101"/>
  <c r="F70" i="101"/>
  <c r="L69" i="101"/>
  <c r="K69" i="101" s="1"/>
  <c r="L68" i="101"/>
  <c r="K68" i="101" s="1"/>
  <c r="L67" i="101"/>
  <c r="K67" i="101" s="1"/>
  <c r="J67" i="101" s="1"/>
  <c r="Y66" i="101"/>
  <c r="X66" i="101"/>
  <c r="X59" i="101" s="1"/>
  <c r="W66" i="101"/>
  <c r="W59" i="101" s="1"/>
  <c r="V66" i="101"/>
  <c r="V59" i="101" s="1"/>
  <c r="U66" i="101"/>
  <c r="T66" i="101"/>
  <c r="T59" i="101" s="1"/>
  <c r="R66" i="101"/>
  <c r="Q66" i="101"/>
  <c r="Q59" i="101" s="1"/>
  <c r="P66" i="101"/>
  <c r="P59" i="101" s="1"/>
  <c r="O66" i="101"/>
  <c r="O59" i="101" s="1"/>
  <c r="N66" i="101"/>
  <c r="N59" i="101" s="1"/>
  <c r="M66" i="101"/>
  <c r="M59" i="101" s="1"/>
  <c r="F66" i="101"/>
  <c r="F59" i="101" s="1"/>
  <c r="L65" i="101"/>
  <c r="K65" i="101" s="1"/>
  <c r="L64" i="101"/>
  <c r="K64" i="101" s="1"/>
  <c r="L63" i="101"/>
  <c r="K63" i="101" s="1"/>
  <c r="L62" i="101"/>
  <c r="K62" i="101" s="1"/>
  <c r="L61" i="101"/>
  <c r="K61" i="101" s="1"/>
  <c r="L60" i="101"/>
  <c r="K60" i="101" s="1"/>
  <c r="Y59" i="101"/>
  <c r="U59" i="101"/>
  <c r="R59" i="101"/>
  <c r="L58" i="101"/>
  <c r="K58" i="101" s="1"/>
  <c r="L57" i="101"/>
  <c r="K57" i="101" s="1"/>
  <c r="L56" i="101"/>
  <c r="K56" i="101" s="1"/>
  <c r="L55" i="101"/>
  <c r="K55" i="101" s="1"/>
  <c r="J55" i="101" s="1"/>
  <c r="Y53" i="101"/>
  <c r="W53" i="101"/>
  <c r="U53" i="101"/>
  <c r="R53" i="101"/>
  <c r="P53" i="101"/>
  <c r="N53" i="101"/>
  <c r="F53" i="101"/>
  <c r="X53" i="101"/>
  <c r="V53" i="101"/>
  <c r="T53" i="101"/>
  <c r="Q53" i="101"/>
  <c r="O53" i="101"/>
  <c r="M53" i="101"/>
  <c r="L52" i="101"/>
  <c r="K52" i="101" s="1"/>
  <c r="L51" i="101"/>
  <c r="K51" i="101" s="1"/>
  <c r="Y50" i="101"/>
  <c r="X50" i="101"/>
  <c r="W50" i="101"/>
  <c r="V50" i="101"/>
  <c r="U50" i="101"/>
  <c r="T50" i="101"/>
  <c r="R50" i="101"/>
  <c r="Q50" i="101"/>
  <c r="P50" i="101"/>
  <c r="O50" i="101"/>
  <c r="N50" i="101"/>
  <c r="M50" i="101"/>
  <c r="F50" i="101"/>
  <c r="L47" i="101"/>
  <c r="K47" i="101" s="1"/>
  <c r="L46" i="101"/>
  <c r="K46" i="101" s="1"/>
  <c r="J46" i="101" s="1"/>
  <c r="Y45" i="101"/>
  <c r="Y40" i="101" s="1"/>
  <c r="X45" i="101"/>
  <c r="X40" i="101" s="1"/>
  <c r="W45" i="101"/>
  <c r="W40" i="101" s="1"/>
  <c r="V45" i="101"/>
  <c r="V40" i="101" s="1"/>
  <c r="U45" i="101"/>
  <c r="U40" i="101" s="1"/>
  <c r="T45" i="101"/>
  <c r="T40" i="101" s="1"/>
  <c r="R45" i="101"/>
  <c r="Q45" i="101"/>
  <c r="Q40" i="101" s="1"/>
  <c r="P45" i="101"/>
  <c r="P40" i="101" s="1"/>
  <c r="O45" i="101"/>
  <c r="O40" i="101" s="1"/>
  <c r="N45" i="101"/>
  <c r="N40" i="101" s="1"/>
  <c r="M45" i="101"/>
  <c r="F45" i="101"/>
  <c r="F40" i="101" s="1"/>
  <c r="L44" i="101"/>
  <c r="K44" i="101" s="1"/>
  <c r="L42" i="101"/>
  <c r="K42" i="101" s="1"/>
  <c r="R40" i="101"/>
  <c r="L39" i="101"/>
  <c r="K39" i="101" s="1"/>
  <c r="L38" i="101"/>
  <c r="K38" i="101" s="1"/>
  <c r="J38" i="101" s="1"/>
  <c r="Y37" i="101"/>
  <c r="X37" i="101"/>
  <c r="W37" i="101"/>
  <c r="V37" i="101"/>
  <c r="U37" i="101"/>
  <c r="T37" i="101"/>
  <c r="R37" i="101"/>
  <c r="Q37" i="101"/>
  <c r="P37" i="101"/>
  <c r="O37" i="101"/>
  <c r="N37" i="101"/>
  <c r="M37" i="101"/>
  <c r="F37" i="101"/>
  <c r="L36" i="101"/>
  <c r="K36" i="101" s="1"/>
  <c r="L35" i="101"/>
  <c r="K35" i="101" s="1"/>
  <c r="Y33" i="101"/>
  <c r="X33" i="101"/>
  <c r="W33" i="101"/>
  <c r="V33" i="101"/>
  <c r="U33" i="101"/>
  <c r="T33" i="101"/>
  <c r="R33" i="101"/>
  <c r="Q33" i="101"/>
  <c r="P33" i="101"/>
  <c r="O33" i="101"/>
  <c r="N33" i="101"/>
  <c r="M33" i="101"/>
  <c r="F33" i="101"/>
  <c r="AA33" i="96"/>
  <c r="Z33" i="96"/>
  <c r="Y33" i="96"/>
  <c r="X33" i="96"/>
  <c r="W33" i="96"/>
  <c r="U33" i="96"/>
  <c r="AA30" i="96"/>
  <c r="Z30" i="96"/>
  <c r="Y30" i="96"/>
  <c r="X30" i="96"/>
  <c r="W30" i="96"/>
  <c r="U30" i="96"/>
  <c r="X24" i="101"/>
  <c r="W24" i="101"/>
  <c r="V24" i="101"/>
  <c r="Y24" i="101"/>
  <c r="U24" i="101"/>
  <c r="T24" i="101"/>
  <c r="Q24" i="101"/>
  <c r="P24" i="101"/>
  <c r="O24" i="101"/>
  <c r="N24" i="101"/>
  <c r="M24" i="101"/>
  <c r="F24" i="101"/>
  <c r="L23" i="101"/>
  <c r="K23" i="101" s="1"/>
  <c r="L22" i="101"/>
  <c r="K22" i="101" s="1"/>
  <c r="L21" i="101"/>
  <c r="K21" i="101" s="1"/>
  <c r="J21" i="101" s="1"/>
  <c r="Y20" i="101"/>
  <c r="X20" i="101"/>
  <c r="W20" i="101"/>
  <c r="V20" i="101"/>
  <c r="U20" i="101"/>
  <c r="T20" i="101"/>
  <c r="R20" i="101"/>
  <c r="Q20" i="101"/>
  <c r="P20" i="101"/>
  <c r="O20" i="101"/>
  <c r="N20" i="101"/>
  <c r="M20" i="101"/>
  <c r="F20" i="101"/>
  <c r="AA19" i="96"/>
  <c r="Z19" i="96"/>
  <c r="W19" i="95" s="1"/>
  <c r="Y19" i="96"/>
  <c r="X19" i="96"/>
  <c r="U19" i="95" s="1"/>
  <c r="W19" i="96"/>
  <c r="U19" i="96"/>
  <c r="AA15" i="96"/>
  <c r="Z15" i="96"/>
  <c r="Y15" i="96"/>
  <c r="X15" i="96"/>
  <c r="W15" i="96"/>
  <c r="U15" i="96"/>
  <c r="L13" i="101"/>
  <c r="L12" i="101"/>
  <c r="L11" i="101"/>
  <c r="L10" i="101"/>
  <c r="L9" i="101"/>
  <c r="L8" i="101"/>
  <c r="X6" i="101"/>
  <c r="W6" i="101"/>
  <c r="W5" i="101" s="1"/>
  <c r="V6" i="101"/>
  <c r="U6" i="101"/>
  <c r="T6" i="101"/>
  <c r="R6" i="101"/>
  <c r="Q6" i="101"/>
  <c r="P6" i="101"/>
  <c r="O6" i="101"/>
  <c r="N6" i="101"/>
  <c r="N5" i="101" s="1"/>
  <c r="M6" i="101"/>
  <c r="F6" i="101"/>
  <c r="L255" i="100"/>
  <c r="L254" i="100"/>
  <c r="L253" i="100"/>
  <c r="L252" i="100"/>
  <c r="L251" i="100"/>
  <c r="L250" i="100"/>
  <c r="L249" i="100"/>
  <c r="L248" i="100" s="1"/>
  <c r="F248" i="100"/>
  <c r="Y248" i="100"/>
  <c r="X248" i="100"/>
  <c r="W248" i="100"/>
  <c r="V248" i="100"/>
  <c r="U248" i="100"/>
  <c r="T248" i="100"/>
  <c r="R248" i="100"/>
  <c r="Q248" i="100"/>
  <c r="P248" i="100"/>
  <c r="O248" i="100"/>
  <c r="N248" i="100"/>
  <c r="M248" i="100"/>
  <c r="L247" i="100"/>
  <c r="L246" i="100"/>
  <c r="Y245" i="100"/>
  <c r="X245" i="100"/>
  <c r="W245" i="100"/>
  <c r="V245" i="100"/>
  <c r="U245" i="100"/>
  <c r="T245" i="100"/>
  <c r="R245" i="100"/>
  <c r="Q245" i="100"/>
  <c r="Q227" i="100" s="1"/>
  <c r="Q226" i="100" s="1"/>
  <c r="P245" i="100"/>
  <c r="O245" i="100"/>
  <c r="N245" i="100"/>
  <c r="M245" i="100"/>
  <c r="F245" i="100"/>
  <c r="L244" i="100"/>
  <c r="L243" i="100"/>
  <c r="L242" i="100"/>
  <c r="L241" i="100"/>
  <c r="L240" i="100"/>
  <c r="L239" i="100"/>
  <c r="L238" i="100"/>
  <c r="L237" i="100"/>
  <c r="L236" i="100"/>
  <c r="L235" i="100"/>
  <c r="L234" i="100"/>
  <c r="L233" i="100"/>
  <c r="F232" i="100"/>
  <c r="Y232" i="100"/>
  <c r="X232" i="100"/>
  <c r="W232" i="100"/>
  <c r="V232" i="100"/>
  <c r="U232" i="100"/>
  <c r="T232" i="100"/>
  <c r="R232" i="100"/>
  <c r="Q232" i="100"/>
  <c r="P232" i="100"/>
  <c r="O232" i="100"/>
  <c r="N232" i="100"/>
  <c r="M232" i="100"/>
  <c r="L231" i="100"/>
  <c r="L230" i="100"/>
  <c r="L229" i="100"/>
  <c r="Y228" i="100"/>
  <c r="X228" i="100"/>
  <c r="W228" i="100"/>
  <c r="W227" i="100" s="1"/>
  <c r="W226" i="100" s="1"/>
  <c r="V228" i="100"/>
  <c r="U228" i="100"/>
  <c r="T228" i="100"/>
  <c r="R228" i="100"/>
  <c r="R227" i="100" s="1"/>
  <c r="R226" i="100" s="1"/>
  <c r="Q228" i="100"/>
  <c r="P228" i="100"/>
  <c r="O228" i="100"/>
  <c r="N228" i="100"/>
  <c r="N227" i="100" s="1"/>
  <c r="N226" i="100" s="1"/>
  <c r="M228" i="100"/>
  <c r="F228" i="100"/>
  <c r="F227" i="100" s="1"/>
  <c r="F226" i="100" s="1"/>
  <c r="L225" i="100"/>
  <c r="L224" i="100"/>
  <c r="L223" i="100"/>
  <c r="L222" i="100"/>
  <c r="L221" i="100"/>
  <c r="L220" i="100"/>
  <c r="L219" i="100"/>
  <c r="L218" i="100"/>
  <c r="L217" i="100"/>
  <c r="L216" i="100"/>
  <c r="F215" i="100"/>
  <c r="Y215" i="100"/>
  <c r="X215" i="100"/>
  <c r="W215" i="100"/>
  <c r="V215" i="100"/>
  <c r="U215" i="100"/>
  <c r="T215" i="100"/>
  <c r="R215" i="100"/>
  <c r="Q215" i="100"/>
  <c r="P215" i="100"/>
  <c r="O215" i="100"/>
  <c r="N215" i="100"/>
  <c r="M215" i="100"/>
  <c r="L214" i="100"/>
  <c r="L213" i="100"/>
  <c r="L212" i="100"/>
  <c r="L211" i="100"/>
  <c r="L210" i="100"/>
  <c r="L209" i="100"/>
  <c r="L208" i="100"/>
  <c r="L207" i="100"/>
  <c r="L206" i="100"/>
  <c r="L205" i="100"/>
  <c r="L204" i="100"/>
  <c r="L203" i="100"/>
  <c r="L202" i="100"/>
  <c r="Y201" i="100"/>
  <c r="X201" i="100"/>
  <c r="W201" i="100"/>
  <c r="V201" i="100"/>
  <c r="U201" i="100"/>
  <c r="T201" i="100"/>
  <c r="R201" i="100"/>
  <c r="Q201" i="100"/>
  <c r="P201" i="100"/>
  <c r="O201" i="100"/>
  <c r="N201" i="100"/>
  <c r="M201" i="100"/>
  <c r="F201" i="100"/>
  <c r="L200" i="100"/>
  <c r="L199" i="100"/>
  <c r="F198" i="100"/>
  <c r="Y198" i="100"/>
  <c r="X198" i="100"/>
  <c r="W198" i="100"/>
  <c r="V198" i="100"/>
  <c r="U198" i="100"/>
  <c r="T198" i="100"/>
  <c r="R198" i="100"/>
  <c r="Q198" i="100"/>
  <c r="P198" i="100"/>
  <c r="O198" i="100"/>
  <c r="N198" i="100"/>
  <c r="M198" i="100"/>
  <c r="L197" i="100"/>
  <c r="L196" i="100"/>
  <c r="L195" i="100"/>
  <c r="L194" i="100"/>
  <c r="L193" i="100"/>
  <c r="L192" i="100"/>
  <c r="L191" i="100"/>
  <c r="L190" i="100"/>
  <c r="L189" i="100"/>
  <c r="L188" i="100"/>
  <c r="Y187" i="100"/>
  <c r="X187" i="100"/>
  <c r="W187" i="100"/>
  <c r="V187" i="100"/>
  <c r="U187" i="100"/>
  <c r="T187" i="100"/>
  <c r="R187" i="100"/>
  <c r="Q187" i="100"/>
  <c r="P187" i="100"/>
  <c r="O187" i="100"/>
  <c r="N187" i="100"/>
  <c r="M187" i="100"/>
  <c r="F187" i="100"/>
  <c r="L186" i="100"/>
  <c r="L185" i="100"/>
  <c r="L184" i="100"/>
  <c r="L183" i="100"/>
  <c r="L182" i="100"/>
  <c r="L181" i="100"/>
  <c r="L180" i="100"/>
  <c r="L179" i="100"/>
  <c r="L178" i="100"/>
  <c r="L177" i="100"/>
  <c r="F176" i="100"/>
  <c r="Y176" i="100"/>
  <c r="X176" i="100"/>
  <c r="W176" i="100"/>
  <c r="V176" i="100"/>
  <c r="U176" i="100"/>
  <c r="T176" i="100"/>
  <c r="R176" i="100"/>
  <c r="Q176" i="100"/>
  <c r="P176" i="100"/>
  <c r="O176" i="100"/>
  <c r="N176" i="100"/>
  <c r="M176" i="100"/>
  <c r="L175" i="100"/>
  <c r="L174" i="100"/>
  <c r="L173" i="100"/>
  <c r="L172" i="100"/>
  <c r="L171" i="100"/>
  <c r="L170" i="100"/>
  <c r="L169" i="100"/>
  <c r="L168" i="100"/>
  <c r="L167" i="100"/>
  <c r="L166" i="100"/>
  <c r="Y165" i="100"/>
  <c r="X165" i="100"/>
  <c r="W165" i="100"/>
  <c r="V165" i="100"/>
  <c r="U165" i="100"/>
  <c r="T165" i="100"/>
  <c r="R165" i="100"/>
  <c r="Q165" i="100"/>
  <c r="P165" i="100"/>
  <c r="O165" i="100"/>
  <c r="N165" i="100"/>
  <c r="M165" i="100"/>
  <c r="F165" i="100"/>
  <c r="L164" i="100"/>
  <c r="L162" i="100"/>
  <c r="L161" i="100"/>
  <c r="L160" i="100"/>
  <c r="L159" i="100"/>
  <c r="Y158" i="100"/>
  <c r="X158" i="100"/>
  <c r="W158" i="100"/>
  <c r="V158" i="100"/>
  <c r="U158" i="100"/>
  <c r="T158" i="100"/>
  <c r="R158" i="100"/>
  <c r="Q158" i="100"/>
  <c r="P158" i="100"/>
  <c r="O158" i="100"/>
  <c r="N158" i="100"/>
  <c r="M158" i="100"/>
  <c r="F158" i="100"/>
  <c r="L157" i="100"/>
  <c r="L156" i="100"/>
  <c r="L155" i="100"/>
  <c r="L154" i="100"/>
  <c r="L153" i="100"/>
  <c r="L152" i="100"/>
  <c r="L151" i="100"/>
  <c r="F150" i="100"/>
  <c r="F148" i="100" s="1"/>
  <c r="Y150" i="100"/>
  <c r="X150" i="100"/>
  <c r="X148" i="100" s="1"/>
  <c r="W150" i="100"/>
  <c r="V150" i="100"/>
  <c r="V148" i="100" s="1"/>
  <c r="U150" i="100"/>
  <c r="U148" i="100" s="1"/>
  <c r="T150" i="100"/>
  <c r="T148" i="100" s="1"/>
  <c r="R150" i="100"/>
  <c r="Q150" i="100"/>
  <c r="Q148" i="100" s="1"/>
  <c r="P150" i="100"/>
  <c r="O150" i="100"/>
  <c r="O148" i="100" s="1"/>
  <c r="N150" i="100"/>
  <c r="M150" i="100"/>
  <c r="L149" i="100"/>
  <c r="Y148" i="100"/>
  <c r="W148" i="100"/>
  <c r="R148" i="100"/>
  <c r="P148" i="100"/>
  <c r="N148" i="100"/>
  <c r="L147" i="100"/>
  <c r="L146" i="100"/>
  <c r="L145" i="100"/>
  <c r="L144" i="100"/>
  <c r="L143" i="100"/>
  <c r="L142" i="100"/>
  <c r="L141" i="100"/>
  <c r="L140" i="100"/>
  <c r="L139" i="100"/>
  <c r="L138" i="100"/>
  <c r="L137" i="100"/>
  <c r="F136" i="100"/>
  <c r="Y136" i="100"/>
  <c r="X136" i="100"/>
  <c r="W136" i="100"/>
  <c r="V136" i="100"/>
  <c r="U136" i="100"/>
  <c r="T136" i="100"/>
  <c r="R136" i="100"/>
  <c r="Q136" i="100"/>
  <c r="P136" i="100"/>
  <c r="O136" i="100"/>
  <c r="N136" i="100"/>
  <c r="M136" i="100"/>
  <c r="L135" i="100"/>
  <c r="L134" i="100"/>
  <c r="L133" i="100"/>
  <c r="L132" i="100"/>
  <c r="L131" i="100"/>
  <c r="L130" i="100"/>
  <c r="L129" i="100"/>
  <c r="L128" i="100"/>
  <c r="L127" i="100"/>
  <c r="L126" i="100"/>
  <c r="L125" i="100"/>
  <c r="L124" i="100"/>
  <c r="L123" i="100"/>
  <c r="L122" i="100"/>
  <c r="Y121" i="100"/>
  <c r="X121" i="100"/>
  <c r="W121" i="100"/>
  <c r="V121" i="100"/>
  <c r="U121" i="100"/>
  <c r="T121" i="100"/>
  <c r="R121" i="100"/>
  <c r="Q121" i="100"/>
  <c r="P121" i="100"/>
  <c r="O121" i="100"/>
  <c r="N121" i="100"/>
  <c r="M121" i="100"/>
  <c r="F121" i="100"/>
  <c r="L120" i="100"/>
  <c r="L119" i="100"/>
  <c r="L118" i="100" s="1"/>
  <c r="F118" i="100"/>
  <c r="Y118" i="100"/>
  <c r="X118" i="100"/>
  <c r="W118" i="100"/>
  <c r="V118" i="100"/>
  <c r="U118" i="100"/>
  <c r="T118" i="100"/>
  <c r="R118" i="100"/>
  <c r="Q118" i="100"/>
  <c r="P118" i="100"/>
  <c r="O118" i="100"/>
  <c r="N118" i="100"/>
  <c r="M118" i="100"/>
  <c r="L117" i="100"/>
  <c r="L116" i="100"/>
  <c r="F107" i="100"/>
  <c r="L115" i="100"/>
  <c r="L114" i="100"/>
  <c r="L113" i="100"/>
  <c r="L112" i="100"/>
  <c r="L111" i="100"/>
  <c r="L110" i="100"/>
  <c r="L109" i="100"/>
  <c r="L108" i="100"/>
  <c r="Y107" i="100"/>
  <c r="X107" i="100"/>
  <c r="W107" i="100"/>
  <c r="V107" i="100"/>
  <c r="U107" i="100"/>
  <c r="T107" i="100"/>
  <c r="R107" i="100"/>
  <c r="Q107" i="100"/>
  <c r="P107" i="100"/>
  <c r="O107" i="100"/>
  <c r="N107" i="100"/>
  <c r="M107" i="100"/>
  <c r="L106" i="100"/>
  <c r="L105" i="100"/>
  <c r="L104" i="100"/>
  <c r="L103" i="100"/>
  <c r="L102" i="100"/>
  <c r="L101" i="100"/>
  <c r="L100" i="100"/>
  <c r="L99" i="100"/>
  <c r="L98" i="100"/>
  <c r="L97" i="100"/>
  <c r="Y96" i="100"/>
  <c r="X96" i="100"/>
  <c r="W96" i="100"/>
  <c r="V96" i="100"/>
  <c r="U96" i="100"/>
  <c r="T96" i="100"/>
  <c r="R96" i="100"/>
  <c r="Q96" i="100"/>
  <c r="P96" i="100"/>
  <c r="O96" i="100"/>
  <c r="N96" i="100"/>
  <c r="M96" i="100"/>
  <c r="F96" i="100"/>
  <c r="L95" i="100"/>
  <c r="L94" i="100"/>
  <c r="L93" i="100"/>
  <c r="L92" i="100"/>
  <c r="L91" i="100"/>
  <c r="L90" i="100"/>
  <c r="L89" i="100"/>
  <c r="L88" i="100"/>
  <c r="L87" i="100"/>
  <c r="L86" i="100"/>
  <c r="L85" i="100" s="1"/>
  <c r="F85" i="100"/>
  <c r="Y85" i="100"/>
  <c r="X85" i="100"/>
  <c r="W85" i="100"/>
  <c r="V85" i="100"/>
  <c r="U85" i="100"/>
  <c r="T85" i="100"/>
  <c r="R85" i="100"/>
  <c r="Q85" i="100"/>
  <c r="P85" i="100"/>
  <c r="O85" i="100"/>
  <c r="N85" i="100"/>
  <c r="M85" i="100"/>
  <c r="L84" i="100"/>
  <c r="L83" i="100"/>
  <c r="L82" i="100"/>
  <c r="L81" i="100"/>
  <c r="Y80" i="100"/>
  <c r="X80" i="100"/>
  <c r="W80" i="100"/>
  <c r="V80" i="100"/>
  <c r="U80" i="100"/>
  <c r="T80" i="100"/>
  <c r="R80" i="100"/>
  <c r="Q80" i="100"/>
  <c r="P80" i="100"/>
  <c r="O80" i="100"/>
  <c r="N80" i="100"/>
  <c r="M80" i="100"/>
  <c r="F80" i="100"/>
  <c r="L79" i="100"/>
  <c r="L78" i="100"/>
  <c r="F77" i="100"/>
  <c r="Y77" i="100"/>
  <c r="X77" i="100"/>
  <c r="W77" i="100"/>
  <c r="V77" i="100"/>
  <c r="U77" i="100"/>
  <c r="T77" i="100"/>
  <c r="R77" i="100"/>
  <c r="Q77" i="100"/>
  <c r="P77" i="100"/>
  <c r="O77" i="100"/>
  <c r="N77" i="100"/>
  <c r="M77" i="100"/>
  <c r="L75" i="100"/>
  <c r="L74" i="100"/>
  <c r="L73" i="100"/>
  <c r="L72" i="100"/>
  <c r="F71" i="100"/>
  <c r="Y71" i="100"/>
  <c r="X71" i="100"/>
  <c r="W71" i="100"/>
  <c r="V71" i="100"/>
  <c r="U71" i="100"/>
  <c r="T71" i="100"/>
  <c r="R71" i="100"/>
  <c r="Q71" i="100"/>
  <c r="P71" i="100"/>
  <c r="O71" i="100"/>
  <c r="N71" i="100"/>
  <c r="M71" i="100"/>
  <c r="L70" i="100"/>
  <c r="L69" i="100"/>
  <c r="L68" i="100"/>
  <c r="Y67" i="100"/>
  <c r="X67" i="100"/>
  <c r="W67" i="100"/>
  <c r="W60" i="100" s="1"/>
  <c r="V67" i="100"/>
  <c r="U67" i="100"/>
  <c r="T67" i="100"/>
  <c r="T60" i="100" s="1"/>
  <c r="R67" i="100"/>
  <c r="R60" i="100" s="1"/>
  <c r="Q67" i="100"/>
  <c r="P67" i="100"/>
  <c r="O67" i="100"/>
  <c r="O60" i="100" s="1"/>
  <c r="N67" i="100"/>
  <c r="N60" i="100" s="1"/>
  <c r="M67" i="100"/>
  <c r="F67" i="100"/>
  <c r="F60" i="100" s="1"/>
  <c r="L66" i="100"/>
  <c r="L65" i="100"/>
  <c r="L64" i="100"/>
  <c r="L63" i="100"/>
  <c r="L62" i="100"/>
  <c r="L61" i="100"/>
  <c r="L59" i="100"/>
  <c r="L58" i="100"/>
  <c r="L57" i="100"/>
  <c r="L56" i="100"/>
  <c r="Y54" i="100"/>
  <c r="W54" i="100"/>
  <c r="U54" i="100"/>
  <c r="R54" i="100"/>
  <c r="P54" i="100"/>
  <c r="N54" i="100"/>
  <c r="F54" i="100"/>
  <c r="X54" i="100"/>
  <c r="V54" i="100"/>
  <c r="T54" i="100"/>
  <c r="Q54" i="100"/>
  <c r="O54" i="100"/>
  <c r="M54" i="100"/>
  <c r="L53" i="100"/>
  <c r="F51" i="100"/>
  <c r="L52" i="100"/>
  <c r="Y51" i="100"/>
  <c r="X51" i="100"/>
  <c r="W51" i="100"/>
  <c r="V51" i="100"/>
  <c r="U51" i="100"/>
  <c r="T51" i="100"/>
  <c r="R51" i="100"/>
  <c r="Q51" i="100"/>
  <c r="P51" i="100"/>
  <c r="O51" i="100"/>
  <c r="N51" i="100"/>
  <c r="M51" i="100"/>
  <c r="L47" i="100"/>
  <c r="L46" i="100"/>
  <c r="Y45" i="100"/>
  <c r="X45" i="100"/>
  <c r="W45" i="100"/>
  <c r="V45" i="100"/>
  <c r="U45" i="100"/>
  <c r="T45" i="100"/>
  <c r="R45" i="100"/>
  <c r="Q45" i="100"/>
  <c r="Q40" i="100" s="1"/>
  <c r="P45" i="100"/>
  <c r="O45" i="100"/>
  <c r="N45" i="100"/>
  <c r="M45" i="100"/>
  <c r="F45" i="100"/>
  <c r="L44" i="100"/>
  <c r="L43" i="100"/>
  <c r="L42" i="100"/>
  <c r="L39" i="100"/>
  <c r="L38" i="100"/>
  <c r="Y37" i="100"/>
  <c r="X37" i="100"/>
  <c r="W37" i="100"/>
  <c r="V37" i="100"/>
  <c r="U37" i="100"/>
  <c r="T37" i="100"/>
  <c r="R37" i="100"/>
  <c r="Q37" i="100"/>
  <c r="P37" i="100"/>
  <c r="O37" i="100"/>
  <c r="N37" i="100"/>
  <c r="M37" i="100"/>
  <c r="F37" i="100"/>
  <c r="L36" i="100"/>
  <c r="F33" i="100"/>
  <c r="L35" i="100"/>
  <c r="L34" i="100"/>
  <c r="Y33" i="100"/>
  <c r="X33" i="100"/>
  <c r="W33" i="100"/>
  <c r="V33" i="100"/>
  <c r="U33" i="100"/>
  <c r="T33" i="100"/>
  <c r="R33" i="100"/>
  <c r="Q33" i="100"/>
  <c r="P33" i="100"/>
  <c r="O33" i="100"/>
  <c r="N33" i="100"/>
  <c r="M33" i="100"/>
  <c r="X24" i="100"/>
  <c r="T24" i="100"/>
  <c r="L31" i="100"/>
  <c r="L30" i="100"/>
  <c r="L29" i="100"/>
  <c r="W24" i="100"/>
  <c r="L28" i="100"/>
  <c r="L27" i="100"/>
  <c r="L26" i="100"/>
  <c r="U24" i="100"/>
  <c r="Y24" i="100"/>
  <c r="V24" i="100"/>
  <c r="Q24" i="100"/>
  <c r="P24" i="100"/>
  <c r="O24" i="100"/>
  <c r="N24" i="100"/>
  <c r="M24" i="100"/>
  <c r="F24" i="100"/>
  <c r="L23" i="100"/>
  <c r="L21" i="100"/>
  <c r="Y20" i="100"/>
  <c r="X20" i="100"/>
  <c r="W20" i="100"/>
  <c r="V20" i="100"/>
  <c r="U20" i="100"/>
  <c r="T20" i="100"/>
  <c r="R20" i="100"/>
  <c r="Q20" i="100"/>
  <c r="P20" i="100"/>
  <c r="O20" i="100"/>
  <c r="N20" i="100"/>
  <c r="M20" i="100"/>
  <c r="L19" i="100"/>
  <c r="L18" i="100"/>
  <c r="L17" i="100"/>
  <c r="L16" i="100"/>
  <c r="L15" i="100"/>
  <c r="L14" i="100"/>
  <c r="L13" i="100"/>
  <c r="L12" i="100"/>
  <c r="L11" i="100"/>
  <c r="L10" i="100"/>
  <c r="L9" i="100"/>
  <c r="L8" i="100"/>
  <c r="L7" i="100"/>
  <c r="Y6" i="100"/>
  <c r="X6" i="100"/>
  <c r="W6" i="100"/>
  <c r="V6" i="100"/>
  <c r="U6" i="100"/>
  <c r="T6" i="100"/>
  <c r="R6" i="100"/>
  <c r="Q6" i="100"/>
  <c r="P6" i="100"/>
  <c r="O6" i="100"/>
  <c r="N6" i="100"/>
  <c r="M6" i="100"/>
  <c r="F6" i="100"/>
  <c r="F156" i="95"/>
  <c r="F153" i="95"/>
  <c r="F57" i="95"/>
  <c r="F56" i="95"/>
  <c r="F55" i="95"/>
  <c r="F46" i="95"/>
  <c r="F43" i="95"/>
  <c r="F42" i="95"/>
  <c r="F30" i="95"/>
  <c r="F29" i="95"/>
  <c r="F19" i="95"/>
  <c r="F18" i="95"/>
  <c r="F17" i="95"/>
  <c r="F16" i="95"/>
  <c r="F13" i="95"/>
  <c r="F12" i="95"/>
  <c r="F11" i="95"/>
  <c r="F10" i="95"/>
  <c r="F9" i="95"/>
  <c r="F8" i="95"/>
  <c r="AA86" i="97"/>
  <c r="Z86" i="97"/>
  <c r="Y86" i="97"/>
  <c r="W86" i="97"/>
  <c r="S86" i="97"/>
  <c r="Q86" i="97"/>
  <c r="F86" i="97"/>
  <c r="F58" i="95" s="1"/>
  <c r="AA73" i="97"/>
  <c r="Y73" i="97"/>
  <c r="W73" i="97"/>
  <c r="S73" i="97"/>
  <c r="Q73" i="97"/>
  <c r="F73" i="97"/>
  <c r="AA66" i="97"/>
  <c r="Y66" i="97"/>
  <c r="W66" i="97"/>
  <c r="S66" i="97"/>
  <c r="Q66" i="97"/>
  <c r="F66" i="97"/>
  <c r="F44" i="95" s="1"/>
  <c r="Z61" i="97"/>
  <c r="X61" i="97"/>
  <c r="V61" i="97"/>
  <c r="R61" i="97"/>
  <c r="P61" i="97"/>
  <c r="F61" i="97"/>
  <c r="F41" i="95" s="1"/>
  <c r="Z57" i="97"/>
  <c r="X57" i="97"/>
  <c r="V57" i="97"/>
  <c r="T39" i="95" s="1"/>
  <c r="F57" i="97"/>
  <c r="F39" i="95" s="1"/>
  <c r="Z54" i="97"/>
  <c r="X54" i="97"/>
  <c r="V54" i="97"/>
  <c r="T38" i="95" s="1"/>
  <c r="R54" i="97"/>
  <c r="P54" i="97"/>
  <c r="O54" i="97"/>
  <c r="F54" i="97"/>
  <c r="F38" i="95" s="1"/>
  <c r="AA49" i="97"/>
  <c r="Z49" i="97"/>
  <c r="Y49" i="97"/>
  <c r="X49" i="97"/>
  <c r="W49" i="97"/>
  <c r="S49" i="97"/>
  <c r="O49" i="97"/>
  <c r="F49" i="97"/>
  <c r="F35" i="95" s="1"/>
  <c r="Z46" i="97"/>
  <c r="V46" i="97"/>
  <c r="R46" i="97"/>
  <c r="P46" i="97"/>
  <c r="F46" i="97"/>
  <c r="F34" i="95" s="1"/>
  <c r="Z41" i="97"/>
  <c r="X41" i="97"/>
  <c r="V41" i="97"/>
  <c r="R41" i="97"/>
  <c r="P41" i="97"/>
  <c r="O41" i="97"/>
  <c r="F41" i="97"/>
  <c r="F31" i="95" s="1"/>
  <c r="Z36" i="97"/>
  <c r="X36" i="97"/>
  <c r="V36" i="97"/>
  <c r="R36" i="97"/>
  <c r="P36" i="97"/>
  <c r="F36" i="97"/>
  <c r="F28" i="95" s="1"/>
  <c r="X31" i="97"/>
  <c r="V31" i="97"/>
  <c r="R31" i="97"/>
  <c r="P31" i="97"/>
  <c r="F31" i="97"/>
  <c r="Z19" i="97"/>
  <c r="X19" i="97"/>
  <c r="V19" i="97"/>
  <c r="R19" i="97"/>
  <c r="P19" i="97"/>
  <c r="F19" i="97"/>
  <c r="F15" i="95" s="1"/>
  <c r="Z16" i="97"/>
  <c r="X16" i="97"/>
  <c r="V16" i="97"/>
  <c r="F16" i="97"/>
  <c r="F14" i="95" s="1"/>
  <c r="F7" i="97"/>
  <c r="F7" i="95" s="1"/>
  <c r="S59" i="101" l="1"/>
  <c r="J148" i="101"/>
  <c r="I148" i="101"/>
  <c r="H148" i="101"/>
  <c r="G163" i="101"/>
  <c r="J163" i="101"/>
  <c r="I163" i="101"/>
  <c r="H163" i="101"/>
  <c r="O15" i="80"/>
  <c r="J15" i="105"/>
  <c r="K15" i="105"/>
  <c r="O19" i="80"/>
  <c r="J19" i="105"/>
  <c r="K19" i="105"/>
  <c r="O22" i="80"/>
  <c r="J22" i="105"/>
  <c r="K22" i="105"/>
  <c r="O64" i="80"/>
  <c r="J64" i="105"/>
  <c r="K64" i="105"/>
  <c r="O86" i="80"/>
  <c r="J86" i="105"/>
  <c r="K86" i="105"/>
  <c r="O93" i="80"/>
  <c r="J93" i="105"/>
  <c r="K93" i="105"/>
  <c r="O97" i="80"/>
  <c r="J97" i="105"/>
  <c r="K97" i="105"/>
  <c r="O104" i="80"/>
  <c r="J104" i="105"/>
  <c r="K104" i="105"/>
  <c r="O108" i="80"/>
  <c r="J108" i="105"/>
  <c r="K108" i="105"/>
  <c r="O119" i="80"/>
  <c r="J119" i="105"/>
  <c r="K119" i="105"/>
  <c r="O129" i="80"/>
  <c r="J129" i="105"/>
  <c r="K129" i="105"/>
  <c r="O137" i="80"/>
  <c r="J137" i="105"/>
  <c r="K137" i="105"/>
  <c r="O144" i="80"/>
  <c r="J144" i="105"/>
  <c r="K144" i="105"/>
  <c r="O181" i="80"/>
  <c r="J183" i="105"/>
  <c r="K183" i="105"/>
  <c r="O193" i="80"/>
  <c r="J195" i="105"/>
  <c r="K195" i="105"/>
  <c r="O201" i="80"/>
  <c r="J203" i="105"/>
  <c r="K203" i="105"/>
  <c r="O213" i="80"/>
  <c r="J215" i="105"/>
  <c r="K215" i="105"/>
  <c r="O242" i="80"/>
  <c r="J244" i="105"/>
  <c r="K244" i="105"/>
  <c r="X60" i="100"/>
  <c r="P60" i="100"/>
  <c r="U60" i="100"/>
  <c r="S71" i="100"/>
  <c r="P76" i="100"/>
  <c r="P227" i="100"/>
  <c r="P226" i="100" s="1"/>
  <c r="U227" i="100"/>
  <c r="U226" i="100" s="1"/>
  <c r="S232" i="100"/>
  <c r="X227" i="100"/>
  <c r="X226" i="100" s="1"/>
  <c r="O75" i="101"/>
  <c r="T75" i="101"/>
  <c r="O5" i="100"/>
  <c r="X5" i="100"/>
  <c r="S77" i="100"/>
  <c r="S80" i="100"/>
  <c r="U76" i="100"/>
  <c r="Y76" i="100"/>
  <c r="O163" i="100"/>
  <c r="T163" i="100"/>
  <c r="X163" i="100"/>
  <c r="S176" i="100"/>
  <c r="P5" i="101"/>
  <c r="L76" i="101"/>
  <c r="P75" i="101"/>
  <c r="U75" i="101"/>
  <c r="Y75" i="101"/>
  <c r="L79" i="101"/>
  <c r="O162" i="101"/>
  <c r="T162" i="101"/>
  <c r="X162" i="101"/>
  <c r="U5" i="102"/>
  <c r="U261" i="102" s="1"/>
  <c r="K20" i="102"/>
  <c r="S101" i="102"/>
  <c r="L101" i="102"/>
  <c r="O168" i="102"/>
  <c r="T168" i="102"/>
  <c r="X168" i="102"/>
  <c r="L192" i="102"/>
  <c r="L84" i="103"/>
  <c r="L197" i="103"/>
  <c r="M75" i="104"/>
  <c r="Q75" i="104"/>
  <c r="W75" i="104"/>
  <c r="Q162" i="104"/>
  <c r="W162" i="104"/>
  <c r="S186" i="104"/>
  <c r="T225" i="104"/>
  <c r="X225" i="104"/>
  <c r="Z31" i="97"/>
  <c r="X46" i="97"/>
  <c r="F200" i="83"/>
  <c r="F228" i="83"/>
  <c r="F6" i="87"/>
  <c r="F50" i="87"/>
  <c r="F81" i="87"/>
  <c r="F122" i="87"/>
  <c r="F149" i="88"/>
  <c r="F167" i="88"/>
  <c r="F181" i="88"/>
  <c r="M5" i="105"/>
  <c r="R5" i="105"/>
  <c r="AA5" i="105"/>
  <c r="O10" i="80"/>
  <c r="J10" i="105"/>
  <c r="K10" i="105"/>
  <c r="O14" i="80"/>
  <c r="J14" i="105"/>
  <c r="K14" i="105"/>
  <c r="O18" i="80"/>
  <c r="J18" i="105"/>
  <c r="K18" i="105"/>
  <c r="U20" i="105"/>
  <c r="O21" i="80"/>
  <c r="J21" i="105"/>
  <c r="K21" i="105"/>
  <c r="K20" i="105" s="1"/>
  <c r="O28" i="80"/>
  <c r="J28" i="105"/>
  <c r="K28" i="105"/>
  <c r="W32" i="105"/>
  <c r="AA32" i="105"/>
  <c r="O46" i="80"/>
  <c r="J46" i="105"/>
  <c r="K46" i="105"/>
  <c r="O63" i="80"/>
  <c r="J63" i="105"/>
  <c r="K63" i="105"/>
  <c r="O67" i="80"/>
  <c r="J67" i="105"/>
  <c r="K67" i="105"/>
  <c r="O71" i="80"/>
  <c r="J71" i="105"/>
  <c r="K71" i="105"/>
  <c r="O74" i="80"/>
  <c r="J74" i="105"/>
  <c r="K74" i="105"/>
  <c r="O85" i="80"/>
  <c r="J85" i="105"/>
  <c r="K85" i="105"/>
  <c r="O88" i="80"/>
  <c r="J88" i="105"/>
  <c r="K88" i="105"/>
  <c r="O92" i="80"/>
  <c r="J92" i="105"/>
  <c r="K92" i="105"/>
  <c r="O96" i="80"/>
  <c r="J96" i="105"/>
  <c r="K96" i="105"/>
  <c r="O99" i="80"/>
  <c r="J99" i="105"/>
  <c r="K99" i="105"/>
  <c r="O103" i="80"/>
  <c r="J103" i="105"/>
  <c r="K103" i="105"/>
  <c r="O107" i="80"/>
  <c r="J107" i="105"/>
  <c r="K107" i="105"/>
  <c r="O110" i="80"/>
  <c r="J110" i="105"/>
  <c r="K110" i="105"/>
  <c r="O114" i="80"/>
  <c r="J114" i="105"/>
  <c r="K114" i="105"/>
  <c r="O118" i="80"/>
  <c r="J118" i="105"/>
  <c r="K118" i="105"/>
  <c r="O121" i="80"/>
  <c r="J121" i="105"/>
  <c r="K121" i="105"/>
  <c r="O124" i="80"/>
  <c r="J124" i="105"/>
  <c r="K124" i="105"/>
  <c r="O128" i="80"/>
  <c r="J128" i="105"/>
  <c r="K128" i="105"/>
  <c r="O132" i="80"/>
  <c r="J132" i="105"/>
  <c r="K132" i="105"/>
  <c r="O136" i="80"/>
  <c r="J136" i="105"/>
  <c r="K136" i="105"/>
  <c r="O139" i="80"/>
  <c r="J139" i="105"/>
  <c r="K139" i="105"/>
  <c r="O143" i="80"/>
  <c r="J143" i="105"/>
  <c r="K143" i="105"/>
  <c r="O147" i="80"/>
  <c r="J147" i="105"/>
  <c r="K147" i="105"/>
  <c r="O162" i="80"/>
  <c r="J164" i="105"/>
  <c r="K164" i="105"/>
  <c r="O166" i="80"/>
  <c r="J168" i="105"/>
  <c r="K168" i="105"/>
  <c r="O173" i="80"/>
  <c r="J175" i="105"/>
  <c r="K175" i="105"/>
  <c r="O177" i="80"/>
  <c r="J179" i="105"/>
  <c r="K179" i="105"/>
  <c r="O184" i="80"/>
  <c r="J186" i="105"/>
  <c r="K186" i="105"/>
  <c r="O188" i="80"/>
  <c r="J190" i="105"/>
  <c r="K190" i="105"/>
  <c r="O192" i="80"/>
  <c r="J194" i="105"/>
  <c r="K194" i="105"/>
  <c r="O196" i="80"/>
  <c r="J198" i="105"/>
  <c r="K198" i="105"/>
  <c r="O204" i="80"/>
  <c r="J206" i="105"/>
  <c r="K206" i="105"/>
  <c r="O208" i="80"/>
  <c r="J210" i="105"/>
  <c r="K210" i="105"/>
  <c r="O212" i="80"/>
  <c r="J214" i="105"/>
  <c r="K214" i="105"/>
  <c r="O216" i="80"/>
  <c r="J218" i="105"/>
  <c r="K218" i="105"/>
  <c r="O220" i="80"/>
  <c r="J222" i="105"/>
  <c r="K222" i="105"/>
  <c r="O224" i="80"/>
  <c r="J226" i="105"/>
  <c r="K226" i="105"/>
  <c r="O237" i="80"/>
  <c r="J239" i="105"/>
  <c r="K239" i="105"/>
  <c r="O241" i="80"/>
  <c r="J243" i="105"/>
  <c r="K243" i="105"/>
  <c r="O245" i="80"/>
  <c r="J247" i="105"/>
  <c r="K247" i="105"/>
  <c r="O248" i="80"/>
  <c r="J250" i="105"/>
  <c r="K250" i="105"/>
  <c r="O251" i="80"/>
  <c r="J253" i="105"/>
  <c r="K253" i="105"/>
  <c r="O255" i="80"/>
  <c r="J257" i="105"/>
  <c r="K257" i="105"/>
  <c r="S5" i="107"/>
  <c r="L189" i="107"/>
  <c r="N189" i="107" s="1"/>
  <c r="P189" i="80" s="1"/>
  <c r="L247" i="107"/>
  <c r="R5" i="108"/>
  <c r="W5" i="108"/>
  <c r="AA5" i="108"/>
  <c r="AA255" i="108" s="1"/>
  <c r="L50" i="108"/>
  <c r="M75" i="108"/>
  <c r="R75" i="108"/>
  <c r="W75" i="108"/>
  <c r="AA75" i="108"/>
  <c r="U79" i="108"/>
  <c r="L84" i="108"/>
  <c r="N84" i="108" s="1"/>
  <c r="L95" i="108"/>
  <c r="N95" i="108" s="1"/>
  <c r="L106" i="108"/>
  <c r="L117" i="108"/>
  <c r="N117" i="108" s="1"/>
  <c r="L120" i="108"/>
  <c r="L135" i="108"/>
  <c r="N135" i="108" s="1"/>
  <c r="W226" i="101"/>
  <c r="W225" i="101" s="1"/>
  <c r="O68" i="80"/>
  <c r="J68" i="105"/>
  <c r="K68" i="105"/>
  <c r="O72" i="80"/>
  <c r="J72" i="105"/>
  <c r="K72" i="105"/>
  <c r="O115" i="80"/>
  <c r="J115" i="105"/>
  <c r="K115" i="105"/>
  <c r="O133" i="80"/>
  <c r="J133" i="105"/>
  <c r="K133" i="105"/>
  <c r="O153" i="80"/>
  <c r="J153" i="105"/>
  <c r="K153" i="105"/>
  <c r="O163" i="80"/>
  <c r="J165" i="105"/>
  <c r="K165" i="105"/>
  <c r="O170" i="80"/>
  <c r="J172" i="105"/>
  <c r="K172" i="105"/>
  <c r="O185" i="80"/>
  <c r="J187" i="105"/>
  <c r="K187" i="105"/>
  <c r="O209" i="80"/>
  <c r="J211" i="105"/>
  <c r="K211" i="105"/>
  <c r="O225" i="80"/>
  <c r="J227" i="105"/>
  <c r="K227" i="105"/>
  <c r="O231" i="80"/>
  <c r="J233" i="105"/>
  <c r="K233" i="105"/>
  <c r="O246" i="80"/>
  <c r="J248" i="105"/>
  <c r="K248" i="105"/>
  <c r="T227" i="100"/>
  <c r="T226" i="100" s="1"/>
  <c r="S37" i="101"/>
  <c r="L6" i="102"/>
  <c r="K8" i="102"/>
  <c r="K6" i="102" s="1"/>
  <c r="K5" i="102" s="1"/>
  <c r="K261" i="102" s="1"/>
  <c r="S48" i="102"/>
  <c r="S170" i="102"/>
  <c r="Q168" i="102"/>
  <c r="V168" i="102"/>
  <c r="L170" i="102"/>
  <c r="L206" i="102"/>
  <c r="U75" i="103"/>
  <c r="S95" i="103"/>
  <c r="W75" i="103"/>
  <c r="L95" i="103"/>
  <c r="S117" i="103"/>
  <c r="L200" i="103"/>
  <c r="Q226" i="103"/>
  <c r="Q225" i="103" s="1"/>
  <c r="S50" i="104"/>
  <c r="F226" i="104"/>
  <c r="F225" i="104" s="1"/>
  <c r="F235" i="87"/>
  <c r="F30" i="88"/>
  <c r="F116" i="88"/>
  <c r="F152" i="88"/>
  <c r="P5" i="105"/>
  <c r="Y5" i="105"/>
  <c r="O12" i="80"/>
  <c r="J12" i="105"/>
  <c r="K12" i="105"/>
  <c r="O16" i="80"/>
  <c r="J16" i="105"/>
  <c r="K16" i="105"/>
  <c r="O23" i="80"/>
  <c r="J23" i="105"/>
  <c r="K23" i="105"/>
  <c r="O26" i="80"/>
  <c r="J26" i="105"/>
  <c r="K26" i="105"/>
  <c r="O30" i="80"/>
  <c r="J30" i="105"/>
  <c r="K30" i="105"/>
  <c r="O36" i="80"/>
  <c r="J36" i="105"/>
  <c r="K36" i="105"/>
  <c r="O48" i="80"/>
  <c r="J48" i="105"/>
  <c r="J48" i="80" s="1"/>
  <c r="K48" i="105"/>
  <c r="K48" i="80" s="1"/>
  <c r="K48" i="66" s="1"/>
  <c r="O65" i="80"/>
  <c r="J65" i="105"/>
  <c r="K65" i="105"/>
  <c r="O76" i="80"/>
  <c r="J76" i="105"/>
  <c r="K76" i="105"/>
  <c r="O80" i="80"/>
  <c r="J80" i="105"/>
  <c r="K80" i="105"/>
  <c r="O83" i="80"/>
  <c r="J83" i="105"/>
  <c r="K83" i="105"/>
  <c r="O90" i="80"/>
  <c r="J90" i="105"/>
  <c r="K90" i="105"/>
  <c r="O94" i="80"/>
  <c r="J94" i="105"/>
  <c r="K94" i="105"/>
  <c r="O101" i="80"/>
  <c r="J101" i="105"/>
  <c r="K101" i="105"/>
  <c r="O105" i="80"/>
  <c r="J105" i="105"/>
  <c r="K105" i="105"/>
  <c r="O112" i="80"/>
  <c r="J112" i="105"/>
  <c r="K112" i="105"/>
  <c r="O116" i="80"/>
  <c r="J116" i="105"/>
  <c r="K116" i="105"/>
  <c r="O126" i="80"/>
  <c r="J126" i="105"/>
  <c r="K126" i="105"/>
  <c r="O130" i="80"/>
  <c r="J130" i="105"/>
  <c r="K130" i="105"/>
  <c r="O134" i="80"/>
  <c r="J134" i="105"/>
  <c r="K134" i="105"/>
  <c r="O141" i="80"/>
  <c r="J141" i="105"/>
  <c r="K141" i="105"/>
  <c r="O145" i="80"/>
  <c r="J145" i="105"/>
  <c r="K145" i="105"/>
  <c r="O149" i="80"/>
  <c r="J149" i="105"/>
  <c r="K149" i="105"/>
  <c r="O151" i="80"/>
  <c r="J151" i="105"/>
  <c r="K151" i="105"/>
  <c r="O164" i="80"/>
  <c r="J166" i="105"/>
  <c r="K166" i="105"/>
  <c r="R167" i="105"/>
  <c r="AA167" i="105"/>
  <c r="AA260" i="105" s="1"/>
  <c r="O171" i="80"/>
  <c r="J173" i="105"/>
  <c r="K173" i="105"/>
  <c r="O175" i="80"/>
  <c r="J177" i="105"/>
  <c r="K177" i="105"/>
  <c r="O182" i="80"/>
  <c r="J184" i="105"/>
  <c r="K184" i="105"/>
  <c r="O186" i="80"/>
  <c r="J188" i="105"/>
  <c r="K188" i="105"/>
  <c r="U191" i="105"/>
  <c r="O190" i="80"/>
  <c r="J192" i="105"/>
  <c r="K192" i="105"/>
  <c r="O194" i="80"/>
  <c r="J196" i="105"/>
  <c r="K196" i="105"/>
  <c r="O198" i="80"/>
  <c r="J200" i="105"/>
  <c r="K200" i="105"/>
  <c r="O206" i="80"/>
  <c r="J208" i="105"/>
  <c r="K208" i="105"/>
  <c r="O210" i="80"/>
  <c r="J212" i="105"/>
  <c r="K212" i="105"/>
  <c r="O214" i="80"/>
  <c r="J216" i="105"/>
  <c r="K216" i="105"/>
  <c r="U219" i="105"/>
  <c r="O218" i="80"/>
  <c r="J220" i="105"/>
  <c r="K220" i="105"/>
  <c r="O222" i="80"/>
  <c r="J224" i="105"/>
  <c r="K224" i="105"/>
  <c r="O226" i="80"/>
  <c r="J228" i="105"/>
  <c r="K228" i="105"/>
  <c r="O232" i="80"/>
  <c r="J234" i="105"/>
  <c r="K234" i="105"/>
  <c r="O235" i="80"/>
  <c r="J237" i="105"/>
  <c r="K237" i="105"/>
  <c r="O239" i="80"/>
  <c r="J241" i="105"/>
  <c r="K241" i="105"/>
  <c r="O243" i="80"/>
  <c r="J245" i="105"/>
  <c r="K245" i="105"/>
  <c r="O253" i="80"/>
  <c r="J255" i="105"/>
  <c r="K255" i="105"/>
  <c r="O257" i="80"/>
  <c r="J259" i="105"/>
  <c r="K259" i="105"/>
  <c r="Q5" i="107"/>
  <c r="F78" i="107"/>
  <c r="L123" i="107"/>
  <c r="L247" i="108"/>
  <c r="N226" i="101"/>
  <c r="N225" i="101" s="1"/>
  <c r="O11" i="80"/>
  <c r="J11" i="105"/>
  <c r="K11" i="105"/>
  <c r="O29" i="80"/>
  <c r="J29" i="105"/>
  <c r="K29" i="105"/>
  <c r="O148" i="80"/>
  <c r="J148" i="105"/>
  <c r="K148" i="105"/>
  <c r="O174" i="80"/>
  <c r="J176" i="105"/>
  <c r="K176" i="105"/>
  <c r="O197" i="80"/>
  <c r="J199" i="105"/>
  <c r="K199" i="105"/>
  <c r="O221" i="80"/>
  <c r="J223" i="105"/>
  <c r="K223" i="105"/>
  <c r="O238" i="80"/>
  <c r="J240" i="105"/>
  <c r="K240" i="105"/>
  <c r="O256" i="80"/>
  <c r="J258" i="105"/>
  <c r="K258" i="105"/>
  <c r="Y60" i="100"/>
  <c r="Y227" i="100"/>
  <c r="Y226" i="100" s="1"/>
  <c r="V227" i="100"/>
  <c r="V226" i="100" s="1"/>
  <c r="O227" i="100"/>
  <c r="O226" i="100" s="1"/>
  <c r="X75" i="101"/>
  <c r="S112" i="102"/>
  <c r="L112" i="102"/>
  <c r="S203" i="102"/>
  <c r="O232" i="102"/>
  <c r="O231" i="102" s="1"/>
  <c r="T232" i="102"/>
  <c r="T231" i="102" s="1"/>
  <c r="X232" i="102"/>
  <c r="X231" i="102" s="1"/>
  <c r="K24" i="102"/>
  <c r="X153" i="95"/>
  <c r="P156" i="95"/>
  <c r="S70" i="103"/>
  <c r="N75" i="103"/>
  <c r="S75" i="103" s="1"/>
  <c r="T75" i="103"/>
  <c r="X75" i="103"/>
  <c r="F75" i="103"/>
  <c r="T225" i="103"/>
  <c r="X225" i="103"/>
  <c r="L70" i="104"/>
  <c r="X162" i="104"/>
  <c r="F190" i="87"/>
  <c r="O9" i="80"/>
  <c r="J9" i="105"/>
  <c r="K9" i="105"/>
  <c r="O13" i="80"/>
  <c r="J13" i="105"/>
  <c r="K13" i="105"/>
  <c r="O17" i="80"/>
  <c r="J17" i="105"/>
  <c r="K17" i="105"/>
  <c r="O27" i="80"/>
  <c r="J27" i="105"/>
  <c r="K27" i="105"/>
  <c r="O31" i="80"/>
  <c r="J31" i="105"/>
  <c r="K31" i="105"/>
  <c r="O66" i="80"/>
  <c r="J66" i="105"/>
  <c r="K66" i="105"/>
  <c r="O70" i="80"/>
  <c r="J70" i="105"/>
  <c r="J69" i="105" s="1"/>
  <c r="K70" i="105"/>
  <c r="O77" i="80"/>
  <c r="J77" i="105"/>
  <c r="K77" i="105"/>
  <c r="P78" i="105"/>
  <c r="T78" i="105"/>
  <c r="U78" i="105" s="1"/>
  <c r="Y78" i="105"/>
  <c r="O91" i="80"/>
  <c r="J91" i="105"/>
  <c r="K91" i="105"/>
  <c r="O95" i="80"/>
  <c r="J95" i="105"/>
  <c r="K95" i="105"/>
  <c r="O102" i="80"/>
  <c r="J102" i="105"/>
  <c r="K102" i="105"/>
  <c r="O106" i="80"/>
  <c r="J106" i="105"/>
  <c r="K106" i="105"/>
  <c r="O113" i="80"/>
  <c r="J113" i="105"/>
  <c r="K113" i="105"/>
  <c r="O117" i="80"/>
  <c r="J117" i="105"/>
  <c r="K117" i="105"/>
  <c r="O127" i="80"/>
  <c r="J127" i="105"/>
  <c r="K127" i="105"/>
  <c r="O131" i="80"/>
  <c r="J131" i="105"/>
  <c r="K131" i="105"/>
  <c r="O135" i="80"/>
  <c r="J135" i="105"/>
  <c r="K135" i="105"/>
  <c r="O142" i="80"/>
  <c r="J142" i="105"/>
  <c r="K142" i="105"/>
  <c r="O146" i="80"/>
  <c r="J146" i="105"/>
  <c r="K146" i="105"/>
  <c r="O155" i="80"/>
  <c r="J155" i="105"/>
  <c r="K155" i="105"/>
  <c r="O161" i="80"/>
  <c r="J163" i="105"/>
  <c r="K163" i="105"/>
  <c r="K162" i="105" s="1"/>
  <c r="O168" i="80"/>
  <c r="J170" i="105"/>
  <c r="K170" i="105"/>
  <c r="O172" i="80"/>
  <c r="J174" i="105"/>
  <c r="K174" i="105"/>
  <c r="O176" i="80"/>
  <c r="J178" i="105"/>
  <c r="K178" i="105"/>
  <c r="O179" i="80"/>
  <c r="J181" i="105"/>
  <c r="K181" i="105"/>
  <c r="O183" i="80"/>
  <c r="J185" i="105"/>
  <c r="K185" i="105"/>
  <c r="O187" i="80"/>
  <c r="J189" i="105"/>
  <c r="K189" i="105"/>
  <c r="O195" i="80"/>
  <c r="J197" i="105"/>
  <c r="K197" i="105"/>
  <c r="O199" i="80"/>
  <c r="J201" i="105"/>
  <c r="K201" i="105"/>
  <c r="O207" i="80"/>
  <c r="J209" i="105"/>
  <c r="K209" i="105"/>
  <c r="O211" i="80"/>
  <c r="J213" i="105"/>
  <c r="K213" i="105"/>
  <c r="O215" i="80"/>
  <c r="J217" i="105"/>
  <c r="K217" i="105"/>
  <c r="O219" i="80"/>
  <c r="J221" i="105"/>
  <c r="K221" i="105"/>
  <c r="O223" i="80"/>
  <c r="J225" i="105"/>
  <c r="K225" i="105"/>
  <c r="O227" i="80"/>
  <c r="J229" i="105"/>
  <c r="K229" i="105"/>
  <c r="O233" i="80"/>
  <c r="J235" i="105"/>
  <c r="K235" i="105"/>
  <c r="O240" i="80"/>
  <c r="J242" i="105"/>
  <c r="K242" i="105"/>
  <c r="O244" i="80"/>
  <c r="J246" i="105"/>
  <c r="K246" i="105"/>
  <c r="O254" i="80"/>
  <c r="J256" i="105"/>
  <c r="K256" i="105"/>
  <c r="T228" i="107"/>
  <c r="Q229" i="107"/>
  <c r="Q228" i="107" s="1"/>
  <c r="V229" i="107"/>
  <c r="V228" i="107" s="1"/>
  <c r="Z229" i="107"/>
  <c r="Z228" i="107" s="1"/>
  <c r="M162" i="108"/>
  <c r="W162" i="108"/>
  <c r="U231" i="108"/>
  <c r="R226" i="108"/>
  <c r="R225" i="108" s="1"/>
  <c r="AA226" i="108"/>
  <c r="AA225" i="108" s="1"/>
  <c r="O7" i="97"/>
  <c r="O16" i="97"/>
  <c r="U38" i="97"/>
  <c r="L38" i="97" s="1"/>
  <c r="N38" i="97" s="1"/>
  <c r="N36" i="97" s="1"/>
  <c r="U48" i="97"/>
  <c r="Q49" i="97"/>
  <c r="P49" i="97"/>
  <c r="R49" i="97"/>
  <c r="U49" i="97" s="1"/>
  <c r="U59" i="97"/>
  <c r="L59" i="97" s="1"/>
  <c r="N59" i="97" s="1"/>
  <c r="N57" i="97" s="1"/>
  <c r="U68" i="97"/>
  <c r="U74" i="97"/>
  <c r="O86" i="97"/>
  <c r="U86" i="97" s="1"/>
  <c r="I23" i="101"/>
  <c r="J23" i="101"/>
  <c r="I35" i="101"/>
  <c r="J35" i="101"/>
  <c r="I39" i="101"/>
  <c r="J39" i="101"/>
  <c r="J37" i="101" s="1"/>
  <c r="I42" i="101"/>
  <c r="J42" i="101"/>
  <c r="I47" i="101"/>
  <c r="J47" i="101"/>
  <c r="I51" i="101"/>
  <c r="J51" i="101"/>
  <c r="I56" i="101"/>
  <c r="J56" i="101"/>
  <c r="I58" i="101"/>
  <c r="J58" i="101"/>
  <c r="J53" i="101" s="1"/>
  <c r="I61" i="101"/>
  <c r="J61" i="101"/>
  <c r="I63" i="101"/>
  <c r="J63" i="101"/>
  <c r="I65" i="101"/>
  <c r="J65" i="101"/>
  <c r="I69" i="101"/>
  <c r="J69" i="101"/>
  <c r="I73" i="101"/>
  <c r="J73" i="101"/>
  <c r="I77" i="101"/>
  <c r="J77" i="101"/>
  <c r="I80" i="101"/>
  <c r="J80" i="101"/>
  <c r="I82" i="101"/>
  <c r="J82" i="101"/>
  <c r="I86" i="101"/>
  <c r="J86" i="101"/>
  <c r="I88" i="101"/>
  <c r="J88" i="101"/>
  <c r="I90" i="101"/>
  <c r="J90" i="101"/>
  <c r="I92" i="101"/>
  <c r="J92" i="101"/>
  <c r="I94" i="101"/>
  <c r="J94" i="101"/>
  <c r="I96" i="101"/>
  <c r="J96" i="101"/>
  <c r="I98" i="101"/>
  <c r="J98" i="101"/>
  <c r="I100" i="101"/>
  <c r="J100" i="101"/>
  <c r="I102" i="101"/>
  <c r="J102" i="101"/>
  <c r="I104" i="101"/>
  <c r="J104" i="101"/>
  <c r="I108" i="101"/>
  <c r="J108" i="101"/>
  <c r="I110" i="101"/>
  <c r="J110" i="101"/>
  <c r="I112" i="101"/>
  <c r="J112" i="101"/>
  <c r="I114" i="101"/>
  <c r="J114" i="101"/>
  <c r="I116" i="101"/>
  <c r="J116" i="101"/>
  <c r="I118" i="101"/>
  <c r="J118" i="101"/>
  <c r="I122" i="101"/>
  <c r="J122" i="101"/>
  <c r="I124" i="101"/>
  <c r="J124" i="101"/>
  <c r="I126" i="101"/>
  <c r="J126" i="101"/>
  <c r="I128" i="101"/>
  <c r="J128" i="101"/>
  <c r="I130" i="101"/>
  <c r="J130" i="101"/>
  <c r="I132" i="101"/>
  <c r="J132" i="101"/>
  <c r="I134" i="101"/>
  <c r="J134" i="101"/>
  <c r="I136" i="101"/>
  <c r="J136" i="101"/>
  <c r="I138" i="101"/>
  <c r="J138" i="101"/>
  <c r="I140" i="101"/>
  <c r="J140" i="101"/>
  <c r="I142" i="101"/>
  <c r="J142" i="101"/>
  <c r="I144" i="101"/>
  <c r="J144" i="101"/>
  <c r="I146" i="101"/>
  <c r="J146" i="101"/>
  <c r="I152" i="101"/>
  <c r="J152" i="101"/>
  <c r="I154" i="101"/>
  <c r="J154" i="101"/>
  <c r="I156" i="101"/>
  <c r="J156" i="101"/>
  <c r="I159" i="101"/>
  <c r="J159" i="101"/>
  <c r="I160" i="101"/>
  <c r="J160" i="101"/>
  <c r="I161" i="101"/>
  <c r="J161" i="101"/>
  <c r="I165" i="101"/>
  <c r="J165" i="101"/>
  <c r="I167" i="101"/>
  <c r="J167" i="101"/>
  <c r="I169" i="101"/>
  <c r="J169" i="101"/>
  <c r="I171" i="101"/>
  <c r="J171" i="101"/>
  <c r="I173" i="101"/>
  <c r="J173" i="101"/>
  <c r="I177" i="101"/>
  <c r="J177" i="101"/>
  <c r="I179" i="101"/>
  <c r="J179" i="101"/>
  <c r="I181" i="101"/>
  <c r="J181" i="101"/>
  <c r="I183" i="101"/>
  <c r="J183" i="101"/>
  <c r="I185" i="101"/>
  <c r="J185" i="101"/>
  <c r="I189" i="101"/>
  <c r="J189" i="101"/>
  <c r="I191" i="101"/>
  <c r="J191" i="101"/>
  <c r="I193" i="101"/>
  <c r="J193" i="101"/>
  <c r="I195" i="101"/>
  <c r="J195" i="101"/>
  <c r="I199" i="101"/>
  <c r="J199" i="101"/>
  <c r="I201" i="101"/>
  <c r="J201" i="101"/>
  <c r="I203" i="101"/>
  <c r="J203" i="101"/>
  <c r="I205" i="101"/>
  <c r="J205" i="101"/>
  <c r="I207" i="101"/>
  <c r="J207" i="101"/>
  <c r="I209" i="101"/>
  <c r="J209" i="101"/>
  <c r="I211" i="101"/>
  <c r="J211" i="101"/>
  <c r="I213" i="101"/>
  <c r="J213" i="101"/>
  <c r="I215" i="101"/>
  <c r="J215" i="101"/>
  <c r="I217" i="101"/>
  <c r="J217" i="101"/>
  <c r="I219" i="101"/>
  <c r="J219" i="101"/>
  <c r="I221" i="101"/>
  <c r="J221" i="101"/>
  <c r="I223" i="101"/>
  <c r="J223" i="101"/>
  <c r="I229" i="101"/>
  <c r="J229" i="101"/>
  <c r="I233" i="101"/>
  <c r="J233" i="101"/>
  <c r="I235" i="101"/>
  <c r="J235" i="101"/>
  <c r="I237" i="101"/>
  <c r="J237" i="101"/>
  <c r="I239" i="101"/>
  <c r="J239" i="101"/>
  <c r="I241" i="101"/>
  <c r="J241" i="101"/>
  <c r="I243" i="101"/>
  <c r="J243" i="101"/>
  <c r="I249" i="101"/>
  <c r="J249" i="101"/>
  <c r="J247" i="101" s="1"/>
  <c r="I251" i="101"/>
  <c r="J251" i="101"/>
  <c r="I253" i="101"/>
  <c r="J253" i="101"/>
  <c r="I48" i="101"/>
  <c r="J48" i="101"/>
  <c r="J20" i="101"/>
  <c r="J5" i="101" s="1"/>
  <c r="J157" i="101"/>
  <c r="I22" i="101"/>
  <c r="J22" i="101"/>
  <c r="I36" i="101"/>
  <c r="J36" i="101"/>
  <c r="I44" i="101"/>
  <c r="J44" i="101"/>
  <c r="I52" i="101"/>
  <c r="J52" i="101"/>
  <c r="I57" i="101"/>
  <c r="J57" i="101"/>
  <c r="I60" i="101"/>
  <c r="J60" i="101"/>
  <c r="I62" i="101"/>
  <c r="J62" i="101"/>
  <c r="I64" i="101"/>
  <c r="J64" i="101"/>
  <c r="I68" i="101"/>
  <c r="J68" i="101"/>
  <c r="I72" i="101"/>
  <c r="J72" i="101"/>
  <c r="I74" i="101"/>
  <c r="J74" i="101"/>
  <c r="I78" i="101"/>
  <c r="J78" i="101"/>
  <c r="I81" i="101"/>
  <c r="J81" i="101"/>
  <c r="I83" i="101"/>
  <c r="J83" i="101"/>
  <c r="I85" i="101"/>
  <c r="J85" i="101"/>
  <c r="I87" i="101"/>
  <c r="J87" i="101"/>
  <c r="I89" i="101"/>
  <c r="J89" i="101"/>
  <c r="I91" i="101"/>
  <c r="J91" i="101"/>
  <c r="I93" i="101"/>
  <c r="J93" i="101"/>
  <c r="I97" i="101"/>
  <c r="J97" i="101"/>
  <c r="I99" i="101"/>
  <c r="J99" i="101"/>
  <c r="I101" i="101"/>
  <c r="J101" i="101"/>
  <c r="I103" i="101"/>
  <c r="J103" i="101"/>
  <c r="I105" i="101"/>
  <c r="J105" i="101"/>
  <c r="I107" i="101"/>
  <c r="J107" i="101"/>
  <c r="I109" i="101"/>
  <c r="I106" i="101" s="1"/>
  <c r="J109" i="101"/>
  <c r="I111" i="101"/>
  <c r="J111" i="101"/>
  <c r="I113" i="101"/>
  <c r="J113" i="101"/>
  <c r="I115" i="101"/>
  <c r="J115" i="101"/>
  <c r="I119" i="101"/>
  <c r="J119" i="101"/>
  <c r="I121" i="101"/>
  <c r="J121" i="101"/>
  <c r="I123" i="101"/>
  <c r="J123" i="101"/>
  <c r="I125" i="101"/>
  <c r="J125" i="101"/>
  <c r="I127" i="101"/>
  <c r="J127" i="101"/>
  <c r="I129" i="101"/>
  <c r="J129" i="101"/>
  <c r="I131" i="101"/>
  <c r="J131" i="101"/>
  <c r="I133" i="101"/>
  <c r="J133" i="101"/>
  <c r="I137" i="101"/>
  <c r="J137" i="101"/>
  <c r="I139" i="101"/>
  <c r="J139" i="101"/>
  <c r="I141" i="101"/>
  <c r="J141" i="101"/>
  <c r="I143" i="101"/>
  <c r="J143" i="101"/>
  <c r="I145" i="101"/>
  <c r="J145" i="101"/>
  <c r="I151" i="101"/>
  <c r="J151" i="101"/>
  <c r="J149" i="101" s="1"/>
  <c r="I153" i="101"/>
  <c r="J153" i="101"/>
  <c r="I155" i="101"/>
  <c r="J155" i="101"/>
  <c r="I166" i="101"/>
  <c r="J166" i="101"/>
  <c r="I168" i="101"/>
  <c r="J168" i="101"/>
  <c r="I170" i="101"/>
  <c r="J170" i="101"/>
  <c r="I172" i="101"/>
  <c r="J172" i="101"/>
  <c r="I174" i="101"/>
  <c r="J174" i="101"/>
  <c r="I178" i="101"/>
  <c r="J178" i="101"/>
  <c r="I180" i="101"/>
  <c r="J180" i="101"/>
  <c r="I182" i="101"/>
  <c r="J182" i="101"/>
  <c r="I184" i="101"/>
  <c r="J184" i="101"/>
  <c r="I188" i="101"/>
  <c r="J188" i="101"/>
  <c r="I190" i="101"/>
  <c r="J190" i="101"/>
  <c r="I192" i="101"/>
  <c r="J192" i="101"/>
  <c r="I194" i="101"/>
  <c r="J194" i="101"/>
  <c r="I196" i="101"/>
  <c r="J196" i="101"/>
  <c r="I198" i="101"/>
  <c r="I197" i="101" s="1"/>
  <c r="J198" i="101"/>
  <c r="J197" i="101" s="1"/>
  <c r="I202" i="101"/>
  <c r="J202" i="101"/>
  <c r="I204" i="101"/>
  <c r="J204" i="101"/>
  <c r="I206" i="101"/>
  <c r="J206" i="101"/>
  <c r="I208" i="101"/>
  <c r="J208" i="101"/>
  <c r="I210" i="101"/>
  <c r="J210" i="101"/>
  <c r="I212" i="101"/>
  <c r="J212" i="101"/>
  <c r="I216" i="101"/>
  <c r="J216" i="101"/>
  <c r="I218" i="101"/>
  <c r="J218" i="101"/>
  <c r="I220" i="101"/>
  <c r="J220" i="101"/>
  <c r="I222" i="101"/>
  <c r="J222" i="101"/>
  <c r="I224" i="101"/>
  <c r="J224" i="101"/>
  <c r="I230" i="101"/>
  <c r="J230" i="101"/>
  <c r="I232" i="101"/>
  <c r="J232" i="101"/>
  <c r="I234" i="101"/>
  <c r="J234" i="101"/>
  <c r="I236" i="101"/>
  <c r="J236" i="101"/>
  <c r="I238" i="101"/>
  <c r="J238" i="101"/>
  <c r="I240" i="101"/>
  <c r="J240" i="101"/>
  <c r="I242" i="101"/>
  <c r="J242" i="101"/>
  <c r="I246" i="101"/>
  <c r="J246" i="101"/>
  <c r="J244" i="101" s="1"/>
  <c r="I250" i="101"/>
  <c r="J250" i="101"/>
  <c r="I252" i="101"/>
  <c r="J252" i="101"/>
  <c r="I254" i="101"/>
  <c r="J254" i="101"/>
  <c r="I41" i="101"/>
  <c r="J41" i="101"/>
  <c r="I49" i="101"/>
  <c r="J49" i="101"/>
  <c r="J45" i="101"/>
  <c r="J175" i="101"/>
  <c r="Z32" i="107"/>
  <c r="X5" i="107"/>
  <c r="Z5" i="107"/>
  <c r="Z258" i="107" s="1"/>
  <c r="W5" i="107"/>
  <c r="AA5" i="107"/>
  <c r="N123" i="107"/>
  <c r="U160" i="107"/>
  <c r="P72" i="80"/>
  <c r="P71" i="80"/>
  <c r="P7" i="80"/>
  <c r="P9" i="80"/>
  <c r="P11" i="80"/>
  <c r="P13" i="80"/>
  <c r="P15" i="80"/>
  <c r="P17" i="80"/>
  <c r="P19" i="80"/>
  <c r="P22" i="80"/>
  <c r="P25" i="80"/>
  <c r="P27" i="80"/>
  <c r="P29" i="80"/>
  <c r="P31" i="80"/>
  <c r="P47" i="80"/>
  <c r="P60" i="80"/>
  <c r="P64" i="80"/>
  <c r="P66" i="80"/>
  <c r="P68" i="80"/>
  <c r="P69" i="80"/>
  <c r="P70" i="80"/>
  <c r="P74" i="80"/>
  <c r="P76" i="80"/>
  <c r="P80" i="80"/>
  <c r="P83" i="80"/>
  <c r="P85" i="80"/>
  <c r="P89" i="80"/>
  <c r="P91" i="80"/>
  <c r="P93" i="80"/>
  <c r="P95" i="80"/>
  <c r="P97" i="80"/>
  <c r="P100" i="80"/>
  <c r="P102" i="80"/>
  <c r="P104" i="80"/>
  <c r="P106" i="80"/>
  <c r="P108" i="80"/>
  <c r="P111" i="80"/>
  <c r="P113" i="80"/>
  <c r="P115" i="80"/>
  <c r="P117" i="80"/>
  <c r="P119" i="80"/>
  <c r="P122" i="80"/>
  <c r="P123" i="80"/>
  <c r="P124" i="80"/>
  <c r="P126" i="80"/>
  <c r="P128" i="80"/>
  <c r="P130" i="80"/>
  <c r="P132" i="80"/>
  <c r="P134" i="80"/>
  <c r="P136" i="80"/>
  <c r="P139" i="80"/>
  <c r="P141" i="80"/>
  <c r="P143" i="80"/>
  <c r="P145" i="80"/>
  <c r="P147" i="80"/>
  <c r="P149" i="80"/>
  <c r="P161" i="80"/>
  <c r="P163" i="80"/>
  <c r="P169" i="80"/>
  <c r="P171" i="80"/>
  <c r="P173" i="80"/>
  <c r="P175" i="80"/>
  <c r="P177" i="80"/>
  <c r="P180" i="80"/>
  <c r="P182" i="80"/>
  <c r="P183" i="80"/>
  <c r="P185" i="80"/>
  <c r="P187" i="80"/>
  <c r="P188" i="80"/>
  <c r="P190" i="80"/>
  <c r="P192" i="80"/>
  <c r="P194" i="80"/>
  <c r="P196" i="80"/>
  <c r="P198" i="80"/>
  <c r="P201" i="80"/>
  <c r="P204" i="80"/>
  <c r="P206" i="80"/>
  <c r="P208" i="80"/>
  <c r="P210" i="80"/>
  <c r="P212" i="80"/>
  <c r="P214" i="80"/>
  <c r="P216" i="80"/>
  <c r="P219" i="80"/>
  <c r="P221" i="80"/>
  <c r="P223" i="80"/>
  <c r="P225" i="80"/>
  <c r="P227" i="80"/>
  <c r="P231" i="80"/>
  <c r="P233" i="80"/>
  <c r="P234" i="80"/>
  <c r="P235" i="80"/>
  <c r="P237" i="80"/>
  <c r="P239" i="80"/>
  <c r="P241" i="80"/>
  <c r="P243" i="80"/>
  <c r="P245" i="80"/>
  <c r="P248" i="80"/>
  <c r="P249" i="80"/>
  <c r="P252" i="80"/>
  <c r="P254" i="80"/>
  <c r="P256" i="80"/>
  <c r="T5" i="107"/>
  <c r="Y5" i="107"/>
  <c r="L73" i="107"/>
  <c r="N73" i="107" s="1"/>
  <c r="M165" i="107"/>
  <c r="P165" i="107"/>
  <c r="R165" i="107"/>
  <c r="U165" i="107" s="1"/>
  <c r="T165" i="107"/>
  <c r="W165" i="107"/>
  <c r="Y165" i="107"/>
  <c r="AA165" i="107"/>
  <c r="P8" i="80"/>
  <c r="P10" i="80"/>
  <c r="P12" i="80"/>
  <c r="P14" i="80"/>
  <c r="P16" i="80"/>
  <c r="P18" i="80"/>
  <c r="P21" i="80"/>
  <c r="P23" i="80"/>
  <c r="P26" i="80"/>
  <c r="P28" i="80"/>
  <c r="P30" i="80"/>
  <c r="P34" i="80"/>
  <c r="P59" i="80"/>
  <c r="P63" i="80"/>
  <c r="P65" i="80"/>
  <c r="P67" i="80"/>
  <c r="P75" i="80"/>
  <c r="P77" i="80"/>
  <c r="P81" i="80"/>
  <c r="P84" i="80"/>
  <c r="P86" i="80"/>
  <c r="P88" i="80"/>
  <c r="P90" i="80"/>
  <c r="P92" i="80"/>
  <c r="P94" i="80"/>
  <c r="P96" i="80"/>
  <c r="P99" i="80"/>
  <c r="P101" i="80"/>
  <c r="P103" i="80"/>
  <c r="P105" i="80"/>
  <c r="P107" i="80"/>
  <c r="P110" i="80"/>
  <c r="P112" i="80"/>
  <c r="P114" i="80"/>
  <c r="P116" i="80"/>
  <c r="P118" i="80"/>
  <c r="P121" i="80"/>
  <c r="P125" i="80"/>
  <c r="P127" i="80"/>
  <c r="P129" i="80"/>
  <c r="P131" i="80"/>
  <c r="P133" i="80"/>
  <c r="P135" i="80"/>
  <c r="P137" i="80"/>
  <c r="P140" i="80"/>
  <c r="P142" i="80"/>
  <c r="P144" i="80"/>
  <c r="P146" i="80"/>
  <c r="P148" i="80"/>
  <c r="P162" i="80"/>
  <c r="P164" i="80"/>
  <c r="P166" i="80"/>
  <c r="P168" i="80"/>
  <c r="P170" i="80"/>
  <c r="P172" i="80"/>
  <c r="P174" i="80"/>
  <c r="P176" i="80"/>
  <c r="P179" i="80"/>
  <c r="P181" i="80"/>
  <c r="P184" i="80"/>
  <c r="P186" i="80"/>
  <c r="P191" i="80"/>
  <c r="P193" i="80"/>
  <c r="P195" i="80"/>
  <c r="P197" i="80"/>
  <c r="P199" i="80"/>
  <c r="P202" i="80"/>
  <c r="P205" i="80"/>
  <c r="P207" i="80"/>
  <c r="P209" i="80"/>
  <c r="P211" i="80"/>
  <c r="P213" i="80"/>
  <c r="P215" i="80"/>
  <c r="P218" i="80"/>
  <c r="P220" i="80"/>
  <c r="P222" i="80"/>
  <c r="P224" i="80"/>
  <c r="P226" i="80"/>
  <c r="P232" i="80"/>
  <c r="P236" i="80"/>
  <c r="P238" i="80"/>
  <c r="P240" i="80"/>
  <c r="P242" i="80"/>
  <c r="P244" i="80"/>
  <c r="P246" i="80"/>
  <c r="P251" i="80"/>
  <c r="P253" i="80"/>
  <c r="P255" i="80"/>
  <c r="P257" i="80"/>
  <c r="N87" i="107"/>
  <c r="Q78" i="107"/>
  <c r="V78" i="107"/>
  <c r="Z78" i="107"/>
  <c r="U109" i="107"/>
  <c r="X78" i="107"/>
  <c r="L167" i="107"/>
  <c r="N167" i="107" s="1"/>
  <c r="U250" i="107"/>
  <c r="H38" i="101"/>
  <c r="I38" i="101"/>
  <c r="I37" i="101" s="1"/>
  <c r="H46" i="101"/>
  <c r="I46" i="101"/>
  <c r="I45" i="101" s="1"/>
  <c r="H55" i="101"/>
  <c r="I55" i="101"/>
  <c r="I53" i="101" s="1"/>
  <c r="H176" i="101"/>
  <c r="I176" i="101"/>
  <c r="H245" i="101"/>
  <c r="I245" i="101"/>
  <c r="I244" i="101" s="1"/>
  <c r="I84" i="101"/>
  <c r="I120" i="101"/>
  <c r="H21" i="101"/>
  <c r="H20" i="101" s="1"/>
  <c r="H5" i="101" s="1"/>
  <c r="I21" i="101"/>
  <c r="I20" i="101" s="1"/>
  <c r="I5" i="101" s="1"/>
  <c r="H67" i="101"/>
  <c r="I67" i="101"/>
  <c r="I66" i="101" s="1"/>
  <c r="H150" i="101"/>
  <c r="I150" i="101"/>
  <c r="I149" i="101" s="1"/>
  <c r="I147" i="101" s="1"/>
  <c r="H158" i="101"/>
  <c r="I158" i="101"/>
  <c r="I157" i="101" s="1"/>
  <c r="H187" i="101"/>
  <c r="I187" i="101"/>
  <c r="I186" i="101" s="1"/>
  <c r="H248" i="101"/>
  <c r="I248" i="101"/>
  <c r="I247" i="101" s="1"/>
  <c r="L200" i="101"/>
  <c r="I40" i="101"/>
  <c r="Y40" i="102"/>
  <c r="U33" i="108"/>
  <c r="AA32" i="108"/>
  <c r="F90" i="79"/>
  <c r="L50" i="103"/>
  <c r="X5" i="104"/>
  <c r="G22" i="101"/>
  <c r="H22" i="101"/>
  <c r="G36" i="101"/>
  <c r="H36" i="101"/>
  <c r="G44" i="101"/>
  <c r="H44" i="101"/>
  <c r="G52" i="101"/>
  <c r="H52" i="101"/>
  <c r="G57" i="101"/>
  <c r="H57" i="101"/>
  <c r="G60" i="101"/>
  <c r="H60" i="101"/>
  <c r="G62" i="101"/>
  <c r="H62" i="101"/>
  <c r="G64" i="101"/>
  <c r="H64" i="101"/>
  <c r="G68" i="101"/>
  <c r="H68" i="101"/>
  <c r="H66" i="101" s="1"/>
  <c r="G72" i="101"/>
  <c r="H72" i="101"/>
  <c r="G74" i="101"/>
  <c r="H74" i="101"/>
  <c r="G78" i="101"/>
  <c r="H78" i="101"/>
  <c r="G81" i="101"/>
  <c r="H81" i="101"/>
  <c r="G83" i="101"/>
  <c r="H83" i="101"/>
  <c r="G85" i="101"/>
  <c r="H85" i="101"/>
  <c r="G87" i="101"/>
  <c r="H87" i="101"/>
  <c r="G89" i="101"/>
  <c r="H89" i="101"/>
  <c r="G91" i="101"/>
  <c r="H91" i="101"/>
  <c r="G93" i="101"/>
  <c r="H93" i="101"/>
  <c r="G97" i="101"/>
  <c r="H97" i="101"/>
  <c r="G99" i="101"/>
  <c r="H99" i="101"/>
  <c r="G101" i="101"/>
  <c r="H101" i="101"/>
  <c r="G103" i="101"/>
  <c r="H103" i="101"/>
  <c r="G105" i="101"/>
  <c r="H105" i="101"/>
  <c r="G107" i="101"/>
  <c r="H107" i="101"/>
  <c r="G109" i="101"/>
  <c r="H109" i="101"/>
  <c r="G111" i="101"/>
  <c r="H111" i="101"/>
  <c r="G113" i="101"/>
  <c r="H113" i="101"/>
  <c r="G115" i="101"/>
  <c r="H115" i="101"/>
  <c r="G119" i="101"/>
  <c r="H119" i="101"/>
  <c r="G121" i="101"/>
  <c r="H121" i="101"/>
  <c r="G123" i="101"/>
  <c r="H123" i="101"/>
  <c r="G125" i="101"/>
  <c r="H125" i="101"/>
  <c r="G127" i="101"/>
  <c r="H127" i="101"/>
  <c r="G129" i="101"/>
  <c r="H129" i="101"/>
  <c r="G131" i="101"/>
  <c r="H131" i="101"/>
  <c r="G133" i="101"/>
  <c r="H133" i="101"/>
  <c r="G137" i="101"/>
  <c r="H137" i="101"/>
  <c r="G139" i="101"/>
  <c r="H139" i="101"/>
  <c r="G141" i="101"/>
  <c r="H141" i="101"/>
  <c r="G143" i="101"/>
  <c r="H143" i="101"/>
  <c r="G145" i="101"/>
  <c r="H145" i="101"/>
  <c r="G151" i="101"/>
  <c r="H151" i="101"/>
  <c r="H149" i="101" s="1"/>
  <c r="H147" i="101" s="1"/>
  <c r="G153" i="101"/>
  <c r="H153" i="101"/>
  <c r="G155" i="101"/>
  <c r="H155" i="101"/>
  <c r="G166" i="101"/>
  <c r="H166" i="101"/>
  <c r="G168" i="101"/>
  <c r="H168" i="101"/>
  <c r="G170" i="101"/>
  <c r="H170" i="101"/>
  <c r="G172" i="101"/>
  <c r="H172" i="101"/>
  <c r="G174" i="101"/>
  <c r="H174" i="101"/>
  <c r="G178" i="101"/>
  <c r="H178" i="101"/>
  <c r="G180" i="101"/>
  <c r="H180" i="101"/>
  <c r="G182" i="101"/>
  <c r="H182" i="101"/>
  <c r="G184" i="101"/>
  <c r="H184" i="101"/>
  <c r="G188" i="101"/>
  <c r="H188" i="101"/>
  <c r="G190" i="101"/>
  <c r="H190" i="101"/>
  <c r="G192" i="101"/>
  <c r="H192" i="101"/>
  <c r="G194" i="101"/>
  <c r="H194" i="101"/>
  <c r="G196" i="101"/>
  <c r="H196" i="101"/>
  <c r="G198" i="101"/>
  <c r="H198" i="101"/>
  <c r="G201" i="101"/>
  <c r="G200" i="101" s="1"/>
  <c r="H201" i="101"/>
  <c r="G203" i="101"/>
  <c r="H203" i="101"/>
  <c r="G205" i="101"/>
  <c r="H205" i="101"/>
  <c r="G207" i="101"/>
  <c r="H207" i="101"/>
  <c r="G209" i="101"/>
  <c r="H209" i="101"/>
  <c r="G211" i="101"/>
  <c r="H211" i="101"/>
  <c r="G213" i="101"/>
  <c r="H213" i="101"/>
  <c r="G215" i="101"/>
  <c r="H215" i="101"/>
  <c r="G217" i="101"/>
  <c r="H217" i="101"/>
  <c r="G219" i="101"/>
  <c r="H219" i="101"/>
  <c r="G221" i="101"/>
  <c r="H221" i="101"/>
  <c r="G223" i="101"/>
  <c r="H223" i="101"/>
  <c r="G229" i="101"/>
  <c r="H229" i="101"/>
  <c r="G233" i="101"/>
  <c r="H233" i="101"/>
  <c r="G235" i="101"/>
  <c r="H235" i="101"/>
  <c r="G237" i="101"/>
  <c r="H237" i="101"/>
  <c r="G239" i="101"/>
  <c r="H239" i="101"/>
  <c r="G241" i="101"/>
  <c r="H241" i="101"/>
  <c r="G243" i="101"/>
  <c r="H243" i="101"/>
  <c r="G249" i="101"/>
  <c r="H249" i="101"/>
  <c r="H247" i="101" s="1"/>
  <c r="G251" i="101"/>
  <c r="H251" i="101"/>
  <c r="G253" i="101"/>
  <c r="H253" i="101"/>
  <c r="G41" i="101"/>
  <c r="H41" i="101"/>
  <c r="G49" i="101"/>
  <c r="H49" i="101"/>
  <c r="G23" i="101"/>
  <c r="H23" i="101"/>
  <c r="G35" i="101"/>
  <c r="H35" i="101"/>
  <c r="H33" i="101" s="1"/>
  <c r="G39" i="101"/>
  <c r="H39" i="101"/>
  <c r="H37" i="101" s="1"/>
  <c r="G42" i="101"/>
  <c r="H42" i="101"/>
  <c r="G47" i="101"/>
  <c r="H47" i="101"/>
  <c r="H45" i="101" s="1"/>
  <c r="G51" i="101"/>
  <c r="H51" i="101"/>
  <c r="H50" i="101" s="1"/>
  <c r="G56" i="101"/>
  <c r="H56" i="101"/>
  <c r="G58" i="101"/>
  <c r="H58" i="101"/>
  <c r="G61" i="101"/>
  <c r="H61" i="101"/>
  <c r="G63" i="101"/>
  <c r="H63" i="101"/>
  <c r="G65" i="101"/>
  <c r="H65" i="101"/>
  <c r="G69" i="101"/>
  <c r="H69" i="101"/>
  <c r="G73" i="101"/>
  <c r="H73" i="101"/>
  <c r="G77" i="101"/>
  <c r="H77" i="101"/>
  <c r="H76" i="101" s="1"/>
  <c r="G80" i="101"/>
  <c r="H80" i="101"/>
  <c r="G82" i="101"/>
  <c r="H82" i="101"/>
  <c r="G86" i="101"/>
  <c r="H86" i="101"/>
  <c r="G88" i="101"/>
  <c r="H88" i="101"/>
  <c r="G90" i="101"/>
  <c r="H90" i="101"/>
  <c r="G92" i="101"/>
  <c r="H92" i="101"/>
  <c r="G94" i="101"/>
  <c r="H94" i="101"/>
  <c r="G96" i="101"/>
  <c r="H96" i="101"/>
  <c r="G98" i="101"/>
  <c r="G95" i="101" s="1"/>
  <c r="H98" i="101"/>
  <c r="G100" i="101"/>
  <c r="H100" i="101"/>
  <c r="G102" i="101"/>
  <c r="H102" i="101"/>
  <c r="G104" i="101"/>
  <c r="H104" i="101"/>
  <c r="G108" i="101"/>
  <c r="H108" i="101"/>
  <c r="G110" i="101"/>
  <c r="H110" i="101"/>
  <c r="G112" i="101"/>
  <c r="H112" i="101"/>
  <c r="G114" i="101"/>
  <c r="H114" i="101"/>
  <c r="G116" i="101"/>
  <c r="H116" i="101"/>
  <c r="G118" i="101"/>
  <c r="H118" i="101"/>
  <c r="H117" i="101" s="1"/>
  <c r="G122" i="101"/>
  <c r="H122" i="101"/>
  <c r="G124" i="101"/>
  <c r="H124" i="101"/>
  <c r="G126" i="101"/>
  <c r="H126" i="101"/>
  <c r="G128" i="101"/>
  <c r="H128" i="101"/>
  <c r="G130" i="101"/>
  <c r="H130" i="101"/>
  <c r="G132" i="101"/>
  <c r="H132" i="101"/>
  <c r="G134" i="101"/>
  <c r="H134" i="101"/>
  <c r="G136" i="101"/>
  <c r="H136" i="101"/>
  <c r="G138" i="101"/>
  <c r="G135" i="101" s="1"/>
  <c r="H138" i="101"/>
  <c r="G140" i="101"/>
  <c r="H140" i="101"/>
  <c r="G142" i="101"/>
  <c r="H142" i="101"/>
  <c r="G144" i="101"/>
  <c r="H144" i="101"/>
  <c r="G146" i="101"/>
  <c r="H146" i="101"/>
  <c r="G152" i="101"/>
  <c r="H152" i="101"/>
  <c r="G154" i="101"/>
  <c r="H154" i="101"/>
  <c r="G156" i="101"/>
  <c r="H156" i="101"/>
  <c r="G159" i="101"/>
  <c r="H159" i="101"/>
  <c r="G160" i="101"/>
  <c r="H160" i="101"/>
  <c r="G161" i="101"/>
  <c r="H161" i="101"/>
  <c r="G165" i="101"/>
  <c r="H165" i="101"/>
  <c r="G167" i="101"/>
  <c r="G164" i="101" s="1"/>
  <c r="H167" i="101"/>
  <c r="G169" i="101"/>
  <c r="H169" i="101"/>
  <c r="G171" i="101"/>
  <c r="H171" i="101"/>
  <c r="G173" i="101"/>
  <c r="H173" i="101"/>
  <c r="G177" i="101"/>
  <c r="H177" i="101"/>
  <c r="G179" i="101"/>
  <c r="H179" i="101"/>
  <c r="G181" i="101"/>
  <c r="H181" i="101"/>
  <c r="G183" i="101"/>
  <c r="H183" i="101"/>
  <c r="G185" i="101"/>
  <c r="H185" i="101"/>
  <c r="G189" i="101"/>
  <c r="H189" i="101"/>
  <c r="G191" i="101"/>
  <c r="H191" i="101"/>
  <c r="G193" i="101"/>
  <c r="H193" i="101"/>
  <c r="G195" i="101"/>
  <c r="H195" i="101"/>
  <c r="G199" i="101"/>
  <c r="H199" i="101"/>
  <c r="G202" i="101"/>
  <c r="H202" i="101"/>
  <c r="G204" i="101"/>
  <c r="H204" i="101"/>
  <c r="G206" i="101"/>
  <c r="H206" i="101"/>
  <c r="G208" i="101"/>
  <c r="H208" i="101"/>
  <c r="G210" i="101"/>
  <c r="H210" i="101"/>
  <c r="G212" i="101"/>
  <c r="H212" i="101"/>
  <c r="G216" i="101"/>
  <c r="H216" i="101"/>
  <c r="G218" i="101"/>
  <c r="H218" i="101"/>
  <c r="G220" i="101"/>
  <c r="H220" i="101"/>
  <c r="G222" i="101"/>
  <c r="H222" i="101"/>
  <c r="G224" i="101"/>
  <c r="H224" i="101"/>
  <c r="G230" i="101"/>
  <c r="H230" i="101"/>
  <c r="G232" i="101"/>
  <c r="G231" i="101" s="1"/>
  <c r="H232" i="101"/>
  <c r="G234" i="101"/>
  <c r="H234" i="101"/>
  <c r="G236" i="101"/>
  <c r="H236" i="101"/>
  <c r="G238" i="101"/>
  <c r="H238" i="101"/>
  <c r="G240" i="101"/>
  <c r="H240" i="101"/>
  <c r="G242" i="101"/>
  <c r="H242" i="101"/>
  <c r="G246" i="101"/>
  <c r="H246" i="101"/>
  <c r="H244" i="101" s="1"/>
  <c r="G250" i="101"/>
  <c r="H250" i="101"/>
  <c r="G252" i="101"/>
  <c r="H252" i="101"/>
  <c r="G254" i="101"/>
  <c r="H254" i="101"/>
  <c r="G48" i="101"/>
  <c r="H48" i="101"/>
  <c r="H157" i="101"/>
  <c r="L195" i="68"/>
  <c r="I9" i="69" s="1"/>
  <c r="Y7" i="97"/>
  <c r="Q16" i="97"/>
  <c r="O14" i="95" s="1"/>
  <c r="S19" i="97"/>
  <c r="S36" i="97"/>
  <c r="Y36" i="97"/>
  <c r="S41" i="97"/>
  <c r="U41" i="97" s="1"/>
  <c r="Y41" i="97"/>
  <c r="Q46" i="97"/>
  <c r="W46" i="97"/>
  <c r="AA46" i="97"/>
  <c r="Y34" i="95" s="1"/>
  <c r="S54" i="97"/>
  <c r="Y54" i="97"/>
  <c r="S232" i="102"/>
  <c r="M231" i="102"/>
  <c r="S231" i="102" s="1"/>
  <c r="U62" i="107"/>
  <c r="U150" i="107"/>
  <c r="V32" i="108"/>
  <c r="M148" i="100"/>
  <c r="S148" i="100" s="1"/>
  <c r="S150" i="100"/>
  <c r="S187" i="100"/>
  <c r="G148" i="101"/>
  <c r="S192" i="102"/>
  <c r="S206" i="102"/>
  <c r="S157" i="104"/>
  <c r="S200" i="104"/>
  <c r="O5" i="107"/>
  <c r="U5" i="107" s="1"/>
  <c r="U6" i="107"/>
  <c r="U78" i="107"/>
  <c r="N26" i="108"/>
  <c r="N30" i="108"/>
  <c r="U147" i="108"/>
  <c r="O226" i="108"/>
  <c r="U227" i="108"/>
  <c r="O36" i="97"/>
  <c r="U36" i="97" s="1"/>
  <c r="O46" i="97"/>
  <c r="Y58" i="95"/>
  <c r="M5" i="100"/>
  <c r="S6" i="100"/>
  <c r="Q5" i="100"/>
  <c r="S45" i="100"/>
  <c r="M60" i="100"/>
  <c r="S60" i="100" s="1"/>
  <c r="S67" i="100"/>
  <c r="Q60" i="100"/>
  <c r="V60" i="100"/>
  <c r="N76" i="100"/>
  <c r="R76" i="100"/>
  <c r="W76" i="100"/>
  <c r="S85" i="100"/>
  <c r="S96" i="100"/>
  <c r="S136" i="100"/>
  <c r="S158" i="100"/>
  <c r="P163" i="100"/>
  <c r="U163" i="100"/>
  <c r="Y163" i="100"/>
  <c r="S228" i="100"/>
  <c r="S248" i="100"/>
  <c r="S20" i="101"/>
  <c r="K20" i="101"/>
  <c r="K5" i="101" s="1"/>
  <c r="G21" i="101"/>
  <c r="S33" i="101"/>
  <c r="G33" i="101"/>
  <c r="S53" i="101"/>
  <c r="K53" i="101"/>
  <c r="G55" i="101"/>
  <c r="G53" i="101" s="1"/>
  <c r="S76" i="101"/>
  <c r="G76" i="101"/>
  <c r="S79" i="101"/>
  <c r="G79" i="101"/>
  <c r="S149" i="101"/>
  <c r="L157" i="101"/>
  <c r="L186" i="101"/>
  <c r="S197" i="101"/>
  <c r="G197" i="101"/>
  <c r="S200" i="101"/>
  <c r="R32" i="102"/>
  <c r="S72" i="102"/>
  <c r="S76" i="102"/>
  <c r="N81" i="102"/>
  <c r="R81" i="102"/>
  <c r="W81" i="102"/>
  <c r="S155" i="102"/>
  <c r="M168" i="102"/>
  <c r="S233" i="102"/>
  <c r="S237" i="102"/>
  <c r="S253" i="102"/>
  <c r="P25" i="96"/>
  <c r="T25" i="96"/>
  <c r="V51" i="96"/>
  <c r="V48" i="96"/>
  <c r="S46" i="95" s="1"/>
  <c r="V52" i="96"/>
  <c r="V56" i="96"/>
  <c r="V60" i="96"/>
  <c r="S51" i="95" s="1"/>
  <c r="V125" i="96"/>
  <c r="S114" i="95" s="1"/>
  <c r="V156" i="95"/>
  <c r="O5" i="103"/>
  <c r="U5" i="103"/>
  <c r="Y5" i="103"/>
  <c r="S33" i="103"/>
  <c r="S79" i="103"/>
  <c r="L79" i="103"/>
  <c r="N162" i="103"/>
  <c r="T162" i="103"/>
  <c r="X162" i="103"/>
  <c r="T5" i="104"/>
  <c r="S70" i="104"/>
  <c r="S76" i="104"/>
  <c r="S95" i="104"/>
  <c r="S117" i="104"/>
  <c r="S135" i="104"/>
  <c r="S149" i="104"/>
  <c r="N162" i="104"/>
  <c r="L175" i="104"/>
  <c r="S214" i="104"/>
  <c r="M226" i="104"/>
  <c r="S227" i="104"/>
  <c r="Q225" i="104"/>
  <c r="S231" i="104"/>
  <c r="S244" i="104"/>
  <c r="L244" i="104"/>
  <c r="F258" i="83"/>
  <c r="F189" i="79"/>
  <c r="F160" i="68"/>
  <c r="O5" i="105"/>
  <c r="U6" i="105"/>
  <c r="S5" i="105"/>
  <c r="X5" i="105"/>
  <c r="U24" i="105"/>
  <c r="U53" i="105"/>
  <c r="U87" i="105"/>
  <c r="U98" i="105"/>
  <c r="U109" i="105"/>
  <c r="U120" i="105"/>
  <c r="U123" i="105"/>
  <c r="U138" i="105"/>
  <c r="O150" i="105"/>
  <c r="U150" i="105" s="1"/>
  <c r="U152" i="105"/>
  <c r="O167" i="105"/>
  <c r="U169" i="105"/>
  <c r="S167" i="105"/>
  <c r="X167" i="105"/>
  <c r="U180" i="105"/>
  <c r="U236" i="105"/>
  <c r="L20" i="107"/>
  <c r="N20" i="107" s="1"/>
  <c r="U24" i="107"/>
  <c r="L79" i="107"/>
  <c r="N79" i="107" s="1"/>
  <c r="L98" i="107"/>
  <c r="N98" i="107" s="1"/>
  <c r="U120" i="107"/>
  <c r="L138" i="107"/>
  <c r="N138" i="107" s="1"/>
  <c r="L178" i="107"/>
  <c r="N178" i="107" s="1"/>
  <c r="L203" i="107"/>
  <c r="N203" i="107" s="1"/>
  <c r="L217" i="107"/>
  <c r="N217" i="107" s="1"/>
  <c r="O229" i="107"/>
  <c r="U247" i="107"/>
  <c r="P5" i="108"/>
  <c r="T5" i="108"/>
  <c r="Y5" i="108"/>
  <c r="N23" i="108"/>
  <c r="N27" i="108"/>
  <c r="U37" i="108"/>
  <c r="U50" i="108"/>
  <c r="U66" i="108"/>
  <c r="O59" i="108"/>
  <c r="U70" i="108"/>
  <c r="S59" i="108"/>
  <c r="X59" i="108"/>
  <c r="U157" i="108"/>
  <c r="L164" i="108"/>
  <c r="N164" i="108" s="1"/>
  <c r="L175" i="108"/>
  <c r="N175" i="108" s="1"/>
  <c r="L186" i="108"/>
  <c r="N186" i="108" s="1"/>
  <c r="Q162" i="108"/>
  <c r="V162" i="108"/>
  <c r="Z162" i="108"/>
  <c r="L197" i="108"/>
  <c r="N197" i="108" s="1"/>
  <c r="L200" i="108"/>
  <c r="N200" i="108" s="1"/>
  <c r="L231" i="108"/>
  <c r="U244" i="108"/>
  <c r="U247" i="108"/>
  <c r="K37" i="101"/>
  <c r="G38" i="101"/>
  <c r="G37" i="101" s="1"/>
  <c r="K244" i="101"/>
  <c r="G245" i="101"/>
  <c r="G244" i="101" s="1"/>
  <c r="S147" i="104"/>
  <c r="M162" i="104"/>
  <c r="S164" i="104"/>
  <c r="S33" i="100"/>
  <c r="S54" i="100"/>
  <c r="S165" i="100"/>
  <c r="S198" i="100"/>
  <c r="S201" i="100"/>
  <c r="M227" i="100"/>
  <c r="L232" i="100"/>
  <c r="S245" i="100"/>
  <c r="L245" i="100"/>
  <c r="U5" i="101"/>
  <c r="S50" i="101"/>
  <c r="G50" i="101"/>
  <c r="S66" i="101"/>
  <c r="K66" i="101"/>
  <c r="G67" i="101"/>
  <c r="G66" i="101" s="1"/>
  <c r="S70" i="101"/>
  <c r="L84" i="101"/>
  <c r="L95" i="101"/>
  <c r="L106" i="101"/>
  <c r="L117" i="101"/>
  <c r="L120" i="101"/>
  <c r="L135" i="101"/>
  <c r="S147" i="101"/>
  <c r="K149" i="101"/>
  <c r="K147" i="101" s="1"/>
  <c r="G150" i="101"/>
  <c r="G149" i="101" s="1"/>
  <c r="S157" i="101"/>
  <c r="F157" i="101"/>
  <c r="L164" i="101"/>
  <c r="S175" i="101"/>
  <c r="K175" i="101"/>
  <c r="G176" i="101"/>
  <c r="G175" i="101" s="1"/>
  <c r="S186" i="101"/>
  <c r="K186" i="101"/>
  <c r="G187" i="101"/>
  <c r="M226" i="101"/>
  <c r="S227" i="101"/>
  <c r="Q226" i="101"/>
  <c r="Q225" i="101" s="1"/>
  <c r="V226" i="101"/>
  <c r="V225" i="101" s="1"/>
  <c r="L231" i="101"/>
  <c r="S45" i="102"/>
  <c r="V40" i="102"/>
  <c r="V32" i="102" s="1"/>
  <c r="L123" i="102"/>
  <c r="AB123" i="102" s="1"/>
  <c r="L126" i="102"/>
  <c r="AB126" i="102" s="1"/>
  <c r="L141" i="102"/>
  <c r="AB141" i="102" s="1"/>
  <c r="S220" i="102"/>
  <c r="O22" i="95"/>
  <c r="F5" i="103"/>
  <c r="P75" i="103"/>
  <c r="V75" i="103"/>
  <c r="S106" i="103"/>
  <c r="S120" i="103"/>
  <c r="S175" i="103"/>
  <c r="L175" i="103"/>
  <c r="S231" i="103"/>
  <c r="L231" i="103"/>
  <c r="S244" i="103"/>
  <c r="S24" i="104"/>
  <c r="S66" i="104"/>
  <c r="U162" i="104"/>
  <c r="Y162" i="104"/>
  <c r="S175" i="104"/>
  <c r="S197" i="104"/>
  <c r="U21" i="97"/>
  <c r="L21" i="97" s="1"/>
  <c r="N21" i="97" s="1"/>
  <c r="N19" i="97" s="1"/>
  <c r="Y19" i="97"/>
  <c r="U33" i="97"/>
  <c r="U43" i="97"/>
  <c r="L43" i="97" s="1"/>
  <c r="U51" i="97"/>
  <c r="L51" i="97" s="1"/>
  <c r="U56" i="97"/>
  <c r="L56" i="97" s="1"/>
  <c r="N56" i="97" s="1"/>
  <c r="N54" i="97" s="1"/>
  <c r="Q57" i="97"/>
  <c r="U63" i="97"/>
  <c r="Z73" i="97"/>
  <c r="U183" i="97"/>
  <c r="F105" i="83"/>
  <c r="F178" i="83"/>
  <c r="F72" i="87"/>
  <c r="F97" i="87"/>
  <c r="F137" i="87"/>
  <c r="F251" i="87"/>
  <c r="F127" i="88"/>
  <c r="F196" i="88"/>
  <c r="F232" i="88"/>
  <c r="F279" i="88"/>
  <c r="X53" i="88"/>
  <c r="U33" i="105"/>
  <c r="U37" i="105"/>
  <c r="U45" i="105"/>
  <c r="U69" i="105"/>
  <c r="U205" i="105"/>
  <c r="L232" i="105"/>
  <c r="N232" i="105" s="1"/>
  <c r="O230" i="80" s="1"/>
  <c r="F5" i="107"/>
  <c r="X32" i="107"/>
  <c r="U53" i="107"/>
  <c r="U56" i="107"/>
  <c r="U69" i="107"/>
  <c r="U73" i="107"/>
  <c r="U87" i="107"/>
  <c r="L109" i="107"/>
  <c r="N109" i="107" s="1"/>
  <c r="U123" i="107"/>
  <c r="U167" i="107"/>
  <c r="L230" i="107"/>
  <c r="N230" i="107" s="1"/>
  <c r="U234" i="107"/>
  <c r="L250" i="107"/>
  <c r="N250" i="107" s="1"/>
  <c r="O5" i="108"/>
  <c r="N15" i="108"/>
  <c r="U40" i="108"/>
  <c r="U45" i="108"/>
  <c r="O75" i="108"/>
  <c r="U75" i="108" s="1"/>
  <c r="L76" i="108"/>
  <c r="N76" i="108" s="1"/>
  <c r="L79" i="108"/>
  <c r="N79" i="108" s="1"/>
  <c r="U84" i="108"/>
  <c r="U95" i="108"/>
  <c r="U106" i="108"/>
  <c r="U117" i="108"/>
  <c r="U120" i="108"/>
  <c r="U135" i="108"/>
  <c r="U149" i="108"/>
  <c r="U214" i="108"/>
  <c r="O57" i="97"/>
  <c r="S20" i="100"/>
  <c r="S37" i="100"/>
  <c r="S51" i="100"/>
  <c r="S107" i="100"/>
  <c r="S118" i="100"/>
  <c r="S121" i="100"/>
  <c r="N163" i="100"/>
  <c r="R163" i="100"/>
  <c r="W163" i="100"/>
  <c r="S215" i="100"/>
  <c r="T19" i="95"/>
  <c r="M40" i="101"/>
  <c r="S40" i="101" s="1"/>
  <c r="S45" i="101"/>
  <c r="K45" i="101"/>
  <c r="K40" i="101" s="1"/>
  <c r="G46" i="101"/>
  <c r="G45" i="101" s="1"/>
  <c r="G40" i="101" s="1"/>
  <c r="S75" i="101"/>
  <c r="S84" i="101"/>
  <c r="G84" i="101"/>
  <c r="S95" i="101"/>
  <c r="S106" i="101"/>
  <c r="G106" i="101"/>
  <c r="S117" i="101"/>
  <c r="G117" i="101"/>
  <c r="S120" i="101"/>
  <c r="G120" i="101"/>
  <c r="S135" i="101"/>
  <c r="K157" i="101"/>
  <c r="G158" i="101"/>
  <c r="G157" i="101" s="1"/>
  <c r="S164" i="101"/>
  <c r="S214" i="101"/>
  <c r="G214" i="101"/>
  <c r="S231" i="101"/>
  <c r="S247" i="101"/>
  <c r="K247" i="101"/>
  <c r="G248" i="101"/>
  <c r="G247" i="101" s="1"/>
  <c r="P32" i="102"/>
  <c r="S37" i="102"/>
  <c r="S56" i="102"/>
  <c r="P81" i="102"/>
  <c r="U81" i="102"/>
  <c r="Y81" i="102"/>
  <c r="S85" i="102"/>
  <c r="S123" i="102"/>
  <c r="S126" i="102"/>
  <c r="S141" i="102"/>
  <c r="S48" i="100"/>
  <c r="U22" i="95"/>
  <c r="Y22" i="95"/>
  <c r="R25" i="96"/>
  <c r="W25" i="96"/>
  <c r="AA25" i="96"/>
  <c r="X25" i="95" s="1"/>
  <c r="V14" i="96"/>
  <c r="V31" i="96"/>
  <c r="S29" i="95" s="1"/>
  <c r="N153" i="95"/>
  <c r="M59" i="103"/>
  <c r="S59" i="103" s="1"/>
  <c r="M75" i="103"/>
  <c r="P162" i="103"/>
  <c r="S197" i="103"/>
  <c r="S214" i="103"/>
  <c r="S227" i="103"/>
  <c r="S20" i="104"/>
  <c r="S79" i="104"/>
  <c r="S84" i="104"/>
  <c r="S106" i="104"/>
  <c r="S120" i="104"/>
  <c r="F162" i="104"/>
  <c r="P162" i="104"/>
  <c r="V162" i="104"/>
  <c r="F57" i="83"/>
  <c r="F261" i="83"/>
  <c r="F163" i="79"/>
  <c r="F161" i="79" s="1"/>
  <c r="P176" i="79"/>
  <c r="P254" i="79"/>
  <c r="P62" i="105"/>
  <c r="T62" i="105"/>
  <c r="Y62" i="105"/>
  <c r="U73" i="105"/>
  <c r="U79" i="105"/>
  <c r="U82" i="105"/>
  <c r="U162" i="105"/>
  <c r="Q167" i="105"/>
  <c r="V167" i="105"/>
  <c r="Z167" i="105"/>
  <c r="U202" i="105"/>
  <c r="U249" i="105"/>
  <c r="U252" i="105"/>
  <c r="U20" i="107"/>
  <c r="L24" i="107"/>
  <c r="N24" i="107" s="1"/>
  <c r="U37" i="107"/>
  <c r="U45" i="107"/>
  <c r="U79" i="107"/>
  <c r="U82" i="107"/>
  <c r="U98" i="107"/>
  <c r="L120" i="107"/>
  <c r="N120" i="107" s="1"/>
  <c r="U138" i="107"/>
  <c r="U152" i="107"/>
  <c r="U203" i="107"/>
  <c r="U217" i="107"/>
  <c r="U20" i="108"/>
  <c r="N21" i="108"/>
  <c r="N29" i="108"/>
  <c r="N37" i="108"/>
  <c r="U53" i="108"/>
  <c r="Q59" i="108"/>
  <c r="V59" i="108"/>
  <c r="Z59" i="108"/>
  <c r="U164" i="108"/>
  <c r="U175" i="108"/>
  <c r="O162" i="108"/>
  <c r="U186" i="108"/>
  <c r="S162" i="108"/>
  <c r="X162" i="108"/>
  <c r="U197" i="108"/>
  <c r="U200" i="108"/>
  <c r="L51" i="96"/>
  <c r="O32" i="107"/>
  <c r="U33" i="107"/>
  <c r="Y32" i="105"/>
  <c r="U189" i="107"/>
  <c r="U200" i="107"/>
  <c r="U178" i="107"/>
  <c r="Y25" i="96"/>
  <c r="V25" i="95" s="1"/>
  <c r="P5" i="103"/>
  <c r="X5" i="103"/>
  <c r="S24" i="103"/>
  <c r="S66" i="103"/>
  <c r="L70" i="103"/>
  <c r="S76" i="103"/>
  <c r="L117" i="103"/>
  <c r="L135" i="103"/>
  <c r="S157" i="103"/>
  <c r="F162" i="103"/>
  <c r="S164" i="103"/>
  <c r="U162" i="103"/>
  <c r="W162" i="103"/>
  <c r="Y162" i="103"/>
  <c r="S186" i="103"/>
  <c r="M226" i="103"/>
  <c r="M225" i="103" s="1"/>
  <c r="S247" i="103"/>
  <c r="U8" i="97"/>
  <c r="L8" i="97" s="1"/>
  <c r="L7" i="97" s="1"/>
  <c r="U42" i="97"/>
  <c r="L42" i="97" s="1"/>
  <c r="M42" i="97" s="1"/>
  <c r="M41" i="97" s="1"/>
  <c r="U186" i="97"/>
  <c r="L186" i="97" s="1"/>
  <c r="S7" i="97"/>
  <c r="W7" i="97"/>
  <c r="U7" i="95" s="1"/>
  <c r="AA7" i="97"/>
  <c r="S16" i="97"/>
  <c r="Q31" i="97"/>
  <c r="S31" i="97"/>
  <c r="Q25" i="95" s="1"/>
  <c r="Q61" i="97"/>
  <c r="S61" i="97"/>
  <c r="W61" i="97"/>
  <c r="Y61" i="97"/>
  <c r="AA61" i="97"/>
  <c r="P66" i="97"/>
  <c r="R66" i="97"/>
  <c r="P44" i="95" s="1"/>
  <c r="V66" i="97"/>
  <c r="T44" i="95" s="1"/>
  <c r="Z66" i="97"/>
  <c r="X44" i="95" s="1"/>
  <c r="P73" i="97"/>
  <c r="R73" i="97"/>
  <c r="T40" i="104"/>
  <c r="L45" i="104"/>
  <c r="Z45" i="104" s="1"/>
  <c r="O66" i="97"/>
  <c r="S40" i="104"/>
  <c r="L48" i="97"/>
  <c r="N48" i="97" s="1"/>
  <c r="N46" i="97" s="1"/>
  <c r="X66" i="97"/>
  <c r="V49" i="97"/>
  <c r="T35" i="95" s="1"/>
  <c r="F259" i="88"/>
  <c r="O19" i="97"/>
  <c r="U19" i="97" s="1"/>
  <c r="O31" i="97"/>
  <c r="O61" i="97"/>
  <c r="U75" i="97"/>
  <c r="L75" i="97" s="1"/>
  <c r="N75" i="97" s="1"/>
  <c r="N73" i="97" s="1"/>
  <c r="U82" i="97"/>
  <c r="L82" i="97" s="1"/>
  <c r="U88" i="97"/>
  <c r="U17" i="97"/>
  <c r="L17" i="97" s="1"/>
  <c r="M17" i="97" s="1"/>
  <c r="M16" i="97" s="1"/>
  <c r="U20" i="97"/>
  <c r="L20" i="97" s="1"/>
  <c r="U32" i="97"/>
  <c r="L32" i="97" s="1"/>
  <c r="M32" i="97" s="1"/>
  <c r="M31" i="97" s="1"/>
  <c r="U37" i="97"/>
  <c r="L37" i="97" s="1"/>
  <c r="M37" i="97" s="1"/>
  <c r="M36" i="97" s="1"/>
  <c r="V7" i="96"/>
  <c r="V36" i="96"/>
  <c r="L36" i="96" s="1"/>
  <c r="U9" i="97"/>
  <c r="L68" i="97"/>
  <c r="N68" i="97" s="1"/>
  <c r="N66" i="97" s="1"/>
  <c r="U81" i="97"/>
  <c r="L81" i="97" s="1"/>
  <c r="V40" i="96"/>
  <c r="L40" i="96" s="1"/>
  <c r="V41" i="96"/>
  <c r="L41" i="96" s="1"/>
  <c r="U47" i="97"/>
  <c r="L47" i="97" s="1"/>
  <c r="M47" i="97" s="1"/>
  <c r="M46" i="97" s="1"/>
  <c r="U55" i="97"/>
  <c r="L55" i="97" s="1"/>
  <c r="M55" i="97" s="1"/>
  <c r="M54" i="97" s="1"/>
  <c r="L88" i="97"/>
  <c r="N88" i="97" s="1"/>
  <c r="N86" i="97" s="1"/>
  <c r="F76" i="88"/>
  <c r="F98" i="88"/>
  <c r="F33" i="87"/>
  <c r="F37" i="87"/>
  <c r="F24" i="87"/>
  <c r="F161" i="87"/>
  <c r="F40" i="87"/>
  <c r="F86" i="87"/>
  <c r="F151" i="87"/>
  <c r="F168" i="87"/>
  <c r="F179" i="87"/>
  <c r="F166" i="87" s="1"/>
  <c r="F231" i="87"/>
  <c r="F230" i="87" s="1"/>
  <c r="F229" i="87" s="1"/>
  <c r="F20" i="87"/>
  <c r="F5" i="87" s="1"/>
  <c r="F68" i="87"/>
  <c r="F61" i="87" s="1"/>
  <c r="F108" i="87"/>
  <c r="F33" i="83"/>
  <c r="F241" i="83"/>
  <c r="L6" i="108"/>
  <c r="L20" i="108"/>
  <c r="L5" i="108" s="1"/>
  <c r="L70" i="108"/>
  <c r="N70" i="108" s="1"/>
  <c r="L149" i="108"/>
  <c r="L147" i="108" s="1"/>
  <c r="N147" i="108" s="1"/>
  <c r="L244" i="108"/>
  <c r="F136" i="68"/>
  <c r="F269" i="79"/>
  <c r="F33" i="79"/>
  <c r="F85" i="79"/>
  <c r="X258" i="107"/>
  <c r="AA32" i="107"/>
  <c r="V32" i="107"/>
  <c r="U40" i="107"/>
  <c r="L56" i="107"/>
  <c r="N56" i="107" s="1"/>
  <c r="N54" i="107"/>
  <c r="N154" i="107"/>
  <c r="L6" i="107"/>
  <c r="N6" i="107" s="1"/>
  <c r="P6" i="80" s="1"/>
  <c r="L200" i="107"/>
  <c r="F53" i="80"/>
  <c r="N151" i="107"/>
  <c r="N153" i="107"/>
  <c r="N155" i="107"/>
  <c r="L62" i="107"/>
  <c r="N62" i="107" s="1"/>
  <c r="L82" i="107"/>
  <c r="N82" i="107" s="1"/>
  <c r="L152" i="107"/>
  <c r="L160" i="107"/>
  <c r="N160" i="107" s="1"/>
  <c r="N46" i="80"/>
  <c r="N48" i="80"/>
  <c r="L58" i="80"/>
  <c r="L24" i="105"/>
  <c r="N24" i="105" s="1"/>
  <c r="O24" i="80" s="1"/>
  <c r="L162" i="105"/>
  <c r="N36" i="80"/>
  <c r="N42" i="80"/>
  <c r="F45" i="80"/>
  <c r="F56" i="80"/>
  <c r="F6" i="80"/>
  <c r="F33" i="80"/>
  <c r="F150" i="80"/>
  <c r="L9" i="97"/>
  <c r="U46" i="97"/>
  <c r="S34" i="95" s="1"/>
  <c r="S135" i="103"/>
  <c r="S147" i="103"/>
  <c r="S149" i="103"/>
  <c r="L157" i="103"/>
  <c r="U226" i="103"/>
  <c r="U225" i="103" s="1"/>
  <c r="W226" i="103"/>
  <c r="W225" i="103" s="1"/>
  <c r="Y226" i="103"/>
  <c r="Y225" i="103" s="1"/>
  <c r="L244" i="103"/>
  <c r="U50" i="97"/>
  <c r="U58" i="97"/>
  <c r="L58" i="97" s="1"/>
  <c r="S20" i="103"/>
  <c r="S37" i="103"/>
  <c r="S50" i="103"/>
  <c r="S84" i="103"/>
  <c r="L106" i="103"/>
  <c r="S200" i="103"/>
  <c r="L227" i="103"/>
  <c r="N226" i="103"/>
  <c r="N225" i="103" s="1"/>
  <c r="P226" i="103"/>
  <c r="P225" i="103" s="1"/>
  <c r="S45" i="103"/>
  <c r="U54" i="97"/>
  <c r="T28" i="95"/>
  <c r="V28" i="95"/>
  <c r="X28" i="95"/>
  <c r="T31" i="95"/>
  <c r="V31" i="95"/>
  <c r="X31" i="95"/>
  <c r="Q14" i="95"/>
  <c r="T14" i="95"/>
  <c r="V14" i="95"/>
  <c r="O15" i="95"/>
  <c r="Q15" i="95"/>
  <c r="N28" i="95"/>
  <c r="P28" i="95"/>
  <c r="Y28" i="95"/>
  <c r="N31" i="95"/>
  <c r="P31" i="95"/>
  <c r="Y31" i="95"/>
  <c r="N34" i="95"/>
  <c r="P34" i="95"/>
  <c r="U34" i="95"/>
  <c r="W34" i="95"/>
  <c r="O35" i="95"/>
  <c r="Q35" i="95"/>
  <c r="O38" i="95"/>
  <c r="Q38" i="95"/>
  <c r="O39" i="95"/>
  <c r="Q39" i="95"/>
  <c r="O44" i="95"/>
  <c r="Q44" i="95"/>
  <c r="O58" i="95"/>
  <c r="Q58" i="95"/>
  <c r="T58" i="95"/>
  <c r="V58" i="95"/>
  <c r="X58" i="95"/>
  <c r="L50" i="97"/>
  <c r="P57" i="97"/>
  <c r="U62" i="97"/>
  <c r="U67" i="97"/>
  <c r="L67" i="97" s="1"/>
  <c r="U28" i="95"/>
  <c r="W28" i="95"/>
  <c r="U31" i="95"/>
  <c r="W31" i="95"/>
  <c r="O7" i="95"/>
  <c r="Q7" i="95"/>
  <c r="X14" i="95"/>
  <c r="N15" i="95"/>
  <c r="P15" i="95"/>
  <c r="O28" i="95"/>
  <c r="Q28" i="95"/>
  <c r="O31" i="95"/>
  <c r="O34" i="95"/>
  <c r="Q34" i="95"/>
  <c r="V34" i="95"/>
  <c r="X34" i="95"/>
  <c r="N35" i="95"/>
  <c r="N38" i="95"/>
  <c r="P38" i="95"/>
  <c r="N39" i="95"/>
  <c r="N44" i="95"/>
  <c r="N58" i="95"/>
  <c r="P58" i="95"/>
  <c r="U58" i="95"/>
  <c r="W58" i="95"/>
  <c r="U18" i="97"/>
  <c r="L18" i="97" s="1"/>
  <c r="U28" i="97"/>
  <c r="L28" i="97" s="1"/>
  <c r="L62" i="97"/>
  <c r="M62" i="97" s="1"/>
  <c r="M61" i="97" s="1"/>
  <c r="U87" i="97"/>
  <c r="L87" i="97" s="1"/>
  <c r="L63" i="97"/>
  <c r="N63" i="97" s="1"/>
  <c r="N61" i="97" s="1"/>
  <c r="W44" i="95"/>
  <c r="Y44" i="95"/>
  <c r="V44" i="95"/>
  <c r="V38" i="95"/>
  <c r="X38" i="95"/>
  <c r="V39" i="95"/>
  <c r="X39" i="95"/>
  <c r="W38" i="95"/>
  <c r="Y38" i="95"/>
  <c r="V35" i="95"/>
  <c r="X35" i="95"/>
  <c r="U35" i="95"/>
  <c r="W35" i="95"/>
  <c r="Y35" i="95"/>
  <c r="V19" i="95"/>
  <c r="X19" i="95"/>
  <c r="V15" i="95"/>
  <c r="X15" i="95"/>
  <c r="U15" i="95"/>
  <c r="W15" i="95"/>
  <c r="Y15" i="95"/>
  <c r="W7" i="95"/>
  <c r="V26" i="96"/>
  <c r="L26" i="96" s="1"/>
  <c r="O19" i="95"/>
  <c r="Q19" i="95"/>
  <c r="V27" i="96"/>
  <c r="V64" i="96"/>
  <c r="L64" i="96" s="1"/>
  <c r="P19" i="95"/>
  <c r="L220" i="102"/>
  <c r="L250" i="102"/>
  <c r="S6" i="102"/>
  <c r="S20" i="102"/>
  <c r="S24" i="102"/>
  <c r="N32" i="102"/>
  <c r="N261" i="102" s="1"/>
  <c r="M40" i="102"/>
  <c r="S51" i="102"/>
  <c r="L56" i="102"/>
  <c r="S65" i="102"/>
  <c r="S82" i="102"/>
  <c r="S90" i="102"/>
  <c r="S153" i="102"/>
  <c r="S250" i="102"/>
  <c r="V55" i="96"/>
  <c r="V57" i="96"/>
  <c r="L57" i="96" s="1"/>
  <c r="V58" i="96"/>
  <c r="V65" i="96"/>
  <c r="L65" i="96" s="1"/>
  <c r="L72" i="102"/>
  <c r="L85" i="102"/>
  <c r="L163" i="102"/>
  <c r="L237" i="102"/>
  <c r="L253" i="102"/>
  <c r="S33" i="102"/>
  <c r="S59" i="102"/>
  <c r="S163" i="102"/>
  <c r="V46" i="96"/>
  <c r="V53" i="96"/>
  <c r="L53" i="96" s="1"/>
  <c r="L56" i="96"/>
  <c r="T153" i="95"/>
  <c r="T156" i="95"/>
  <c r="U32" i="102"/>
  <c r="Y114" i="95"/>
  <c r="V51" i="95"/>
  <c r="W32" i="102"/>
  <c r="W261" i="102" s="1"/>
  <c r="Y32" i="102"/>
  <c r="L52" i="96"/>
  <c r="U44" i="95"/>
  <c r="L46" i="96"/>
  <c r="U38" i="95"/>
  <c r="U29" i="95"/>
  <c r="V5" i="100"/>
  <c r="U72" i="97"/>
  <c r="N5" i="103"/>
  <c r="S6" i="103"/>
  <c r="N19" i="95"/>
  <c r="U25" i="97"/>
  <c r="L25" i="97" s="1"/>
  <c r="U156" i="95"/>
  <c r="L183" i="97"/>
  <c r="U153" i="95"/>
  <c r="V73" i="97"/>
  <c r="L74" i="97"/>
  <c r="L73" i="97" s="1"/>
  <c r="T25" i="95"/>
  <c r="T15" i="95"/>
  <c r="L58" i="96"/>
  <c r="L55" i="96"/>
  <c r="T34" i="95"/>
  <c r="L27" i="96"/>
  <c r="T5" i="100"/>
  <c r="R156" i="95"/>
  <c r="V167" i="96"/>
  <c r="R153" i="95"/>
  <c r="V164" i="96"/>
  <c r="V69" i="96"/>
  <c r="R58" i="95"/>
  <c r="V37" i="96"/>
  <c r="R35" i="95"/>
  <c r="R43" i="95"/>
  <c r="V45" i="96"/>
  <c r="R31" i="95"/>
  <c r="V33" i="96"/>
  <c r="R28" i="95"/>
  <c r="V30" i="96"/>
  <c r="R19" i="95"/>
  <c r="V19" i="96"/>
  <c r="R5" i="101"/>
  <c r="S6" i="101"/>
  <c r="R15" i="95"/>
  <c r="V15" i="96"/>
  <c r="R22" i="95"/>
  <c r="V22" i="96"/>
  <c r="K33" i="101"/>
  <c r="K50" i="101"/>
  <c r="L66" i="101"/>
  <c r="K76" i="101"/>
  <c r="K79" i="101"/>
  <c r="K84" i="101"/>
  <c r="K95" i="101"/>
  <c r="K106" i="101"/>
  <c r="K117" i="101"/>
  <c r="K120" i="101"/>
  <c r="K135" i="101"/>
  <c r="K164" i="101"/>
  <c r="K197" i="101"/>
  <c r="K200" i="101"/>
  <c r="K214" i="101"/>
  <c r="K231" i="101"/>
  <c r="L247" i="101"/>
  <c r="L70" i="101"/>
  <c r="K71" i="101"/>
  <c r="J71" i="101" s="1"/>
  <c r="L227" i="101"/>
  <c r="K228" i="101"/>
  <c r="J228" i="101" s="1"/>
  <c r="J227" i="101" s="1"/>
  <c r="L215" i="100"/>
  <c r="L228" i="100"/>
  <c r="L150" i="100"/>
  <c r="L148" i="100" s="1"/>
  <c r="Q25" i="96"/>
  <c r="N25" i="95" s="1"/>
  <c r="S25" i="96"/>
  <c r="P25" i="95" s="1"/>
  <c r="U25" i="96"/>
  <c r="X25" i="96"/>
  <c r="Z25" i="96"/>
  <c r="AB25" i="96"/>
  <c r="Y25" i="95" s="1"/>
  <c r="L67" i="100"/>
  <c r="L77" i="100"/>
  <c r="L176" i="100"/>
  <c r="L198" i="100"/>
  <c r="L168" i="102"/>
  <c r="L20" i="102"/>
  <c r="L5" i="102" s="1"/>
  <c r="L24" i="102"/>
  <c r="L37" i="102"/>
  <c r="L45" i="102"/>
  <c r="L155" i="102"/>
  <c r="L153" i="102" s="1"/>
  <c r="L233" i="102"/>
  <c r="L90" i="102"/>
  <c r="L33" i="102"/>
  <c r="Q40" i="102"/>
  <c r="S40" i="102" s="1"/>
  <c r="L51" i="102"/>
  <c r="L76" i="102"/>
  <c r="L33" i="97"/>
  <c r="N33" i="97" s="1"/>
  <c r="N31" i="97" s="1"/>
  <c r="R57" i="97"/>
  <c r="L66" i="104"/>
  <c r="L50" i="104"/>
  <c r="L226" i="104"/>
  <c r="L225" i="104" s="1"/>
  <c r="P7" i="97"/>
  <c r="N7" i="95" s="1"/>
  <c r="R7" i="97"/>
  <c r="P7" i="95" s="1"/>
  <c r="P16" i="97"/>
  <c r="N14" i="95" s="1"/>
  <c r="R16" i="97"/>
  <c r="P14" i="95" s="1"/>
  <c r="L59" i="103"/>
  <c r="L120" i="103"/>
  <c r="L149" i="103"/>
  <c r="L147" i="103" s="1"/>
  <c r="L214" i="103"/>
  <c r="W16" i="97"/>
  <c r="U14" i="95" s="1"/>
  <c r="Y16" i="97"/>
  <c r="AA16" i="97"/>
  <c r="Y14" i="95" s="1"/>
  <c r="X7" i="97"/>
  <c r="V7" i="95" s="1"/>
  <c r="Z7" i="97"/>
  <c r="X7" i="95" s="1"/>
  <c r="N18" i="97"/>
  <c r="N16" i="97" s="1"/>
  <c r="W31" i="97"/>
  <c r="Y31" i="97"/>
  <c r="X73" i="97"/>
  <c r="M74" i="97"/>
  <c r="M73" i="97" s="1"/>
  <c r="AA57" i="97"/>
  <c r="Y39" i="95" s="1"/>
  <c r="W57" i="97"/>
  <c r="U39" i="95" s="1"/>
  <c r="Y57" i="97"/>
  <c r="W39" i="95" s="1"/>
  <c r="V7" i="97"/>
  <c r="T7" i="95" s="1"/>
  <c r="F82" i="79"/>
  <c r="F171" i="79"/>
  <c r="F123" i="79"/>
  <c r="F126" i="79"/>
  <c r="F6" i="79"/>
  <c r="N156" i="107"/>
  <c r="N158" i="107"/>
  <c r="N157" i="107"/>
  <c r="N159" i="107"/>
  <c r="L150" i="107"/>
  <c r="N150" i="107" s="1"/>
  <c r="N57" i="107"/>
  <c r="N55" i="107"/>
  <c r="N52" i="107"/>
  <c r="N50" i="107"/>
  <c r="N44" i="107"/>
  <c r="N41" i="107"/>
  <c r="N43" i="107"/>
  <c r="N39" i="107"/>
  <c r="N38" i="107"/>
  <c r="N35" i="107"/>
  <c r="N161" i="105"/>
  <c r="O156" i="80"/>
  <c r="N61" i="105"/>
  <c r="O61" i="80" s="1"/>
  <c r="L61" i="80"/>
  <c r="N57" i="105"/>
  <c r="N54" i="105"/>
  <c r="N52" i="105"/>
  <c r="N51" i="105"/>
  <c r="L51" i="80"/>
  <c r="N50" i="105"/>
  <c r="N44" i="105"/>
  <c r="O44" i="80" s="1"/>
  <c r="N43" i="105"/>
  <c r="N41" i="105"/>
  <c r="N39" i="105"/>
  <c r="N38" i="105"/>
  <c r="N35" i="105"/>
  <c r="N34" i="105"/>
  <c r="N41" i="82"/>
  <c r="F80" i="83"/>
  <c r="F86" i="83"/>
  <c r="F130" i="83"/>
  <c r="F145" i="83"/>
  <c r="F171" i="83"/>
  <c r="F214" i="83"/>
  <c r="F37" i="83"/>
  <c r="F20" i="79"/>
  <c r="F5" i="79" s="1"/>
  <c r="P5" i="79"/>
  <c r="F37" i="79"/>
  <c r="F141" i="79"/>
  <c r="F200" i="79"/>
  <c r="F228" i="79"/>
  <c r="F40" i="79"/>
  <c r="F211" i="79"/>
  <c r="F241" i="79"/>
  <c r="F245" i="79"/>
  <c r="F178" i="79"/>
  <c r="F214" i="79"/>
  <c r="F266" i="79"/>
  <c r="F53" i="79"/>
  <c r="F32" i="79" s="1"/>
  <c r="F66" i="79"/>
  <c r="F101" i="79"/>
  <c r="P59" i="79"/>
  <c r="P141" i="79"/>
  <c r="S32" i="107"/>
  <c r="S258" i="107" s="1"/>
  <c r="L53" i="105"/>
  <c r="F112" i="79"/>
  <c r="F181" i="68"/>
  <c r="L37" i="107"/>
  <c r="Q32" i="107"/>
  <c r="N25" i="80"/>
  <c r="F49" i="68"/>
  <c r="L33" i="107"/>
  <c r="N33" i="107" s="1"/>
  <c r="L37" i="105"/>
  <c r="L33" i="105"/>
  <c r="N33" i="105" s="1"/>
  <c r="L6" i="105"/>
  <c r="N6" i="105" s="1"/>
  <c r="O6" i="80" s="1"/>
  <c r="N54" i="78"/>
  <c r="N231" i="108"/>
  <c r="N244" i="108"/>
  <c r="N229" i="108"/>
  <c r="N232" i="108"/>
  <c r="N234" i="108"/>
  <c r="N236" i="108"/>
  <c r="N238" i="108"/>
  <c r="N240" i="108"/>
  <c r="N242" i="108"/>
  <c r="N245" i="108"/>
  <c r="N247" i="108"/>
  <c r="N248" i="108"/>
  <c r="N250" i="108"/>
  <c r="N252" i="108"/>
  <c r="N254" i="108"/>
  <c r="M225" i="108"/>
  <c r="N228" i="108"/>
  <c r="N230" i="108"/>
  <c r="N233" i="108"/>
  <c r="N235" i="108"/>
  <c r="N237" i="108"/>
  <c r="N239" i="108"/>
  <c r="N241" i="108"/>
  <c r="N243" i="108"/>
  <c r="N246" i="108"/>
  <c r="N249" i="108"/>
  <c r="N251" i="108"/>
  <c r="N253" i="108"/>
  <c r="L157" i="108"/>
  <c r="N157" i="108" s="1"/>
  <c r="L66" i="108"/>
  <c r="O32" i="108"/>
  <c r="S32" i="108"/>
  <c r="X32" i="108"/>
  <c r="Q32" i="108"/>
  <c r="Q255" i="108" s="1"/>
  <c r="N146" i="108"/>
  <c r="L33" i="108"/>
  <c r="N33" i="108" s="1"/>
  <c r="N214" i="108"/>
  <c r="N120" i="108"/>
  <c r="N50" i="108"/>
  <c r="F50" i="108"/>
  <c r="P32" i="108"/>
  <c r="P255" i="108" s="1"/>
  <c r="R32" i="108"/>
  <c r="T32" i="108"/>
  <c r="T255" i="108" s="1"/>
  <c r="W32" i="108"/>
  <c r="Z32" i="108"/>
  <c r="N106" i="108"/>
  <c r="M32" i="108"/>
  <c r="L45" i="108"/>
  <c r="L40" i="108" s="1"/>
  <c r="N40" i="108" s="1"/>
  <c r="M20" i="108"/>
  <c r="N31" i="108"/>
  <c r="L24" i="108"/>
  <c r="N24" i="108" s="1"/>
  <c r="Y53" i="108"/>
  <c r="Y32" i="108" s="1"/>
  <c r="Y255" i="108" s="1"/>
  <c r="M6" i="108"/>
  <c r="N149" i="108"/>
  <c r="F164" i="108"/>
  <c r="F186" i="108"/>
  <c r="F197" i="108"/>
  <c r="F227" i="108"/>
  <c r="F247" i="108"/>
  <c r="F33" i="108"/>
  <c r="F76" i="108"/>
  <c r="F149" i="108"/>
  <c r="L227" i="108"/>
  <c r="F66" i="108"/>
  <c r="F6" i="108"/>
  <c r="F79" i="108"/>
  <c r="F84" i="108"/>
  <c r="F95" i="108"/>
  <c r="F106" i="108"/>
  <c r="F117" i="108"/>
  <c r="F120" i="108"/>
  <c r="F135" i="108"/>
  <c r="F157" i="108"/>
  <c r="F214" i="108"/>
  <c r="L5" i="107"/>
  <c r="N44" i="80"/>
  <c r="M32" i="107"/>
  <c r="P32" i="107"/>
  <c r="P258" i="107" s="1"/>
  <c r="R32" i="107"/>
  <c r="T32" i="107"/>
  <c r="T258" i="107" s="1"/>
  <c r="W32" i="107"/>
  <c r="Y32" i="107"/>
  <c r="N58" i="107"/>
  <c r="N61" i="107"/>
  <c r="N247" i="107"/>
  <c r="L43" i="80"/>
  <c r="L47" i="80"/>
  <c r="L52" i="80"/>
  <c r="L60" i="80"/>
  <c r="N60" i="80"/>
  <c r="L156" i="80"/>
  <c r="L158" i="80"/>
  <c r="L44" i="80"/>
  <c r="P36" i="80"/>
  <c r="P42" i="80"/>
  <c r="P46" i="80"/>
  <c r="P48" i="80"/>
  <c r="L45" i="107"/>
  <c r="N51" i="107"/>
  <c r="L36" i="80"/>
  <c r="L42" i="80"/>
  <c r="L46" i="80"/>
  <c r="L48" i="80"/>
  <c r="L54" i="80"/>
  <c r="M55" i="80"/>
  <c r="L59" i="80"/>
  <c r="N59" i="80"/>
  <c r="L157" i="80"/>
  <c r="N157" i="80"/>
  <c r="L159" i="80"/>
  <c r="N159" i="80"/>
  <c r="L57" i="80"/>
  <c r="L50" i="80"/>
  <c r="L41" i="80"/>
  <c r="N41" i="80"/>
  <c r="L39" i="80"/>
  <c r="L38" i="80"/>
  <c r="L35" i="80"/>
  <c r="L34" i="80"/>
  <c r="N34" i="80"/>
  <c r="O25" i="80"/>
  <c r="L25" i="80"/>
  <c r="L8" i="80"/>
  <c r="N8" i="80"/>
  <c r="L7" i="80"/>
  <c r="N7" i="80"/>
  <c r="M258" i="107"/>
  <c r="R258" i="107"/>
  <c r="N53" i="107"/>
  <c r="F32" i="107"/>
  <c r="F258" i="107" s="1"/>
  <c r="P167" i="105"/>
  <c r="T167" i="105"/>
  <c r="Y167" i="105"/>
  <c r="Y231" i="105"/>
  <c r="Y230" i="105" s="1"/>
  <c r="Y260" i="105" s="1"/>
  <c r="N5" i="107"/>
  <c r="P5" i="80" s="1"/>
  <c r="P231" i="105"/>
  <c r="P230" i="105" s="1"/>
  <c r="R231" i="105"/>
  <c r="R230" i="105" s="1"/>
  <c r="T231" i="105"/>
  <c r="T230" i="105" s="1"/>
  <c r="W231" i="105"/>
  <c r="W230" i="105" s="1"/>
  <c r="W260" i="105" s="1"/>
  <c r="AA231" i="105"/>
  <c r="AA230" i="105" s="1"/>
  <c r="M167" i="105"/>
  <c r="R32" i="105"/>
  <c r="R260" i="105" s="1"/>
  <c r="F202" i="105"/>
  <c r="L219" i="105"/>
  <c r="N219" i="105" s="1"/>
  <c r="O217" i="80" s="1"/>
  <c r="L69" i="105"/>
  <c r="N69" i="105" s="1"/>
  <c r="O69" i="80" s="1"/>
  <c r="F69" i="105"/>
  <c r="M62" i="105"/>
  <c r="F150" i="105"/>
  <c r="N162" i="105"/>
  <c r="O160" i="80" s="1"/>
  <c r="F205" i="105"/>
  <c r="F232" i="105"/>
  <c r="F231" i="105" s="1"/>
  <c r="F230" i="105" s="1"/>
  <c r="M231" i="105"/>
  <c r="M230" i="105" s="1"/>
  <c r="O62" i="105"/>
  <c r="Q62" i="105"/>
  <c r="S62" i="105"/>
  <c r="V62" i="105"/>
  <c r="X62" i="105"/>
  <c r="Z62" i="105"/>
  <c r="F191" i="105"/>
  <c r="O231" i="105"/>
  <c r="Q231" i="105"/>
  <c r="Q230" i="105" s="1"/>
  <c r="S231" i="105"/>
  <c r="S230" i="105" s="1"/>
  <c r="V231" i="105"/>
  <c r="V230" i="105" s="1"/>
  <c r="X231" i="105"/>
  <c r="X230" i="105" s="1"/>
  <c r="Z231" i="105"/>
  <c r="Z230" i="105" s="1"/>
  <c r="P32" i="105"/>
  <c r="T32" i="105"/>
  <c r="F56" i="105"/>
  <c r="M40" i="105"/>
  <c r="F40" i="105"/>
  <c r="O49" i="105"/>
  <c r="Q49" i="105"/>
  <c r="Q40" i="105" s="1"/>
  <c r="S49" i="105"/>
  <c r="S40" i="105" s="1"/>
  <c r="S32" i="105" s="1"/>
  <c r="S260" i="105" s="1"/>
  <c r="V49" i="105"/>
  <c r="V40" i="105" s="1"/>
  <c r="X49" i="105"/>
  <c r="Z49" i="105"/>
  <c r="Z40" i="105" s="1"/>
  <c r="O56" i="105"/>
  <c r="U56" i="105" s="1"/>
  <c r="Q56" i="105"/>
  <c r="S56" i="105"/>
  <c r="V56" i="105"/>
  <c r="Z56" i="105"/>
  <c r="L20" i="105"/>
  <c r="N20" i="105" s="1"/>
  <c r="O20" i="80" s="1"/>
  <c r="F5" i="105"/>
  <c r="F69" i="80"/>
  <c r="F62" i="80" s="1"/>
  <c r="F20" i="80"/>
  <c r="N47" i="105"/>
  <c r="L45" i="105"/>
  <c r="N84" i="105"/>
  <c r="L82" i="105"/>
  <c r="N82" i="105" s="1"/>
  <c r="O82" i="80" s="1"/>
  <c r="N89" i="105"/>
  <c r="L87" i="105"/>
  <c r="N87" i="105" s="1"/>
  <c r="O87" i="80" s="1"/>
  <c r="N111" i="105"/>
  <c r="L109" i="105"/>
  <c r="N109" i="105" s="1"/>
  <c r="O109" i="80" s="1"/>
  <c r="N125" i="105"/>
  <c r="L123" i="105"/>
  <c r="N123" i="105" s="1"/>
  <c r="O123" i="80" s="1"/>
  <c r="N154" i="105"/>
  <c r="L152" i="105"/>
  <c r="N171" i="105"/>
  <c r="L169" i="105"/>
  <c r="N193" i="105"/>
  <c r="L191" i="105"/>
  <c r="N191" i="105" s="1"/>
  <c r="O189" i="80" s="1"/>
  <c r="N207" i="105"/>
  <c r="L205" i="105"/>
  <c r="N205" i="105" s="1"/>
  <c r="O203" i="80" s="1"/>
  <c r="N254" i="105"/>
  <c r="L252" i="105"/>
  <c r="N252" i="105" s="1"/>
  <c r="O250" i="80" s="1"/>
  <c r="X40" i="105"/>
  <c r="F62" i="105"/>
  <c r="F219" i="105"/>
  <c r="F167" i="105" s="1"/>
  <c r="N55" i="105"/>
  <c r="O55" i="80" s="1"/>
  <c r="M53" i="105"/>
  <c r="X56" i="105"/>
  <c r="N75" i="105"/>
  <c r="L73" i="105"/>
  <c r="N81" i="105"/>
  <c r="L79" i="105"/>
  <c r="N100" i="105"/>
  <c r="L98" i="105"/>
  <c r="N98" i="105" s="1"/>
  <c r="O98" i="80" s="1"/>
  <c r="N122" i="105"/>
  <c r="L120" i="105"/>
  <c r="N120" i="105" s="1"/>
  <c r="O120" i="80" s="1"/>
  <c r="N140" i="105"/>
  <c r="L138" i="105"/>
  <c r="N138" i="105" s="1"/>
  <c r="O138" i="80" s="1"/>
  <c r="N182" i="105"/>
  <c r="L180" i="105"/>
  <c r="N180" i="105" s="1"/>
  <c r="O178" i="80" s="1"/>
  <c r="N204" i="105"/>
  <c r="L202" i="105"/>
  <c r="N202" i="105" s="1"/>
  <c r="O200" i="80" s="1"/>
  <c r="N238" i="105"/>
  <c r="L236" i="105"/>
  <c r="N236" i="105" s="1"/>
  <c r="O234" i="80" s="1"/>
  <c r="N251" i="105"/>
  <c r="L249" i="105"/>
  <c r="N249" i="105" s="1"/>
  <c r="O247" i="80" s="1"/>
  <c r="F162" i="105"/>
  <c r="F229" i="80"/>
  <c r="F228" i="80" s="1"/>
  <c r="F78" i="80"/>
  <c r="F203" i="80"/>
  <c r="F165" i="80" s="1"/>
  <c r="F26" i="88"/>
  <c r="F42" i="88"/>
  <c r="F79" i="88"/>
  <c r="F102" i="88"/>
  <c r="F91" i="88" s="1"/>
  <c r="F108" i="88"/>
  <c r="F138" i="88"/>
  <c r="F107" i="88" s="1"/>
  <c r="F218" i="88"/>
  <c r="F246" i="88"/>
  <c r="F263" i="88"/>
  <c r="F258" i="88" s="1"/>
  <c r="F257" i="88" s="1"/>
  <c r="F20" i="83"/>
  <c r="F5" i="83" s="1"/>
  <c r="F24" i="83"/>
  <c r="F50" i="83"/>
  <c r="F76" i="83"/>
  <c r="F94" i="83"/>
  <c r="F127" i="83"/>
  <c r="F159" i="83"/>
  <c r="F157" i="83" s="1"/>
  <c r="F211" i="83"/>
  <c r="F245" i="83"/>
  <c r="C14" i="98"/>
  <c r="F254" i="79"/>
  <c r="F59" i="79"/>
  <c r="F49" i="80"/>
  <c r="F67" i="88"/>
  <c r="F6" i="88"/>
  <c r="F85" i="83"/>
  <c r="O37" i="104"/>
  <c r="S37" i="104" s="1"/>
  <c r="T37" i="104"/>
  <c r="L24" i="104"/>
  <c r="W5" i="104"/>
  <c r="U5" i="104"/>
  <c r="M33" i="104"/>
  <c r="O33" i="104"/>
  <c r="Q33" i="104"/>
  <c r="T33" i="104"/>
  <c r="V33" i="104"/>
  <c r="X33" i="104"/>
  <c r="L76" i="104"/>
  <c r="L84" i="104"/>
  <c r="L197" i="104"/>
  <c r="L79" i="104"/>
  <c r="L164" i="104"/>
  <c r="M5" i="104"/>
  <c r="V5" i="104"/>
  <c r="Q5" i="104"/>
  <c r="F5" i="104"/>
  <c r="F59" i="104"/>
  <c r="N226" i="104"/>
  <c r="N225" i="104" s="1"/>
  <c r="P226" i="104"/>
  <c r="P225" i="104" s="1"/>
  <c r="U226" i="104"/>
  <c r="U225" i="104" s="1"/>
  <c r="W226" i="104"/>
  <c r="W225" i="104" s="1"/>
  <c r="Y226" i="104"/>
  <c r="Y225" i="104" s="1"/>
  <c r="N32" i="104"/>
  <c r="W32" i="104"/>
  <c r="M59" i="104"/>
  <c r="O59" i="104"/>
  <c r="Q59" i="104"/>
  <c r="T59" i="104"/>
  <c r="V59" i="104"/>
  <c r="X59" i="104"/>
  <c r="L59" i="104"/>
  <c r="L106" i="104"/>
  <c r="L120" i="104"/>
  <c r="L186" i="104"/>
  <c r="L200" i="104"/>
  <c r="L214" i="104"/>
  <c r="O6" i="104"/>
  <c r="O5" i="104" s="1"/>
  <c r="L157" i="104"/>
  <c r="P32" i="104"/>
  <c r="U32" i="104"/>
  <c r="Y32" i="104"/>
  <c r="N6" i="104"/>
  <c r="N5" i="104" s="1"/>
  <c r="P6" i="104"/>
  <c r="P5" i="104" s="1"/>
  <c r="M53" i="104"/>
  <c r="O53" i="104"/>
  <c r="Q53" i="104"/>
  <c r="T53" i="104"/>
  <c r="V53" i="104"/>
  <c r="V32" i="104" s="1"/>
  <c r="V255" i="104" s="1"/>
  <c r="X53" i="104"/>
  <c r="L19" i="104"/>
  <c r="L20" i="104"/>
  <c r="F53" i="104"/>
  <c r="F32" i="104" s="1"/>
  <c r="N40" i="103"/>
  <c r="W40" i="103"/>
  <c r="L37" i="103"/>
  <c r="F32" i="103"/>
  <c r="M40" i="103"/>
  <c r="M32" i="103" s="1"/>
  <c r="O40" i="103"/>
  <c r="O32" i="103" s="1"/>
  <c r="Q40" i="103"/>
  <c r="Q32" i="103" s="1"/>
  <c r="T40" i="103"/>
  <c r="T32" i="103" s="1"/>
  <c r="V40" i="103"/>
  <c r="V32" i="103" s="1"/>
  <c r="X40" i="103"/>
  <c r="X32" i="103" s="1"/>
  <c r="X255" i="103" s="1"/>
  <c r="N53" i="103"/>
  <c r="N32" i="103" s="1"/>
  <c r="P53" i="103"/>
  <c r="P32" i="103" s="1"/>
  <c r="U53" i="103"/>
  <c r="U32" i="103" s="1"/>
  <c r="W53" i="103"/>
  <c r="Y53" i="103"/>
  <c r="Y32" i="103" s="1"/>
  <c r="F255" i="103"/>
  <c r="L53" i="103"/>
  <c r="L24" i="103"/>
  <c r="M5" i="103"/>
  <c r="Q5" i="103"/>
  <c r="T5" i="103"/>
  <c r="V5" i="103"/>
  <c r="L53" i="104"/>
  <c r="L147" i="104"/>
  <c r="L82" i="102"/>
  <c r="M32" i="102"/>
  <c r="O32" i="102"/>
  <c r="Q32" i="102"/>
  <c r="T32" i="102"/>
  <c r="X32" i="102"/>
  <c r="P261" i="102"/>
  <c r="R261" i="102"/>
  <c r="F81" i="102"/>
  <c r="F32" i="102"/>
  <c r="M5" i="102"/>
  <c r="O5" i="102"/>
  <c r="Q5" i="102"/>
  <c r="Q261" i="102" s="1"/>
  <c r="T5" i="102"/>
  <c r="V5" i="102"/>
  <c r="X5" i="102"/>
  <c r="X261" i="102" s="1"/>
  <c r="F5" i="102"/>
  <c r="L214" i="101"/>
  <c r="L244" i="101"/>
  <c r="L226" i="101" s="1"/>
  <c r="AB7" i="96"/>
  <c r="Y7" i="95" s="1"/>
  <c r="Z14" i="96"/>
  <c r="L20" i="101"/>
  <c r="L149" i="101"/>
  <c r="L147" i="101" s="1"/>
  <c r="L175" i="101"/>
  <c r="L33" i="101"/>
  <c r="L37" i="101"/>
  <c r="M32" i="101"/>
  <c r="O32" i="101"/>
  <c r="O255" i="101" s="1"/>
  <c r="Q32" i="101"/>
  <c r="T32" i="101"/>
  <c r="V32" i="101"/>
  <c r="X32" i="101"/>
  <c r="L45" i="101"/>
  <c r="L40" i="101" s="1"/>
  <c r="Y6" i="101"/>
  <c r="Y5" i="101" s="1"/>
  <c r="F162" i="101"/>
  <c r="L197" i="101"/>
  <c r="M5" i="101"/>
  <c r="O5" i="101"/>
  <c r="Q5" i="101"/>
  <c r="Q255" i="101" s="1"/>
  <c r="T5" i="101"/>
  <c r="V5" i="101"/>
  <c r="X5" i="101"/>
  <c r="N162" i="101"/>
  <c r="P162" i="101"/>
  <c r="R162" i="101"/>
  <c r="U162" i="101"/>
  <c r="W162" i="101"/>
  <c r="Y162" i="101"/>
  <c r="F226" i="101"/>
  <c r="F225" i="101" s="1"/>
  <c r="F75" i="101"/>
  <c r="N32" i="101"/>
  <c r="P32" i="101"/>
  <c r="R32" i="101"/>
  <c r="U32" i="101"/>
  <c r="W32" i="101"/>
  <c r="Y32" i="101"/>
  <c r="F32" i="101"/>
  <c r="L6" i="101"/>
  <c r="F5" i="101"/>
  <c r="L50" i="101"/>
  <c r="L53" i="101"/>
  <c r="R24" i="101"/>
  <c r="S24" i="101" s="1"/>
  <c r="F147" i="101"/>
  <c r="L24" i="101"/>
  <c r="L48" i="100"/>
  <c r="F40" i="100"/>
  <c r="M40" i="100"/>
  <c r="V40" i="100"/>
  <c r="V32" i="100" s="1"/>
  <c r="L107" i="100"/>
  <c r="L71" i="100"/>
  <c r="M76" i="100"/>
  <c r="O76" i="100"/>
  <c r="Q76" i="100"/>
  <c r="T76" i="100"/>
  <c r="V76" i="100"/>
  <c r="X76" i="100"/>
  <c r="L96" i="100"/>
  <c r="O40" i="100"/>
  <c r="O32" i="100" s="1"/>
  <c r="T40" i="100"/>
  <c r="T32" i="100" s="1"/>
  <c r="T256" i="100" s="1"/>
  <c r="X40" i="100"/>
  <c r="X32" i="100" s="1"/>
  <c r="X256" i="100" s="1"/>
  <c r="L80" i="100"/>
  <c r="L121" i="100"/>
  <c r="L136" i="100"/>
  <c r="F163" i="100"/>
  <c r="M163" i="100"/>
  <c r="Q163" i="100"/>
  <c r="V163" i="100"/>
  <c r="L187" i="100"/>
  <c r="L51" i="100"/>
  <c r="L60" i="100"/>
  <c r="L76" i="100"/>
  <c r="L158" i="100"/>
  <c r="L165" i="100"/>
  <c r="L201" i="100"/>
  <c r="L20" i="100"/>
  <c r="N5" i="100"/>
  <c r="P5" i="100"/>
  <c r="R5" i="100"/>
  <c r="U5" i="100"/>
  <c r="W5" i="100"/>
  <c r="Y5" i="100"/>
  <c r="F20" i="100"/>
  <c r="M32" i="100"/>
  <c r="Q32" i="100"/>
  <c r="L54" i="100"/>
  <c r="F32" i="100"/>
  <c r="N40" i="100"/>
  <c r="N32" i="100" s="1"/>
  <c r="P40" i="100"/>
  <c r="R40" i="100"/>
  <c r="R32" i="100" s="1"/>
  <c r="U40" i="100"/>
  <c r="U32" i="100" s="1"/>
  <c r="W40" i="100"/>
  <c r="W32" i="100" s="1"/>
  <c r="Y40" i="100"/>
  <c r="Y32" i="100" s="1"/>
  <c r="L33" i="100"/>
  <c r="P32" i="100"/>
  <c r="F5" i="100"/>
  <c r="L6" i="100"/>
  <c r="R24" i="100"/>
  <c r="S24" i="100" s="1"/>
  <c r="L37" i="100"/>
  <c r="L45" i="100"/>
  <c r="F76" i="100"/>
  <c r="L24" i="100"/>
  <c r="N9" i="97"/>
  <c r="N7" i="97" s="1"/>
  <c r="F284" i="97"/>
  <c r="F283" i="97"/>
  <c r="F282" i="97"/>
  <c r="F281" i="97"/>
  <c r="F280" i="97"/>
  <c r="F279" i="97"/>
  <c r="F278" i="97"/>
  <c r="F276" i="97"/>
  <c r="F275" i="97"/>
  <c r="F273" i="97"/>
  <c r="F272" i="97"/>
  <c r="F271" i="97"/>
  <c r="F270" i="97"/>
  <c r="F269" i="97"/>
  <c r="F268" i="97"/>
  <c r="F267" i="97"/>
  <c r="F266" i="97"/>
  <c r="F265" i="97"/>
  <c r="F264" i="97"/>
  <c r="F263" i="97"/>
  <c r="F262" i="97"/>
  <c r="F260" i="97"/>
  <c r="F259" i="97"/>
  <c r="F258" i="97"/>
  <c r="F254" i="97"/>
  <c r="F253" i="97"/>
  <c r="F252" i="97"/>
  <c r="F251" i="97"/>
  <c r="F250" i="97"/>
  <c r="F249" i="97"/>
  <c r="F248" i="97"/>
  <c r="F247" i="97"/>
  <c r="F246" i="97"/>
  <c r="F245" i="97"/>
  <c r="F243" i="97"/>
  <c r="F242" i="97"/>
  <c r="F241" i="97"/>
  <c r="F240" i="97"/>
  <c r="F239" i="97"/>
  <c r="F238" i="97"/>
  <c r="F237" i="97"/>
  <c r="F236" i="97"/>
  <c r="F235" i="97"/>
  <c r="F234" i="97"/>
  <c r="F233" i="97"/>
  <c r="F232" i="97"/>
  <c r="F231" i="97"/>
  <c r="F229" i="97"/>
  <c r="F228" i="97"/>
  <c r="F226" i="97"/>
  <c r="F225" i="97"/>
  <c r="F224" i="97"/>
  <c r="F223" i="97"/>
  <c r="F222" i="97"/>
  <c r="F221" i="97"/>
  <c r="F220" i="97"/>
  <c r="F219" i="97"/>
  <c r="F218" i="97"/>
  <c r="F217" i="97"/>
  <c r="F215" i="97"/>
  <c r="F214" i="97"/>
  <c r="F213" i="97"/>
  <c r="F212" i="97"/>
  <c r="F211" i="97"/>
  <c r="F210" i="97"/>
  <c r="F209" i="97"/>
  <c r="F208" i="97"/>
  <c r="F207" i="97"/>
  <c r="F206" i="97"/>
  <c r="F204" i="97"/>
  <c r="F203" i="97"/>
  <c r="F202" i="97"/>
  <c r="F201" i="97"/>
  <c r="F200" i="97"/>
  <c r="F199" i="97"/>
  <c r="F198" i="97"/>
  <c r="F197" i="97"/>
  <c r="F196" i="97"/>
  <c r="F195" i="97"/>
  <c r="F193" i="97"/>
  <c r="F191" i="97"/>
  <c r="F190" i="97"/>
  <c r="F189" i="97"/>
  <c r="F188" i="97"/>
  <c r="F182" i="97"/>
  <c r="F181" i="97"/>
  <c r="F180" i="97"/>
  <c r="F178" i="97"/>
  <c r="F176" i="97"/>
  <c r="F175" i="97"/>
  <c r="F174" i="97"/>
  <c r="F173" i="97"/>
  <c r="F172" i="97"/>
  <c r="F171" i="97"/>
  <c r="F170" i="97"/>
  <c r="F169" i="97"/>
  <c r="F168" i="97"/>
  <c r="F167" i="97"/>
  <c r="F166" i="97"/>
  <c r="F164" i="97"/>
  <c r="F163" i="97"/>
  <c r="F162" i="97"/>
  <c r="F161" i="97"/>
  <c r="F160" i="97"/>
  <c r="F159" i="97"/>
  <c r="F158" i="97"/>
  <c r="F157" i="97"/>
  <c r="F156" i="97"/>
  <c r="F155" i="97"/>
  <c r="F154" i="97"/>
  <c r="F153" i="97"/>
  <c r="F152" i="97"/>
  <c r="F151" i="97"/>
  <c r="F149" i="97"/>
  <c r="F148" i="97"/>
  <c r="F146" i="97"/>
  <c r="F145" i="97"/>
  <c r="F144" i="97"/>
  <c r="F114" i="95" s="1"/>
  <c r="F143" i="97"/>
  <c r="F142" i="97"/>
  <c r="F141" i="97"/>
  <c r="F140" i="97"/>
  <c r="F139" i="97"/>
  <c r="F138" i="97"/>
  <c r="F137" i="97"/>
  <c r="F135" i="97"/>
  <c r="F134" i="97"/>
  <c r="F133" i="97"/>
  <c r="F132" i="97"/>
  <c r="F131" i="97"/>
  <c r="F130" i="97"/>
  <c r="F129" i="97"/>
  <c r="F128" i="97"/>
  <c r="F127" i="97"/>
  <c r="F126" i="97"/>
  <c r="F124" i="97"/>
  <c r="F123" i="97"/>
  <c r="F122" i="97"/>
  <c r="F121" i="97"/>
  <c r="F120" i="97"/>
  <c r="F119" i="97"/>
  <c r="F118" i="97"/>
  <c r="F117" i="97"/>
  <c r="F116" i="97"/>
  <c r="F115" i="97"/>
  <c r="F113" i="97"/>
  <c r="F112" i="97"/>
  <c r="F111" i="97"/>
  <c r="F110" i="97"/>
  <c r="F108" i="97"/>
  <c r="F107" i="97"/>
  <c r="F104" i="97"/>
  <c r="F103" i="97"/>
  <c r="F102" i="97"/>
  <c r="F101" i="97"/>
  <c r="F99" i="97"/>
  <c r="F98" i="97"/>
  <c r="F97" i="97"/>
  <c r="F95" i="97"/>
  <c r="F94" i="97"/>
  <c r="F93" i="97"/>
  <c r="F92" i="97"/>
  <c r="F91" i="97"/>
  <c r="F90" i="97"/>
  <c r="F80" i="97"/>
  <c r="F79" i="97" s="1"/>
  <c r="F78" i="97"/>
  <c r="F77" i="97"/>
  <c r="F60" i="97"/>
  <c r="F53" i="97"/>
  <c r="F52" i="97"/>
  <c r="F30" i="97"/>
  <c r="F29" i="97"/>
  <c r="F22" i="95"/>
  <c r="F27" i="97"/>
  <c r="M20" i="97" l="1"/>
  <c r="M19" i="97" s="1"/>
  <c r="L19" i="97"/>
  <c r="J79" i="105"/>
  <c r="K73" i="105"/>
  <c r="K46" i="80"/>
  <c r="L225" i="101"/>
  <c r="N255" i="103"/>
  <c r="S32" i="101"/>
  <c r="U255" i="101"/>
  <c r="L162" i="104"/>
  <c r="O236" i="80"/>
  <c r="J238" i="105"/>
  <c r="K238" i="105"/>
  <c r="O122" i="80"/>
  <c r="J122" i="105"/>
  <c r="J120" i="105" s="1"/>
  <c r="K122" i="105"/>
  <c r="O81" i="80"/>
  <c r="J81" i="105"/>
  <c r="K81" i="105"/>
  <c r="Y258" i="107"/>
  <c r="N20" i="108"/>
  <c r="S255" i="108"/>
  <c r="Q256" i="100"/>
  <c r="V256" i="100"/>
  <c r="W14" i="95"/>
  <c r="L81" i="102"/>
  <c r="X32" i="104"/>
  <c r="X255" i="104" s="1"/>
  <c r="Y255" i="104"/>
  <c r="O205" i="80"/>
  <c r="J207" i="105"/>
  <c r="J205" i="105" s="1"/>
  <c r="K207" i="105"/>
  <c r="K205" i="105" s="1"/>
  <c r="O169" i="80"/>
  <c r="J171" i="105"/>
  <c r="J169" i="105" s="1"/>
  <c r="K171" i="105"/>
  <c r="K169" i="105" s="1"/>
  <c r="O125" i="80"/>
  <c r="J125" i="105"/>
  <c r="K125" i="105"/>
  <c r="O89" i="80"/>
  <c r="J89" i="105"/>
  <c r="J87" i="105" s="1"/>
  <c r="K89" i="105"/>
  <c r="O47" i="80"/>
  <c r="J47" i="105"/>
  <c r="J47" i="80" s="1"/>
  <c r="K47" i="105"/>
  <c r="K47" i="80" s="1"/>
  <c r="K47" i="66" s="1"/>
  <c r="R255" i="108"/>
  <c r="L162" i="103"/>
  <c r="Y261" i="102"/>
  <c r="L125" i="96"/>
  <c r="P35" i="95"/>
  <c r="L226" i="103"/>
  <c r="L225" i="103" s="1"/>
  <c r="L229" i="107"/>
  <c r="F77" i="87"/>
  <c r="U61" i="97"/>
  <c r="U66" i="97"/>
  <c r="G186" i="101"/>
  <c r="S168" i="102"/>
  <c r="S81" i="102"/>
  <c r="G20" i="101"/>
  <c r="G5" i="101" s="1"/>
  <c r="I175" i="101"/>
  <c r="J180" i="105"/>
  <c r="J162" i="105"/>
  <c r="K69" i="105"/>
  <c r="K79" i="105"/>
  <c r="J24" i="105"/>
  <c r="J232" i="105"/>
  <c r="K120" i="105"/>
  <c r="O202" i="80"/>
  <c r="J204" i="105"/>
  <c r="K204" i="105"/>
  <c r="O100" i="80"/>
  <c r="J100" i="105"/>
  <c r="K100" i="105"/>
  <c r="O75" i="80"/>
  <c r="J75" i="105"/>
  <c r="K75" i="105"/>
  <c r="K123" i="105"/>
  <c r="S162" i="101"/>
  <c r="O261" i="102"/>
  <c r="O252" i="80"/>
  <c r="J254" i="105"/>
  <c r="K254" i="105"/>
  <c r="O191" i="80"/>
  <c r="J193" i="105"/>
  <c r="K193" i="105"/>
  <c r="K191" i="105" s="1"/>
  <c r="O154" i="80"/>
  <c r="J154" i="105"/>
  <c r="K154" i="105"/>
  <c r="O111" i="80"/>
  <c r="J111" i="105"/>
  <c r="K111" i="105"/>
  <c r="O84" i="80"/>
  <c r="J84" i="105"/>
  <c r="K84" i="105"/>
  <c r="W255" i="108"/>
  <c r="L227" i="100"/>
  <c r="L226" i="100" s="1"/>
  <c r="L48" i="96"/>
  <c r="Q31" i="95"/>
  <c r="V255" i="108"/>
  <c r="K6" i="105"/>
  <c r="K5" i="105" s="1"/>
  <c r="K236" i="105"/>
  <c r="K219" i="105"/>
  <c r="J191" i="105"/>
  <c r="J82" i="105"/>
  <c r="J33" i="105"/>
  <c r="J36" i="80"/>
  <c r="J33" i="80" s="1"/>
  <c r="J152" i="105"/>
  <c r="J150" i="105" s="1"/>
  <c r="K252" i="105"/>
  <c r="J138" i="105"/>
  <c r="J123" i="105"/>
  <c r="J109" i="105"/>
  <c r="K98" i="105"/>
  <c r="J73" i="105"/>
  <c r="K62" i="105"/>
  <c r="J45" i="105"/>
  <c r="J40" i="105" s="1"/>
  <c r="J46" i="80"/>
  <c r="J45" i="80" s="1"/>
  <c r="J40" i="80" s="1"/>
  <c r="J20" i="105"/>
  <c r="K202" i="105"/>
  <c r="O249" i="80"/>
  <c r="J251" i="105"/>
  <c r="J249" i="105" s="1"/>
  <c r="K251" i="105"/>
  <c r="K249" i="105" s="1"/>
  <c r="O140" i="80"/>
  <c r="J140" i="105"/>
  <c r="K140" i="105"/>
  <c r="K138" i="105" s="1"/>
  <c r="K82" i="105"/>
  <c r="K36" i="80"/>
  <c r="K33" i="105"/>
  <c r="K152" i="105"/>
  <c r="K150" i="105" s="1"/>
  <c r="K109" i="105"/>
  <c r="Q32" i="104"/>
  <c r="F176" i="83"/>
  <c r="F69" i="83"/>
  <c r="O180" i="80"/>
  <c r="J182" i="105"/>
  <c r="K182" i="105"/>
  <c r="K180" i="105" s="1"/>
  <c r="L75" i="108"/>
  <c r="N75" i="108" s="1"/>
  <c r="L162" i="108"/>
  <c r="N162" i="108" s="1"/>
  <c r="Q258" i="107"/>
  <c r="U57" i="97"/>
  <c r="J70" i="101"/>
  <c r="S5" i="101"/>
  <c r="S38" i="95"/>
  <c r="V258" i="107"/>
  <c r="S162" i="103"/>
  <c r="S162" i="104"/>
  <c r="U5" i="105"/>
  <c r="J186" i="101"/>
  <c r="J147" i="101"/>
  <c r="J66" i="101"/>
  <c r="J6" i="105"/>
  <c r="J5" i="105" s="1"/>
  <c r="J236" i="105"/>
  <c r="J219" i="105"/>
  <c r="K24" i="105"/>
  <c r="K232" i="105"/>
  <c r="J252" i="105"/>
  <c r="J98" i="105"/>
  <c r="K87" i="105"/>
  <c r="J62" i="105"/>
  <c r="S75" i="104"/>
  <c r="J202" i="105"/>
  <c r="H186" i="101"/>
  <c r="I231" i="101"/>
  <c r="I214" i="101"/>
  <c r="I162" i="101" s="1"/>
  <c r="I200" i="101"/>
  <c r="I164" i="101"/>
  <c r="I135" i="101"/>
  <c r="I117" i="101"/>
  <c r="I95" i="101"/>
  <c r="I79" i="101"/>
  <c r="I76" i="101"/>
  <c r="I50" i="101"/>
  <c r="I33" i="101"/>
  <c r="J40" i="101"/>
  <c r="J231" i="101"/>
  <c r="J226" i="101" s="1"/>
  <c r="J225" i="101" s="1"/>
  <c r="J120" i="101"/>
  <c r="J106" i="101"/>
  <c r="J84" i="101"/>
  <c r="J59" i="101"/>
  <c r="J214" i="101"/>
  <c r="J200" i="101"/>
  <c r="J164" i="101"/>
  <c r="J135" i="101"/>
  <c r="J117" i="101"/>
  <c r="J95" i="101"/>
  <c r="J79" i="101"/>
  <c r="J76" i="101"/>
  <c r="J50" i="101"/>
  <c r="J33" i="101"/>
  <c r="F5" i="80"/>
  <c r="N43" i="80"/>
  <c r="W258" i="107"/>
  <c r="AA258" i="107"/>
  <c r="P44" i="80"/>
  <c r="P159" i="80"/>
  <c r="P158" i="80"/>
  <c r="P160" i="80"/>
  <c r="P82" i="80"/>
  <c r="P155" i="80"/>
  <c r="P151" i="80"/>
  <c r="P154" i="80"/>
  <c r="P203" i="80"/>
  <c r="P138" i="80"/>
  <c r="P98" i="80"/>
  <c r="P167" i="80"/>
  <c r="P87" i="80"/>
  <c r="P73" i="80"/>
  <c r="P247" i="80"/>
  <c r="P33" i="80"/>
  <c r="P150" i="80"/>
  <c r="P157" i="80"/>
  <c r="P156" i="80"/>
  <c r="P62" i="80"/>
  <c r="P153" i="80"/>
  <c r="P54" i="80"/>
  <c r="P178" i="80"/>
  <c r="P120" i="80"/>
  <c r="P24" i="80"/>
  <c r="P250" i="80"/>
  <c r="P230" i="80"/>
  <c r="P109" i="80"/>
  <c r="P217" i="80"/>
  <c r="P79" i="80"/>
  <c r="P20" i="80"/>
  <c r="O54" i="80"/>
  <c r="N50" i="80"/>
  <c r="N38" i="80"/>
  <c r="H228" i="101"/>
  <c r="H227" i="101" s="1"/>
  <c r="I228" i="101"/>
  <c r="I227" i="101" s="1"/>
  <c r="I226" i="101" s="1"/>
  <c r="I225" i="101" s="1"/>
  <c r="H175" i="101"/>
  <c r="H53" i="101"/>
  <c r="H71" i="101"/>
  <c r="H70" i="101" s="1"/>
  <c r="I71" i="101"/>
  <c r="I70" i="101" s="1"/>
  <c r="I59" i="101" s="1"/>
  <c r="L59" i="101"/>
  <c r="X255" i="108"/>
  <c r="F194" i="88"/>
  <c r="N52" i="80"/>
  <c r="O41" i="80"/>
  <c r="Y255" i="103"/>
  <c r="L31" i="97"/>
  <c r="L5" i="100"/>
  <c r="U73" i="97"/>
  <c r="L162" i="101"/>
  <c r="K162" i="101"/>
  <c r="G75" i="101"/>
  <c r="H231" i="101"/>
  <c r="H226" i="101" s="1"/>
  <c r="H225" i="101" s="1"/>
  <c r="H164" i="101"/>
  <c r="H135" i="101"/>
  <c r="H95" i="101"/>
  <c r="H79" i="101"/>
  <c r="L75" i="101"/>
  <c r="H40" i="101"/>
  <c r="H214" i="101"/>
  <c r="H200" i="101"/>
  <c r="H197" i="101"/>
  <c r="H120" i="101"/>
  <c r="H106" i="101"/>
  <c r="H84" i="101"/>
  <c r="H59" i="101"/>
  <c r="O25" i="95"/>
  <c r="N43" i="97"/>
  <c r="N41" i="97" s="1"/>
  <c r="L41" i="97"/>
  <c r="M67" i="97"/>
  <c r="M66" i="97" s="1"/>
  <c r="L66" i="97"/>
  <c r="L57" i="97"/>
  <c r="M58" i="97"/>
  <c r="M57" i="97" s="1"/>
  <c r="U229" i="107"/>
  <c r="O228" i="107"/>
  <c r="U228" i="107" s="1"/>
  <c r="S76" i="100"/>
  <c r="P255" i="101"/>
  <c r="S59" i="104"/>
  <c r="S5" i="104"/>
  <c r="U49" i="105"/>
  <c r="N158" i="80"/>
  <c r="Z255" i="108"/>
  <c r="U32" i="108"/>
  <c r="N54" i="80"/>
  <c r="K227" i="101"/>
  <c r="K226" i="101" s="1"/>
  <c r="K225" i="101" s="1"/>
  <c r="G228" i="101"/>
  <c r="G227" i="101" s="1"/>
  <c r="G226" i="101" s="1"/>
  <c r="G225" i="101" s="1"/>
  <c r="L31" i="96"/>
  <c r="M226" i="100"/>
  <c r="S226" i="100" s="1"/>
  <c r="S227" i="100"/>
  <c r="G32" i="101"/>
  <c r="F256" i="100"/>
  <c r="M256" i="100"/>
  <c r="S32" i="100"/>
  <c r="S40" i="100"/>
  <c r="O256" i="100"/>
  <c r="W255" i="101"/>
  <c r="Q255" i="104"/>
  <c r="U255" i="104"/>
  <c r="F32" i="105"/>
  <c r="P260" i="105"/>
  <c r="L59" i="108"/>
  <c r="N59" i="108" s="1"/>
  <c r="L75" i="103"/>
  <c r="K32" i="101"/>
  <c r="L60" i="96"/>
  <c r="U5" i="108"/>
  <c r="S6" i="104"/>
  <c r="U59" i="108"/>
  <c r="M225" i="104"/>
  <c r="S225" i="104" s="1"/>
  <c r="S226" i="104"/>
  <c r="M32" i="104"/>
  <c r="S32" i="104" s="1"/>
  <c r="S53" i="104"/>
  <c r="O230" i="105"/>
  <c r="U230" i="105" s="1"/>
  <c r="U231" i="105"/>
  <c r="L16" i="97"/>
  <c r="S5" i="100"/>
  <c r="N255" i="101"/>
  <c r="V261" i="102"/>
  <c r="U255" i="103"/>
  <c r="L36" i="97"/>
  <c r="L46" i="97"/>
  <c r="N256" i="100"/>
  <c r="S163" i="100"/>
  <c r="V255" i="101"/>
  <c r="T261" i="102"/>
  <c r="P255" i="103"/>
  <c r="F255" i="104"/>
  <c r="O32" i="104"/>
  <c r="O255" i="104" s="1"/>
  <c r="L54" i="97"/>
  <c r="F240" i="83"/>
  <c r="F239" i="83" s="1"/>
  <c r="U62" i="105"/>
  <c r="N156" i="80"/>
  <c r="N66" i="108"/>
  <c r="K70" i="101"/>
  <c r="K59" i="101" s="1"/>
  <c r="G71" i="101"/>
  <c r="G70" i="101" s="1"/>
  <c r="G59" i="101" s="1"/>
  <c r="S44" i="95"/>
  <c r="U31" i="97"/>
  <c r="O258" i="107"/>
  <c r="U162" i="108"/>
  <c r="M225" i="101"/>
  <c r="S225" i="101" s="1"/>
  <c r="S226" i="101"/>
  <c r="G162" i="101"/>
  <c r="U167" i="105"/>
  <c r="O225" i="108"/>
  <c r="U226" i="108"/>
  <c r="G147" i="101"/>
  <c r="P56" i="80"/>
  <c r="P55" i="80"/>
  <c r="P53" i="80"/>
  <c r="O159" i="80"/>
  <c r="O52" i="80"/>
  <c r="O51" i="80"/>
  <c r="O43" i="80"/>
  <c r="O39" i="80"/>
  <c r="O38" i="80"/>
  <c r="O35" i="80"/>
  <c r="O33" i="80"/>
  <c r="O34" i="80"/>
  <c r="S225" i="103"/>
  <c r="S33" i="104"/>
  <c r="Q15" i="93"/>
  <c r="S39" i="95"/>
  <c r="N45" i="108"/>
  <c r="P57" i="80"/>
  <c r="P50" i="80"/>
  <c r="P43" i="80"/>
  <c r="P41" i="80"/>
  <c r="P39" i="80"/>
  <c r="P38" i="80"/>
  <c r="N39" i="80"/>
  <c r="P35" i="80"/>
  <c r="N35" i="80"/>
  <c r="N57" i="80"/>
  <c r="P52" i="80"/>
  <c r="N49" i="107"/>
  <c r="U32" i="107"/>
  <c r="U258" i="107"/>
  <c r="L78" i="107"/>
  <c r="N78" i="107" s="1"/>
  <c r="N229" i="107"/>
  <c r="L228" i="107"/>
  <c r="N228" i="107" s="1"/>
  <c r="N152" i="107"/>
  <c r="N200" i="107"/>
  <c r="L165" i="107"/>
  <c r="N165" i="107" s="1"/>
  <c r="L45" i="103"/>
  <c r="L61" i="97"/>
  <c r="O57" i="80"/>
  <c r="O50" i="80"/>
  <c r="N49" i="105"/>
  <c r="T260" i="105"/>
  <c r="N55" i="80"/>
  <c r="N47" i="80"/>
  <c r="S53" i="103"/>
  <c r="S40" i="103"/>
  <c r="S226" i="103"/>
  <c r="L86" i="97"/>
  <c r="M87" i="97"/>
  <c r="M86" i="97" s="1"/>
  <c r="U25" i="95"/>
  <c r="U16" i="97"/>
  <c r="S14" i="95" s="1"/>
  <c r="W25" i="95"/>
  <c r="P39" i="95"/>
  <c r="U7" i="97"/>
  <c r="S7" i="95" s="1"/>
  <c r="L14" i="96"/>
  <c r="M261" i="102"/>
  <c r="S261" i="102" s="1"/>
  <c r="S5" i="102"/>
  <c r="L65" i="102"/>
  <c r="L232" i="102"/>
  <c r="S32" i="102"/>
  <c r="Y255" i="101"/>
  <c r="X255" i="101"/>
  <c r="L7" i="96"/>
  <c r="W256" i="100"/>
  <c r="O255" i="103"/>
  <c r="S32" i="103"/>
  <c r="L72" i="97"/>
  <c r="M72" i="97" s="1"/>
  <c r="S5" i="103"/>
  <c r="T255" i="101"/>
  <c r="S156" i="95"/>
  <c r="L167" i="96"/>
  <c r="L164" i="96"/>
  <c r="S153" i="95"/>
  <c r="S58" i="95"/>
  <c r="L69" i="96"/>
  <c r="S35" i="95"/>
  <c r="L37" i="96"/>
  <c r="S43" i="95"/>
  <c r="L45" i="96"/>
  <c r="L33" i="96"/>
  <c r="S31" i="95"/>
  <c r="S28" i="95"/>
  <c r="L30" i="96"/>
  <c r="S19" i="95"/>
  <c r="L19" i="96"/>
  <c r="S15" i="95"/>
  <c r="L15" i="96"/>
  <c r="R25" i="95"/>
  <c r="V25" i="96"/>
  <c r="S25" i="95" s="1"/>
  <c r="L22" i="96"/>
  <c r="S22" i="95"/>
  <c r="K75" i="101"/>
  <c r="L40" i="102"/>
  <c r="F76" i="97"/>
  <c r="F51" i="95"/>
  <c r="F100" i="97"/>
  <c r="F106" i="97"/>
  <c r="F114" i="97"/>
  <c r="F125" i="97"/>
  <c r="F136" i="97"/>
  <c r="F147" i="97"/>
  <c r="F205" i="97"/>
  <c r="F227" i="97"/>
  <c r="F274" i="97"/>
  <c r="W32" i="103"/>
  <c r="W255" i="103" s="1"/>
  <c r="N37" i="107"/>
  <c r="N37" i="105"/>
  <c r="F176" i="79"/>
  <c r="F240" i="79"/>
  <c r="F239" i="79" s="1"/>
  <c r="F244" i="108"/>
  <c r="F231" i="108"/>
  <c r="F147" i="108"/>
  <c r="F59" i="108"/>
  <c r="F162" i="108"/>
  <c r="F5" i="108"/>
  <c r="F32" i="108"/>
  <c r="M5" i="108"/>
  <c r="N6" i="108"/>
  <c r="N227" i="108"/>
  <c r="L226" i="108"/>
  <c r="L53" i="108"/>
  <c r="F75" i="108"/>
  <c r="P51" i="80"/>
  <c r="N51" i="80"/>
  <c r="P61" i="80"/>
  <c r="N61" i="80"/>
  <c r="N45" i="107"/>
  <c r="L40" i="107"/>
  <c r="P58" i="80"/>
  <c r="N58" i="80"/>
  <c r="O40" i="105"/>
  <c r="Z32" i="105"/>
  <c r="Z260" i="105" s="1"/>
  <c r="V32" i="105"/>
  <c r="V260" i="105" s="1"/>
  <c r="Q32" i="105"/>
  <c r="Q260" i="105" s="1"/>
  <c r="F260" i="105"/>
  <c r="L5" i="105"/>
  <c r="N5" i="105" s="1"/>
  <c r="O5" i="80" s="1"/>
  <c r="N169" i="105"/>
  <c r="O167" i="80" s="1"/>
  <c r="L167" i="105"/>
  <c r="N167" i="105" s="1"/>
  <c r="O165" i="80" s="1"/>
  <c r="N152" i="105"/>
  <c r="O152" i="80" s="1"/>
  <c r="L150" i="105"/>
  <c r="N45" i="105"/>
  <c r="O45" i="80" s="1"/>
  <c r="L231" i="105"/>
  <c r="N79" i="105"/>
  <c r="O79" i="80" s="1"/>
  <c r="L78" i="105"/>
  <c r="N78" i="105" s="1"/>
  <c r="O78" i="80" s="1"/>
  <c r="N73" i="105"/>
  <c r="O73" i="80" s="1"/>
  <c r="L62" i="105"/>
  <c r="N62" i="105" s="1"/>
  <c r="O62" i="80" s="1"/>
  <c r="N53" i="105"/>
  <c r="M32" i="105"/>
  <c r="M260" i="105" s="1"/>
  <c r="X32" i="105"/>
  <c r="X260" i="105" s="1"/>
  <c r="F5" i="88"/>
  <c r="F40" i="80"/>
  <c r="F32" i="80" s="1"/>
  <c r="F258" i="80" s="1"/>
  <c r="W255" i="104"/>
  <c r="T32" i="104"/>
  <c r="T255" i="104" s="1"/>
  <c r="P255" i="104"/>
  <c r="N255" i="104"/>
  <c r="L37" i="104"/>
  <c r="L75" i="104"/>
  <c r="L33" i="104"/>
  <c r="L40" i="104"/>
  <c r="V255" i="103"/>
  <c r="T255" i="103"/>
  <c r="M255" i="103"/>
  <c r="L6" i="103"/>
  <c r="L5" i="103" s="1"/>
  <c r="L40" i="103"/>
  <c r="Q255" i="103"/>
  <c r="L32" i="103"/>
  <c r="L6" i="104"/>
  <c r="L5" i="104" s="1"/>
  <c r="F261" i="102"/>
  <c r="L5" i="101"/>
  <c r="L32" i="101"/>
  <c r="R255" i="101"/>
  <c r="F255" i="101"/>
  <c r="P256" i="100"/>
  <c r="Y256" i="100"/>
  <c r="U256" i="100"/>
  <c r="L163" i="100"/>
  <c r="R256" i="100"/>
  <c r="L40" i="100"/>
  <c r="L32" i="100" s="1"/>
  <c r="L256" i="100" s="1"/>
  <c r="F216" i="97"/>
  <c r="F244" i="97"/>
  <c r="F187" i="97"/>
  <c r="F257" i="97"/>
  <c r="F261" i="97"/>
  <c r="F96" i="97"/>
  <c r="F179" i="97"/>
  <c r="F26" i="97"/>
  <c r="F109" i="97"/>
  <c r="M8" i="97"/>
  <c r="M7" i="97" s="1"/>
  <c r="F150" i="97"/>
  <c r="F165" i="97"/>
  <c r="F194" i="97"/>
  <c r="F230" i="97"/>
  <c r="F277" i="97"/>
  <c r="F45" i="97"/>
  <c r="F44" i="97" s="1"/>
  <c r="F246" i="94"/>
  <c r="F243" i="94"/>
  <c r="F235" i="94"/>
  <c r="F230" i="94"/>
  <c r="C17" i="93" s="1"/>
  <c r="F223" i="94"/>
  <c r="F222" i="94" s="1"/>
  <c r="F218" i="94"/>
  <c r="F204" i="94"/>
  <c r="F194" i="94"/>
  <c r="F178" i="94"/>
  <c r="F168" i="94"/>
  <c r="F164" i="94" s="1"/>
  <c r="C9" i="93" s="1"/>
  <c r="F160" i="94"/>
  <c r="F156" i="94"/>
  <c r="F150" i="94"/>
  <c r="F146" i="94"/>
  <c r="F143" i="94"/>
  <c r="F138" i="94"/>
  <c r="F130" i="94"/>
  <c r="F125" i="94"/>
  <c r="F121" i="94"/>
  <c r="F106" i="94"/>
  <c r="F102" i="94"/>
  <c r="F96" i="94"/>
  <c r="F95" i="94" s="1"/>
  <c r="F90" i="94"/>
  <c r="F85" i="94"/>
  <c r="F73" i="94"/>
  <c r="F62" i="94"/>
  <c r="F51" i="94"/>
  <c r="F37" i="94"/>
  <c r="F26" i="94"/>
  <c r="F15" i="94"/>
  <c r="F6" i="94"/>
  <c r="F265" i="96"/>
  <c r="F254" i="95" s="1"/>
  <c r="F264" i="96"/>
  <c r="F253" i="95" s="1"/>
  <c r="F263" i="96"/>
  <c r="F252" i="95" s="1"/>
  <c r="F262" i="96"/>
  <c r="F251" i="95" s="1"/>
  <c r="F261" i="96"/>
  <c r="F250" i="95" s="1"/>
  <c r="F260" i="96"/>
  <c r="F249" i="95" s="1"/>
  <c r="F259" i="96"/>
  <c r="F257" i="96"/>
  <c r="F246" i="95" s="1"/>
  <c r="F256" i="96"/>
  <c r="F245" i="95" s="1"/>
  <c r="F254" i="96"/>
  <c r="F243" i="95" s="1"/>
  <c r="F253" i="96"/>
  <c r="F242" i="95" s="1"/>
  <c r="F252" i="96"/>
  <c r="F241" i="95" s="1"/>
  <c r="F251" i="96"/>
  <c r="F240" i="95" s="1"/>
  <c r="F250" i="96"/>
  <c r="F239" i="95" s="1"/>
  <c r="F249" i="96"/>
  <c r="F238" i="95" s="1"/>
  <c r="F248" i="96"/>
  <c r="F237" i="95" s="1"/>
  <c r="F247" i="96"/>
  <c r="F236" i="95" s="1"/>
  <c r="F246" i="96"/>
  <c r="F235" i="95" s="1"/>
  <c r="F245" i="96"/>
  <c r="F234" i="95" s="1"/>
  <c r="F244" i="96"/>
  <c r="F233" i="95" s="1"/>
  <c r="F243" i="96"/>
  <c r="F241" i="96"/>
  <c r="F230" i="95" s="1"/>
  <c r="F240" i="96"/>
  <c r="F229" i="95" s="1"/>
  <c r="F239" i="96"/>
  <c r="F238" i="96" s="1"/>
  <c r="F235" i="96"/>
  <c r="F224" i="95" s="1"/>
  <c r="F234" i="96"/>
  <c r="F223" i="95" s="1"/>
  <c r="F233" i="96"/>
  <c r="F222" i="95" s="1"/>
  <c r="F232" i="96"/>
  <c r="F221" i="95" s="1"/>
  <c r="F231" i="96"/>
  <c r="F220" i="95" s="1"/>
  <c r="F230" i="96"/>
  <c r="F219" i="95" s="1"/>
  <c r="F229" i="96"/>
  <c r="F218" i="95" s="1"/>
  <c r="F228" i="96"/>
  <c r="F217" i="95" s="1"/>
  <c r="F227" i="96"/>
  <c r="F216" i="95" s="1"/>
  <c r="F226" i="96"/>
  <c r="F215" i="95" s="1"/>
  <c r="F224" i="96"/>
  <c r="F213" i="95" s="1"/>
  <c r="F223" i="96"/>
  <c r="F212" i="95" s="1"/>
  <c r="F222" i="96"/>
  <c r="F211" i="95" s="1"/>
  <c r="F221" i="96"/>
  <c r="F210" i="95" s="1"/>
  <c r="F220" i="96"/>
  <c r="F209" i="95" s="1"/>
  <c r="F219" i="96"/>
  <c r="F208" i="95" s="1"/>
  <c r="F218" i="96"/>
  <c r="F207" i="95" s="1"/>
  <c r="F217" i="96"/>
  <c r="F206" i="95" s="1"/>
  <c r="F216" i="96"/>
  <c r="F205" i="95" s="1"/>
  <c r="F215" i="96"/>
  <c r="F204" i="95" s="1"/>
  <c r="F214" i="96"/>
  <c r="F203" i="95" s="1"/>
  <c r="F213" i="96"/>
  <c r="F202" i="95" s="1"/>
  <c r="F212" i="96"/>
  <c r="F201" i="95" s="1"/>
  <c r="F210" i="96"/>
  <c r="F199" i="95" s="1"/>
  <c r="F209" i="96"/>
  <c r="F207" i="96"/>
  <c r="F196" i="95" s="1"/>
  <c r="F206" i="96"/>
  <c r="F195" i="95" s="1"/>
  <c r="F205" i="96"/>
  <c r="F194" i="95" s="1"/>
  <c r="F204" i="96"/>
  <c r="F193" i="95" s="1"/>
  <c r="F203" i="96"/>
  <c r="F192" i="95" s="1"/>
  <c r="F202" i="96"/>
  <c r="F191" i="95" s="1"/>
  <c r="F201" i="96"/>
  <c r="F190" i="95" s="1"/>
  <c r="F200" i="96"/>
  <c r="F189" i="95" s="1"/>
  <c r="F199" i="96"/>
  <c r="F188" i="95" s="1"/>
  <c r="F198" i="96"/>
  <c r="F187" i="95" s="1"/>
  <c r="F196" i="96"/>
  <c r="F185" i="95" s="1"/>
  <c r="F195" i="96"/>
  <c r="F184" i="95" s="1"/>
  <c r="F194" i="96"/>
  <c r="F183" i="95" s="1"/>
  <c r="F193" i="96"/>
  <c r="F182" i="95" s="1"/>
  <c r="F192" i="96"/>
  <c r="F181" i="95" s="1"/>
  <c r="F191" i="96"/>
  <c r="F180" i="95" s="1"/>
  <c r="F190" i="96"/>
  <c r="F179" i="95" s="1"/>
  <c r="F189" i="96"/>
  <c r="F178" i="95" s="1"/>
  <c r="F188" i="96"/>
  <c r="F177" i="95" s="1"/>
  <c r="F187" i="96"/>
  <c r="F185" i="96"/>
  <c r="F174" i="95" s="1"/>
  <c r="F184" i="96"/>
  <c r="F173" i="95" s="1"/>
  <c r="F183" i="96"/>
  <c r="F172" i="95" s="1"/>
  <c r="F182" i="96"/>
  <c r="F171" i="95" s="1"/>
  <c r="F181" i="96"/>
  <c r="F170" i="95" s="1"/>
  <c r="F180" i="96"/>
  <c r="F169" i="95" s="1"/>
  <c r="F179" i="96"/>
  <c r="F168" i="95" s="1"/>
  <c r="F178" i="96"/>
  <c r="F167" i="95" s="1"/>
  <c r="F177" i="96"/>
  <c r="F166" i="95" s="1"/>
  <c r="F176" i="96"/>
  <c r="F165" i="95" s="1"/>
  <c r="F174" i="96"/>
  <c r="F163" i="95" s="1"/>
  <c r="F172" i="96"/>
  <c r="F161" i="95" s="1"/>
  <c r="F171" i="96"/>
  <c r="F160" i="95" s="1"/>
  <c r="F170" i="96"/>
  <c r="F159" i="95" s="1"/>
  <c r="F169" i="96"/>
  <c r="F166" i="96"/>
  <c r="F155" i="95" s="1"/>
  <c r="F165" i="96"/>
  <c r="F154" i="95" s="1"/>
  <c r="F163" i="96"/>
  <c r="F152" i="95" s="1"/>
  <c r="F162" i="96"/>
  <c r="F151" i="95" s="1"/>
  <c r="F161" i="96"/>
  <c r="F159" i="96"/>
  <c r="F148" i="95" s="1"/>
  <c r="F157" i="96"/>
  <c r="F146" i="95" s="1"/>
  <c r="F156" i="96"/>
  <c r="F145" i="95" s="1"/>
  <c r="F155" i="96"/>
  <c r="F144" i="95" s="1"/>
  <c r="F154" i="96"/>
  <c r="F143" i="95" s="1"/>
  <c r="F153" i="96"/>
  <c r="F142" i="95" s="1"/>
  <c r="F152" i="96"/>
  <c r="F141" i="95" s="1"/>
  <c r="F151" i="96"/>
  <c r="F140" i="95" s="1"/>
  <c r="F150" i="96"/>
  <c r="F139" i="95" s="1"/>
  <c r="F149" i="96"/>
  <c r="F138" i="95" s="1"/>
  <c r="F148" i="96"/>
  <c r="F137" i="95" s="1"/>
  <c r="F147" i="96"/>
  <c r="F145" i="96"/>
  <c r="F134" i="95" s="1"/>
  <c r="F144" i="96"/>
  <c r="F133" i="95" s="1"/>
  <c r="F143" i="96"/>
  <c r="F132" i="95" s="1"/>
  <c r="F142" i="96"/>
  <c r="F131" i="95" s="1"/>
  <c r="F141" i="96"/>
  <c r="F130" i="95" s="1"/>
  <c r="F140" i="96"/>
  <c r="F129" i="95" s="1"/>
  <c r="F139" i="96"/>
  <c r="F128" i="95" s="1"/>
  <c r="F138" i="96"/>
  <c r="F127" i="95" s="1"/>
  <c r="F137" i="96"/>
  <c r="F126" i="95" s="1"/>
  <c r="F136" i="96"/>
  <c r="F125" i="95" s="1"/>
  <c r="F135" i="96"/>
  <c r="F124" i="95" s="1"/>
  <c r="F134" i="96"/>
  <c r="F123" i="95" s="1"/>
  <c r="F133" i="96"/>
  <c r="F122" i="95" s="1"/>
  <c r="F132" i="96"/>
  <c r="F121" i="95" s="1"/>
  <c r="F130" i="96"/>
  <c r="F119" i="95" s="1"/>
  <c r="F129" i="96"/>
  <c r="F127" i="96"/>
  <c r="F116" i="95" s="1"/>
  <c r="F126" i="96"/>
  <c r="F115" i="95" s="1"/>
  <c r="F124" i="96"/>
  <c r="F113" i="95" s="1"/>
  <c r="F123" i="96"/>
  <c r="F112" i="95" s="1"/>
  <c r="F122" i="96"/>
  <c r="F111" i="95" s="1"/>
  <c r="F121" i="96"/>
  <c r="F110" i="95" s="1"/>
  <c r="F120" i="96"/>
  <c r="F109" i="95" s="1"/>
  <c r="F119" i="96"/>
  <c r="F108" i="95" s="1"/>
  <c r="F118" i="96"/>
  <c r="F107" i="95" s="1"/>
  <c r="F116" i="96"/>
  <c r="F105" i="95" s="1"/>
  <c r="F115" i="96"/>
  <c r="F104" i="95" s="1"/>
  <c r="F114" i="96"/>
  <c r="F103" i="95" s="1"/>
  <c r="F113" i="96"/>
  <c r="F102" i="95" s="1"/>
  <c r="F112" i="96"/>
  <c r="F101" i="95" s="1"/>
  <c r="F111" i="96"/>
  <c r="F100" i="95" s="1"/>
  <c r="F110" i="96"/>
  <c r="F99" i="95" s="1"/>
  <c r="F109" i="96"/>
  <c r="F98" i="95" s="1"/>
  <c r="F108" i="96"/>
  <c r="F97" i="95" s="1"/>
  <c r="F107" i="96"/>
  <c r="F105" i="96"/>
  <c r="F94" i="95" s="1"/>
  <c r="F104" i="96"/>
  <c r="F93" i="95" s="1"/>
  <c r="F103" i="96"/>
  <c r="F92" i="95" s="1"/>
  <c r="F102" i="96"/>
  <c r="F91" i="95" s="1"/>
  <c r="F101" i="96"/>
  <c r="F90" i="95" s="1"/>
  <c r="F100" i="96"/>
  <c r="F89" i="95" s="1"/>
  <c r="F99" i="96"/>
  <c r="F88" i="95" s="1"/>
  <c r="F98" i="96"/>
  <c r="F87" i="95" s="1"/>
  <c r="F97" i="96"/>
  <c r="F86" i="95" s="1"/>
  <c r="F96" i="96"/>
  <c r="F85" i="95" s="1"/>
  <c r="F94" i="96"/>
  <c r="F83" i="95" s="1"/>
  <c r="F93" i="96"/>
  <c r="F82" i="95" s="1"/>
  <c r="F92" i="96"/>
  <c r="F81" i="95" s="1"/>
  <c r="F91" i="96"/>
  <c r="F89" i="96"/>
  <c r="F78" i="95" s="1"/>
  <c r="F88" i="96"/>
  <c r="F77" i="95" s="1"/>
  <c r="F85" i="96"/>
  <c r="F74" i="95" s="1"/>
  <c r="F84" i="96"/>
  <c r="F73" i="95" s="1"/>
  <c r="F83" i="96"/>
  <c r="F72" i="95" s="1"/>
  <c r="F82" i="96"/>
  <c r="F71" i="95" s="1"/>
  <c r="F80" i="96"/>
  <c r="F69" i="95" s="1"/>
  <c r="F79" i="96"/>
  <c r="F68" i="95" s="1"/>
  <c r="F78" i="96"/>
  <c r="F67" i="95" s="1"/>
  <c r="F76" i="96"/>
  <c r="F65" i="95" s="1"/>
  <c r="F75" i="96"/>
  <c r="F64" i="95" s="1"/>
  <c r="F74" i="96"/>
  <c r="F63" i="95" s="1"/>
  <c r="F73" i="96"/>
  <c r="F62" i="95" s="1"/>
  <c r="F72" i="96"/>
  <c r="F61" i="95" s="1"/>
  <c r="F71" i="96"/>
  <c r="F63" i="96"/>
  <c r="F61" i="96"/>
  <c r="F52" i="95" s="1"/>
  <c r="F54" i="96"/>
  <c r="F49" i="95" s="1"/>
  <c r="F50" i="96"/>
  <c r="F48" i="95" s="1"/>
  <c r="F49" i="96"/>
  <c r="F47" i="95" s="1"/>
  <c r="F39" i="96"/>
  <c r="F37" i="95" s="1"/>
  <c r="F38" i="96"/>
  <c r="F36" i="95" s="1"/>
  <c r="F29" i="96"/>
  <c r="F27" i="95" s="1"/>
  <c r="F28" i="96"/>
  <c r="F26" i="95" s="1"/>
  <c r="F25" i="96"/>
  <c r="F25" i="95" s="1"/>
  <c r="F23" i="96"/>
  <c r="F23" i="95" s="1"/>
  <c r="F21" i="96"/>
  <c r="F21" i="95" s="1"/>
  <c r="F6" i="96"/>
  <c r="M152" i="90"/>
  <c r="M151" i="90"/>
  <c r="L28" i="92"/>
  <c r="K167" i="105" l="1"/>
  <c r="J167" i="105"/>
  <c r="K78" i="105"/>
  <c r="J78" i="105"/>
  <c r="F197" i="96"/>
  <c r="S256" i="100"/>
  <c r="J162" i="101"/>
  <c r="I75" i="101"/>
  <c r="I255" i="101" s="1"/>
  <c r="K231" i="105"/>
  <c r="K230" i="105" s="1"/>
  <c r="K32" i="105"/>
  <c r="K260" i="105" s="1"/>
  <c r="J32" i="80"/>
  <c r="J258" i="80" s="1"/>
  <c r="J231" i="105"/>
  <c r="J230" i="105" s="1"/>
  <c r="K45" i="105"/>
  <c r="K40" i="105" s="1"/>
  <c r="H32" i="101"/>
  <c r="I32" i="101"/>
  <c r="K33" i="80"/>
  <c r="K32" i="80" s="1"/>
  <c r="K258" i="80" s="1"/>
  <c r="K36" i="66"/>
  <c r="J32" i="105"/>
  <c r="J260" i="105" s="1"/>
  <c r="K45" i="80"/>
  <c r="K40" i="80" s="1"/>
  <c r="K46" i="66"/>
  <c r="J32" i="101"/>
  <c r="J75" i="101"/>
  <c r="P45" i="80"/>
  <c r="P200" i="80"/>
  <c r="P228" i="80"/>
  <c r="P78" i="80"/>
  <c r="P165" i="80"/>
  <c r="P152" i="80"/>
  <c r="P229" i="80"/>
  <c r="O53" i="80"/>
  <c r="H75" i="101"/>
  <c r="F190" i="94"/>
  <c r="C13" i="93" s="1"/>
  <c r="G255" i="101"/>
  <c r="H162" i="101"/>
  <c r="U225" i="108"/>
  <c r="O255" i="108"/>
  <c r="U255" i="108" s="1"/>
  <c r="K255" i="101"/>
  <c r="M255" i="104"/>
  <c r="S255" i="104" s="1"/>
  <c r="F186" i="96"/>
  <c r="F175" i="95" s="1"/>
  <c r="O32" i="105"/>
  <c r="U40" i="105"/>
  <c r="M255" i="101"/>
  <c r="S255" i="101" s="1"/>
  <c r="F87" i="96"/>
  <c r="F154" i="94"/>
  <c r="C12" i="93" s="1"/>
  <c r="O37" i="80"/>
  <c r="L32" i="102"/>
  <c r="F59" i="96"/>
  <c r="P49" i="80"/>
  <c r="P37" i="80"/>
  <c r="F62" i="96"/>
  <c r="F53" i="95" s="1"/>
  <c r="F54" i="95"/>
  <c r="F106" i="96"/>
  <c r="F117" i="96"/>
  <c r="F128" i="96"/>
  <c r="F117" i="95" s="1"/>
  <c r="F131" i="96"/>
  <c r="F168" i="96"/>
  <c r="F157" i="95" s="1"/>
  <c r="L12" i="93" s="1"/>
  <c r="F258" i="96"/>
  <c r="F247" i="95" s="1"/>
  <c r="L231" i="102"/>
  <c r="S255" i="103"/>
  <c r="F24" i="96"/>
  <c r="F24" i="95" s="1"/>
  <c r="L6" i="93" s="1"/>
  <c r="F47" i="96"/>
  <c r="F45" i="95" s="1"/>
  <c r="F20" i="96"/>
  <c r="F77" i="96"/>
  <c r="F81" i="96"/>
  <c r="F90" i="96"/>
  <c r="F95" i="96"/>
  <c r="F84" i="95" s="1"/>
  <c r="F146" i="96"/>
  <c r="F160" i="96"/>
  <c r="F175" i="96"/>
  <c r="F164" i="95" s="1"/>
  <c r="F208" i="96"/>
  <c r="F211" i="96"/>
  <c r="F225" i="96"/>
  <c r="F242" i="96"/>
  <c r="F231" i="95" s="1"/>
  <c r="F255" i="96"/>
  <c r="F244" i="95" s="1"/>
  <c r="F200" i="95"/>
  <c r="F135" i="95"/>
  <c r="F79" i="95"/>
  <c r="F186" i="95"/>
  <c r="F198" i="95"/>
  <c r="F176" i="95"/>
  <c r="F118" i="95"/>
  <c r="F96" i="95"/>
  <c r="F150" i="95"/>
  <c r="F136" i="95"/>
  <c r="F228" i="95"/>
  <c r="F158" i="95"/>
  <c r="F158" i="96"/>
  <c r="F237" i="96"/>
  <c r="F236" i="96" s="1"/>
  <c r="F120" i="95"/>
  <c r="F20" i="95"/>
  <c r="F227" i="95"/>
  <c r="F214" i="95"/>
  <c r="F197" i="95"/>
  <c r="F106" i="95"/>
  <c r="F95" i="95"/>
  <c r="F76" i="95"/>
  <c r="F70" i="95"/>
  <c r="F50" i="95"/>
  <c r="F248" i="95"/>
  <c r="F232" i="95"/>
  <c r="F80" i="95"/>
  <c r="F60" i="95"/>
  <c r="L255" i="101"/>
  <c r="F177" i="97"/>
  <c r="F149" i="95"/>
  <c r="F256" i="97"/>
  <c r="F226" i="95" s="1"/>
  <c r="F89" i="97"/>
  <c r="F66" i="95"/>
  <c r="F147" i="95"/>
  <c r="L11" i="93" s="1"/>
  <c r="F35" i="96"/>
  <c r="F33" i="95" s="1"/>
  <c r="N150" i="105"/>
  <c r="O49" i="80"/>
  <c r="F226" i="108"/>
  <c r="M255" i="108"/>
  <c r="N5" i="108"/>
  <c r="N53" i="108"/>
  <c r="L32" i="108"/>
  <c r="N226" i="108"/>
  <c r="L225" i="108"/>
  <c r="N40" i="107"/>
  <c r="L32" i="107"/>
  <c r="L56" i="105"/>
  <c r="L40" i="105"/>
  <c r="N231" i="105"/>
  <c r="O229" i="80" s="1"/>
  <c r="L230" i="105"/>
  <c r="N230" i="105" s="1"/>
  <c r="O228" i="80" s="1"/>
  <c r="L255" i="103"/>
  <c r="L32" i="104"/>
  <c r="F105" i="97"/>
  <c r="F255" i="97"/>
  <c r="F225" i="95" s="1"/>
  <c r="L21" i="93" s="1"/>
  <c r="F192" i="97"/>
  <c r="F5" i="94"/>
  <c r="C5" i="93" s="1"/>
  <c r="F48" i="94"/>
  <c r="C11" i="93" s="1"/>
  <c r="F84" i="94"/>
  <c r="C6" i="93" s="1"/>
  <c r="F119" i="94"/>
  <c r="C7" i="93" s="1"/>
  <c r="F217" i="94"/>
  <c r="F216" i="94" s="1"/>
  <c r="C21" i="93" s="1"/>
  <c r="F5" i="96"/>
  <c r="F42" i="96" l="1"/>
  <c r="H255" i="101"/>
  <c r="J255" i="101"/>
  <c r="F173" i="96"/>
  <c r="F162" i="95" s="1"/>
  <c r="L13" i="93" s="1"/>
  <c r="L261" i="102"/>
  <c r="F86" i="96"/>
  <c r="F75" i="95" s="1"/>
  <c r="L9" i="93" s="1"/>
  <c r="O260" i="105"/>
  <c r="U260" i="105" s="1"/>
  <c r="U32" i="105"/>
  <c r="O150" i="80"/>
  <c r="L255" i="104"/>
  <c r="P40" i="80"/>
  <c r="F34" i="96"/>
  <c r="F32" i="95" s="1"/>
  <c r="L7" i="93" s="1"/>
  <c r="F40" i="95"/>
  <c r="F70" i="96"/>
  <c r="N56" i="105"/>
  <c r="N225" i="108"/>
  <c r="F225" i="108"/>
  <c r="N32" i="108"/>
  <c r="L255" i="108"/>
  <c r="N32" i="107"/>
  <c r="L258" i="107"/>
  <c r="N258" i="107" s="1"/>
  <c r="N40" i="105"/>
  <c r="L32" i="105"/>
  <c r="F254" i="94"/>
  <c r="Q41" i="92"/>
  <c r="Q39" i="92"/>
  <c r="P39" i="92"/>
  <c r="P41" i="92"/>
  <c r="O41" i="92"/>
  <c r="N41" i="92"/>
  <c r="S41" i="92" s="1"/>
  <c r="L41" i="92" s="1"/>
  <c r="O39" i="92"/>
  <c r="N39" i="92"/>
  <c r="L222" i="90"/>
  <c r="L221" i="90"/>
  <c r="L217" i="90"/>
  <c r="L203" i="90"/>
  <c r="L193" i="90"/>
  <c r="L189" i="90"/>
  <c r="I13" i="89" s="1"/>
  <c r="L177" i="90"/>
  <c r="L167" i="90"/>
  <c r="L159" i="90"/>
  <c r="L155" i="90"/>
  <c r="L153" i="90"/>
  <c r="I12" i="89" s="1"/>
  <c r="L149" i="90"/>
  <c r="L145" i="90"/>
  <c r="L106" i="90"/>
  <c r="L102" i="90"/>
  <c r="L96" i="90"/>
  <c r="L90" i="90"/>
  <c r="L85" i="90"/>
  <c r="L73" i="90"/>
  <c r="L48" i="90" s="1"/>
  <c r="I11" i="89" s="1"/>
  <c r="L62" i="90"/>
  <c r="L51" i="90"/>
  <c r="L37" i="90"/>
  <c r="L26" i="90"/>
  <c r="L15" i="90"/>
  <c r="L6" i="90"/>
  <c r="F67" i="92"/>
  <c r="F57" i="92"/>
  <c r="F54" i="92"/>
  <c r="F43" i="92"/>
  <c r="F38" i="92"/>
  <c r="F24" i="92"/>
  <c r="L6" i="89" s="1"/>
  <c r="F6" i="92"/>
  <c r="F222" i="90"/>
  <c r="F221" i="90" s="1"/>
  <c r="F217" i="90"/>
  <c r="F203" i="90"/>
  <c r="F193" i="90"/>
  <c r="F177" i="90"/>
  <c r="F167" i="90"/>
  <c r="F163" i="90" s="1"/>
  <c r="C9" i="89" s="1"/>
  <c r="F159" i="90"/>
  <c r="F155" i="90"/>
  <c r="F149" i="90"/>
  <c r="F145" i="90"/>
  <c r="F141" i="90"/>
  <c r="F139" i="90" s="1"/>
  <c r="F128" i="90"/>
  <c r="F121" i="90"/>
  <c r="F106" i="90"/>
  <c r="F102" i="90"/>
  <c r="F96" i="90"/>
  <c r="F90" i="90"/>
  <c r="F85" i="90"/>
  <c r="F73" i="90"/>
  <c r="F62" i="90"/>
  <c r="F51" i="90"/>
  <c r="F37" i="90"/>
  <c r="F26" i="90"/>
  <c r="F15" i="90"/>
  <c r="F6" i="90"/>
  <c r="F234" i="90"/>
  <c r="F249" i="90"/>
  <c r="F248" i="90"/>
  <c r="F247" i="90"/>
  <c r="F246" i="90"/>
  <c r="F245" i="90"/>
  <c r="F244" i="90"/>
  <c r="F243" i="90"/>
  <c r="F241" i="90"/>
  <c r="F240" i="90"/>
  <c r="F238" i="90"/>
  <c r="F237" i="90"/>
  <c r="F233" i="90"/>
  <c r="F232" i="90"/>
  <c r="F231" i="90"/>
  <c r="F229" i="90" s="1"/>
  <c r="C17" i="89" s="1"/>
  <c r="O12" i="78"/>
  <c r="U12" i="78" s="1"/>
  <c r="M12" i="78" s="1"/>
  <c r="O11" i="78"/>
  <c r="U11" i="78" s="1"/>
  <c r="M11" i="78" s="1"/>
  <c r="F266" i="96" l="1"/>
  <c r="F5" i="90"/>
  <c r="C5" i="89" s="1"/>
  <c r="P258" i="80"/>
  <c r="P32" i="80"/>
  <c r="L5" i="90"/>
  <c r="I5" i="89" s="1"/>
  <c r="F59" i="95"/>
  <c r="L8" i="93" s="1"/>
  <c r="I14" i="89"/>
  <c r="L95" i="90"/>
  <c r="L84" i="90" s="1"/>
  <c r="I6" i="89" s="1"/>
  <c r="L163" i="90"/>
  <c r="I9" i="89" s="1"/>
  <c r="S39" i="92"/>
  <c r="L39" i="92" s="1"/>
  <c r="O56" i="80"/>
  <c r="O40" i="80"/>
  <c r="M124" i="90"/>
  <c r="M239" i="94"/>
  <c r="N255" i="108"/>
  <c r="F255" i="108"/>
  <c r="N32" i="105"/>
  <c r="L260" i="105"/>
  <c r="N260" i="105" s="1"/>
  <c r="F48" i="90"/>
  <c r="C11" i="89" s="1"/>
  <c r="F95" i="90"/>
  <c r="F84" i="90" s="1"/>
  <c r="C6" i="89" s="1"/>
  <c r="F37" i="92"/>
  <c r="F153" i="90"/>
  <c r="C12" i="89" s="1"/>
  <c r="F189" i="90"/>
  <c r="C13" i="89" s="1"/>
  <c r="F125" i="90"/>
  <c r="F119" i="90" s="1"/>
  <c r="C7" i="89" s="1"/>
  <c r="N70" i="78"/>
  <c r="O258" i="80" l="1"/>
  <c r="O32" i="80"/>
  <c r="M87" i="78" l="1"/>
  <c r="AH145" i="79" l="1"/>
  <c r="AA138" i="66" s="1"/>
  <c r="AG145" i="79"/>
  <c r="Z138" i="66" s="1"/>
  <c r="AF145" i="79"/>
  <c r="Y138" i="66" s="1"/>
  <c r="AE145" i="79"/>
  <c r="X138" i="66" s="1"/>
  <c r="AD145" i="79"/>
  <c r="W138" i="66" s="1"/>
  <c r="AC145" i="79"/>
  <c r="V138" i="66" s="1"/>
  <c r="AA145" i="79"/>
  <c r="T138" i="66" s="1"/>
  <c r="Z145" i="79"/>
  <c r="S138" i="66" s="1"/>
  <c r="Y145" i="79"/>
  <c r="R138" i="66" s="1"/>
  <c r="X145" i="79"/>
  <c r="Q138" i="66" s="1"/>
  <c r="W145" i="79"/>
  <c r="P138" i="66" s="1"/>
  <c r="V145" i="79"/>
  <c r="U145" i="79"/>
  <c r="T145" i="79"/>
  <c r="S145" i="79"/>
  <c r="Q145" i="79"/>
  <c r="O145" i="79"/>
  <c r="L145" i="79"/>
  <c r="P156" i="83"/>
  <c r="O156" i="83"/>
  <c r="O138" i="66" l="1"/>
  <c r="AB145" i="79"/>
  <c r="U138" i="66" s="1"/>
  <c r="Z174" i="78"/>
  <c r="Y174" i="78"/>
  <c r="X174" i="78"/>
  <c r="W174" i="78"/>
  <c r="V174" i="78"/>
  <c r="T174" i="78"/>
  <c r="S174" i="78"/>
  <c r="R174" i="78"/>
  <c r="Q174" i="78"/>
  <c r="P174" i="78"/>
  <c r="O174" i="78"/>
  <c r="M174" i="78"/>
  <c r="AA89" i="78"/>
  <c r="Z89" i="78"/>
  <c r="Y89" i="78"/>
  <c r="X89" i="78"/>
  <c r="W89" i="78"/>
  <c r="V89" i="78"/>
  <c r="T89" i="78"/>
  <c r="S89" i="78"/>
  <c r="R89" i="78"/>
  <c r="Q89" i="78"/>
  <c r="P89" i="78"/>
  <c r="M89" i="78"/>
  <c r="O89" i="78"/>
  <c r="N68" i="78"/>
  <c r="N56" i="87"/>
  <c r="P56" i="87" s="1"/>
  <c r="P54" i="87" s="1"/>
  <c r="N55" i="87"/>
  <c r="N50" i="78"/>
  <c r="N49" i="78"/>
  <c r="AA156" i="66"/>
  <c r="Z198" i="78"/>
  <c r="Z156" i="66" s="1"/>
  <c r="Y198" i="78"/>
  <c r="Y156" i="66" s="1"/>
  <c r="X198" i="78"/>
  <c r="X156" i="66" s="1"/>
  <c r="W198" i="78"/>
  <c r="W156" i="66" s="1"/>
  <c r="V198" i="78"/>
  <c r="V156" i="66" s="1"/>
  <c r="S198" i="78"/>
  <c r="S156" i="66" s="1"/>
  <c r="R198" i="78"/>
  <c r="R156" i="66" s="1"/>
  <c r="Q198" i="78"/>
  <c r="Q156" i="66" s="1"/>
  <c r="P198" i="78"/>
  <c r="P156" i="66" s="1"/>
  <c r="O198" i="78"/>
  <c r="M198" i="78"/>
  <c r="M156" i="66" s="1"/>
  <c r="AA193" i="78"/>
  <c r="AA152" i="66" s="1"/>
  <c r="Z193" i="78"/>
  <c r="Z152" i="66" s="1"/>
  <c r="Y193" i="78"/>
  <c r="Y152" i="66" s="1"/>
  <c r="X193" i="78"/>
  <c r="X152" i="66" s="1"/>
  <c r="W193" i="78"/>
  <c r="W152" i="66" s="1"/>
  <c r="V193" i="78"/>
  <c r="V152" i="66" s="1"/>
  <c r="S193" i="78"/>
  <c r="S152" i="66" s="1"/>
  <c r="R193" i="78"/>
  <c r="R152" i="66" s="1"/>
  <c r="Q193" i="78"/>
  <c r="Q152" i="66" s="1"/>
  <c r="P193" i="78"/>
  <c r="P152" i="66" s="1"/>
  <c r="O193" i="78"/>
  <c r="M193" i="78"/>
  <c r="M152" i="66" s="1"/>
  <c r="N199" i="78"/>
  <c r="N194" i="78"/>
  <c r="Z184" i="78"/>
  <c r="Y184" i="78"/>
  <c r="X184" i="78"/>
  <c r="W184" i="78"/>
  <c r="V184" i="78"/>
  <c r="T184" i="78"/>
  <c r="S184" i="78"/>
  <c r="R184" i="78"/>
  <c r="Q184" i="78"/>
  <c r="P184" i="78"/>
  <c r="O184" i="78"/>
  <c r="M184" i="78"/>
  <c r="N185" i="78"/>
  <c r="N91" i="78"/>
  <c r="N90" i="78"/>
  <c r="M29" i="78"/>
  <c r="O29" i="78"/>
  <c r="AA29" i="78"/>
  <c r="Z29" i="78"/>
  <c r="Y29" i="78"/>
  <c r="X29" i="78"/>
  <c r="W30" i="78"/>
  <c r="W29" i="78" s="1"/>
  <c r="V30" i="78"/>
  <c r="V29" i="78" s="1"/>
  <c r="T30" i="78"/>
  <c r="S29" i="78"/>
  <c r="R29" i="78"/>
  <c r="AA10" i="78"/>
  <c r="Z10" i="78"/>
  <c r="Y10" i="78"/>
  <c r="X10" i="78"/>
  <c r="W10" i="78"/>
  <c r="V10" i="78"/>
  <c r="T10" i="78"/>
  <c r="T8" i="66" s="1"/>
  <c r="S10" i="78"/>
  <c r="R10" i="78"/>
  <c r="Q10" i="78"/>
  <c r="P10" i="78"/>
  <c r="O10" i="78"/>
  <c r="AA7" i="78"/>
  <c r="Z7" i="78"/>
  <c r="Y7" i="78"/>
  <c r="X7" i="78"/>
  <c r="W7" i="78"/>
  <c r="V7" i="78"/>
  <c r="T7" i="78"/>
  <c r="T7" i="66" s="1"/>
  <c r="S7" i="78"/>
  <c r="R7" i="78"/>
  <c r="M7" i="78"/>
  <c r="N31" i="78"/>
  <c r="O7" i="78"/>
  <c r="P29" i="78"/>
  <c r="N12" i="78"/>
  <c r="N9" i="78"/>
  <c r="N45" i="78"/>
  <c r="N44" i="78"/>
  <c r="AA43" i="78"/>
  <c r="Z43" i="78"/>
  <c r="Y43" i="78"/>
  <c r="X43" i="78"/>
  <c r="W43" i="78"/>
  <c r="V43" i="78"/>
  <c r="T43" i="78"/>
  <c r="S43" i="78"/>
  <c r="R43" i="78"/>
  <c r="Q43" i="78"/>
  <c r="P43" i="78"/>
  <c r="O43" i="78"/>
  <c r="M43" i="78"/>
  <c r="M153" i="68"/>
  <c r="M152" i="68"/>
  <c r="U184" i="78" l="1"/>
  <c r="U10" i="78"/>
  <c r="T29" i="78"/>
  <c r="T25" i="66" s="1"/>
  <c r="U30" i="78"/>
  <c r="L30" i="78" s="1"/>
  <c r="O55" i="87"/>
  <c r="O54" i="87" s="1"/>
  <c r="N54" i="87"/>
  <c r="U174" i="78"/>
  <c r="U89" i="78"/>
  <c r="T35" i="66"/>
  <c r="U43" i="78"/>
  <c r="U198" i="78"/>
  <c r="O156" i="66"/>
  <c r="U193" i="78"/>
  <c r="O152" i="66"/>
  <c r="N151" i="78"/>
  <c r="L43" i="78"/>
  <c r="L89" i="78"/>
  <c r="P7" i="78"/>
  <c r="Q7" i="78"/>
  <c r="L10" i="78"/>
  <c r="Q29" i="78"/>
  <c r="N79" i="78"/>
  <c r="AC10" i="88"/>
  <c r="AA10" i="88"/>
  <c r="AA34" i="88"/>
  <c r="Z34" i="88"/>
  <c r="Y34" i="88"/>
  <c r="AD8" i="88"/>
  <c r="AD32" i="88" s="1"/>
  <c r="AC8" i="88"/>
  <c r="AB8" i="88"/>
  <c r="AB32" i="88" s="1"/>
  <c r="AA8" i="88"/>
  <c r="AA32" i="88" s="1"/>
  <c r="Z8" i="88"/>
  <c r="Z32" i="88" s="1"/>
  <c r="Y8" i="88"/>
  <c r="AD9" i="88"/>
  <c r="AD33" i="88" s="1"/>
  <c r="AC9" i="88"/>
  <c r="AB9" i="88"/>
  <c r="AB33" i="88" s="1"/>
  <c r="AA9" i="88"/>
  <c r="AA33" i="88" s="1"/>
  <c r="Z9" i="88"/>
  <c r="Z33" i="88" s="1"/>
  <c r="Y9" i="88"/>
  <c r="Y32" i="88" l="1"/>
  <c r="L32" i="88" s="1"/>
  <c r="L8" i="88"/>
  <c r="Y33" i="88"/>
  <c r="L33" i="88" s="1"/>
  <c r="L9" i="88"/>
  <c r="L10" i="88"/>
  <c r="U29" i="78"/>
  <c r="U7" i="78"/>
  <c r="U152" i="66"/>
  <c r="L193" i="78"/>
  <c r="U156" i="66"/>
  <c r="L198" i="78"/>
  <c r="L34" i="88"/>
  <c r="M58" i="68"/>
  <c r="F53" i="87"/>
  <c r="N8" i="78"/>
  <c r="L7" i="78"/>
  <c r="N30" i="78"/>
  <c r="N20" i="88"/>
  <c r="Q20" i="88" s="1"/>
  <c r="Q11" i="88" s="1"/>
  <c r="N19" i="88"/>
  <c r="P19" i="88" s="1"/>
  <c r="P11" i="88" s="1"/>
  <c r="N18" i="88"/>
  <c r="O18" i="88" s="1"/>
  <c r="O11" i="88" s="1"/>
  <c r="AD11" i="88"/>
  <c r="AA8" i="66" s="1"/>
  <c r="AC11" i="88"/>
  <c r="Z8" i="66" s="1"/>
  <c r="AB11" i="88"/>
  <c r="Y8" i="66" s="1"/>
  <c r="AA11" i="88"/>
  <c r="X8" i="66" s="1"/>
  <c r="Z11" i="88"/>
  <c r="W8" i="66" s="1"/>
  <c r="Y11" i="88"/>
  <c r="V8" i="66" s="1"/>
  <c r="V11" i="88"/>
  <c r="S8" i="66" s="1"/>
  <c r="U11" i="88"/>
  <c r="R8" i="66" s="1"/>
  <c r="T11" i="88"/>
  <c r="Q8" i="66" s="1"/>
  <c r="S11" i="88"/>
  <c r="P8" i="66" s="1"/>
  <c r="R11" i="88"/>
  <c r="M11" i="88"/>
  <c r="V158" i="68"/>
  <c r="N144" i="79"/>
  <c r="AH143" i="79"/>
  <c r="AA137" i="66" s="1"/>
  <c r="AG143" i="79"/>
  <c r="Z137" i="66" s="1"/>
  <c r="AF143" i="79"/>
  <c r="Y137" i="66" s="1"/>
  <c r="AE143" i="79"/>
  <c r="X137" i="66" s="1"/>
  <c r="AD143" i="79"/>
  <c r="W137" i="66" s="1"/>
  <c r="AC143" i="79"/>
  <c r="V137" i="66" s="1"/>
  <c r="AA143" i="79"/>
  <c r="Z143" i="79"/>
  <c r="S137" i="66" s="1"/>
  <c r="Y143" i="79"/>
  <c r="R137" i="66" s="1"/>
  <c r="X143" i="79"/>
  <c r="Q137" i="66" s="1"/>
  <c r="W143" i="79"/>
  <c r="P137" i="66" s="1"/>
  <c r="V143" i="79"/>
  <c r="O137" i="66" s="1"/>
  <c r="U143" i="79"/>
  <c r="T143" i="79"/>
  <c r="T141" i="79" s="1"/>
  <c r="R143" i="79"/>
  <c r="O143" i="79"/>
  <c r="M143" i="79"/>
  <c r="M137" i="66" s="1"/>
  <c r="T269" i="79"/>
  <c r="T266" i="79"/>
  <c r="T258" i="79"/>
  <c r="T255" i="79"/>
  <c r="T245" i="79"/>
  <c r="T241" i="79"/>
  <c r="T228" i="79"/>
  <c r="T214" i="79"/>
  <c r="T211" i="79"/>
  <c r="T200" i="79"/>
  <c r="T189" i="79"/>
  <c r="T178" i="79"/>
  <c r="T171" i="79"/>
  <c r="T163" i="79"/>
  <c r="T161" i="79" s="1"/>
  <c r="T126" i="79"/>
  <c r="T123" i="79"/>
  <c r="T112" i="79"/>
  <c r="T101" i="79"/>
  <c r="T90" i="79"/>
  <c r="T85" i="79"/>
  <c r="T82" i="79"/>
  <c r="T70" i="79"/>
  <c r="T66" i="79"/>
  <c r="T53" i="79"/>
  <c r="T50" i="79"/>
  <c r="T45" i="79"/>
  <c r="T40" i="79"/>
  <c r="T37" i="79"/>
  <c r="T33" i="79"/>
  <c r="T32" i="79" s="1"/>
  <c r="T24" i="79"/>
  <c r="T20" i="79"/>
  <c r="T6" i="79"/>
  <c r="AH258" i="79"/>
  <c r="AG258" i="79"/>
  <c r="AF258" i="79"/>
  <c r="AE258" i="79"/>
  <c r="AD258" i="79"/>
  <c r="AC258" i="79"/>
  <c r="AA258" i="79"/>
  <c r="Z258" i="79"/>
  <c r="Y258" i="79"/>
  <c r="X258" i="79"/>
  <c r="W258" i="79"/>
  <c r="V258" i="79"/>
  <c r="U258" i="79"/>
  <c r="S258" i="79"/>
  <c r="R258" i="79"/>
  <c r="O258" i="79"/>
  <c r="M258" i="79"/>
  <c r="AH255" i="79"/>
  <c r="AG255" i="79"/>
  <c r="AF255" i="79"/>
  <c r="AE255" i="79"/>
  <c r="AD255" i="79"/>
  <c r="AC255" i="79"/>
  <c r="AA255" i="79"/>
  <c r="Z255" i="79"/>
  <c r="Y255" i="79"/>
  <c r="X255" i="79"/>
  <c r="W255" i="79"/>
  <c r="V255" i="79"/>
  <c r="U255" i="79"/>
  <c r="S255" i="79"/>
  <c r="S254" i="79" s="1"/>
  <c r="R255" i="79"/>
  <c r="R254" i="79" s="1"/>
  <c r="O255" i="79"/>
  <c r="O254" i="79" s="1"/>
  <c r="M255" i="79"/>
  <c r="N261" i="79"/>
  <c r="X11" i="88" l="1"/>
  <c r="U8" i="66" s="1"/>
  <c r="O8" i="66"/>
  <c r="M254" i="79"/>
  <c r="M240" i="66" s="1"/>
  <c r="U254" i="79"/>
  <c r="AD254" i="79"/>
  <c r="W240" i="66" s="1"/>
  <c r="AF254" i="79"/>
  <c r="Y240" i="66" s="1"/>
  <c r="Q261" i="79"/>
  <c r="AA254" i="79"/>
  <c r="T240" i="66" s="1"/>
  <c r="AB258" i="79"/>
  <c r="AB255" i="79"/>
  <c r="AB143" i="79"/>
  <c r="U137" i="66" s="1"/>
  <c r="T137" i="66"/>
  <c r="AH254" i="79"/>
  <c r="AA240" i="66" s="1"/>
  <c r="AC254" i="79"/>
  <c r="V240" i="66" s="1"/>
  <c r="AE254" i="79"/>
  <c r="X240" i="66" s="1"/>
  <c r="AG254" i="79"/>
  <c r="Z240" i="66" s="1"/>
  <c r="T176" i="79"/>
  <c r="Y254" i="79"/>
  <c r="R240" i="66" s="1"/>
  <c r="X254" i="79"/>
  <c r="Q240" i="66" s="1"/>
  <c r="W254" i="79"/>
  <c r="V254" i="79"/>
  <c r="O240" i="66" s="1"/>
  <c r="Z254" i="79"/>
  <c r="S240" i="66" s="1"/>
  <c r="S143" i="79"/>
  <c r="Q144" i="79"/>
  <c r="F32" i="87"/>
  <c r="M237" i="94"/>
  <c r="L11" i="88"/>
  <c r="T5" i="79"/>
  <c r="T254" i="79"/>
  <c r="T240" i="79" s="1"/>
  <c r="T239" i="79" s="1"/>
  <c r="N175" i="78"/>
  <c r="L174" i="78"/>
  <c r="T81" i="79"/>
  <c r="L29" i="78"/>
  <c r="L143" i="79"/>
  <c r="S25" i="92"/>
  <c r="P240" i="66" l="1"/>
  <c r="AB254" i="79"/>
  <c r="U240" i="66" s="1"/>
  <c r="Q143" i="79"/>
  <c r="L25" i="92"/>
  <c r="F259" i="87"/>
  <c r="L31" i="92"/>
  <c r="N82" i="97"/>
  <c r="N80" i="97" s="1"/>
  <c r="M81" i="97"/>
  <c r="M80" i="97" s="1"/>
  <c r="AA80" i="97"/>
  <c r="Z80" i="97"/>
  <c r="Y80" i="97"/>
  <c r="X80" i="97"/>
  <c r="W80" i="97"/>
  <c r="V80" i="97"/>
  <c r="S80" i="97"/>
  <c r="R80" i="97"/>
  <c r="Q80" i="97"/>
  <c r="P80" i="97"/>
  <c r="O80" i="97"/>
  <c r="N51" i="97"/>
  <c r="N49" i="97" s="1"/>
  <c r="U80" i="97" l="1"/>
  <c r="L49" i="97"/>
  <c r="L80" i="97"/>
  <c r="M50" i="97"/>
  <c r="M49" i="97" s="1"/>
  <c r="L25" i="96" l="1"/>
  <c r="N27" i="96"/>
  <c r="N25" i="96" s="1"/>
  <c r="M26" i="96"/>
  <c r="M25" i="96" s="1"/>
  <c r="R61" i="83"/>
  <c r="N64" i="83"/>
  <c r="N63" i="83"/>
  <c r="AD61" i="83"/>
  <c r="AC61" i="83"/>
  <c r="AB61" i="83"/>
  <c r="AA61" i="83"/>
  <c r="Z61" i="83"/>
  <c r="Y61" i="83"/>
  <c r="W61" i="83"/>
  <c r="V61" i="83"/>
  <c r="U61" i="83"/>
  <c r="T61" i="83"/>
  <c r="S61" i="83"/>
  <c r="M61" i="83"/>
  <c r="AD54" i="83"/>
  <c r="AC54" i="83"/>
  <c r="AB54" i="83"/>
  <c r="AA54" i="83"/>
  <c r="Z54" i="83"/>
  <c r="Y54" i="83"/>
  <c r="W54" i="83"/>
  <c r="V54" i="83"/>
  <c r="U54" i="83"/>
  <c r="T54" i="83"/>
  <c r="S54" i="83"/>
  <c r="R54" i="83"/>
  <c r="P54" i="83"/>
  <c r="M54" i="83"/>
  <c r="N56" i="83"/>
  <c r="N55" i="83"/>
  <c r="X54" i="83" l="1"/>
  <c r="X61" i="83"/>
  <c r="T54" i="66"/>
  <c r="P64" i="83"/>
  <c r="P61" i="83" s="1"/>
  <c r="O63" i="83"/>
  <c r="O61" i="83" s="1"/>
  <c r="O56" i="83"/>
  <c r="O54" i="83" s="1"/>
  <c r="Q55" i="83"/>
  <c r="Q54" i="83" s="1"/>
  <c r="L54" i="83"/>
  <c r="AD148" i="87"/>
  <c r="AC148" i="87"/>
  <c r="Z146" i="66" s="1"/>
  <c r="AB148" i="87"/>
  <c r="Y146" i="66" s="1"/>
  <c r="AA148" i="87"/>
  <c r="X146" i="66" s="1"/>
  <c r="Z148" i="87"/>
  <c r="W146" i="66" s="1"/>
  <c r="Y148" i="87"/>
  <c r="V146" i="66" s="1"/>
  <c r="W148" i="87"/>
  <c r="T146" i="66" s="1"/>
  <c r="V148" i="87"/>
  <c r="S146" i="66" s="1"/>
  <c r="U148" i="87"/>
  <c r="R146" i="66" s="1"/>
  <c r="T148" i="87"/>
  <c r="Q146" i="66" s="1"/>
  <c r="S148" i="87"/>
  <c r="P146" i="66" s="1"/>
  <c r="R148" i="87"/>
  <c r="O148" i="87"/>
  <c r="M148" i="87"/>
  <c r="M146" i="66" s="1"/>
  <c r="N150" i="87"/>
  <c r="P150" i="87" s="1"/>
  <c r="P148" i="87" s="1"/>
  <c r="N149" i="87"/>
  <c r="Q149" i="87" s="1"/>
  <c r="Q148" i="87" s="1"/>
  <c r="R44" i="88"/>
  <c r="AD87" i="88"/>
  <c r="AA58" i="66" s="1"/>
  <c r="AC87" i="88"/>
  <c r="Z58" i="66" s="1"/>
  <c r="AB87" i="88"/>
  <c r="Y58" i="66" s="1"/>
  <c r="AA87" i="88"/>
  <c r="X58" i="66" s="1"/>
  <c r="Z87" i="88"/>
  <c r="W58" i="66" s="1"/>
  <c r="Y87" i="88"/>
  <c r="V58" i="66" s="1"/>
  <c r="V87" i="88"/>
  <c r="S58" i="66" s="1"/>
  <c r="U87" i="88"/>
  <c r="R58" i="66" s="1"/>
  <c r="T87" i="88"/>
  <c r="Q58" i="66" s="1"/>
  <c r="S87" i="88"/>
  <c r="P58" i="66" s="1"/>
  <c r="R87" i="88"/>
  <c r="M87" i="88"/>
  <c r="M58" i="66" s="1"/>
  <c r="AD80" i="88"/>
  <c r="AA54" i="66" s="1"/>
  <c r="AC80" i="88"/>
  <c r="Z54" i="66" s="1"/>
  <c r="AB80" i="88"/>
  <c r="Y54" i="66" s="1"/>
  <c r="AA80" i="88"/>
  <c r="X54" i="66" s="1"/>
  <c r="Z80" i="88"/>
  <c r="W54" i="66" s="1"/>
  <c r="Y80" i="88"/>
  <c r="V54" i="66" s="1"/>
  <c r="V80" i="88"/>
  <c r="S54" i="66" s="1"/>
  <c r="U80" i="88"/>
  <c r="R54" i="66" s="1"/>
  <c r="T80" i="88"/>
  <c r="Q54" i="66" s="1"/>
  <c r="S80" i="88"/>
  <c r="P54" i="66" s="1"/>
  <c r="M80" i="88"/>
  <c r="M54" i="66" s="1"/>
  <c r="N90" i="88"/>
  <c r="AD72" i="88"/>
  <c r="AC72" i="88"/>
  <c r="AB72" i="88"/>
  <c r="AA72" i="88"/>
  <c r="Z72" i="88"/>
  <c r="Y72" i="88"/>
  <c r="V72" i="88"/>
  <c r="U72" i="88"/>
  <c r="T72" i="88"/>
  <c r="S72" i="88"/>
  <c r="R72" i="88"/>
  <c r="M72" i="88"/>
  <c r="AD68" i="88"/>
  <c r="AC68" i="88"/>
  <c r="AC67" i="88" s="1"/>
  <c r="AB68" i="88"/>
  <c r="AA68" i="88"/>
  <c r="Z68" i="88"/>
  <c r="Y68" i="88"/>
  <c r="Y67" i="88" s="1"/>
  <c r="V68" i="88"/>
  <c r="U68" i="88"/>
  <c r="T68" i="88"/>
  <c r="S68" i="88"/>
  <c r="R68" i="88"/>
  <c r="M68" i="88"/>
  <c r="AD59" i="88"/>
  <c r="AA44" i="66" s="1"/>
  <c r="AC59" i="88"/>
  <c r="Z44" i="66" s="1"/>
  <c r="AB59" i="88"/>
  <c r="Y44" i="66" s="1"/>
  <c r="AA59" i="88"/>
  <c r="X44" i="66" s="1"/>
  <c r="Z59" i="88"/>
  <c r="W44" i="66" s="1"/>
  <c r="Y59" i="88"/>
  <c r="V44" i="66" s="1"/>
  <c r="V59" i="88"/>
  <c r="S44" i="66" s="1"/>
  <c r="U59" i="88"/>
  <c r="R44" i="66" s="1"/>
  <c r="T59" i="88"/>
  <c r="Q44" i="66" s="1"/>
  <c r="S59" i="88"/>
  <c r="P44" i="66" s="1"/>
  <c r="R59" i="88"/>
  <c r="M59" i="88"/>
  <c r="M44" i="66" s="1"/>
  <c r="N71" i="88"/>
  <c r="N70" i="88"/>
  <c r="N69" i="88"/>
  <c r="L66" i="88"/>
  <c r="L65" i="88"/>
  <c r="L64" i="88"/>
  <c r="AD44" i="88"/>
  <c r="AA35" i="66" s="1"/>
  <c r="AC44" i="88"/>
  <c r="Z35" i="66" s="1"/>
  <c r="AB44" i="88"/>
  <c r="Y35" i="66" s="1"/>
  <c r="AA44" i="88"/>
  <c r="X35" i="66" s="1"/>
  <c r="Z44" i="88"/>
  <c r="W35" i="66" s="1"/>
  <c r="Y44" i="88"/>
  <c r="V35" i="66" s="1"/>
  <c r="V44" i="88"/>
  <c r="S35" i="66" s="1"/>
  <c r="U44" i="88"/>
  <c r="R35" i="66" s="1"/>
  <c r="T44" i="88"/>
  <c r="Q35" i="66" s="1"/>
  <c r="S44" i="88"/>
  <c r="P35" i="66" s="1"/>
  <c r="M44" i="88"/>
  <c r="M35" i="66" s="1"/>
  <c r="AD31" i="88"/>
  <c r="AA25" i="66" s="1"/>
  <c r="AC31" i="88"/>
  <c r="Z25" i="66" s="1"/>
  <c r="AB31" i="88"/>
  <c r="Y25" i="66" s="1"/>
  <c r="AA31" i="88"/>
  <c r="X25" i="66" s="1"/>
  <c r="Z31" i="88"/>
  <c r="W25" i="66" s="1"/>
  <c r="Y31" i="88"/>
  <c r="V25" i="66" s="1"/>
  <c r="V31" i="88"/>
  <c r="S25" i="66" s="1"/>
  <c r="U31" i="88"/>
  <c r="R25" i="66" s="1"/>
  <c r="T31" i="88"/>
  <c r="Q25" i="66" s="1"/>
  <c r="S31" i="88"/>
  <c r="P25" i="66" s="1"/>
  <c r="R31" i="88"/>
  <c r="M31" i="88"/>
  <c r="M25" i="66" s="1"/>
  <c r="AD7" i="88"/>
  <c r="AA7" i="66" s="1"/>
  <c r="AC7" i="88"/>
  <c r="Z7" i="66" s="1"/>
  <c r="AB7" i="88"/>
  <c r="Y7" i="66" s="1"/>
  <c r="AA7" i="88"/>
  <c r="X7" i="66" s="1"/>
  <c r="Z7" i="88"/>
  <c r="W7" i="66" s="1"/>
  <c r="Y7" i="88"/>
  <c r="V7" i="66" s="1"/>
  <c r="V7" i="88"/>
  <c r="S7" i="66" s="1"/>
  <c r="U7" i="88"/>
  <c r="R7" i="66" s="1"/>
  <c r="T7" i="88"/>
  <c r="Q7" i="66" s="1"/>
  <c r="S7" i="88"/>
  <c r="P7" i="66" s="1"/>
  <c r="R7" i="88"/>
  <c r="M7" i="88"/>
  <c r="M7" i="66" s="1"/>
  <c r="N33" i="88"/>
  <c r="P33" i="88" s="1"/>
  <c r="P31" i="88" s="1"/>
  <c r="L17" i="88"/>
  <c r="L16" i="88"/>
  <c r="L15" i="88"/>
  <c r="L14" i="88"/>
  <c r="L13" i="88"/>
  <c r="L12" i="88"/>
  <c r="N9" i="88"/>
  <c r="P9" i="88" s="1"/>
  <c r="P7" i="88" s="1"/>
  <c r="N8" i="88"/>
  <c r="O8" i="88" s="1"/>
  <c r="O7" i="88" s="1"/>
  <c r="X7" i="88" l="1"/>
  <c r="U7" i="66" s="1"/>
  <c r="O7" i="66"/>
  <c r="X31" i="88"/>
  <c r="U25" i="66" s="1"/>
  <c r="O25" i="66"/>
  <c r="X44" i="88"/>
  <c r="U35" i="66" s="1"/>
  <c r="O35" i="66"/>
  <c r="X59" i="88"/>
  <c r="U44" i="66" s="1"/>
  <c r="O44" i="66"/>
  <c r="X68" i="88"/>
  <c r="X72" i="88"/>
  <c r="X87" i="88"/>
  <c r="U58" i="66" s="1"/>
  <c r="O58" i="66"/>
  <c r="O146" i="66"/>
  <c r="X148" i="87"/>
  <c r="U146" i="66" s="1"/>
  <c r="T67" i="88"/>
  <c r="O69" i="88"/>
  <c r="O68" i="88" s="1"/>
  <c r="Q71" i="88"/>
  <c r="Q68" i="88" s="1"/>
  <c r="P70" i="88"/>
  <c r="P68" i="88" s="1"/>
  <c r="Q90" i="88"/>
  <c r="Q87" i="88" s="1"/>
  <c r="N12" i="88"/>
  <c r="N14" i="88"/>
  <c r="N16" i="88"/>
  <c r="N64" i="88"/>
  <c r="N66" i="88"/>
  <c r="N13" i="88"/>
  <c r="N15" i="88"/>
  <c r="N17" i="88"/>
  <c r="N65" i="88"/>
  <c r="N89" i="88"/>
  <c r="N88" i="88"/>
  <c r="N82" i="88"/>
  <c r="N83" i="88"/>
  <c r="N75" i="88"/>
  <c r="N74" i="88"/>
  <c r="N73" i="88"/>
  <c r="N62" i="88"/>
  <c r="N61" i="88"/>
  <c r="N60" i="88"/>
  <c r="N56" i="88"/>
  <c r="N55" i="88"/>
  <c r="N46" i="88"/>
  <c r="P46" i="88" s="1"/>
  <c r="P44" i="88" s="1"/>
  <c r="N45" i="88"/>
  <c r="N34" i="88"/>
  <c r="N10" i="88"/>
  <c r="N21" i="88"/>
  <c r="N54" i="88"/>
  <c r="L53" i="88"/>
  <c r="M67" i="88"/>
  <c r="S67" i="88"/>
  <c r="U67" i="88"/>
  <c r="Z67" i="88"/>
  <c r="AB67" i="88"/>
  <c r="AD67" i="88"/>
  <c r="R67" i="88"/>
  <c r="V67" i="88"/>
  <c r="AA67" i="88"/>
  <c r="L148" i="87"/>
  <c r="N62" i="83"/>
  <c r="L61" i="83"/>
  <c r="L87" i="88"/>
  <c r="N81" i="88"/>
  <c r="L80" i="88"/>
  <c r="R80" i="88"/>
  <c r="L59" i="88"/>
  <c r="L68" i="88"/>
  <c r="L72" i="88"/>
  <c r="N72" i="88" s="1"/>
  <c r="L31" i="88"/>
  <c r="N32" i="88"/>
  <c r="O32" i="88" s="1"/>
  <c r="O31" i="88" s="1"/>
  <c r="L7" i="88"/>
  <c r="N11" i="88"/>
  <c r="X80" i="88" l="1"/>
  <c r="U54" i="66" s="1"/>
  <c r="O54" i="66"/>
  <c r="X67" i="88"/>
  <c r="Q62" i="88"/>
  <c r="Q59" i="88" s="1"/>
  <c r="P61" i="88"/>
  <c r="P59" i="88" s="1"/>
  <c r="O60" i="88"/>
  <c r="O59" i="88" s="1"/>
  <c r="O88" i="88"/>
  <c r="O87" i="88" s="1"/>
  <c r="P89" i="88"/>
  <c r="P87" i="88" s="1"/>
  <c r="Q83" i="88"/>
  <c r="Q80" i="88" s="1"/>
  <c r="O81" i="88"/>
  <c r="O80" i="88" s="1"/>
  <c r="P82" i="88"/>
  <c r="P80" i="88" s="1"/>
  <c r="Q75" i="88"/>
  <c r="Q72" i="88" s="1"/>
  <c r="Q67" i="88" s="1"/>
  <c r="P74" i="88"/>
  <c r="P72" i="88" s="1"/>
  <c r="P67" i="88" s="1"/>
  <c r="O73" i="88"/>
  <c r="O72" i="88" s="1"/>
  <c r="O67" i="88" s="1"/>
  <c r="O54" i="88"/>
  <c r="O53" i="88" s="1"/>
  <c r="P55" i="88"/>
  <c r="P53" i="88" s="1"/>
  <c r="Q56" i="88"/>
  <c r="Q53" i="88" s="1"/>
  <c r="O45" i="88"/>
  <c r="O44" i="88" s="1"/>
  <c r="Q10" i="88"/>
  <c r="Q7" i="88" s="1"/>
  <c r="Q34" i="88"/>
  <c r="Q31" i="88" s="1"/>
  <c r="N47" i="88"/>
  <c r="Q62" i="83"/>
  <c r="Q61" i="83" s="1"/>
  <c r="Q21" i="88"/>
  <c r="L44" i="88"/>
  <c r="L67" i="88"/>
  <c r="N67" i="88" s="1"/>
  <c r="N68" i="88"/>
  <c r="Q47" i="88" l="1"/>
  <c r="Q44" i="88" s="1"/>
  <c r="AA49" i="82"/>
  <c r="Z49" i="82"/>
  <c r="Y49" i="82"/>
  <c r="X49" i="82"/>
  <c r="W49" i="82"/>
  <c r="V49" i="82"/>
  <c r="T49" i="82"/>
  <c r="S49" i="82"/>
  <c r="R49" i="82"/>
  <c r="Q49" i="82"/>
  <c r="P49" i="82"/>
  <c r="O49" i="82"/>
  <c r="M49" i="82"/>
  <c r="N52" i="82"/>
  <c r="AC49" i="80"/>
  <c r="AB49" i="80"/>
  <c r="Y49" i="80"/>
  <c r="X49" i="80"/>
  <c r="V49" i="80"/>
  <c r="S49" i="80"/>
  <c r="R49" i="80"/>
  <c r="M49" i="80"/>
  <c r="AA49" i="80"/>
  <c r="T49" i="80"/>
  <c r="N262" i="79"/>
  <c r="N260" i="79"/>
  <c r="N150" i="79"/>
  <c r="R150" i="79" s="1"/>
  <c r="N149" i="79"/>
  <c r="R149" i="79" s="1"/>
  <c r="N148" i="79"/>
  <c r="R148" i="79" s="1"/>
  <c r="N147" i="79"/>
  <c r="R147" i="79" s="1"/>
  <c r="U49" i="82" l="1"/>
  <c r="Q262" i="79"/>
  <c r="Q260" i="79"/>
  <c r="N53" i="82"/>
  <c r="N51" i="82"/>
  <c r="N50" i="82"/>
  <c r="M145" i="79"/>
  <c r="M138" i="66" s="1"/>
  <c r="Q49" i="80"/>
  <c r="N146" i="79"/>
  <c r="R146" i="79" s="1"/>
  <c r="R145" i="79" s="1"/>
  <c r="N256" i="79"/>
  <c r="L255" i="79"/>
  <c r="N257" i="79"/>
  <c r="Q257" i="79" s="1"/>
  <c r="N259" i="79"/>
  <c r="L258" i="79"/>
  <c r="N258" i="79" s="1"/>
  <c r="L49" i="82"/>
  <c r="U49" i="80"/>
  <c r="Z49" i="80"/>
  <c r="Q259" i="79" l="1"/>
  <c r="Q258" i="79" s="1"/>
  <c r="Q256" i="79"/>
  <c r="Q255" i="79" s="1"/>
  <c r="L254" i="79"/>
  <c r="N255" i="79"/>
  <c r="L49" i="80"/>
  <c r="L40" i="97"/>
  <c r="M40" i="97" s="1"/>
  <c r="L39" i="97"/>
  <c r="M39" i="97" s="1"/>
  <c r="L35" i="97"/>
  <c r="M35" i="97" s="1"/>
  <c r="L34" i="97"/>
  <c r="N34" i="97" s="1"/>
  <c r="M25" i="97"/>
  <c r="M24" i="97"/>
  <c r="N23" i="97"/>
  <c r="N22" i="97"/>
  <c r="L15" i="97"/>
  <c r="L14" i="97"/>
  <c r="L13" i="97"/>
  <c r="L12" i="97"/>
  <c r="L11" i="97"/>
  <c r="L10" i="97"/>
  <c r="Q254" i="79" l="1"/>
  <c r="N35" i="97"/>
  <c r="N24" i="97"/>
  <c r="N39" i="97"/>
  <c r="M22" i="97"/>
  <c r="N40" i="97"/>
  <c r="M34" i="97"/>
  <c r="M23" i="97"/>
  <c r="F6" i="97" l="1"/>
  <c r="F5" i="97" l="1"/>
  <c r="F5" i="95" s="1"/>
  <c r="L5" i="93" s="1"/>
  <c r="F6" i="95"/>
  <c r="F285" i="97"/>
  <c r="F255" i="95" s="1"/>
  <c r="M238" i="94"/>
  <c r="O164" i="96"/>
  <c r="O167" i="96"/>
  <c r="M63" i="96"/>
  <c r="AB63" i="96"/>
  <c r="Y54" i="95" s="1"/>
  <c r="AA63" i="96"/>
  <c r="X54" i="95" s="1"/>
  <c r="Z63" i="96"/>
  <c r="W54" i="95" s="1"/>
  <c r="Y63" i="96"/>
  <c r="V54" i="95" s="1"/>
  <c r="X63" i="96"/>
  <c r="U54" i="95" s="1"/>
  <c r="W63" i="96"/>
  <c r="T54" i="95" s="1"/>
  <c r="U63" i="96"/>
  <c r="T63" i="96"/>
  <c r="Q54" i="95" s="1"/>
  <c r="S63" i="96"/>
  <c r="P54" i="95" s="1"/>
  <c r="R63" i="96"/>
  <c r="O54" i="95" s="1"/>
  <c r="Q63" i="96"/>
  <c r="N54" i="95" s="1"/>
  <c r="P63" i="96"/>
  <c r="AB54" i="96"/>
  <c r="Y49" i="95" s="1"/>
  <c r="AA54" i="96"/>
  <c r="X49" i="95" s="1"/>
  <c r="Z54" i="96"/>
  <c r="W49" i="95" s="1"/>
  <c r="Y54" i="96"/>
  <c r="V49" i="95" s="1"/>
  <c r="X54" i="96"/>
  <c r="U49" i="95" s="1"/>
  <c r="W54" i="96"/>
  <c r="T49" i="95" s="1"/>
  <c r="U54" i="96"/>
  <c r="T54" i="96"/>
  <c r="Q49" i="95" s="1"/>
  <c r="S54" i="96"/>
  <c r="P49" i="95" s="1"/>
  <c r="R54" i="96"/>
  <c r="O49" i="95" s="1"/>
  <c r="Q54" i="96"/>
  <c r="N49" i="95" s="1"/>
  <c r="P54" i="96"/>
  <c r="N54" i="96"/>
  <c r="M54" i="96"/>
  <c r="O57" i="96"/>
  <c r="O56" i="96"/>
  <c r="AB50" i="96"/>
  <c r="Y48" i="95" s="1"/>
  <c r="AA50" i="96"/>
  <c r="X48" i="95" s="1"/>
  <c r="Z50" i="96"/>
  <c r="W48" i="95" s="1"/>
  <c r="Y50" i="96"/>
  <c r="V48" i="95" s="1"/>
  <c r="X50" i="96"/>
  <c r="U48" i="95" s="1"/>
  <c r="W50" i="96"/>
  <c r="T48" i="95" s="1"/>
  <c r="U50" i="96"/>
  <c r="R48" i="95" s="1"/>
  <c r="T50" i="96"/>
  <c r="Q48" i="95" s="1"/>
  <c r="S50" i="96"/>
  <c r="P48" i="95" s="1"/>
  <c r="R50" i="96"/>
  <c r="O48" i="95" s="1"/>
  <c r="Q50" i="96"/>
  <c r="N48" i="95" s="1"/>
  <c r="P50" i="96"/>
  <c r="N50" i="96"/>
  <c r="O52" i="96"/>
  <c r="M51" i="96"/>
  <c r="Y41" i="95"/>
  <c r="X41" i="95"/>
  <c r="W41" i="95"/>
  <c r="V41" i="95"/>
  <c r="U41" i="95"/>
  <c r="T41" i="95"/>
  <c r="Q41" i="95"/>
  <c r="P41" i="95"/>
  <c r="O41" i="95"/>
  <c r="N41" i="95"/>
  <c r="V50" i="96" l="1"/>
  <c r="S48" i="95" s="1"/>
  <c r="V54" i="96"/>
  <c r="S49" i="95" s="1"/>
  <c r="R49" i="95"/>
  <c r="S41" i="95"/>
  <c r="R41" i="95"/>
  <c r="R54" i="95"/>
  <c r="V63" i="96"/>
  <c r="S54" i="95" s="1"/>
  <c r="O65" i="96"/>
  <c r="O63" i="96" s="1"/>
  <c r="O58" i="96"/>
  <c r="O55" i="96"/>
  <c r="O53" i="96"/>
  <c r="O50" i="96" s="1"/>
  <c r="N7" i="96"/>
  <c r="L63" i="96"/>
  <c r="N64" i="96"/>
  <c r="N63" i="96" s="1"/>
  <c r="M50" i="96"/>
  <c r="L54" i="96"/>
  <c r="L50" i="96"/>
  <c r="AC235" i="94"/>
  <c r="AB235" i="94"/>
  <c r="AA235" i="94"/>
  <c r="Z235" i="94"/>
  <c r="Y235" i="94"/>
  <c r="X235" i="94"/>
  <c r="V235" i="94"/>
  <c r="U235" i="94"/>
  <c r="T235" i="94"/>
  <c r="S235" i="94"/>
  <c r="R235" i="94"/>
  <c r="Q235" i="94"/>
  <c r="P235" i="94"/>
  <c r="O235" i="94"/>
  <c r="N235" i="94"/>
  <c r="AC138" i="94"/>
  <c r="AB138" i="94"/>
  <c r="AA138" i="94"/>
  <c r="Z138" i="94"/>
  <c r="Y138" i="94"/>
  <c r="X138" i="94"/>
  <c r="V138" i="94"/>
  <c r="U138" i="94"/>
  <c r="T138" i="94"/>
  <c r="S138" i="94"/>
  <c r="R138" i="94"/>
  <c r="N138" i="94"/>
  <c r="M138" i="94"/>
  <c r="O246" i="94"/>
  <c r="O243" i="94"/>
  <c r="O230" i="94"/>
  <c r="O223" i="94"/>
  <c r="O222" i="94"/>
  <c r="O218" i="94"/>
  <c r="O204" i="94"/>
  <c r="O194" i="94"/>
  <c r="O178" i="94"/>
  <c r="O168" i="94"/>
  <c r="O160" i="94"/>
  <c r="O156" i="94"/>
  <c r="O146" i="94"/>
  <c r="O143" i="94"/>
  <c r="O130" i="94"/>
  <c r="O125" i="94"/>
  <c r="O121" i="94"/>
  <c r="O106" i="94"/>
  <c r="O102" i="94"/>
  <c r="O96" i="94"/>
  <c r="O90" i="94"/>
  <c r="O85" i="94"/>
  <c r="O73" i="94"/>
  <c r="O62" i="94"/>
  <c r="O51" i="94"/>
  <c r="O37" i="94"/>
  <c r="O26" i="94"/>
  <c r="O15" i="94"/>
  <c r="O6" i="94"/>
  <c r="N246" i="94"/>
  <c r="N243" i="94"/>
  <c r="N230" i="94"/>
  <c r="N223" i="94"/>
  <c r="N222" i="94" s="1"/>
  <c r="N218" i="94"/>
  <c r="N204" i="94"/>
  <c r="N194" i="94"/>
  <c r="N178" i="94"/>
  <c r="N168" i="94"/>
  <c r="N160" i="94"/>
  <c r="N156" i="94"/>
  <c r="N146" i="94"/>
  <c r="N130" i="94"/>
  <c r="N125" i="94"/>
  <c r="N106" i="94"/>
  <c r="N102" i="94"/>
  <c r="N96" i="94"/>
  <c r="N90" i="94"/>
  <c r="N85" i="94"/>
  <c r="N73" i="94"/>
  <c r="N62" i="94"/>
  <c r="N51" i="94"/>
  <c r="N37" i="94"/>
  <c r="N26" i="94"/>
  <c r="N15" i="94"/>
  <c r="N6" i="94"/>
  <c r="M240" i="94"/>
  <c r="M236" i="94"/>
  <c r="N124" i="94"/>
  <c r="N121" i="94" s="1"/>
  <c r="O190" i="94" l="1"/>
  <c r="W235" i="94"/>
  <c r="O54" i="96"/>
  <c r="P140" i="94"/>
  <c r="P138" i="94" s="1"/>
  <c r="N154" i="94"/>
  <c r="N190" i="94"/>
  <c r="O48" i="94"/>
  <c r="O217" i="94"/>
  <c r="O216" i="94" s="1"/>
  <c r="N48" i="94"/>
  <c r="N164" i="94"/>
  <c r="O164" i="94"/>
  <c r="M235" i="94"/>
  <c r="O139" i="94"/>
  <c r="Q138" i="94"/>
  <c r="W138" i="94" s="1"/>
  <c r="L138" i="94" s="1"/>
  <c r="O5" i="94"/>
  <c r="O154" i="94"/>
  <c r="N5" i="94"/>
  <c r="N95" i="94"/>
  <c r="N84" i="94" s="1"/>
  <c r="N217" i="94"/>
  <c r="N216" i="94" s="1"/>
  <c r="O95" i="94"/>
  <c r="O84" i="94" s="1"/>
  <c r="S68" i="92"/>
  <c r="Y57" i="92"/>
  <c r="X57" i="92"/>
  <c r="W57" i="92"/>
  <c r="V57" i="92"/>
  <c r="U57" i="92"/>
  <c r="T57" i="92"/>
  <c r="R57" i="92"/>
  <c r="Q57" i="92"/>
  <c r="P57" i="92"/>
  <c r="O57" i="92"/>
  <c r="N57" i="92"/>
  <c r="Y54" i="92"/>
  <c r="X54" i="92"/>
  <c r="W54" i="92"/>
  <c r="V54" i="92"/>
  <c r="U54" i="92"/>
  <c r="T54" i="92"/>
  <c r="R54" i="92"/>
  <c r="Q54" i="92"/>
  <c r="P54" i="92"/>
  <c r="O54" i="92"/>
  <c r="N54" i="92"/>
  <c r="M54" i="92"/>
  <c r="S52" i="92"/>
  <c r="L52" i="92" s="1"/>
  <c r="Y43" i="92"/>
  <c r="X43" i="92"/>
  <c r="W43" i="92"/>
  <c r="V43" i="92"/>
  <c r="U43" i="92"/>
  <c r="T43" i="92"/>
  <c r="R43" i="92"/>
  <c r="Q43" i="92"/>
  <c r="P43" i="92"/>
  <c r="O43" i="92"/>
  <c r="N43" i="92"/>
  <c r="M43" i="92"/>
  <c r="O38" i="92"/>
  <c r="M38" i="92"/>
  <c r="Y38" i="92"/>
  <c r="X38" i="92"/>
  <c r="W38" i="92"/>
  <c r="V38" i="92"/>
  <c r="U38" i="92"/>
  <c r="T38" i="92"/>
  <c r="R38" i="92"/>
  <c r="Q38" i="92"/>
  <c r="P38" i="92"/>
  <c r="N38" i="92"/>
  <c r="S38" i="92" l="1"/>
  <c r="S54" i="92"/>
  <c r="S43" i="92"/>
  <c r="L68" i="92"/>
  <c r="L235" i="94"/>
  <c r="O138" i="94"/>
  <c r="L57" i="92"/>
  <c r="M57" i="92"/>
  <c r="S57" i="92" s="1"/>
  <c r="L54" i="92"/>
  <c r="L43" i="92"/>
  <c r="L38" i="92" l="1"/>
  <c r="AA234" i="90"/>
  <c r="Z234" i="90"/>
  <c r="Y234" i="90"/>
  <c r="X234" i="90"/>
  <c r="W234" i="90"/>
  <c r="V234" i="90"/>
  <c r="T234" i="90"/>
  <c r="S234" i="90"/>
  <c r="R234" i="90"/>
  <c r="Q234" i="90"/>
  <c r="P234" i="90"/>
  <c r="O234" i="90"/>
  <c r="M234" i="90"/>
  <c r="U234" i="90" l="1"/>
  <c r="N236" i="90"/>
  <c r="L234" i="90"/>
  <c r="N235" i="90"/>
  <c r="G234" i="90" l="1"/>
  <c r="N234" i="90"/>
  <c r="AA49" i="84"/>
  <c r="Z49" i="84"/>
  <c r="Y49" i="84"/>
  <c r="X49" i="84"/>
  <c r="W49" i="84"/>
  <c r="V49" i="84"/>
  <c r="T49" i="84"/>
  <c r="S49" i="84"/>
  <c r="R49" i="84"/>
  <c r="Q49" i="84"/>
  <c r="P49" i="84"/>
  <c r="O49" i="84"/>
  <c r="M49" i="84"/>
  <c r="N52" i="84"/>
  <c r="N51" i="84"/>
  <c r="N50" i="84"/>
  <c r="AD41" i="83"/>
  <c r="AA41" i="66" s="1"/>
  <c r="AC41" i="83"/>
  <c r="Z41" i="66" s="1"/>
  <c r="AB41" i="83"/>
  <c r="Y41" i="66" s="1"/>
  <c r="AA41" i="83"/>
  <c r="X41" i="66" s="1"/>
  <c r="Z41" i="83"/>
  <c r="W41" i="66" s="1"/>
  <c r="Y41" i="83"/>
  <c r="V41" i="66" s="1"/>
  <c r="W41" i="83"/>
  <c r="V41" i="83"/>
  <c r="S41" i="66" s="1"/>
  <c r="U41" i="83"/>
  <c r="R41" i="66" s="1"/>
  <c r="T41" i="83"/>
  <c r="Q41" i="66" s="1"/>
  <c r="S41" i="83"/>
  <c r="P41" i="66" s="1"/>
  <c r="R41" i="83"/>
  <c r="O41" i="66" s="1"/>
  <c r="M41" i="83"/>
  <c r="M41" i="66" s="1"/>
  <c r="N44" i="83"/>
  <c r="N43" i="83"/>
  <c r="N42" i="83"/>
  <c r="N186" i="78"/>
  <c r="AA84" i="78"/>
  <c r="AA52" i="66" s="1"/>
  <c r="Z84" i="78"/>
  <c r="Z52" i="66" s="1"/>
  <c r="Y84" i="78"/>
  <c r="Y52" i="66" s="1"/>
  <c r="X84" i="78"/>
  <c r="X52" i="66" s="1"/>
  <c r="W84" i="78"/>
  <c r="W52" i="66" s="1"/>
  <c r="V84" i="78"/>
  <c r="V52" i="66" s="1"/>
  <c r="T84" i="78"/>
  <c r="T52" i="66" s="1"/>
  <c r="S84" i="78"/>
  <c r="S52" i="66" s="1"/>
  <c r="R84" i="78"/>
  <c r="R52" i="66" s="1"/>
  <c r="Q84" i="78"/>
  <c r="Q52" i="66" s="1"/>
  <c r="P84" i="78"/>
  <c r="P52" i="66" s="1"/>
  <c r="O84" i="78"/>
  <c r="M84" i="78"/>
  <c r="M52" i="66" s="1"/>
  <c r="N87" i="78"/>
  <c r="N86" i="78"/>
  <c r="AA74" i="78"/>
  <c r="AA49" i="66" s="1"/>
  <c r="Z74" i="78"/>
  <c r="Z49" i="66" s="1"/>
  <c r="Y74" i="78"/>
  <c r="Y49" i="66" s="1"/>
  <c r="X74" i="78"/>
  <c r="X49" i="66" s="1"/>
  <c r="W74" i="78"/>
  <c r="W49" i="66" s="1"/>
  <c r="V74" i="78"/>
  <c r="V49" i="66" s="1"/>
  <c r="T74" i="78"/>
  <c r="T49" i="66" s="1"/>
  <c r="S74" i="78"/>
  <c r="R74" i="78"/>
  <c r="R49" i="66" s="1"/>
  <c r="Q74" i="78"/>
  <c r="Q49" i="66" s="1"/>
  <c r="P74" i="78"/>
  <c r="P49" i="66" s="1"/>
  <c r="O74" i="78"/>
  <c r="O49" i="66" s="1"/>
  <c r="M74" i="78"/>
  <c r="M49" i="66" s="1"/>
  <c r="N76" i="78"/>
  <c r="N81" i="78"/>
  <c r="N80" i="78"/>
  <c r="N77" i="78"/>
  <c r="N75" i="78"/>
  <c r="N69" i="78"/>
  <c r="AA46" i="66"/>
  <c r="Z46" i="66"/>
  <c r="Y46" i="66"/>
  <c r="X46" i="66"/>
  <c r="W46" i="66"/>
  <c r="V46" i="66"/>
  <c r="S46" i="66"/>
  <c r="R46" i="66"/>
  <c r="Q46" i="66"/>
  <c r="P46" i="66"/>
  <c r="O46" i="66"/>
  <c r="N63" i="78"/>
  <c r="N71" i="78"/>
  <c r="N61" i="78" l="1"/>
  <c r="U49" i="84"/>
  <c r="T41" i="66"/>
  <c r="X41" i="83"/>
  <c r="U41" i="66" s="1"/>
  <c r="T46" i="66"/>
  <c r="U74" i="78"/>
  <c r="S49" i="66"/>
  <c r="O52" i="66"/>
  <c r="U84" i="78"/>
  <c r="U52" i="66" s="1"/>
  <c r="O43" i="83"/>
  <c r="O41" i="83" s="1"/>
  <c r="P42" i="83"/>
  <c r="P41" i="83" s="1"/>
  <c r="Q44" i="83"/>
  <c r="Q41" i="83" s="1"/>
  <c r="L49" i="84"/>
  <c r="L41" i="83"/>
  <c r="L84" i="78"/>
  <c r="L74" i="78"/>
  <c r="N85" i="78"/>
  <c r="U49" i="66" l="1"/>
  <c r="U46" i="66"/>
  <c r="AA65" i="78"/>
  <c r="AA48" i="66" s="1"/>
  <c r="Z65" i="78"/>
  <c r="Z48" i="66" s="1"/>
  <c r="Y65" i="78"/>
  <c r="Y48" i="66" s="1"/>
  <c r="X65" i="78"/>
  <c r="X48" i="66" s="1"/>
  <c r="W65" i="78"/>
  <c r="W48" i="66" s="1"/>
  <c r="V65" i="78"/>
  <c r="V48" i="66" s="1"/>
  <c r="T65" i="78"/>
  <c r="T48" i="66" s="1"/>
  <c r="S65" i="78"/>
  <c r="S48" i="66" s="1"/>
  <c r="R65" i="78"/>
  <c r="R48" i="66" s="1"/>
  <c r="Q65" i="78"/>
  <c r="P65" i="78"/>
  <c r="P48" i="66" s="1"/>
  <c r="O65" i="78"/>
  <c r="O48" i="66" s="1"/>
  <c r="M65" i="78"/>
  <c r="M48" i="66" s="1"/>
  <c r="N73" i="78"/>
  <c r="N72" i="78"/>
  <c r="N67" i="78"/>
  <c r="N66" i="78"/>
  <c r="AA48" i="78"/>
  <c r="AA38" i="66" s="1"/>
  <c r="Z48" i="78"/>
  <c r="Z38" i="66" s="1"/>
  <c r="Y48" i="78"/>
  <c r="Y38" i="66" s="1"/>
  <c r="X48" i="78"/>
  <c r="X38" i="66" s="1"/>
  <c r="W48" i="78"/>
  <c r="W38" i="66" s="1"/>
  <c r="V48" i="78"/>
  <c r="V38" i="66" s="1"/>
  <c r="T48" i="78"/>
  <c r="S48" i="78"/>
  <c r="S38" i="66" s="1"/>
  <c r="R48" i="78"/>
  <c r="R38" i="66" s="1"/>
  <c r="Q48" i="78"/>
  <c r="Q38" i="66" s="1"/>
  <c r="P48" i="78"/>
  <c r="P38" i="66" s="1"/>
  <c r="O48" i="78"/>
  <c r="O38" i="66" s="1"/>
  <c r="M48" i="78"/>
  <c r="M38" i="66" s="1"/>
  <c r="N51" i="78"/>
  <c r="M144" i="68"/>
  <c r="M141" i="68"/>
  <c r="AA131" i="68"/>
  <c r="F131" i="68" s="1"/>
  <c r="AA132" i="68"/>
  <c r="T38" i="66" l="1"/>
  <c r="U48" i="78"/>
  <c r="U38" i="66" s="1"/>
  <c r="Q48" i="66"/>
  <c r="U65" i="78"/>
  <c r="U48" i="66" s="1"/>
  <c r="S157" i="68"/>
  <c r="X145" i="68"/>
  <c r="L48" i="78"/>
  <c r="L65" i="78"/>
  <c r="AN56" i="68"/>
  <c r="AM56" i="68"/>
  <c r="AK56" i="68"/>
  <c r="AJ56" i="68"/>
  <c r="AI56" i="68"/>
  <c r="AG56" i="68"/>
  <c r="AF56" i="68"/>
  <c r="AE56" i="68"/>
  <c r="AD56" i="68"/>
  <c r="AC56" i="68"/>
  <c r="AB56" i="68"/>
  <c r="AA56" i="68"/>
  <c r="X56" i="68"/>
  <c r="W56" i="68"/>
  <c r="V56" i="68"/>
  <c r="U56" i="68"/>
  <c r="S56" i="68"/>
  <c r="R56" i="68"/>
  <c r="Q56" i="68"/>
  <c r="P56" i="68"/>
  <c r="O56" i="68"/>
  <c r="N56" i="68"/>
  <c r="AH56" i="68" l="1"/>
  <c r="M59" i="68"/>
  <c r="M56" i="68" s="1"/>
  <c r="L56" i="68"/>
  <c r="T57" i="68"/>
  <c r="T56" i="68" s="1"/>
  <c r="AN18" i="68"/>
  <c r="AM18" i="68"/>
  <c r="AL18" i="68"/>
  <c r="AK18" i="68"/>
  <c r="AJ18" i="68"/>
  <c r="AI18" i="68"/>
  <c r="AG18" i="68"/>
  <c r="AF18" i="68"/>
  <c r="AE18" i="68"/>
  <c r="AD18" i="68"/>
  <c r="AC18" i="68"/>
  <c r="AB18" i="68"/>
  <c r="AA18" i="68"/>
  <c r="X18" i="68"/>
  <c r="W18" i="68"/>
  <c r="V18" i="68"/>
  <c r="U18" i="68"/>
  <c r="T18" i="68"/>
  <c r="S18" i="68"/>
  <c r="R18" i="68"/>
  <c r="Q18" i="68"/>
  <c r="O18" i="68"/>
  <c r="N18" i="68"/>
  <c r="M18" i="68"/>
  <c r="P20" i="68"/>
  <c r="AH18" i="68" l="1"/>
  <c r="P21" i="68"/>
  <c r="L18" i="68"/>
  <c r="P19" i="68"/>
  <c r="P18" i="68" l="1"/>
  <c r="M254" i="95"/>
  <c r="M253" i="95"/>
  <c r="M252" i="95"/>
  <c r="M251" i="95"/>
  <c r="M250" i="95"/>
  <c r="M249" i="95"/>
  <c r="M248" i="95"/>
  <c r="M246" i="95"/>
  <c r="M245" i="95"/>
  <c r="M243" i="95"/>
  <c r="M242" i="95"/>
  <c r="M241" i="95"/>
  <c r="M240" i="95"/>
  <c r="M239" i="95"/>
  <c r="M238" i="95"/>
  <c r="M237" i="95"/>
  <c r="M236" i="95"/>
  <c r="M235" i="95"/>
  <c r="M234" i="95"/>
  <c r="M233" i="95"/>
  <c r="M232" i="95"/>
  <c r="M230" i="95"/>
  <c r="M229" i="95"/>
  <c r="M228" i="95"/>
  <c r="M224" i="95"/>
  <c r="M223" i="95"/>
  <c r="M222" i="95"/>
  <c r="M221" i="95"/>
  <c r="M220" i="95"/>
  <c r="M219" i="95"/>
  <c r="M218" i="95"/>
  <c r="M217" i="95"/>
  <c r="M216" i="95"/>
  <c r="M215" i="95"/>
  <c r="M213" i="95"/>
  <c r="M212" i="95"/>
  <c r="M211" i="95"/>
  <c r="M210" i="95"/>
  <c r="M209" i="95"/>
  <c r="M208" i="95"/>
  <c r="M207" i="95"/>
  <c r="M206" i="95"/>
  <c r="M205" i="95"/>
  <c r="M204" i="95"/>
  <c r="M203" i="95"/>
  <c r="M202" i="95"/>
  <c r="M201" i="95"/>
  <c r="M199" i="95"/>
  <c r="M198" i="95"/>
  <c r="M196" i="95"/>
  <c r="M195" i="95"/>
  <c r="M194" i="95"/>
  <c r="M193" i="95"/>
  <c r="M192" i="95"/>
  <c r="M191" i="95"/>
  <c r="M190" i="95"/>
  <c r="M189" i="95"/>
  <c r="M188" i="95"/>
  <c r="M187" i="95"/>
  <c r="M185" i="95"/>
  <c r="M184" i="95"/>
  <c r="M183" i="95"/>
  <c r="M182" i="95"/>
  <c r="M181" i="95"/>
  <c r="M180" i="95"/>
  <c r="M179" i="95"/>
  <c r="M178" i="95"/>
  <c r="M177" i="95"/>
  <c r="M176" i="95"/>
  <c r="M174" i="95"/>
  <c r="M173" i="95"/>
  <c r="M172" i="95"/>
  <c r="M171" i="95"/>
  <c r="M170" i="95"/>
  <c r="M169" i="95"/>
  <c r="M168" i="95"/>
  <c r="M167" i="95"/>
  <c r="M166" i="95"/>
  <c r="M165" i="95"/>
  <c r="M163" i="95"/>
  <c r="M161" i="95"/>
  <c r="M160" i="95"/>
  <c r="M159" i="95"/>
  <c r="M158" i="95"/>
  <c r="M156" i="95"/>
  <c r="M155" i="95"/>
  <c r="M154" i="95"/>
  <c r="M153" i="95"/>
  <c r="M152" i="95"/>
  <c r="M151" i="95"/>
  <c r="M150" i="95"/>
  <c r="M148" i="95"/>
  <c r="M146" i="95"/>
  <c r="M145" i="95"/>
  <c r="M144" i="95"/>
  <c r="M143" i="95"/>
  <c r="M142" i="95"/>
  <c r="M141" i="95"/>
  <c r="M140" i="95"/>
  <c r="M139" i="95"/>
  <c r="M138" i="95"/>
  <c r="M137" i="95"/>
  <c r="M136" i="95"/>
  <c r="M134" i="95"/>
  <c r="M133" i="95"/>
  <c r="M132" i="95"/>
  <c r="M131" i="95"/>
  <c r="M130" i="95"/>
  <c r="M129" i="95"/>
  <c r="M128" i="95"/>
  <c r="M127" i="95"/>
  <c r="M126" i="95"/>
  <c r="M125" i="95"/>
  <c r="M124" i="95"/>
  <c r="M123" i="95"/>
  <c r="M122" i="95"/>
  <c r="M121" i="95"/>
  <c r="M119" i="95"/>
  <c r="M118" i="95"/>
  <c r="M116" i="95"/>
  <c r="M115" i="95"/>
  <c r="M114" i="95"/>
  <c r="M113" i="95"/>
  <c r="M112" i="95"/>
  <c r="M111" i="95"/>
  <c r="M110" i="95"/>
  <c r="M109" i="95"/>
  <c r="M108" i="95"/>
  <c r="M107" i="95"/>
  <c r="M105" i="95"/>
  <c r="M104" i="95"/>
  <c r="M103" i="95"/>
  <c r="M102" i="95"/>
  <c r="M101" i="95"/>
  <c r="M100" i="95"/>
  <c r="M99" i="95"/>
  <c r="M98" i="95"/>
  <c r="M97" i="95"/>
  <c r="M96" i="95"/>
  <c r="M94" i="95"/>
  <c r="M93" i="95"/>
  <c r="M92" i="95"/>
  <c r="M91" i="95"/>
  <c r="M90" i="95"/>
  <c r="M89" i="95"/>
  <c r="M88" i="95"/>
  <c r="M87" i="95"/>
  <c r="M86" i="95"/>
  <c r="M85" i="95"/>
  <c r="M83" i="95"/>
  <c r="M82" i="95"/>
  <c r="M81" i="95"/>
  <c r="M80" i="95"/>
  <c r="M78" i="95"/>
  <c r="M77" i="95"/>
  <c r="M74" i="95"/>
  <c r="M73" i="95"/>
  <c r="M72" i="95"/>
  <c r="M71" i="95"/>
  <c r="M69" i="95"/>
  <c r="M68" i="95"/>
  <c r="M67" i="95"/>
  <c r="M65" i="95"/>
  <c r="M64" i="95"/>
  <c r="M63" i="95"/>
  <c r="M62" i="95"/>
  <c r="M61" i="95"/>
  <c r="M60" i="95"/>
  <c r="M58" i="95"/>
  <c r="M57" i="95"/>
  <c r="M56" i="95"/>
  <c r="M55" i="95"/>
  <c r="M54" i="95"/>
  <c r="M52" i="95"/>
  <c r="M51" i="95"/>
  <c r="M49" i="95"/>
  <c r="M48" i="95"/>
  <c r="M47" i="95"/>
  <c r="M46" i="95"/>
  <c r="M44" i="95"/>
  <c r="M43" i="95"/>
  <c r="M42" i="95"/>
  <c r="M41" i="95"/>
  <c r="M39" i="95"/>
  <c r="M38" i="95"/>
  <c r="M36" i="95"/>
  <c r="M35" i="95"/>
  <c r="M34" i="95"/>
  <c r="M31" i="95"/>
  <c r="M30" i="95"/>
  <c r="M29" i="95"/>
  <c r="M28" i="95"/>
  <c r="M27" i="95"/>
  <c r="M26" i="95"/>
  <c r="M25" i="95"/>
  <c r="M23" i="95"/>
  <c r="M22" i="95"/>
  <c r="M21" i="95"/>
  <c r="M19" i="95"/>
  <c r="M18" i="95"/>
  <c r="M17" i="95"/>
  <c r="M16" i="95"/>
  <c r="M15" i="95"/>
  <c r="M14" i="95"/>
  <c r="M13" i="95"/>
  <c r="M12" i="95"/>
  <c r="M11" i="95"/>
  <c r="M10" i="95"/>
  <c r="M9" i="95"/>
  <c r="M8" i="95"/>
  <c r="M7" i="95"/>
  <c r="L7" i="95"/>
  <c r="L284" i="97"/>
  <c r="L283" i="97"/>
  <c r="L282" i="97"/>
  <c r="L281" i="97"/>
  <c r="L280" i="97"/>
  <c r="L279" i="97"/>
  <c r="L278" i="97"/>
  <c r="AA277" i="97"/>
  <c r="Z277" i="97"/>
  <c r="Y277" i="97"/>
  <c r="X277" i="97"/>
  <c r="W277" i="97"/>
  <c r="V277" i="97"/>
  <c r="S277" i="97"/>
  <c r="R277" i="97"/>
  <c r="Q277" i="97"/>
  <c r="P277" i="97"/>
  <c r="O277" i="97"/>
  <c r="N277" i="97"/>
  <c r="M277" i="97"/>
  <c r="L276" i="97"/>
  <c r="L275" i="97"/>
  <c r="AA274" i="97"/>
  <c r="Z274" i="97"/>
  <c r="Y274" i="97"/>
  <c r="X274" i="97"/>
  <c r="W274" i="97"/>
  <c r="V274" i="97"/>
  <c r="S274" i="97"/>
  <c r="R274" i="97"/>
  <c r="Q274" i="97"/>
  <c r="P274" i="97"/>
  <c r="O274" i="97"/>
  <c r="N274" i="97"/>
  <c r="M274" i="97"/>
  <c r="L273" i="97"/>
  <c r="L272" i="97"/>
  <c r="L271" i="97"/>
  <c r="L270" i="97"/>
  <c r="L269" i="97"/>
  <c r="L268" i="97"/>
  <c r="L267" i="97"/>
  <c r="L266" i="97"/>
  <c r="L265" i="97"/>
  <c r="L264" i="97"/>
  <c r="L263" i="97"/>
  <c r="L262" i="97"/>
  <c r="AA261" i="97"/>
  <c r="Z261" i="97"/>
  <c r="Y261" i="97"/>
  <c r="X261" i="97"/>
  <c r="W261" i="97"/>
  <c r="V261" i="97"/>
  <c r="S261" i="97"/>
  <c r="R261" i="97"/>
  <c r="Q261" i="97"/>
  <c r="P261" i="97"/>
  <c r="O261" i="97"/>
  <c r="N261" i="97"/>
  <c r="M261" i="97"/>
  <c r="L260" i="97"/>
  <c r="L259" i="97"/>
  <c r="L258" i="97"/>
  <c r="AA257" i="97"/>
  <c r="Z257" i="97"/>
  <c r="Y257" i="97"/>
  <c r="X257" i="97"/>
  <c r="W257" i="97"/>
  <c r="V257" i="97"/>
  <c r="S257" i="97"/>
  <c r="R257" i="97"/>
  <c r="Q257" i="97"/>
  <c r="P257" i="97"/>
  <c r="O257" i="97"/>
  <c r="N257" i="97"/>
  <c r="M257" i="97"/>
  <c r="L254" i="97"/>
  <c r="L253" i="97"/>
  <c r="L252" i="97"/>
  <c r="L251" i="97"/>
  <c r="L250" i="97"/>
  <c r="L249" i="97"/>
  <c r="L248" i="97"/>
  <c r="L247" i="97"/>
  <c r="L246" i="97"/>
  <c r="L245" i="97"/>
  <c r="AA244" i="97"/>
  <c r="Z244" i="97"/>
  <c r="Y244" i="97"/>
  <c r="X244" i="97"/>
  <c r="W244" i="97"/>
  <c r="V244" i="97"/>
  <c r="S244" i="97"/>
  <c r="R244" i="97"/>
  <c r="Q244" i="97"/>
  <c r="P244" i="97"/>
  <c r="O244" i="97"/>
  <c r="N244" i="97"/>
  <c r="M244" i="97"/>
  <c r="L243" i="97"/>
  <c r="L242" i="97"/>
  <c r="L241" i="97"/>
  <c r="L240" i="97"/>
  <c r="L239" i="97"/>
  <c r="L238" i="97"/>
  <c r="L237" i="97"/>
  <c r="L236" i="97"/>
  <c r="L235" i="97"/>
  <c r="L234" i="97"/>
  <c r="L233" i="97"/>
  <c r="L232" i="97"/>
  <c r="L231" i="97"/>
  <c r="AA230" i="97"/>
  <c r="Z230" i="97"/>
  <c r="Y230" i="97"/>
  <c r="X230" i="97"/>
  <c r="W230" i="97"/>
  <c r="V230" i="97"/>
  <c r="S230" i="97"/>
  <c r="R230" i="97"/>
  <c r="Q230" i="97"/>
  <c r="P230" i="97"/>
  <c r="O230" i="97"/>
  <c r="N230" i="97"/>
  <c r="M230" i="97"/>
  <c r="L229" i="97"/>
  <c r="L228" i="97"/>
  <c r="AA227" i="97"/>
  <c r="Z227" i="97"/>
  <c r="Y227" i="97"/>
  <c r="X227" i="97"/>
  <c r="W227" i="97"/>
  <c r="V227" i="97"/>
  <c r="S227" i="97"/>
  <c r="R227" i="97"/>
  <c r="Q227" i="97"/>
  <c r="P227" i="97"/>
  <c r="O227" i="97"/>
  <c r="N227" i="97"/>
  <c r="M227" i="97"/>
  <c r="L226" i="97"/>
  <c r="L225" i="97"/>
  <c r="L224" i="97"/>
  <c r="L223" i="97"/>
  <c r="L222" i="97"/>
  <c r="L221" i="97"/>
  <c r="L220" i="97"/>
  <c r="L219" i="97"/>
  <c r="L218" i="97"/>
  <c r="L217" i="97"/>
  <c r="AA216" i="97"/>
  <c r="Z216" i="97"/>
  <c r="Y216" i="97"/>
  <c r="X216" i="97"/>
  <c r="W216" i="97"/>
  <c r="V216" i="97"/>
  <c r="S216" i="97"/>
  <c r="R216" i="97"/>
  <c r="Q216" i="97"/>
  <c r="P216" i="97"/>
  <c r="O216" i="97"/>
  <c r="N216" i="97"/>
  <c r="M216" i="97"/>
  <c r="L215" i="97"/>
  <c r="L214" i="97"/>
  <c r="L213" i="97"/>
  <c r="L212" i="97"/>
  <c r="L211" i="97"/>
  <c r="L210" i="97"/>
  <c r="L209" i="97"/>
  <c r="L208" i="97"/>
  <c r="L207" i="97"/>
  <c r="L206" i="97"/>
  <c r="AA205" i="97"/>
  <c r="Z205" i="97"/>
  <c r="Y205" i="97"/>
  <c r="X205" i="97"/>
  <c r="W205" i="97"/>
  <c r="V205" i="97"/>
  <c r="S205" i="97"/>
  <c r="R205" i="97"/>
  <c r="Q205" i="97"/>
  <c r="P205" i="97"/>
  <c r="O205" i="97"/>
  <c r="N205" i="97"/>
  <c r="M205" i="97"/>
  <c r="L204" i="97"/>
  <c r="L203" i="97"/>
  <c r="L202" i="97"/>
  <c r="L201" i="97"/>
  <c r="L200" i="97"/>
  <c r="L199" i="97"/>
  <c r="L198" i="97"/>
  <c r="L197" i="97"/>
  <c r="L196" i="97"/>
  <c r="L195" i="97"/>
  <c r="AA194" i="97"/>
  <c r="Z194" i="97"/>
  <c r="Y194" i="97"/>
  <c r="X194" i="97"/>
  <c r="W194" i="97"/>
  <c r="V194" i="97"/>
  <c r="S194" i="97"/>
  <c r="R194" i="97"/>
  <c r="Q194" i="97"/>
  <c r="P194" i="97"/>
  <c r="O194" i="97"/>
  <c r="U194" i="97" s="1"/>
  <c r="N194" i="97"/>
  <c r="M194" i="97"/>
  <c r="L193" i="97"/>
  <c r="L191" i="97"/>
  <c r="L190" i="97"/>
  <c r="L189" i="97"/>
  <c r="L188" i="97"/>
  <c r="AA187" i="97"/>
  <c r="Z187" i="97"/>
  <c r="Y187" i="97"/>
  <c r="X187" i="97"/>
  <c r="W187" i="97"/>
  <c r="V187" i="97"/>
  <c r="S187" i="97"/>
  <c r="R187" i="97"/>
  <c r="Q187" i="97"/>
  <c r="P187" i="97"/>
  <c r="O187" i="97"/>
  <c r="N187" i="97"/>
  <c r="M187" i="97"/>
  <c r="M186" i="97"/>
  <c r="L155" i="95"/>
  <c r="M183" i="97"/>
  <c r="L182" i="97"/>
  <c r="L181" i="97"/>
  <c r="L180" i="97"/>
  <c r="AA179" i="97"/>
  <c r="AA177" i="97" s="1"/>
  <c r="Z179" i="97"/>
  <c r="Z177" i="97" s="1"/>
  <c r="Y179" i="97"/>
  <c r="Y177" i="97" s="1"/>
  <c r="X179" i="97"/>
  <c r="X177" i="97" s="1"/>
  <c r="W179" i="97"/>
  <c r="V179" i="97"/>
  <c r="V177" i="97" s="1"/>
  <c r="S179" i="97"/>
  <c r="S177" i="97" s="1"/>
  <c r="R179" i="97"/>
  <c r="R177" i="97" s="1"/>
  <c r="Q179" i="97"/>
  <c r="Q177" i="97" s="1"/>
  <c r="P179" i="97"/>
  <c r="P177" i="97" s="1"/>
  <c r="O179" i="97"/>
  <c r="N179" i="97"/>
  <c r="N177" i="97" s="1"/>
  <c r="M179" i="97"/>
  <c r="L178" i="97"/>
  <c r="W177" i="97"/>
  <c r="L176" i="97"/>
  <c r="L175" i="97"/>
  <c r="L174" i="97"/>
  <c r="L173" i="97"/>
  <c r="L172" i="97"/>
  <c r="L171" i="97"/>
  <c r="L170" i="97"/>
  <c r="L169" i="97"/>
  <c r="L168" i="97"/>
  <c r="L167" i="97"/>
  <c r="L166" i="97"/>
  <c r="AA165" i="97"/>
  <c r="Z165" i="97"/>
  <c r="Y165" i="97"/>
  <c r="X165" i="97"/>
  <c r="W165" i="97"/>
  <c r="V165" i="97"/>
  <c r="S165" i="97"/>
  <c r="R165" i="97"/>
  <c r="Q165" i="97"/>
  <c r="P165" i="97"/>
  <c r="O165" i="97"/>
  <c r="U165" i="97" s="1"/>
  <c r="N165" i="97"/>
  <c r="M165" i="97"/>
  <c r="L164" i="97"/>
  <c r="L163" i="97"/>
  <c r="L162" i="97"/>
  <c r="L161" i="97"/>
  <c r="L160" i="97"/>
  <c r="L159" i="97"/>
  <c r="L158" i="97"/>
  <c r="L157" i="97"/>
  <c r="L156" i="97"/>
  <c r="L155" i="97"/>
  <c r="L154" i="97"/>
  <c r="L153" i="97"/>
  <c r="L152" i="97"/>
  <c r="L151" i="97"/>
  <c r="AA150" i="97"/>
  <c r="Z150" i="97"/>
  <c r="Y150" i="97"/>
  <c r="X150" i="97"/>
  <c r="W150" i="97"/>
  <c r="V150" i="97"/>
  <c r="S150" i="97"/>
  <c r="R150" i="97"/>
  <c r="Q150" i="97"/>
  <c r="P150" i="97"/>
  <c r="O150" i="97"/>
  <c r="N150" i="97"/>
  <c r="M150" i="97"/>
  <c r="L149" i="97"/>
  <c r="L148" i="97"/>
  <c r="AA147" i="97"/>
  <c r="Z147" i="97"/>
  <c r="Y147" i="97"/>
  <c r="X147" i="97"/>
  <c r="W147" i="97"/>
  <c r="V147" i="97"/>
  <c r="S147" i="97"/>
  <c r="R147" i="97"/>
  <c r="Q147" i="97"/>
  <c r="P147" i="97"/>
  <c r="O147" i="97"/>
  <c r="N147" i="97"/>
  <c r="M147" i="97"/>
  <c r="L146" i="97"/>
  <c r="L145" i="97"/>
  <c r="L144" i="97"/>
  <c r="L143" i="97"/>
  <c r="L142" i="97"/>
  <c r="L141" i="97"/>
  <c r="L140" i="97"/>
  <c r="L139" i="97"/>
  <c r="L138" i="97"/>
  <c r="L137" i="97"/>
  <c r="AA136" i="97"/>
  <c r="Z136" i="97"/>
  <c r="Y136" i="97"/>
  <c r="X136" i="97"/>
  <c r="W136" i="97"/>
  <c r="V136" i="97"/>
  <c r="S136" i="97"/>
  <c r="R136" i="97"/>
  <c r="Q136" i="97"/>
  <c r="P136" i="97"/>
  <c r="O136" i="97"/>
  <c r="N136" i="97"/>
  <c r="M136" i="97"/>
  <c r="L135" i="97"/>
  <c r="L134" i="97"/>
  <c r="L133" i="97"/>
  <c r="L132" i="97"/>
  <c r="L131" i="97"/>
  <c r="L130" i="97"/>
  <c r="L129" i="97"/>
  <c r="L128" i="97"/>
  <c r="L127" i="97"/>
  <c r="L126" i="97"/>
  <c r="AA125" i="97"/>
  <c r="Z125" i="97"/>
  <c r="Y125" i="97"/>
  <c r="X125" i="97"/>
  <c r="W125" i="97"/>
  <c r="V125" i="97"/>
  <c r="S125" i="97"/>
  <c r="R125" i="97"/>
  <c r="Q125" i="97"/>
  <c r="P125" i="97"/>
  <c r="O125" i="97"/>
  <c r="N125" i="97"/>
  <c r="M125" i="97"/>
  <c r="L124" i="97"/>
  <c r="L123" i="97"/>
  <c r="L122" i="97"/>
  <c r="L121" i="97"/>
  <c r="L120" i="97"/>
  <c r="L119" i="97"/>
  <c r="L118" i="97"/>
  <c r="L117" i="97"/>
  <c r="L116" i="97"/>
  <c r="L115" i="97"/>
  <c r="AA114" i="97"/>
  <c r="Z114" i="97"/>
  <c r="Y114" i="97"/>
  <c r="X114" i="97"/>
  <c r="W114" i="97"/>
  <c r="V114" i="97"/>
  <c r="S114" i="97"/>
  <c r="R114" i="97"/>
  <c r="Q114" i="97"/>
  <c r="P114" i="97"/>
  <c r="O114" i="97"/>
  <c r="N114" i="97"/>
  <c r="M114" i="97"/>
  <c r="L113" i="97"/>
  <c r="L112" i="97"/>
  <c r="L111" i="97"/>
  <c r="L110" i="97"/>
  <c r="AA109" i="97"/>
  <c r="Z109" i="97"/>
  <c r="Y109" i="97"/>
  <c r="X109" i="97"/>
  <c r="W109" i="97"/>
  <c r="V109" i="97"/>
  <c r="S109" i="97"/>
  <c r="R109" i="97"/>
  <c r="Q109" i="97"/>
  <c r="P109" i="97"/>
  <c r="O109" i="97"/>
  <c r="U109" i="97" s="1"/>
  <c r="N109" i="97"/>
  <c r="M109" i="97"/>
  <c r="L108" i="97"/>
  <c r="L107" i="97"/>
  <c r="AA106" i="97"/>
  <c r="Z106" i="97"/>
  <c r="Y106" i="97"/>
  <c r="X106" i="97"/>
  <c r="W106" i="97"/>
  <c r="V106" i="97"/>
  <c r="S106" i="97"/>
  <c r="R106" i="97"/>
  <c r="Q106" i="97"/>
  <c r="P106" i="97"/>
  <c r="O106" i="97"/>
  <c r="N106" i="97"/>
  <c r="M106" i="97"/>
  <c r="L104" i="97"/>
  <c r="L103" i="97"/>
  <c r="L102" i="97"/>
  <c r="L101" i="97"/>
  <c r="AA100" i="97"/>
  <c r="Z100" i="97"/>
  <c r="Y100" i="97"/>
  <c r="X100" i="97"/>
  <c r="W100" i="97"/>
  <c r="V100" i="97"/>
  <c r="S100" i="97"/>
  <c r="R100" i="97"/>
  <c r="Q100" i="97"/>
  <c r="P100" i="97"/>
  <c r="O100" i="97"/>
  <c r="U100" i="97" s="1"/>
  <c r="N100" i="97"/>
  <c r="M100" i="97"/>
  <c r="L99" i="97"/>
  <c r="L98" i="97"/>
  <c r="L97" i="97"/>
  <c r="AA96" i="97"/>
  <c r="Z96" i="97"/>
  <c r="Y96" i="97"/>
  <c r="X96" i="97"/>
  <c r="W96" i="97"/>
  <c r="V96" i="97"/>
  <c r="S96" i="97"/>
  <c r="R96" i="97"/>
  <c r="Q96" i="97"/>
  <c r="P96" i="97"/>
  <c r="O96" i="97"/>
  <c r="U96" i="97" s="1"/>
  <c r="N96" i="97"/>
  <c r="M96" i="97"/>
  <c r="L95" i="97"/>
  <c r="L94" i="97"/>
  <c r="L93" i="97"/>
  <c r="L92" i="97"/>
  <c r="L91" i="97"/>
  <c r="L90" i="97"/>
  <c r="L85" i="97"/>
  <c r="L84" i="97"/>
  <c r="L83" i="97"/>
  <c r="AA79" i="97"/>
  <c r="Z79" i="97"/>
  <c r="Y79" i="97"/>
  <c r="X79" i="97"/>
  <c r="W79" i="97"/>
  <c r="V79" i="97"/>
  <c r="S79" i="97"/>
  <c r="R79" i="97"/>
  <c r="Q79" i="97"/>
  <c r="P79" i="97"/>
  <c r="O79" i="97"/>
  <c r="L78" i="97"/>
  <c r="L77" i="97"/>
  <c r="AA76" i="97"/>
  <c r="Z76" i="97"/>
  <c r="Y76" i="97"/>
  <c r="X76" i="97"/>
  <c r="W76" i="97"/>
  <c r="V76" i="97"/>
  <c r="S76" i="97"/>
  <c r="R76" i="97"/>
  <c r="Q76" i="97"/>
  <c r="P76" i="97"/>
  <c r="O76" i="97"/>
  <c r="N76" i="97"/>
  <c r="M76" i="97"/>
  <c r="L71" i="97"/>
  <c r="L70" i="97"/>
  <c r="M70" i="97" s="1"/>
  <c r="M69" i="97" s="1"/>
  <c r="AA60" i="97"/>
  <c r="Z60" i="97"/>
  <c r="Y60" i="97"/>
  <c r="X60" i="97"/>
  <c r="W60" i="97"/>
  <c r="V60" i="97"/>
  <c r="S60" i="97"/>
  <c r="R60" i="97"/>
  <c r="Q60" i="97"/>
  <c r="P60" i="97"/>
  <c r="O60" i="97"/>
  <c r="N69" i="97"/>
  <c r="L65" i="97"/>
  <c r="L64" i="97"/>
  <c r="AA53" i="97"/>
  <c r="Z53" i="97"/>
  <c r="Y53" i="97"/>
  <c r="X53" i="97"/>
  <c r="W53" i="97"/>
  <c r="V53" i="97"/>
  <c r="S53" i="97"/>
  <c r="R53" i="97"/>
  <c r="Q53" i="97"/>
  <c r="P53" i="97"/>
  <c r="O53" i="97"/>
  <c r="L52" i="97"/>
  <c r="AA45" i="97"/>
  <c r="Z45" i="97"/>
  <c r="Y45" i="97"/>
  <c r="X45" i="97"/>
  <c r="W45" i="97"/>
  <c r="V45" i="97"/>
  <c r="S45" i="97"/>
  <c r="R45" i="97"/>
  <c r="Q45" i="97"/>
  <c r="P45" i="97"/>
  <c r="O45" i="97"/>
  <c r="U45" i="97" s="1"/>
  <c r="AA30" i="97"/>
  <c r="Z30" i="97"/>
  <c r="Y30" i="97"/>
  <c r="X30" i="97"/>
  <c r="W30" i="97"/>
  <c r="V30" i="97"/>
  <c r="S30" i="97"/>
  <c r="R30" i="97"/>
  <c r="Q30" i="97"/>
  <c r="P30" i="97"/>
  <c r="O30" i="97"/>
  <c r="N30" i="97"/>
  <c r="M30" i="97"/>
  <c r="L29" i="97"/>
  <c r="M28" i="97"/>
  <c r="M26" i="97" s="1"/>
  <c r="L27" i="97"/>
  <c r="AA26" i="97"/>
  <c r="Z26" i="97"/>
  <c r="Y26" i="97"/>
  <c r="X26" i="97"/>
  <c r="W26" i="97"/>
  <c r="V26" i="97"/>
  <c r="S26" i="97"/>
  <c r="R26" i="97"/>
  <c r="Q26" i="97"/>
  <c r="P26" i="97"/>
  <c r="O26" i="97"/>
  <c r="N26" i="97"/>
  <c r="AA6" i="97"/>
  <c r="Z6" i="97"/>
  <c r="Y6" i="97"/>
  <c r="X6" i="97"/>
  <c r="W6" i="97"/>
  <c r="V6" i="97"/>
  <c r="S6" i="97"/>
  <c r="R6" i="97"/>
  <c r="Q6" i="97"/>
  <c r="P6" i="97"/>
  <c r="O6" i="97"/>
  <c r="N6" i="97"/>
  <c r="M6" i="97"/>
  <c r="L265" i="96"/>
  <c r="L264" i="96"/>
  <c r="L263" i="96"/>
  <c r="L262" i="96"/>
  <c r="L261" i="96"/>
  <c r="L260" i="96"/>
  <c r="L259" i="96"/>
  <c r="AB258" i="96"/>
  <c r="Y247" i="95" s="1"/>
  <c r="AA258" i="96"/>
  <c r="X247" i="95" s="1"/>
  <c r="Z258" i="96"/>
  <c r="W247" i="95" s="1"/>
  <c r="Y258" i="96"/>
  <c r="V247" i="95" s="1"/>
  <c r="X258" i="96"/>
  <c r="U247" i="95" s="1"/>
  <c r="W258" i="96"/>
  <c r="T247" i="95" s="1"/>
  <c r="U258" i="96"/>
  <c r="R247" i="95" s="1"/>
  <c r="T258" i="96"/>
  <c r="Q247" i="95" s="1"/>
  <c r="S258" i="96"/>
  <c r="R258" i="96"/>
  <c r="O247" i="95" s="1"/>
  <c r="Q258" i="96"/>
  <c r="N247" i="95" s="1"/>
  <c r="P258" i="96"/>
  <c r="V258" i="96" s="1"/>
  <c r="O258" i="96"/>
  <c r="N258" i="96"/>
  <c r="M258" i="96"/>
  <c r="L257" i="96"/>
  <c r="L256" i="96"/>
  <c r="AB255" i="96"/>
  <c r="AA255" i="96"/>
  <c r="X244" i="95" s="1"/>
  <c r="Z255" i="96"/>
  <c r="W244" i="95" s="1"/>
  <c r="Y255" i="96"/>
  <c r="V244" i="95" s="1"/>
  <c r="X255" i="96"/>
  <c r="W255" i="96"/>
  <c r="T244" i="95" s="1"/>
  <c r="U255" i="96"/>
  <c r="R244" i="95" s="1"/>
  <c r="T255" i="96"/>
  <c r="Q244" i="95" s="1"/>
  <c r="S255" i="96"/>
  <c r="P244" i="95" s="1"/>
  <c r="R255" i="96"/>
  <c r="Q255" i="96"/>
  <c r="N244" i="95" s="1"/>
  <c r="P255" i="96"/>
  <c r="O255" i="96"/>
  <c r="N255" i="96"/>
  <c r="M255" i="96"/>
  <c r="L254" i="96"/>
  <c r="L253" i="96"/>
  <c r="L252" i="96"/>
  <c r="L251" i="96"/>
  <c r="L250" i="96"/>
  <c r="L249" i="96"/>
  <c r="L248" i="96"/>
  <c r="L247" i="96"/>
  <c r="L246" i="96"/>
  <c r="L245" i="96"/>
  <c r="L244" i="96"/>
  <c r="L243" i="96"/>
  <c r="AB242" i="96"/>
  <c r="Y231" i="95" s="1"/>
  <c r="AA242" i="96"/>
  <c r="X231" i="95" s="1"/>
  <c r="Z242" i="96"/>
  <c r="W231" i="95" s="1"/>
  <c r="Y242" i="96"/>
  <c r="V231" i="95" s="1"/>
  <c r="X242" i="96"/>
  <c r="U231" i="95" s="1"/>
  <c r="W242" i="96"/>
  <c r="T231" i="95" s="1"/>
  <c r="U242" i="96"/>
  <c r="R231" i="95" s="1"/>
  <c r="T242" i="96"/>
  <c r="Q231" i="95" s="1"/>
  <c r="S242" i="96"/>
  <c r="R242" i="96"/>
  <c r="O231" i="95" s="1"/>
  <c r="Q242" i="96"/>
  <c r="N231" i="95" s="1"/>
  <c r="P242" i="96"/>
  <c r="V242" i="96" s="1"/>
  <c r="O242" i="96"/>
  <c r="N242" i="96"/>
  <c r="M242" i="96"/>
  <c r="L241" i="96"/>
  <c r="L240" i="96"/>
  <c r="L239" i="96"/>
  <c r="AB238" i="96"/>
  <c r="Y227" i="95" s="1"/>
  <c r="AA238" i="96"/>
  <c r="X227" i="95" s="1"/>
  <c r="Z238" i="96"/>
  <c r="W227" i="95" s="1"/>
  <c r="Y238" i="96"/>
  <c r="X238" i="96"/>
  <c r="U227" i="95" s="1"/>
  <c r="W238" i="96"/>
  <c r="T227" i="95" s="1"/>
  <c r="U238" i="96"/>
  <c r="R227" i="95" s="1"/>
  <c r="T238" i="96"/>
  <c r="Q227" i="95" s="1"/>
  <c r="S238" i="96"/>
  <c r="R238" i="96"/>
  <c r="O227" i="95" s="1"/>
  <c r="Q238" i="96"/>
  <c r="N227" i="95" s="1"/>
  <c r="P238" i="96"/>
  <c r="O238" i="96"/>
  <c r="N238" i="96"/>
  <c r="M238" i="96"/>
  <c r="L235" i="96"/>
  <c r="L234" i="96"/>
  <c r="L233" i="96"/>
  <c r="L232" i="96"/>
  <c r="L231" i="96"/>
  <c r="L230" i="96"/>
  <c r="L229" i="96"/>
  <c r="L228" i="96"/>
  <c r="L227" i="96"/>
  <c r="L226" i="96"/>
  <c r="AB225" i="96"/>
  <c r="Y214" i="95" s="1"/>
  <c r="AA225" i="96"/>
  <c r="X214" i="95" s="1"/>
  <c r="Z225" i="96"/>
  <c r="W214" i="95" s="1"/>
  <c r="Y225" i="96"/>
  <c r="V214" i="95" s="1"/>
  <c r="X225" i="96"/>
  <c r="U214" i="95" s="1"/>
  <c r="W225" i="96"/>
  <c r="T214" i="95" s="1"/>
  <c r="U225" i="96"/>
  <c r="R214" i="95" s="1"/>
  <c r="T225" i="96"/>
  <c r="Q214" i="95" s="1"/>
  <c r="S225" i="96"/>
  <c r="P214" i="95" s="1"/>
  <c r="R225" i="96"/>
  <c r="Q225" i="96"/>
  <c r="N214" i="95" s="1"/>
  <c r="P225" i="96"/>
  <c r="O225" i="96"/>
  <c r="N225" i="96"/>
  <c r="M225" i="96"/>
  <c r="L224" i="96"/>
  <c r="L223" i="96"/>
  <c r="L222" i="96"/>
  <c r="L221" i="96"/>
  <c r="L220" i="96"/>
  <c r="L219" i="96"/>
  <c r="L218" i="96"/>
  <c r="L217" i="96"/>
  <c r="L216" i="96"/>
  <c r="L215" i="96"/>
  <c r="L214" i="96"/>
  <c r="L213" i="96"/>
  <c r="L212" i="96"/>
  <c r="AB211" i="96"/>
  <c r="Y200" i="95" s="1"/>
  <c r="AA211" i="96"/>
  <c r="X200" i="95" s="1"/>
  <c r="Z211" i="96"/>
  <c r="Y211" i="96"/>
  <c r="V200" i="95" s="1"/>
  <c r="X211" i="96"/>
  <c r="U200" i="95" s="1"/>
  <c r="W211" i="96"/>
  <c r="T200" i="95" s="1"/>
  <c r="U211" i="96"/>
  <c r="R200" i="95" s="1"/>
  <c r="T211" i="96"/>
  <c r="S211" i="96"/>
  <c r="P200" i="95" s="1"/>
  <c r="R211" i="96"/>
  <c r="O200" i="95" s="1"/>
  <c r="Q211" i="96"/>
  <c r="N200" i="95" s="1"/>
  <c r="P211" i="96"/>
  <c r="O211" i="96"/>
  <c r="N211" i="96"/>
  <c r="M211" i="96"/>
  <c r="L210" i="96"/>
  <c r="L209" i="96"/>
  <c r="L198" i="95" s="1"/>
  <c r="AB208" i="96"/>
  <c r="Y197" i="95" s="1"/>
  <c r="AA208" i="96"/>
  <c r="X197" i="95" s="1"/>
  <c r="Z208" i="96"/>
  <c r="W197" i="95" s="1"/>
  <c r="Y208" i="96"/>
  <c r="V197" i="95" s="1"/>
  <c r="X208" i="96"/>
  <c r="U197" i="95" s="1"/>
  <c r="W208" i="96"/>
  <c r="T197" i="95" s="1"/>
  <c r="U208" i="96"/>
  <c r="R197" i="95" s="1"/>
  <c r="T208" i="96"/>
  <c r="Q197" i="95" s="1"/>
  <c r="S208" i="96"/>
  <c r="R208" i="96"/>
  <c r="O197" i="95" s="1"/>
  <c r="Q208" i="96"/>
  <c r="N197" i="95" s="1"/>
  <c r="P208" i="96"/>
  <c r="O208" i="96"/>
  <c r="N208" i="96"/>
  <c r="M208" i="96"/>
  <c r="L207" i="96"/>
  <c r="L206" i="96"/>
  <c r="L205" i="96"/>
  <c r="L204" i="96"/>
  <c r="L203" i="96"/>
  <c r="L202" i="96"/>
  <c r="L201" i="96"/>
  <c r="L200" i="96"/>
  <c r="L199" i="96"/>
  <c r="L198" i="96"/>
  <c r="AB197" i="96"/>
  <c r="AA197" i="96"/>
  <c r="X186" i="95" s="1"/>
  <c r="Z197" i="96"/>
  <c r="W186" i="95" s="1"/>
  <c r="Y197" i="96"/>
  <c r="V186" i="95" s="1"/>
  <c r="X197" i="96"/>
  <c r="W197" i="96"/>
  <c r="T186" i="95" s="1"/>
  <c r="U197" i="96"/>
  <c r="R186" i="95" s="1"/>
  <c r="T197" i="96"/>
  <c r="Q186" i="95" s="1"/>
  <c r="S197" i="96"/>
  <c r="P186" i="95" s="1"/>
  <c r="R197" i="96"/>
  <c r="Q197" i="96"/>
  <c r="N186" i="95" s="1"/>
  <c r="P197" i="96"/>
  <c r="O197" i="96"/>
  <c r="N197" i="96"/>
  <c r="M197" i="96"/>
  <c r="L196" i="96"/>
  <c r="L195" i="96"/>
  <c r="L194" i="96"/>
  <c r="L193" i="96"/>
  <c r="L192" i="96"/>
  <c r="L191" i="96"/>
  <c r="L190" i="96"/>
  <c r="L189" i="96"/>
  <c r="L188" i="96"/>
  <c r="L187" i="96"/>
  <c r="AB186" i="96"/>
  <c r="Y175" i="95" s="1"/>
  <c r="AA186" i="96"/>
  <c r="X175" i="95" s="1"/>
  <c r="Z186" i="96"/>
  <c r="W175" i="95" s="1"/>
  <c r="Y186" i="96"/>
  <c r="V175" i="95" s="1"/>
  <c r="X186" i="96"/>
  <c r="U175" i="95" s="1"/>
  <c r="W186" i="96"/>
  <c r="T175" i="95" s="1"/>
  <c r="U186" i="96"/>
  <c r="R175" i="95" s="1"/>
  <c r="T186" i="96"/>
  <c r="Q175" i="95" s="1"/>
  <c r="S186" i="96"/>
  <c r="P175" i="95" s="1"/>
  <c r="R186" i="96"/>
  <c r="O175" i="95" s="1"/>
  <c r="Q186" i="96"/>
  <c r="P186" i="96"/>
  <c r="O186" i="96"/>
  <c r="N186" i="96"/>
  <c r="M186" i="96"/>
  <c r="L185" i="96"/>
  <c r="L184" i="96"/>
  <c r="L183" i="96"/>
  <c r="L182" i="96"/>
  <c r="L181" i="96"/>
  <c r="L180" i="96"/>
  <c r="L179" i="96"/>
  <c r="L178" i="96"/>
  <c r="L177" i="96"/>
  <c r="L176" i="96"/>
  <c r="AB175" i="96"/>
  <c r="Y164" i="95" s="1"/>
  <c r="AA175" i="96"/>
  <c r="X164" i="95" s="1"/>
  <c r="Z175" i="96"/>
  <c r="Y175" i="96"/>
  <c r="V164" i="95" s="1"/>
  <c r="X175" i="96"/>
  <c r="U164" i="95" s="1"/>
  <c r="W175" i="96"/>
  <c r="T164" i="95" s="1"/>
  <c r="U175" i="96"/>
  <c r="R164" i="95" s="1"/>
  <c r="T175" i="96"/>
  <c r="S175" i="96"/>
  <c r="P164" i="95" s="1"/>
  <c r="R175" i="96"/>
  <c r="O164" i="95" s="1"/>
  <c r="Q175" i="96"/>
  <c r="N164" i="95" s="1"/>
  <c r="P175" i="96"/>
  <c r="O175" i="96"/>
  <c r="N175" i="96"/>
  <c r="M175" i="96"/>
  <c r="L174" i="96"/>
  <c r="L172" i="96"/>
  <c r="L171" i="96"/>
  <c r="L170" i="96"/>
  <c r="L169" i="96"/>
  <c r="AB168" i="96"/>
  <c r="Y157" i="95" s="1"/>
  <c r="AA168" i="96"/>
  <c r="X157" i="95" s="1"/>
  <c r="Z168" i="96"/>
  <c r="W157" i="95" s="1"/>
  <c r="Y168" i="96"/>
  <c r="V157" i="95" s="1"/>
  <c r="X168" i="96"/>
  <c r="U157" i="95" s="1"/>
  <c r="W168" i="96"/>
  <c r="T157" i="95" s="1"/>
  <c r="U168" i="96"/>
  <c r="R157" i="95" s="1"/>
  <c r="T168" i="96"/>
  <c r="Q157" i="95" s="1"/>
  <c r="S168" i="96"/>
  <c r="P157" i="95" s="1"/>
  <c r="R168" i="96"/>
  <c r="Q168" i="96"/>
  <c r="N157" i="95" s="1"/>
  <c r="P168" i="96"/>
  <c r="O168" i="96"/>
  <c r="N168" i="96"/>
  <c r="M168" i="96"/>
  <c r="L163" i="96"/>
  <c r="L162" i="96"/>
  <c r="L161" i="96"/>
  <c r="AB160" i="96"/>
  <c r="AA160" i="96"/>
  <c r="Z160" i="96"/>
  <c r="Y160" i="96"/>
  <c r="X160" i="96"/>
  <c r="W160" i="96"/>
  <c r="U160" i="96"/>
  <c r="R149" i="95" s="1"/>
  <c r="T160" i="96"/>
  <c r="S160" i="96"/>
  <c r="R160" i="96"/>
  <c r="Q160" i="96"/>
  <c r="N149" i="95" s="1"/>
  <c r="P160" i="96"/>
  <c r="O160" i="96"/>
  <c r="N160" i="96"/>
  <c r="N158" i="96" s="1"/>
  <c r="M160" i="96"/>
  <c r="M158" i="96" s="1"/>
  <c r="L159" i="96"/>
  <c r="L157" i="96"/>
  <c r="L156" i="96"/>
  <c r="L155" i="96"/>
  <c r="L154" i="96"/>
  <c r="L153" i="96"/>
  <c r="L152" i="96"/>
  <c r="L151" i="96"/>
  <c r="L150" i="96"/>
  <c r="L149" i="96"/>
  <c r="L148" i="96"/>
  <c r="L147" i="96"/>
  <c r="AB146" i="96"/>
  <c r="Y135" i="95" s="1"/>
  <c r="AA146" i="96"/>
  <c r="X135" i="95" s="1"/>
  <c r="Z146" i="96"/>
  <c r="Y146" i="96"/>
  <c r="V135" i="95" s="1"/>
  <c r="X146" i="96"/>
  <c r="U135" i="95" s="1"/>
  <c r="W146" i="96"/>
  <c r="T135" i="95" s="1"/>
  <c r="U146" i="96"/>
  <c r="R135" i="95" s="1"/>
  <c r="T146" i="96"/>
  <c r="Q135" i="95" s="1"/>
  <c r="S146" i="96"/>
  <c r="P135" i="95" s="1"/>
  <c r="R146" i="96"/>
  <c r="O135" i="95" s="1"/>
  <c r="Q146" i="96"/>
  <c r="N135" i="95" s="1"/>
  <c r="P146" i="96"/>
  <c r="V146" i="96" s="1"/>
  <c r="S135" i="95" s="1"/>
  <c r="O146" i="96"/>
  <c r="N146" i="96"/>
  <c r="M146" i="96"/>
  <c r="L145" i="96"/>
  <c r="L144" i="96"/>
  <c r="L143" i="96"/>
  <c r="L142" i="96"/>
  <c r="L141" i="96"/>
  <c r="L140" i="96"/>
  <c r="L139" i="96"/>
  <c r="L138" i="96"/>
  <c r="L137" i="96"/>
  <c r="L136" i="96"/>
  <c r="L135" i="96"/>
  <c r="L134" i="96"/>
  <c r="L133" i="96"/>
  <c r="L132" i="96"/>
  <c r="AB131" i="96"/>
  <c r="Y120" i="95" s="1"/>
  <c r="AA131" i="96"/>
  <c r="X120" i="95" s="1"/>
  <c r="Z131" i="96"/>
  <c r="W120" i="95" s="1"/>
  <c r="Y131" i="96"/>
  <c r="X131" i="96"/>
  <c r="U120" i="95" s="1"/>
  <c r="W131" i="96"/>
  <c r="T120" i="95" s="1"/>
  <c r="U131" i="96"/>
  <c r="R120" i="95" s="1"/>
  <c r="T131" i="96"/>
  <c r="Q120" i="95" s="1"/>
  <c r="S131" i="96"/>
  <c r="R131" i="96"/>
  <c r="O120" i="95" s="1"/>
  <c r="Q131" i="96"/>
  <c r="N120" i="95" s="1"/>
  <c r="P131" i="96"/>
  <c r="O131" i="96"/>
  <c r="N131" i="96"/>
  <c r="M131" i="96"/>
  <c r="L130" i="96"/>
  <c r="L129" i="96"/>
  <c r="AB128" i="96"/>
  <c r="AA128" i="96"/>
  <c r="X117" i="95" s="1"/>
  <c r="Z128" i="96"/>
  <c r="W117" i="95" s="1"/>
  <c r="Y128" i="96"/>
  <c r="V117" i="95" s="1"/>
  <c r="X128" i="96"/>
  <c r="W128" i="96"/>
  <c r="T117" i="95" s="1"/>
  <c r="U128" i="96"/>
  <c r="R117" i="95" s="1"/>
  <c r="T128" i="96"/>
  <c r="Q117" i="95" s="1"/>
  <c r="S128" i="96"/>
  <c r="P117" i="95" s="1"/>
  <c r="R128" i="96"/>
  <c r="O117" i="95" s="1"/>
  <c r="Q128" i="96"/>
  <c r="N117" i="95" s="1"/>
  <c r="P128" i="96"/>
  <c r="O128" i="96"/>
  <c r="N128" i="96"/>
  <c r="M128" i="96"/>
  <c r="L127" i="96"/>
  <c r="L126" i="96"/>
  <c r="O125" i="96"/>
  <c r="L124" i="96"/>
  <c r="L123" i="96"/>
  <c r="L122" i="96"/>
  <c r="L121" i="96"/>
  <c r="L120" i="96"/>
  <c r="L119" i="96"/>
  <c r="L118" i="96"/>
  <c r="AB117" i="96"/>
  <c r="Y106" i="95" s="1"/>
  <c r="AA117" i="96"/>
  <c r="Z117" i="96"/>
  <c r="W106" i="95" s="1"/>
  <c r="Y117" i="96"/>
  <c r="V106" i="95" s="1"/>
  <c r="X117" i="96"/>
  <c r="U106" i="95" s="1"/>
  <c r="W117" i="96"/>
  <c r="U117" i="96"/>
  <c r="R106" i="95" s="1"/>
  <c r="T117" i="96"/>
  <c r="Q106" i="95" s="1"/>
  <c r="S117" i="96"/>
  <c r="P106" i="95" s="1"/>
  <c r="R117" i="96"/>
  <c r="O106" i="95" s="1"/>
  <c r="Q117" i="96"/>
  <c r="P117" i="96"/>
  <c r="N117" i="96"/>
  <c r="M117" i="96"/>
  <c r="L116" i="96"/>
  <c r="L115" i="96"/>
  <c r="L114" i="96"/>
  <c r="L113" i="96"/>
  <c r="L112" i="96"/>
  <c r="L111" i="96"/>
  <c r="L110" i="96"/>
  <c r="L109" i="96"/>
  <c r="L108" i="96"/>
  <c r="L107" i="96"/>
  <c r="AB106" i="96"/>
  <c r="Y95" i="95" s="1"/>
  <c r="AA106" i="96"/>
  <c r="X95" i="95" s="1"/>
  <c r="Z106" i="96"/>
  <c r="Y106" i="96"/>
  <c r="V95" i="95" s="1"/>
  <c r="X106" i="96"/>
  <c r="U95" i="95" s="1"/>
  <c r="W106" i="96"/>
  <c r="T95" i="95" s="1"/>
  <c r="U106" i="96"/>
  <c r="R95" i="95" s="1"/>
  <c r="T106" i="96"/>
  <c r="S106" i="96"/>
  <c r="P95" i="95" s="1"/>
  <c r="R106" i="96"/>
  <c r="O95" i="95" s="1"/>
  <c r="Q106" i="96"/>
  <c r="N95" i="95" s="1"/>
  <c r="P106" i="96"/>
  <c r="O106" i="96"/>
  <c r="N106" i="96"/>
  <c r="M106" i="96"/>
  <c r="L105" i="96"/>
  <c r="L104" i="96"/>
  <c r="L103" i="96"/>
  <c r="L102" i="96"/>
  <c r="L101" i="96"/>
  <c r="L100" i="96"/>
  <c r="L99" i="96"/>
  <c r="L98" i="96"/>
  <c r="L97" i="96"/>
  <c r="L96" i="96"/>
  <c r="AB95" i="96"/>
  <c r="Y84" i="95" s="1"/>
  <c r="AA95" i="96"/>
  <c r="X84" i="95" s="1"/>
  <c r="Z95" i="96"/>
  <c r="W84" i="95" s="1"/>
  <c r="Y95" i="96"/>
  <c r="V84" i="95" s="1"/>
  <c r="X95" i="96"/>
  <c r="U84" i="95" s="1"/>
  <c r="W95" i="96"/>
  <c r="T84" i="95" s="1"/>
  <c r="U95" i="96"/>
  <c r="R84" i="95" s="1"/>
  <c r="T95" i="96"/>
  <c r="Q84" i="95" s="1"/>
  <c r="S95" i="96"/>
  <c r="R95" i="96"/>
  <c r="O84" i="95" s="1"/>
  <c r="Q95" i="96"/>
  <c r="N84" i="95" s="1"/>
  <c r="P95" i="96"/>
  <c r="V95" i="96" s="1"/>
  <c r="O95" i="96"/>
  <c r="N95" i="96"/>
  <c r="M95" i="96"/>
  <c r="L94" i="96"/>
  <c r="L93" i="96"/>
  <c r="L92" i="96"/>
  <c r="L91" i="96"/>
  <c r="AB90" i="96"/>
  <c r="Y79" i="95" s="1"/>
  <c r="AA90" i="96"/>
  <c r="X79" i="95" s="1"/>
  <c r="Z90" i="96"/>
  <c r="Y90" i="96"/>
  <c r="V79" i="95" s="1"/>
  <c r="X90" i="96"/>
  <c r="U79" i="95" s="1"/>
  <c r="W90" i="96"/>
  <c r="T79" i="95" s="1"/>
  <c r="U90" i="96"/>
  <c r="R79" i="95" s="1"/>
  <c r="T90" i="96"/>
  <c r="S90" i="96"/>
  <c r="P79" i="95" s="1"/>
  <c r="R90" i="96"/>
  <c r="O79" i="95" s="1"/>
  <c r="Q90" i="96"/>
  <c r="N79" i="95" s="1"/>
  <c r="P90" i="96"/>
  <c r="O90" i="96"/>
  <c r="N90" i="96"/>
  <c r="M90" i="96"/>
  <c r="L89" i="96"/>
  <c r="L88" i="96"/>
  <c r="AB87" i="96"/>
  <c r="Y76" i="95" s="1"/>
  <c r="AA87" i="96"/>
  <c r="X76" i="95" s="1"/>
  <c r="Z87" i="96"/>
  <c r="W76" i="95" s="1"/>
  <c r="Y87" i="96"/>
  <c r="V76" i="95" s="1"/>
  <c r="X87" i="96"/>
  <c r="U76" i="95" s="1"/>
  <c r="W87" i="96"/>
  <c r="T76" i="95" s="1"/>
  <c r="U87" i="96"/>
  <c r="R76" i="95" s="1"/>
  <c r="T87" i="96"/>
  <c r="Q76" i="95" s="1"/>
  <c r="S87" i="96"/>
  <c r="R87" i="96"/>
  <c r="O76" i="95" s="1"/>
  <c r="Q87" i="96"/>
  <c r="N76" i="95" s="1"/>
  <c r="P87" i="96"/>
  <c r="V87" i="96" s="1"/>
  <c r="O87" i="96"/>
  <c r="N87" i="96"/>
  <c r="M87" i="96"/>
  <c r="L85" i="96"/>
  <c r="L84" i="96"/>
  <c r="L83" i="96"/>
  <c r="L82" i="96"/>
  <c r="AB81" i="96"/>
  <c r="Y70" i="95" s="1"/>
  <c r="AA81" i="96"/>
  <c r="X70" i="95" s="1"/>
  <c r="Z81" i="96"/>
  <c r="Y81" i="96"/>
  <c r="V70" i="95" s="1"/>
  <c r="X81" i="96"/>
  <c r="U70" i="95" s="1"/>
  <c r="W81" i="96"/>
  <c r="T70" i="95" s="1"/>
  <c r="U81" i="96"/>
  <c r="R70" i="95" s="1"/>
  <c r="T81" i="96"/>
  <c r="S81" i="96"/>
  <c r="P70" i="95" s="1"/>
  <c r="R81" i="96"/>
  <c r="O70" i="95" s="1"/>
  <c r="Q81" i="96"/>
  <c r="N70" i="95" s="1"/>
  <c r="P81" i="96"/>
  <c r="O81" i="96"/>
  <c r="N81" i="96"/>
  <c r="M81" i="96"/>
  <c r="L80" i="96"/>
  <c r="L79" i="96"/>
  <c r="L78" i="96"/>
  <c r="AB77" i="96"/>
  <c r="Y66" i="95" s="1"/>
  <c r="AA77" i="96"/>
  <c r="X66" i="95" s="1"/>
  <c r="Z77" i="96"/>
  <c r="W66" i="95" s="1"/>
  <c r="Y77" i="96"/>
  <c r="V66" i="95" s="1"/>
  <c r="X77" i="96"/>
  <c r="U66" i="95" s="1"/>
  <c r="W77" i="96"/>
  <c r="T66" i="95" s="1"/>
  <c r="U77" i="96"/>
  <c r="R66" i="95" s="1"/>
  <c r="T77" i="96"/>
  <c r="S77" i="96"/>
  <c r="P66" i="95" s="1"/>
  <c r="R77" i="96"/>
  <c r="O66" i="95" s="1"/>
  <c r="Q77" i="96"/>
  <c r="N66" i="95" s="1"/>
  <c r="P77" i="96"/>
  <c r="O77" i="96"/>
  <c r="N77" i="96"/>
  <c r="M77" i="96"/>
  <c r="L76" i="96"/>
  <c r="L75" i="96"/>
  <c r="L74" i="96"/>
  <c r="L73" i="96"/>
  <c r="L72" i="96"/>
  <c r="L71" i="96"/>
  <c r="AB62" i="96"/>
  <c r="AA62" i="96"/>
  <c r="X53" i="95" s="1"/>
  <c r="Z62" i="96"/>
  <c r="W53" i="95" s="1"/>
  <c r="Y62" i="96"/>
  <c r="V53" i="95" s="1"/>
  <c r="X62" i="96"/>
  <c r="W62" i="96"/>
  <c r="T53" i="95" s="1"/>
  <c r="U62" i="96"/>
  <c r="T62" i="96"/>
  <c r="Q53" i="95" s="1"/>
  <c r="S62" i="96"/>
  <c r="P53" i="95" s="1"/>
  <c r="R62" i="96"/>
  <c r="O53" i="95" s="1"/>
  <c r="Q62" i="96"/>
  <c r="N53" i="95" s="1"/>
  <c r="P62" i="96"/>
  <c r="N62" i="96"/>
  <c r="M62" i="96"/>
  <c r="L61" i="96"/>
  <c r="AB59" i="96"/>
  <c r="AA59" i="96"/>
  <c r="X50" i="95" s="1"/>
  <c r="Z59" i="96"/>
  <c r="W50" i="95" s="1"/>
  <c r="Y59" i="96"/>
  <c r="X59" i="96"/>
  <c r="U50" i="95" s="1"/>
  <c r="W59" i="96"/>
  <c r="T50" i="95" s="1"/>
  <c r="U59" i="96"/>
  <c r="R50" i="95" s="1"/>
  <c r="T59" i="96"/>
  <c r="Q50" i="95" s="1"/>
  <c r="S59" i="96"/>
  <c r="R59" i="96"/>
  <c r="O50" i="95" s="1"/>
  <c r="Q59" i="96"/>
  <c r="N50" i="95" s="1"/>
  <c r="P59" i="96"/>
  <c r="N59" i="96"/>
  <c r="M59" i="96"/>
  <c r="L49" i="96"/>
  <c r="O48" i="96"/>
  <c r="O47" i="96" s="1"/>
  <c r="AB47" i="96"/>
  <c r="AA47" i="96"/>
  <c r="X45" i="95" s="1"/>
  <c r="Z47" i="96"/>
  <c r="Y47" i="96"/>
  <c r="V45" i="95" s="1"/>
  <c r="X47" i="96"/>
  <c r="W47" i="96"/>
  <c r="T45" i="95" s="1"/>
  <c r="U47" i="96"/>
  <c r="T47" i="96"/>
  <c r="Q45" i="95" s="1"/>
  <c r="S47" i="96"/>
  <c r="R47" i="96"/>
  <c r="O45" i="95" s="1"/>
  <c r="Q47" i="96"/>
  <c r="P47" i="96"/>
  <c r="N47" i="96"/>
  <c r="M47" i="96"/>
  <c r="M42" i="96" s="1"/>
  <c r="AB39" i="96"/>
  <c r="Y37" i="95" s="1"/>
  <c r="AA39" i="96"/>
  <c r="X37" i="95" s="1"/>
  <c r="Z39" i="96"/>
  <c r="Y39" i="96"/>
  <c r="V37" i="95" s="1"/>
  <c r="X39" i="96"/>
  <c r="U37" i="95" s="1"/>
  <c r="W39" i="96"/>
  <c r="U39" i="96"/>
  <c r="R37" i="95" s="1"/>
  <c r="T39" i="96"/>
  <c r="S39" i="96"/>
  <c r="P37" i="95" s="1"/>
  <c r="R39" i="96"/>
  <c r="O37" i="95" s="1"/>
  <c r="Q39" i="96"/>
  <c r="N37" i="95" s="1"/>
  <c r="P39" i="96"/>
  <c r="N39" i="96"/>
  <c r="M39" i="96"/>
  <c r="L38" i="96"/>
  <c r="L36" i="95" s="1"/>
  <c r="AB35" i="96"/>
  <c r="AA35" i="96"/>
  <c r="Z35" i="96"/>
  <c r="Y35" i="96"/>
  <c r="X35" i="96"/>
  <c r="U33" i="95" s="1"/>
  <c r="W35" i="96"/>
  <c r="T33" i="95" s="1"/>
  <c r="U35" i="96"/>
  <c r="T35" i="96"/>
  <c r="S35" i="96"/>
  <c r="P33" i="95" s="1"/>
  <c r="R35" i="96"/>
  <c r="O33" i="95" s="1"/>
  <c r="Q35" i="96"/>
  <c r="N33" i="95" s="1"/>
  <c r="P35" i="96"/>
  <c r="M35" i="96"/>
  <c r="N32" i="96"/>
  <c r="N31" i="96"/>
  <c r="AB24" i="96"/>
  <c r="Y24" i="95" s="1"/>
  <c r="AA24" i="96"/>
  <c r="Z24" i="96"/>
  <c r="W24" i="95" s="1"/>
  <c r="Y24" i="96"/>
  <c r="X24" i="96"/>
  <c r="U24" i="95" s="1"/>
  <c r="W24" i="96"/>
  <c r="T24" i="95" s="1"/>
  <c r="U24" i="96"/>
  <c r="T24" i="96"/>
  <c r="Q24" i="95" s="1"/>
  <c r="S24" i="96"/>
  <c r="R24" i="96"/>
  <c r="O24" i="95" s="1"/>
  <c r="Q24" i="96"/>
  <c r="N24" i="95" s="1"/>
  <c r="P24" i="96"/>
  <c r="O24" i="96"/>
  <c r="M24" i="96"/>
  <c r="L23" i="96"/>
  <c r="L21" i="96"/>
  <c r="AB20" i="96"/>
  <c r="Y20" i="95" s="1"/>
  <c r="AA20" i="96"/>
  <c r="X20" i="95" s="1"/>
  <c r="Z20" i="96"/>
  <c r="W20" i="95" s="1"/>
  <c r="Y20" i="96"/>
  <c r="X20" i="96"/>
  <c r="U20" i="95" s="1"/>
  <c r="W20" i="96"/>
  <c r="T20" i="95" s="1"/>
  <c r="U20" i="96"/>
  <c r="T20" i="96"/>
  <c r="Q20" i="95" s="1"/>
  <c r="S20" i="96"/>
  <c r="R20" i="96"/>
  <c r="O20" i="95" s="1"/>
  <c r="Q20" i="96"/>
  <c r="N20" i="95" s="1"/>
  <c r="P20" i="96"/>
  <c r="O20" i="96"/>
  <c r="N20" i="96"/>
  <c r="N16" i="96"/>
  <c r="N14" i="96"/>
  <c r="AB6" i="96"/>
  <c r="AA6" i="96"/>
  <c r="Z6" i="96"/>
  <c r="Y6" i="96"/>
  <c r="X6" i="96"/>
  <c r="W6" i="96"/>
  <c r="T6" i="95" s="1"/>
  <c r="U6" i="96"/>
  <c r="T6" i="96"/>
  <c r="S6" i="96"/>
  <c r="R6" i="96"/>
  <c r="Q6" i="96"/>
  <c r="P6" i="96"/>
  <c r="O6" i="96"/>
  <c r="M6" i="96"/>
  <c r="AC246" i="94"/>
  <c r="AB246" i="94"/>
  <c r="AA246" i="94"/>
  <c r="Z246" i="94"/>
  <c r="Y246" i="94"/>
  <c r="X246" i="94"/>
  <c r="V246" i="94"/>
  <c r="U246" i="94"/>
  <c r="T246" i="94"/>
  <c r="S246" i="94"/>
  <c r="R246" i="94"/>
  <c r="Q246" i="94"/>
  <c r="P246" i="94"/>
  <c r="M246" i="94"/>
  <c r="AC243" i="94"/>
  <c r="AB243" i="94"/>
  <c r="AA243" i="94"/>
  <c r="Z243" i="94"/>
  <c r="Y243" i="94"/>
  <c r="X243" i="94"/>
  <c r="V243" i="94"/>
  <c r="U243" i="94"/>
  <c r="T243" i="94"/>
  <c r="S243" i="94"/>
  <c r="R243" i="94"/>
  <c r="Q243" i="94"/>
  <c r="P243" i="94"/>
  <c r="M243" i="94"/>
  <c r="M231" i="94"/>
  <c r="M230" i="94" s="1"/>
  <c r="AC230" i="94"/>
  <c r="AB230" i="94"/>
  <c r="AA230" i="94"/>
  <c r="Z230" i="94"/>
  <c r="Y230" i="94"/>
  <c r="X230" i="94"/>
  <c r="V230" i="94"/>
  <c r="U230" i="94"/>
  <c r="T230" i="94"/>
  <c r="S230" i="94"/>
  <c r="R230" i="94"/>
  <c r="Q230" i="94"/>
  <c r="W230" i="94" s="1"/>
  <c r="L230" i="94" s="1"/>
  <c r="I17" i="93" s="1"/>
  <c r="P230" i="94"/>
  <c r="AC223" i="94"/>
  <c r="AC222" i="94" s="1"/>
  <c r="AB223" i="94"/>
  <c r="AB222" i="94" s="1"/>
  <c r="AA223" i="94"/>
  <c r="AA222" i="94" s="1"/>
  <c r="Z223" i="94"/>
  <c r="Z222" i="94" s="1"/>
  <c r="Y223" i="94"/>
  <c r="Y222" i="94" s="1"/>
  <c r="X223" i="94"/>
  <c r="V223" i="94"/>
  <c r="V222" i="94" s="1"/>
  <c r="U223" i="94"/>
  <c r="U222" i="94" s="1"/>
  <c r="T223" i="94"/>
  <c r="T222" i="94" s="1"/>
  <c r="S223" i="94"/>
  <c r="S222" i="94" s="1"/>
  <c r="R223" i="94"/>
  <c r="R222" i="94" s="1"/>
  <c r="Q223" i="94"/>
  <c r="P223" i="94"/>
  <c r="P222" i="94" s="1"/>
  <c r="M223" i="94"/>
  <c r="M222" i="94" s="1"/>
  <c r="X222" i="94"/>
  <c r="AC218" i="94"/>
  <c r="AB218" i="94"/>
  <c r="AA218" i="94"/>
  <c r="Z218" i="94"/>
  <c r="Y218" i="94"/>
  <c r="X218" i="94"/>
  <c r="V218" i="94"/>
  <c r="U218" i="94"/>
  <c r="T218" i="94"/>
  <c r="S218" i="94"/>
  <c r="R218" i="94"/>
  <c r="Q218" i="94"/>
  <c r="W218" i="94" s="1"/>
  <c r="L218" i="94" s="1"/>
  <c r="P218" i="94"/>
  <c r="M218" i="94"/>
  <c r="AC204" i="94"/>
  <c r="AB204" i="94"/>
  <c r="AA204" i="94"/>
  <c r="Z204" i="94"/>
  <c r="Y204" i="94"/>
  <c r="X204" i="94"/>
  <c r="V204" i="94"/>
  <c r="U204" i="94"/>
  <c r="T204" i="94"/>
  <c r="S204" i="94"/>
  <c r="R204" i="94"/>
  <c r="Q204" i="94"/>
  <c r="P204" i="94"/>
  <c r="M204" i="94"/>
  <c r="AC194" i="94"/>
  <c r="AB194" i="94"/>
  <c r="AA194" i="94"/>
  <c r="Z194" i="94"/>
  <c r="Y194" i="94"/>
  <c r="X194" i="94"/>
  <c r="V194" i="94"/>
  <c r="U194" i="94"/>
  <c r="T194" i="94"/>
  <c r="S194" i="94"/>
  <c r="R194" i="94"/>
  <c r="Q194" i="94"/>
  <c r="W194" i="94" s="1"/>
  <c r="L194" i="94" s="1"/>
  <c r="P194" i="94"/>
  <c r="M194" i="94"/>
  <c r="AC178" i="94"/>
  <c r="AB178" i="94"/>
  <c r="AA178" i="94"/>
  <c r="Z178" i="94"/>
  <c r="Y178" i="94"/>
  <c r="X178" i="94"/>
  <c r="V178" i="94"/>
  <c r="U178" i="94"/>
  <c r="T178" i="94"/>
  <c r="S178" i="94"/>
  <c r="R178" i="94"/>
  <c r="Q178" i="94"/>
  <c r="P178" i="94"/>
  <c r="M178" i="94"/>
  <c r="AC168" i="94"/>
  <c r="AB168" i="94"/>
  <c r="AA168" i="94"/>
  <c r="Z168" i="94"/>
  <c r="Y168" i="94"/>
  <c r="X168" i="94"/>
  <c r="V168" i="94"/>
  <c r="U168" i="94"/>
  <c r="T168" i="94"/>
  <c r="S168" i="94"/>
  <c r="R168" i="94"/>
  <c r="Q168" i="94"/>
  <c r="W168" i="94" s="1"/>
  <c r="L168" i="94" s="1"/>
  <c r="P168" i="94"/>
  <c r="M168" i="94"/>
  <c r="AC160" i="94"/>
  <c r="AB160" i="94"/>
  <c r="AA160" i="94"/>
  <c r="Z160" i="94"/>
  <c r="Y160" i="94"/>
  <c r="X160" i="94"/>
  <c r="V160" i="94"/>
  <c r="U160" i="94"/>
  <c r="T160" i="94"/>
  <c r="S160" i="94"/>
  <c r="R160" i="94"/>
  <c r="Q160" i="94"/>
  <c r="P160" i="94"/>
  <c r="M160" i="94"/>
  <c r="AC156" i="94"/>
  <c r="AB156" i="94"/>
  <c r="AA156" i="94"/>
  <c r="Z156" i="94"/>
  <c r="Y156" i="94"/>
  <c r="X156" i="94"/>
  <c r="V156" i="94"/>
  <c r="U156" i="94"/>
  <c r="T156" i="94"/>
  <c r="S156" i="94"/>
  <c r="R156" i="94"/>
  <c r="Q156" i="94"/>
  <c r="W156" i="94" s="1"/>
  <c r="L156" i="94" s="1"/>
  <c r="P156" i="94"/>
  <c r="M156" i="94"/>
  <c r="N153" i="94"/>
  <c r="N150" i="94" s="1"/>
  <c r="O152" i="94"/>
  <c r="O150" i="94" s="1"/>
  <c r="O119" i="94" s="1"/>
  <c r="O254" i="94" s="1"/>
  <c r="AC150" i="94"/>
  <c r="AB150" i="94"/>
  <c r="AA150" i="94"/>
  <c r="Z150" i="94"/>
  <c r="Y150" i="94"/>
  <c r="X150" i="94"/>
  <c r="V150" i="94"/>
  <c r="U150" i="94"/>
  <c r="T150" i="94"/>
  <c r="S150" i="94"/>
  <c r="R150" i="94"/>
  <c r="Q150" i="94"/>
  <c r="W150" i="94" s="1"/>
  <c r="P150" i="94"/>
  <c r="M150" i="94"/>
  <c r="AC146" i="94"/>
  <c r="AB146" i="94"/>
  <c r="AA146" i="94"/>
  <c r="Z146" i="94"/>
  <c r="Y146" i="94"/>
  <c r="X146" i="94"/>
  <c r="V146" i="94"/>
  <c r="U146" i="94"/>
  <c r="T146" i="94"/>
  <c r="S146" i="94"/>
  <c r="R146" i="94"/>
  <c r="Q146" i="94"/>
  <c r="P146" i="94"/>
  <c r="M146" i="94"/>
  <c r="AC143" i="94"/>
  <c r="AB143" i="94"/>
  <c r="AA143" i="94"/>
  <c r="Y143" i="94"/>
  <c r="X143" i="94"/>
  <c r="V143" i="94"/>
  <c r="U143" i="94"/>
  <c r="T143" i="94"/>
  <c r="S143" i="94"/>
  <c r="R143" i="94"/>
  <c r="Q143" i="94"/>
  <c r="P143" i="94"/>
  <c r="M143" i="94"/>
  <c r="Z143" i="94"/>
  <c r="AC130" i="94"/>
  <c r="AB130" i="94"/>
  <c r="AA130" i="94"/>
  <c r="Z130" i="94"/>
  <c r="Y130" i="94"/>
  <c r="X130" i="94"/>
  <c r="V130" i="94"/>
  <c r="U130" i="94"/>
  <c r="T130" i="94"/>
  <c r="S130" i="94"/>
  <c r="R130" i="94"/>
  <c r="Q130" i="94"/>
  <c r="P130" i="94"/>
  <c r="M130" i="94"/>
  <c r="AC128" i="94"/>
  <c r="AB128" i="94"/>
  <c r="AA128" i="94"/>
  <c r="Z128" i="94"/>
  <c r="Y128" i="94"/>
  <c r="X128" i="94"/>
  <c r="V128" i="94"/>
  <c r="U128" i="94"/>
  <c r="T128" i="94"/>
  <c r="S128" i="94"/>
  <c r="R128" i="94"/>
  <c r="Q128" i="94"/>
  <c r="W128" i="94" s="1"/>
  <c r="L128" i="94" s="1"/>
  <c r="AC126" i="94"/>
  <c r="AB126" i="94"/>
  <c r="AA126" i="94"/>
  <c r="Z126" i="94"/>
  <c r="Y126" i="94"/>
  <c r="X126" i="94"/>
  <c r="V126" i="94"/>
  <c r="U126" i="94"/>
  <c r="T126" i="94"/>
  <c r="S126" i="94"/>
  <c r="R126" i="94"/>
  <c r="Q126" i="94"/>
  <c r="W126" i="94" s="1"/>
  <c r="L126" i="94" s="1"/>
  <c r="AC121" i="94"/>
  <c r="AB121" i="94"/>
  <c r="AA121" i="94"/>
  <c r="Z121" i="94"/>
  <c r="Y121" i="94"/>
  <c r="X121" i="94"/>
  <c r="V121" i="94"/>
  <c r="U121" i="94"/>
  <c r="T121" i="94"/>
  <c r="S121" i="94"/>
  <c r="Q121" i="94"/>
  <c r="P121" i="94"/>
  <c r="R121" i="94"/>
  <c r="P118" i="94"/>
  <c r="Q106" i="94"/>
  <c r="P116" i="94"/>
  <c r="AF115" i="94"/>
  <c r="P115" i="94"/>
  <c r="AF114" i="94"/>
  <c r="P114" i="94"/>
  <c r="AF113" i="94"/>
  <c r="P113" i="94"/>
  <c r="AF112" i="94"/>
  <c r="P112" i="94"/>
  <c r="AF111" i="94"/>
  <c r="P111" i="94"/>
  <c r="AF110" i="94"/>
  <c r="P110" i="94"/>
  <c r="AF109" i="94"/>
  <c r="P109" i="94"/>
  <c r="AF108" i="94"/>
  <c r="P108" i="94"/>
  <c r="AF107" i="94"/>
  <c r="P107" i="94"/>
  <c r="AC106" i="94"/>
  <c r="AB106" i="94"/>
  <c r="AA106" i="94"/>
  <c r="Z106" i="94"/>
  <c r="Y106" i="94"/>
  <c r="X106" i="94"/>
  <c r="V106" i="94"/>
  <c r="U106" i="94"/>
  <c r="T106" i="94"/>
  <c r="S106" i="94"/>
  <c r="R106" i="94"/>
  <c r="M106" i="94"/>
  <c r="P105" i="94"/>
  <c r="P104" i="94"/>
  <c r="P103" i="94"/>
  <c r="AC102" i="94"/>
  <c r="AB102" i="94"/>
  <c r="AA102" i="94"/>
  <c r="Z102" i="94"/>
  <c r="Y102" i="94"/>
  <c r="X102" i="94"/>
  <c r="V102" i="94"/>
  <c r="U102" i="94"/>
  <c r="T102" i="94"/>
  <c r="S102" i="94"/>
  <c r="R102" i="94"/>
  <c r="Q102" i="94"/>
  <c r="M102" i="94"/>
  <c r="P101" i="94"/>
  <c r="P100" i="94"/>
  <c r="P99" i="94"/>
  <c r="P98" i="94"/>
  <c r="P97" i="94"/>
  <c r="AC96" i="94"/>
  <c r="AB96" i="94"/>
  <c r="AA96" i="94"/>
  <c r="Z96" i="94"/>
  <c r="Y96" i="94"/>
  <c r="X96" i="94"/>
  <c r="V96" i="94"/>
  <c r="U96" i="94"/>
  <c r="T96" i="94"/>
  <c r="S96" i="94"/>
  <c r="R96" i="94"/>
  <c r="Q96" i="94"/>
  <c r="M96" i="94"/>
  <c r="P94" i="94"/>
  <c r="P93" i="94"/>
  <c r="P92" i="94"/>
  <c r="P91" i="94"/>
  <c r="AC90" i="94"/>
  <c r="AB90" i="94"/>
  <c r="AA90" i="94"/>
  <c r="Z90" i="94"/>
  <c r="Y90" i="94"/>
  <c r="X90" i="94"/>
  <c r="V90" i="94"/>
  <c r="U90" i="94"/>
  <c r="T90" i="94"/>
  <c r="S90" i="94"/>
  <c r="R90" i="94"/>
  <c r="Q90" i="94"/>
  <c r="W90" i="94" s="1"/>
  <c r="L90" i="94" s="1"/>
  <c r="M90" i="94"/>
  <c r="P89" i="94"/>
  <c r="P88" i="94"/>
  <c r="P87" i="94"/>
  <c r="P86" i="94"/>
  <c r="AC85" i="94"/>
  <c r="AB85" i="94"/>
  <c r="AA85" i="94"/>
  <c r="Z85" i="94"/>
  <c r="Y85" i="94"/>
  <c r="X85" i="94"/>
  <c r="V85" i="94"/>
  <c r="U85" i="94"/>
  <c r="T85" i="94"/>
  <c r="S85" i="94"/>
  <c r="R85" i="94"/>
  <c r="Q85" i="94"/>
  <c r="M85" i="94"/>
  <c r="AC73" i="94"/>
  <c r="AB73" i="94"/>
  <c r="AA73" i="94"/>
  <c r="Z73" i="94"/>
  <c r="Y73" i="94"/>
  <c r="X73" i="94"/>
  <c r="V73" i="94"/>
  <c r="U73" i="94"/>
  <c r="T73" i="94"/>
  <c r="S73" i="94"/>
  <c r="R73" i="94"/>
  <c r="Q73" i="94"/>
  <c r="P73" i="94"/>
  <c r="M73" i="94"/>
  <c r="AC62" i="94"/>
  <c r="AB62" i="94"/>
  <c r="AA62" i="94"/>
  <c r="Z62" i="94"/>
  <c r="Y62" i="94"/>
  <c r="X62" i="94"/>
  <c r="V62" i="94"/>
  <c r="U62" i="94"/>
  <c r="T62" i="94"/>
  <c r="S62" i="94"/>
  <c r="R62" i="94"/>
  <c r="Q62" i="94"/>
  <c r="W62" i="94" s="1"/>
  <c r="L62" i="94" s="1"/>
  <c r="P62" i="94"/>
  <c r="M62" i="94"/>
  <c r="AC51" i="94"/>
  <c r="AB51" i="94"/>
  <c r="AB48" i="94" s="1"/>
  <c r="AA51" i="94"/>
  <c r="Z51" i="94"/>
  <c r="Y51" i="94"/>
  <c r="Y48" i="94" s="1"/>
  <c r="X51" i="94"/>
  <c r="X48" i="94" s="1"/>
  <c r="V51" i="94"/>
  <c r="U51" i="94"/>
  <c r="T51" i="94"/>
  <c r="S51" i="94"/>
  <c r="S48" i="94" s="1"/>
  <c r="R51" i="94"/>
  <c r="Q51" i="94"/>
  <c r="P51" i="94"/>
  <c r="M51" i="94"/>
  <c r="M48" i="94" s="1"/>
  <c r="AC37" i="94"/>
  <c r="AB37" i="94"/>
  <c r="AA37" i="94"/>
  <c r="Z37" i="94"/>
  <c r="Y37" i="94"/>
  <c r="X37" i="94"/>
  <c r="V37" i="94"/>
  <c r="U37" i="94"/>
  <c r="T37" i="94"/>
  <c r="S37" i="94"/>
  <c r="R37" i="94"/>
  <c r="Q37" i="94"/>
  <c r="P37" i="94"/>
  <c r="M37" i="94"/>
  <c r="AC26" i="94"/>
  <c r="AB26" i="94"/>
  <c r="AA26" i="94"/>
  <c r="Z26" i="94"/>
  <c r="Y26" i="94"/>
  <c r="X26" i="94"/>
  <c r="V26" i="94"/>
  <c r="U26" i="94"/>
  <c r="T26" i="94"/>
  <c r="S26" i="94"/>
  <c r="R26" i="94"/>
  <c r="Q26" i="94"/>
  <c r="P26" i="94"/>
  <c r="M26" i="94"/>
  <c r="AC15" i="94"/>
  <c r="AB15" i="94"/>
  <c r="AA15" i="94"/>
  <c r="Z15" i="94"/>
  <c r="Y15" i="94"/>
  <c r="X15" i="94"/>
  <c r="V15" i="94"/>
  <c r="U15" i="94"/>
  <c r="T15" i="94"/>
  <c r="S15" i="94"/>
  <c r="R15" i="94"/>
  <c r="Q15" i="94"/>
  <c r="P15" i="94"/>
  <c r="M15" i="94"/>
  <c r="AC6" i="94"/>
  <c r="AB6" i="94"/>
  <c r="AA6" i="94"/>
  <c r="Z6" i="94"/>
  <c r="Y6" i="94"/>
  <c r="X6" i="94"/>
  <c r="V6" i="94"/>
  <c r="U6" i="94"/>
  <c r="S6" i="94"/>
  <c r="R6" i="94"/>
  <c r="Q6" i="94"/>
  <c r="P6" i="94"/>
  <c r="M6" i="94"/>
  <c r="T6" i="94"/>
  <c r="S19" i="93"/>
  <c r="L268" i="92"/>
  <c r="L267" i="92"/>
  <c r="L266" i="92"/>
  <c r="L265" i="92"/>
  <c r="L264" i="92"/>
  <c r="L263" i="92"/>
  <c r="L262" i="92"/>
  <c r="Y261" i="92"/>
  <c r="X261" i="92"/>
  <c r="W261" i="92"/>
  <c r="V261" i="92"/>
  <c r="U261" i="92"/>
  <c r="T261" i="92"/>
  <c r="R261" i="92"/>
  <c r="Q261" i="92"/>
  <c r="P261" i="92"/>
  <c r="O261" i="92"/>
  <c r="N261" i="92"/>
  <c r="M261" i="92"/>
  <c r="L260" i="92"/>
  <c r="L259" i="92"/>
  <c r="Y258" i="92"/>
  <c r="X258" i="92"/>
  <c r="W258" i="92"/>
  <c r="V258" i="92"/>
  <c r="U258" i="92"/>
  <c r="T258" i="92"/>
  <c r="R258" i="92"/>
  <c r="Q258" i="92"/>
  <c r="P258" i="92"/>
  <c r="O258" i="92"/>
  <c r="N258" i="92"/>
  <c r="M258" i="92"/>
  <c r="L257" i="92"/>
  <c r="L256" i="92"/>
  <c r="L255" i="92"/>
  <c r="L254" i="92"/>
  <c r="L253" i="92"/>
  <c r="L252" i="92"/>
  <c r="L251" i="92"/>
  <c r="L250" i="92"/>
  <c r="L249" i="92"/>
  <c r="L248" i="92"/>
  <c r="L247" i="92"/>
  <c r="L246" i="92"/>
  <c r="Y245" i="92"/>
  <c r="X245" i="92"/>
  <c r="W245" i="92"/>
  <c r="V245" i="92"/>
  <c r="U245" i="92"/>
  <c r="T245" i="92"/>
  <c r="R245" i="92"/>
  <c r="Q245" i="92"/>
  <c r="P245" i="92"/>
  <c r="O245" i="92"/>
  <c r="N245" i="92"/>
  <c r="M245" i="92"/>
  <c r="L244" i="92"/>
  <c r="L243" i="92"/>
  <c r="L242" i="92"/>
  <c r="Y241" i="92"/>
  <c r="X241" i="92"/>
  <c r="W241" i="92"/>
  <c r="V241" i="92"/>
  <c r="U241" i="92"/>
  <c r="T241" i="92"/>
  <c r="R241" i="92"/>
  <c r="Q241" i="92"/>
  <c r="P241" i="92"/>
  <c r="O241" i="92"/>
  <c r="N241" i="92"/>
  <c r="M241" i="92"/>
  <c r="L238" i="92"/>
  <c r="L237" i="92"/>
  <c r="L236" i="92"/>
  <c r="L235" i="92"/>
  <c r="L234" i="92"/>
  <c r="L233" i="92"/>
  <c r="L232" i="92"/>
  <c r="L231" i="92"/>
  <c r="L230" i="92"/>
  <c r="L229" i="92"/>
  <c r="Y228" i="92"/>
  <c r="X228" i="92"/>
  <c r="W228" i="92"/>
  <c r="V228" i="92"/>
  <c r="U228" i="92"/>
  <c r="T228" i="92"/>
  <c r="R228" i="92"/>
  <c r="Q228" i="92"/>
  <c r="P228" i="92"/>
  <c r="O228" i="92"/>
  <c r="N228" i="92"/>
  <c r="M228" i="92"/>
  <c r="L227" i="92"/>
  <c r="L226" i="92"/>
  <c r="L225" i="92"/>
  <c r="L224" i="92"/>
  <c r="L223" i="92"/>
  <c r="L222" i="92"/>
  <c r="L221" i="92"/>
  <c r="L220" i="92"/>
  <c r="L219" i="92"/>
  <c r="L218" i="92"/>
  <c r="L217" i="92"/>
  <c r="L216" i="92"/>
  <c r="L215" i="92"/>
  <c r="Y214" i="92"/>
  <c r="X214" i="92"/>
  <c r="W214" i="92"/>
  <c r="V214" i="92"/>
  <c r="U214" i="92"/>
  <c r="T214" i="92"/>
  <c r="R214" i="92"/>
  <c r="Q214" i="92"/>
  <c r="P214" i="92"/>
  <c r="O214" i="92"/>
  <c r="N214" i="92"/>
  <c r="M214" i="92"/>
  <c r="L213" i="92"/>
  <c r="L212" i="92"/>
  <c r="Y211" i="92"/>
  <c r="X211" i="92"/>
  <c r="W211" i="92"/>
  <c r="V211" i="92"/>
  <c r="U211" i="92"/>
  <c r="T211" i="92"/>
  <c r="R211" i="92"/>
  <c r="Q211" i="92"/>
  <c r="P211" i="92"/>
  <c r="O211" i="92"/>
  <c r="N211" i="92"/>
  <c r="M211" i="92"/>
  <c r="L210" i="92"/>
  <c r="L209" i="92"/>
  <c r="L208" i="92"/>
  <c r="L207" i="92"/>
  <c r="L206" i="92"/>
  <c r="L205" i="92"/>
  <c r="L204" i="92"/>
  <c r="L203" i="92"/>
  <c r="L202" i="92"/>
  <c r="L201" i="92"/>
  <c r="Y200" i="92"/>
  <c r="X200" i="92"/>
  <c r="W200" i="92"/>
  <c r="V200" i="92"/>
  <c r="U200" i="92"/>
  <c r="T200" i="92"/>
  <c r="R200" i="92"/>
  <c r="Q200" i="92"/>
  <c r="P200" i="92"/>
  <c r="O200" i="92"/>
  <c r="N200" i="92"/>
  <c r="M200" i="92"/>
  <c r="L199" i="92"/>
  <c r="L198" i="92"/>
  <c r="L197" i="92"/>
  <c r="L196" i="92"/>
  <c r="L195" i="92"/>
  <c r="L194" i="92"/>
  <c r="L193" i="92"/>
  <c r="L192" i="92"/>
  <c r="L191" i="92"/>
  <c r="L190" i="92"/>
  <c r="Y189" i="92"/>
  <c r="X189" i="92"/>
  <c r="W189" i="92"/>
  <c r="V189" i="92"/>
  <c r="U189" i="92"/>
  <c r="T189" i="92"/>
  <c r="R189" i="92"/>
  <c r="Q189" i="92"/>
  <c r="P189" i="92"/>
  <c r="O189" i="92"/>
  <c r="N189" i="92"/>
  <c r="M189" i="92"/>
  <c r="L188" i="92"/>
  <c r="L187" i="92"/>
  <c r="L186" i="92"/>
  <c r="L185" i="92"/>
  <c r="L184" i="92"/>
  <c r="L183" i="92"/>
  <c r="L182" i="92"/>
  <c r="L181" i="92"/>
  <c r="L180" i="92"/>
  <c r="L179" i="92"/>
  <c r="Y178" i="92"/>
  <c r="X178" i="92"/>
  <c r="W178" i="92"/>
  <c r="V178" i="92"/>
  <c r="U178" i="92"/>
  <c r="T178" i="92"/>
  <c r="R178" i="92"/>
  <c r="Q178" i="92"/>
  <c r="P178" i="92"/>
  <c r="O178" i="92"/>
  <c r="N178" i="92"/>
  <c r="M178" i="92"/>
  <c r="L177" i="92"/>
  <c r="L175" i="92"/>
  <c r="L174" i="92"/>
  <c r="L173" i="92"/>
  <c r="L172" i="92"/>
  <c r="Y171" i="92"/>
  <c r="X171" i="92"/>
  <c r="W171" i="92"/>
  <c r="V171" i="92"/>
  <c r="U171" i="92"/>
  <c r="T171" i="92"/>
  <c r="R171" i="92"/>
  <c r="Q171" i="92"/>
  <c r="P171" i="92"/>
  <c r="O171" i="92"/>
  <c r="N171" i="92"/>
  <c r="M171" i="92"/>
  <c r="L170" i="92"/>
  <c r="L169" i="92"/>
  <c r="L168" i="92"/>
  <c r="L167" i="92"/>
  <c r="L166" i="92"/>
  <c r="L165" i="92"/>
  <c r="L164" i="92"/>
  <c r="Y163" i="92"/>
  <c r="Y161" i="92" s="1"/>
  <c r="X163" i="92"/>
  <c r="X161" i="92" s="1"/>
  <c r="W163" i="92"/>
  <c r="W161" i="92" s="1"/>
  <c r="V163" i="92"/>
  <c r="V161" i="92" s="1"/>
  <c r="U163" i="92"/>
  <c r="U161" i="92" s="1"/>
  <c r="T163" i="92"/>
  <c r="T161" i="92" s="1"/>
  <c r="R163" i="92"/>
  <c r="R161" i="92" s="1"/>
  <c r="Q163" i="92"/>
  <c r="Q161" i="92" s="1"/>
  <c r="P163" i="92"/>
  <c r="P161" i="92" s="1"/>
  <c r="O163" i="92"/>
  <c r="O161" i="92" s="1"/>
  <c r="N163" i="92"/>
  <c r="N161" i="92" s="1"/>
  <c r="M163" i="92"/>
  <c r="L162" i="92"/>
  <c r="L160" i="92"/>
  <c r="L159" i="92"/>
  <c r="L158" i="92"/>
  <c r="L157" i="92"/>
  <c r="L156" i="92"/>
  <c r="L155" i="92"/>
  <c r="L154" i="92"/>
  <c r="L153" i="92"/>
  <c r="L152" i="92"/>
  <c r="L151" i="92"/>
  <c r="L150" i="92"/>
  <c r="Y149" i="92"/>
  <c r="X149" i="92"/>
  <c r="W149" i="92"/>
  <c r="V149" i="92"/>
  <c r="U149" i="92"/>
  <c r="T149" i="92"/>
  <c r="R149" i="92"/>
  <c r="Q149" i="92"/>
  <c r="P149" i="92"/>
  <c r="O149" i="92"/>
  <c r="N149" i="92"/>
  <c r="M149" i="92"/>
  <c r="L148" i="92"/>
  <c r="L147" i="92"/>
  <c r="L146" i="92"/>
  <c r="L145" i="92"/>
  <c r="L144" i="92"/>
  <c r="L143" i="92"/>
  <c r="L142" i="92"/>
  <c r="L141" i="92"/>
  <c r="L140" i="92"/>
  <c r="L139" i="92"/>
  <c r="L138" i="92"/>
  <c r="L137" i="92"/>
  <c r="L136" i="92"/>
  <c r="L135" i="92"/>
  <c r="Y134" i="92"/>
  <c r="X134" i="92"/>
  <c r="W134" i="92"/>
  <c r="V134" i="92"/>
  <c r="U134" i="92"/>
  <c r="T134" i="92"/>
  <c r="R134" i="92"/>
  <c r="Q134" i="92"/>
  <c r="P134" i="92"/>
  <c r="O134" i="92"/>
  <c r="N134" i="92"/>
  <c r="M134" i="92"/>
  <c r="L133" i="92"/>
  <c r="L132" i="92"/>
  <c r="Y131" i="92"/>
  <c r="X131" i="92"/>
  <c r="W131" i="92"/>
  <c r="V131" i="92"/>
  <c r="U131" i="92"/>
  <c r="T131" i="92"/>
  <c r="R131" i="92"/>
  <c r="Q131" i="92"/>
  <c r="P131" i="92"/>
  <c r="O131" i="92"/>
  <c r="N131" i="92"/>
  <c r="M131" i="92"/>
  <c r="L130" i="92"/>
  <c r="L129" i="92"/>
  <c r="L128" i="92"/>
  <c r="L127" i="92"/>
  <c r="L126" i="92"/>
  <c r="L125" i="92"/>
  <c r="L124" i="92"/>
  <c r="L123" i="92"/>
  <c r="L122" i="92"/>
  <c r="L121" i="92"/>
  <c r="Y120" i="92"/>
  <c r="X120" i="92"/>
  <c r="W120" i="92"/>
  <c r="V120" i="92"/>
  <c r="U120" i="92"/>
  <c r="T120" i="92"/>
  <c r="R120" i="92"/>
  <c r="Q120" i="92"/>
  <c r="P120" i="92"/>
  <c r="O120" i="92"/>
  <c r="N120" i="92"/>
  <c r="M120" i="92"/>
  <c r="L119" i="92"/>
  <c r="L118" i="92"/>
  <c r="L117" i="92"/>
  <c r="L116" i="92"/>
  <c r="L115" i="92"/>
  <c r="L114" i="92"/>
  <c r="L113" i="92"/>
  <c r="L112" i="92"/>
  <c r="L111" i="92"/>
  <c r="L110" i="92"/>
  <c r="Y109" i="92"/>
  <c r="X109" i="92"/>
  <c r="W109" i="92"/>
  <c r="V109" i="92"/>
  <c r="U109" i="92"/>
  <c r="T109" i="92"/>
  <c r="R109" i="92"/>
  <c r="Q109" i="92"/>
  <c r="P109" i="92"/>
  <c r="O109" i="92"/>
  <c r="N109" i="92"/>
  <c r="M109" i="92"/>
  <c r="L108" i="92"/>
  <c r="L107" i="92"/>
  <c r="L106" i="92"/>
  <c r="L105" i="92"/>
  <c r="L104" i="92"/>
  <c r="L103" i="92"/>
  <c r="L102" i="92"/>
  <c r="L101" i="92"/>
  <c r="L100" i="92"/>
  <c r="L99" i="92"/>
  <c r="Y98" i="92"/>
  <c r="X98" i="92"/>
  <c r="W98" i="92"/>
  <c r="V98" i="92"/>
  <c r="U98" i="92"/>
  <c r="T98" i="92"/>
  <c r="R98" i="92"/>
  <c r="Q98" i="92"/>
  <c r="P98" i="92"/>
  <c r="O98" i="92"/>
  <c r="N98" i="92"/>
  <c r="M98" i="92"/>
  <c r="L97" i="92"/>
  <c r="L96" i="92"/>
  <c r="L95" i="92"/>
  <c r="L94" i="92"/>
  <c r="Y93" i="92"/>
  <c r="X93" i="92"/>
  <c r="W93" i="92"/>
  <c r="V93" i="92"/>
  <c r="U93" i="92"/>
  <c r="T93" i="92"/>
  <c r="R93" i="92"/>
  <c r="Q93" i="92"/>
  <c r="P93" i="92"/>
  <c r="O93" i="92"/>
  <c r="N93" i="92"/>
  <c r="M93" i="92"/>
  <c r="L92" i="92"/>
  <c r="L91" i="92"/>
  <c r="Y90" i="92"/>
  <c r="X90" i="92"/>
  <c r="W90" i="92"/>
  <c r="V90" i="92"/>
  <c r="U90" i="92"/>
  <c r="T90" i="92"/>
  <c r="R90" i="92"/>
  <c r="Q90" i="92"/>
  <c r="P90" i="92"/>
  <c r="O90" i="92"/>
  <c r="N90" i="92"/>
  <c r="M90" i="92"/>
  <c r="L88" i="92"/>
  <c r="L87" i="92"/>
  <c r="L86" i="92"/>
  <c r="L85" i="92"/>
  <c r="Y84" i="92"/>
  <c r="X84" i="92"/>
  <c r="W84" i="92"/>
  <c r="V84" i="92"/>
  <c r="U84" i="92"/>
  <c r="T84" i="92"/>
  <c r="R84" i="92"/>
  <c r="Q84" i="92"/>
  <c r="P84" i="92"/>
  <c r="O84" i="92"/>
  <c r="N84" i="92"/>
  <c r="M84" i="92"/>
  <c r="L83" i="92"/>
  <c r="L82" i="92"/>
  <c r="L81" i="92"/>
  <c r="Y80" i="92"/>
  <c r="X80" i="92"/>
  <c r="W80" i="92"/>
  <c r="V80" i="92"/>
  <c r="U80" i="92"/>
  <c r="T80" i="92"/>
  <c r="R80" i="92"/>
  <c r="Q80" i="92"/>
  <c r="P80" i="92"/>
  <c r="O80" i="92"/>
  <c r="N80" i="92"/>
  <c r="M80" i="92"/>
  <c r="L79" i="92"/>
  <c r="L78" i="92"/>
  <c r="L77" i="92"/>
  <c r="L76" i="92"/>
  <c r="L75" i="92"/>
  <c r="L74" i="92"/>
  <c r="Y67" i="92"/>
  <c r="X67" i="92"/>
  <c r="W67" i="92"/>
  <c r="V67" i="92"/>
  <c r="U67" i="92"/>
  <c r="T67" i="92"/>
  <c r="R67" i="92"/>
  <c r="Q67" i="92"/>
  <c r="P67" i="92"/>
  <c r="O67" i="92"/>
  <c r="N67" i="92"/>
  <c r="M67" i="92"/>
  <c r="L66" i="92"/>
  <c r="Y64" i="92"/>
  <c r="X64" i="92"/>
  <c r="W64" i="92"/>
  <c r="V64" i="92"/>
  <c r="U64" i="92"/>
  <c r="T64" i="92"/>
  <c r="R64" i="92"/>
  <c r="Q64" i="92"/>
  <c r="P64" i="92"/>
  <c r="O64" i="92"/>
  <c r="N64" i="92"/>
  <c r="M64" i="92"/>
  <c r="L53" i="92"/>
  <c r="Y51" i="92"/>
  <c r="Y46" i="92" s="1"/>
  <c r="X51" i="92"/>
  <c r="X46" i="92" s="1"/>
  <c r="W51" i="92"/>
  <c r="W46" i="92" s="1"/>
  <c r="V51" i="92"/>
  <c r="V46" i="92" s="1"/>
  <c r="U51" i="92"/>
  <c r="U46" i="92" s="1"/>
  <c r="T51" i="92"/>
  <c r="T46" i="92" s="1"/>
  <c r="R51" i="92"/>
  <c r="R46" i="92" s="1"/>
  <c r="Q51" i="92"/>
  <c r="Q46" i="92" s="1"/>
  <c r="P51" i="92"/>
  <c r="O51" i="92"/>
  <c r="O46" i="92" s="1"/>
  <c r="N51" i="92"/>
  <c r="N46" i="92" s="1"/>
  <c r="M51" i="92"/>
  <c r="M46" i="92" s="1"/>
  <c r="L50" i="92"/>
  <c r="L48" i="92"/>
  <c r="L47" i="92"/>
  <c r="Y37" i="92"/>
  <c r="X37" i="92"/>
  <c r="W37" i="92"/>
  <c r="V37" i="92"/>
  <c r="U37" i="92"/>
  <c r="T37" i="92"/>
  <c r="R37" i="92"/>
  <c r="Q37" i="92"/>
  <c r="P37" i="92"/>
  <c r="O37" i="92"/>
  <c r="N37" i="92"/>
  <c r="M37" i="92"/>
  <c r="L36" i="92"/>
  <c r="L34" i="92"/>
  <c r="Y33" i="92"/>
  <c r="X33" i="92"/>
  <c r="W33" i="92"/>
  <c r="V33" i="92"/>
  <c r="U33" i="92"/>
  <c r="T33" i="92"/>
  <c r="R33" i="92"/>
  <c r="Q33" i="92"/>
  <c r="P33" i="92"/>
  <c r="O33" i="92"/>
  <c r="N33" i="92"/>
  <c r="M33" i="92"/>
  <c r="Y24" i="92"/>
  <c r="X24" i="92"/>
  <c r="W24" i="92"/>
  <c r="V24" i="92"/>
  <c r="U24" i="92"/>
  <c r="T24" i="92"/>
  <c r="R24" i="92"/>
  <c r="Q24" i="92"/>
  <c r="P24" i="92"/>
  <c r="O24" i="92"/>
  <c r="N24" i="92"/>
  <c r="M24" i="92"/>
  <c r="L23" i="92"/>
  <c r="L22" i="92"/>
  <c r="L21" i="92"/>
  <c r="Y20" i="92"/>
  <c r="X20" i="92"/>
  <c r="W20" i="92"/>
  <c r="V20" i="92"/>
  <c r="U20" i="92"/>
  <c r="T20" i="92"/>
  <c r="R20" i="92"/>
  <c r="Q20" i="92"/>
  <c r="P20" i="92"/>
  <c r="O20" i="92"/>
  <c r="N20" i="92"/>
  <c r="M20" i="92"/>
  <c r="Y6" i="92"/>
  <c r="X6" i="92"/>
  <c r="W6" i="92"/>
  <c r="V6" i="92"/>
  <c r="U6" i="92"/>
  <c r="T6" i="92"/>
  <c r="R6" i="92"/>
  <c r="Q6" i="92"/>
  <c r="P6" i="92"/>
  <c r="O6" i="92"/>
  <c r="N6" i="92"/>
  <c r="M6" i="92"/>
  <c r="L249" i="90"/>
  <c r="L248" i="90"/>
  <c r="L247" i="90"/>
  <c r="L246" i="90"/>
  <c r="L245" i="90"/>
  <c r="L244" i="90"/>
  <c r="L243" i="90"/>
  <c r="AA242" i="90"/>
  <c r="Z242" i="90"/>
  <c r="Y242" i="90"/>
  <c r="X242" i="90"/>
  <c r="W242" i="90"/>
  <c r="V242" i="90"/>
  <c r="T242" i="90"/>
  <c r="S242" i="90"/>
  <c r="R242" i="90"/>
  <c r="Q242" i="90"/>
  <c r="P242" i="90"/>
  <c r="O242" i="90"/>
  <c r="U242" i="90" s="1"/>
  <c r="N242" i="90"/>
  <c r="M242" i="90"/>
  <c r="L241" i="90"/>
  <c r="L240" i="90"/>
  <c r="AA239" i="90"/>
  <c r="Z239" i="90"/>
  <c r="Y239" i="90"/>
  <c r="X239" i="90"/>
  <c r="W239" i="90"/>
  <c r="V239" i="90"/>
  <c r="T239" i="90"/>
  <c r="S239" i="90"/>
  <c r="R239" i="90"/>
  <c r="Q239" i="90"/>
  <c r="P239" i="90"/>
  <c r="O239" i="90"/>
  <c r="U239" i="90" s="1"/>
  <c r="N239" i="90"/>
  <c r="M239" i="90"/>
  <c r="L238" i="90"/>
  <c r="L237" i="90"/>
  <c r="L233" i="90"/>
  <c r="L232" i="90"/>
  <c r="L231" i="90"/>
  <c r="L229" i="90" s="1"/>
  <c r="I17" i="89" s="1"/>
  <c r="N230" i="90"/>
  <c r="N229" i="90" s="1"/>
  <c r="AA229" i="90"/>
  <c r="Z229" i="90"/>
  <c r="Y229" i="90"/>
  <c r="X229" i="90"/>
  <c r="W229" i="90"/>
  <c r="V229" i="90"/>
  <c r="T229" i="90"/>
  <c r="S229" i="90"/>
  <c r="R229" i="90"/>
  <c r="Q229" i="90"/>
  <c r="P229" i="90"/>
  <c r="O229" i="90"/>
  <c r="U229" i="90" s="1"/>
  <c r="M229" i="90"/>
  <c r="AA222" i="90"/>
  <c r="AA221" i="90" s="1"/>
  <c r="Z222" i="90"/>
  <c r="Z221" i="90" s="1"/>
  <c r="Y222" i="90"/>
  <c r="Y221" i="90" s="1"/>
  <c r="X222" i="90"/>
  <c r="X221" i="90" s="1"/>
  <c r="W222" i="90"/>
  <c r="W221" i="90" s="1"/>
  <c r="V222" i="90"/>
  <c r="V221" i="90" s="1"/>
  <c r="T222" i="90"/>
  <c r="S222" i="90"/>
  <c r="R222" i="90"/>
  <c r="R221" i="90" s="1"/>
  <c r="Q222" i="90"/>
  <c r="Q221" i="90" s="1"/>
  <c r="P222" i="90"/>
  <c r="P221" i="90" s="1"/>
  <c r="O222" i="90"/>
  <c r="N222" i="90"/>
  <c r="M222" i="90"/>
  <c r="M221" i="90" s="1"/>
  <c r="T221" i="90"/>
  <c r="S221" i="90"/>
  <c r="AA217" i="90"/>
  <c r="Z217" i="90"/>
  <c r="Y217" i="90"/>
  <c r="X217" i="90"/>
  <c r="W217" i="90"/>
  <c r="V217" i="90"/>
  <c r="T217" i="90"/>
  <c r="S217" i="90"/>
  <c r="R217" i="90"/>
  <c r="Q217" i="90"/>
  <c r="P217" i="90"/>
  <c r="O217" i="90"/>
  <c r="N217" i="90"/>
  <c r="M217" i="90"/>
  <c r="AA203" i="90"/>
  <c r="Z203" i="90"/>
  <c r="Y203" i="90"/>
  <c r="X203" i="90"/>
  <c r="W203" i="90"/>
  <c r="V203" i="90"/>
  <c r="T203" i="90"/>
  <c r="S203" i="90"/>
  <c r="R203" i="90"/>
  <c r="Q203" i="90"/>
  <c r="P203" i="90"/>
  <c r="O203" i="90"/>
  <c r="N203" i="90"/>
  <c r="M203" i="90"/>
  <c r="AA193" i="90"/>
  <c r="Z193" i="90"/>
  <c r="Y193" i="90"/>
  <c r="X193" i="90"/>
  <c r="W193" i="90"/>
  <c r="V193" i="90"/>
  <c r="T193" i="90"/>
  <c r="S193" i="90"/>
  <c r="R193" i="90"/>
  <c r="Q193" i="90"/>
  <c r="P193" i="90"/>
  <c r="O193" i="90"/>
  <c r="N193" i="90"/>
  <c r="M193" i="90"/>
  <c r="R189" i="90"/>
  <c r="AA177" i="90"/>
  <c r="Z177" i="90"/>
  <c r="Y177" i="90"/>
  <c r="X177" i="90"/>
  <c r="W177" i="90"/>
  <c r="V177" i="90"/>
  <c r="T177" i="90"/>
  <c r="S177" i="90"/>
  <c r="R177" i="90"/>
  <c r="Q177" i="90"/>
  <c r="P177" i="90"/>
  <c r="O177" i="90"/>
  <c r="U177" i="90" s="1"/>
  <c r="N177" i="90"/>
  <c r="M177" i="90"/>
  <c r="AA167" i="90"/>
  <c r="Z167" i="90"/>
  <c r="Y167" i="90"/>
  <c r="X167" i="90"/>
  <c r="W167" i="90"/>
  <c r="V167" i="90"/>
  <c r="T167" i="90"/>
  <c r="S167" i="90"/>
  <c r="R167" i="90"/>
  <c r="Q167" i="90"/>
  <c r="P167" i="90"/>
  <c r="O167" i="90"/>
  <c r="N167" i="90"/>
  <c r="M167" i="90"/>
  <c r="AA159" i="90"/>
  <c r="Z159" i="90"/>
  <c r="Y159" i="90"/>
  <c r="X159" i="90"/>
  <c r="W159" i="90"/>
  <c r="V159" i="90"/>
  <c r="T159" i="90"/>
  <c r="S159" i="90"/>
  <c r="R159" i="90"/>
  <c r="Q159" i="90"/>
  <c r="P159" i="90"/>
  <c r="O159" i="90"/>
  <c r="U159" i="90" s="1"/>
  <c r="N159" i="90"/>
  <c r="M159" i="90"/>
  <c r="AA155" i="90"/>
  <c r="Z155" i="90"/>
  <c r="Y155" i="90"/>
  <c r="X155" i="90"/>
  <c r="W155" i="90"/>
  <c r="V155" i="90"/>
  <c r="T155" i="90"/>
  <c r="S155" i="90"/>
  <c r="R155" i="90"/>
  <c r="Q155" i="90"/>
  <c r="P155" i="90"/>
  <c r="O155" i="90"/>
  <c r="N155" i="90"/>
  <c r="M155" i="90"/>
  <c r="AA149" i="90"/>
  <c r="Z149" i="90"/>
  <c r="Y149" i="90"/>
  <c r="X149" i="90"/>
  <c r="W149" i="90"/>
  <c r="V149" i="90"/>
  <c r="T149" i="90"/>
  <c r="S149" i="90"/>
  <c r="R149" i="90"/>
  <c r="Q149" i="90"/>
  <c r="P149" i="90"/>
  <c r="O149" i="90"/>
  <c r="N149" i="90"/>
  <c r="M149" i="90"/>
  <c r="AA145" i="90"/>
  <c r="Z145" i="90"/>
  <c r="Y145" i="90"/>
  <c r="X145" i="90"/>
  <c r="W145" i="90"/>
  <c r="V145" i="90"/>
  <c r="T145" i="90"/>
  <c r="S145" i="90"/>
  <c r="R145" i="90"/>
  <c r="Q145" i="90"/>
  <c r="P145" i="90"/>
  <c r="O145" i="90"/>
  <c r="N145" i="90"/>
  <c r="M145" i="90"/>
  <c r="L143" i="90"/>
  <c r="L142" i="90"/>
  <c r="AA141" i="90"/>
  <c r="AA139" i="90" s="1"/>
  <c r="Z141" i="90"/>
  <c r="Z139" i="90" s="1"/>
  <c r="Y141" i="90"/>
  <c r="Y139" i="90" s="1"/>
  <c r="X141" i="90"/>
  <c r="X139" i="90" s="1"/>
  <c r="W141" i="90"/>
  <c r="W139" i="90" s="1"/>
  <c r="V141" i="90"/>
  <c r="V139" i="90" s="1"/>
  <c r="T141" i="90"/>
  <c r="S141" i="90"/>
  <c r="S139" i="90" s="1"/>
  <c r="R141" i="90"/>
  <c r="R139" i="90" s="1"/>
  <c r="Q141" i="90"/>
  <c r="Q139" i="90" s="1"/>
  <c r="P141" i="90"/>
  <c r="P139" i="90" s="1"/>
  <c r="O141" i="90"/>
  <c r="N141" i="90"/>
  <c r="L138" i="90"/>
  <c r="L137" i="90"/>
  <c r="L136" i="90"/>
  <c r="L135" i="90"/>
  <c r="L134" i="90"/>
  <c r="L133" i="90"/>
  <c r="L132" i="90"/>
  <c r="L131" i="90"/>
  <c r="L130" i="90"/>
  <c r="L129" i="90"/>
  <c r="AA128" i="90"/>
  <c r="Z128" i="90"/>
  <c r="Y128" i="90"/>
  <c r="X128" i="90"/>
  <c r="W128" i="90"/>
  <c r="V128" i="90"/>
  <c r="T128" i="90"/>
  <c r="S128" i="90"/>
  <c r="R128" i="90"/>
  <c r="Q128" i="90"/>
  <c r="P128" i="90"/>
  <c r="O128" i="90"/>
  <c r="N128" i="90"/>
  <c r="M128" i="90"/>
  <c r="AA125" i="90"/>
  <c r="Y125" i="90"/>
  <c r="W125" i="90"/>
  <c r="V125" i="90"/>
  <c r="T125" i="90"/>
  <c r="R125" i="90"/>
  <c r="Q125" i="90"/>
  <c r="P125" i="90"/>
  <c r="Z125" i="90"/>
  <c r="AA121" i="90"/>
  <c r="Z121" i="90"/>
  <c r="Y121" i="90"/>
  <c r="W121" i="90"/>
  <c r="V121" i="90"/>
  <c r="T121" i="90"/>
  <c r="S121" i="90"/>
  <c r="R121" i="90"/>
  <c r="Q121" i="90"/>
  <c r="P121" i="90"/>
  <c r="O121" i="90"/>
  <c r="L123" i="90"/>
  <c r="L122" i="90"/>
  <c r="X121" i="90"/>
  <c r="N118" i="90"/>
  <c r="N117" i="90"/>
  <c r="N116" i="90"/>
  <c r="AD115" i="90"/>
  <c r="N115" i="90"/>
  <c r="AD114" i="90"/>
  <c r="N114" i="90"/>
  <c r="AD113" i="90"/>
  <c r="N113" i="90"/>
  <c r="AD112" i="90"/>
  <c r="N112" i="90"/>
  <c r="AD111" i="90"/>
  <c r="N111" i="90"/>
  <c r="AD110" i="90"/>
  <c r="N110" i="90"/>
  <c r="AD109" i="90"/>
  <c r="N109" i="90"/>
  <c r="AD108" i="90"/>
  <c r="N108" i="90"/>
  <c r="AD107" i="90"/>
  <c r="N107" i="90"/>
  <c r="AA106" i="90"/>
  <c r="Z106" i="90"/>
  <c r="Y106" i="90"/>
  <c r="X106" i="90"/>
  <c r="W106" i="90"/>
  <c r="V106" i="90"/>
  <c r="T106" i="90"/>
  <c r="S106" i="90"/>
  <c r="R106" i="90"/>
  <c r="Q106" i="90"/>
  <c r="P106" i="90"/>
  <c r="O106" i="90"/>
  <c r="M106" i="90"/>
  <c r="O102" i="90"/>
  <c r="N105" i="90"/>
  <c r="N104" i="90"/>
  <c r="N103" i="90"/>
  <c r="AA102" i="90"/>
  <c r="Z102" i="90"/>
  <c r="Y102" i="90"/>
  <c r="X102" i="90"/>
  <c r="W102" i="90"/>
  <c r="V102" i="90"/>
  <c r="T102" i="90"/>
  <c r="S102" i="90"/>
  <c r="R102" i="90"/>
  <c r="Q102" i="90"/>
  <c r="P102" i="90"/>
  <c r="M102" i="90"/>
  <c r="N101" i="90"/>
  <c r="N100" i="90"/>
  <c r="N99" i="90"/>
  <c r="N98" i="90"/>
  <c r="AA96" i="90"/>
  <c r="AA95" i="90" s="1"/>
  <c r="Z96" i="90"/>
  <c r="Y96" i="90"/>
  <c r="X96" i="90"/>
  <c r="W96" i="90"/>
  <c r="W95" i="90" s="1"/>
  <c r="V96" i="90"/>
  <c r="T96" i="90"/>
  <c r="S96" i="90"/>
  <c r="R96" i="90"/>
  <c r="R95" i="90" s="1"/>
  <c r="Q96" i="90"/>
  <c r="P96" i="90"/>
  <c r="M96" i="90"/>
  <c r="N93" i="90"/>
  <c r="N92" i="90"/>
  <c r="N91" i="90"/>
  <c r="AA90" i="90"/>
  <c r="Z90" i="90"/>
  <c r="Y90" i="90"/>
  <c r="X90" i="90"/>
  <c r="W90" i="90"/>
  <c r="V90" i="90"/>
  <c r="T90" i="90"/>
  <c r="S90" i="90"/>
  <c r="R90" i="90"/>
  <c r="Q90" i="90"/>
  <c r="P90" i="90"/>
  <c r="M90" i="90"/>
  <c r="N89" i="90"/>
  <c r="N88" i="90"/>
  <c r="N87" i="90"/>
  <c r="N86" i="90"/>
  <c r="AA85" i="90"/>
  <c r="Z85" i="90"/>
  <c r="Y85" i="90"/>
  <c r="X85" i="90"/>
  <c r="W85" i="90"/>
  <c r="V85" i="90"/>
  <c r="T85" i="90"/>
  <c r="S85" i="90"/>
  <c r="R85" i="90"/>
  <c r="Q85" i="90"/>
  <c r="P85" i="90"/>
  <c r="O85" i="90"/>
  <c r="M85" i="90"/>
  <c r="AA73" i="90"/>
  <c r="Z73" i="90"/>
  <c r="Y73" i="90"/>
  <c r="X73" i="90"/>
  <c r="W73" i="90"/>
  <c r="V73" i="90"/>
  <c r="T73" i="90"/>
  <c r="S73" i="90"/>
  <c r="R73" i="90"/>
  <c r="Q73" i="90"/>
  <c r="P73" i="90"/>
  <c r="O73" i="90"/>
  <c r="U73" i="90" s="1"/>
  <c r="N73" i="90"/>
  <c r="M73" i="90"/>
  <c r="AA62" i="90"/>
  <c r="Z62" i="90"/>
  <c r="Y62" i="90"/>
  <c r="X62" i="90"/>
  <c r="W62" i="90"/>
  <c r="V62" i="90"/>
  <c r="T62" i="90"/>
  <c r="S62" i="90"/>
  <c r="R62" i="90"/>
  <c r="Q62" i="90"/>
  <c r="P62" i="90"/>
  <c r="O62" i="90"/>
  <c r="N62" i="90"/>
  <c r="M62" i="90"/>
  <c r="AA51" i="90"/>
  <c r="Z51" i="90"/>
  <c r="Y51" i="90"/>
  <c r="X51" i="90"/>
  <c r="X48" i="90" s="1"/>
  <c r="W51" i="90"/>
  <c r="V51" i="90"/>
  <c r="T51" i="90"/>
  <c r="S51" i="90"/>
  <c r="S48" i="90" s="1"/>
  <c r="R51" i="90"/>
  <c r="Q51" i="90"/>
  <c r="P51" i="90"/>
  <c r="O51" i="90"/>
  <c r="N51" i="90"/>
  <c r="M51" i="90"/>
  <c r="AA37" i="90"/>
  <c r="Z37" i="90"/>
  <c r="Y37" i="90"/>
  <c r="X37" i="90"/>
  <c r="W37" i="90"/>
  <c r="V37" i="90"/>
  <c r="T37" i="90"/>
  <c r="S37" i="90"/>
  <c r="R37" i="90"/>
  <c r="Q37" i="90"/>
  <c r="P37" i="90"/>
  <c r="O37" i="90"/>
  <c r="N37" i="90"/>
  <c r="M37" i="90"/>
  <c r="AA26" i="90"/>
  <c r="Z26" i="90"/>
  <c r="Y26" i="90"/>
  <c r="X26" i="90"/>
  <c r="W26" i="90"/>
  <c r="V26" i="90"/>
  <c r="T26" i="90"/>
  <c r="S26" i="90"/>
  <c r="R26" i="90"/>
  <c r="Q26" i="90"/>
  <c r="P26" i="90"/>
  <c r="O26" i="90"/>
  <c r="N26" i="90"/>
  <c r="M26" i="90"/>
  <c r="AA15" i="90"/>
  <c r="Z15" i="90"/>
  <c r="Y15" i="90"/>
  <c r="X15" i="90"/>
  <c r="W15" i="90"/>
  <c r="V15" i="90"/>
  <c r="T15" i="90"/>
  <c r="S15" i="90"/>
  <c r="R15" i="90"/>
  <c r="Q15" i="90"/>
  <c r="P15" i="90"/>
  <c r="O15" i="90"/>
  <c r="N15" i="90"/>
  <c r="M15" i="90"/>
  <c r="AA6" i="90"/>
  <c r="Z6" i="90"/>
  <c r="X6" i="90"/>
  <c r="W6" i="90"/>
  <c r="V6" i="90"/>
  <c r="T6" i="90"/>
  <c r="S6" i="90"/>
  <c r="R6" i="90"/>
  <c r="Q6" i="90"/>
  <c r="P6" i="90"/>
  <c r="O6" i="90"/>
  <c r="N6" i="90"/>
  <c r="M6" i="90"/>
  <c r="Y6" i="90"/>
  <c r="S19" i="89"/>
  <c r="J125" i="92" l="1"/>
  <c r="I125" i="92"/>
  <c r="H125" i="92"/>
  <c r="J135" i="92"/>
  <c r="J134" i="92" s="1"/>
  <c r="I135" i="92"/>
  <c r="H135" i="92"/>
  <c r="J169" i="92"/>
  <c r="I169" i="92"/>
  <c r="H169" i="92"/>
  <c r="J202" i="92"/>
  <c r="I202" i="92"/>
  <c r="H202" i="92"/>
  <c r="J229" i="92"/>
  <c r="I229" i="92"/>
  <c r="H229" i="92"/>
  <c r="J257" i="92"/>
  <c r="I257" i="92"/>
  <c r="H257" i="92"/>
  <c r="J267" i="92"/>
  <c r="I267" i="92"/>
  <c r="H267" i="92"/>
  <c r="J23" i="92"/>
  <c r="I23" i="92"/>
  <c r="H23" i="92"/>
  <c r="J48" i="92"/>
  <c r="I48" i="92"/>
  <c r="H48" i="92"/>
  <c r="J74" i="92"/>
  <c r="I74" i="92"/>
  <c r="H74" i="92"/>
  <c r="J78" i="92"/>
  <c r="I78" i="92"/>
  <c r="H78" i="92"/>
  <c r="O73" i="92"/>
  <c r="T73" i="92"/>
  <c r="X73" i="92"/>
  <c r="J83" i="92"/>
  <c r="I83" i="92"/>
  <c r="H83" i="92"/>
  <c r="J88" i="92"/>
  <c r="I88" i="92"/>
  <c r="H88" i="92"/>
  <c r="J95" i="92"/>
  <c r="I95" i="92"/>
  <c r="H95" i="92"/>
  <c r="J100" i="92"/>
  <c r="I100" i="92"/>
  <c r="H100" i="92"/>
  <c r="J104" i="92"/>
  <c r="I104" i="92"/>
  <c r="H104" i="92"/>
  <c r="J108" i="92"/>
  <c r="I108" i="92"/>
  <c r="H108" i="92"/>
  <c r="J113" i="92"/>
  <c r="I113" i="92"/>
  <c r="H113" i="92"/>
  <c r="J117" i="92"/>
  <c r="I117" i="92"/>
  <c r="H117" i="92"/>
  <c r="J122" i="92"/>
  <c r="I122" i="92"/>
  <c r="H122" i="92"/>
  <c r="J126" i="92"/>
  <c r="I126" i="92"/>
  <c r="H126" i="92"/>
  <c r="J130" i="92"/>
  <c r="I130" i="92"/>
  <c r="H130" i="92"/>
  <c r="J136" i="92"/>
  <c r="I136" i="92"/>
  <c r="H136" i="92"/>
  <c r="J140" i="92"/>
  <c r="I140" i="92"/>
  <c r="H140" i="92"/>
  <c r="J144" i="92"/>
  <c r="I144" i="92"/>
  <c r="H144" i="92"/>
  <c r="J148" i="92"/>
  <c r="I148" i="92"/>
  <c r="H148" i="92"/>
  <c r="J153" i="92"/>
  <c r="I153" i="92"/>
  <c r="H153" i="92"/>
  <c r="J157" i="92"/>
  <c r="I157" i="92"/>
  <c r="H157" i="92"/>
  <c r="J166" i="92"/>
  <c r="I166" i="92"/>
  <c r="H166" i="92"/>
  <c r="J170" i="92"/>
  <c r="I170" i="92"/>
  <c r="H170" i="92"/>
  <c r="J175" i="92"/>
  <c r="I175" i="92"/>
  <c r="H175" i="92"/>
  <c r="J181" i="92"/>
  <c r="I181" i="92"/>
  <c r="H181" i="92"/>
  <c r="J185" i="92"/>
  <c r="I185" i="92"/>
  <c r="H185" i="92"/>
  <c r="J190" i="92"/>
  <c r="I190" i="92"/>
  <c r="H190" i="92"/>
  <c r="J194" i="92"/>
  <c r="I194" i="92"/>
  <c r="H194" i="92"/>
  <c r="J198" i="92"/>
  <c r="I198" i="92"/>
  <c r="H198" i="92"/>
  <c r="J203" i="92"/>
  <c r="I203" i="92"/>
  <c r="H203" i="92"/>
  <c r="J207" i="92"/>
  <c r="I207" i="92"/>
  <c r="H207" i="92"/>
  <c r="S211" i="92"/>
  <c r="J212" i="92"/>
  <c r="I212" i="92"/>
  <c r="I211" i="92" s="1"/>
  <c r="H212" i="92"/>
  <c r="J217" i="92"/>
  <c r="I217" i="92"/>
  <c r="H217" i="92"/>
  <c r="J221" i="92"/>
  <c r="I221" i="92"/>
  <c r="H221" i="92"/>
  <c r="J225" i="92"/>
  <c r="I225" i="92"/>
  <c r="H225" i="92"/>
  <c r="J230" i="92"/>
  <c r="I230" i="92"/>
  <c r="H230" i="92"/>
  <c r="J234" i="92"/>
  <c r="I234" i="92"/>
  <c r="H234" i="92"/>
  <c r="J238" i="92"/>
  <c r="I238" i="92"/>
  <c r="H238" i="92"/>
  <c r="P240" i="92"/>
  <c r="P239" i="92" s="1"/>
  <c r="Y240" i="92"/>
  <c r="Y239" i="92" s="1"/>
  <c r="S245" i="92"/>
  <c r="J246" i="92"/>
  <c r="I246" i="92"/>
  <c r="H246" i="92"/>
  <c r="J250" i="92"/>
  <c r="I250" i="92"/>
  <c r="H250" i="92"/>
  <c r="J254" i="92"/>
  <c r="I254" i="92"/>
  <c r="H254" i="92"/>
  <c r="S258" i="92"/>
  <c r="J259" i="92"/>
  <c r="I259" i="92"/>
  <c r="H259" i="92"/>
  <c r="J264" i="92"/>
  <c r="I264" i="92"/>
  <c r="H264" i="92"/>
  <c r="J268" i="92"/>
  <c r="I268" i="92"/>
  <c r="H268" i="92"/>
  <c r="J121" i="92"/>
  <c r="I121" i="92"/>
  <c r="H121" i="92"/>
  <c r="J139" i="92"/>
  <c r="I139" i="92"/>
  <c r="H139" i="92"/>
  <c r="J156" i="92"/>
  <c r="I156" i="92"/>
  <c r="H156" i="92"/>
  <c r="J160" i="92"/>
  <c r="I160" i="92"/>
  <c r="H160" i="92"/>
  <c r="J206" i="92"/>
  <c r="I206" i="92"/>
  <c r="H206" i="92"/>
  <c r="J233" i="92"/>
  <c r="I233" i="92"/>
  <c r="H233" i="92"/>
  <c r="J253" i="92"/>
  <c r="I253" i="92"/>
  <c r="H253" i="92"/>
  <c r="J263" i="92"/>
  <c r="I263" i="92"/>
  <c r="H263" i="92"/>
  <c r="U6" i="90"/>
  <c r="J239" i="90"/>
  <c r="J216" i="90" s="1"/>
  <c r="I239" i="90"/>
  <c r="I216" i="90" s="1"/>
  <c r="I215" i="90" s="1"/>
  <c r="F21" i="89" s="1"/>
  <c r="H239" i="90"/>
  <c r="H216" i="90" s="1"/>
  <c r="J34" i="92"/>
  <c r="I34" i="92"/>
  <c r="H34" i="92"/>
  <c r="H33" i="92" s="1"/>
  <c r="H32" i="92" s="1"/>
  <c r="N7" i="89" s="1"/>
  <c r="J50" i="92"/>
  <c r="I50" i="92"/>
  <c r="H50" i="92"/>
  <c r="J75" i="92"/>
  <c r="I75" i="92"/>
  <c r="H75" i="92"/>
  <c r="J79" i="92"/>
  <c r="I79" i="92"/>
  <c r="H79" i="92"/>
  <c r="J85" i="92"/>
  <c r="I85" i="92"/>
  <c r="H85" i="92"/>
  <c r="J91" i="92"/>
  <c r="I91" i="92"/>
  <c r="H91" i="92"/>
  <c r="J96" i="92"/>
  <c r="I96" i="92"/>
  <c r="H96" i="92"/>
  <c r="J101" i="92"/>
  <c r="I101" i="92"/>
  <c r="H101" i="92"/>
  <c r="J105" i="92"/>
  <c r="I105" i="92"/>
  <c r="H105" i="92"/>
  <c r="J110" i="92"/>
  <c r="I110" i="92"/>
  <c r="H110" i="92"/>
  <c r="J114" i="92"/>
  <c r="I114" i="92"/>
  <c r="H114" i="92"/>
  <c r="J118" i="92"/>
  <c r="I118" i="92"/>
  <c r="H118" i="92"/>
  <c r="J123" i="92"/>
  <c r="I123" i="92"/>
  <c r="H123" i="92"/>
  <c r="J127" i="92"/>
  <c r="I127" i="92"/>
  <c r="H127" i="92"/>
  <c r="J132" i="92"/>
  <c r="I132" i="92"/>
  <c r="H132" i="92"/>
  <c r="J137" i="92"/>
  <c r="I137" i="92"/>
  <c r="H137" i="92"/>
  <c r="J141" i="92"/>
  <c r="I141" i="92"/>
  <c r="H141" i="92"/>
  <c r="J145" i="92"/>
  <c r="I145" i="92"/>
  <c r="H145" i="92"/>
  <c r="J150" i="92"/>
  <c r="I150" i="92"/>
  <c r="H150" i="92"/>
  <c r="J154" i="92"/>
  <c r="I154" i="92"/>
  <c r="H154" i="92"/>
  <c r="J158" i="92"/>
  <c r="I158" i="92"/>
  <c r="H158" i="92"/>
  <c r="J162" i="92"/>
  <c r="I162" i="92"/>
  <c r="H162" i="92"/>
  <c r="J167" i="92"/>
  <c r="I167" i="92"/>
  <c r="H167" i="92"/>
  <c r="J172" i="92"/>
  <c r="I172" i="92"/>
  <c r="H172" i="92"/>
  <c r="J177" i="92"/>
  <c r="I177" i="92"/>
  <c r="H177" i="92"/>
  <c r="J182" i="92"/>
  <c r="I182" i="92"/>
  <c r="H182" i="92"/>
  <c r="J186" i="92"/>
  <c r="I186" i="92"/>
  <c r="H186" i="92"/>
  <c r="J191" i="92"/>
  <c r="I191" i="92"/>
  <c r="H191" i="92"/>
  <c r="J195" i="92"/>
  <c r="I195" i="92"/>
  <c r="H195" i="92"/>
  <c r="J199" i="92"/>
  <c r="I199" i="92"/>
  <c r="H199" i="92"/>
  <c r="J204" i="92"/>
  <c r="I204" i="92"/>
  <c r="H204" i="92"/>
  <c r="J208" i="92"/>
  <c r="I208" i="92"/>
  <c r="H208" i="92"/>
  <c r="J213" i="92"/>
  <c r="I213" i="92"/>
  <c r="H213" i="92"/>
  <c r="J218" i="92"/>
  <c r="I218" i="92"/>
  <c r="H218" i="92"/>
  <c r="J222" i="92"/>
  <c r="I222" i="92"/>
  <c r="H222" i="92"/>
  <c r="J226" i="92"/>
  <c r="I226" i="92"/>
  <c r="H226" i="92"/>
  <c r="J231" i="92"/>
  <c r="I231" i="92"/>
  <c r="H231" i="92"/>
  <c r="J235" i="92"/>
  <c r="I235" i="92"/>
  <c r="H235" i="92"/>
  <c r="J242" i="92"/>
  <c r="I242" i="92"/>
  <c r="H242" i="92"/>
  <c r="J247" i="92"/>
  <c r="I247" i="92"/>
  <c r="H247" i="92"/>
  <c r="J251" i="92"/>
  <c r="I251" i="92"/>
  <c r="H251" i="92"/>
  <c r="J255" i="92"/>
  <c r="I255" i="92"/>
  <c r="H255" i="92"/>
  <c r="J260" i="92"/>
  <c r="I260" i="92"/>
  <c r="H260" i="92"/>
  <c r="J265" i="92"/>
  <c r="I265" i="92"/>
  <c r="H265" i="92"/>
  <c r="J22" i="92"/>
  <c r="I22" i="92"/>
  <c r="H22" i="92"/>
  <c r="J47" i="92"/>
  <c r="I47" i="92"/>
  <c r="H47" i="92"/>
  <c r="H46" i="92" s="1"/>
  <c r="J66" i="92"/>
  <c r="J64" i="92" s="1"/>
  <c r="I66" i="92"/>
  <c r="I64" i="92" s="1"/>
  <c r="H66" i="92"/>
  <c r="H64" i="92" s="1"/>
  <c r="J77" i="92"/>
  <c r="I77" i="92"/>
  <c r="H77" i="92"/>
  <c r="J82" i="92"/>
  <c r="I82" i="92"/>
  <c r="H82" i="92"/>
  <c r="J87" i="92"/>
  <c r="I87" i="92"/>
  <c r="H87" i="92"/>
  <c r="J94" i="92"/>
  <c r="J93" i="92" s="1"/>
  <c r="I94" i="92"/>
  <c r="H94" i="92"/>
  <c r="H93" i="92" s="1"/>
  <c r="J99" i="92"/>
  <c r="I99" i="92"/>
  <c r="H99" i="92"/>
  <c r="J103" i="92"/>
  <c r="I103" i="92"/>
  <c r="H103" i="92"/>
  <c r="J107" i="92"/>
  <c r="I107" i="92"/>
  <c r="H107" i="92"/>
  <c r="J112" i="92"/>
  <c r="I112" i="92"/>
  <c r="H112" i="92"/>
  <c r="J116" i="92"/>
  <c r="I116" i="92"/>
  <c r="H116" i="92"/>
  <c r="J129" i="92"/>
  <c r="I129" i="92"/>
  <c r="H129" i="92"/>
  <c r="J143" i="92"/>
  <c r="I143" i="92"/>
  <c r="H143" i="92"/>
  <c r="J147" i="92"/>
  <c r="I147" i="92"/>
  <c r="H147" i="92"/>
  <c r="J152" i="92"/>
  <c r="I152" i="92"/>
  <c r="H152" i="92"/>
  <c r="J165" i="92"/>
  <c r="I165" i="92"/>
  <c r="H165" i="92"/>
  <c r="J174" i="92"/>
  <c r="I174" i="92"/>
  <c r="H174" i="92"/>
  <c r="J180" i="92"/>
  <c r="I180" i="92"/>
  <c r="H180" i="92"/>
  <c r="J184" i="92"/>
  <c r="I184" i="92"/>
  <c r="H184" i="92"/>
  <c r="J188" i="92"/>
  <c r="I188" i="92"/>
  <c r="H188" i="92"/>
  <c r="J193" i="92"/>
  <c r="I193" i="92"/>
  <c r="H193" i="92"/>
  <c r="J197" i="92"/>
  <c r="I197" i="92"/>
  <c r="H197" i="92"/>
  <c r="J210" i="92"/>
  <c r="I210" i="92"/>
  <c r="H210" i="92"/>
  <c r="J216" i="92"/>
  <c r="I216" i="92"/>
  <c r="H216" i="92"/>
  <c r="J220" i="92"/>
  <c r="I220" i="92"/>
  <c r="H220" i="92"/>
  <c r="J224" i="92"/>
  <c r="I224" i="92"/>
  <c r="H224" i="92"/>
  <c r="J237" i="92"/>
  <c r="I237" i="92"/>
  <c r="H237" i="92"/>
  <c r="J244" i="92"/>
  <c r="I244" i="92"/>
  <c r="H244" i="92"/>
  <c r="J249" i="92"/>
  <c r="I249" i="92"/>
  <c r="H249" i="92"/>
  <c r="U125" i="97"/>
  <c r="U230" i="97"/>
  <c r="H128" i="90"/>
  <c r="H119" i="90" s="1"/>
  <c r="J242" i="90"/>
  <c r="I242" i="90"/>
  <c r="H242" i="90"/>
  <c r="N48" i="90"/>
  <c r="P163" i="90"/>
  <c r="Y163" i="90"/>
  <c r="S189" i="90"/>
  <c r="X189" i="90"/>
  <c r="J21" i="92"/>
  <c r="I21" i="92"/>
  <c r="I20" i="92" s="1"/>
  <c r="I5" i="92" s="1"/>
  <c r="H21" i="92"/>
  <c r="J36" i="92"/>
  <c r="I36" i="92"/>
  <c r="H36" i="92"/>
  <c r="J53" i="92"/>
  <c r="J51" i="92" s="1"/>
  <c r="I53" i="92"/>
  <c r="I51" i="92" s="1"/>
  <c r="H53" i="92"/>
  <c r="H51" i="92" s="1"/>
  <c r="J76" i="92"/>
  <c r="I76" i="92"/>
  <c r="H76" i="92"/>
  <c r="Q73" i="92"/>
  <c r="V73" i="92"/>
  <c r="J81" i="92"/>
  <c r="J80" i="92" s="1"/>
  <c r="I81" i="92"/>
  <c r="I80" i="92" s="1"/>
  <c r="H81" i="92"/>
  <c r="J86" i="92"/>
  <c r="I86" i="92"/>
  <c r="H86" i="92"/>
  <c r="J92" i="92"/>
  <c r="I92" i="92"/>
  <c r="H92" i="92"/>
  <c r="J97" i="92"/>
  <c r="I97" i="92"/>
  <c r="H97" i="92"/>
  <c r="J102" i="92"/>
  <c r="I102" i="92"/>
  <c r="H102" i="92"/>
  <c r="J106" i="92"/>
  <c r="I106" i="92"/>
  <c r="H106" i="92"/>
  <c r="J111" i="92"/>
  <c r="I111" i="92"/>
  <c r="H111" i="92"/>
  <c r="J115" i="92"/>
  <c r="I115" i="92"/>
  <c r="H115" i="92"/>
  <c r="J119" i="92"/>
  <c r="I119" i="92"/>
  <c r="H119" i="92"/>
  <c r="J124" i="92"/>
  <c r="I124" i="92"/>
  <c r="H124" i="92"/>
  <c r="J128" i="92"/>
  <c r="I128" i="92"/>
  <c r="H128" i="92"/>
  <c r="J133" i="92"/>
  <c r="I133" i="92"/>
  <c r="H133" i="92"/>
  <c r="J138" i="92"/>
  <c r="I138" i="92"/>
  <c r="H138" i="92"/>
  <c r="J142" i="92"/>
  <c r="I142" i="92"/>
  <c r="H142" i="92"/>
  <c r="J146" i="92"/>
  <c r="I146" i="92"/>
  <c r="H146" i="92"/>
  <c r="J151" i="92"/>
  <c r="I151" i="92"/>
  <c r="H151" i="92"/>
  <c r="J155" i="92"/>
  <c r="I155" i="92"/>
  <c r="H155" i="92"/>
  <c r="J159" i="92"/>
  <c r="I159" i="92"/>
  <c r="H159" i="92"/>
  <c r="J164" i="92"/>
  <c r="I164" i="92"/>
  <c r="I163" i="92" s="1"/>
  <c r="H164" i="92"/>
  <c r="J168" i="92"/>
  <c r="I168" i="92"/>
  <c r="H168" i="92"/>
  <c r="J173" i="92"/>
  <c r="I173" i="92"/>
  <c r="H173" i="92"/>
  <c r="J179" i="92"/>
  <c r="I179" i="92"/>
  <c r="H179" i="92"/>
  <c r="H178" i="92" s="1"/>
  <c r="J183" i="92"/>
  <c r="I183" i="92"/>
  <c r="H183" i="92"/>
  <c r="J187" i="92"/>
  <c r="I187" i="92"/>
  <c r="H187" i="92"/>
  <c r="J192" i="92"/>
  <c r="I192" i="92"/>
  <c r="H192" i="92"/>
  <c r="J196" i="92"/>
  <c r="I196" i="92"/>
  <c r="H196" i="92"/>
  <c r="J201" i="92"/>
  <c r="I201" i="92"/>
  <c r="H201" i="92"/>
  <c r="J205" i="92"/>
  <c r="I205" i="92"/>
  <c r="H205" i="92"/>
  <c r="J209" i="92"/>
  <c r="I209" i="92"/>
  <c r="H209" i="92"/>
  <c r="J215" i="92"/>
  <c r="I215" i="92"/>
  <c r="H215" i="92"/>
  <c r="H214" i="92" s="1"/>
  <c r="J219" i="92"/>
  <c r="I219" i="92"/>
  <c r="H219" i="92"/>
  <c r="J223" i="92"/>
  <c r="I223" i="92"/>
  <c r="H223" i="92"/>
  <c r="J227" i="92"/>
  <c r="I227" i="92"/>
  <c r="H227" i="92"/>
  <c r="J232" i="92"/>
  <c r="I232" i="92"/>
  <c r="H232" i="92"/>
  <c r="J236" i="92"/>
  <c r="I236" i="92"/>
  <c r="H236" i="92"/>
  <c r="J243" i="92"/>
  <c r="I243" i="92"/>
  <c r="H243" i="92"/>
  <c r="J248" i="92"/>
  <c r="I248" i="92"/>
  <c r="H248" i="92"/>
  <c r="J252" i="92"/>
  <c r="I252" i="92"/>
  <c r="H252" i="92"/>
  <c r="J256" i="92"/>
  <c r="I256" i="92"/>
  <c r="H256" i="92"/>
  <c r="J262" i="92"/>
  <c r="J261" i="92" s="1"/>
  <c r="I262" i="92"/>
  <c r="H262" i="92"/>
  <c r="H261" i="92" s="1"/>
  <c r="J266" i="92"/>
  <c r="I266" i="92"/>
  <c r="H266" i="92"/>
  <c r="Y50" i="95"/>
  <c r="M5" i="94"/>
  <c r="X6" i="95"/>
  <c r="X24" i="95"/>
  <c r="O48" i="90"/>
  <c r="U51" i="90"/>
  <c r="F22" i="92"/>
  <c r="F20" i="92" s="1"/>
  <c r="G22" i="92"/>
  <c r="F48" i="92"/>
  <c r="G48" i="92"/>
  <c r="AB48" i="92"/>
  <c r="F74" i="92"/>
  <c r="G74" i="92"/>
  <c r="F78" i="92"/>
  <c r="G78" i="92"/>
  <c r="F83" i="92"/>
  <c r="G83" i="92"/>
  <c r="F95" i="92"/>
  <c r="G95" i="92"/>
  <c r="F100" i="92"/>
  <c r="G100" i="92"/>
  <c r="F104" i="92"/>
  <c r="G104" i="92"/>
  <c r="F108" i="92"/>
  <c r="G108" i="92"/>
  <c r="F113" i="92"/>
  <c r="G113" i="92"/>
  <c r="F117" i="92"/>
  <c r="G117" i="92"/>
  <c r="F130" i="92"/>
  <c r="G130" i="92"/>
  <c r="F144" i="92"/>
  <c r="G144" i="92"/>
  <c r="F148" i="92"/>
  <c r="G148" i="92"/>
  <c r="F166" i="92"/>
  <c r="G166" i="92"/>
  <c r="F175" i="92"/>
  <c r="G175" i="92"/>
  <c r="F185" i="92"/>
  <c r="G185" i="92"/>
  <c r="S189" i="92"/>
  <c r="F190" i="92"/>
  <c r="G190" i="92"/>
  <c r="F194" i="92"/>
  <c r="G194" i="92"/>
  <c r="F198" i="92"/>
  <c r="G198" i="92"/>
  <c r="F212" i="92"/>
  <c r="G212" i="92"/>
  <c r="F217" i="92"/>
  <c r="G217" i="92"/>
  <c r="F230" i="92"/>
  <c r="G230" i="92"/>
  <c r="F246" i="92"/>
  <c r="G246" i="92"/>
  <c r="F259" i="92"/>
  <c r="G259" i="92"/>
  <c r="K7" i="98"/>
  <c r="S17" i="93"/>
  <c r="V208" i="96"/>
  <c r="T5" i="90"/>
  <c r="U15" i="90"/>
  <c r="U37" i="90"/>
  <c r="P48" i="90"/>
  <c r="T48" i="90"/>
  <c r="Y48" i="90"/>
  <c r="U85" i="90"/>
  <c r="U106" i="90"/>
  <c r="U149" i="90"/>
  <c r="M189" i="90"/>
  <c r="U203" i="90"/>
  <c r="F23" i="92"/>
  <c r="G23" i="92"/>
  <c r="F34" i="92"/>
  <c r="F33" i="92" s="1"/>
  <c r="G34" i="92"/>
  <c r="F50" i="92"/>
  <c r="G50" i="92"/>
  <c r="F75" i="92"/>
  <c r="G75" i="92"/>
  <c r="F79" i="92"/>
  <c r="G79" i="92"/>
  <c r="S84" i="92"/>
  <c r="F85" i="92"/>
  <c r="G85" i="92"/>
  <c r="S90" i="92"/>
  <c r="F91" i="92"/>
  <c r="F90" i="92" s="1"/>
  <c r="G91" i="92"/>
  <c r="F96" i="92"/>
  <c r="G96" i="92"/>
  <c r="F101" i="92"/>
  <c r="G101" i="92"/>
  <c r="F105" i="92"/>
  <c r="G105" i="92"/>
  <c r="S109" i="92"/>
  <c r="F110" i="92"/>
  <c r="G110" i="92"/>
  <c r="F114" i="92"/>
  <c r="G114" i="92"/>
  <c r="F118" i="92"/>
  <c r="G118" i="92"/>
  <c r="F123" i="92"/>
  <c r="G123" i="92"/>
  <c r="F127" i="92"/>
  <c r="G127" i="92"/>
  <c r="S131" i="92"/>
  <c r="F132" i="92"/>
  <c r="F131" i="92" s="1"/>
  <c r="G132" i="92"/>
  <c r="F137" i="92"/>
  <c r="G137" i="92"/>
  <c r="F141" i="92"/>
  <c r="G141" i="92"/>
  <c r="F145" i="92"/>
  <c r="G145" i="92"/>
  <c r="S149" i="92"/>
  <c r="F150" i="92"/>
  <c r="G150" i="92"/>
  <c r="F154" i="92"/>
  <c r="G154" i="92"/>
  <c r="F158" i="92"/>
  <c r="G158" i="92"/>
  <c r="F162" i="92"/>
  <c r="G162" i="92"/>
  <c r="F167" i="92"/>
  <c r="G167" i="92"/>
  <c r="F172" i="92"/>
  <c r="G172" i="92"/>
  <c r="F177" i="92"/>
  <c r="G177" i="92"/>
  <c r="F182" i="92"/>
  <c r="G182" i="92"/>
  <c r="F186" i="92"/>
  <c r="G186" i="92"/>
  <c r="F191" i="92"/>
  <c r="G191" i="92"/>
  <c r="F195" i="92"/>
  <c r="G195" i="92"/>
  <c r="F199" i="92"/>
  <c r="G199" i="92"/>
  <c r="F204" i="92"/>
  <c r="G204" i="92"/>
  <c r="F208" i="92"/>
  <c r="G208" i="92"/>
  <c r="F213" i="92"/>
  <c r="G213" i="92"/>
  <c r="F218" i="92"/>
  <c r="G218" i="92"/>
  <c r="F222" i="92"/>
  <c r="G222" i="92"/>
  <c r="F226" i="92"/>
  <c r="G226" i="92"/>
  <c r="F231" i="92"/>
  <c r="G231" i="92"/>
  <c r="F235" i="92"/>
  <c r="G235" i="92"/>
  <c r="F242" i="92"/>
  <c r="G242" i="92"/>
  <c r="F247" i="92"/>
  <c r="G247" i="92"/>
  <c r="F251" i="92"/>
  <c r="G251" i="92"/>
  <c r="F255" i="92"/>
  <c r="G255" i="92"/>
  <c r="F260" i="92"/>
  <c r="G260" i="92"/>
  <c r="F265" i="92"/>
  <c r="G265" i="92"/>
  <c r="U5" i="94"/>
  <c r="Z5" i="94"/>
  <c r="W26" i="94"/>
  <c r="L26" i="94" s="1"/>
  <c r="P48" i="94"/>
  <c r="T48" i="94"/>
  <c r="W96" i="94"/>
  <c r="L96" i="94" s="1"/>
  <c r="W106" i="94"/>
  <c r="L106" i="94" s="1"/>
  <c r="W121" i="94"/>
  <c r="W246" i="94"/>
  <c r="L246" i="94" s="1"/>
  <c r="V39" i="96"/>
  <c r="Q37" i="95"/>
  <c r="U53" i="95"/>
  <c r="V81" i="96"/>
  <c r="S70" i="95" s="1"/>
  <c r="Q70" i="95"/>
  <c r="V90" i="96"/>
  <c r="S79" i="95" s="1"/>
  <c r="Q79" i="95"/>
  <c r="V106" i="96"/>
  <c r="Q95" i="95"/>
  <c r="V117" i="96"/>
  <c r="U117" i="95"/>
  <c r="Y117" i="95"/>
  <c r="W135" i="95"/>
  <c r="V168" i="96"/>
  <c r="V175" i="96"/>
  <c r="S164" i="95" s="1"/>
  <c r="Q164" i="95"/>
  <c r="O186" i="95"/>
  <c r="V211" i="96"/>
  <c r="S200" i="95" s="1"/>
  <c r="Q200" i="95"/>
  <c r="V225" i="96"/>
  <c r="P227" i="95"/>
  <c r="O244" i="95"/>
  <c r="U26" i="97"/>
  <c r="U76" i="97"/>
  <c r="U106" i="97"/>
  <c r="U114" i="97"/>
  <c r="U150" i="97"/>
  <c r="U227" i="97"/>
  <c r="U257" i="97"/>
  <c r="U261" i="97"/>
  <c r="S231" i="95" s="1"/>
  <c r="U277" i="97"/>
  <c r="S247" i="95" s="1"/>
  <c r="F122" i="92"/>
  <c r="G122" i="92"/>
  <c r="F140" i="92"/>
  <c r="G140" i="92"/>
  <c r="F153" i="92"/>
  <c r="G153" i="92"/>
  <c r="F170" i="92"/>
  <c r="G170" i="92"/>
  <c r="F181" i="92"/>
  <c r="G181" i="92"/>
  <c r="F207" i="92"/>
  <c r="G207" i="92"/>
  <c r="F221" i="92"/>
  <c r="G221" i="92"/>
  <c r="F250" i="92"/>
  <c r="G250" i="92"/>
  <c r="F268" i="92"/>
  <c r="G268" i="92"/>
  <c r="S76" i="95"/>
  <c r="S84" i="95"/>
  <c r="M48" i="90"/>
  <c r="V48" i="90"/>
  <c r="U62" i="90"/>
  <c r="U145" i="90"/>
  <c r="U155" i="90"/>
  <c r="U167" i="90"/>
  <c r="F36" i="92"/>
  <c r="G36" i="92"/>
  <c r="F53" i="92"/>
  <c r="F51" i="92" s="1"/>
  <c r="G53" i="92"/>
  <c r="G51" i="92" s="1"/>
  <c r="F76" i="92"/>
  <c r="G76" i="92"/>
  <c r="F81" i="92"/>
  <c r="G81" i="92"/>
  <c r="F86" i="92"/>
  <c r="G86" i="92"/>
  <c r="F92" i="92"/>
  <c r="G92" i="92"/>
  <c r="F97" i="92"/>
  <c r="G97" i="92"/>
  <c r="F102" i="92"/>
  <c r="G102" i="92"/>
  <c r="F106" i="92"/>
  <c r="G106" i="92"/>
  <c r="F111" i="92"/>
  <c r="G111" i="92"/>
  <c r="F115" i="92"/>
  <c r="G115" i="92"/>
  <c r="F119" i="92"/>
  <c r="G119" i="92"/>
  <c r="F124" i="92"/>
  <c r="G124" i="92"/>
  <c r="F128" i="92"/>
  <c r="G128" i="92"/>
  <c r="F133" i="92"/>
  <c r="G133" i="92"/>
  <c r="F138" i="92"/>
  <c r="G138" i="92"/>
  <c r="F142" i="92"/>
  <c r="G142" i="92"/>
  <c r="F146" i="92"/>
  <c r="G146" i="92"/>
  <c r="F151" i="92"/>
  <c r="G151" i="92"/>
  <c r="F155" i="92"/>
  <c r="G155" i="92"/>
  <c r="F159" i="92"/>
  <c r="G159" i="92"/>
  <c r="F164" i="92"/>
  <c r="G164" i="92"/>
  <c r="F168" i="92"/>
  <c r="G168" i="92"/>
  <c r="F173" i="92"/>
  <c r="G173" i="92"/>
  <c r="S178" i="92"/>
  <c r="F179" i="92"/>
  <c r="G179" i="92"/>
  <c r="F183" i="92"/>
  <c r="G183" i="92"/>
  <c r="F187" i="92"/>
  <c r="G187" i="92"/>
  <c r="F192" i="92"/>
  <c r="G192" i="92"/>
  <c r="F196" i="92"/>
  <c r="G196" i="92"/>
  <c r="S200" i="92"/>
  <c r="F201" i="92"/>
  <c r="G201" i="92"/>
  <c r="F205" i="92"/>
  <c r="G205" i="92"/>
  <c r="F209" i="92"/>
  <c r="G209" i="92"/>
  <c r="S214" i="92"/>
  <c r="F215" i="92"/>
  <c r="G215" i="92"/>
  <c r="F219" i="92"/>
  <c r="G219" i="92"/>
  <c r="F223" i="92"/>
  <c r="G223" i="92"/>
  <c r="F227" i="92"/>
  <c r="G227" i="92"/>
  <c r="F232" i="92"/>
  <c r="G232" i="92"/>
  <c r="F236" i="92"/>
  <c r="G236" i="92"/>
  <c r="F243" i="92"/>
  <c r="G243" i="92"/>
  <c r="F248" i="92"/>
  <c r="G248" i="92"/>
  <c r="F252" i="92"/>
  <c r="G252" i="92"/>
  <c r="F256" i="92"/>
  <c r="G256" i="92"/>
  <c r="S261" i="92"/>
  <c r="F262" i="92"/>
  <c r="G262" i="92"/>
  <c r="F266" i="92"/>
  <c r="G266" i="92"/>
  <c r="Q5" i="94"/>
  <c r="W6" i="94"/>
  <c r="L6" i="94" s="1"/>
  <c r="Q48" i="94"/>
  <c r="W51" i="94"/>
  <c r="L51" i="94" s="1"/>
  <c r="U48" i="94"/>
  <c r="W73" i="94"/>
  <c r="L73" i="94" s="1"/>
  <c r="W130" i="94"/>
  <c r="L130" i="94" s="1"/>
  <c r="W143" i="94"/>
  <c r="L143" i="94" s="1"/>
  <c r="W146" i="94"/>
  <c r="L146" i="94" s="1"/>
  <c r="W160" i="94"/>
  <c r="L160" i="94" s="1"/>
  <c r="W178" i="94"/>
  <c r="L178" i="94" s="1"/>
  <c r="W204" i="94"/>
  <c r="L204" i="94" s="1"/>
  <c r="P20" i="95"/>
  <c r="P24" i="95"/>
  <c r="Q33" i="95"/>
  <c r="W37" i="95"/>
  <c r="P50" i="95"/>
  <c r="W70" i="95"/>
  <c r="W79" i="95"/>
  <c r="W95" i="95"/>
  <c r="N106" i="95"/>
  <c r="V128" i="96"/>
  <c r="S117" i="95" s="1"/>
  <c r="P120" i="95"/>
  <c r="W164" i="95"/>
  <c r="V186" i="96"/>
  <c r="U186" i="95"/>
  <c r="Y186" i="95"/>
  <c r="W200" i="95"/>
  <c r="V238" i="96"/>
  <c r="S227" i="95" s="1"/>
  <c r="V227" i="95"/>
  <c r="U244" i="95"/>
  <c r="Y244" i="95"/>
  <c r="U147" i="97"/>
  <c r="U187" i="97"/>
  <c r="U216" i="97"/>
  <c r="U244" i="97"/>
  <c r="U274" i="97"/>
  <c r="F88" i="92"/>
  <c r="G88" i="92"/>
  <c r="F126" i="92"/>
  <c r="G126" i="92"/>
  <c r="F136" i="92"/>
  <c r="G136" i="92"/>
  <c r="F157" i="92"/>
  <c r="G157" i="92"/>
  <c r="F203" i="92"/>
  <c r="G203" i="92"/>
  <c r="F225" i="92"/>
  <c r="G225" i="92"/>
  <c r="F234" i="92"/>
  <c r="G234" i="92"/>
  <c r="F238" i="92"/>
  <c r="G238" i="92"/>
  <c r="F254" i="92"/>
  <c r="G254" i="92"/>
  <c r="F264" i="92"/>
  <c r="G264" i="92"/>
  <c r="U26" i="90"/>
  <c r="U102" i="90"/>
  <c r="L121" i="90"/>
  <c r="U128" i="90"/>
  <c r="K128" i="90" s="1"/>
  <c r="K119" i="90" s="1"/>
  <c r="H7" i="89" s="1"/>
  <c r="H10" i="89" s="1"/>
  <c r="U193" i="90"/>
  <c r="U217" i="90"/>
  <c r="O221" i="90"/>
  <c r="U221" i="90" s="1"/>
  <c r="U222" i="90"/>
  <c r="K239" i="90"/>
  <c r="K216" i="90" s="1"/>
  <c r="G239" i="90"/>
  <c r="G216" i="90" s="1"/>
  <c r="K242" i="90"/>
  <c r="G242" i="90"/>
  <c r="S20" i="92"/>
  <c r="F21" i="92"/>
  <c r="G21" i="92"/>
  <c r="G20" i="92" s="1"/>
  <c r="G5" i="92" s="1"/>
  <c r="M5" i="89" s="1"/>
  <c r="F47" i="92"/>
  <c r="G47" i="92"/>
  <c r="AB47" i="92"/>
  <c r="F66" i="92"/>
  <c r="F64" i="92" s="1"/>
  <c r="G66" i="92"/>
  <c r="G64" i="92" s="1"/>
  <c r="F77" i="92"/>
  <c r="G77" i="92"/>
  <c r="F82" i="92"/>
  <c r="F80" i="92" s="1"/>
  <c r="G82" i="92"/>
  <c r="F87" i="92"/>
  <c r="G87" i="92"/>
  <c r="S93" i="92"/>
  <c r="F94" i="92"/>
  <c r="F93" i="92" s="1"/>
  <c r="G94" i="92"/>
  <c r="G93" i="92" s="1"/>
  <c r="S98" i="92"/>
  <c r="F99" i="92"/>
  <c r="G99" i="92"/>
  <c r="F103" i="92"/>
  <c r="G103" i="92"/>
  <c r="F107" i="92"/>
  <c r="G107" i="92"/>
  <c r="F112" i="92"/>
  <c r="F109" i="92" s="1"/>
  <c r="G112" i="92"/>
  <c r="F116" i="92"/>
  <c r="G116" i="92"/>
  <c r="S120" i="92"/>
  <c r="F121" i="92"/>
  <c r="G121" i="92"/>
  <c r="F125" i="92"/>
  <c r="G125" i="92"/>
  <c r="F129" i="92"/>
  <c r="G129" i="92"/>
  <c r="S134" i="92"/>
  <c r="F135" i="92"/>
  <c r="G135" i="92"/>
  <c r="F139" i="92"/>
  <c r="G139" i="92"/>
  <c r="F143" i="92"/>
  <c r="G143" i="92"/>
  <c r="F147" i="92"/>
  <c r="G147" i="92"/>
  <c r="F152" i="92"/>
  <c r="G152" i="92"/>
  <c r="F156" i="92"/>
  <c r="G156" i="92"/>
  <c r="F160" i="92"/>
  <c r="G160" i="92"/>
  <c r="F165" i="92"/>
  <c r="G165" i="92"/>
  <c r="F169" i="92"/>
  <c r="G169" i="92"/>
  <c r="F174" i="92"/>
  <c r="G174" i="92"/>
  <c r="F180" i="92"/>
  <c r="G180" i="92"/>
  <c r="F184" i="92"/>
  <c r="G184" i="92"/>
  <c r="F188" i="92"/>
  <c r="G188" i="92"/>
  <c r="F193" i="92"/>
  <c r="G193" i="92"/>
  <c r="F197" i="92"/>
  <c r="G197" i="92"/>
  <c r="F202" i="92"/>
  <c r="G202" i="92"/>
  <c r="F206" i="92"/>
  <c r="G206" i="92"/>
  <c r="F210" i="92"/>
  <c r="G210" i="92"/>
  <c r="F216" i="92"/>
  <c r="G216" i="92"/>
  <c r="F220" i="92"/>
  <c r="G220" i="92"/>
  <c r="F224" i="92"/>
  <c r="G224" i="92"/>
  <c r="F229" i="92"/>
  <c r="G229" i="92"/>
  <c r="F233" i="92"/>
  <c r="G233" i="92"/>
  <c r="F237" i="92"/>
  <c r="G237" i="92"/>
  <c r="F244" i="92"/>
  <c r="G244" i="92"/>
  <c r="F249" i="92"/>
  <c r="G249" i="92"/>
  <c r="F253" i="92"/>
  <c r="G253" i="92"/>
  <c r="F257" i="92"/>
  <c r="G257" i="92"/>
  <c r="F263" i="92"/>
  <c r="G263" i="92"/>
  <c r="F267" i="92"/>
  <c r="G267" i="92"/>
  <c r="R5" i="94"/>
  <c r="W15" i="94"/>
  <c r="L15" i="94" s="1"/>
  <c r="W37" i="94"/>
  <c r="L37" i="94" s="1"/>
  <c r="W85" i="94"/>
  <c r="L85" i="94" s="1"/>
  <c r="W102" i="94"/>
  <c r="L102" i="94" s="1"/>
  <c r="L150" i="94"/>
  <c r="W223" i="94"/>
  <c r="L223" i="94" s="1"/>
  <c r="W243" i="94"/>
  <c r="L243" i="94" s="1"/>
  <c r="V6" i="95"/>
  <c r="V20" i="95"/>
  <c r="V24" i="95"/>
  <c r="V47" i="96"/>
  <c r="S45" i="95" s="1"/>
  <c r="V50" i="95"/>
  <c r="V77" i="96"/>
  <c r="S66" i="95" s="1"/>
  <c r="Q66" i="95"/>
  <c r="P76" i="95"/>
  <c r="P84" i="95"/>
  <c r="T106" i="95"/>
  <c r="X106" i="95"/>
  <c r="V131" i="96"/>
  <c r="V120" i="95"/>
  <c r="O157" i="95"/>
  <c r="N175" i="95"/>
  <c r="V197" i="96"/>
  <c r="P197" i="95"/>
  <c r="O214" i="95"/>
  <c r="P231" i="95"/>
  <c r="V255" i="96"/>
  <c r="S244" i="95" s="1"/>
  <c r="P247" i="95"/>
  <c r="U136" i="97"/>
  <c r="O177" i="97"/>
  <c r="U177" i="97" s="1"/>
  <c r="U179" i="97"/>
  <c r="U205" i="97"/>
  <c r="M256" i="97"/>
  <c r="M255" i="97" s="1"/>
  <c r="U30" i="97"/>
  <c r="J6" i="98"/>
  <c r="J7" i="98"/>
  <c r="S17" i="89"/>
  <c r="S6" i="92"/>
  <c r="S67" i="92"/>
  <c r="S171" i="92"/>
  <c r="S228" i="92"/>
  <c r="S241" i="92"/>
  <c r="M73" i="92"/>
  <c r="S80" i="92"/>
  <c r="M161" i="92"/>
  <c r="S161" i="92" s="1"/>
  <c r="S163" i="92"/>
  <c r="S33" i="92"/>
  <c r="S37" i="92"/>
  <c r="S64" i="92"/>
  <c r="S24" i="92"/>
  <c r="U121" i="90"/>
  <c r="G128" i="90"/>
  <c r="T139" i="90"/>
  <c r="U141" i="90"/>
  <c r="P46" i="92"/>
  <c r="S46" i="92" s="1"/>
  <c r="S51" i="92"/>
  <c r="U79" i="97"/>
  <c r="U53" i="97"/>
  <c r="S37" i="95" s="1"/>
  <c r="W33" i="95"/>
  <c r="Y33" i="95"/>
  <c r="V33" i="95"/>
  <c r="X33" i="95"/>
  <c r="U6" i="95"/>
  <c r="W6" i="95"/>
  <c r="Y6" i="95"/>
  <c r="P158" i="96"/>
  <c r="V160" i="96"/>
  <c r="S149" i="95" s="1"/>
  <c r="R158" i="96"/>
  <c r="O147" i="95" s="1"/>
  <c r="O149" i="95"/>
  <c r="T158" i="96"/>
  <c r="Q147" i="95" s="1"/>
  <c r="Q149" i="95"/>
  <c r="W158" i="96"/>
  <c r="T147" i="95" s="1"/>
  <c r="T149" i="95"/>
  <c r="Y158" i="96"/>
  <c r="V147" i="95" s="1"/>
  <c r="V149" i="95"/>
  <c r="AA158" i="96"/>
  <c r="X147" i="95" s="1"/>
  <c r="X149" i="95"/>
  <c r="O6" i="95"/>
  <c r="Q6" i="95"/>
  <c r="S158" i="96"/>
  <c r="P147" i="95" s="1"/>
  <c r="P149" i="95"/>
  <c r="X158" i="96"/>
  <c r="U147" i="95" s="1"/>
  <c r="U149" i="95"/>
  <c r="Z158" i="96"/>
  <c r="W147" i="95" s="1"/>
  <c r="W149" i="95"/>
  <c r="AB158" i="96"/>
  <c r="Y147" i="95" s="1"/>
  <c r="Y149" i="95"/>
  <c r="P6" i="95"/>
  <c r="V59" i="96"/>
  <c r="S50" i="95" s="1"/>
  <c r="T37" i="95"/>
  <c r="Q42" i="96"/>
  <c r="N40" i="95" s="1"/>
  <c r="N45" i="95"/>
  <c r="S42" i="96"/>
  <c r="P40" i="95" s="1"/>
  <c r="P45" i="95"/>
  <c r="U42" i="96"/>
  <c r="R40" i="95" s="1"/>
  <c r="R45" i="95"/>
  <c r="X42" i="96"/>
  <c r="U40" i="95" s="1"/>
  <c r="U45" i="95"/>
  <c r="Z42" i="96"/>
  <c r="W40" i="95" s="1"/>
  <c r="W45" i="95"/>
  <c r="AB42" i="96"/>
  <c r="Y40" i="95" s="1"/>
  <c r="Y45" i="95"/>
  <c r="Y53" i="95"/>
  <c r="U60" i="97"/>
  <c r="N6" i="95"/>
  <c r="U6" i="97"/>
  <c r="L121" i="94"/>
  <c r="V35" i="96"/>
  <c r="S33" i="95" s="1"/>
  <c r="R33" i="95"/>
  <c r="V62" i="96"/>
  <c r="R53" i="95"/>
  <c r="R6" i="95"/>
  <c r="V6" i="96"/>
  <c r="V24" i="96"/>
  <c r="R24" i="95"/>
  <c r="R20" i="95"/>
  <c r="V20" i="96"/>
  <c r="L52" i="95"/>
  <c r="L191" i="95"/>
  <c r="P9" i="68"/>
  <c r="M177" i="97"/>
  <c r="O69" i="96"/>
  <c r="O62" i="96" s="1"/>
  <c r="O60" i="96"/>
  <c r="O46" i="96"/>
  <c r="N45" i="96"/>
  <c r="N42" i="96" s="1"/>
  <c r="O40" i="96"/>
  <c r="N36" i="96"/>
  <c r="N33" i="96"/>
  <c r="M22" i="96"/>
  <c r="M20" i="96" s="1"/>
  <c r="M5" i="96" s="1"/>
  <c r="N19" i="96"/>
  <c r="N15" i="96"/>
  <c r="M144" i="90"/>
  <c r="M141" i="90" s="1"/>
  <c r="M139" i="90" s="1"/>
  <c r="L141" i="90"/>
  <c r="L139" i="90" s="1"/>
  <c r="F84" i="92"/>
  <c r="F46" i="92"/>
  <c r="F171" i="92"/>
  <c r="L12" i="89" s="1"/>
  <c r="F239" i="90"/>
  <c r="F216" i="90" s="1"/>
  <c r="F242" i="90"/>
  <c r="N221" i="90"/>
  <c r="R84" i="90"/>
  <c r="S163" i="90"/>
  <c r="N121" i="90"/>
  <c r="N139" i="90"/>
  <c r="R95" i="94"/>
  <c r="R84" i="94" s="1"/>
  <c r="V95" i="94"/>
  <c r="V84" i="94" s="1"/>
  <c r="AA95" i="94"/>
  <c r="S164" i="94"/>
  <c r="X164" i="94"/>
  <c r="AB164" i="94"/>
  <c r="L54" i="95"/>
  <c r="O37" i="96"/>
  <c r="O35" i="96" s="1"/>
  <c r="L39" i="95"/>
  <c r="O41" i="96"/>
  <c r="L28" i="95"/>
  <c r="N30" i="96"/>
  <c r="P73" i="92"/>
  <c r="Y73" i="92"/>
  <c r="Q240" i="92"/>
  <c r="Q239" i="92" s="1"/>
  <c r="X240" i="92"/>
  <c r="R73" i="92"/>
  <c r="L248" i="95"/>
  <c r="L167" i="95"/>
  <c r="L171" i="95"/>
  <c r="L53" i="97"/>
  <c r="M53" i="97"/>
  <c r="L78" i="95"/>
  <c r="L223" i="95"/>
  <c r="L232" i="95"/>
  <c r="N89" i="97"/>
  <c r="N192" i="97"/>
  <c r="N256" i="97"/>
  <c r="N255" i="97" s="1"/>
  <c r="L69" i="95"/>
  <c r="L123" i="95"/>
  <c r="L189" i="95"/>
  <c r="L136" i="97"/>
  <c r="L150" i="97"/>
  <c r="L165" i="97"/>
  <c r="L227" i="97"/>
  <c r="L38" i="95"/>
  <c r="L177" i="95"/>
  <c r="L185" i="95"/>
  <c r="M5" i="97"/>
  <c r="L45" i="97"/>
  <c r="L114" i="97"/>
  <c r="L72" i="95"/>
  <c r="L201" i="95"/>
  <c r="L209" i="95"/>
  <c r="L244" i="97"/>
  <c r="L23" i="95"/>
  <c r="L26" i="95"/>
  <c r="L30" i="95"/>
  <c r="L30" i="97"/>
  <c r="L25" i="95"/>
  <c r="L29" i="95"/>
  <c r="L31" i="95"/>
  <c r="L22" i="95"/>
  <c r="N5" i="97"/>
  <c r="L15" i="95"/>
  <c r="Y256" i="97"/>
  <c r="Y255" i="97" s="1"/>
  <c r="L11" i="95"/>
  <c r="L19" i="95"/>
  <c r="M70" i="95"/>
  <c r="M95" i="95"/>
  <c r="P256" i="97"/>
  <c r="P255" i="97" s="1"/>
  <c r="P192" i="97"/>
  <c r="L13" i="95"/>
  <c r="W89" i="97"/>
  <c r="L8" i="95"/>
  <c r="M76" i="95"/>
  <c r="M84" i="95"/>
  <c r="M24" i="95"/>
  <c r="L14" i="95"/>
  <c r="L18" i="95"/>
  <c r="M247" i="95"/>
  <c r="AA105" i="97"/>
  <c r="V256" i="97"/>
  <c r="V255" i="97" s="1"/>
  <c r="M50" i="95"/>
  <c r="M53" i="95"/>
  <c r="M79" i="95"/>
  <c r="M197" i="95"/>
  <c r="Y192" i="97"/>
  <c r="R256" i="97"/>
  <c r="R255" i="97" s="1"/>
  <c r="W256" i="97"/>
  <c r="W255" i="97" s="1"/>
  <c r="AA256" i="97"/>
  <c r="AA255" i="97" s="1"/>
  <c r="M200" i="95"/>
  <c r="Q5" i="97"/>
  <c r="V5" i="97"/>
  <c r="Z5" i="97"/>
  <c r="P89" i="97"/>
  <c r="Y89" i="97"/>
  <c r="M37" i="95"/>
  <c r="M135" i="95"/>
  <c r="M186" i="95"/>
  <c r="M244" i="95"/>
  <c r="R5" i="97"/>
  <c r="W5" i="97"/>
  <c r="AA5" i="97"/>
  <c r="X44" i="97"/>
  <c r="O89" i="97"/>
  <c r="S89" i="97"/>
  <c r="X89" i="97"/>
  <c r="R89" i="97"/>
  <c r="AA89" i="97"/>
  <c r="R192" i="97"/>
  <c r="W192" i="97"/>
  <c r="AA192" i="97"/>
  <c r="O105" i="97"/>
  <c r="M106" i="95"/>
  <c r="M231" i="95"/>
  <c r="P44" i="97"/>
  <c r="Y44" i="97"/>
  <c r="Q256" i="97"/>
  <c r="Q255" i="97" s="1"/>
  <c r="Z256" i="97"/>
  <c r="Z255" i="97" s="1"/>
  <c r="M117" i="95"/>
  <c r="M157" i="95"/>
  <c r="M214" i="95"/>
  <c r="P5" i="97"/>
  <c r="Y5" i="97"/>
  <c r="S44" i="97"/>
  <c r="P105" i="97"/>
  <c r="Y105" i="97"/>
  <c r="L277" i="97"/>
  <c r="O44" i="97"/>
  <c r="S105" i="97"/>
  <c r="L44" i="95"/>
  <c r="M45" i="95"/>
  <c r="L203" i="95"/>
  <c r="L207" i="95"/>
  <c r="L217" i="95"/>
  <c r="V105" i="97"/>
  <c r="Q105" i="97"/>
  <c r="O192" i="97"/>
  <c r="X192" i="97"/>
  <c r="S256" i="97"/>
  <c r="S255" i="97" s="1"/>
  <c r="M20" i="95"/>
  <c r="M164" i="95"/>
  <c r="L179" i="95"/>
  <c r="L183" i="95"/>
  <c r="O5" i="97"/>
  <c r="S5" i="97"/>
  <c r="X5" i="97"/>
  <c r="L6" i="97"/>
  <c r="L76" i="97"/>
  <c r="M89" i="97"/>
  <c r="Q89" i="97"/>
  <c r="V89" i="97"/>
  <c r="Z89" i="97"/>
  <c r="R105" i="97"/>
  <c r="X105" i="97"/>
  <c r="L179" i="97"/>
  <c r="L177" i="97" s="1"/>
  <c r="L261" i="97"/>
  <c r="L96" i="97"/>
  <c r="L100" i="97"/>
  <c r="M105" i="97"/>
  <c r="Z105" i="97"/>
  <c r="N105" i="97"/>
  <c r="W105" i="97"/>
  <c r="L205" i="97"/>
  <c r="S192" i="97"/>
  <c r="O256" i="97"/>
  <c r="X256" i="97"/>
  <c r="X255" i="97" s="1"/>
  <c r="L34" i="95"/>
  <c r="M120" i="95"/>
  <c r="L121" i="95"/>
  <c r="L159" i="95"/>
  <c r="M175" i="95"/>
  <c r="L176" i="95"/>
  <c r="M227" i="95"/>
  <c r="L228" i="95"/>
  <c r="R44" i="97"/>
  <c r="W44" i="97"/>
  <c r="AA44" i="97"/>
  <c r="L79" i="97"/>
  <c r="L147" i="97"/>
  <c r="M192" i="97"/>
  <c r="Q192" i="97"/>
  <c r="V192" i="97"/>
  <c r="Z192" i="97"/>
  <c r="Y42" i="96"/>
  <c r="V40" i="95" s="1"/>
  <c r="P173" i="96"/>
  <c r="X86" i="96"/>
  <c r="L193" i="95"/>
  <c r="L77" i="95"/>
  <c r="T42" i="96"/>
  <c r="Q40" i="95" s="1"/>
  <c r="W70" i="96"/>
  <c r="L255" i="96"/>
  <c r="L188" i="95"/>
  <c r="L190" i="95"/>
  <c r="M34" i="96"/>
  <c r="L115" i="95"/>
  <c r="N237" i="96"/>
  <c r="N236" i="96" s="1"/>
  <c r="W237" i="96"/>
  <c r="L172" i="95"/>
  <c r="L213" i="95"/>
  <c r="Q5" i="96"/>
  <c r="U5" i="96"/>
  <c r="Z5" i="96"/>
  <c r="P70" i="96"/>
  <c r="T70" i="96"/>
  <c r="Y70" i="96"/>
  <c r="V59" i="95" s="1"/>
  <c r="U158" i="96"/>
  <c r="L56" i="95"/>
  <c r="L222" i="95"/>
  <c r="X5" i="96"/>
  <c r="U237" i="96"/>
  <c r="L165" i="95"/>
  <c r="L168" i="95"/>
  <c r="L192" i="95"/>
  <c r="AB5" i="96"/>
  <c r="O5" i="96"/>
  <c r="P42" i="96"/>
  <c r="M40" i="95" s="1"/>
  <c r="Q34" i="96"/>
  <c r="N70" i="96"/>
  <c r="O70" i="96"/>
  <c r="S70" i="96"/>
  <c r="P59" i="95" s="1"/>
  <c r="AB70" i="96"/>
  <c r="Y59" i="95" s="1"/>
  <c r="AA173" i="96"/>
  <c r="L57" i="95"/>
  <c r="L145" i="95"/>
  <c r="L153" i="95"/>
  <c r="R42" i="96"/>
  <c r="O40" i="95" s="1"/>
  <c r="W42" i="96"/>
  <c r="T40" i="95" s="1"/>
  <c r="AA42" i="96"/>
  <c r="X40" i="95" s="1"/>
  <c r="L97" i="95"/>
  <c r="L101" i="95"/>
  <c r="L105" i="95"/>
  <c r="L131" i="95"/>
  <c r="L148" i="95"/>
  <c r="L205" i="95"/>
  <c r="L35" i="95"/>
  <c r="L47" i="95"/>
  <c r="L49" i="95"/>
  <c r="L58" i="95"/>
  <c r="L221" i="95"/>
  <c r="R5" i="96"/>
  <c r="N35" i="96"/>
  <c r="L39" i="96"/>
  <c r="L47" i="96"/>
  <c r="L42" i="96" s="1"/>
  <c r="L77" i="96"/>
  <c r="L107" i="95"/>
  <c r="L117" i="96"/>
  <c r="L137" i="95"/>
  <c r="Q158" i="96"/>
  <c r="N147" i="95" s="1"/>
  <c r="L154" i="95"/>
  <c r="M173" i="96"/>
  <c r="L181" i="95"/>
  <c r="L215" i="95"/>
  <c r="Q237" i="96"/>
  <c r="L202" i="95"/>
  <c r="L59" i="96"/>
  <c r="L62" i="96"/>
  <c r="L99" i="95"/>
  <c r="L103" i="95"/>
  <c r="L129" i="95"/>
  <c r="L211" i="95"/>
  <c r="L46" i="95"/>
  <c r="L48" i="95"/>
  <c r="L55" i="95"/>
  <c r="L151" i="95"/>
  <c r="AA5" i="96"/>
  <c r="W5" i="96"/>
  <c r="X70" i="96"/>
  <c r="U59" i="95" s="1"/>
  <c r="L109" i="95"/>
  <c r="L139" i="95"/>
  <c r="L152" i="95"/>
  <c r="AA237" i="96"/>
  <c r="L243" i="95"/>
  <c r="L51" i="95"/>
  <c r="L178" i="95"/>
  <c r="M70" i="96"/>
  <c r="Q70" i="96"/>
  <c r="U70" i="96"/>
  <c r="R59" i="95" s="1"/>
  <c r="Z70" i="96"/>
  <c r="R70" i="96"/>
  <c r="AA70" i="96"/>
  <c r="X59" i="95" s="1"/>
  <c r="AB86" i="96"/>
  <c r="Y75" i="95" s="1"/>
  <c r="W173" i="96"/>
  <c r="T162" i="95" s="1"/>
  <c r="S237" i="96"/>
  <c r="X237" i="96"/>
  <c r="AB237" i="96"/>
  <c r="L73" i="95"/>
  <c r="L150" i="95"/>
  <c r="L204" i="95"/>
  <c r="L234" i="95"/>
  <c r="L251" i="95"/>
  <c r="M237" i="96"/>
  <c r="M236" i="96" s="1"/>
  <c r="Z237" i="96"/>
  <c r="L68" i="95"/>
  <c r="L156" i="95"/>
  <c r="L184" i="95"/>
  <c r="L208" i="95"/>
  <c r="L238" i="95"/>
  <c r="M149" i="95"/>
  <c r="O237" i="96"/>
  <c r="O236" i="96" s="1"/>
  <c r="L235" i="95"/>
  <c r="L239" i="95"/>
  <c r="R237" i="96"/>
  <c r="L230" i="95"/>
  <c r="L242" i="95"/>
  <c r="L246" i="95"/>
  <c r="L250" i="95"/>
  <c r="L254" i="95"/>
  <c r="L229" i="95"/>
  <c r="L233" i="95"/>
  <c r="L237" i="95"/>
  <c r="L241" i="95"/>
  <c r="L245" i="95"/>
  <c r="L249" i="95"/>
  <c r="L253" i="95"/>
  <c r="L236" i="95"/>
  <c r="L240" i="95"/>
  <c r="L252" i="95"/>
  <c r="L199" i="95"/>
  <c r="L224" i="95"/>
  <c r="L163" i="95"/>
  <c r="L195" i="95"/>
  <c r="L212" i="95"/>
  <c r="N173" i="96"/>
  <c r="L216" i="95"/>
  <c r="L219" i="95"/>
  <c r="L170" i="95"/>
  <c r="L173" i="95"/>
  <c r="L194" i="95"/>
  <c r="R173" i="96"/>
  <c r="O162" i="95" s="1"/>
  <c r="T173" i="96"/>
  <c r="L187" i="95"/>
  <c r="L220" i="95"/>
  <c r="L180" i="95"/>
  <c r="L196" i="95"/>
  <c r="L206" i="95"/>
  <c r="Y173" i="96"/>
  <c r="Q173" i="96"/>
  <c r="N162" i="95" s="1"/>
  <c r="U173" i="96"/>
  <c r="R162" i="95" s="1"/>
  <c r="Z173" i="96"/>
  <c r="O173" i="96"/>
  <c r="S173" i="96"/>
  <c r="P162" i="95" s="1"/>
  <c r="X173" i="96"/>
  <c r="AB173" i="96"/>
  <c r="Y162" i="95" s="1"/>
  <c r="L166" i="95"/>
  <c r="L169" i="95"/>
  <c r="L174" i="95"/>
  <c r="L182" i="95"/>
  <c r="L210" i="95"/>
  <c r="L218" i="95"/>
  <c r="L160" i="95"/>
  <c r="L158" i="95"/>
  <c r="L161" i="95"/>
  <c r="L90" i="96"/>
  <c r="L80" i="95"/>
  <c r="L95" i="96"/>
  <c r="L98" i="95"/>
  <c r="L102" i="95"/>
  <c r="L130" i="95"/>
  <c r="L138" i="95"/>
  <c r="L141" i="95"/>
  <c r="L143" i="95"/>
  <c r="S86" i="96"/>
  <c r="M86" i="96"/>
  <c r="Q86" i="96"/>
  <c r="U86" i="96"/>
  <c r="R75" i="95" s="1"/>
  <c r="Z86" i="96"/>
  <c r="L86" i="95"/>
  <c r="L90" i="95"/>
  <c r="L94" i="95"/>
  <c r="L114" i="95"/>
  <c r="L146" i="95"/>
  <c r="L119" i="95"/>
  <c r="L125" i="95"/>
  <c r="L127" i="95"/>
  <c r="L133" i="95"/>
  <c r="L82" i="95"/>
  <c r="L96" i="95"/>
  <c r="L100" i="95"/>
  <c r="L104" i="95"/>
  <c r="L108" i="95"/>
  <c r="L128" i="95"/>
  <c r="L136" i="95"/>
  <c r="L111" i="95"/>
  <c r="L113" i="95"/>
  <c r="L88" i="95"/>
  <c r="L92" i="95"/>
  <c r="L116" i="95"/>
  <c r="L122" i="95"/>
  <c r="L144" i="95"/>
  <c r="L81" i="95"/>
  <c r="L83" i="95"/>
  <c r="L85" i="95"/>
  <c r="L87" i="95"/>
  <c r="L89" i="95"/>
  <c r="L91" i="95"/>
  <c r="L93" i="95"/>
  <c r="N86" i="96"/>
  <c r="R86" i="96"/>
  <c r="W86" i="96"/>
  <c r="T75" i="95" s="1"/>
  <c r="AA86" i="96"/>
  <c r="X75" i="95" s="1"/>
  <c r="L131" i="96"/>
  <c r="L112" i="95"/>
  <c r="L124" i="95"/>
  <c r="L132" i="95"/>
  <c r="L140" i="95"/>
  <c r="P86" i="96"/>
  <c r="T86" i="96"/>
  <c r="Y86" i="96"/>
  <c r="L87" i="96"/>
  <c r="L110" i="95"/>
  <c r="L118" i="95"/>
  <c r="L126" i="95"/>
  <c r="L134" i="95"/>
  <c r="L142" i="95"/>
  <c r="L60" i="95"/>
  <c r="L62" i="95"/>
  <c r="L64" i="95"/>
  <c r="L74" i="95"/>
  <c r="L81" i="96"/>
  <c r="L61" i="95"/>
  <c r="L63" i="95"/>
  <c r="L65" i="95"/>
  <c r="L67" i="95"/>
  <c r="L71" i="95"/>
  <c r="M66" i="95"/>
  <c r="L43" i="95"/>
  <c r="L16" i="95"/>
  <c r="L42" i="95"/>
  <c r="L20" i="96"/>
  <c r="L12" i="95"/>
  <c r="L41" i="95"/>
  <c r="L24" i="96"/>
  <c r="L21" i="95"/>
  <c r="M33" i="95"/>
  <c r="L35" i="96"/>
  <c r="L27" i="95"/>
  <c r="P5" i="96"/>
  <c r="T5" i="96"/>
  <c r="Y5" i="96"/>
  <c r="L17" i="95"/>
  <c r="S5" i="96"/>
  <c r="L10" i="95"/>
  <c r="L9" i="95"/>
  <c r="L6" i="96"/>
  <c r="M6" i="95"/>
  <c r="R125" i="94"/>
  <c r="R190" i="94"/>
  <c r="V190" i="94"/>
  <c r="AA190" i="94"/>
  <c r="AC217" i="94"/>
  <c r="AC216" i="94" s="1"/>
  <c r="Y5" i="94"/>
  <c r="AC5" i="94"/>
  <c r="P85" i="94"/>
  <c r="M154" i="94"/>
  <c r="AB190" i="94"/>
  <c r="M95" i="94"/>
  <c r="M84" i="94" s="1"/>
  <c r="U154" i="94"/>
  <c r="X190" i="94"/>
  <c r="X5" i="94"/>
  <c r="AB5" i="94"/>
  <c r="AB95" i="94"/>
  <c r="AB84" i="94" s="1"/>
  <c r="T125" i="94"/>
  <c r="T119" i="94" s="1"/>
  <c r="Y125" i="94"/>
  <c r="Y119" i="94" s="1"/>
  <c r="AC125" i="94"/>
  <c r="AC119" i="94" s="1"/>
  <c r="P154" i="94"/>
  <c r="T154" i="94"/>
  <c r="Y154" i="94"/>
  <c r="AC154" i="94"/>
  <c r="Q164" i="94"/>
  <c r="U164" i="94"/>
  <c r="Z164" i="94"/>
  <c r="Q154" i="94"/>
  <c r="Z154" i="94"/>
  <c r="S190" i="94"/>
  <c r="V217" i="94"/>
  <c r="P164" i="94"/>
  <c r="Y164" i="94"/>
  <c r="AC164" i="94"/>
  <c r="S217" i="94"/>
  <c r="S216" i="94" s="1"/>
  <c r="S95" i="94"/>
  <c r="S84" i="94" s="1"/>
  <c r="X95" i="94"/>
  <c r="X84" i="94" s="1"/>
  <c r="AA84" i="94"/>
  <c r="Z125" i="94"/>
  <c r="Z119" i="94" s="1"/>
  <c r="M164" i="94"/>
  <c r="T217" i="94"/>
  <c r="T216" i="94" s="1"/>
  <c r="T95" i="94"/>
  <c r="T84" i="94" s="1"/>
  <c r="AC95" i="94"/>
  <c r="AC84" i="94" s="1"/>
  <c r="M190" i="94"/>
  <c r="U217" i="94"/>
  <c r="U216" i="94" s="1"/>
  <c r="Z217" i="94"/>
  <c r="Z216" i="94" s="1"/>
  <c r="AA217" i="94"/>
  <c r="AA216" i="94" s="1"/>
  <c r="U95" i="94"/>
  <c r="U84" i="94" s="1"/>
  <c r="Z95" i="94"/>
  <c r="Z84" i="94" s="1"/>
  <c r="V125" i="94"/>
  <c r="V119" i="94" s="1"/>
  <c r="AA125" i="94"/>
  <c r="AA119" i="94" s="1"/>
  <c r="M125" i="94"/>
  <c r="R164" i="94"/>
  <c r="V164" i="94"/>
  <c r="AA164" i="94"/>
  <c r="T190" i="94"/>
  <c r="Y190" i="94"/>
  <c r="AC190" i="94"/>
  <c r="R89" i="92"/>
  <c r="L211" i="92"/>
  <c r="N240" i="92"/>
  <c r="N239" i="92" s="1"/>
  <c r="R240" i="92"/>
  <c r="R239" i="92" s="1"/>
  <c r="W240" i="92"/>
  <c r="W239" i="92" s="1"/>
  <c r="W89" i="92"/>
  <c r="O240" i="92"/>
  <c r="O239" i="92" s="1"/>
  <c r="Q32" i="92"/>
  <c r="V32" i="92"/>
  <c r="V89" i="92"/>
  <c r="U176" i="92"/>
  <c r="M32" i="92"/>
  <c r="U73" i="92"/>
  <c r="O89" i="92"/>
  <c r="L109" i="92"/>
  <c r="T240" i="92"/>
  <c r="T239" i="92" s="1"/>
  <c r="L261" i="92"/>
  <c r="L171" i="92"/>
  <c r="R12" i="89" s="1"/>
  <c r="L214" i="92"/>
  <c r="W73" i="92"/>
  <c r="L134" i="92"/>
  <c r="P176" i="92"/>
  <c r="Y176" i="92"/>
  <c r="L80" i="92"/>
  <c r="O5" i="92"/>
  <c r="T5" i="92"/>
  <c r="X5" i="92"/>
  <c r="P32" i="92"/>
  <c r="Y32" i="92"/>
  <c r="N73" i="92"/>
  <c r="T89" i="92"/>
  <c r="X89" i="92"/>
  <c r="L90" i="92"/>
  <c r="L120" i="92"/>
  <c r="O176" i="92"/>
  <c r="T176" i="92"/>
  <c r="X176" i="92"/>
  <c r="L178" i="92"/>
  <c r="X239" i="92"/>
  <c r="M5" i="92"/>
  <c r="Q5" i="92"/>
  <c r="V5" i="92"/>
  <c r="N32" i="92"/>
  <c r="R32" i="92"/>
  <c r="W32" i="92"/>
  <c r="M89" i="92"/>
  <c r="Q89" i="92"/>
  <c r="N89" i="92"/>
  <c r="M176" i="92"/>
  <c r="Q176" i="92"/>
  <c r="V176" i="92"/>
  <c r="L200" i="92"/>
  <c r="M240" i="92"/>
  <c r="V240" i="92"/>
  <c r="V239" i="92" s="1"/>
  <c r="L241" i="92"/>
  <c r="U240" i="92"/>
  <c r="U239" i="92" s="1"/>
  <c r="L258" i="92"/>
  <c r="L33" i="92"/>
  <c r="U32" i="92"/>
  <c r="X32" i="92"/>
  <c r="O32" i="92"/>
  <c r="T32" i="92"/>
  <c r="P5" i="92"/>
  <c r="U5" i="92"/>
  <c r="Y5" i="92"/>
  <c r="L20" i="92"/>
  <c r="N5" i="92"/>
  <c r="R5" i="92"/>
  <c r="W5" i="92"/>
  <c r="L6" i="92"/>
  <c r="N216" i="90"/>
  <c r="N215" i="90" s="1"/>
  <c r="R216" i="90"/>
  <c r="R215" i="90" s="1"/>
  <c r="W216" i="90"/>
  <c r="W215" i="90" s="1"/>
  <c r="V95" i="90"/>
  <c r="V84" i="90" s="1"/>
  <c r="Z95" i="90"/>
  <c r="Z84" i="90" s="1"/>
  <c r="T95" i="90"/>
  <c r="T84" i="90" s="1"/>
  <c r="P153" i="90"/>
  <c r="Y153" i="90"/>
  <c r="Q163" i="90"/>
  <c r="V163" i="90"/>
  <c r="Z163" i="90"/>
  <c r="M95" i="90"/>
  <c r="M84" i="90" s="1"/>
  <c r="T163" i="90"/>
  <c r="R119" i="94"/>
  <c r="X154" i="94"/>
  <c r="P190" i="94"/>
  <c r="Q44" i="97"/>
  <c r="V44" i="97"/>
  <c r="Z44" i="97"/>
  <c r="L26" i="97"/>
  <c r="L69" i="97"/>
  <c r="L106" i="97"/>
  <c r="L125" i="97"/>
  <c r="L187" i="97"/>
  <c r="L194" i="97"/>
  <c r="L109" i="97"/>
  <c r="L230" i="97"/>
  <c r="L257" i="97"/>
  <c r="L216" i="97"/>
  <c r="L274" i="97"/>
  <c r="L244" i="95" s="1"/>
  <c r="L128" i="96"/>
  <c r="L146" i="96"/>
  <c r="L175" i="96"/>
  <c r="L164" i="95" s="1"/>
  <c r="P237" i="96"/>
  <c r="T237" i="96"/>
  <c r="Q226" i="95" s="1"/>
  <c r="Y237" i="96"/>
  <c r="V226" i="95" s="1"/>
  <c r="L238" i="96"/>
  <c r="L258" i="96"/>
  <c r="L160" i="96"/>
  <c r="L149" i="95" s="1"/>
  <c r="L168" i="96"/>
  <c r="L197" i="96"/>
  <c r="L211" i="96"/>
  <c r="L242" i="96"/>
  <c r="L106" i="96"/>
  <c r="L186" i="96"/>
  <c r="L208" i="96"/>
  <c r="L225" i="96"/>
  <c r="P90" i="94"/>
  <c r="T164" i="94"/>
  <c r="T5" i="94"/>
  <c r="V5" i="94"/>
  <c r="AA5" i="94"/>
  <c r="AC48" i="94"/>
  <c r="Y95" i="94"/>
  <c r="Y84" i="94" s="1"/>
  <c r="M121" i="94"/>
  <c r="Q125" i="94"/>
  <c r="U125" i="94"/>
  <c r="N143" i="94"/>
  <c r="N119" i="94" s="1"/>
  <c r="N254" i="94" s="1"/>
  <c r="Q190" i="94"/>
  <c r="U190" i="94"/>
  <c r="Z190" i="94"/>
  <c r="X217" i="94"/>
  <c r="X216" i="94" s="1"/>
  <c r="M217" i="94"/>
  <c r="M216" i="94" s="1"/>
  <c r="Z48" i="94"/>
  <c r="P96" i="94"/>
  <c r="R217" i="94"/>
  <c r="R216" i="94" s="1"/>
  <c r="Y217" i="94"/>
  <c r="Y216" i="94" s="1"/>
  <c r="R48" i="94"/>
  <c r="V48" i="94"/>
  <c r="AA48" i="94"/>
  <c r="P117" i="94"/>
  <c r="P106" i="94" s="1"/>
  <c r="S125" i="94"/>
  <c r="S119" i="94" s="1"/>
  <c r="X125" i="94"/>
  <c r="X119" i="94" s="1"/>
  <c r="AB125" i="94"/>
  <c r="AB119" i="94" s="1"/>
  <c r="P125" i="94"/>
  <c r="P119" i="94" s="1"/>
  <c r="AB217" i="94"/>
  <c r="AB216" i="94" s="1"/>
  <c r="AB154" i="94"/>
  <c r="R154" i="94"/>
  <c r="V154" i="94"/>
  <c r="AA154" i="94"/>
  <c r="P217" i="94"/>
  <c r="P216" i="94" s="1"/>
  <c r="P5" i="94"/>
  <c r="P102" i="94"/>
  <c r="U119" i="94"/>
  <c r="Q95" i="94"/>
  <c r="Q222" i="94"/>
  <c r="W222" i="94" s="1"/>
  <c r="L222" i="94" s="1"/>
  <c r="S154" i="94"/>
  <c r="S5" i="94"/>
  <c r="L51" i="92"/>
  <c r="L163" i="92"/>
  <c r="L189" i="92"/>
  <c r="L245" i="92"/>
  <c r="L24" i="92"/>
  <c r="R6" i="89" s="1"/>
  <c r="L84" i="92"/>
  <c r="Y89" i="92"/>
  <c r="L37" i="92"/>
  <c r="L64" i="92"/>
  <c r="L98" i="92"/>
  <c r="L149" i="92"/>
  <c r="L228" i="92"/>
  <c r="L93" i="92"/>
  <c r="L67" i="92"/>
  <c r="P89" i="92"/>
  <c r="U89" i="92"/>
  <c r="L131" i="92"/>
  <c r="N176" i="92"/>
  <c r="R176" i="92"/>
  <c r="W176" i="92"/>
  <c r="Y189" i="90"/>
  <c r="Q48" i="90"/>
  <c r="Z48" i="90"/>
  <c r="O153" i="90"/>
  <c r="S153" i="90"/>
  <c r="X153" i="90"/>
  <c r="W119" i="90"/>
  <c r="Q119" i="90"/>
  <c r="W163" i="90"/>
  <c r="T189" i="90"/>
  <c r="AA5" i="90"/>
  <c r="R48" i="90"/>
  <c r="W48" i="90"/>
  <c r="M153" i="90"/>
  <c r="Q153" i="90"/>
  <c r="N189" i="90"/>
  <c r="W189" i="90"/>
  <c r="AA189" i="90"/>
  <c r="AA216" i="90"/>
  <c r="AA215" i="90" s="1"/>
  <c r="M5" i="90"/>
  <c r="X95" i="90"/>
  <c r="X84" i="90" s="1"/>
  <c r="N163" i="90"/>
  <c r="AA163" i="90"/>
  <c r="Q5" i="90"/>
  <c r="V5" i="90"/>
  <c r="Z5" i="90"/>
  <c r="W84" i="90"/>
  <c r="AA84" i="90"/>
  <c r="P95" i="90"/>
  <c r="P84" i="90" s="1"/>
  <c r="Y95" i="90"/>
  <c r="Y84" i="90" s="1"/>
  <c r="V119" i="90"/>
  <c r="N153" i="90"/>
  <c r="R153" i="90"/>
  <c r="W153" i="90"/>
  <c r="AA153" i="90"/>
  <c r="O163" i="90"/>
  <c r="X163" i="90"/>
  <c r="M216" i="90"/>
  <c r="M215" i="90" s="1"/>
  <c r="R5" i="90"/>
  <c r="N85" i="90"/>
  <c r="Z119" i="90"/>
  <c r="S125" i="90"/>
  <c r="S119" i="90" s="1"/>
  <c r="X125" i="90"/>
  <c r="X119" i="90" s="1"/>
  <c r="M121" i="90"/>
  <c r="AA119" i="90"/>
  <c r="N106" i="90"/>
  <c r="V189" i="90"/>
  <c r="S216" i="90"/>
  <c r="S215" i="90" s="1"/>
  <c r="T216" i="90"/>
  <c r="T215" i="90" s="1"/>
  <c r="AA48" i="90"/>
  <c r="S95" i="90"/>
  <c r="S84" i="90" s="1"/>
  <c r="L128" i="90"/>
  <c r="T153" i="90"/>
  <c r="L239" i="90"/>
  <c r="L216" i="90" s="1"/>
  <c r="L242" i="90"/>
  <c r="Q189" i="90"/>
  <c r="Z189" i="90"/>
  <c r="P216" i="90"/>
  <c r="Y216" i="90"/>
  <c r="Y215" i="90" s="1"/>
  <c r="P5" i="90"/>
  <c r="Y5" i="90"/>
  <c r="N5" i="90"/>
  <c r="W5" i="90"/>
  <c r="V153" i="90"/>
  <c r="O189" i="90"/>
  <c r="S5" i="90"/>
  <c r="N94" i="90"/>
  <c r="O90" i="90"/>
  <c r="U90" i="90" s="1"/>
  <c r="Q95" i="90"/>
  <c r="Q84" i="90" s="1"/>
  <c r="Q216" i="90"/>
  <c r="Q215" i="90" s="1"/>
  <c r="V216" i="90"/>
  <c r="V215" i="90" s="1"/>
  <c r="Z216" i="90"/>
  <c r="Z215" i="90" s="1"/>
  <c r="N97" i="90"/>
  <c r="O96" i="90"/>
  <c r="U96" i="90" s="1"/>
  <c r="P189" i="90"/>
  <c r="O5" i="90"/>
  <c r="X5" i="90"/>
  <c r="N102" i="90"/>
  <c r="R119" i="90"/>
  <c r="O139" i="90"/>
  <c r="P119" i="90"/>
  <c r="Y119" i="90"/>
  <c r="O125" i="90"/>
  <c r="Z153" i="90"/>
  <c r="M163" i="90"/>
  <c r="R163" i="90"/>
  <c r="X216" i="90"/>
  <c r="X215" i="90" s="1"/>
  <c r="E7" i="89" l="1"/>
  <c r="E10" i="89" s="1"/>
  <c r="E15" i="89" s="1"/>
  <c r="E18" i="89" s="1"/>
  <c r="E23" i="89" s="1"/>
  <c r="H250" i="90"/>
  <c r="I98" i="92"/>
  <c r="J241" i="92"/>
  <c r="J131" i="92"/>
  <c r="H120" i="92"/>
  <c r="I245" i="92"/>
  <c r="I189" i="92"/>
  <c r="N75" i="95"/>
  <c r="Q59" i="95"/>
  <c r="I214" i="92"/>
  <c r="H200" i="92"/>
  <c r="I178" i="92"/>
  <c r="H163" i="92"/>
  <c r="H161" i="92" s="1"/>
  <c r="N11" i="89" s="1"/>
  <c r="H20" i="92"/>
  <c r="H5" i="92" s="1"/>
  <c r="I128" i="90"/>
  <c r="I119" i="90" s="1"/>
  <c r="J98" i="92"/>
  <c r="I176" i="92"/>
  <c r="O13" i="89" s="1"/>
  <c r="J171" i="92"/>
  <c r="P12" i="89" s="1"/>
  <c r="H109" i="92"/>
  <c r="H90" i="92"/>
  <c r="I84" i="92"/>
  <c r="I73" i="92" s="1"/>
  <c r="O8" i="89" s="1"/>
  <c r="I33" i="92"/>
  <c r="J215" i="90"/>
  <c r="G21" i="89" s="1"/>
  <c r="I120" i="92"/>
  <c r="H258" i="92"/>
  <c r="J245" i="92"/>
  <c r="J211" i="92"/>
  <c r="J189" i="92"/>
  <c r="H228" i="92"/>
  <c r="W164" i="94"/>
  <c r="L164" i="94" s="1"/>
  <c r="I9" i="93" s="1"/>
  <c r="H84" i="92"/>
  <c r="J73" i="92"/>
  <c r="P8" i="89" s="1"/>
  <c r="U5" i="90"/>
  <c r="Q75" i="95"/>
  <c r="F228" i="92"/>
  <c r="F149" i="92"/>
  <c r="F89" i="92" s="1"/>
  <c r="L9" i="89" s="1"/>
  <c r="F134" i="92"/>
  <c r="F98" i="92"/>
  <c r="F73" i="92"/>
  <c r="L8" i="89" s="1"/>
  <c r="F120" i="92"/>
  <c r="F241" i="92"/>
  <c r="J214" i="92"/>
  <c r="I200" i="92"/>
  <c r="J178" i="92"/>
  <c r="O5" i="89"/>
  <c r="J128" i="90"/>
  <c r="J119" i="90" s="1"/>
  <c r="I46" i="92"/>
  <c r="H241" i="92"/>
  <c r="J176" i="92"/>
  <c r="P13" i="89" s="1"/>
  <c r="I161" i="92"/>
  <c r="H149" i="92"/>
  <c r="H131" i="92"/>
  <c r="I109" i="92"/>
  <c r="I90" i="92"/>
  <c r="J84" i="92"/>
  <c r="J33" i="92"/>
  <c r="J120" i="92"/>
  <c r="I258" i="92"/>
  <c r="I228" i="92"/>
  <c r="H134" i="92"/>
  <c r="I171" i="92"/>
  <c r="O12" i="89" s="1"/>
  <c r="J149" i="92"/>
  <c r="P95" i="94"/>
  <c r="O75" i="95"/>
  <c r="W59" i="95"/>
  <c r="T59" i="95"/>
  <c r="F215" i="90"/>
  <c r="C21" i="89" s="1"/>
  <c r="G215" i="90"/>
  <c r="D21" i="89" s="1"/>
  <c r="S95" i="95"/>
  <c r="I261" i="92"/>
  <c r="J200" i="92"/>
  <c r="J163" i="92"/>
  <c r="H80" i="92"/>
  <c r="H73" i="92" s="1"/>
  <c r="N8" i="89" s="1"/>
  <c r="J20" i="92"/>
  <c r="J5" i="92" s="1"/>
  <c r="P5" i="89" s="1"/>
  <c r="H98" i="92"/>
  <c r="I93" i="92"/>
  <c r="J46" i="92"/>
  <c r="I241" i="92"/>
  <c r="H171" i="92"/>
  <c r="N12" i="89" s="1"/>
  <c r="J161" i="92"/>
  <c r="P11" i="89" s="1"/>
  <c r="P14" i="89" s="1"/>
  <c r="I149" i="92"/>
  <c r="I131" i="92"/>
  <c r="J109" i="92"/>
  <c r="J90" i="92"/>
  <c r="J89" i="92" s="1"/>
  <c r="H215" i="90"/>
  <c r="E21" i="89" s="1"/>
  <c r="J258" i="92"/>
  <c r="H245" i="92"/>
  <c r="H211" i="92"/>
  <c r="H189" i="92"/>
  <c r="H176" i="92" s="1"/>
  <c r="N13" i="89" s="1"/>
  <c r="J228" i="92"/>
  <c r="I134" i="92"/>
  <c r="U5" i="95"/>
  <c r="M147" i="95"/>
  <c r="S53" i="95"/>
  <c r="G120" i="92"/>
  <c r="G163" i="92"/>
  <c r="G161" i="92" s="1"/>
  <c r="M11" i="89" s="1"/>
  <c r="G80" i="92"/>
  <c r="H15" i="89"/>
  <c r="H18" i="89" s="1"/>
  <c r="U139" i="90"/>
  <c r="G171" i="92"/>
  <c r="M12" i="89" s="1"/>
  <c r="G245" i="92"/>
  <c r="G189" i="92"/>
  <c r="W154" i="94"/>
  <c r="L154" i="94" s="1"/>
  <c r="I12" i="93" s="1"/>
  <c r="V75" i="95"/>
  <c r="V162" i="95"/>
  <c r="N59" i="95"/>
  <c r="O255" i="97"/>
  <c r="U255" i="97" s="1"/>
  <c r="U256" i="97"/>
  <c r="U192" i="97"/>
  <c r="S24" i="95"/>
  <c r="G134" i="92"/>
  <c r="W48" i="94"/>
  <c r="L48" i="94" s="1"/>
  <c r="I11" i="93" s="1"/>
  <c r="G178" i="92"/>
  <c r="F163" i="92"/>
  <c r="F161" i="92" s="1"/>
  <c r="L11" i="89" s="1"/>
  <c r="S157" i="95"/>
  <c r="S106" i="95"/>
  <c r="F245" i="92"/>
  <c r="F189" i="92"/>
  <c r="Q119" i="94"/>
  <c r="W119" i="94" s="1"/>
  <c r="L119" i="94" s="1"/>
  <c r="I7" i="93" s="1"/>
  <c r="W125" i="94"/>
  <c r="L125" i="94" s="1"/>
  <c r="W95" i="94"/>
  <c r="L95" i="94" s="1"/>
  <c r="W162" i="95"/>
  <c r="O59" i="95"/>
  <c r="U105" i="97"/>
  <c r="U89" i="97"/>
  <c r="F32" i="92"/>
  <c r="L7" i="89" s="1"/>
  <c r="S20" i="95"/>
  <c r="G46" i="92"/>
  <c r="K215" i="90"/>
  <c r="H21" i="89" s="1"/>
  <c r="G261" i="92"/>
  <c r="G200" i="92"/>
  <c r="F178" i="92"/>
  <c r="G241" i="92"/>
  <c r="G149" i="92"/>
  <c r="G109" i="92"/>
  <c r="G84" i="92"/>
  <c r="G258" i="92"/>
  <c r="G240" i="92" s="1"/>
  <c r="G211" i="92"/>
  <c r="F214" i="92"/>
  <c r="W190" i="94"/>
  <c r="L190" i="94" s="1"/>
  <c r="I13" i="93" s="1"/>
  <c r="T119" i="90"/>
  <c r="T250" i="90" s="1"/>
  <c r="O216" i="90"/>
  <c r="O215" i="90" s="1"/>
  <c r="U163" i="90"/>
  <c r="U153" i="90"/>
  <c r="V237" i="96"/>
  <c r="S226" i="95" s="1"/>
  <c r="S5" i="92"/>
  <c r="U125" i="90"/>
  <c r="U189" i="90"/>
  <c r="L215" i="90"/>
  <c r="I21" i="89" s="1"/>
  <c r="W75" i="95"/>
  <c r="P75" i="95"/>
  <c r="U162" i="95"/>
  <c r="Q162" i="95"/>
  <c r="O226" i="95"/>
  <c r="T5" i="95"/>
  <c r="X162" i="95"/>
  <c r="U75" i="95"/>
  <c r="S186" i="95"/>
  <c r="S120" i="95"/>
  <c r="G228" i="92"/>
  <c r="G98" i="92"/>
  <c r="S175" i="95"/>
  <c r="W5" i="94"/>
  <c r="L5" i="94" s="1"/>
  <c r="I5" i="93" s="1"/>
  <c r="F261" i="92"/>
  <c r="G214" i="92"/>
  <c r="F200" i="92"/>
  <c r="S214" i="95"/>
  <c r="G131" i="92"/>
  <c r="G90" i="92"/>
  <c r="G33" i="92"/>
  <c r="G32" i="92" s="1"/>
  <c r="M7" i="89" s="1"/>
  <c r="S197" i="95"/>
  <c r="F258" i="92"/>
  <c r="F211" i="92"/>
  <c r="G73" i="92"/>
  <c r="M8" i="89" s="1"/>
  <c r="U48" i="90"/>
  <c r="S6" i="95"/>
  <c r="S34" i="96"/>
  <c r="U34" i="96"/>
  <c r="Z34" i="96"/>
  <c r="W32" i="95" s="1"/>
  <c r="V5" i="95"/>
  <c r="P32" i="95"/>
  <c r="Y5" i="95"/>
  <c r="N32" i="95"/>
  <c r="M239" i="92"/>
  <c r="S239" i="92" s="1"/>
  <c r="S240" i="92"/>
  <c r="S176" i="92"/>
  <c r="S89" i="92"/>
  <c r="S73" i="92"/>
  <c r="G119" i="90"/>
  <c r="S32" i="92"/>
  <c r="P215" i="90"/>
  <c r="F5" i="92"/>
  <c r="L5" i="89" s="1"/>
  <c r="AB34" i="96"/>
  <c r="Y32" i="95" s="1"/>
  <c r="X5" i="95"/>
  <c r="W5" i="95"/>
  <c r="X34" i="96"/>
  <c r="U32" i="95" s="1"/>
  <c r="AB236" i="96"/>
  <c r="Y225" i="95" s="1"/>
  <c r="Y226" i="95"/>
  <c r="S236" i="96"/>
  <c r="P225" i="95" s="1"/>
  <c r="P226" i="95"/>
  <c r="AA236" i="96"/>
  <c r="X225" i="95" s="1"/>
  <c r="X226" i="95"/>
  <c r="Q236" i="96"/>
  <c r="N225" i="95" s="1"/>
  <c r="N226" i="95"/>
  <c r="U236" i="96"/>
  <c r="R225" i="95" s="1"/>
  <c r="R226" i="95"/>
  <c r="W236" i="96"/>
  <c r="T225" i="95" s="1"/>
  <c r="T226" i="95"/>
  <c r="V86" i="96"/>
  <c r="S75" i="95" s="1"/>
  <c r="V173" i="96"/>
  <c r="S162" i="95" s="1"/>
  <c r="P5" i="95"/>
  <c r="Z236" i="96"/>
  <c r="W225" i="95" s="1"/>
  <c r="W226" i="95"/>
  <c r="X236" i="96"/>
  <c r="U225" i="95" s="1"/>
  <c r="U226" i="95"/>
  <c r="V70" i="96"/>
  <c r="S59" i="95" s="1"/>
  <c r="Q5" i="95"/>
  <c r="O5" i="95"/>
  <c r="V42" i="96"/>
  <c r="S40" i="95" s="1"/>
  <c r="U44" i="97"/>
  <c r="N5" i="95"/>
  <c r="U5" i="97"/>
  <c r="R147" i="95"/>
  <c r="V158" i="96"/>
  <c r="S147" i="95" s="1"/>
  <c r="R32" i="95"/>
  <c r="R5" i="95"/>
  <c r="V5" i="96"/>
  <c r="V216" i="94"/>
  <c r="Y34" i="96"/>
  <c r="V32" i="95" s="1"/>
  <c r="L66" i="95"/>
  <c r="N96" i="90"/>
  <c r="N95" i="90" s="1"/>
  <c r="N90" i="90"/>
  <c r="N119" i="90"/>
  <c r="M79" i="97"/>
  <c r="N79" i="97"/>
  <c r="N60" i="97"/>
  <c r="M60" i="97"/>
  <c r="N53" i="97"/>
  <c r="M45" i="97"/>
  <c r="N45" i="97"/>
  <c r="L106" i="95"/>
  <c r="L89" i="97"/>
  <c r="M59" i="95"/>
  <c r="P285" i="97"/>
  <c r="Y285" i="97"/>
  <c r="Q285" i="97"/>
  <c r="L5" i="97"/>
  <c r="W285" i="97"/>
  <c r="M5" i="95"/>
  <c r="R285" i="97"/>
  <c r="Z285" i="97"/>
  <c r="M75" i="95"/>
  <c r="AA285" i="97"/>
  <c r="S285" i="97"/>
  <c r="L76" i="95"/>
  <c r="V285" i="97"/>
  <c r="L6" i="95"/>
  <c r="L20" i="95"/>
  <c r="L227" i="95"/>
  <c r="M162" i="95"/>
  <c r="X285" i="97"/>
  <c r="O158" i="96"/>
  <c r="O117" i="96"/>
  <c r="O86" i="96" s="1"/>
  <c r="O59" i="96"/>
  <c r="N34" i="96"/>
  <c r="O42" i="96"/>
  <c r="T34" i="96"/>
  <c r="Q32" i="95" s="1"/>
  <c r="L37" i="95"/>
  <c r="O39" i="96"/>
  <c r="W34" i="96"/>
  <c r="T32" i="95" s="1"/>
  <c r="L70" i="96"/>
  <c r="AA34" i="96"/>
  <c r="X32" i="95" s="1"/>
  <c r="P34" i="96"/>
  <c r="M32" i="95" s="1"/>
  <c r="M266" i="96"/>
  <c r="R34" i="96"/>
  <c r="O32" i="95" s="1"/>
  <c r="L45" i="95"/>
  <c r="L53" i="95"/>
  <c r="L50" i="95"/>
  <c r="X266" i="96"/>
  <c r="L247" i="95"/>
  <c r="T236" i="96"/>
  <c r="Q225" i="95" s="1"/>
  <c r="P236" i="96"/>
  <c r="M226" i="95"/>
  <c r="L231" i="95"/>
  <c r="R236" i="96"/>
  <c r="O225" i="95" s="1"/>
  <c r="Y236" i="96"/>
  <c r="V225" i="95" s="1"/>
  <c r="L200" i="95"/>
  <c r="L214" i="95"/>
  <c r="L175" i="95"/>
  <c r="L186" i="95"/>
  <c r="L197" i="95"/>
  <c r="L157" i="95"/>
  <c r="R12" i="93" s="1"/>
  <c r="L95" i="95"/>
  <c r="L117" i="95"/>
  <c r="L84" i="95"/>
  <c r="Q266" i="96"/>
  <c r="L120" i="95"/>
  <c r="L135" i="95"/>
  <c r="L86" i="96"/>
  <c r="L79" i="95"/>
  <c r="L70" i="95"/>
  <c r="L34" i="96"/>
  <c r="L24" i="95"/>
  <c r="R6" i="93" s="1"/>
  <c r="L33" i="95"/>
  <c r="S266" i="96"/>
  <c r="L5" i="96"/>
  <c r="R254" i="94"/>
  <c r="M119" i="94"/>
  <c r="M254" i="94" s="1"/>
  <c r="AC254" i="94"/>
  <c r="AB254" i="94"/>
  <c r="U254" i="94"/>
  <c r="V254" i="94"/>
  <c r="L5" i="92"/>
  <c r="R5" i="89" s="1"/>
  <c r="Q269" i="92"/>
  <c r="L46" i="92"/>
  <c r="V269" i="92"/>
  <c r="M269" i="92"/>
  <c r="L176" i="92"/>
  <c r="R13" i="89" s="1"/>
  <c r="O269" i="92"/>
  <c r="Y269" i="92"/>
  <c r="U269" i="92"/>
  <c r="N269" i="92"/>
  <c r="P269" i="92"/>
  <c r="T269" i="92"/>
  <c r="L73" i="92"/>
  <c r="R8" i="89" s="1"/>
  <c r="X269" i="92"/>
  <c r="W269" i="92"/>
  <c r="R269" i="92"/>
  <c r="W250" i="90"/>
  <c r="M119" i="90"/>
  <c r="M250" i="90" s="1"/>
  <c r="Q84" i="94"/>
  <c r="W84" i="94" s="1"/>
  <c r="L84" i="94" s="1"/>
  <c r="I6" i="93" s="1"/>
  <c r="T254" i="94"/>
  <c r="X254" i="94"/>
  <c r="AA254" i="94"/>
  <c r="L256" i="97"/>
  <c r="L192" i="97"/>
  <c r="L105" i="97"/>
  <c r="L60" i="97"/>
  <c r="L40" i="95" s="1"/>
  <c r="L237" i="96"/>
  <c r="L173" i="96"/>
  <c r="L158" i="96"/>
  <c r="P84" i="94"/>
  <c r="P254" i="94" s="1"/>
  <c r="L257" i="104" s="1"/>
  <c r="Z254" i="94"/>
  <c r="Q217" i="94"/>
  <c r="W217" i="94" s="1"/>
  <c r="L217" i="94" s="1"/>
  <c r="Y254" i="94"/>
  <c r="S254" i="94"/>
  <c r="L89" i="92"/>
  <c r="R9" i="89" s="1"/>
  <c r="L161" i="92"/>
  <c r="R11" i="89" s="1"/>
  <c r="R14" i="89" s="1"/>
  <c r="L240" i="92"/>
  <c r="AA250" i="90"/>
  <c r="P250" i="90"/>
  <c r="Q250" i="90"/>
  <c r="S250" i="90"/>
  <c r="V250" i="90"/>
  <c r="Y250" i="90"/>
  <c r="R250" i="90"/>
  <c r="X250" i="90"/>
  <c r="Z250" i="90"/>
  <c r="L119" i="90"/>
  <c r="O119" i="90"/>
  <c r="O95" i="90"/>
  <c r="U95" i="90" s="1"/>
  <c r="N14" i="89" l="1"/>
  <c r="R10" i="89"/>
  <c r="P9" i="89"/>
  <c r="I89" i="92"/>
  <c r="O9" i="89" s="1"/>
  <c r="H89" i="92"/>
  <c r="N9" i="89" s="1"/>
  <c r="U215" i="90"/>
  <c r="O11" i="89"/>
  <c r="O14" i="89" s="1"/>
  <c r="G7" i="89"/>
  <c r="G10" i="89" s="1"/>
  <c r="G15" i="89" s="1"/>
  <c r="G18" i="89" s="1"/>
  <c r="G23" i="89" s="1"/>
  <c r="J250" i="90"/>
  <c r="N5" i="89"/>
  <c r="D15" i="89"/>
  <c r="D7" i="89"/>
  <c r="D10" i="89" s="1"/>
  <c r="J32" i="92"/>
  <c r="P7" i="89" s="1"/>
  <c r="H240" i="92"/>
  <c r="H239" i="92" s="1"/>
  <c r="N21" i="89" s="1"/>
  <c r="U216" i="90"/>
  <c r="F240" i="92"/>
  <c r="F239" i="92" s="1"/>
  <c r="L21" i="89" s="1"/>
  <c r="I240" i="92"/>
  <c r="I239" i="92" s="1"/>
  <c r="O21" i="89" s="1"/>
  <c r="P10" i="89"/>
  <c r="P15" i="89" s="1"/>
  <c r="P18" i="89" s="1"/>
  <c r="P23" i="89" s="1"/>
  <c r="P25" i="89" s="1"/>
  <c r="I32" i="92"/>
  <c r="F7" i="89"/>
  <c r="F10" i="89" s="1"/>
  <c r="F15" i="89" s="1"/>
  <c r="F18" i="89" s="1"/>
  <c r="F23" i="89" s="1"/>
  <c r="I250" i="90"/>
  <c r="J240" i="92"/>
  <c r="J239" i="92" s="1"/>
  <c r="P21" i="89" s="1"/>
  <c r="I7" i="89"/>
  <c r="I10" i="89" s="1"/>
  <c r="I15" i="89" s="1"/>
  <c r="I10" i="93"/>
  <c r="K5" i="98" s="1"/>
  <c r="S5" i="95"/>
  <c r="G239" i="92"/>
  <c r="M21" i="89" s="1"/>
  <c r="G176" i="92"/>
  <c r="M13" i="89" s="1"/>
  <c r="M14" i="89" s="1"/>
  <c r="O285" i="97"/>
  <c r="U285" i="97" s="1"/>
  <c r="F176" i="92"/>
  <c r="L13" i="89" s="1"/>
  <c r="K250" i="90"/>
  <c r="U119" i="90"/>
  <c r="Z266" i="96"/>
  <c r="W255" i="95" s="1"/>
  <c r="U266" i="96"/>
  <c r="R255" i="95" s="1"/>
  <c r="V236" i="96"/>
  <c r="S225" i="95" s="1"/>
  <c r="G89" i="92"/>
  <c r="M9" i="89" s="1"/>
  <c r="M10" i="89" s="1"/>
  <c r="I14" i="93"/>
  <c r="K6" i="98" s="1"/>
  <c r="H23" i="89"/>
  <c r="J8" i="98"/>
  <c r="G250" i="90"/>
  <c r="S269" i="92"/>
  <c r="L250" i="90"/>
  <c r="AB266" i="96"/>
  <c r="Y255" i="95" s="1"/>
  <c r="V34" i="96"/>
  <c r="S32" i="95" s="1"/>
  <c r="P255" i="95"/>
  <c r="N255" i="95"/>
  <c r="U255" i="95"/>
  <c r="AA266" i="96"/>
  <c r="X255" i="95" s="1"/>
  <c r="N84" i="90"/>
  <c r="N250" i="90" s="1"/>
  <c r="M44" i="97"/>
  <c r="N44" i="97"/>
  <c r="N285" i="97" s="1"/>
  <c r="L226" i="95"/>
  <c r="L5" i="95"/>
  <c r="R5" i="93" s="1"/>
  <c r="N24" i="96"/>
  <c r="N6" i="96"/>
  <c r="N5" i="96" s="1"/>
  <c r="O34" i="96"/>
  <c r="W266" i="96"/>
  <c r="T255" i="95" s="1"/>
  <c r="L59" i="95"/>
  <c r="R8" i="93" s="1"/>
  <c r="R266" i="96"/>
  <c r="O255" i="95" s="1"/>
  <c r="L147" i="95"/>
  <c r="R11" i="93" s="1"/>
  <c r="T266" i="96"/>
  <c r="Q255" i="95" s="1"/>
  <c r="Y266" i="96"/>
  <c r="V255" i="95" s="1"/>
  <c r="P266" i="96"/>
  <c r="M225" i="95"/>
  <c r="L162" i="95"/>
  <c r="R13" i="93" s="1"/>
  <c r="L75" i="95"/>
  <c r="R9" i="93" s="1"/>
  <c r="Q216" i="94"/>
  <c r="W216" i="94" s="1"/>
  <c r="L216" i="94" s="1"/>
  <c r="C14" i="93"/>
  <c r="L32" i="92"/>
  <c r="R7" i="89" s="1"/>
  <c r="L255" i="97"/>
  <c r="L44" i="97"/>
  <c r="L32" i="95" s="1"/>
  <c r="R7" i="93" s="1"/>
  <c r="L236" i="96"/>
  <c r="C10" i="93"/>
  <c r="L239" i="92"/>
  <c r="R21" i="89" s="1"/>
  <c r="C14" i="89"/>
  <c r="O84" i="90"/>
  <c r="H269" i="92" l="1"/>
  <c r="N10" i="89"/>
  <c r="N15" i="89" s="1"/>
  <c r="N18" i="89" s="1"/>
  <c r="N23" i="89" s="1"/>
  <c r="N25" i="89" s="1"/>
  <c r="O7" i="89"/>
  <c r="O10" i="89" s="1"/>
  <c r="O15" i="89" s="1"/>
  <c r="O18" i="89" s="1"/>
  <c r="O23" i="89" s="1"/>
  <c r="O25" i="89" s="1"/>
  <c r="I269" i="92"/>
  <c r="J269" i="92"/>
  <c r="I21" i="93"/>
  <c r="K8" i="98" s="1"/>
  <c r="K9" i="98" s="1"/>
  <c r="R10" i="93"/>
  <c r="I15" i="93"/>
  <c r="I18" i="93" s="1"/>
  <c r="F269" i="92"/>
  <c r="J12" i="98"/>
  <c r="R15" i="89"/>
  <c r="C10" i="89"/>
  <c r="C15" i="89" s="1"/>
  <c r="C18" i="89" s="1"/>
  <c r="U84" i="90"/>
  <c r="V266" i="96"/>
  <c r="S255" i="95" s="1"/>
  <c r="G269" i="92"/>
  <c r="M15" i="89"/>
  <c r="M18" i="89" s="1"/>
  <c r="M23" i="89" s="1"/>
  <c r="I18" i="89"/>
  <c r="I23" i="89" s="1"/>
  <c r="J5" i="98"/>
  <c r="J9" i="98" s="1"/>
  <c r="J11" i="98"/>
  <c r="S14" i="89"/>
  <c r="M285" i="97"/>
  <c r="D18" i="89"/>
  <c r="D23" i="89" s="1"/>
  <c r="Q18" i="89"/>
  <c r="R14" i="93"/>
  <c r="M255" i="95"/>
  <c r="H18" i="93"/>
  <c r="F250" i="90"/>
  <c r="Q254" i="94"/>
  <c r="W254" i="94" s="1"/>
  <c r="L254" i="94" s="1"/>
  <c r="N266" i="96"/>
  <c r="L14" i="93"/>
  <c r="O266" i="96"/>
  <c r="L225" i="95"/>
  <c r="R21" i="93" s="1"/>
  <c r="L266" i="96"/>
  <c r="L10" i="93"/>
  <c r="L14" i="89"/>
  <c r="L10" i="89"/>
  <c r="L269" i="92"/>
  <c r="O250" i="90"/>
  <c r="U250" i="90" s="1"/>
  <c r="C15" i="93"/>
  <c r="C18" i="93" s="1"/>
  <c r="C23" i="93" s="1"/>
  <c r="L285" i="97"/>
  <c r="J10" i="98" l="1"/>
  <c r="J13" i="98" s="1"/>
  <c r="J14" i="98" s="1"/>
  <c r="M25" i="89"/>
  <c r="S21" i="89"/>
  <c r="I23" i="93"/>
  <c r="S10" i="93"/>
  <c r="K10" i="98"/>
  <c r="K11" i="98"/>
  <c r="S14" i="93"/>
  <c r="R18" i="89"/>
  <c r="S10" i="89"/>
  <c r="R15" i="93"/>
  <c r="R18" i="93" s="1"/>
  <c r="Q18" i="93"/>
  <c r="Q23" i="93" s="1"/>
  <c r="H23" i="93"/>
  <c r="Q23" i="89"/>
  <c r="Q25" i="89" s="1"/>
  <c r="L255" i="95"/>
  <c r="L15" i="93"/>
  <c r="L18" i="93" s="1"/>
  <c r="L23" i="93" s="1"/>
  <c r="L25" i="93" s="1"/>
  <c r="L15" i="89"/>
  <c r="L18" i="89" s="1"/>
  <c r="C23" i="89"/>
  <c r="Q25" i="93" l="1"/>
  <c r="K12" i="98"/>
  <c r="K13" i="98" s="1"/>
  <c r="K14" i="98" s="1"/>
  <c r="S21" i="93"/>
  <c r="R23" i="93"/>
  <c r="S18" i="93"/>
  <c r="R23" i="89"/>
  <c r="S18" i="89"/>
  <c r="S23" i="89" s="1"/>
  <c r="S15" i="93"/>
  <c r="S15" i="89"/>
  <c r="L23" i="89"/>
  <c r="L25" i="89" s="1"/>
  <c r="L286" i="88"/>
  <c r="N286" i="88" s="1"/>
  <c r="L285" i="88"/>
  <c r="N285" i="88" s="1"/>
  <c r="L284" i="88"/>
  <c r="N284" i="88" s="1"/>
  <c r="L283" i="88"/>
  <c r="N283" i="88" s="1"/>
  <c r="L282" i="88"/>
  <c r="N282" i="88" s="1"/>
  <c r="L281" i="88"/>
  <c r="N281" i="88" s="1"/>
  <c r="L280" i="88"/>
  <c r="N280" i="88" s="1"/>
  <c r="AD279" i="88"/>
  <c r="AC279" i="88"/>
  <c r="AB279" i="88"/>
  <c r="AA279" i="88"/>
  <c r="Z279" i="88"/>
  <c r="Y279" i="88"/>
  <c r="V279" i="88"/>
  <c r="U279" i="88"/>
  <c r="T279" i="88"/>
  <c r="S279" i="88"/>
  <c r="R279" i="88"/>
  <c r="Q279" i="88"/>
  <c r="P279" i="88"/>
  <c r="O279" i="88"/>
  <c r="M279" i="88"/>
  <c r="L278" i="88"/>
  <c r="N278" i="88" s="1"/>
  <c r="L277" i="88"/>
  <c r="AD276" i="88"/>
  <c r="AC276" i="88"/>
  <c r="AB276" i="88"/>
  <c r="AA276" i="88"/>
  <c r="Z276" i="88"/>
  <c r="Y276" i="88"/>
  <c r="V276" i="88"/>
  <c r="U276" i="88"/>
  <c r="T276" i="88"/>
  <c r="S276" i="88"/>
  <c r="R276" i="88"/>
  <c r="Q276" i="88"/>
  <c r="P276" i="88"/>
  <c r="O276" i="88"/>
  <c r="M276" i="88"/>
  <c r="L275" i="88"/>
  <c r="N275" i="88" s="1"/>
  <c r="L274" i="88"/>
  <c r="N274" i="88" s="1"/>
  <c r="L273" i="88"/>
  <c r="N273" i="88" s="1"/>
  <c r="L272" i="88"/>
  <c r="N272" i="88" s="1"/>
  <c r="L271" i="88"/>
  <c r="N271" i="88" s="1"/>
  <c r="L270" i="88"/>
  <c r="N270" i="88" s="1"/>
  <c r="L269" i="88"/>
  <c r="N269" i="88" s="1"/>
  <c r="L268" i="88"/>
  <c r="N268" i="88" s="1"/>
  <c r="L267" i="88"/>
  <c r="N267" i="88" s="1"/>
  <c r="L266" i="88"/>
  <c r="N266" i="88" s="1"/>
  <c r="L265" i="88"/>
  <c r="N265" i="88" s="1"/>
  <c r="L264" i="88"/>
  <c r="N264" i="88" s="1"/>
  <c r="AD263" i="88"/>
  <c r="AC263" i="88"/>
  <c r="AB263" i="88"/>
  <c r="AA263" i="88"/>
  <c r="Z263" i="88"/>
  <c r="Y263" i="88"/>
  <c r="V263" i="88"/>
  <c r="U263" i="88"/>
  <c r="T263" i="88"/>
  <c r="S263" i="88"/>
  <c r="R263" i="88"/>
  <c r="Q263" i="88"/>
  <c r="P263" i="88"/>
  <c r="O263" i="88"/>
  <c r="M263" i="88"/>
  <c r="L262" i="88"/>
  <c r="N262" i="88" s="1"/>
  <c r="L261" i="88"/>
  <c r="N261" i="88" s="1"/>
  <c r="L260" i="88"/>
  <c r="N260" i="88" s="1"/>
  <c r="AD259" i="88"/>
  <c r="AC259" i="88"/>
  <c r="AB259" i="88"/>
  <c r="AA259" i="88"/>
  <c r="Z259" i="88"/>
  <c r="Y259" i="88"/>
  <c r="V259" i="88"/>
  <c r="U259" i="88"/>
  <c r="T259" i="88"/>
  <c r="S259" i="88"/>
  <c r="R259" i="88"/>
  <c r="Q259" i="88"/>
  <c r="P259" i="88"/>
  <c r="O259" i="88"/>
  <c r="M259" i="88"/>
  <c r="L256" i="88"/>
  <c r="N256" i="88" s="1"/>
  <c r="L255" i="88"/>
  <c r="N255" i="88" s="1"/>
  <c r="L254" i="88"/>
  <c r="N254" i="88" s="1"/>
  <c r="L253" i="88"/>
  <c r="N253" i="88" s="1"/>
  <c r="L252" i="88"/>
  <c r="N252" i="88" s="1"/>
  <c r="L251" i="88"/>
  <c r="N251" i="88" s="1"/>
  <c r="L250" i="88"/>
  <c r="N250" i="88" s="1"/>
  <c r="L249" i="88"/>
  <c r="N249" i="88" s="1"/>
  <c r="L248" i="88"/>
  <c r="N248" i="88" s="1"/>
  <c r="L247" i="88"/>
  <c r="AD246" i="88"/>
  <c r="AC246" i="88"/>
  <c r="AB246" i="88"/>
  <c r="AA246" i="88"/>
  <c r="Z246" i="88"/>
  <c r="Y246" i="88"/>
  <c r="V246" i="88"/>
  <c r="U246" i="88"/>
  <c r="T246" i="88"/>
  <c r="S246" i="88"/>
  <c r="R246" i="88"/>
  <c r="Q246" i="88"/>
  <c r="P246" i="88"/>
  <c r="O246" i="88"/>
  <c r="M246" i="88"/>
  <c r="L245" i="88"/>
  <c r="N245" i="88" s="1"/>
  <c r="L244" i="88"/>
  <c r="N244" i="88" s="1"/>
  <c r="L243" i="88"/>
  <c r="N243" i="88" s="1"/>
  <c r="L242" i="88"/>
  <c r="N242" i="88" s="1"/>
  <c r="L241" i="88"/>
  <c r="N241" i="88" s="1"/>
  <c r="L240" i="88"/>
  <c r="N240" i="88" s="1"/>
  <c r="L239" i="88"/>
  <c r="N239" i="88" s="1"/>
  <c r="L238" i="88"/>
  <c r="N238" i="88" s="1"/>
  <c r="L237" i="88"/>
  <c r="N237" i="88" s="1"/>
  <c r="L236" i="88"/>
  <c r="N236" i="88" s="1"/>
  <c r="L235" i="88"/>
  <c r="N235" i="88" s="1"/>
  <c r="L234" i="88"/>
  <c r="N234" i="88" s="1"/>
  <c r="L233" i="88"/>
  <c r="AD232" i="88"/>
  <c r="AC232" i="88"/>
  <c r="AB232" i="88"/>
  <c r="AA232" i="88"/>
  <c r="Z232" i="88"/>
  <c r="Y232" i="88"/>
  <c r="V232" i="88"/>
  <c r="U232" i="88"/>
  <c r="T232" i="88"/>
  <c r="S232" i="88"/>
  <c r="R232" i="88"/>
  <c r="Q232" i="88"/>
  <c r="P232" i="88"/>
  <c r="O232" i="88"/>
  <c r="M232" i="88"/>
  <c r="L231" i="88"/>
  <c r="N231" i="88" s="1"/>
  <c r="L230" i="88"/>
  <c r="N230" i="88" s="1"/>
  <c r="AD229" i="88"/>
  <c r="AC229" i="88"/>
  <c r="AB229" i="88"/>
  <c r="AA229" i="88"/>
  <c r="Z229" i="88"/>
  <c r="Y229" i="88"/>
  <c r="V229" i="88"/>
  <c r="U229" i="88"/>
  <c r="T229" i="88"/>
  <c r="S229" i="88"/>
  <c r="R229" i="88"/>
  <c r="Q229" i="88"/>
  <c r="P229" i="88"/>
  <c r="O229" i="88"/>
  <c r="M229" i="88"/>
  <c r="L228" i="88"/>
  <c r="N228" i="88" s="1"/>
  <c r="L227" i="88"/>
  <c r="N227" i="88" s="1"/>
  <c r="L226" i="88"/>
  <c r="N226" i="88" s="1"/>
  <c r="L225" i="88"/>
  <c r="N225" i="88" s="1"/>
  <c r="L224" i="88"/>
  <c r="N224" i="88" s="1"/>
  <c r="L223" i="88"/>
  <c r="N223" i="88" s="1"/>
  <c r="L222" i="88"/>
  <c r="N222" i="88" s="1"/>
  <c r="L221" i="88"/>
  <c r="N221" i="88" s="1"/>
  <c r="L220" i="88"/>
  <c r="N220" i="88" s="1"/>
  <c r="L219" i="88"/>
  <c r="AD218" i="88"/>
  <c r="AC218" i="88"/>
  <c r="AB218" i="88"/>
  <c r="AA218" i="88"/>
  <c r="Z218" i="88"/>
  <c r="Y218" i="88"/>
  <c r="V218" i="88"/>
  <c r="U218" i="88"/>
  <c r="T218" i="88"/>
  <c r="S218" i="88"/>
  <c r="R218" i="88"/>
  <c r="Q218" i="88"/>
  <c r="P218" i="88"/>
  <c r="O218" i="88"/>
  <c r="M218" i="88"/>
  <c r="L217" i="88"/>
  <c r="N217" i="88" s="1"/>
  <c r="L216" i="88"/>
  <c r="N216" i="88" s="1"/>
  <c r="L215" i="88"/>
  <c r="N215" i="88" s="1"/>
  <c r="L214" i="88"/>
  <c r="N214" i="88" s="1"/>
  <c r="L213" i="88"/>
  <c r="N213" i="88" s="1"/>
  <c r="L212" i="88"/>
  <c r="N212" i="88" s="1"/>
  <c r="L211" i="88"/>
  <c r="N211" i="88" s="1"/>
  <c r="L210" i="88"/>
  <c r="N210" i="88" s="1"/>
  <c r="L209" i="88"/>
  <c r="N209" i="88" s="1"/>
  <c r="L208" i="88"/>
  <c r="N208" i="88" s="1"/>
  <c r="AD207" i="88"/>
  <c r="AC207" i="88"/>
  <c r="AB207" i="88"/>
  <c r="AA207" i="88"/>
  <c r="Z207" i="88"/>
  <c r="Y207" i="88"/>
  <c r="V207" i="88"/>
  <c r="U207" i="88"/>
  <c r="T207" i="88"/>
  <c r="S207" i="88"/>
  <c r="R207" i="88"/>
  <c r="Q207" i="88"/>
  <c r="P207" i="88"/>
  <c r="O207" i="88"/>
  <c r="M207" i="88"/>
  <c r="L206" i="88"/>
  <c r="N206" i="88" s="1"/>
  <c r="L205" i="88"/>
  <c r="N205" i="88" s="1"/>
  <c r="L204" i="88"/>
  <c r="N204" i="88" s="1"/>
  <c r="L203" i="88"/>
  <c r="N203" i="88" s="1"/>
  <c r="L202" i="88"/>
  <c r="N202" i="88" s="1"/>
  <c r="L201" i="88"/>
  <c r="N201" i="88" s="1"/>
  <c r="L200" i="88"/>
  <c r="N200" i="88" s="1"/>
  <c r="L199" i="88"/>
  <c r="N199" i="88" s="1"/>
  <c r="L198" i="88"/>
  <c r="N198" i="88" s="1"/>
  <c r="L197" i="88"/>
  <c r="AD196" i="88"/>
  <c r="AC196" i="88"/>
  <c r="AB196" i="88"/>
  <c r="AA196" i="88"/>
  <c r="Z196" i="88"/>
  <c r="Y196" i="88"/>
  <c r="V196" i="88"/>
  <c r="U196" i="88"/>
  <c r="T196" i="88"/>
  <c r="S196" i="88"/>
  <c r="R196" i="88"/>
  <c r="Q196" i="88"/>
  <c r="P196" i="88"/>
  <c r="O196" i="88"/>
  <c r="M196" i="88"/>
  <c r="L195" i="88"/>
  <c r="L193" i="88"/>
  <c r="N193" i="88" s="1"/>
  <c r="L192" i="88"/>
  <c r="N192" i="88" s="1"/>
  <c r="L191" i="88"/>
  <c r="N191" i="88" s="1"/>
  <c r="L190" i="88"/>
  <c r="N190" i="88" s="1"/>
  <c r="AD189" i="88"/>
  <c r="AC189" i="88"/>
  <c r="AB189" i="88"/>
  <c r="AA189" i="88"/>
  <c r="Z189" i="88"/>
  <c r="Y189" i="88"/>
  <c r="V189" i="88"/>
  <c r="U189" i="88"/>
  <c r="T189" i="88"/>
  <c r="S189" i="88"/>
  <c r="R189" i="88"/>
  <c r="Q189" i="88"/>
  <c r="P189" i="88"/>
  <c r="O189" i="88"/>
  <c r="M189" i="88"/>
  <c r="L188" i="88"/>
  <c r="N188" i="88" s="1"/>
  <c r="L187" i="88"/>
  <c r="N187" i="88" s="1"/>
  <c r="L186" i="88"/>
  <c r="N186" i="88" s="1"/>
  <c r="L185" i="88"/>
  <c r="N185" i="88" s="1"/>
  <c r="L184" i="88"/>
  <c r="N184" i="88" s="1"/>
  <c r="L183" i="88"/>
  <c r="N183" i="88" s="1"/>
  <c r="L182" i="88"/>
  <c r="AD181" i="88"/>
  <c r="AD179" i="88" s="1"/>
  <c r="AC181" i="88"/>
  <c r="AC179" i="88" s="1"/>
  <c r="AB181" i="88"/>
  <c r="AB179" i="88" s="1"/>
  <c r="AA181" i="88"/>
  <c r="AA179" i="88" s="1"/>
  <c r="Z181" i="88"/>
  <c r="Z179" i="88" s="1"/>
  <c r="Y181" i="88"/>
  <c r="Y179" i="88" s="1"/>
  <c r="V181" i="88"/>
  <c r="V179" i="88" s="1"/>
  <c r="U181" i="88"/>
  <c r="U179" i="88" s="1"/>
  <c r="T181" i="88"/>
  <c r="T179" i="88" s="1"/>
  <c r="S181" i="88"/>
  <c r="S179" i="88" s="1"/>
  <c r="R181" i="88"/>
  <c r="Q181" i="88"/>
  <c r="P181" i="88"/>
  <c r="O181" i="88"/>
  <c r="M181" i="88"/>
  <c r="M179" i="88" s="1"/>
  <c r="L180" i="88"/>
  <c r="N180" i="88" s="1"/>
  <c r="L178" i="88"/>
  <c r="N178" i="88" s="1"/>
  <c r="L177" i="88"/>
  <c r="N177" i="88" s="1"/>
  <c r="L176" i="88"/>
  <c r="N176" i="88" s="1"/>
  <c r="L175" i="88"/>
  <c r="N175" i="88" s="1"/>
  <c r="L174" i="88"/>
  <c r="N174" i="88" s="1"/>
  <c r="L173" i="88"/>
  <c r="N173" i="88" s="1"/>
  <c r="L172" i="88"/>
  <c r="N172" i="88" s="1"/>
  <c r="L171" i="88"/>
  <c r="N171" i="88" s="1"/>
  <c r="L170" i="88"/>
  <c r="N170" i="88" s="1"/>
  <c r="L169" i="88"/>
  <c r="N169" i="88" s="1"/>
  <c r="L168" i="88"/>
  <c r="N168" i="88" s="1"/>
  <c r="AD167" i="88"/>
  <c r="AC167" i="88"/>
  <c r="AB167" i="88"/>
  <c r="AA167" i="88"/>
  <c r="Z167" i="88"/>
  <c r="Y167" i="88"/>
  <c r="V167" i="88"/>
  <c r="U167" i="88"/>
  <c r="T167" i="88"/>
  <c r="S167" i="88"/>
  <c r="R167" i="88"/>
  <c r="Q167" i="88"/>
  <c r="P167" i="88"/>
  <c r="O167" i="88"/>
  <c r="M167" i="88"/>
  <c r="L166" i="88"/>
  <c r="N166" i="88" s="1"/>
  <c r="L165" i="88"/>
  <c r="N165" i="88" s="1"/>
  <c r="L164" i="88"/>
  <c r="N164" i="88" s="1"/>
  <c r="L163" i="88"/>
  <c r="N163" i="88" s="1"/>
  <c r="L162" i="88"/>
  <c r="N162" i="88" s="1"/>
  <c r="L161" i="88"/>
  <c r="N161" i="88" s="1"/>
  <c r="L160" i="88"/>
  <c r="N160" i="88" s="1"/>
  <c r="L159" i="88"/>
  <c r="N159" i="88" s="1"/>
  <c r="L158" i="88"/>
  <c r="N158" i="88" s="1"/>
  <c r="L157" i="88"/>
  <c r="N157" i="88" s="1"/>
  <c r="L156" i="88"/>
  <c r="N156" i="88" s="1"/>
  <c r="L155" i="88"/>
  <c r="N155" i="88" s="1"/>
  <c r="L154" i="88"/>
  <c r="N154" i="88" s="1"/>
  <c r="L153" i="88"/>
  <c r="AD152" i="88"/>
  <c r="AC152" i="88"/>
  <c r="AB152" i="88"/>
  <c r="AA152" i="88"/>
  <c r="Z152" i="88"/>
  <c r="Y152" i="88"/>
  <c r="V152" i="88"/>
  <c r="U152" i="88"/>
  <c r="T152" i="88"/>
  <c r="S152" i="88"/>
  <c r="R152" i="88"/>
  <c r="Q152" i="88"/>
  <c r="P152" i="88"/>
  <c r="O152" i="88"/>
  <c r="M152" i="88"/>
  <c r="L151" i="88"/>
  <c r="N151" i="88" s="1"/>
  <c r="L150" i="88"/>
  <c r="N150" i="88" s="1"/>
  <c r="AD149" i="88"/>
  <c r="AC149" i="88"/>
  <c r="AB149" i="88"/>
  <c r="AA149" i="88"/>
  <c r="Z149" i="88"/>
  <c r="Y149" i="88"/>
  <c r="V149" i="88"/>
  <c r="U149" i="88"/>
  <c r="T149" i="88"/>
  <c r="S149" i="88"/>
  <c r="R149" i="88"/>
  <c r="Q149" i="88"/>
  <c r="P149" i="88"/>
  <c r="O149" i="88"/>
  <c r="M149" i="88"/>
  <c r="L148" i="88"/>
  <c r="N148" i="88" s="1"/>
  <c r="L147" i="88"/>
  <c r="N147" i="88" s="1"/>
  <c r="L146" i="88"/>
  <c r="N146" i="88" s="1"/>
  <c r="L145" i="88"/>
  <c r="N145" i="88" s="1"/>
  <c r="L144" i="88"/>
  <c r="N144" i="88" s="1"/>
  <c r="L143" i="88"/>
  <c r="N143" i="88" s="1"/>
  <c r="L142" i="88"/>
  <c r="N142" i="88" s="1"/>
  <c r="L141" i="88"/>
  <c r="N141" i="88" s="1"/>
  <c r="L140" i="88"/>
  <c r="N140" i="88" s="1"/>
  <c r="L139" i="88"/>
  <c r="AD138" i="88"/>
  <c r="AC138" i="88"/>
  <c r="AB138" i="88"/>
  <c r="AA138" i="88"/>
  <c r="Z138" i="88"/>
  <c r="Y138" i="88"/>
  <c r="V138" i="88"/>
  <c r="U138" i="88"/>
  <c r="T138" i="88"/>
  <c r="S138" i="88"/>
  <c r="R138" i="88"/>
  <c r="Q138" i="88"/>
  <c r="P138" i="88"/>
  <c r="O138" i="88"/>
  <c r="M138" i="88"/>
  <c r="L137" i="88"/>
  <c r="N137" i="88" s="1"/>
  <c r="L136" i="88"/>
  <c r="N136" i="88" s="1"/>
  <c r="L135" i="88"/>
  <c r="N135" i="88" s="1"/>
  <c r="L134" i="88"/>
  <c r="N134" i="88" s="1"/>
  <c r="L133" i="88"/>
  <c r="N133" i="88" s="1"/>
  <c r="L132" i="88"/>
  <c r="N132" i="88" s="1"/>
  <c r="L131" i="88"/>
  <c r="N131" i="88" s="1"/>
  <c r="L130" i="88"/>
  <c r="N130" i="88" s="1"/>
  <c r="L129" i="88"/>
  <c r="N129" i="88" s="1"/>
  <c r="L128" i="88"/>
  <c r="N128" i="88" s="1"/>
  <c r="AD127" i="88"/>
  <c r="AC127" i="88"/>
  <c r="AB127" i="88"/>
  <c r="AA127" i="88"/>
  <c r="Z127" i="88"/>
  <c r="Y127" i="88"/>
  <c r="V127" i="88"/>
  <c r="U127" i="88"/>
  <c r="T127" i="88"/>
  <c r="S127" i="88"/>
  <c r="R127" i="88"/>
  <c r="Q127" i="88"/>
  <c r="P127" i="88"/>
  <c r="O127" i="88"/>
  <c r="M127" i="88"/>
  <c r="L126" i="88"/>
  <c r="N126" i="88" s="1"/>
  <c r="L125" i="88"/>
  <c r="N125" i="88" s="1"/>
  <c r="L124" i="88"/>
  <c r="N124" i="88" s="1"/>
  <c r="L123" i="88"/>
  <c r="N123" i="88" s="1"/>
  <c r="L122" i="88"/>
  <c r="N122" i="88" s="1"/>
  <c r="L121" i="88"/>
  <c r="N121" i="88" s="1"/>
  <c r="L120" i="88"/>
  <c r="N120" i="88" s="1"/>
  <c r="L119" i="88"/>
  <c r="N119" i="88" s="1"/>
  <c r="L118" i="88"/>
  <c r="N118" i="88" s="1"/>
  <c r="L117" i="88"/>
  <c r="N117" i="88" s="1"/>
  <c r="AD116" i="88"/>
  <c r="AC116" i="88"/>
  <c r="AB116" i="88"/>
  <c r="AA116" i="88"/>
  <c r="Z116" i="88"/>
  <c r="Y116" i="88"/>
  <c r="V116" i="88"/>
  <c r="U116" i="88"/>
  <c r="T116" i="88"/>
  <c r="S116" i="88"/>
  <c r="R116" i="88"/>
  <c r="Q116" i="88"/>
  <c r="P116" i="88"/>
  <c r="O116" i="88"/>
  <c r="M116" i="88"/>
  <c r="L115" i="88"/>
  <c r="N115" i="88" s="1"/>
  <c r="L114" i="88"/>
  <c r="N114" i="88" s="1"/>
  <c r="L113" i="88"/>
  <c r="N113" i="88" s="1"/>
  <c r="L112" i="88"/>
  <c r="N112" i="88" s="1"/>
  <c r="AD111" i="88"/>
  <c r="AC111" i="88"/>
  <c r="AB111" i="88"/>
  <c r="AA111" i="88"/>
  <c r="Z111" i="88"/>
  <c r="Y111" i="88"/>
  <c r="V111" i="88"/>
  <c r="U111" i="88"/>
  <c r="T111" i="88"/>
  <c r="S111" i="88"/>
  <c r="R111" i="88"/>
  <c r="Q111" i="88"/>
  <c r="P111" i="88"/>
  <c r="O111" i="88"/>
  <c r="M111" i="88"/>
  <c r="L110" i="88"/>
  <c r="N110" i="88" s="1"/>
  <c r="L109" i="88"/>
  <c r="AD108" i="88"/>
  <c r="AC108" i="88"/>
  <c r="AB108" i="88"/>
  <c r="AA108" i="88"/>
  <c r="Z108" i="88"/>
  <c r="Y108" i="88"/>
  <c r="V108" i="88"/>
  <c r="U108" i="88"/>
  <c r="T108" i="88"/>
  <c r="S108" i="88"/>
  <c r="R108" i="88"/>
  <c r="Q108" i="88"/>
  <c r="P108" i="88"/>
  <c r="O108" i="88"/>
  <c r="M108" i="88"/>
  <c r="L106" i="88"/>
  <c r="N106" i="88" s="1"/>
  <c r="L105" i="88"/>
  <c r="N105" i="88" s="1"/>
  <c r="L104" i="88"/>
  <c r="N104" i="88" s="1"/>
  <c r="L103" i="88"/>
  <c r="N103" i="88" s="1"/>
  <c r="AD102" i="88"/>
  <c r="AC102" i="88"/>
  <c r="AB102" i="88"/>
  <c r="AA102" i="88"/>
  <c r="Z102" i="88"/>
  <c r="Y102" i="88"/>
  <c r="V102" i="88"/>
  <c r="U102" i="88"/>
  <c r="T102" i="88"/>
  <c r="S102" i="88"/>
  <c r="R102" i="88"/>
  <c r="Q102" i="88"/>
  <c r="P102" i="88"/>
  <c r="O102" i="88"/>
  <c r="M102" i="88"/>
  <c r="L101" i="88"/>
  <c r="N101" i="88" s="1"/>
  <c r="L100" i="88"/>
  <c r="N100" i="88" s="1"/>
  <c r="L99" i="88"/>
  <c r="AD98" i="88"/>
  <c r="AC98" i="88"/>
  <c r="AB98" i="88"/>
  <c r="AA98" i="88"/>
  <c r="Z98" i="88"/>
  <c r="Y98" i="88"/>
  <c r="V98" i="88"/>
  <c r="U98" i="88"/>
  <c r="T98" i="88"/>
  <c r="S98" i="88"/>
  <c r="R98" i="88"/>
  <c r="Q98" i="88"/>
  <c r="P98" i="88"/>
  <c r="O98" i="88"/>
  <c r="M98" i="88"/>
  <c r="L97" i="88"/>
  <c r="N97" i="88" s="1"/>
  <c r="L96" i="88"/>
  <c r="N96" i="88" s="1"/>
  <c r="L95" i="88"/>
  <c r="N95" i="88" s="1"/>
  <c r="L94" i="88"/>
  <c r="N94" i="88" s="1"/>
  <c r="L93" i="88"/>
  <c r="N93" i="88" s="1"/>
  <c r="L92" i="88"/>
  <c r="N92" i="88" s="1"/>
  <c r="N87" i="88"/>
  <c r="L86" i="88"/>
  <c r="N86" i="88" s="1"/>
  <c r="L85" i="88"/>
  <c r="N85" i="88" s="1"/>
  <c r="L84" i="88"/>
  <c r="N84" i="88" s="1"/>
  <c r="N80" i="88"/>
  <c r="AD79" i="88"/>
  <c r="AC79" i="88"/>
  <c r="AB79" i="88"/>
  <c r="AA79" i="88"/>
  <c r="Z79" i="88"/>
  <c r="Y79" i="88"/>
  <c r="V79" i="88"/>
  <c r="U79" i="88"/>
  <c r="T79" i="88"/>
  <c r="S79" i="88"/>
  <c r="R79" i="88"/>
  <c r="Q79" i="88"/>
  <c r="P79" i="88"/>
  <c r="O79" i="88"/>
  <c r="M79" i="88"/>
  <c r="L78" i="88"/>
  <c r="L77" i="88"/>
  <c r="AD76" i="88"/>
  <c r="AC76" i="88"/>
  <c r="AB76" i="88"/>
  <c r="AA76" i="88"/>
  <c r="Z76" i="88"/>
  <c r="Y76" i="88"/>
  <c r="V76" i="88"/>
  <c r="U76" i="88"/>
  <c r="T76" i="88"/>
  <c r="S76" i="88"/>
  <c r="R76" i="88"/>
  <c r="Q76" i="88"/>
  <c r="P76" i="88"/>
  <c r="O76" i="88"/>
  <c r="M76" i="88"/>
  <c r="AD63" i="88"/>
  <c r="AD52" i="88" s="1"/>
  <c r="AC63" i="88"/>
  <c r="AC52" i="88" s="1"/>
  <c r="AB63" i="88"/>
  <c r="AB52" i="88" s="1"/>
  <c r="AA63" i="88"/>
  <c r="AA52" i="88" s="1"/>
  <c r="Z63" i="88"/>
  <c r="Z52" i="88" s="1"/>
  <c r="Y63" i="88"/>
  <c r="Y52" i="88" s="1"/>
  <c r="V63" i="88"/>
  <c r="V52" i="88" s="1"/>
  <c r="U63" i="88"/>
  <c r="U52" i="88" s="1"/>
  <c r="T63" i="88"/>
  <c r="T52" i="88" s="1"/>
  <c r="S63" i="88"/>
  <c r="S52" i="88" s="1"/>
  <c r="R63" i="88"/>
  <c r="Q63" i="88"/>
  <c r="P63" i="88"/>
  <c r="P52" i="88" s="1"/>
  <c r="O63" i="88"/>
  <c r="O52" i="88" s="1"/>
  <c r="M52" i="88"/>
  <c r="N59" i="88"/>
  <c r="L58" i="88"/>
  <c r="N58" i="88" s="1"/>
  <c r="L57" i="88"/>
  <c r="N57" i="88" s="1"/>
  <c r="N53" i="88"/>
  <c r="AD49" i="88"/>
  <c r="AC49" i="88"/>
  <c r="AB49" i="88"/>
  <c r="AA49" i="88"/>
  <c r="Z49" i="88"/>
  <c r="Y49" i="88"/>
  <c r="V49" i="88"/>
  <c r="U49" i="88"/>
  <c r="T49" i="88"/>
  <c r="S49" i="88"/>
  <c r="R49" i="88"/>
  <c r="P49" i="88"/>
  <c r="O49" i="88"/>
  <c r="M49" i="88"/>
  <c r="L48" i="88"/>
  <c r="N44" i="88"/>
  <c r="AD42" i="88"/>
  <c r="AC42" i="88"/>
  <c r="AB42" i="88"/>
  <c r="AA42" i="88"/>
  <c r="Z42" i="88"/>
  <c r="Y42" i="88"/>
  <c r="V42" i="88"/>
  <c r="U42" i="88"/>
  <c r="T42" i="88"/>
  <c r="S42" i="88"/>
  <c r="R42" i="88"/>
  <c r="P42" i="88"/>
  <c r="O42" i="88"/>
  <c r="M42" i="88"/>
  <c r="L40" i="88"/>
  <c r="L39" i="88"/>
  <c r="L38" i="88"/>
  <c r="L37" i="88"/>
  <c r="L36" i="88"/>
  <c r="L35" i="88"/>
  <c r="AD30" i="88"/>
  <c r="AC30" i="88"/>
  <c r="AB30" i="88"/>
  <c r="AA30" i="88"/>
  <c r="Z30" i="88"/>
  <c r="Y30" i="88"/>
  <c r="V30" i="88"/>
  <c r="U30" i="88"/>
  <c r="T30" i="88"/>
  <c r="S30" i="88"/>
  <c r="R30" i="88"/>
  <c r="Q30" i="88"/>
  <c r="P30" i="88"/>
  <c r="O30" i="88"/>
  <c r="M30" i="88"/>
  <c r="L29" i="88"/>
  <c r="N29" i="88" s="1"/>
  <c r="L28" i="88"/>
  <c r="N28" i="88" s="1"/>
  <c r="L27" i="88"/>
  <c r="N27" i="88" s="1"/>
  <c r="AD26" i="88"/>
  <c r="AC26" i="88"/>
  <c r="AB26" i="88"/>
  <c r="AA26" i="88"/>
  <c r="Z26" i="88"/>
  <c r="Y26" i="88"/>
  <c r="V26" i="88"/>
  <c r="U26" i="88"/>
  <c r="T26" i="88"/>
  <c r="S26" i="88"/>
  <c r="R26" i="88"/>
  <c r="Q26" i="88"/>
  <c r="P26" i="88"/>
  <c r="O26" i="88"/>
  <c r="M26" i="88"/>
  <c r="L25" i="88"/>
  <c r="N25" i="88" s="1"/>
  <c r="L24" i="88"/>
  <c r="N24" i="88" s="1"/>
  <c r="L23" i="88"/>
  <c r="N23" i="88" s="1"/>
  <c r="L22" i="88"/>
  <c r="N22" i="88" s="1"/>
  <c r="N7" i="88"/>
  <c r="AD6" i="88"/>
  <c r="AC6" i="88"/>
  <c r="AC5" i="88" s="1"/>
  <c r="AB6" i="88"/>
  <c r="AA6" i="88"/>
  <c r="Z6" i="88"/>
  <c r="Y6" i="88"/>
  <c r="Y5" i="88" s="1"/>
  <c r="V6" i="88"/>
  <c r="U6" i="88"/>
  <c r="T6" i="88"/>
  <c r="T5" i="88" s="1"/>
  <c r="S6" i="88"/>
  <c r="R6" i="88"/>
  <c r="Q6" i="88"/>
  <c r="P6" i="88"/>
  <c r="P5" i="88" s="1"/>
  <c r="O6" i="88"/>
  <c r="M6" i="88"/>
  <c r="L258" i="87"/>
  <c r="N258" i="87" s="1"/>
  <c r="L257" i="87"/>
  <c r="N257" i="87" s="1"/>
  <c r="L256" i="87"/>
  <c r="N256" i="87" s="1"/>
  <c r="L255" i="87"/>
  <c r="N255" i="87" s="1"/>
  <c r="L254" i="87"/>
  <c r="N254" i="87" s="1"/>
  <c r="L253" i="87"/>
  <c r="N253" i="87" s="1"/>
  <c r="L252" i="87"/>
  <c r="AD251" i="87"/>
  <c r="AC251" i="87"/>
  <c r="AB251" i="87"/>
  <c r="AA251" i="87"/>
  <c r="Z251" i="87"/>
  <c r="Y251" i="87"/>
  <c r="W251" i="87"/>
  <c r="V251" i="87"/>
  <c r="U251" i="87"/>
  <c r="T251" i="87"/>
  <c r="S251" i="87"/>
  <c r="R251" i="87"/>
  <c r="Q251" i="87"/>
  <c r="P251" i="87"/>
  <c r="O251" i="87"/>
  <c r="M251" i="87"/>
  <c r="L250" i="87"/>
  <c r="N250" i="87" s="1"/>
  <c r="L249" i="87"/>
  <c r="N249" i="87" s="1"/>
  <c r="AD248" i="87"/>
  <c r="AC248" i="87"/>
  <c r="AB248" i="87"/>
  <c r="AA248" i="87"/>
  <c r="Z248" i="87"/>
  <c r="Y248" i="87"/>
  <c r="W248" i="87"/>
  <c r="V248" i="87"/>
  <c r="U248" i="87"/>
  <c r="T248" i="87"/>
  <c r="S248" i="87"/>
  <c r="R248" i="87"/>
  <c r="Q248" i="87"/>
  <c r="P248" i="87"/>
  <c r="O248" i="87"/>
  <c r="M248" i="87"/>
  <c r="L247" i="87"/>
  <c r="N247" i="87" s="1"/>
  <c r="L246" i="87"/>
  <c r="N246" i="87" s="1"/>
  <c r="L245" i="87"/>
  <c r="N245" i="87" s="1"/>
  <c r="L244" i="87"/>
  <c r="N244" i="87" s="1"/>
  <c r="L243" i="87"/>
  <c r="N243" i="87" s="1"/>
  <c r="L242" i="87"/>
  <c r="N242" i="87" s="1"/>
  <c r="L241" i="87"/>
  <c r="N241" i="87" s="1"/>
  <c r="L240" i="87"/>
  <c r="N240" i="87" s="1"/>
  <c r="L239" i="87"/>
  <c r="N239" i="87" s="1"/>
  <c r="L238" i="87"/>
  <c r="N238" i="87" s="1"/>
  <c r="L237" i="87"/>
  <c r="N237" i="87" s="1"/>
  <c r="L236" i="87"/>
  <c r="N236" i="87" s="1"/>
  <c r="AD235" i="87"/>
  <c r="AC235" i="87"/>
  <c r="AB235" i="87"/>
  <c r="AA235" i="87"/>
  <c r="Z235" i="87"/>
  <c r="Y235" i="87"/>
  <c r="W235" i="87"/>
  <c r="V235" i="87"/>
  <c r="U235" i="87"/>
  <c r="T235" i="87"/>
  <c r="S235" i="87"/>
  <c r="R235" i="87"/>
  <c r="Q235" i="87"/>
  <c r="P235" i="87"/>
  <c r="O235" i="87"/>
  <c r="M235" i="87"/>
  <c r="L234" i="87"/>
  <c r="N234" i="87" s="1"/>
  <c r="L233" i="87"/>
  <c r="N233" i="87" s="1"/>
  <c r="L232" i="87"/>
  <c r="AD231" i="87"/>
  <c r="AC231" i="87"/>
  <c r="AB231" i="87"/>
  <c r="AB230" i="87" s="1"/>
  <c r="AA231" i="87"/>
  <c r="Z231" i="87"/>
  <c r="Y231" i="87"/>
  <c r="Y230" i="87" s="1"/>
  <c r="Y229" i="87" s="1"/>
  <c r="W231" i="87"/>
  <c r="W230" i="87" s="1"/>
  <c r="V231" i="87"/>
  <c r="U231" i="87"/>
  <c r="T231" i="87"/>
  <c r="S231" i="87"/>
  <c r="S230" i="87" s="1"/>
  <c r="R231" i="87"/>
  <c r="Q231" i="87"/>
  <c r="P231" i="87"/>
  <c r="O231" i="87"/>
  <c r="O230" i="87" s="1"/>
  <c r="M231" i="87"/>
  <c r="L228" i="87"/>
  <c r="N228" i="87" s="1"/>
  <c r="L227" i="87"/>
  <c r="N227" i="87" s="1"/>
  <c r="L226" i="87"/>
  <c r="L225" i="87"/>
  <c r="N225" i="87" s="1"/>
  <c r="L224" i="87"/>
  <c r="N224" i="87" s="1"/>
  <c r="L223" i="87"/>
  <c r="N223" i="87" s="1"/>
  <c r="L222" i="87"/>
  <c r="N222" i="87" s="1"/>
  <c r="L221" i="87"/>
  <c r="N221" i="87" s="1"/>
  <c r="L220" i="87"/>
  <c r="N220" i="87" s="1"/>
  <c r="L219" i="87"/>
  <c r="N219" i="87" s="1"/>
  <c r="AD218" i="87"/>
  <c r="AC218" i="87"/>
  <c r="AB218" i="87"/>
  <c r="AA218" i="87"/>
  <c r="Z218" i="87"/>
  <c r="Y218" i="87"/>
  <c r="W218" i="87"/>
  <c r="V218" i="87"/>
  <c r="U218" i="87"/>
  <c r="T218" i="87"/>
  <c r="S218" i="87"/>
  <c r="R218" i="87"/>
  <c r="Q218" i="87"/>
  <c r="P218" i="87"/>
  <c r="O218" i="87"/>
  <c r="M218" i="87"/>
  <c r="M166" i="87" s="1"/>
  <c r="L217" i="87"/>
  <c r="N217" i="87" s="1"/>
  <c r="L216" i="87"/>
  <c r="N216" i="87" s="1"/>
  <c r="L215" i="87"/>
  <c r="N215" i="87" s="1"/>
  <c r="L214" i="87"/>
  <c r="N214" i="87" s="1"/>
  <c r="L213" i="87"/>
  <c r="N213" i="87" s="1"/>
  <c r="L212" i="87"/>
  <c r="N212" i="87" s="1"/>
  <c r="L211" i="87"/>
  <c r="N211" i="87" s="1"/>
  <c r="L210" i="87"/>
  <c r="N210" i="87" s="1"/>
  <c r="L209" i="87"/>
  <c r="N209" i="87" s="1"/>
  <c r="L208" i="87"/>
  <c r="N208" i="87" s="1"/>
  <c r="L207" i="87"/>
  <c r="N207" i="87" s="1"/>
  <c r="L206" i="87"/>
  <c r="N206" i="87" s="1"/>
  <c r="L205" i="87"/>
  <c r="N205" i="87" s="1"/>
  <c r="AD204" i="87"/>
  <c r="AC204" i="87"/>
  <c r="AB204" i="87"/>
  <c r="AA204" i="87"/>
  <c r="Z204" i="87"/>
  <c r="Y204" i="87"/>
  <c r="W204" i="87"/>
  <c r="V204" i="87"/>
  <c r="U204" i="87"/>
  <c r="T204" i="87"/>
  <c r="S204" i="87"/>
  <c r="R204" i="87"/>
  <c r="Q204" i="87"/>
  <c r="P204" i="87"/>
  <c r="O204" i="87"/>
  <c r="M204" i="87"/>
  <c r="L203" i="87"/>
  <c r="N203" i="87" s="1"/>
  <c r="L202" i="87"/>
  <c r="AD201" i="87"/>
  <c r="AC201" i="87"/>
  <c r="AB201" i="87"/>
  <c r="AA201" i="87"/>
  <c r="Z201" i="87"/>
  <c r="Y201" i="87"/>
  <c r="W201" i="87"/>
  <c r="V201" i="87"/>
  <c r="U201" i="87"/>
  <c r="T201" i="87"/>
  <c r="S201" i="87"/>
  <c r="R201" i="87"/>
  <c r="Q201" i="87"/>
  <c r="P201" i="87"/>
  <c r="O201" i="87"/>
  <c r="M201" i="87"/>
  <c r="L200" i="87"/>
  <c r="N200" i="87" s="1"/>
  <c r="L199" i="87"/>
  <c r="N199" i="87" s="1"/>
  <c r="L198" i="87"/>
  <c r="L197" i="87"/>
  <c r="N197" i="87" s="1"/>
  <c r="L196" i="87"/>
  <c r="N196" i="87" s="1"/>
  <c r="L195" i="87"/>
  <c r="N195" i="87" s="1"/>
  <c r="L194" i="87"/>
  <c r="N194" i="87" s="1"/>
  <c r="L193" i="87"/>
  <c r="N193" i="87" s="1"/>
  <c r="L192" i="87"/>
  <c r="N192" i="87" s="1"/>
  <c r="L191" i="87"/>
  <c r="N191" i="87" s="1"/>
  <c r="AD190" i="87"/>
  <c r="AC190" i="87"/>
  <c r="AB190" i="87"/>
  <c r="AA190" i="87"/>
  <c r="Z190" i="87"/>
  <c r="Y190" i="87"/>
  <c r="W190" i="87"/>
  <c r="V190" i="87"/>
  <c r="U190" i="87"/>
  <c r="T190" i="87"/>
  <c r="S190" i="87"/>
  <c r="R190" i="87"/>
  <c r="Q190" i="87"/>
  <c r="P190" i="87"/>
  <c r="O190" i="87"/>
  <c r="M190" i="87"/>
  <c r="L189" i="87"/>
  <c r="N189" i="87" s="1"/>
  <c r="L188" i="87"/>
  <c r="N188" i="87" s="1"/>
  <c r="L187" i="87"/>
  <c r="N187" i="87" s="1"/>
  <c r="L186" i="87"/>
  <c r="N186" i="87" s="1"/>
  <c r="L185" i="87"/>
  <c r="N185" i="87" s="1"/>
  <c r="L184" i="87"/>
  <c r="N184" i="87" s="1"/>
  <c r="L183" i="87"/>
  <c r="N183" i="87" s="1"/>
  <c r="L182" i="87"/>
  <c r="N182" i="87" s="1"/>
  <c r="L181" i="87"/>
  <c r="N181" i="87" s="1"/>
  <c r="L180" i="87"/>
  <c r="N180" i="87" s="1"/>
  <c r="AD179" i="87"/>
  <c r="AC179" i="87"/>
  <c r="AB179" i="87"/>
  <c r="AA179" i="87"/>
  <c r="Z179" i="87"/>
  <c r="Z166" i="87" s="1"/>
  <c r="Y179" i="87"/>
  <c r="W179" i="87"/>
  <c r="V179" i="87"/>
  <c r="U179" i="87"/>
  <c r="T179" i="87"/>
  <c r="S179" i="87"/>
  <c r="R179" i="87"/>
  <c r="Q179" i="87"/>
  <c r="P179" i="87"/>
  <c r="O179" i="87"/>
  <c r="M179" i="87"/>
  <c r="L178" i="87"/>
  <c r="N178" i="87" s="1"/>
  <c r="L177" i="87"/>
  <c r="N177" i="87" s="1"/>
  <c r="L176" i="87"/>
  <c r="L175" i="87"/>
  <c r="N175" i="87" s="1"/>
  <c r="L174" i="87"/>
  <c r="N174" i="87" s="1"/>
  <c r="L173" i="87"/>
  <c r="N173" i="87" s="1"/>
  <c r="L172" i="87"/>
  <c r="N172" i="87" s="1"/>
  <c r="L171" i="87"/>
  <c r="N171" i="87" s="1"/>
  <c r="L170" i="87"/>
  <c r="N170" i="87" s="1"/>
  <c r="L169" i="87"/>
  <c r="N169" i="87" s="1"/>
  <c r="AD168" i="87"/>
  <c r="AC168" i="87"/>
  <c r="AB168" i="87"/>
  <c r="AA168" i="87"/>
  <c r="Z168" i="87"/>
  <c r="Y168" i="87"/>
  <c r="W168" i="87"/>
  <c r="V168" i="87"/>
  <c r="U168" i="87"/>
  <c r="T168" i="87"/>
  <c r="S168" i="87"/>
  <c r="R168" i="87"/>
  <c r="Q168" i="87"/>
  <c r="P168" i="87"/>
  <c r="O168" i="87"/>
  <c r="M168" i="87"/>
  <c r="L167" i="87"/>
  <c r="N167" i="87" s="1"/>
  <c r="L165" i="87"/>
  <c r="L164" i="87"/>
  <c r="L163" i="87"/>
  <c r="L162" i="87"/>
  <c r="AD161" i="87"/>
  <c r="AC161" i="87"/>
  <c r="AB161" i="87"/>
  <c r="AA161" i="87"/>
  <c r="Z161" i="87"/>
  <c r="Y161" i="87"/>
  <c r="W161" i="87"/>
  <c r="V161" i="87"/>
  <c r="U161" i="87"/>
  <c r="T161" i="87"/>
  <c r="S161" i="87"/>
  <c r="R161" i="87"/>
  <c r="Q161" i="87"/>
  <c r="O161" i="87"/>
  <c r="M161" i="87"/>
  <c r="L160" i="87"/>
  <c r="L159" i="87"/>
  <c r="L158" i="87"/>
  <c r="L157" i="87"/>
  <c r="L156" i="87"/>
  <c r="L155" i="87"/>
  <c r="L154" i="87"/>
  <c r="AD153" i="87"/>
  <c r="AC153" i="87"/>
  <c r="AB153" i="87"/>
  <c r="AA153" i="87"/>
  <c r="AA151" i="87" s="1"/>
  <c r="Z153" i="87"/>
  <c r="Y153" i="87"/>
  <c r="Y151" i="87" s="1"/>
  <c r="W153" i="87"/>
  <c r="V153" i="87"/>
  <c r="U153" i="87"/>
  <c r="T153" i="87"/>
  <c r="S153" i="87"/>
  <c r="R153" i="87"/>
  <c r="R151" i="87" s="1"/>
  <c r="Q153" i="87"/>
  <c r="Q151" i="87" s="1"/>
  <c r="O153" i="87"/>
  <c r="O151" i="87" s="1"/>
  <c r="M153" i="87"/>
  <c r="L152" i="87"/>
  <c r="AD151" i="87"/>
  <c r="Z151" i="87"/>
  <c r="U151" i="87"/>
  <c r="N148" i="87"/>
  <c r="L147" i="87"/>
  <c r="N147" i="87" s="1"/>
  <c r="L146" i="87"/>
  <c r="N146" i="87" s="1"/>
  <c r="L145" i="87"/>
  <c r="N145" i="87" s="1"/>
  <c r="L144" i="87"/>
  <c r="L143" i="87"/>
  <c r="N143" i="87" s="1"/>
  <c r="L142" i="87"/>
  <c r="N142" i="87" s="1"/>
  <c r="L141" i="87"/>
  <c r="N141" i="87" s="1"/>
  <c r="L140" i="87"/>
  <c r="N140" i="87" s="1"/>
  <c r="L139" i="87"/>
  <c r="N139" i="87" s="1"/>
  <c r="L138" i="87"/>
  <c r="N138" i="87" s="1"/>
  <c r="AD137" i="87"/>
  <c r="AC137" i="87"/>
  <c r="AB137" i="87"/>
  <c r="AA137" i="87"/>
  <c r="Z137" i="87"/>
  <c r="Y137" i="87"/>
  <c r="W137" i="87"/>
  <c r="V137" i="87"/>
  <c r="U137" i="87"/>
  <c r="T137" i="87"/>
  <c r="S137" i="87"/>
  <c r="R137" i="87"/>
  <c r="Q137" i="87"/>
  <c r="P137" i="87"/>
  <c r="O137" i="87"/>
  <c r="M137" i="87"/>
  <c r="L136" i="87"/>
  <c r="N136" i="87" s="1"/>
  <c r="L135" i="87"/>
  <c r="N135" i="87" s="1"/>
  <c r="L134" i="87"/>
  <c r="N134" i="87" s="1"/>
  <c r="L133" i="87"/>
  <c r="N133" i="87" s="1"/>
  <c r="L132" i="87"/>
  <c r="N132" i="87" s="1"/>
  <c r="L131" i="87"/>
  <c r="N131" i="87" s="1"/>
  <c r="L130" i="87"/>
  <c r="N130" i="87" s="1"/>
  <c r="L129" i="87"/>
  <c r="N129" i="87" s="1"/>
  <c r="L128" i="87"/>
  <c r="N128" i="87" s="1"/>
  <c r="L127" i="87"/>
  <c r="N127" i="87" s="1"/>
  <c r="L126" i="87"/>
  <c r="N126" i="87" s="1"/>
  <c r="L125" i="87"/>
  <c r="N125" i="87" s="1"/>
  <c r="L124" i="87"/>
  <c r="N124" i="87" s="1"/>
  <c r="L123" i="87"/>
  <c r="AD122" i="87"/>
  <c r="AC122" i="87"/>
  <c r="AB122" i="87"/>
  <c r="AA122" i="87"/>
  <c r="Z122" i="87"/>
  <c r="Y122" i="87"/>
  <c r="W122" i="87"/>
  <c r="V122" i="87"/>
  <c r="U122" i="87"/>
  <c r="T122" i="87"/>
  <c r="S122" i="87"/>
  <c r="R122" i="87"/>
  <c r="Q122" i="87"/>
  <c r="P122" i="87"/>
  <c r="O122" i="87"/>
  <c r="M122" i="87"/>
  <c r="L121" i="87"/>
  <c r="N121" i="87" s="1"/>
  <c r="L120" i="87"/>
  <c r="AD119" i="87"/>
  <c r="AC119" i="87"/>
  <c r="AB119" i="87"/>
  <c r="AA119" i="87"/>
  <c r="Z119" i="87"/>
  <c r="Y119" i="87"/>
  <c r="W119" i="87"/>
  <c r="V119" i="87"/>
  <c r="U119" i="87"/>
  <c r="T119" i="87"/>
  <c r="S119" i="87"/>
  <c r="R119" i="87"/>
  <c r="Q119" i="87"/>
  <c r="P119" i="87"/>
  <c r="O119" i="87"/>
  <c r="M119" i="87"/>
  <c r="L118" i="87"/>
  <c r="N118" i="87" s="1"/>
  <c r="L117" i="87"/>
  <c r="N117" i="87" s="1"/>
  <c r="L116" i="87"/>
  <c r="N116" i="87" s="1"/>
  <c r="L115" i="87"/>
  <c r="N115" i="87" s="1"/>
  <c r="L114" i="87"/>
  <c r="N114" i="87" s="1"/>
  <c r="L113" i="87"/>
  <c r="N113" i="87" s="1"/>
  <c r="L112" i="87"/>
  <c r="N112" i="87" s="1"/>
  <c r="L111" i="87"/>
  <c r="N111" i="87" s="1"/>
  <c r="L110" i="87"/>
  <c r="N110" i="87" s="1"/>
  <c r="L109" i="87"/>
  <c r="N109" i="87" s="1"/>
  <c r="AD108" i="87"/>
  <c r="AC108" i="87"/>
  <c r="AB108" i="87"/>
  <c r="AA108" i="87"/>
  <c r="Z108" i="87"/>
  <c r="Y108" i="87"/>
  <c r="W108" i="87"/>
  <c r="V108" i="87"/>
  <c r="U108" i="87"/>
  <c r="T108" i="87"/>
  <c r="S108" i="87"/>
  <c r="R108" i="87"/>
  <c r="Q108" i="87"/>
  <c r="P108" i="87"/>
  <c r="O108" i="87"/>
  <c r="M108" i="87"/>
  <c r="L107" i="87"/>
  <c r="N107" i="87" s="1"/>
  <c r="L106" i="87"/>
  <c r="N106" i="87" s="1"/>
  <c r="L105" i="87"/>
  <c r="N105" i="87" s="1"/>
  <c r="L104" i="87"/>
  <c r="N104" i="87" s="1"/>
  <c r="L103" i="87"/>
  <c r="N103" i="87" s="1"/>
  <c r="L102" i="87"/>
  <c r="N102" i="87" s="1"/>
  <c r="L101" i="87"/>
  <c r="N101" i="87" s="1"/>
  <c r="L100" i="87"/>
  <c r="N100" i="87" s="1"/>
  <c r="L99" i="87"/>
  <c r="N99" i="87" s="1"/>
  <c r="L98" i="87"/>
  <c r="AD97" i="87"/>
  <c r="AC97" i="87"/>
  <c r="AB97" i="87"/>
  <c r="AA97" i="87"/>
  <c r="Z97" i="87"/>
  <c r="Y97" i="87"/>
  <c r="W97" i="87"/>
  <c r="V97" i="87"/>
  <c r="U97" i="87"/>
  <c r="T97" i="87"/>
  <c r="S97" i="87"/>
  <c r="R97" i="87"/>
  <c r="Q97" i="87"/>
  <c r="P97" i="87"/>
  <c r="O97" i="87"/>
  <c r="M97" i="87"/>
  <c r="L96" i="87"/>
  <c r="N96" i="87" s="1"/>
  <c r="L95" i="87"/>
  <c r="N95" i="87" s="1"/>
  <c r="L94" i="87"/>
  <c r="N94" i="87" s="1"/>
  <c r="L93" i="87"/>
  <c r="N93" i="87" s="1"/>
  <c r="L92" i="87"/>
  <c r="N92" i="87" s="1"/>
  <c r="L91" i="87"/>
  <c r="N91" i="87" s="1"/>
  <c r="L90" i="87"/>
  <c r="N90" i="87" s="1"/>
  <c r="L89" i="87"/>
  <c r="N89" i="87" s="1"/>
  <c r="L88" i="87"/>
  <c r="L87" i="87"/>
  <c r="N87" i="87" s="1"/>
  <c r="AD86" i="87"/>
  <c r="AC86" i="87"/>
  <c r="AB86" i="87"/>
  <c r="AA86" i="87"/>
  <c r="Z86" i="87"/>
  <c r="Y86" i="87"/>
  <c r="W86" i="87"/>
  <c r="V86" i="87"/>
  <c r="U86" i="87"/>
  <c r="T86" i="87"/>
  <c r="S86" i="87"/>
  <c r="R86" i="87"/>
  <c r="Q86" i="87"/>
  <c r="P86" i="87"/>
  <c r="O86" i="87"/>
  <c r="M86" i="87"/>
  <c r="L85" i="87"/>
  <c r="N85" i="87" s="1"/>
  <c r="L84" i="87"/>
  <c r="N84" i="87" s="1"/>
  <c r="L83" i="87"/>
  <c r="N83" i="87" s="1"/>
  <c r="L82" i="87"/>
  <c r="AD81" i="87"/>
  <c r="AC81" i="87"/>
  <c r="AB81" i="87"/>
  <c r="AA81" i="87"/>
  <c r="Z81" i="87"/>
  <c r="Y81" i="87"/>
  <c r="W81" i="87"/>
  <c r="V81" i="87"/>
  <c r="U81" i="87"/>
  <c r="T81" i="87"/>
  <c r="S81" i="87"/>
  <c r="R81" i="87"/>
  <c r="Q81" i="87"/>
  <c r="P81" i="87"/>
  <c r="O81" i="87"/>
  <c r="M81" i="87"/>
  <c r="L80" i="87"/>
  <c r="L79" i="87"/>
  <c r="N79" i="87" s="1"/>
  <c r="AD78" i="87"/>
  <c r="AC78" i="87"/>
  <c r="AB78" i="87"/>
  <c r="AB77" i="87" s="1"/>
  <c r="AA78" i="87"/>
  <c r="Z78" i="87"/>
  <c r="Y78" i="87"/>
  <c r="W78" i="87"/>
  <c r="V78" i="87"/>
  <c r="U78" i="87"/>
  <c r="T78" i="87"/>
  <c r="S78" i="87"/>
  <c r="R78" i="87"/>
  <c r="Q78" i="87"/>
  <c r="P78" i="87"/>
  <c r="O78" i="87"/>
  <c r="M78" i="87"/>
  <c r="L76" i="87"/>
  <c r="N76" i="87" s="1"/>
  <c r="L75" i="87"/>
  <c r="N75" i="87" s="1"/>
  <c r="L74" i="87"/>
  <c r="N74" i="87" s="1"/>
  <c r="L73" i="87"/>
  <c r="AD72" i="87"/>
  <c r="AC72" i="87"/>
  <c r="AB72" i="87"/>
  <c r="AB61" i="87" s="1"/>
  <c r="AA72" i="87"/>
  <c r="Z72" i="87"/>
  <c r="Y72" i="87"/>
  <c r="W72" i="87"/>
  <c r="V72" i="87"/>
  <c r="U72" i="87"/>
  <c r="T72" i="87"/>
  <c r="S72" i="87"/>
  <c r="R72" i="87"/>
  <c r="Q72" i="87"/>
  <c r="P72" i="87"/>
  <c r="O72" i="87"/>
  <c r="M72" i="87"/>
  <c r="L71" i="87"/>
  <c r="N71" i="87" s="1"/>
  <c r="L70" i="87"/>
  <c r="N70" i="87" s="1"/>
  <c r="L69" i="87"/>
  <c r="N69" i="87" s="1"/>
  <c r="AD68" i="87"/>
  <c r="AC68" i="87"/>
  <c r="AB68" i="87"/>
  <c r="AA68" i="87"/>
  <c r="Z68" i="87"/>
  <c r="Y68" i="87"/>
  <c r="W68" i="87"/>
  <c r="V68" i="87"/>
  <c r="U68" i="87"/>
  <c r="T68" i="87"/>
  <c r="S68" i="87"/>
  <c r="R68" i="87"/>
  <c r="Q68" i="87"/>
  <c r="P68" i="87"/>
  <c r="O68" i="87"/>
  <c r="M68" i="87"/>
  <c r="L67" i="87"/>
  <c r="N67" i="87" s="1"/>
  <c r="L66" i="87"/>
  <c r="N66" i="87" s="1"/>
  <c r="L65" i="87"/>
  <c r="N65" i="87" s="1"/>
  <c r="L64" i="87"/>
  <c r="N64" i="87" s="1"/>
  <c r="L63" i="87"/>
  <c r="N63" i="87" s="1"/>
  <c r="L62" i="87"/>
  <c r="L60" i="87"/>
  <c r="N60" i="87" s="1"/>
  <c r="L59" i="87"/>
  <c r="N59" i="87" s="1"/>
  <c r="L58" i="87"/>
  <c r="N58" i="87" s="1"/>
  <c r="AD53" i="87"/>
  <c r="AC53" i="87"/>
  <c r="AB53" i="87"/>
  <c r="AA53" i="87"/>
  <c r="Z53" i="87"/>
  <c r="Y53" i="87"/>
  <c r="W53" i="87"/>
  <c r="V53" i="87"/>
  <c r="U53" i="87"/>
  <c r="T53" i="87"/>
  <c r="S53" i="87"/>
  <c r="R53" i="87"/>
  <c r="Q53" i="87"/>
  <c r="M53" i="87"/>
  <c r="L52" i="87"/>
  <c r="L51" i="87"/>
  <c r="AD50" i="87"/>
  <c r="AC50" i="87"/>
  <c r="AB50" i="87"/>
  <c r="AA50" i="87"/>
  <c r="Z50" i="87"/>
  <c r="Y50" i="87"/>
  <c r="W50" i="87"/>
  <c r="V50" i="87"/>
  <c r="U50" i="87"/>
  <c r="T50" i="87"/>
  <c r="S50" i="87"/>
  <c r="R50" i="87"/>
  <c r="Q50" i="87"/>
  <c r="P50" i="87"/>
  <c r="O50" i="87"/>
  <c r="M50" i="87"/>
  <c r="N47" i="87"/>
  <c r="AD45" i="87"/>
  <c r="AC45" i="87"/>
  <c r="AC40" i="87" s="1"/>
  <c r="AB45" i="87"/>
  <c r="AB40" i="87" s="1"/>
  <c r="AA45" i="87"/>
  <c r="AA40" i="87" s="1"/>
  <c r="Z45" i="87"/>
  <c r="Z40" i="87" s="1"/>
  <c r="Y45" i="87"/>
  <c r="Y40" i="87" s="1"/>
  <c r="W45" i="87"/>
  <c r="W40" i="87" s="1"/>
  <c r="V45" i="87"/>
  <c r="V40" i="87" s="1"/>
  <c r="U45" i="87"/>
  <c r="U40" i="87" s="1"/>
  <c r="T45" i="87"/>
  <c r="S40" i="87"/>
  <c r="R40" i="87"/>
  <c r="Q45" i="87"/>
  <c r="Q40" i="87" s="1"/>
  <c r="P45" i="87"/>
  <c r="O45" i="87"/>
  <c r="M45" i="87"/>
  <c r="M40" i="87" s="1"/>
  <c r="N44" i="87"/>
  <c r="P44" i="87" s="1"/>
  <c r="L43" i="87"/>
  <c r="N43" i="87" s="1"/>
  <c r="L42" i="87"/>
  <c r="N42" i="87" s="1"/>
  <c r="L41" i="87"/>
  <c r="N41" i="87" s="1"/>
  <c r="AD40" i="87"/>
  <c r="L39" i="87"/>
  <c r="N39" i="87" s="1"/>
  <c r="L38" i="87"/>
  <c r="AD37" i="87"/>
  <c r="AC37" i="87"/>
  <c r="AB37" i="87"/>
  <c r="AA37" i="87"/>
  <c r="Z37" i="87"/>
  <c r="Y37" i="87"/>
  <c r="W37" i="87"/>
  <c r="V37" i="87"/>
  <c r="U37" i="87"/>
  <c r="T37" i="87"/>
  <c r="S37" i="87"/>
  <c r="R37" i="87"/>
  <c r="Q37" i="87"/>
  <c r="P37" i="87"/>
  <c r="O37" i="87"/>
  <c r="M37" i="87"/>
  <c r="L36" i="87"/>
  <c r="N36" i="87" s="1"/>
  <c r="N35" i="87"/>
  <c r="O35" i="87" s="1"/>
  <c r="O33" i="87" s="1"/>
  <c r="L34" i="87"/>
  <c r="AD33" i="87"/>
  <c r="AC33" i="87"/>
  <c r="AB33" i="87"/>
  <c r="AA33" i="87"/>
  <c r="Z33" i="87"/>
  <c r="Y33" i="87"/>
  <c r="W33" i="87"/>
  <c r="V33" i="87"/>
  <c r="U33" i="87"/>
  <c r="T33" i="87"/>
  <c r="S33" i="87"/>
  <c r="R33" i="87"/>
  <c r="Q33" i="87"/>
  <c r="P33" i="87"/>
  <c r="M33" i="87"/>
  <c r="L31" i="87"/>
  <c r="N31" i="87" s="1"/>
  <c r="L30" i="87"/>
  <c r="N30" i="87" s="1"/>
  <c r="L29" i="87"/>
  <c r="N29" i="87" s="1"/>
  <c r="L28" i="87"/>
  <c r="N28" i="87" s="1"/>
  <c r="L27" i="87"/>
  <c r="N27" i="87" s="1"/>
  <c r="L26" i="87"/>
  <c r="N26" i="87" s="1"/>
  <c r="L25" i="87"/>
  <c r="N25" i="87" s="1"/>
  <c r="AD24" i="87"/>
  <c r="AC24" i="87"/>
  <c r="AB24" i="87"/>
  <c r="AA24" i="87"/>
  <c r="Z24" i="87"/>
  <c r="Y24" i="87"/>
  <c r="W24" i="87"/>
  <c r="V24" i="87"/>
  <c r="U24" i="87"/>
  <c r="T24" i="87"/>
  <c r="S24" i="87"/>
  <c r="R24" i="87"/>
  <c r="Q24" i="87"/>
  <c r="P24" i="87"/>
  <c r="O24" i="87"/>
  <c r="M24" i="87"/>
  <c r="L23" i="87"/>
  <c r="N23" i="87" s="1"/>
  <c r="L22" i="87"/>
  <c r="N22" i="87" s="1"/>
  <c r="L21" i="87"/>
  <c r="N21" i="87" s="1"/>
  <c r="AD20" i="87"/>
  <c r="AC20" i="87"/>
  <c r="AB20" i="87"/>
  <c r="AA20" i="87"/>
  <c r="Z20" i="87"/>
  <c r="Y20" i="87"/>
  <c r="W20" i="87"/>
  <c r="V20" i="87"/>
  <c r="U20" i="87"/>
  <c r="T20" i="87"/>
  <c r="S20" i="87"/>
  <c r="R20" i="87"/>
  <c r="Q20" i="87"/>
  <c r="P20" i="87"/>
  <c r="O20" i="87"/>
  <c r="M20" i="87"/>
  <c r="L19" i="87"/>
  <c r="N19" i="87" s="1"/>
  <c r="L18" i="87"/>
  <c r="N18" i="87" s="1"/>
  <c r="L17" i="87"/>
  <c r="N17" i="87" s="1"/>
  <c r="L16" i="87"/>
  <c r="N16" i="87" s="1"/>
  <c r="L15" i="87"/>
  <c r="N15" i="87" s="1"/>
  <c r="L14" i="87"/>
  <c r="N14" i="87" s="1"/>
  <c r="L13" i="87"/>
  <c r="N13" i="87" s="1"/>
  <c r="L12" i="87"/>
  <c r="N12" i="87" s="1"/>
  <c r="L11" i="87"/>
  <c r="N11" i="87" s="1"/>
  <c r="L10" i="87"/>
  <c r="N10" i="87" s="1"/>
  <c r="L9" i="87"/>
  <c r="N9" i="87" s="1"/>
  <c r="L8" i="87"/>
  <c r="N8" i="87" s="1"/>
  <c r="L7" i="87"/>
  <c r="N7" i="87" s="1"/>
  <c r="AD6" i="87"/>
  <c r="AC6" i="87"/>
  <c r="AB6" i="87"/>
  <c r="AA6" i="87"/>
  <c r="AA5" i="87" s="1"/>
  <c r="Z6" i="87"/>
  <c r="Y6" i="87"/>
  <c r="W6" i="87"/>
  <c r="V6" i="87"/>
  <c r="V5" i="87" s="1"/>
  <c r="U6" i="87"/>
  <c r="T6" i="87"/>
  <c r="S6" i="87"/>
  <c r="R6" i="87"/>
  <c r="Q6" i="87"/>
  <c r="P6" i="87"/>
  <c r="O6" i="87"/>
  <c r="M6" i="87"/>
  <c r="M5" i="87" s="1"/>
  <c r="L254" i="86"/>
  <c r="N254" i="86" s="1"/>
  <c r="L253" i="86"/>
  <c r="N253" i="86" s="1"/>
  <c r="L252" i="86"/>
  <c r="N252" i="86" s="1"/>
  <c r="L251" i="86"/>
  <c r="N251" i="86" s="1"/>
  <c r="L250" i="86"/>
  <c r="N250" i="86" s="1"/>
  <c r="L249" i="86"/>
  <c r="N249" i="86" s="1"/>
  <c r="L248" i="86"/>
  <c r="N248" i="86" s="1"/>
  <c r="AA247" i="86"/>
  <c r="Z247" i="86"/>
  <c r="Y247" i="86"/>
  <c r="X247" i="86"/>
  <c r="W247" i="86"/>
  <c r="V247" i="86"/>
  <c r="T247" i="86"/>
  <c r="S247" i="86"/>
  <c r="R247" i="86"/>
  <c r="Q247" i="86"/>
  <c r="P247" i="86"/>
  <c r="O247" i="86"/>
  <c r="M247" i="86"/>
  <c r="L246" i="86"/>
  <c r="N246" i="86" s="1"/>
  <c r="L245" i="86"/>
  <c r="AA244" i="86"/>
  <c r="Z244" i="86"/>
  <c r="Y244" i="86"/>
  <c r="X244" i="86"/>
  <c r="W244" i="86"/>
  <c r="V244" i="86"/>
  <c r="T244" i="86"/>
  <c r="S244" i="86"/>
  <c r="R244" i="86"/>
  <c r="Q244" i="86"/>
  <c r="P244" i="86"/>
  <c r="O244" i="86"/>
  <c r="M244" i="86"/>
  <c r="L243" i="86"/>
  <c r="N243" i="86" s="1"/>
  <c r="L242" i="86"/>
  <c r="N242" i="86" s="1"/>
  <c r="L241" i="86"/>
  <c r="N241" i="86" s="1"/>
  <c r="L240" i="86"/>
  <c r="N240" i="86" s="1"/>
  <c r="L239" i="86"/>
  <c r="N239" i="86" s="1"/>
  <c r="L238" i="86"/>
  <c r="N238" i="86" s="1"/>
  <c r="L237" i="86"/>
  <c r="N237" i="86" s="1"/>
  <c r="L236" i="86"/>
  <c r="N236" i="86" s="1"/>
  <c r="L235" i="86"/>
  <c r="N235" i="86" s="1"/>
  <c r="L234" i="86"/>
  <c r="N234" i="86" s="1"/>
  <c r="L233" i="86"/>
  <c r="N233" i="86" s="1"/>
  <c r="L232" i="86"/>
  <c r="AA231" i="86"/>
  <c r="Z231" i="86"/>
  <c r="Y231" i="86"/>
  <c r="X231" i="86"/>
  <c r="W231" i="86"/>
  <c r="V231" i="86"/>
  <c r="T231" i="86"/>
  <c r="S231" i="86"/>
  <c r="R231" i="86"/>
  <c r="Q231" i="86"/>
  <c r="P231" i="86"/>
  <c r="O231" i="86"/>
  <c r="M231" i="86"/>
  <c r="L230" i="86"/>
  <c r="N230" i="86" s="1"/>
  <c r="L229" i="86"/>
  <c r="N229" i="86" s="1"/>
  <c r="L228" i="86"/>
  <c r="N228" i="86" s="1"/>
  <c r="AA227" i="86"/>
  <c r="Z227" i="86"/>
  <c r="Y227" i="86"/>
  <c r="X227" i="86"/>
  <c r="W227" i="86"/>
  <c r="V227" i="86"/>
  <c r="T227" i="86"/>
  <c r="S227" i="86"/>
  <c r="R227" i="86"/>
  <c r="Q227" i="86"/>
  <c r="P227" i="86"/>
  <c r="O227" i="86"/>
  <c r="M227" i="86"/>
  <c r="M226" i="86" s="1"/>
  <c r="M225" i="86" s="1"/>
  <c r="L224" i="86"/>
  <c r="N224" i="86" s="1"/>
  <c r="L223" i="86"/>
  <c r="N223" i="86" s="1"/>
  <c r="L222" i="86"/>
  <c r="N222" i="86" s="1"/>
  <c r="L221" i="86"/>
  <c r="N221" i="86" s="1"/>
  <c r="L220" i="86"/>
  <c r="N220" i="86" s="1"/>
  <c r="L219" i="86"/>
  <c r="N219" i="86" s="1"/>
  <c r="L218" i="86"/>
  <c r="N218" i="86" s="1"/>
  <c r="L217" i="86"/>
  <c r="N217" i="86" s="1"/>
  <c r="L216" i="86"/>
  <c r="N216" i="86" s="1"/>
  <c r="L215" i="86"/>
  <c r="N215" i="86" s="1"/>
  <c r="AA214" i="86"/>
  <c r="Z214" i="86"/>
  <c r="Y214" i="86"/>
  <c r="X214" i="86"/>
  <c r="W214" i="86"/>
  <c r="V214" i="86"/>
  <c r="T214" i="86"/>
  <c r="S214" i="86"/>
  <c r="R214" i="86"/>
  <c r="Q214" i="86"/>
  <c r="P214" i="86"/>
  <c r="O214" i="86"/>
  <c r="M214" i="86"/>
  <c r="L213" i="86"/>
  <c r="N213" i="86" s="1"/>
  <c r="L212" i="86"/>
  <c r="N212" i="86" s="1"/>
  <c r="L211" i="86"/>
  <c r="N211" i="86" s="1"/>
  <c r="L210" i="86"/>
  <c r="N210" i="86" s="1"/>
  <c r="L209" i="86"/>
  <c r="N209" i="86" s="1"/>
  <c r="L208" i="86"/>
  <c r="N208" i="86" s="1"/>
  <c r="L207" i="86"/>
  <c r="N207" i="86" s="1"/>
  <c r="L206" i="86"/>
  <c r="N206" i="86" s="1"/>
  <c r="L205" i="86"/>
  <c r="N205" i="86" s="1"/>
  <c r="L204" i="86"/>
  <c r="N204" i="86" s="1"/>
  <c r="L203" i="86"/>
  <c r="N203" i="86" s="1"/>
  <c r="L202" i="86"/>
  <c r="N202" i="86" s="1"/>
  <c r="L201" i="86"/>
  <c r="N201" i="86" s="1"/>
  <c r="AA200" i="86"/>
  <c r="Z200" i="86"/>
  <c r="Y200" i="86"/>
  <c r="X200" i="86"/>
  <c r="W200" i="86"/>
  <c r="V200" i="86"/>
  <c r="T200" i="86"/>
  <c r="S200" i="86"/>
  <c r="R200" i="86"/>
  <c r="Q200" i="86"/>
  <c r="P200" i="86"/>
  <c r="O200" i="86"/>
  <c r="M200" i="86"/>
  <c r="L199" i="86"/>
  <c r="N199" i="86" s="1"/>
  <c r="L198" i="86"/>
  <c r="AA197" i="86"/>
  <c r="Z197" i="86"/>
  <c r="Y197" i="86"/>
  <c r="X197" i="86"/>
  <c r="W197" i="86"/>
  <c r="V197" i="86"/>
  <c r="T197" i="86"/>
  <c r="S197" i="86"/>
  <c r="R197" i="86"/>
  <c r="Q197" i="86"/>
  <c r="P197" i="86"/>
  <c r="O197" i="86"/>
  <c r="M197" i="86"/>
  <c r="L196" i="86"/>
  <c r="N196" i="86" s="1"/>
  <c r="L195" i="86"/>
  <c r="N195" i="86" s="1"/>
  <c r="L194" i="86"/>
  <c r="N194" i="86" s="1"/>
  <c r="L193" i="86"/>
  <c r="L192" i="86"/>
  <c r="N192" i="86" s="1"/>
  <c r="L191" i="86"/>
  <c r="N191" i="86" s="1"/>
  <c r="L190" i="86"/>
  <c r="N190" i="86" s="1"/>
  <c r="L189" i="86"/>
  <c r="N189" i="86" s="1"/>
  <c r="L188" i="86"/>
  <c r="N188" i="86" s="1"/>
  <c r="L187" i="86"/>
  <c r="N187" i="86" s="1"/>
  <c r="AA186" i="86"/>
  <c r="Z186" i="86"/>
  <c r="Y186" i="86"/>
  <c r="X186" i="86"/>
  <c r="W186" i="86"/>
  <c r="V186" i="86"/>
  <c r="T186" i="86"/>
  <c r="S186" i="86"/>
  <c r="R186" i="86"/>
  <c r="Q186" i="86"/>
  <c r="P186" i="86"/>
  <c r="O186" i="86"/>
  <c r="M186" i="86"/>
  <c r="L185" i="86"/>
  <c r="N185" i="86" s="1"/>
  <c r="L184" i="86"/>
  <c r="N184" i="86" s="1"/>
  <c r="L183" i="86"/>
  <c r="N183" i="86" s="1"/>
  <c r="L182" i="86"/>
  <c r="N182" i="86" s="1"/>
  <c r="L181" i="86"/>
  <c r="N181" i="86" s="1"/>
  <c r="L180" i="86"/>
  <c r="N180" i="86" s="1"/>
  <c r="L179" i="86"/>
  <c r="N179" i="86" s="1"/>
  <c r="L178" i="86"/>
  <c r="N178" i="86" s="1"/>
  <c r="L177" i="86"/>
  <c r="N177" i="86" s="1"/>
  <c r="L176" i="86"/>
  <c r="AA175" i="86"/>
  <c r="Z175" i="86"/>
  <c r="Y175" i="86"/>
  <c r="X175" i="86"/>
  <c r="W175" i="86"/>
  <c r="V175" i="86"/>
  <c r="T175" i="86"/>
  <c r="S175" i="86"/>
  <c r="R175" i="86"/>
  <c r="Q175" i="86"/>
  <c r="P175" i="86"/>
  <c r="O175" i="86"/>
  <c r="M175" i="86"/>
  <c r="L174" i="86"/>
  <c r="N174" i="86" s="1"/>
  <c r="L173" i="86"/>
  <c r="N173" i="86" s="1"/>
  <c r="L172" i="86"/>
  <c r="N172" i="86" s="1"/>
  <c r="L171" i="86"/>
  <c r="N171" i="86" s="1"/>
  <c r="L170" i="86"/>
  <c r="N170" i="86" s="1"/>
  <c r="L169" i="86"/>
  <c r="N169" i="86" s="1"/>
  <c r="L168" i="86"/>
  <c r="N168" i="86" s="1"/>
  <c r="L167" i="86"/>
  <c r="N167" i="86" s="1"/>
  <c r="L166" i="86"/>
  <c r="N166" i="86" s="1"/>
  <c r="L165" i="86"/>
  <c r="N165" i="86" s="1"/>
  <c r="AA164" i="86"/>
  <c r="Z164" i="86"/>
  <c r="Y164" i="86"/>
  <c r="X164" i="86"/>
  <c r="W164" i="86"/>
  <c r="V164" i="86"/>
  <c r="T164" i="86"/>
  <c r="S164" i="86"/>
  <c r="R164" i="86"/>
  <c r="Q164" i="86"/>
  <c r="P164" i="86"/>
  <c r="O164" i="86"/>
  <c r="M164" i="86"/>
  <c r="L163" i="86"/>
  <c r="L161" i="86"/>
  <c r="N161" i="86" s="1"/>
  <c r="L160" i="86"/>
  <c r="N160" i="86" s="1"/>
  <c r="L159" i="86"/>
  <c r="N159" i="86" s="1"/>
  <c r="L158" i="86"/>
  <c r="N158" i="86" s="1"/>
  <c r="AA157" i="86"/>
  <c r="Z157" i="86"/>
  <c r="Y157" i="86"/>
  <c r="X157" i="86"/>
  <c r="W157" i="86"/>
  <c r="V157" i="86"/>
  <c r="T157" i="86"/>
  <c r="S157" i="86"/>
  <c r="R157" i="86"/>
  <c r="Q157" i="86"/>
  <c r="P157" i="86"/>
  <c r="O157" i="86"/>
  <c r="M157" i="86"/>
  <c r="L156" i="86"/>
  <c r="N156" i="86" s="1"/>
  <c r="L155" i="86"/>
  <c r="N155" i="86" s="1"/>
  <c r="L154" i="86"/>
  <c r="N154" i="86" s="1"/>
  <c r="L153" i="86"/>
  <c r="N153" i="86" s="1"/>
  <c r="L152" i="86"/>
  <c r="N152" i="86" s="1"/>
  <c r="L151" i="86"/>
  <c r="N151" i="86" s="1"/>
  <c r="L150" i="86"/>
  <c r="AA149" i="86"/>
  <c r="AA147" i="86" s="1"/>
  <c r="Z149" i="86"/>
  <c r="Z147" i="86" s="1"/>
  <c r="Y149" i="86"/>
  <c r="X149" i="86"/>
  <c r="X147" i="86" s="1"/>
  <c r="W149" i="86"/>
  <c r="W147" i="86" s="1"/>
  <c r="V149" i="86"/>
  <c r="V147" i="86" s="1"/>
  <c r="T149" i="86"/>
  <c r="T147" i="86" s="1"/>
  <c r="S149" i="86"/>
  <c r="S147" i="86" s="1"/>
  <c r="R149" i="86"/>
  <c r="R147" i="86" s="1"/>
  <c r="Q149" i="86"/>
  <c r="Q147" i="86" s="1"/>
  <c r="P149" i="86"/>
  <c r="P147" i="86" s="1"/>
  <c r="O149" i="86"/>
  <c r="M149" i="86"/>
  <c r="M147" i="86" s="1"/>
  <c r="L148" i="86"/>
  <c r="N148" i="86" s="1"/>
  <c r="Y147" i="86"/>
  <c r="O147" i="86"/>
  <c r="L146" i="86"/>
  <c r="N146" i="86" s="1"/>
  <c r="L145" i="86"/>
  <c r="N145" i="86" s="1"/>
  <c r="L144" i="86"/>
  <c r="N144" i="86" s="1"/>
  <c r="L143" i="86"/>
  <c r="N143" i="86" s="1"/>
  <c r="L142" i="86"/>
  <c r="N142" i="86" s="1"/>
  <c r="L141" i="86"/>
  <c r="N141" i="86" s="1"/>
  <c r="L140" i="86"/>
  <c r="N140" i="86" s="1"/>
  <c r="L139" i="86"/>
  <c r="N139" i="86" s="1"/>
  <c r="L138" i="86"/>
  <c r="N138" i="86" s="1"/>
  <c r="L137" i="86"/>
  <c r="N137" i="86" s="1"/>
  <c r="L136" i="86"/>
  <c r="N136" i="86" s="1"/>
  <c r="AA135" i="86"/>
  <c r="Z135" i="86"/>
  <c r="Y135" i="86"/>
  <c r="X135" i="86"/>
  <c r="W135" i="86"/>
  <c r="V135" i="86"/>
  <c r="T135" i="86"/>
  <c r="S135" i="86"/>
  <c r="R135" i="86"/>
  <c r="Q135" i="86"/>
  <c r="P135" i="86"/>
  <c r="O135" i="86"/>
  <c r="M135" i="86"/>
  <c r="L134" i="86"/>
  <c r="N134" i="86" s="1"/>
  <c r="L133" i="86"/>
  <c r="N133" i="86" s="1"/>
  <c r="L132" i="86"/>
  <c r="N132" i="86" s="1"/>
  <c r="L131" i="86"/>
  <c r="N131" i="86" s="1"/>
  <c r="L130" i="86"/>
  <c r="N130" i="86" s="1"/>
  <c r="L129" i="86"/>
  <c r="N129" i="86" s="1"/>
  <c r="L128" i="86"/>
  <c r="N128" i="86" s="1"/>
  <c r="L127" i="86"/>
  <c r="N127" i="86" s="1"/>
  <c r="L126" i="86"/>
  <c r="N126" i="86" s="1"/>
  <c r="L125" i="86"/>
  <c r="N125" i="86" s="1"/>
  <c r="L124" i="86"/>
  <c r="N124" i="86" s="1"/>
  <c r="L123" i="86"/>
  <c r="N123" i="86" s="1"/>
  <c r="L122" i="86"/>
  <c r="N122" i="86" s="1"/>
  <c r="L121" i="86"/>
  <c r="N121" i="86" s="1"/>
  <c r="AA120" i="86"/>
  <c r="Z120" i="86"/>
  <c r="Y120" i="86"/>
  <c r="X120" i="86"/>
  <c r="W120" i="86"/>
  <c r="V120" i="86"/>
  <c r="T120" i="86"/>
  <c r="S120" i="86"/>
  <c r="R120" i="86"/>
  <c r="Q120" i="86"/>
  <c r="P120" i="86"/>
  <c r="O120" i="86"/>
  <c r="M120" i="86"/>
  <c r="L119" i="86"/>
  <c r="N119" i="86" s="1"/>
  <c r="L118" i="86"/>
  <c r="AA117" i="86"/>
  <c r="Z117" i="86"/>
  <c r="Y117" i="86"/>
  <c r="X117" i="86"/>
  <c r="W117" i="86"/>
  <c r="V117" i="86"/>
  <c r="T117" i="86"/>
  <c r="S117" i="86"/>
  <c r="R117" i="86"/>
  <c r="Q117" i="86"/>
  <c r="P117" i="86"/>
  <c r="O117" i="86"/>
  <c r="M117" i="86"/>
  <c r="L116" i="86"/>
  <c r="N116" i="86" s="1"/>
  <c r="L115" i="86"/>
  <c r="N115" i="86" s="1"/>
  <c r="L114" i="86"/>
  <c r="N114" i="86" s="1"/>
  <c r="L113" i="86"/>
  <c r="N113" i="86" s="1"/>
  <c r="L112" i="86"/>
  <c r="N112" i="86" s="1"/>
  <c r="L111" i="86"/>
  <c r="N111" i="86" s="1"/>
  <c r="L110" i="86"/>
  <c r="N110" i="86" s="1"/>
  <c r="L109" i="86"/>
  <c r="N109" i="86" s="1"/>
  <c r="L108" i="86"/>
  <c r="N108" i="86" s="1"/>
  <c r="L107" i="86"/>
  <c r="N107" i="86" s="1"/>
  <c r="AA106" i="86"/>
  <c r="Z106" i="86"/>
  <c r="Y106" i="86"/>
  <c r="X106" i="86"/>
  <c r="W106" i="86"/>
  <c r="V106" i="86"/>
  <c r="T106" i="86"/>
  <c r="S106" i="86"/>
  <c r="R106" i="86"/>
  <c r="Q106" i="86"/>
  <c r="P106" i="86"/>
  <c r="O106" i="86"/>
  <c r="M106" i="86"/>
  <c r="L105" i="86"/>
  <c r="N105" i="86" s="1"/>
  <c r="L104" i="86"/>
  <c r="N104" i="86" s="1"/>
  <c r="L103" i="86"/>
  <c r="N103" i="86" s="1"/>
  <c r="L102" i="86"/>
  <c r="N102" i="86" s="1"/>
  <c r="L101" i="86"/>
  <c r="N101" i="86" s="1"/>
  <c r="L100" i="86"/>
  <c r="N100" i="86" s="1"/>
  <c r="L99" i="86"/>
  <c r="L98" i="86"/>
  <c r="N98" i="86" s="1"/>
  <c r="L97" i="86"/>
  <c r="N97" i="86" s="1"/>
  <c r="L96" i="86"/>
  <c r="N96" i="86" s="1"/>
  <c r="AA95" i="86"/>
  <c r="Z95" i="86"/>
  <c r="Y95" i="86"/>
  <c r="X95" i="86"/>
  <c r="W95" i="86"/>
  <c r="V95" i="86"/>
  <c r="T95" i="86"/>
  <c r="S95" i="86"/>
  <c r="R95" i="86"/>
  <c r="Q95" i="86"/>
  <c r="P95" i="86"/>
  <c r="O95" i="86"/>
  <c r="M95" i="86"/>
  <c r="L94" i="86"/>
  <c r="N94" i="86" s="1"/>
  <c r="L93" i="86"/>
  <c r="N93" i="86" s="1"/>
  <c r="L92" i="86"/>
  <c r="N92" i="86" s="1"/>
  <c r="L91" i="86"/>
  <c r="N91" i="86" s="1"/>
  <c r="L90" i="86"/>
  <c r="N90" i="86" s="1"/>
  <c r="L89" i="86"/>
  <c r="N89" i="86" s="1"/>
  <c r="L88" i="86"/>
  <c r="N88" i="86" s="1"/>
  <c r="L87" i="86"/>
  <c r="N87" i="86" s="1"/>
  <c r="L86" i="86"/>
  <c r="N86" i="86" s="1"/>
  <c r="L85" i="86"/>
  <c r="N85" i="86" s="1"/>
  <c r="AA84" i="86"/>
  <c r="Z84" i="86"/>
  <c r="Y84" i="86"/>
  <c r="X84" i="86"/>
  <c r="W84" i="86"/>
  <c r="V84" i="86"/>
  <c r="T84" i="86"/>
  <c r="S84" i="86"/>
  <c r="R84" i="86"/>
  <c r="Q84" i="86"/>
  <c r="P84" i="86"/>
  <c r="O84" i="86"/>
  <c r="M84" i="86"/>
  <c r="L83" i="86"/>
  <c r="N83" i="86" s="1"/>
  <c r="L82" i="86"/>
  <c r="N82" i="86" s="1"/>
  <c r="L81" i="86"/>
  <c r="N81" i="86" s="1"/>
  <c r="L80" i="86"/>
  <c r="AA79" i="86"/>
  <c r="Z79" i="86"/>
  <c r="Y79" i="86"/>
  <c r="X79" i="86"/>
  <c r="W79" i="86"/>
  <c r="V79" i="86"/>
  <c r="T79" i="86"/>
  <c r="S79" i="86"/>
  <c r="R79" i="86"/>
  <c r="Q79" i="86"/>
  <c r="P79" i="86"/>
  <c r="O79" i="86"/>
  <c r="M79" i="86"/>
  <c r="L78" i="86"/>
  <c r="N78" i="86" s="1"/>
  <c r="L77" i="86"/>
  <c r="AA76" i="86"/>
  <c r="Z76" i="86"/>
  <c r="Y76" i="86"/>
  <c r="X76" i="86"/>
  <c r="W76" i="86"/>
  <c r="V76" i="86"/>
  <c r="T76" i="86"/>
  <c r="S76" i="86"/>
  <c r="R76" i="86"/>
  <c r="Q76" i="86"/>
  <c r="P76" i="86"/>
  <c r="O76" i="86"/>
  <c r="M76" i="86"/>
  <c r="M75" i="86" s="1"/>
  <c r="L74" i="86"/>
  <c r="N74" i="86" s="1"/>
  <c r="L73" i="86"/>
  <c r="N73" i="86" s="1"/>
  <c r="L72" i="86"/>
  <c r="N72" i="86" s="1"/>
  <c r="L71" i="86"/>
  <c r="AA70" i="86"/>
  <c r="Z70" i="86"/>
  <c r="Y70" i="86"/>
  <c r="X70" i="86"/>
  <c r="W70" i="86"/>
  <c r="V70" i="86"/>
  <c r="T70" i="86"/>
  <c r="S70" i="86"/>
  <c r="R70" i="86"/>
  <c r="Q70" i="86"/>
  <c r="P70" i="86"/>
  <c r="O70" i="86"/>
  <c r="M70" i="86"/>
  <c r="L69" i="86"/>
  <c r="N69" i="86" s="1"/>
  <c r="L68" i="86"/>
  <c r="L67" i="86"/>
  <c r="N67" i="86" s="1"/>
  <c r="AA66" i="86"/>
  <c r="Z66" i="86"/>
  <c r="Z59" i="86" s="1"/>
  <c r="Y66" i="86"/>
  <c r="Y59" i="86" s="1"/>
  <c r="X66" i="86"/>
  <c r="X59" i="86" s="1"/>
  <c r="W66" i="86"/>
  <c r="V66" i="86"/>
  <c r="V59" i="86" s="1"/>
  <c r="T66" i="86"/>
  <c r="S66" i="86"/>
  <c r="S59" i="86" s="1"/>
  <c r="R66" i="86"/>
  <c r="Q66" i="86"/>
  <c r="Q59" i="86" s="1"/>
  <c r="P66" i="86"/>
  <c r="O66" i="86"/>
  <c r="O59" i="86" s="1"/>
  <c r="M66" i="86"/>
  <c r="L65" i="86"/>
  <c r="N65" i="86" s="1"/>
  <c r="L64" i="86"/>
  <c r="N64" i="86" s="1"/>
  <c r="L63" i="86"/>
  <c r="N63" i="86" s="1"/>
  <c r="L62" i="86"/>
  <c r="N62" i="86" s="1"/>
  <c r="L61" i="86"/>
  <c r="L60" i="86"/>
  <c r="N60" i="86" s="1"/>
  <c r="T59" i="86"/>
  <c r="L58" i="86"/>
  <c r="N58" i="86" s="1"/>
  <c r="N57" i="86"/>
  <c r="L57" i="86"/>
  <c r="L56" i="86"/>
  <c r="N56" i="86" s="1"/>
  <c r="L55" i="86"/>
  <c r="N55" i="86" s="1"/>
  <c r="L54" i="86"/>
  <c r="AA53" i="86"/>
  <c r="Z53" i="86"/>
  <c r="Y53" i="86"/>
  <c r="X53" i="86"/>
  <c r="W53" i="86"/>
  <c r="V53" i="86"/>
  <c r="T53" i="86"/>
  <c r="S53" i="86"/>
  <c r="R53" i="86"/>
  <c r="Q53" i="86"/>
  <c r="P53" i="86"/>
  <c r="O53" i="86"/>
  <c r="U53" i="86" s="1"/>
  <c r="M53" i="86"/>
  <c r="L52" i="86"/>
  <c r="N52" i="86" s="1"/>
  <c r="L51" i="86"/>
  <c r="AA50" i="86"/>
  <c r="Z50" i="86"/>
  <c r="Y50" i="86"/>
  <c r="X50" i="86"/>
  <c r="W50" i="86"/>
  <c r="V50" i="86"/>
  <c r="T50" i="86"/>
  <c r="S50" i="86"/>
  <c r="R50" i="86"/>
  <c r="Q50" i="86"/>
  <c r="P50" i="86"/>
  <c r="O50" i="86"/>
  <c r="M50" i="86"/>
  <c r="L49" i="86"/>
  <c r="L48" i="86"/>
  <c r="N48" i="86" s="1"/>
  <c r="L47" i="86"/>
  <c r="N47" i="86" s="1"/>
  <c r="L46" i="86"/>
  <c r="AA45" i="86"/>
  <c r="AA40" i="86" s="1"/>
  <c r="Z45" i="86"/>
  <c r="Y45" i="86"/>
  <c r="X45" i="86"/>
  <c r="X40" i="86" s="1"/>
  <c r="W45" i="86"/>
  <c r="W40" i="86" s="1"/>
  <c r="V45" i="86"/>
  <c r="T45" i="86"/>
  <c r="T40" i="86" s="1"/>
  <c r="S45" i="86"/>
  <c r="S40" i="86" s="1"/>
  <c r="S32" i="86" s="1"/>
  <c r="R45" i="86"/>
  <c r="R40" i="86" s="1"/>
  <c r="Q45" i="86"/>
  <c r="P45" i="86"/>
  <c r="O45" i="86"/>
  <c r="M45" i="86"/>
  <c r="M40" i="86" s="1"/>
  <c r="L44" i="86"/>
  <c r="N44" i="86" s="1"/>
  <c r="L43" i="86"/>
  <c r="N43" i="86" s="1"/>
  <c r="L42" i="86"/>
  <c r="N42" i="86" s="1"/>
  <c r="L41" i="86"/>
  <c r="Z40" i="86"/>
  <c r="Y40" i="86"/>
  <c r="V40" i="86"/>
  <c r="Q40" i="86"/>
  <c r="P40" i="86"/>
  <c r="L39" i="86"/>
  <c r="N39" i="86" s="1"/>
  <c r="L38" i="86"/>
  <c r="N38" i="86" s="1"/>
  <c r="AA37" i="86"/>
  <c r="Z37" i="86"/>
  <c r="Y37" i="86"/>
  <c r="X37" i="86"/>
  <c r="W37" i="86"/>
  <c r="V37" i="86"/>
  <c r="T37" i="86"/>
  <c r="S37" i="86"/>
  <c r="R37" i="86"/>
  <c r="Q37" i="86"/>
  <c r="P37" i="86"/>
  <c r="O37" i="86"/>
  <c r="M37" i="86"/>
  <c r="L36" i="86"/>
  <c r="N36" i="86" s="1"/>
  <c r="L35" i="86"/>
  <c r="N35" i="86" s="1"/>
  <c r="L34" i="86"/>
  <c r="N34" i="86" s="1"/>
  <c r="AA33" i="86"/>
  <c r="Z33" i="86"/>
  <c r="Y33" i="86"/>
  <c r="X33" i="86"/>
  <c r="W33" i="86"/>
  <c r="V33" i="86"/>
  <c r="T33" i="86"/>
  <c r="S33" i="86"/>
  <c r="R33" i="86"/>
  <c r="Q33" i="86"/>
  <c r="P33" i="86"/>
  <c r="O33" i="86"/>
  <c r="M33" i="86"/>
  <c r="L31" i="86"/>
  <c r="N31" i="86" s="1"/>
  <c r="L30" i="86"/>
  <c r="N30" i="86" s="1"/>
  <c r="L29" i="86"/>
  <c r="N29" i="86" s="1"/>
  <c r="L28" i="86"/>
  <c r="N28" i="86" s="1"/>
  <c r="N27" i="86"/>
  <c r="L27" i="86"/>
  <c r="L26" i="86"/>
  <c r="N26" i="86" s="1"/>
  <c r="AA24" i="86"/>
  <c r="Z24" i="86"/>
  <c r="Y24" i="86"/>
  <c r="X24" i="86"/>
  <c r="W24" i="86"/>
  <c r="V24" i="86"/>
  <c r="T24" i="86"/>
  <c r="S24" i="86"/>
  <c r="R24" i="86"/>
  <c r="Q24" i="86"/>
  <c r="P24" i="86"/>
  <c r="O24" i="86"/>
  <c r="M24" i="86"/>
  <c r="L23" i="86"/>
  <c r="N23" i="86" s="1"/>
  <c r="L22" i="86"/>
  <c r="L21" i="86"/>
  <c r="N21" i="86" s="1"/>
  <c r="AA20" i="86"/>
  <c r="Z20" i="86"/>
  <c r="Y20" i="86"/>
  <c r="X20" i="86"/>
  <c r="W20" i="86"/>
  <c r="V20" i="86"/>
  <c r="T20" i="86"/>
  <c r="S20" i="86"/>
  <c r="R20" i="86"/>
  <c r="Q20" i="86"/>
  <c r="P20" i="86"/>
  <c r="O20" i="86"/>
  <c r="M20" i="86"/>
  <c r="L19" i="86"/>
  <c r="N19" i="86" s="1"/>
  <c r="L18" i="86"/>
  <c r="N18" i="86" s="1"/>
  <c r="L17" i="86"/>
  <c r="N17" i="86" s="1"/>
  <c r="L16" i="86"/>
  <c r="N16" i="86" s="1"/>
  <c r="L15" i="86"/>
  <c r="N15" i="86" s="1"/>
  <c r="L14" i="86"/>
  <c r="N14" i="86" s="1"/>
  <c r="L13" i="86"/>
  <c r="N13" i="86" s="1"/>
  <c r="L12" i="86"/>
  <c r="N12" i="86" s="1"/>
  <c r="L11" i="86"/>
  <c r="N11" i="86" s="1"/>
  <c r="L10" i="86"/>
  <c r="N10" i="86" s="1"/>
  <c r="L9" i="86"/>
  <c r="N9" i="86" s="1"/>
  <c r="L8" i="86"/>
  <c r="N8" i="86" s="1"/>
  <c r="AA6" i="86"/>
  <c r="Z6" i="86"/>
  <c r="Y6" i="86"/>
  <c r="Y5" i="86" s="1"/>
  <c r="X6" i="86"/>
  <c r="W6" i="86"/>
  <c r="V6" i="86"/>
  <c r="T6" i="86"/>
  <c r="T5" i="86" s="1"/>
  <c r="S6" i="86"/>
  <c r="R6" i="86"/>
  <c r="Q6" i="86"/>
  <c r="P6" i="86"/>
  <c r="P5" i="86" s="1"/>
  <c r="O6" i="86"/>
  <c r="M6" i="86"/>
  <c r="W272" i="68"/>
  <c r="V272" i="68"/>
  <c r="W269" i="68"/>
  <c r="V269" i="68"/>
  <c r="W261" i="68"/>
  <c r="V261" i="68"/>
  <c r="W254" i="68"/>
  <c r="W253" i="68" s="1"/>
  <c r="V254" i="68"/>
  <c r="V253" i="68" s="1"/>
  <c r="W249" i="68"/>
  <c r="V249" i="68"/>
  <c r="W235" i="68"/>
  <c r="V235" i="68"/>
  <c r="W225" i="68"/>
  <c r="V225" i="68"/>
  <c r="W209" i="68"/>
  <c r="V209" i="68"/>
  <c r="W199" i="68"/>
  <c r="V199" i="68"/>
  <c r="W191" i="68"/>
  <c r="V191" i="68"/>
  <c r="W187" i="68"/>
  <c r="V187" i="68"/>
  <c r="W181" i="68"/>
  <c r="V181" i="68"/>
  <c r="W177" i="68"/>
  <c r="V177" i="68"/>
  <c r="W173" i="68"/>
  <c r="W171" i="68" s="1"/>
  <c r="V173" i="68"/>
  <c r="V171" i="68" s="1"/>
  <c r="W160" i="68"/>
  <c r="V160" i="68"/>
  <c r="V155" i="68"/>
  <c r="W149" i="68"/>
  <c r="V149" i="68"/>
  <c r="W139" i="68"/>
  <c r="W136" i="68" s="1"/>
  <c r="W121" i="68"/>
  <c r="V121" i="68"/>
  <c r="W117" i="68"/>
  <c r="V117" i="68"/>
  <c r="W111" i="68"/>
  <c r="V111" i="68"/>
  <c r="W105" i="68"/>
  <c r="V105" i="68"/>
  <c r="W100" i="68"/>
  <c r="V100" i="68"/>
  <c r="W88" i="68"/>
  <c r="V88" i="68"/>
  <c r="W77" i="68"/>
  <c r="V77" i="68"/>
  <c r="W66" i="68"/>
  <c r="V66" i="68"/>
  <c r="W49" i="68"/>
  <c r="V49" i="68"/>
  <c r="W38" i="68"/>
  <c r="V38" i="68"/>
  <c r="W27" i="68"/>
  <c r="V27" i="68"/>
  <c r="W7" i="68"/>
  <c r="W6" i="68" s="1"/>
  <c r="V7" i="68"/>
  <c r="V6" i="68" s="1"/>
  <c r="X272" i="68"/>
  <c r="X269" i="68"/>
  <c r="X261" i="68"/>
  <c r="X254" i="68"/>
  <c r="X253" i="68" s="1"/>
  <c r="X249" i="68"/>
  <c r="X235" i="68"/>
  <c r="X225" i="68"/>
  <c r="X209" i="68"/>
  <c r="X199" i="68"/>
  <c r="X191" i="68"/>
  <c r="X187" i="68"/>
  <c r="X181" i="68"/>
  <c r="X177" i="68"/>
  <c r="X173" i="68"/>
  <c r="X171" i="68" s="1"/>
  <c r="X160" i="68"/>
  <c r="X155" i="68"/>
  <c r="X149" i="68"/>
  <c r="X139" i="68"/>
  <c r="X136" i="68" s="1"/>
  <c r="X121" i="68"/>
  <c r="X117" i="68"/>
  <c r="X111" i="68"/>
  <c r="X105" i="68"/>
  <c r="X100" i="68"/>
  <c r="X88" i="68"/>
  <c r="X77" i="68"/>
  <c r="X66" i="68"/>
  <c r="X49" i="68"/>
  <c r="X38" i="68"/>
  <c r="X27" i="68"/>
  <c r="X7" i="68"/>
  <c r="X6" i="68" s="1"/>
  <c r="T272" i="68"/>
  <c r="S272" i="68"/>
  <c r="T269" i="68"/>
  <c r="S269" i="68"/>
  <c r="T261" i="68"/>
  <c r="S261" i="68"/>
  <c r="T254" i="68"/>
  <c r="T253" i="68" s="1"/>
  <c r="S254" i="68"/>
  <c r="S253" i="68" s="1"/>
  <c r="T249" i="68"/>
  <c r="S249" i="68"/>
  <c r="T235" i="68"/>
  <c r="S235" i="68"/>
  <c r="T225" i="68"/>
  <c r="S225" i="68"/>
  <c r="T209" i="68"/>
  <c r="S209" i="68"/>
  <c r="T199" i="68"/>
  <c r="S199" i="68"/>
  <c r="T191" i="68"/>
  <c r="S191" i="68"/>
  <c r="T187" i="68"/>
  <c r="S187" i="68"/>
  <c r="T181" i="68"/>
  <c r="S181" i="68"/>
  <c r="T177" i="68"/>
  <c r="S177" i="68"/>
  <c r="T173" i="68"/>
  <c r="T171" i="68" s="1"/>
  <c r="S173" i="68"/>
  <c r="S171" i="68" s="1"/>
  <c r="T160" i="68"/>
  <c r="S160" i="68"/>
  <c r="T155" i="68"/>
  <c r="S155" i="68"/>
  <c r="T149" i="68"/>
  <c r="S149" i="68"/>
  <c r="S139" i="68"/>
  <c r="S136" i="68" s="1"/>
  <c r="T139" i="68"/>
  <c r="T136" i="68" s="1"/>
  <c r="T121" i="68"/>
  <c r="S121" i="68"/>
  <c r="T117" i="68"/>
  <c r="S117" i="68"/>
  <c r="T111" i="68"/>
  <c r="S111" i="68"/>
  <c r="T105" i="68"/>
  <c r="S105" i="68"/>
  <c r="T100" i="68"/>
  <c r="S100" i="68"/>
  <c r="T88" i="68"/>
  <c r="S88" i="68"/>
  <c r="T77" i="68"/>
  <c r="S77" i="68"/>
  <c r="T66" i="68"/>
  <c r="S66" i="68"/>
  <c r="T49" i="68"/>
  <c r="S49" i="68"/>
  <c r="T38" i="68"/>
  <c r="S38" i="68"/>
  <c r="T27" i="68"/>
  <c r="S27" i="68"/>
  <c r="T7" i="68"/>
  <c r="T6" i="68" s="1"/>
  <c r="S7" i="68"/>
  <c r="S6" i="68" s="1"/>
  <c r="U272" i="68"/>
  <c r="U269" i="68"/>
  <c r="U261" i="68"/>
  <c r="U254" i="68"/>
  <c r="U253" i="68" s="1"/>
  <c r="U249" i="68"/>
  <c r="U235" i="68"/>
  <c r="U225" i="68"/>
  <c r="U209" i="68"/>
  <c r="U199" i="68"/>
  <c r="U191" i="68"/>
  <c r="U187" i="68"/>
  <c r="U181" i="68"/>
  <c r="U177" i="68"/>
  <c r="U173" i="68"/>
  <c r="U171" i="68" s="1"/>
  <c r="U160" i="68"/>
  <c r="U155" i="68"/>
  <c r="U149" i="68"/>
  <c r="U139" i="68"/>
  <c r="U136" i="68" s="1"/>
  <c r="U121" i="68"/>
  <c r="U117" i="68"/>
  <c r="U111" i="68"/>
  <c r="U105" i="68"/>
  <c r="U100" i="68"/>
  <c r="U88" i="68"/>
  <c r="U77" i="68"/>
  <c r="U66" i="68"/>
  <c r="U38" i="68"/>
  <c r="U27" i="68"/>
  <c r="U7" i="68"/>
  <c r="U6" i="68" s="1"/>
  <c r="R272" i="68"/>
  <c r="R269" i="68"/>
  <c r="R261" i="68"/>
  <c r="R254" i="68"/>
  <c r="R253" i="68" s="1"/>
  <c r="R249" i="68"/>
  <c r="R235" i="68"/>
  <c r="R225" i="68"/>
  <c r="R209" i="68"/>
  <c r="R199" i="68"/>
  <c r="R191" i="68"/>
  <c r="R187" i="68"/>
  <c r="R181" i="68"/>
  <c r="R177" i="68"/>
  <c r="R173" i="68"/>
  <c r="R171" i="68" s="1"/>
  <c r="R160" i="68"/>
  <c r="R155" i="68"/>
  <c r="R149" i="68"/>
  <c r="R121" i="68"/>
  <c r="R117" i="68"/>
  <c r="R111" i="68"/>
  <c r="R105" i="68"/>
  <c r="R100" i="68"/>
  <c r="R88" i="68"/>
  <c r="R77" i="68"/>
  <c r="R66" i="68"/>
  <c r="R49" i="68"/>
  <c r="R38" i="68"/>
  <c r="R27" i="68"/>
  <c r="R7" i="68"/>
  <c r="R6" i="68" s="1"/>
  <c r="J96" i="86" l="1"/>
  <c r="I96" i="86"/>
  <c r="H96" i="86"/>
  <c r="J78" i="86"/>
  <c r="I78" i="86"/>
  <c r="H78" i="86"/>
  <c r="J16" i="86"/>
  <c r="I16" i="86"/>
  <c r="H16" i="86"/>
  <c r="J93" i="86"/>
  <c r="I93" i="86"/>
  <c r="H93" i="86"/>
  <c r="J12" i="86"/>
  <c r="I12" i="86"/>
  <c r="H12" i="86"/>
  <c r="J19" i="86"/>
  <c r="I19" i="86"/>
  <c r="H19" i="86"/>
  <c r="J27" i="86"/>
  <c r="I27" i="86"/>
  <c r="H27" i="86"/>
  <c r="P32" i="86"/>
  <c r="J39" i="86"/>
  <c r="I39" i="86"/>
  <c r="H39" i="86"/>
  <c r="J42" i="86"/>
  <c r="I42" i="86"/>
  <c r="H42" i="86"/>
  <c r="J91" i="86"/>
  <c r="I91" i="86"/>
  <c r="H91" i="86"/>
  <c r="J94" i="86"/>
  <c r="I94" i="86"/>
  <c r="H94" i="86"/>
  <c r="J97" i="86"/>
  <c r="I97" i="86"/>
  <c r="H97" i="86"/>
  <c r="J113" i="86"/>
  <c r="I113" i="86"/>
  <c r="H113" i="86"/>
  <c r="J125" i="86"/>
  <c r="I125" i="86"/>
  <c r="H125" i="86"/>
  <c r="J141" i="86"/>
  <c r="I141" i="86"/>
  <c r="H141" i="86"/>
  <c r="J155" i="86"/>
  <c r="I155" i="86"/>
  <c r="H155" i="86"/>
  <c r="J159" i="86"/>
  <c r="J159" i="66" s="1"/>
  <c r="I159" i="86"/>
  <c r="I159" i="66" s="1"/>
  <c r="H159" i="86"/>
  <c r="J180" i="86"/>
  <c r="I180" i="86"/>
  <c r="H180" i="86"/>
  <c r="J184" i="86"/>
  <c r="I184" i="86"/>
  <c r="H184" i="86"/>
  <c r="J192" i="86"/>
  <c r="I192" i="86"/>
  <c r="H192" i="86"/>
  <c r="J208" i="86"/>
  <c r="I208" i="86"/>
  <c r="H208" i="86"/>
  <c r="J212" i="86"/>
  <c r="I212" i="86"/>
  <c r="H212" i="86"/>
  <c r="J216" i="86"/>
  <c r="I216" i="86"/>
  <c r="H216" i="86"/>
  <c r="J224" i="86"/>
  <c r="I224" i="86"/>
  <c r="H224" i="86"/>
  <c r="J230" i="86"/>
  <c r="I230" i="86"/>
  <c r="H230" i="86"/>
  <c r="J234" i="86"/>
  <c r="I234" i="86"/>
  <c r="H234" i="86"/>
  <c r="J242" i="86"/>
  <c r="I242" i="86"/>
  <c r="H242" i="86"/>
  <c r="J246" i="86"/>
  <c r="I246" i="86"/>
  <c r="H246" i="86"/>
  <c r="J250" i="86"/>
  <c r="I250" i="86"/>
  <c r="H250" i="86"/>
  <c r="J13" i="86"/>
  <c r="I13" i="86"/>
  <c r="H13" i="86"/>
  <c r="J28" i="86"/>
  <c r="I28" i="86"/>
  <c r="H28" i="86"/>
  <c r="J36" i="86"/>
  <c r="I36" i="86"/>
  <c r="H36" i="86"/>
  <c r="J47" i="86"/>
  <c r="I47" i="86"/>
  <c r="H47" i="86"/>
  <c r="J55" i="86"/>
  <c r="I55" i="86"/>
  <c r="H55" i="86"/>
  <c r="J60" i="86"/>
  <c r="I60" i="86"/>
  <c r="H60" i="86"/>
  <c r="U76" i="86"/>
  <c r="J88" i="86"/>
  <c r="I88" i="86"/>
  <c r="H88" i="86"/>
  <c r="J98" i="86"/>
  <c r="I98" i="86"/>
  <c r="H98" i="86"/>
  <c r="J102" i="86"/>
  <c r="I102" i="86"/>
  <c r="H102" i="86"/>
  <c r="J114" i="86"/>
  <c r="I114" i="86"/>
  <c r="H114" i="86"/>
  <c r="Y75" i="86"/>
  <c r="J122" i="86"/>
  <c r="I122" i="86"/>
  <c r="H122" i="86"/>
  <c r="J130" i="86"/>
  <c r="I130" i="86"/>
  <c r="H130" i="86"/>
  <c r="J134" i="86"/>
  <c r="I134" i="86"/>
  <c r="H134" i="86"/>
  <c r="J142" i="86"/>
  <c r="I142" i="86"/>
  <c r="H142" i="86"/>
  <c r="J156" i="86"/>
  <c r="I156" i="86"/>
  <c r="H156" i="86"/>
  <c r="U164" i="86"/>
  <c r="X162" i="86"/>
  <c r="J169" i="86"/>
  <c r="I169" i="86"/>
  <c r="H169" i="86"/>
  <c r="J173" i="86"/>
  <c r="I173" i="86"/>
  <c r="H173" i="86"/>
  <c r="J181" i="86"/>
  <c r="I181" i="86"/>
  <c r="H181" i="86"/>
  <c r="J185" i="86"/>
  <c r="I185" i="86"/>
  <c r="H185" i="86"/>
  <c r="J189" i="86"/>
  <c r="I189" i="86"/>
  <c r="H189" i="86"/>
  <c r="J205" i="86"/>
  <c r="I205" i="86"/>
  <c r="H205" i="86"/>
  <c r="J213" i="86"/>
  <c r="I213" i="86"/>
  <c r="H213" i="86"/>
  <c r="J235" i="86"/>
  <c r="I235" i="86"/>
  <c r="H235" i="86"/>
  <c r="J243" i="86"/>
  <c r="I243" i="86"/>
  <c r="H243" i="86"/>
  <c r="J251" i="86"/>
  <c r="I251" i="86"/>
  <c r="H251" i="86"/>
  <c r="S61" i="87"/>
  <c r="T230" i="87"/>
  <c r="T229" i="87" s="1"/>
  <c r="Q5" i="86"/>
  <c r="J14" i="86"/>
  <c r="I14" i="86"/>
  <c r="H14" i="86"/>
  <c r="J17" i="86"/>
  <c r="I17" i="86"/>
  <c r="H17" i="86"/>
  <c r="J26" i="86"/>
  <c r="I26" i="86"/>
  <c r="H26" i="86"/>
  <c r="J44" i="86"/>
  <c r="I44" i="86"/>
  <c r="H44" i="86"/>
  <c r="J52" i="86"/>
  <c r="I52" i="86"/>
  <c r="H52" i="86"/>
  <c r="J56" i="86"/>
  <c r="I56" i="86"/>
  <c r="H56" i="86"/>
  <c r="J65" i="86"/>
  <c r="I65" i="86"/>
  <c r="H65" i="86"/>
  <c r="J69" i="86"/>
  <c r="I69" i="86"/>
  <c r="H69" i="86"/>
  <c r="J73" i="86"/>
  <c r="I73" i="86"/>
  <c r="H73" i="86"/>
  <c r="J89" i="86"/>
  <c r="I89" i="86"/>
  <c r="H89" i="86"/>
  <c r="J111" i="86"/>
  <c r="I111" i="86"/>
  <c r="H111" i="86"/>
  <c r="J119" i="86"/>
  <c r="I119" i="86"/>
  <c r="H119" i="86"/>
  <c r="J123" i="86"/>
  <c r="I123" i="86"/>
  <c r="H123" i="86"/>
  <c r="J131" i="86"/>
  <c r="I131" i="86"/>
  <c r="H131" i="86"/>
  <c r="J139" i="86"/>
  <c r="I139" i="86"/>
  <c r="H139" i="86"/>
  <c r="J170" i="86"/>
  <c r="I170" i="86"/>
  <c r="H170" i="86"/>
  <c r="J174" i="86"/>
  <c r="I174" i="86"/>
  <c r="H174" i="86"/>
  <c r="J182" i="86"/>
  <c r="I182" i="86"/>
  <c r="H182" i="86"/>
  <c r="J190" i="86"/>
  <c r="I190" i="86"/>
  <c r="H190" i="86"/>
  <c r="J202" i="86"/>
  <c r="I202" i="86"/>
  <c r="H202" i="86"/>
  <c r="J210" i="86"/>
  <c r="I210" i="86"/>
  <c r="H210" i="86"/>
  <c r="J218" i="86"/>
  <c r="I218" i="86"/>
  <c r="H218" i="86"/>
  <c r="J236" i="86"/>
  <c r="I236" i="86"/>
  <c r="H236" i="86"/>
  <c r="J252" i="86"/>
  <c r="I252" i="86"/>
  <c r="H252" i="86"/>
  <c r="P61" i="87"/>
  <c r="Y61" i="87"/>
  <c r="X207" i="88"/>
  <c r="X259" i="88"/>
  <c r="J8" i="86"/>
  <c r="I8" i="86"/>
  <c r="H8" i="86"/>
  <c r="J23" i="86"/>
  <c r="I23" i="86"/>
  <c r="H23" i="86"/>
  <c r="J31" i="86"/>
  <c r="I31" i="86"/>
  <c r="H31" i="86"/>
  <c r="J35" i="86"/>
  <c r="J35" i="66" s="1"/>
  <c r="I35" i="86"/>
  <c r="I35" i="66" s="1"/>
  <c r="H35" i="86"/>
  <c r="H35" i="66" s="1"/>
  <c r="Y32" i="86"/>
  <c r="J57" i="86"/>
  <c r="I57" i="86"/>
  <c r="H57" i="86"/>
  <c r="J63" i="86"/>
  <c r="I63" i="86"/>
  <c r="H63" i="86"/>
  <c r="J67" i="86"/>
  <c r="I67" i="86"/>
  <c r="H67" i="86"/>
  <c r="J83" i="86"/>
  <c r="I83" i="86"/>
  <c r="H83" i="86"/>
  <c r="J87" i="86"/>
  <c r="I87" i="86"/>
  <c r="H87" i="86"/>
  <c r="J101" i="86"/>
  <c r="I101" i="86"/>
  <c r="H101" i="86"/>
  <c r="J105" i="86"/>
  <c r="I105" i="86"/>
  <c r="H105" i="86"/>
  <c r="J109" i="86"/>
  <c r="I109" i="86"/>
  <c r="H109" i="86"/>
  <c r="J121" i="86"/>
  <c r="I121" i="86"/>
  <c r="H121" i="86"/>
  <c r="J129" i="86"/>
  <c r="I129" i="86"/>
  <c r="H129" i="86"/>
  <c r="J133" i="86"/>
  <c r="I133" i="86"/>
  <c r="H133" i="86"/>
  <c r="J137" i="86"/>
  <c r="I137" i="86"/>
  <c r="H137" i="86"/>
  <c r="J145" i="86"/>
  <c r="I145" i="86"/>
  <c r="H145" i="86"/>
  <c r="J151" i="86"/>
  <c r="I151" i="86"/>
  <c r="H151" i="86"/>
  <c r="J168" i="86"/>
  <c r="I168" i="86"/>
  <c r="H168" i="86"/>
  <c r="J172" i="86"/>
  <c r="I172" i="86"/>
  <c r="H172" i="86"/>
  <c r="J188" i="86"/>
  <c r="I188" i="86"/>
  <c r="H188" i="86"/>
  <c r="J196" i="86"/>
  <c r="I196" i="86"/>
  <c r="H196" i="86"/>
  <c r="J204" i="86"/>
  <c r="I204" i="86"/>
  <c r="H204" i="86"/>
  <c r="J220" i="86"/>
  <c r="I220" i="86"/>
  <c r="H220" i="86"/>
  <c r="J238" i="86"/>
  <c r="I238" i="86"/>
  <c r="H238" i="86"/>
  <c r="J254" i="86"/>
  <c r="I254" i="86"/>
  <c r="H254" i="86"/>
  <c r="J9" i="86"/>
  <c r="I9" i="86"/>
  <c r="H9" i="86"/>
  <c r="J43" i="86"/>
  <c r="I43" i="86"/>
  <c r="H43" i="86"/>
  <c r="J58" i="86"/>
  <c r="I58" i="86"/>
  <c r="H58" i="86"/>
  <c r="J64" i="86"/>
  <c r="I64" i="86"/>
  <c r="H64" i="86"/>
  <c r="L66" i="86"/>
  <c r="J72" i="86"/>
  <c r="I72" i="86"/>
  <c r="H72" i="86"/>
  <c r="U79" i="86"/>
  <c r="J92" i="86"/>
  <c r="I92" i="86"/>
  <c r="H92" i="86"/>
  <c r="J110" i="86"/>
  <c r="I110" i="86"/>
  <c r="H110" i="86"/>
  <c r="U117" i="86"/>
  <c r="J126" i="86"/>
  <c r="I126" i="86"/>
  <c r="H126" i="86"/>
  <c r="J138" i="86"/>
  <c r="I138" i="86"/>
  <c r="H138" i="86"/>
  <c r="J146" i="86"/>
  <c r="I146" i="86"/>
  <c r="H146" i="86"/>
  <c r="J148" i="86"/>
  <c r="I148" i="86"/>
  <c r="H148" i="86"/>
  <c r="J152" i="86"/>
  <c r="I152" i="86"/>
  <c r="H152" i="86"/>
  <c r="J160" i="86"/>
  <c r="J160" i="66" s="1"/>
  <c r="I160" i="86"/>
  <c r="I160" i="66" s="1"/>
  <c r="H160" i="86"/>
  <c r="J165" i="86"/>
  <c r="I165" i="86"/>
  <c r="H165" i="86"/>
  <c r="J177" i="86"/>
  <c r="I177" i="86"/>
  <c r="H177" i="86"/>
  <c r="J201" i="86"/>
  <c r="I201" i="86"/>
  <c r="H201" i="86"/>
  <c r="J209" i="86"/>
  <c r="I209" i="86"/>
  <c r="H209" i="86"/>
  <c r="J217" i="86"/>
  <c r="I217" i="86"/>
  <c r="H217" i="86"/>
  <c r="J221" i="86"/>
  <c r="I221" i="86"/>
  <c r="H221" i="86"/>
  <c r="J239" i="86"/>
  <c r="I239" i="86"/>
  <c r="H239" i="86"/>
  <c r="X24" i="87"/>
  <c r="X161" i="87"/>
  <c r="P230" i="87"/>
  <c r="P229" i="87" s="1"/>
  <c r="AC230" i="87"/>
  <c r="AC229" i="87" s="1"/>
  <c r="V5" i="86"/>
  <c r="J10" i="86"/>
  <c r="I10" i="86"/>
  <c r="H10" i="86"/>
  <c r="U20" i="86"/>
  <c r="J21" i="86"/>
  <c r="I21" i="86"/>
  <c r="H21" i="86"/>
  <c r="J29" i="86"/>
  <c r="I29" i="86"/>
  <c r="H29" i="86"/>
  <c r="J48" i="86"/>
  <c r="I48" i="86"/>
  <c r="H48" i="86"/>
  <c r="J81" i="86"/>
  <c r="I81" i="86"/>
  <c r="H81" i="86"/>
  <c r="J85" i="86"/>
  <c r="I85" i="86"/>
  <c r="H85" i="86"/>
  <c r="J103" i="86"/>
  <c r="I103" i="86"/>
  <c r="H103" i="86"/>
  <c r="J107" i="86"/>
  <c r="I107" i="86"/>
  <c r="H107" i="86"/>
  <c r="J115" i="86"/>
  <c r="I115" i="86"/>
  <c r="H115" i="86"/>
  <c r="J127" i="86"/>
  <c r="I127" i="86"/>
  <c r="H127" i="86"/>
  <c r="J143" i="86"/>
  <c r="I143" i="86"/>
  <c r="H143" i="86"/>
  <c r="J153" i="86"/>
  <c r="I153" i="86"/>
  <c r="H153" i="86"/>
  <c r="J161" i="86"/>
  <c r="J161" i="66" s="1"/>
  <c r="I161" i="86"/>
  <c r="I161" i="66" s="1"/>
  <c r="H161" i="86"/>
  <c r="H161" i="66" s="1"/>
  <c r="J166" i="86"/>
  <c r="I166" i="86"/>
  <c r="H166" i="86"/>
  <c r="J178" i="86"/>
  <c r="I178" i="86"/>
  <c r="H178" i="86"/>
  <c r="J194" i="86"/>
  <c r="I194" i="86"/>
  <c r="H194" i="86"/>
  <c r="J206" i="86"/>
  <c r="I206" i="86"/>
  <c r="H206" i="86"/>
  <c r="J222" i="86"/>
  <c r="I222" i="86"/>
  <c r="H222" i="86"/>
  <c r="J228" i="86"/>
  <c r="J227" i="86" s="1"/>
  <c r="I228" i="86"/>
  <c r="H228" i="86"/>
  <c r="H227" i="86" s="1"/>
  <c r="J240" i="86"/>
  <c r="I240" i="86"/>
  <c r="H240" i="86"/>
  <c r="J248" i="86"/>
  <c r="I248" i="86"/>
  <c r="H248" i="86"/>
  <c r="T61" i="87"/>
  <c r="AC61" i="87"/>
  <c r="M5" i="86"/>
  <c r="R5" i="86"/>
  <c r="W5" i="86"/>
  <c r="AA5" i="86"/>
  <c r="J11" i="86"/>
  <c r="I11" i="86"/>
  <c r="H11" i="86"/>
  <c r="J15" i="86"/>
  <c r="I15" i="86"/>
  <c r="H15" i="86"/>
  <c r="J18" i="86"/>
  <c r="I18" i="86"/>
  <c r="H18" i="86"/>
  <c r="J30" i="86"/>
  <c r="I30" i="86"/>
  <c r="H30" i="86"/>
  <c r="J34" i="86"/>
  <c r="I34" i="86"/>
  <c r="I33" i="86" s="1"/>
  <c r="H34" i="86"/>
  <c r="H33" i="86" s="1"/>
  <c r="J38" i="86"/>
  <c r="I38" i="86"/>
  <c r="H38" i="86"/>
  <c r="J62" i="86"/>
  <c r="I62" i="86"/>
  <c r="H62" i="86"/>
  <c r="J74" i="86"/>
  <c r="I74" i="86"/>
  <c r="H74" i="86"/>
  <c r="J82" i="86"/>
  <c r="I82" i="86"/>
  <c r="H82" i="86"/>
  <c r="J86" i="86"/>
  <c r="I86" i="86"/>
  <c r="H86" i="86"/>
  <c r="J90" i="86"/>
  <c r="I90" i="86"/>
  <c r="H90" i="86"/>
  <c r="J100" i="86"/>
  <c r="I100" i="86"/>
  <c r="H100" i="86"/>
  <c r="J104" i="86"/>
  <c r="I104" i="86"/>
  <c r="H104" i="86"/>
  <c r="J108" i="86"/>
  <c r="I108" i="86"/>
  <c r="H108" i="86"/>
  <c r="J112" i="86"/>
  <c r="I112" i="86"/>
  <c r="H112" i="86"/>
  <c r="J116" i="86"/>
  <c r="I116" i="86"/>
  <c r="H116" i="86"/>
  <c r="J124" i="86"/>
  <c r="I124" i="86"/>
  <c r="H124" i="86"/>
  <c r="J128" i="86"/>
  <c r="I128" i="86"/>
  <c r="H128" i="86"/>
  <c r="J132" i="86"/>
  <c r="I132" i="86"/>
  <c r="H132" i="86"/>
  <c r="J136" i="86"/>
  <c r="I136" i="86"/>
  <c r="H136" i="86"/>
  <c r="H135" i="86" s="1"/>
  <c r="J140" i="86"/>
  <c r="I140" i="86"/>
  <c r="H140" i="86"/>
  <c r="J144" i="86"/>
  <c r="I144" i="86"/>
  <c r="H144" i="86"/>
  <c r="J154" i="86"/>
  <c r="I154" i="86"/>
  <c r="H154" i="86"/>
  <c r="J158" i="86"/>
  <c r="I158" i="86"/>
  <c r="H158" i="86"/>
  <c r="J167" i="86"/>
  <c r="I167" i="86"/>
  <c r="H167" i="86"/>
  <c r="J171" i="86"/>
  <c r="I171" i="86"/>
  <c r="H171" i="86"/>
  <c r="J179" i="86"/>
  <c r="I179" i="86"/>
  <c r="H179" i="86"/>
  <c r="J183" i="86"/>
  <c r="I183" i="86"/>
  <c r="H183" i="86"/>
  <c r="J187" i="86"/>
  <c r="I187" i="86"/>
  <c r="H187" i="86"/>
  <c r="J191" i="86"/>
  <c r="I191" i="86"/>
  <c r="H191" i="86"/>
  <c r="J195" i="86"/>
  <c r="I195" i="86"/>
  <c r="H195" i="86"/>
  <c r="J199" i="86"/>
  <c r="I199" i="86"/>
  <c r="H199" i="86"/>
  <c r="J203" i="86"/>
  <c r="I203" i="86"/>
  <c r="H203" i="86"/>
  <c r="J207" i="86"/>
  <c r="I207" i="86"/>
  <c r="H207" i="86"/>
  <c r="J211" i="86"/>
  <c r="I211" i="86"/>
  <c r="H211" i="86"/>
  <c r="U214" i="86"/>
  <c r="J215" i="86"/>
  <c r="I215" i="86"/>
  <c r="I214" i="86" s="1"/>
  <c r="H215" i="86"/>
  <c r="J219" i="86"/>
  <c r="I219" i="86"/>
  <c r="H219" i="86"/>
  <c r="J223" i="86"/>
  <c r="I223" i="86"/>
  <c r="H223" i="86"/>
  <c r="P226" i="86"/>
  <c r="P225" i="86" s="1"/>
  <c r="T226" i="86"/>
  <c r="T225" i="86" s="1"/>
  <c r="Y226" i="86"/>
  <c r="Y225" i="86" s="1"/>
  <c r="J229" i="86"/>
  <c r="I229" i="86"/>
  <c r="H229" i="86"/>
  <c r="J233" i="86"/>
  <c r="I233" i="86"/>
  <c r="H233" i="86"/>
  <c r="J237" i="86"/>
  <c r="I237" i="86"/>
  <c r="H237" i="86"/>
  <c r="J241" i="86"/>
  <c r="I241" i="86"/>
  <c r="H241" i="86"/>
  <c r="U244" i="86"/>
  <c r="J249" i="86"/>
  <c r="I249" i="86"/>
  <c r="H249" i="86"/>
  <c r="J253" i="86"/>
  <c r="I253" i="86"/>
  <c r="H253" i="86"/>
  <c r="O5" i="87"/>
  <c r="S5" i="87"/>
  <c r="W5" i="87"/>
  <c r="AB5" i="87"/>
  <c r="V61" i="87"/>
  <c r="AA61" i="87"/>
  <c r="P166" i="87"/>
  <c r="V230" i="87"/>
  <c r="AA230" i="87"/>
  <c r="I63" i="88"/>
  <c r="I52" i="88" s="1"/>
  <c r="I41" i="88" s="1"/>
  <c r="I287" i="88" s="1"/>
  <c r="P188" i="88"/>
  <c r="Q188" i="88"/>
  <c r="Q179" i="88" s="1"/>
  <c r="O188" i="88"/>
  <c r="P185" i="88"/>
  <c r="Q185" i="88"/>
  <c r="O185" i="88"/>
  <c r="X79" i="88"/>
  <c r="X102" i="88"/>
  <c r="X111" i="88"/>
  <c r="X127" i="88"/>
  <c r="X167" i="88"/>
  <c r="U185" i="68"/>
  <c r="U221" i="68"/>
  <c r="S23" i="93"/>
  <c r="F142" i="86"/>
  <c r="G142" i="86"/>
  <c r="F195" i="86"/>
  <c r="G195" i="86"/>
  <c r="F14" i="86"/>
  <c r="G14" i="86"/>
  <c r="F28" i="86"/>
  <c r="G28" i="86"/>
  <c r="N54" i="86"/>
  <c r="F62" i="86"/>
  <c r="G62" i="86"/>
  <c r="F88" i="86"/>
  <c r="G88" i="86"/>
  <c r="F102" i="86"/>
  <c r="G102" i="86"/>
  <c r="F110" i="86"/>
  <c r="G110" i="86"/>
  <c r="F126" i="86"/>
  <c r="G126" i="86"/>
  <c r="F134" i="86"/>
  <c r="G134" i="86"/>
  <c r="F138" i="86"/>
  <c r="G138" i="86"/>
  <c r="F145" i="86"/>
  <c r="G145" i="86"/>
  <c r="F161" i="86"/>
  <c r="G161" i="86"/>
  <c r="G161" i="66" s="1"/>
  <c r="F169" i="86"/>
  <c r="G169" i="86"/>
  <c r="F173" i="86"/>
  <c r="G173" i="86"/>
  <c r="F181" i="86"/>
  <c r="G181" i="86"/>
  <c r="F185" i="86"/>
  <c r="G185" i="86"/>
  <c r="F196" i="86"/>
  <c r="G196" i="86"/>
  <c r="F219" i="86"/>
  <c r="G219" i="86"/>
  <c r="F223" i="86"/>
  <c r="G223" i="86"/>
  <c r="F229" i="86"/>
  <c r="G229" i="86"/>
  <c r="F233" i="86"/>
  <c r="G233" i="86"/>
  <c r="F241" i="86"/>
  <c r="G241" i="86"/>
  <c r="R5" i="87"/>
  <c r="X6" i="87"/>
  <c r="R61" i="87"/>
  <c r="X72" i="87"/>
  <c r="X218" i="87"/>
  <c r="X251" i="87"/>
  <c r="X63" i="88"/>
  <c r="H63" i="88" s="1"/>
  <c r="H52" i="88" s="1"/>
  <c r="H41" i="88" s="1"/>
  <c r="V221" i="68"/>
  <c r="O5" i="86"/>
  <c r="U5" i="86" s="1"/>
  <c r="S5" i="86"/>
  <c r="X5" i="86"/>
  <c r="F11" i="86"/>
  <c r="G11" i="86"/>
  <c r="F15" i="86"/>
  <c r="G15" i="86"/>
  <c r="F18" i="86"/>
  <c r="G18" i="86"/>
  <c r="L20" i="86"/>
  <c r="N20" i="86" s="1"/>
  <c r="F26" i="86"/>
  <c r="F24" i="86" s="1"/>
  <c r="G26" i="86"/>
  <c r="F29" i="86"/>
  <c r="G29" i="86"/>
  <c r="L37" i="86"/>
  <c r="N37" i="86" s="1"/>
  <c r="F43" i="86"/>
  <c r="G43" i="86"/>
  <c r="F47" i="86"/>
  <c r="G47" i="86"/>
  <c r="U50" i="86"/>
  <c r="F55" i="86"/>
  <c r="G55" i="86"/>
  <c r="F58" i="86"/>
  <c r="G58" i="86"/>
  <c r="F63" i="86"/>
  <c r="G63" i="86"/>
  <c r="U66" i="86"/>
  <c r="F67" i="86"/>
  <c r="G67" i="86"/>
  <c r="U70" i="86"/>
  <c r="F81" i="86"/>
  <c r="G81" i="86"/>
  <c r="U84" i="86"/>
  <c r="F85" i="86"/>
  <c r="G85" i="86"/>
  <c r="F89" i="86"/>
  <c r="G89" i="86"/>
  <c r="U95" i="86"/>
  <c r="F103" i="86"/>
  <c r="G103" i="86"/>
  <c r="U106" i="86"/>
  <c r="F107" i="86"/>
  <c r="G107" i="86"/>
  <c r="F111" i="86"/>
  <c r="G111" i="86"/>
  <c r="F115" i="86"/>
  <c r="G115" i="86"/>
  <c r="F119" i="86"/>
  <c r="G119" i="86"/>
  <c r="F123" i="86"/>
  <c r="G123" i="86"/>
  <c r="F127" i="86"/>
  <c r="G127" i="86"/>
  <c r="F131" i="86"/>
  <c r="G131" i="86"/>
  <c r="F139" i="86"/>
  <c r="G139" i="86"/>
  <c r="F146" i="86"/>
  <c r="G146" i="86"/>
  <c r="U149" i="86"/>
  <c r="F154" i="86"/>
  <c r="G154" i="86"/>
  <c r="U157" i="86"/>
  <c r="F158" i="86"/>
  <c r="G158" i="86"/>
  <c r="G158" i="66" s="1"/>
  <c r="F166" i="86"/>
  <c r="G166" i="86"/>
  <c r="F170" i="86"/>
  <c r="G170" i="86"/>
  <c r="F174" i="86"/>
  <c r="G174" i="86"/>
  <c r="F178" i="86"/>
  <c r="G178" i="86"/>
  <c r="F182" i="86"/>
  <c r="G182" i="86"/>
  <c r="F190" i="86"/>
  <c r="G190" i="86"/>
  <c r="F194" i="86"/>
  <c r="G194" i="86"/>
  <c r="U200" i="86"/>
  <c r="F201" i="86"/>
  <c r="G201" i="86"/>
  <c r="F205" i="86"/>
  <c r="G205" i="86"/>
  <c r="F209" i="86"/>
  <c r="G209" i="86"/>
  <c r="F213" i="86"/>
  <c r="G213" i="86"/>
  <c r="F216" i="86"/>
  <c r="G216" i="86"/>
  <c r="F220" i="86"/>
  <c r="G220" i="86"/>
  <c r="F224" i="86"/>
  <c r="G224" i="86"/>
  <c r="F230" i="86"/>
  <c r="G230" i="86"/>
  <c r="F234" i="86"/>
  <c r="G234" i="86"/>
  <c r="F238" i="86"/>
  <c r="G238" i="86"/>
  <c r="F242" i="86"/>
  <c r="G242" i="86"/>
  <c r="F246" i="86"/>
  <c r="G246" i="86"/>
  <c r="F250" i="86"/>
  <c r="G250" i="86"/>
  <c r="F254" i="86"/>
  <c r="G254" i="86"/>
  <c r="X20" i="87"/>
  <c r="X37" i="87"/>
  <c r="X68" i="87"/>
  <c r="O61" i="87"/>
  <c r="W61" i="87"/>
  <c r="X78" i="87"/>
  <c r="X97" i="87"/>
  <c r="X119" i="87"/>
  <c r="L119" i="87"/>
  <c r="N119" i="87" s="1"/>
  <c r="X137" i="87"/>
  <c r="X179" i="87"/>
  <c r="N201" i="87"/>
  <c r="X201" i="87"/>
  <c r="L201" i="87"/>
  <c r="Q230" i="87"/>
  <c r="Q229" i="87" s="1"/>
  <c r="X235" i="87"/>
  <c r="L248" i="87"/>
  <c r="N248" i="87" s="1"/>
  <c r="S229" i="87"/>
  <c r="AB229" i="87"/>
  <c r="X30" i="88"/>
  <c r="X42" i="88"/>
  <c r="X49" i="88"/>
  <c r="L98" i="88"/>
  <c r="N98" i="88" s="1"/>
  <c r="X138" i="88"/>
  <c r="R179" i="88"/>
  <c r="X179" i="88" s="1"/>
  <c r="X181" i="88"/>
  <c r="X218" i="88"/>
  <c r="X276" i="88"/>
  <c r="F21" i="86"/>
  <c r="G21" i="86"/>
  <c r="F36" i="86"/>
  <c r="G36" i="86"/>
  <c r="F42" i="86"/>
  <c r="G42" i="86"/>
  <c r="O40" i="86"/>
  <c r="U40" i="86" s="1"/>
  <c r="U45" i="86"/>
  <c r="F57" i="86"/>
  <c r="G57" i="86"/>
  <c r="F92" i="86"/>
  <c r="G92" i="86"/>
  <c r="F130" i="86"/>
  <c r="G130" i="86"/>
  <c r="F153" i="86"/>
  <c r="G153" i="86"/>
  <c r="F165" i="86"/>
  <c r="G165" i="86"/>
  <c r="F189" i="86"/>
  <c r="G189" i="86"/>
  <c r="F204" i="86"/>
  <c r="G204" i="86"/>
  <c r="F212" i="86"/>
  <c r="G212" i="86"/>
  <c r="F215" i="86"/>
  <c r="F214" i="86" s="1"/>
  <c r="G215" i="86"/>
  <c r="F249" i="86"/>
  <c r="G249" i="86"/>
  <c r="F8" i="86"/>
  <c r="G8" i="86"/>
  <c r="F12" i="86"/>
  <c r="G12" i="86"/>
  <c r="F19" i="86"/>
  <c r="G19" i="86"/>
  <c r="F23" i="86"/>
  <c r="G23" i="86"/>
  <c r="F30" i="86"/>
  <c r="G30" i="86"/>
  <c r="O32" i="86"/>
  <c r="U33" i="86"/>
  <c r="X32" i="86"/>
  <c r="F34" i="86"/>
  <c r="G34" i="86"/>
  <c r="F44" i="86"/>
  <c r="G44" i="86"/>
  <c r="F48" i="86"/>
  <c r="G48" i="86"/>
  <c r="F52" i="86"/>
  <c r="G52" i="86"/>
  <c r="F56" i="86"/>
  <c r="G56" i="86"/>
  <c r="F60" i="86"/>
  <c r="G60" i="86"/>
  <c r="F64" i="86"/>
  <c r="G64" i="86"/>
  <c r="N66" i="86"/>
  <c r="F72" i="86"/>
  <c r="G72" i="86"/>
  <c r="Q75" i="86"/>
  <c r="V75" i="86"/>
  <c r="Z75" i="86"/>
  <c r="F78" i="86"/>
  <c r="G78" i="86"/>
  <c r="F82" i="86"/>
  <c r="G82" i="86"/>
  <c r="F86" i="86"/>
  <c r="G86" i="86"/>
  <c r="F90" i="86"/>
  <c r="G90" i="86"/>
  <c r="F93" i="86"/>
  <c r="G93" i="86"/>
  <c r="F96" i="86"/>
  <c r="G96" i="86"/>
  <c r="F100" i="86"/>
  <c r="G100" i="86"/>
  <c r="F104" i="86"/>
  <c r="G104" i="86"/>
  <c r="F108" i="86"/>
  <c r="G108" i="86"/>
  <c r="F112" i="86"/>
  <c r="G112" i="86"/>
  <c r="F116" i="86"/>
  <c r="G116" i="86"/>
  <c r="F124" i="86"/>
  <c r="G124" i="86"/>
  <c r="F128" i="86"/>
  <c r="G128" i="86"/>
  <c r="F132" i="86"/>
  <c r="G132" i="86"/>
  <c r="U135" i="86"/>
  <c r="F136" i="86"/>
  <c r="G136" i="86"/>
  <c r="F140" i="86"/>
  <c r="G140" i="86"/>
  <c r="F143" i="86"/>
  <c r="G143" i="86"/>
  <c r="F151" i="86"/>
  <c r="G151" i="86"/>
  <c r="F155" i="86"/>
  <c r="G155" i="86"/>
  <c r="F159" i="86"/>
  <c r="G159" i="86"/>
  <c r="F167" i="86"/>
  <c r="G167" i="86"/>
  <c r="F171" i="86"/>
  <c r="G171" i="86"/>
  <c r="F179" i="86"/>
  <c r="G179" i="86"/>
  <c r="F183" i="86"/>
  <c r="G183" i="86"/>
  <c r="U186" i="86"/>
  <c r="F187" i="86"/>
  <c r="G187" i="86"/>
  <c r="F191" i="86"/>
  <c r="G191" i="86"/>
  <c r="U197" i="86"/>
  <c r="F202" i="86"/>
  <c r="G202" i="86"/>
  <c r="F206" i="86"/>
  <c r="G206" i="86"/>
  <c r="F210" i="86"/>
  <c r="G210" i="86"/>
  <c r="L214" i="86"/>
  <c r="N214" i="86" s="1"/>
  <c r="F217" i="86"/>
  <c r="G217" i="86"/>
  <c r="F221" i="86"/>
  <c r="G221" i="86"/>
  <c r="F235" i="86"/>
  <c r="G235" i="86"/>
  <c r="F239" i="86"/>
  <c r="G239" i="86"/>
  <c r="F243" i="86"/>
  <c r="G243" i="86"/>
  <c r="F251" i="86"/>
  <c r="G251" i="86"/>
  <c r="X50" i="87"/>
  <c r="S77" i="87"/>
  <c r="R230" i="87"/>
  <c r="X231" i="87"/>
  <c r="X248" i="87"/>
  <c r="M41" i="88"/>
  <c r="X98" i="88"/>
  <c r="X149" i="88"/>
  <c r="X229" i="88"/>
  <c r="X263" i="88"/>
  <c r="X279" i="88"/>
  <c r="F10" i="86"/>
  <c r="G10" i="86"/>
  <c r="F17" i="86"/>
  <c r="G17" i="86"/>
  <c r="F39" i="86"/>
  <c r="G39" i="86"/>
  <c r="F74" i="86"/>
  <c r="G74" i="86"/>
  <c r="F98" i="86"/>
  <c r="G98" i="86"/>
  <c r="F114" i="86"/>
  <c r="G114" i="86"/>
  <c r="F122" i="86"/>
  <c r="G122" i="86"/>
  <c r="F177" i="86"/>
  <c r="G177" i="86"/>
  <c r="F208" i="86"/>
  <c r="G208" i="86"/>
  <c r="F237" i="86"/>
  <c r="G237" i="86"/>
  <c r="F253" i="86"/>
  <c r="G253" i="86"/>
  <c r="F9" i="86"/>
  <c r="G9" i="86"/>
  <c r="F13" i="86"/>
  <c r="G13" i="86"/>
  <c r="F16" i="86"/>
  <c r="G16" i="86"/>
  <c r="F27" i="86"/>
  <c r="G27" i="86"/>
  <c r="F31" i="86"/>
  <c r="G31" i="86"/>
  <c r="F35" i="86"/>
  <c r="F35" i="66" s="1"/>
  <c r="G35" i="86"/>
  <c r="G35" i="66" s="1"/>
  <c r="U37" i="86"/>
  <c r="F38" i="86"/>
  <c r="G38" i="86"/>
  <c r="N41" i="86"/>
  <c r="R32" i="86"/>
  <c r="W32" i="86"/>
  <c r="AA32" i="86"/>
  <c r="N49" i="86"/>
  <c r="F65" i="86"/>
  <c r="G65" i="86"/>
  <c r="F69" i="86"/>
  <c r="G69" i="86"/>
  <c r="F73" i="86"/>
  <c r="G73" i="86"/>
  <c r="R75" i="86"/>
  <c r="W75" i="86"/>
  <c r="F83" i="86"/>
  <c r="G83" i="86"/>
  <c r="F87" i="86"/>
  <c r="G87" i="86"/>
  <c r="F91" i="86"/>
  <c r="G91" i="86"/>
  <c r="F94" i="86"/>
  <c r="G94" i="86"/>
  <c r="F97" i="86"/>
  <c r="G97" i="86"/>
  <c r="F101" i="86"/>
  <c r="G101" i="86"/>
  <c r="F105" i="86"/>
  <c r="G105" i="86"/>
  <c r="F109" i="86"/>
  <c r="G109" i="86"/>
  <c r="F113" i="86"/>
  <c r="F106" i="86" s="1"/>
  <c r="G113" i="86"/>
  <c r="U120" i="86"/>
  <c r="F121" i="86"/>
  <c r="G121" i="86"/>
  <c r="F125" i="86"/>
  <c r="G125" i="86"/>
  <c r="F129" i="86"/>
  <c r="G129" i="86"/>
  <c r="F133" i="86"/>
  <c r="G133" i="86"/>
  <c r="F137" i="86"/>
  <c r="G137" i="86"/>
  <c r="F141" i="86"/>
  <c r="G141" i="86"/>
  <c r="F144" i="86"/>
  <c r="G144" i="86"/>
  <c r="U147" i="86"/>
  <c r="F148" i="86"/>
  <c r="G148" i="86"/>
  <c r="F152" i="86"/>
  <c r="G152" i="86"/>
  <c r="F156" i="86"/>
  <c r="G156" i="86"/>
  <c r="F160" i="86"/>
  <c r="G160" i="86"/>
  <c r="F168" i="86"/>
  <c r="G168" i="86"/>
  <c r="F172" i="86"/>
  <c r="G172" i="86"/>
  <c r="O162" i="86"/>
  <c r="U175" i="86"/>
  <c r="F180" i="86"/>
  <c r="G180" i="86"/>
  <c r="F184" i="86"/>
  <c r="G184" i="86"/>
  <c r="F188" i="86"/>
  <c r="G188" i="86"/>
  <c r="F192" i="86"/>
  <c r="G192" i="86"/>
  <c r="F199" i="86"/>
  <c r="G199" i="86"/>
  <c r="F203" i="86"/>
  <c r="G203" i="86"/>
  <c r="F207" i="86"/>
  <c r="G207" i="86"/>
  <c r="F211" i="86"/>
  <c r="G211" i="86"/>
  <c r="F218" i="86"/>
  <c r="G218" i="86"/>
  <c r="F222" i="86"/>
  <c r="G222" i="86"/>
  <c r="U227" i="86"/>
  <c r="S226" i="86"/>
  <c r="S225" i="86" s="1"/>
  <c r="F228" i="86"/>
  <c r="G228" i="86"/>
  <c r="G227" i="86" s="1"/>
  <c r="U231" i="86"/>
  <c r="F236" i="86"/>
  <c r="G236" i="86"/>
  <c r="F240" i="86"/>
  <c r="G240" i="86"/>
  <c r="U247" i="86"/>
  <c r="F248" i="86"/>
  <c r="G248" i="86"/>
  <c r="F252" i="86"/>
  <c r="F247" i="86" s="1"/>
  <c r="G252" i="86"/>
  <c r="L6" i="87"/>
  <c r="N6" i="87" s="1"/>
  <c r="Q5" i="87"/>
  <c r="U5" i="87"/>
  <c r="Z5" i="87"/>
  <c r="AD5" i="87"/>
  <c r="X33" i="87"/>
  <c r="T40" i="87"/>
  <c r="X40" i="87" s="1"/>
  <c r="X45" i="87"/>
  <c r="L45" i="87" s="1"/>
  <c r="X81" i="87"/>
  <c r="X86" i="87"/>
  <c r="X108" i="87"/>
  <c r="X122" i="87"/>
  <c r="X168" i="87"/>
  <c r="X190" i="87"/>
  <c r="X204" i="87"/>
  <c r="X6" i="88"/>
  <c r="X26" i="88"/>
  <c r="G63" i="88"/>
  <c r="G52" i="88" s="1"/>
  <c r="G41" i="88" s="1"/>
  <c r="X76" i="88"/>
  <c r="X108" i="88"/>
  <c r="X116" i="88"/>
  <c r="X152" i="88"/>
  <c r="X189" i="88"/>
  <c r="R194" i="88"/>
  <c r="X196" i="88"/>
  <c r="X232" i="88"/>
  <c r="X246" i="88"/>
  <c r="M151" i="87"/>
  <c r="V151" i="87"/>
  <c r="S151" i="87"/>
  <c r="W151" i="87"/>
  <c r="AB151" i="87"/>
  <c r="N155" i="87"/>
  <c r="N157" i="87"/>
  <c r="N159" i="87"/>
  <c r="T151" i="87"/>
  <c r="AC151" i="87"/>
  <c r="N154" i="87"/>
  <c r="N156" i="87"/>
  <c r="N158" i="87"/>
  <c r="N160" i="87"/>
  <c r="X153" i="87"/>
  <c r="N163" i="87"/>
  <c r="N165" i="87"/>
  <c r="N162" i="87"/>
  <c r="N164" i="87"/>
  <c r="X53" i="87"/>
  <c r="U24" i="86"/>
  <c r="U6" i="86"/>
  <c r="N35" i="88"/>
  <c r="N37" i="88"/>
  <c r="N39" i="88"/>
  <c r="N78" i="88"/>
  <c r="N36" i="88"/>
  <c r="N38" i="88"/>
  <c r="N40" i="88"/>
  <c r="N48" i="88"/>
  <c r="L50" i="86"/>
  <c r="N50" i="86" s="1"/>
  <c r="F37" i="86"/>
  <c r="L70" i="86"/>
  <c r="N70" i="86" s="1"/>
  <c r="L197" i="86"/>
  <c r="L244" i="86"/>
  <c r="N244" i="86" s="1"/>
  <c r="N51" i="88"/>
  <c r="N43" i="88"/>
  <c r="N51" i="87"/>
  <c r="N49" i="87"/>
  <c r="O49" i="87" s="1"/>
  <c r="O40" i="87" s="1"/>
  <c r="N57" i="87"/>
  <c r="N48" i="87"/>
  <c r="P48" i="87" s="1"/>
  <c r="P40" i="87" s="1"/>
  <c r="N50" i="88"/>
  <c r="N25" i="86"/>
  <c r="M258" i="88"/>
  <c r="R258" i="88"/>
  <c r="AA258" i="88"/>
  <c r="AA257" i="88" s="1"/>
  <c r="AD258" i="88"/>
  <c r="Q52" i="88"/>
  <c r="F63" i="88"/>
  <c r="Q5" i="88"/>
  <c r="U5" i="88"/>
  <c r="Z5" i="88"/>
  <c r="AD5" i="88"/>
  <c r="Q258" i="88"/>
  <c r="Q257" i="88" s="1"/>
  <c r="U258" i="88"/>
  <c r="U257" i="88" s="1"/>
  <c r="Z258" i="88"/>
  <c r="L37" i="87"/>
  <c r="N37" i="87" s="1"/>
  <c r="L53" i="87"/>
  <c r="N53" i="87" s="1"/>
  <c r="L86" i="87"/>
  <c r="N86" i="87" s="1"/>
  <c r="L108" i="87"/>
  <c r="N108" i="87" s="1"/>
  <c r="L33" i="87"/>
  <c r="N33" i="87" s="1"/>
  <c r="L72" i="87"/>
  <c r="N72" i="87" s="1"/>
  <c r="L81" i="87"/>
  <c r="N81" i="87" s="1"/>
  <c r="O53" i="87"/>
  <c r="N45" i="87"/>
  <c r="V5" i="88"/>
  <c r="Z194" i="88"/>
  <c r="P107" i="88"/>
  <c r="T107" i="88"/>
  <c r="Y107" i="88"/>
  <c r="AC107" i="88"/>
  <c r="S91" i="88"/>
  <c r="R52" i="88"/>
  <c r="L63" i="88"/>
  <c r="N63" i="88" s="1"/>
  <c r="V91" i="88"/>
  <c r="O107" i="88"/>
  <c r="AC41" i="88"/>
  <c r="O91" i="88"/>
  <c r="AB91" i="88"/>
  <c r="L149" i="88"/>
  <c r="N149" i="88" s="1"/>
  <c r="L76" i="88"/>
  <c r="P91" i="88"/>
  <c r="T91" i="88"/>
  <c r="Y91" i="88"/>
  <c r="AC91" i="88"/>
  <c r="L181" i="88"/>
  <c r="L179" i="88" s="1"/>
  <c r="N179" i="88" s="1"/>
  <c r="L229" i="88"/>
  <c r="N229" i="88" s="1"/>
  <c r="U41" i="88"/>
  <c r="AD41" i="88"/>
  <c r="T41" i="88"/>
  <c r="O5" i="88"/>
  <c r="N77" i="88"/>
  <c r="M5" i="88"/>
  <c r="P41" i="88"/>
  <c r="Y41" i="88"/>
  <c r="Z107" i="88"/>
  <c r="M194" i="88"/>
  <c r="V194" i="88"/>
  <c r="AA194" i="88"/>
  <c r="Q194" i="88"/>
  <c r="P258" i="88"/>
  <c r="P257" i="88" s="1"/>
  <c r="T258" i="88"/>
  <c r="T257" i="88" s="1"/>
  <c r="Y258" i="88"/>
  <c r="Y257" i="88" s="1"/>
  <c r="AC258" i="88"/>
  <c r="AC257" i="88" s="1"/>
  <c r="Z41" i="88"/>
  <c r="AD257" i="88"/>
  <c r="Z257" i="88"/>
  <c r="R91" i="88"/>
  <c r="AA91" i="88"/>
  <c r="N181" i="88"/>
  <c r="AB5" i="88"/>
  <c r="M91" i="88"/>
  <c r="U107" i="88"/>
  <c r="AD107" i="88"/>
  <c r="S107" i="88"/>
  <c r="P194" i="88"/>
  <c r="Y194" i="88"/>
  <c r="M257" i="88"/>
  <c r="O258" i="88"/>
  <c r="O257" i="88" s="1"/>
  <c r="S258" i="88"/>
  <c r="S257" i="88" s="1"/>
  <c r="AB258" i="88"/>
  <c r="AB257" i="88" s="1"/>
  <c r="L263" i="88"/>
  <c r="N263" i="88" s="1"/>
  <c r="S5" i="88"/>
  <c r="Q107" i="88"/>
  <c r="AB107" i="88"/>
  <c r="T194" i="88"/>
  <c r="AC194" i="88"/>
  <c r="N99" i="88"/>
  <c r="L102" i="88"/>
  <c r="N102" i="88" s="1"/>
  <c r="M107" i="88"/>
  <c r="R107" i="88"/>
  <c r="V107" i="88"/>
  <c r="AA107" i="88"/>
  <c r="L108" i="88"/>
  <c r="N108" i="88" s="1"/>
  <c r="N182" i="88"/>
  <c r="U194" i="88"/>
  <c r="AD194" i="88"/>
  <c r="L207" i="88"/>
  <c r="N207" i="88" s="1"/>
  <c r="R5" i="88"/>
  <c r="AA5" i="88"/>
  <c r="Q91" i="88"/>
  <c r="U91" i="88"/>
  <c r="Z91" i="88"/>
  <c r="AD91" i="88"/>
  <c r="L116" i="88"/>
  <c r="N116" i="88" s="1"/>
  <c r="O194" i="88"/>
  <c r="S194" i="88"/>
  <c r="AB194" i="88"/>
  <c r="V258" i="88"/>
  <c r="V257" i="88" s="1"/>
  <c r="L30" i="88"/>
  <c r="N30" i="88" s="1"/>
  <c r="N31" i="88"/>
  <c r="L26" i="88"/>
  <c r="N26" i="88" s="1"/>
  <c r="L6" i="88"/>
  <c r="N6" i="88" s="1"/>
  <c r="Z230" i="87"/>
  <c r="Z229" i="87" s="1"/>
  <c r="R229" i="87"/>
  <c r="AA229" i="87"/>
  <c r="O229" i="87"/>
  <c r="W229" i="87"/>
  <c r="U230" i="87"/>
  <c r="U229" i="87" s="1"/>
  <c r="AD230" i="87"/>
  <c r="AD229" i="87" s="1"/>
  <c r="V229" i="87"/>
  <c r="M230" i="87"/>
  <c r="M229" i="87" s="1"/>
  <c r="L190" i="87"/>
  <c r="N190" i="87" s="1"/>
  <c r="V166" i="87"/>
  <c r="L168" i="87"/>
  <c r="N168" i="87" s="1"/>
  <c r="R166" i="87"/>
  <c r="AA166" i="87"/>
  <c r="T166" i="87"/>
  <c r="Y166" i="87"/>
  <c r="AC166" i="87"/>
  <c r="O166" i="87"/>
  <c r="S166" i="87"/>
  <c r="W166" i="87"/>
  <c r="AB166" i="87"/>
  <c r="Q166" i="87"/>
  <c r="N202" i="87"/>
  <c r="L161" i="87"/>
  <c r="L153" i="87"/>
  <c r="N153" i="87" s="1"/>
  <c r="N88" i="87"/>
  <c r="N120" i="87"/>
  <c r="W77" i="87"/>
  <c r="N82" i="87"/>
  <c r="L137" i="87"/>
  <c r="N137" i="87" s="1"/>
  <c r="P77" i="87"/>
  <c r="T77" i="87"/>
  <c r="Y77" i="87"/>
  <c r="AC77" i="87"/>
  <c r="L78" i="87"/>
  <c r="N78" i="87" s="1"/>
  <c r="R77" i="87"/>
  <c r="AA77" i="87"/>
  <c r="L97" i="87"/>
  <c r="N97" i="87" s="1"/>
  <c r="V77" i="87"/>
  <c r="O77" i="87"/>
  <c r="N73" i="87"/>
  <c r="L50" i="87"/>
  <c r="N50" i="87" s="1"/>
  <c r="AC32" i="87"/>
  <c r="U32" i="87"/>
  <c r="AD32" i="87"/>
  <c r="N38" i="87"/>
  <c r="M32" i="87"/>
  <c r="S32" i="87"/>
  <c r="W32" i="87"/>
  <c r="AB32" i="87"/>
  <c r="Y32" i="87"/>
  <c r="N34" i="87"/>
  <c r="Q32" i="87"/>
  <c r="Z32" i="87"/>
  <c r="R226" i="86"/>
  <c r="R225" i="86" s="1"/>
  <c r="W226" i="86"/>
  <c r="W225" i="86" s="1"/>
  <c r="AA226" i="86"/>
  <c r="AA225" i="86" s="1"/>
  <c r="L227" i="86"/>
  <c r="Q226" i="86"/>
  <c r="Q225" i="86" s="1"/>
  <c r="V226" i="86"/>
  <c r="V225" i="86" s="1"/>
  <c r="Z226" i="86"/>
  <c r="Z225" i="86" s="1"/>
  <c r="L247" i="86"/>
  <c r="N247" i="86" s="1"/>
  <c r="O226" i="86"/>
  <c r="X226" i="86"/>
  <c r="X225" i="86" s="1"/>
  <c r="S162" i="86"/>
  <c r="N198" i="86"/>
  <c r="R162" i="86"/>
  <c r="W162" i="86"/>
  <c r="AA162" i="86"/>
  <c r="P162" i="86"/>
  <c r="T162" i="86"/>
  <c r="Y162" i="86"/>
  <c r="Y255" i="86" s="1"/>
  <c r="AA75" i="86"/>
  <c r="P75" i="86"/>
  <c r="T75" i="86"/>
  <c r="M59" i="86"/>
  <c r="R59" i="86"/>
  <c r="W59" i="86"/>
  <c r="AA59" i="86"/>
  <c r="N71" i="86"/>
  <c r="P59" i="86"/>
  <c r="U59" i="86" s="1"/>
  <c r="T32" i="86"/>
  <c r="L33" i="86"/>
  <c r="N33" i="86" s="1"/>
  <c r="N51" i="86"/>
  <c r="L53" i="86"/>
  <c r="N53" i="86" s="1"/>
  <c r="Z5" i="86"/>
  <c r="S5" i="68"/>
  <c r="W185" i="68"/>
  <c r="W195" i="68"/>
  <c r="W221" i="68"/>
  <c r="U63" i="68"/>
  <c r="T148" i="68"/>
  <c r="T134" i="68" s="1"/>
  <c r="X110" i="68"/>
  <c r="X99" i="68" s="1"/>
  <c r="T110" i="68"/>
  <c r="T99" i="68" s="1"/>
  <c r="V185" i="68"/>
  <c r="W248" i="68"/>
  <c r="W247" i="68" s="1"/>
  <c r="V5" i="68"/>
  <c r="R221" i="68"/>
  <c r="U110" i="68"/>
  <c r="U99" i="68" s="1"/>
  <c r="T5" i="68"/>
  <c r="X221" i="68"/>
  <c r="W5" i="68"/>
  <c r="V41" i="88"/>
  <c r="O41" i="88"/>
  <c r="S41" i="88"/>
  <c r="AB41" i="88"/>
  <c r="AA41" i="88"/>
  <c r="N277" i="88"/>
  <c r="L276" i="88"/>
  <c r="N276" i="88" s="1"/>
  <c r="L111" i="88"/>
  <c r="N111" i="88" s="1"/>
  <c r="N219" i="88"/>
  <c r="L218" i="88"/>
  <c r="N218" i="88" s="1"/>
  <c r="N233" i="88"/>
  <c r="L232" i="88"/>
  <c r="N232" i="88" s="1"/>
  <c r="N247" i="88"/>
  <c r="L246" i="88"/>
  <c r="N246" i="88" s="1"/>
  <c r="L42" i="88"/>
  <c r="L49" i="88"/>
  <c r="N49" i="88" s="1"/>
  <c r="L79" i="88"/>
  <c r="L91" i="88"/>
  <c r="N109" i="88"/>
  <c r="L167" i="88"/>
  <c r="N167" i="88" s="1"/>
  <c r="L259" i="88"/>
  <c r="N139" i="88"/>
  <c r="L138" i="88"/>
  <c r="N138" i="88" s="1"/>
  <c r="N153" i="88"/>
  <c r="L152" i="88"/>
  <c r="N152" i="88" s="1"/>
  <c r="N197" i="88"/>
  <c r="L196" i="88"/>
  <c r="N196" i="88" s="1"/>
  <c r="L127" i="88"/>
  <c r="N127" i="88" s="1"/>
  <c r="L189" i="88"/>
  <c r="N189" i="88" s="1"/>
  <c r="N195" i="88"/>
  <c r="L279" i="88"/>
  <c r="N279" i="88" s="1"/>
  <c r="L24" i="87"/>
  <c r="N24" i="87" s="1"/>
  <c r="N52" i="87"/>
  <c r="Q61" i="87"/>
  <c r="Z61" i="87"/>
  <c r="Q77" i="87"/>
  <c r="Z77" i="87"/>
  <c r="N80" i="87"/>
  <c r="N152" i="87"/>
  <c r="N176" i="87"/>
  <c r="N226" i="87"/>
  <c r="L218" i="87"/>
  <c r="N218" i="87" s="1"/>
  <c r="P5" i="87"/>
  <c r="T5" i="87"/>
  <c r="Y5" i="87"/>
  <c r="AC5" i="87"/>
  <c r="L20" i="87"/>
  <c r="N20" i="87" s="1"/>
  <c r="N46" i="87"/>
  <c r="N62" i="87"/>
  <c r="M61" i="87"/>
  <c r="M77" i="87"/>
  <c r="N98" i="87"/>
  <c r="U166" i="87"/>
  <c r="AD166" i="87"/>
  <c r="N198" i="87"/>
  <c r="L204" i="87"/>
  <c r="N204" i="87" s="1"/>
  <c r="L231" i="87"/>
  <c r="N232" i="87"/>
  <c r="N123" i="87"/>
  <c r="L122" i="87"/>
  <c r="N122" i="87" s="1"/>
  <c r="L68" i="87"/>
  <c r="N68" i="87" s="1"/>
  <c r="U61" i="87"/>
  <c r="AD61" i="87"/>
  <c r="U77" i="87"/>
  <c r="AD77" i="87"/>
  <c r="N144" i="87"/>
  <c r="R32" i="87"/>
  <c r="V32" i="87"/>
  <c r="AA32" i="87"/>
  <c r="L251" i="87"/>
  <c r="N251" i="87" s="1"/>
  <c r="L179" i="87"/>
  <c r="N179" i="87" s="1"/>
  <c r="L235" i="87"/>
  <c r="N235" i="87" s="1"/>
  <c r="N252" i="87"/>
  <c r="N7" i="86"/>
  <c r="L6" i="86"/>
  <c r="N22" i="86"/>
  <c r="M32" i="86"/>
  <c r="N46" i="86"/>
  <c r="L45" i="86"/>
  <c r="N45" i="86" s="1"/>
  <c r="N61" i="86"/>
  <c r="L59" i="86"/>
  <c r="N59" i="86" s="1"/>
  <c r="N99" i="86"/>
  <c r="L95" i="86"/>
  <c r="N95" i="86" s="1"/>
  <c r="L120" i="86"/>
  <c r="N120" i="86" s="1"/>
  <c r="N193" i="86"/>
  <c r="L186" i="86"/>
  <c r="N186" i="86" s="1"/>
  <c r="N80" i="86"/>
  <c r="L79" i="86"/>
  <c r="N79" i="86" s="1"/>
  <c r="N227" i="86"/>
  <c r="L24" i="86"/>
  <c r="N24" i="86" s="1"/>
  <c r="Q32" i="86"/>
  <c r="V32" i="86"/>
  <c r="Z32" i="86"/>
  <c r="N68" i="86"/>
  <c r="L84" i="86"/>
  <c r="N84" i="86" s="1"/>
  <c r="N118" i="86"/>
  <c r="L117" i="86"/>
  <c r="N117" i="86" s="1"/>
  <c r="N150" i="86"/>
  <c r="L149" i="86"/>
  <c r="N149" i="86" s="1"/>
  <c r="N232" i="86"/>
  <c r="L231" i="86"/>
  <c r="N231" i="86" s="1"/>
  <c r="O75" i="86"/>
  <c r="S75" i="86"/>
  <c r="X75" i="86"/>
  <c r="N77" i="86"/>
  <c r="L76" i="86"/>
  <c r="L147" i="86"/>
  <c r="N147" i="86" s="1"/>
  <c r="N163" i="86"/>
  <c r="N176" i="86"/>
  <c r="L175" i="86"/>
  <c r="N175" i="86" s="1"/>
  <c r="N197" i="86"/>
  <c r="N245" i="86"/>
  <c r="L135" i="86"/>
  <c r="N135" i="86" s="1"/>
  <c r="M162" i="86"/>
  <c r="Q162" i="86"/>
  <c r="V162" i="86"/>
  <c r="Z162" i="86"/>
  <c r="L106" i="86"/>
  <c r="N106" i="86" s="1"/>
  <c r="L157" i="86"/>
  <c r="N157" i="86" s="1"/>
  <c r="L164" i="86"/>
  <c r="N164" i="86" s="1"/>
  <c r="L200" i="86"/>
  <c r="N200" i="86" s="1"/>
  <c r="U148" i="68"/>
  <c r="U134" i="68" s="1"/>
  <c r="V110" i="68"/>
  <c r="V99" i="68" s="1"/>
  <c r="X185" i="68"/>
  <c r="W110" i="68"/>
  <c r="W99" i="68" s="1"/>
  <c r="T221" i="68"/>
  <c r="W63" i="68"/>
  <c r="V148" i="68"/>
  <c r="V195" i="68"/>
  <c r="S195" i="68"/>
  <c r="X63" i="68"/>
  <c r="X195" i="68"/>
  <c r="V63" i="68"/>
  <c r="V248" i="68"/>
  <c r="V247" i="68" s="1"/>
  <c r="T248" i="68"/>
  <c r="T247" i="68" s="1"/>
  <c r="X248" i="68"/>
  <c r="X247" i="68" s="1"/>
  <c r="S110" i="68"/>
  <c r="S99" i="68" s="1"/>
  <c r="T185" i="68"/>
  <c r="X5" i="68"/>
  <c r="X148" i="68"/>
  <c r="X134" i="68" s="1"/>
  <c r="S185" i="68"/>
  <c r="T63" i="68"/>
  <c r="S148" i="68"/>
  <c r="S134" i="68" s="1"/>
  <c r="T195" i="68"/>
  <c r="S221" i="68"/>
  <c r="R148" i="68"/>
  <c r="U195" i="68"/>
  <c r="S63" i="68"/>
  <c r="S248" i="68"/>
  <c r="S247" i="68" s="1"/>
  <c r="U248" i="68"/>
  <c r="U247" i="68" s="1"/>
  <c r="R63" i="68"/>
  <c r="R5" i="68"/>
  <c r="R195" i="68"/>
  <c r="R110" i="68"/>
  <c r="R99" i="68" s="1"/>
  <c r="R185" i="68"/>
  <c r="R248" i="68"/>
  <c r="R247" i="68" s="1"/>
  <c r="J176" i="86" l="1"/>
  <c r="J175" i="86" s="1"/>
  <c r="I176" i="86"/>
  <c r="I175" i="86" s="1"/>
  <c r="H176" i="86"/>
  <c r="H175" i="86" s="1"/>
  <c r="J77" i="86"/>
  <c r="J76" i="86" s="1"/>
  <c r="I77" i="86"/>
  <c r="I76" i="86" s="1"/>
  <c r="H77" i="86"/>
  <c r="H76" i="86" s="1"/>
  <c r="J193" i="86"/>
  <c r="I193" i="86"/>
  <c r="H193" i="86"/>
  <c r="J51" i="86"/>
  <c r="J50" i="86" s="1"/>
  <c r="I51" i="86"/>
  <c r="I50" i="86" s="1"/>
  <c r="H51" i="86"/>
  <c r="H50" i="86" s="1"/>
  <c r="J71" i="86"/>
  <c r="J70" i="86" s="1"/>
  <c r="I71" i="86"/>
  <c r="I70" i="86" s="1"/>
  <c r="H71" i="86"/>
  <c r="H70" i="86" s="1"/>
  <c r="F6" i="86"/>
  <c r="F164" i="86"/>
  <c r="J37" i="86"/>
  <c r="J247" i="86"/>
  <c r="I84" i="86"/>
  <c r="I200" i="86"/>
  <c r="J245" i="86"/>
  <c r="J244" i="86" s="1"/>
  <c r="I245" i="86"/>
  <c r="I244" i="86" s="1"/>
  <c r="H245" i="86"/>
  <c r="H244" i="86" s="1"/>
  <c r="J232" i="86"/>
  <c r="J231" i="86" s="1"/>
  <c r="I232" i="86"/>
  <c r="I231" i="86" s="1"/>
  <c r="H232" i="86"/>
  <c r="H231" i="86" s="1"/>
  <c r="J198" i="86"/>
  <c r="J197" i="86" s="1"/>
  <c r="I198" i="86"/>
  <c r="I197" i="86" s="1"/>
  <c r="H198" i="86"/>
  <c r="H197" i="86" s="1"/>
  <c r="M255" i="86"/>
  <c r="U75" i="86"/>
  <c r="J150" i="86"/>
  <c r="J149" i="86" s="1"/>
  <c r="J147" i="86" s="1"/>
  <c r="I150" i="86"/>
  <c r="I149" i="86" s="1"/>
  <c r="H150" i="86"/>
  <c r="H149" i="86" s="1"/>
  <c r="J68" i="86"/>
  <c r="I68" i="86"/>
  <c r="I66" i="86" s="1"/>
  <c r="I59" i="86" s="1"/>
  <c r="H68" i="86"/>
  <c r="J99" i="86"/>
  <c r="I99" i="86"/>
  <c r="H99" i="86"/>
  <c r="H95" i="86" s="1"/>
  <c r="J46" i="86"/>
  <c r="J45" i="86" s="1"/>
  <c r="I46" i="86"/>
  <c r="I45" i="86" s="1"/>
  <c r="H46" i="86"/>
  <c r="H45" i="86" s="1"/>
  <c r="X5" i="88"/>
  <c r="T32" i="87"/>
  <c r="F84" i="86"/>
  <c r="K63" i="88"/>
  <c r="K45" i="66" s="1"/>
  <c r="H214" i="86"/>
  <c r="J186" i="86"/>
  <c r="I37" i="86"/>
  <c r="J33" i="86"/>
  <c r="I247" i="86"/>
  <c r="J106" i="86"/>
  <c r="H84" i="86"/>
  <c r="H200" i="86"/>
  <c r="J164" i="86"/>
  <c r="I147" i="86"/>
  <c r="J120" i="86"/>
  <c r="H66" i="86"/>
  <c r="I6" i="86"/>
  <c r="J54" i="86"/>
  <c r="I54" i="86"/>
  <c r="H54" i="86"/>
  <c r="J163" i="86"/>
  <c r="I163" i="86"/>
  <c r="H163" i="86"/>
  <c r="J118" i="86"/>
  <c r="J117" i="86" s="1"/>
  <c r="I118" i="86"/>
  <c r="I117" i="86" s="1"/>
  <c r="H118" i="86"/>
  <c r="H117" i="86" s="1"/>
  <c r="J61" i="86"/>
  <c r="I61" i="86"/>
  <c r="H61" i="86"/>
  <c r="J22" i="86"/>
  <c r="J20" i="86" s="1"/>
  <c r="I22" i="86"/>
  <c r="I20" i="86" s="1"/>
  <c r="H22" i="86"/>
  <c r="H20" i="86" s="1"/>
  <c r="T255" i="86"/>
  <c r="S259" i="87"/>
  <c r="F120" i="86"/>
  <c r="J49" i="86"/>
  <c r="J49" i="66" s="1"/>
  <c r="I49" i="86"/>
  <c r="I49" i="66" s="1"/>
  <c r="H49" i="86"/>
  <c r="H49" i="66" s="1"/>
  <c r="J41" i="86"/>
  <c r="I41" i="86"/>
  <c r="H41" i="86"/>
  <c r="J63" i="88"/>
  <c r="J52" i="88" s="1"/>
  <c r="J41" i="88" s="1"/>
  <c r="J287" i="88" s="1"/>
  <c r="J214" i="86"/>
  <c r="H186" i="86"/>
  <c r="I158" i="66"/>
  <c r="I157" i="86"/>
  <c r="I157" i="66" s="1"/>
  <c r="O12" i="69" s="1"/>
  <c r="I135" i="86"/>
  <c r="I227" i="86"/>
  <c r="I226" i="86" s="1"/>
  <c r="I225" i="86" s="1"/>
  <c r="H106" i="86"/>
  <c r="J84" i="86"/>
  <c r="J200" i="86"/>
  <c r="H164" i="86"/>
  <c r="H120" i="86"/>
  <c r="J66" i="86"/>
  <c r="J59" i="86" s="1"/>
  <c r="I24" i="86"/>
  <c r="I95" i="86"/>
  <c r="F200" i="86"/>
  <c r="H158" i="66"/>
  <c r="H157" i="86"/>
  <c r="H226" i="86"/>
  <c r="J6" i="86"/>
  <c r="H24" i="86"/>
  <c r="J80" i="86"/>
  <c r="J79" i="86" s="1"/>
  <c r="J75" i="86" s="1"/>
  <c r="I80" i="86"/>
  <c r="I79" i="86" s="1"/>
  <c r="H80" i="86"/>
  <c r="H79" i="86" s="1"/>
  <c r="I186" i="86"/>
  <c r="J158" i="66"/>
  <c r="J157" i="86"/>
  <c r="J157" i="66" s="1"/>
  <c r="P12" i="69" s="1"/>
  <c r="J135" i="86"/>
  <c r="H37" i="86"/>
  <c r="H247" i="86"/>
  <c r="J226" i="86"/>
  <c r="J225" i="86" s="1"/>
  <c r="I106" i="86"/>
  <c r="I164" i="86"/>
  <c r="H147" i="86"/>
  <c r="I120" i="86"/>
  <c r="H6" i="86"/>
  <c r="J24" i="86"/>
  <c r="J95" i="86"/>
  <c r="P154" i="87"/>
  <c r="P153" i="87" s="1"/>
  <c r="P151" i="87" s="1"/>
  <c r="O179" i="88"/>
  <c r="P179" i="88"/>
  <c r="H179" i="88"/>
  <c r="H287" i="88" s="1"/>
  <c r="G179" i="88"/>
  <c r="G287" i="88" s="1"/>
  <c r="F179" i="88"/>
  <c r="K52" i="88"/>
  <c r="K41" i="88" s="1"/>
  <c r="K287" i="88" s="1"/>
  <c r="X91" i="88"/>
  <c r="G135" i="86"/>
  <c r="F150" i="86"/>
  <c r="F149" i="86" s="1"/>
  <c r="F147" i="86" s="1"/>
  <c r="G150" i="86"/>
  <c r="G149" i="86" s="1"/>
  <c r="G147" i="86" s="1"/>
  <c r="F68" i="86"/>
  <c r="F66" i="86" s="1"/>
  <c r="G68" i="86"/>
  <c r="G66" i="86" s="1"/>
  <c r="F99" i="86"/>
  <c r="F95" i="86" s="1"/>
  <c r="G99" i="86"/>
  <c r="X61" i="87"/>
  <c r="F176" i="86"/>
  <c r="F175" i="86" s="1"/>
  <c r="F162" i="86" s="1"/>
  <c r="G176" i="86"/>
  <c r="G175" i="86" s="1"/>
  <c r="F77" i="86"/>
  <c r="F76" i="86" s="1"/>
  <c r="G77" i="86"/>
  <c r="G76" i="86" s="1"/>
  <c r="F193" i="86"/>
  <c r="F186" i="86" s="1"/>
  <c r="G193" i="86"/>
  <c r="F198" i="86"/>
  <c r="F197" i="86" s="1"/>
  <c r="G198" i="86"/>
  <c r="G197" i="86" s="1"/>
  <c r="R257" i="88"/>
  <c r="X257" i="88" s="1"/>
  <c r="X258" i="88"/>
  <c r="X151" i="87"/>
  <c r="G120" i="86"/>
  <c r="G37" i="86"/>
  <c r="F135" i="86"/>
  <c r="G157" i="86"/>
  <c r="F46" i="86"/>
  <c r="F45" i="86" s="1"/>
  <c r="G46" i="86"/>
  <c r="G45" i="86" s="1"/>
  <c r="X77" i="87"/>
  <c r="R41" i="88"/>
  <c r="X41" i="88" s="1"/>
  <c r="X52" i="88"/>
  <c r="X194" i="88"/>
  <c r="G200" i="86"/>
  <c r="F245" i="86"/>
  <c r="F244" i="86" s="1"/>
  <c r="G245" i="86"/>
  <c r="G244" i="86" s="1"/>
  <c r="F163" i="86"/>
  <c r="G163" i="86"/>
  <c r="F118" i="86"/>
  <c r="F117" i="86" s="1"/>
  <c r="G118" i="86"/>
  <c r="G117" i="86" s="1"/>
  <c r="F22" i="86"/>
  <c r="F20" i="86" s="1"/>
  <c r="F5" i="86" s="1"/>
  <c r="G22" i="86"/>
  <c r="G20" i="86" s="1"/>
  <c r="X229" i="87"/>
  <c r="G247" i="86"/>
  <c r="X230" i="87"/>
  <c r="G33" i="86"/>
  <c r="U32" i="86"/>
  <c r="F157" i="86"/>
  <c r="G24" i="86"/>
  <c r="X5" i="87"/>
  <c r="F54" i="86"/>
  <c r="G54" i="86"/>
  <c r="G54" i="66" s="1"/>
  <c r="O225" i="86"/>
  <c r="U225" i="86" s="1"/>
  <c r="U226" i="86"/>
  <c r="F41" i="86"/>
  <c r="G41" i="86"/>
  <c r="X255" i="86"/>
  <c r="F232" i="86"/>
  <c r="F231" i="86" s="1"/>
  <c r="G232" i="86"/>
  <c r="G231" i="86" s="1"/>
  <c r="G226" i="86" s="1"/>
  <c r="G225" i="86" s="1"/>
  <c r="F61" i="86"/>
  <c r="G61" i="86"/>
  <c r="S255" i="86"/>
  <c r="F80" i="86"/>
  <c r="F79" i="86" s="1"/>
  <c r="G80" i="86"/>
  <c r="G79" i="86" s="1"/>
  <c r="F51" i="86"/>
  <c r="F50" i="86" s="1"/>
  <c r="G51" i="86"/>
  <c r="G50" i="86" s="1"/>
  <c r="F71" i="86"/>
  <c r="F70" i="86" s="1"/>
  <c r="G71" i="86"/>
  <c r="G70" i="86" s="1"/>
  <c r="AA255" i="86"/>
  <c r="X166" i="87"/>
  <c r="X107" i="88"/>
  <c r="F33" i="86"/>
  <c r="F227" i="86"/>
  <c r="U162" i="86"/>
  <c r="F49" i="86"/>
  <c r="F49" i="66" s="1"/>
  <c r="G49" i="86"/>
  <c r="G49" i="66" s="1"/>
  <c r="G186" i="86"/>
  <c r="G95" i="86"/>
  <c r="G6" i="86"/>
  <c r="G214" i="86"/>
  <c r="G164" i="86"/>
  <c r="G106" i="86"/>
  <c r="G84" i="86"/>
  <c r="P165" i="87"/>
  <c r="P162" i="87"/>
  <c r="Q51" i="88"/>
  <c r="Q50" i="88"/>
  <c r="Q43" i="88"/>
  <c r="Q42" i="88" s="1"/>
  <c r="N161" i="87"/>
  <c r="X32" i="87"/>
  <c r="M259" i="87"/>
  <c r="F52" i="88"/>
  <c r="F41" i="88" s="1"/>
  <c r="N76" i="88"/>
  <c r="O32" i="87"/>
  <c r="F226" i="86"/>
  <c r="F225" i="86" s="1"/>
  <c r="N79" i="88"/>
  <c r="P57" i="87"/>
  <c r="P53" i="87" s="1"/>
  <c r="P32" i="87" s="1"/>
  <c r="AB259" i="87"/>
  <c r="AD259" i="87"/>
  <c r="L40" i="87"/>
  <c r="AC287" i="88"/>
  <c r="T287" i="88"/>
  <c r="AB287" i="88"/>
  <c r="Z287" i="88"/>
  <c r="AD287" i="88"/>
  <c r="O287" i="88"/>
  <c r="V287" i="88"/>
  <c r="Y287" i="88"/>
  <c r="P287" i="88"/>
  <c r="U287" i="88"/>
  <c r="S287" i="88"/>
  <c r="M287" i="88"/>
  <c r="AA287" i="88"/>
  <c r="N91" i="88"/>
  <c r="L5" i="88"/>
  <c r="N5" i="88" s="1"/>
  <c r="AA259" i="87"/>
  <c r="V259" i="87"/>
  <c r="L151" i="87"/>
  <c r="N151" i="87" s="1"/>
  <c r="W259" i="87"/>
  <c r="R259" i="87"/>
  <c r="T259" i="87"/>
  <c r="L61" i="87"/>
  <c r="N61" i="87" s="1"/>
  <c r="Z259" i="87"/>
  <c r="AC259" i="87"/>
  <c r="U259" i="87"/>
  <c r="Y259" i="87"/>
  <c r="Q259" i="87"/>
  <c r="L5" i="87"/>
  <c r="N5" i="87" s="1"/>
  <c r="L226" i="86"/>
  <c r="N226" i="86" s="1"/>
  <c r="O255" i="86"/>
  <c r="U255" i="86" s="1"/>
  <c r="Q255" i="86"/>
  <c r="Z255" i="86"/>
  <c r="W255" i="86"/>
  <c r="V255" i="86"/>
  <c r="R255" i="86"/>
  <c r="P255" i="86"/>
  <c r="X280" i="68"/>
  <c r="L194" i="88"/>
  <c r="N194" i="88" s="1"/>
  <c r="L52" i="88"/>
  <c r="L107" i="88"/>
  <c r="N107" i="88" s="1"/>
  <c r="N42" i="88"/>
  <c r="N259" i="88"/>
  <c r="L258" i="88"/>
  <c r="L230" i="87"/>
  <c r="N231" i="87"/>
  <c r="L77" i="87"/>
  <c r="N77" i="87" s="1"/>
  <c r="L166" i="87"/>
  <c r="N166" i="87" s="1"/>
  <c r="N76" i="86"/>
  <c r="L75" i="86"/>
  <c r="N75" i="86" s="1"/>
  <c r="L225" i="86"/>
  <c r="N225" i="86" s="1"/>
  <c r="L162" i="86"/>
  <c r="N162" i="86" s="1"/>
  <c r="L40" i="86"/>
  <c r="L5" i="86"/>
  <c r="N6" i="86"/>
  <c r="T280" i="68"/>
  <c r="S280" i="68"/>
  <c r="I162" i="86" l="1"/>
  <c r="H53" i="86"/>
  <c r="H54" i="66"/>
  <c r="F59" i="86"/>
  <c r="H225" i="86"/>
  <c r="H162" i="86"/>
  <c r="H59" i="86"/>
  <c r="J40" i="86"/>
  <c r="J5" i="86"/>
  <c r="F75" i="86"/>
  <c r="H32" i="86"/>
  <c r="J162" i="86"/>
  <c r="I53" i="86"/>
  <c r="I54" i="66"/>
  <c r="J32" i="86"/>
  <c r="H40" i="86"/>
  <c r="H75" i="86"/>
  <c r="H5" i="86"/>
  <c r="H255" i="86" s="1"/>
  <c r="J53" i="86"/>
  <c r="J54" i="66"/>
  <c r="I5" i="86"/>
  <c r="I40" i="86"/>
  <c r="I32" i="86" s="1"/>
  <c r="I255" i="86" s="1"/>
  <c r="I75" i="86"/>
  <c r="P161" i="87"/>
  <c r="P259" i="87" s="1"/>
  <c r="F287" i="88"/>
  <c r="G59" i="86"/>
  <c r="G162" i="86"/>
  <c r="G40" i="86"/>
  <c r="G75" i="86"/>
  <c r="F53" i="86"/>
  <c r="F54" i="66"/>
  <c r="R287" i="88"/>
  <c r="X287" i="88" s="1"/>
  <c r="G5" i="86"/>
  <c r="Q49" i="88"/>
  <c r="Q41" i="88" s="1"/>
  <c r="G53" i="86"/>
  <c r="F40" i="86"/>
  <c r="O259" i="87"/>
  <c r="X259" i="87"/>
  <c r="N52" i="88"/>
  <c r="N40" i="87"/>
  <c r="L32" i="87"/>
  <c r="N32" i="87" s="1"/>
  <c r="L257" i="88"/>
  <c r="N257" i="88" s="1"/>
  <c r="N258" i="88"/>
  <c r="L41" i="88"/>
  <c r="N230" i="87"/>
  <c r="L229" i="87"/>
  <c r="N229" i="87" s="1"/>
  <c r="L255" i="86"/>
  <c r="N255" i="86" s="1"/>
  <c r="N5" i="86"/>
  <c r="N40" i="86"/>
  <c r="L32" i="86"/>
  <c r="N32" i="86" s="1"/>
  <c r="G32" i="86" l="1"/>
  <c r="J255" i="86"/>
  <c r="Q287" i="88"/>
  <c r="F32" i="86"/>
  <c r="F255" i="86" s="1"/>
  <c r="G255" i="86"/>
  <c r="N41" i="88"/>
  <c r="L287" i="88"/>
  <c r="L259" i="87"/>
  <c r="N259" i="87" s="1"/>
  <c r="N287" i="88" l="1"/>
  <c r="U269" i="79" l="1"/>
  <c r="S269" i="79"/>
  <c r="R269" i="79"/>
  <c r="Q269" i="79"/>
  <c r="O269" i="79"/>
  <c r="U266" i="79"/>
  <c r="S266" i="79"/>
  <c r="R266" i="79"/>
  <c r="Q266" i="79"/>
  <c r="O266" i="79"/>
  <c r="U245" i="79"/>
  <c r="S245" i="79"/>
  <c r="R245" i="79"/>
  <c r="Q245" i="79"/>
  <c r="O245" i="79"/>
  <c r="U241" i="79"/>
  <c r="S241" i="79"/>
  <c r="R241" i="79"/>
  <c r="Q241" i="79"/>
  <c r="O241" i="79"/>
  <c r="U228" i="79"/>
  <c r="S228" i="79"/>
  <c r="R228" i="79"/>
  <c r="O228" i="79"/>
  <c r="U214" i="79"/>
  <c r="S214" i="79"/>
  <c r="R214" i="79"/>
  <c r="Q214" i="79"/>
  <c r="O214" i="79"/>
  <c r="U211" i="79"/>
  <c r="S211" i="79"/>
  <c r="R211" i="79"/>
  <c r="Q211" i="79"/>
  <c r="O211" i="79"/>
  <c r="U200" i="79"/>
  <c r="S200" i="79"/>
  <c r="R200" i="79"/>
  <c r="Q200" i="79"/>
  <c r="O200" i="79"/>
  <c r="U189" i="79"/>
  <c r="S189" i="79"/>
  <c r="R189" i="79"/>
  <c r="Q189" i="79"/>
  <c r="O189" i="79"/>
  <c r="U178" i="79"/>
  <c r="S178" i="79"/>
  <c r="R178" i="79"/>
  <c r="Q178" i="79"/>
  <c r="O178" i="79"/>
  <c r="U171" i="79"/>
  <c r="S171" i="79"/>
  <c r="R171" i="79"/>
  <c r="Q171" i="79"/>
  <c r="O171" i="79"/>
  <c r="U163" i="79"/>
  <c r="U161" i="79" s="1"/>
  <c r="S163" i="79"/>
  <c r="S161" i="79" s="1"/>
  <c r="R163" i="79"/>
  <c r="R161" i="79" s="1"/>
  <c r="Q163" i="79"/>
  <c r="O163" i="79"/>
  <c r="O161" i="79" s="1"/>
  <c r="Q161" i="79"/>
  <c r="U141" i="79"/>
  <c r="R141" i="79"/>
  <c r="Q141" i="79"/>
  <c r="O141" i="79"/>
  <c r="U126" i="79"/>
  <c r="S126" i="79"/>
  <c r="R126" i="79"/>
  <c r="Q126" i="79"/>
  <c r="O126" i="79"/>
  <c r="U123" i="79"/>
  <c r="S123" i="79"/>
  <c r="R123" i="79"/>
  <c r="Q123" i="79"/>
  <c r="O123" i="79"/>
  <c r="S112" i="79"/>
  <c r="R112" i="79"/>
  <c r="O112" i="79"/>
  <c r="U101" i="79"/>
  <c r="S101" i="79"/>
  <c r="R101" i="79"/>
  <c r="Q101" i="79"/>
  <c r="O101" i="79"/>
  <c r="U90" i="79"/>
  <c r="S90" i="79"/>
  <c r="R90" i="79"/>
  <c r="Q90" i="79"/>
  <c r="O90" i="79"/>
  <c r="U85" i="79"/>
  <c r="S85" i="79"/>
  <c r="R85" i="79"/>
  <c r="Q85" i="79"/>
  <c r="U82" i="79"/>
  <c r="S82" i="79"/>
  <c r="R82" i="79"/>
  <c r="Q82" i="79"/>
  <c r="O82" i="79"/>
  <c r="S70" i="79"/>
  <c r="R70" i="79"/>
  <c r="Q70" i="79"/>
  <c r="O70" i="79"/>
  <c r="S66" i="79"/>
  <c r="R66" i="79"/>
  <c r="R59" i="79" s="1"/>
  <c r="Q66" i="79"/>
  <c r="Q59" i="79" s="1"/>
  <c r="O66" i="79"/>
  <c r="O59" i="79" s="1"/>
  <c r="U53" i="79"/>
  <c r="S53" i="79"/>
  <c r="R53" i="79"/>
  <c r="Q53" i="79"/>
  <c r="U50" i="79"/>
  <c r="S50" i="79"/>
  <c r="R50" i="79"/>
  <c r="Q50" i="79"/>
  <c r="O50" i="79"/>
  <c r="U45" i="79"/>
  <c r="U40" i="79" s="1"/>
  <c r="S45" i="79"/>
  <c r="S40" i="79" s="1"/>
  <c r="R45" i="79"/>
  <c r="R40" i="79" s="1"/>
  <c r="Q45" i="79"/>
  <c r="O45" i="79"/>
  <c r="O40" i="79" s="1"/>
  <c r="Q40" i="79"/>
  <c r="U37" i="79"/>
  <c r="S37" i="79"/>
  <c r="R37" i="79"/>
  <c r="Q37" i="79"/>
  <c r="O37" i="79"/>
  <c r="U33" i="79"/>
  <c r="S33" i="79"/>
  <c r="R33" i="79"/>
  <c r="Q33" i="79"/>
  <c r="O33" i="79"/>
  <c r="U24" i="79"/>
  <c r="S24" i="79"/>
  <c r="R24" i="79"/>
  <c r="Q24" i="79"/>
  <c r="O24" i="79"/>
  <c r="U20" i="79"/>
  <c r="S20" i="79"/>
  <c r="R20" i="79"/>
  <c r="Q20" i="79"/>
  <c r="O20" i="79"/>
  <c r="U6" i="79"/>
  <c r="S6" i="79"/>
  <c r="R6" i="79"/>
  <c r="Q6" i="79"/>
  <c r="O6" i="79"/>
  <c r="O5" i="79" l="1"/>
  <c r="U5" i="79"/>
  <c r="Q5" i="79"/>
  <c r="S5" i="79"/>
  <c r="R240" i="79"/>
  <c r="R239" i="79" s="1"/>
  <c r="U240" i="79"/>
  <c r="U239" i="79" s="1"/>
  <c r="R81" i="79"/>
  <c r="R176" i="79"/>
  <c r="Q240" i="79"/>
  <c r="Q239" i="79" s="1"/>
  <c r="S240" i="79"/>
  <c r="S239" i="79" s="1"/>
  <c r="O176" i="79"/>
  <c r="U176" i="79"/>
  <c r="S176" i="79"/>
  <c r="U32" i="79"/>
  <c r="R32" i="79"/>
  <c r="Q32" i="79"/>
  <c r="S32" i="79"/>
  <c r="R5" i="79"/>
  <c r="R277" i="79" l="1"/>
  <c r="Q261" i="83"/>
  <c r="P261" i="83"/>
  <c r="O261" i="83"/>
  <c r="Q258" i="83"/>
  <c r="P258" i="83"/>
  <c r="O258" i="83"/>
  <c r="Q245" i="83"/>
  <c r="P245" i="83"/>
  <c r="O245" i="83"/>
  <c r="Q241" i="83"/>
  <c r="P241" i="83"/>
  <c r="O241" i="83"/>
  <c r="Q228" i="83"/>
  <c r="P228" i="83"/>
  <c r="O228" i="83"/>
  <c r="Q214" i="83"/>
  <c r="P214" i="83"/>
  <c r="O214" i="83"/>
  <c r="Q211" i="83"/>
  <c r="P211" i="83"/>
  <c r="O211" i="83"/>
  <c r="Q200" i="83"/>
  <c r="P200" i="83"/>
  <c r="O200" i="83"/>
  <c r="Q189" i="83"/>
  <c r="P189" i="83"/>
  <c r="O189" i="83"/>
  <c r="Q178" i="83"/>
  <c r="P178" i="83"/>
  <c r="O178" i="83"/>
  <c r="P171" i="83"/>
  <c r="O171" i="83"/>
  <c r="Q159" i="83"/>
  <c r="P159" i="83"/>
  <c r="P157" i="83" s="1"/>
  <c r="O159" i="83"/>
  <c r="O157" i="83" s="1"/>
  <c r="Q145" i="83"/>
  <c r="P145" i="83"/>
  <c r="O145" i="83"/>
  <c r="Q130" i="83"/>
  <c r="P130" i="83"/>
  <c r="O130" i="83"/>
  <c r="Q127" i="83"/>
  <c r="P127" i="83"/>
  <c r="O127" i="83"/>
  <c r="Q116" i="83"/>
  <c r="P116" i="83"/>
  <c r="O116" i="83"/>
  <c r="Q105" i="83"/>
  <c r="P105" i="83"/>
  <c r="O105" i="83"/>
  <c r="Q94" i="83"/>
  <c r="P94" i="83"/>
  <c r="O94" i="83"/>
  <c r="Q89" i="83"/>
  <c r="P89" i="83"/>
  <c r="O89" i="83"/>
  <c r="Q86" i="83"/>
  <c r="P86" i="83"/>
  <c r="O86" i="83"/>
  <c r="Q80" i="83"/>
  <c r="P80" i="83"/>
  <c r="O80" i="83"/>
  <c r="Q76" i="83"/>
  <c r="P76" i="83"/>
  <c r="O76" i="83"/>
  <c r="P60" i="83"/>
  <c r="O60" i="83"/>
  <c r="Q57" i="83"/>
  <c r="P57" i="83"/>
  <c r="O57" i="83"/>
  <c r="Q50" i="83"/>
  <c r="P50" i="83"/>
  <c r="O50" i="83"/>
  <c r="P40" i="83"/>
  <c r="Q37" i="83"/>
  <c r="P37" i="83"/>
  <c r="O37" i="83"/>
  <c r="P33" i="83"/>
  <c r="O33" i="83"/>
  <c r="P24" i="83"/>
  <c r="O24" i="83"/>
  <c r="P20" i="83"/>
  <c r="O20" i="83"/>
  <c r="P6" i="83"/>
  <c r="O6" i="83"/>
  <c r="O5" i="83"/>
  <c r="L257" i="84"/>
  <c r="N257" i="84" s="1"/>
  <c r="L256" i="84"/>
  <c r="N256" i="84" s="1"/>
  <c r="L255" i="84"/>
  <c r="N255" i="84" s="1"/>
  <c r="L254" i="84"/>
  <c r="N254" i="84" s="1"/>
  <c r="L253" i="84"/>
  <c r="N253" i="84" s="1"/>
  <c r="L252" i="84"/>
  <c r="N252" i="84" s="1"/>
  <c r="L251" i="84"/>
  <c r="N251" i="84" s="1"/>
  <c r="AA250" i="84"/>
  <c r="Z250" i="84"/>
  <c r="Y250" i="84"/>
  <c r="X250" i="84"/>
  <c r="W250" i="84"/>
  <c r="V250" i="84"/>
  <c r="T250" i="84"/>
  <c r="S250" i="84"/>
  <c r="R250" i="84"/>
  <c r="Q250" i="84"/>
  <c r="P250" i="84"/>
  <c r="O250" i="84"/>
  <c r="M250" i="84"/>
  <c r="L249" i="84"/>
  <c r="N249" i="84" s="1"/>
  <c r="L248" i="84"/>
  <c r="AA247" i="84"/>
  <c r="Z247" i="84"/>
  <c r="Y247" i="84"/>
  <c r="X247" i="84"/>
  <c r="W247" i="84"/>
  <c r="V247" i="84"/>
  <c r="T247" i="84"/>
  <c r="S247" i="84"/>
  <c r="R247" i="84"/>
  <c r="Q247" i="84"/>
  <c r="P247" i="84"/>
  <c r="O247" i="84"/>
  <c r="M247" i="84"/>
  <c r="L246" i="84"/>
  <c r="N246" i="84" s="1"/>
  <c r="L245" i="84"/>
  <c r="N245" i="84" s="1"/>
  <c r="L244" i="84"/>
  <c r="N244" i="84" s="1"/>
  <c r="L243" i="84"/>
  <c r="N243" i="84" s="1"/>
  <c r="L242" i="84"/>
  <c r="N242" i="84" s="1"/>
  <c r="L241" i="84"/>
  <c r="N241" i="84" s="1"/>
  <c r="L240" i="84"/>
  <c r="N240" i="84" s="1"/>
  <c r="L239" i="84"/>
  <c r="N239" i="84" s="1"/>
  <c r="L238" i="84"/>
  <c r="N238" i="84" s="1"/>
  <c r="L237" i="84"/>
  <c r="N237" i="84" s="1"/>
  <c r="L236" i="84"/>
  <c r="N236" i="84" s="1"/>
  <c r="L235" i="84"/>
  <c r="AA234" i="84"/>
  <c r="Z234" i="84"/>
  <c r="Y234" i="84"/>
  <c r="X234" i="84"/>
  <c r="W234" i="84"/>
  <c r="V234" i="84"/>
  <c r="T234" i="84"/>
  <c r="S234" i="84"/>
  <c r="R234" i="84"/>
  <c r="Q234" i="84"/>
  <c r="P234" i="84"/>
  <c r="O234" i="84"/>
  <c r="M234" i="84"/>
  <c r="L233" i="84"/>
  <c r="N233" i="84" s="1"/>
  <c r="L232" i="84"/>
  <c r="N232" i="84" s="1"/>
  <c r="L231" i="84"/>
  <c r="AA230" i="84"/>
  <c r="Z230" i="84"/>
  <c r="Y230" i="84"/>
  <c r="Y229" i="84" s="1"/>
  <c r="Y228" i="84" s="1"/>
  <c r="X230" i="84"/>
  <c r="W230" i="84"/>
  <c r="V230" i="84"/>
  <c r="T230" i="84"/>
  <c r="T229" i="84" s="1"/>
  <c r="T228" i="84" s="1"/>
  <c r="S230" i="84"/>
  <c r="S229" i="84" s="1"/>
  <c r="S228" i="84" s="1"/>
  <c r="R230" i="84"/>
  <c r="Q230" i="84"/>
  <c r="P230" i="84"/>
  <c r="P229" i="84" s="1"/>
  <c r="P228" i="84" s="1"/>
  <c r="O230" i="84"/>
  <c r="M230" i="84"/>
  <c r="L227" i="84"/>
  <c r="N227" i="84" s="1"/>
  <c r="L226" i="84"/>
  <c r="N226" i="84" s="1"/>
  <c r="L225" i="84"/>
  <c r="N225" i="84" s="1"/>
  <c r="L224" i="84"/>
  <c r="N224" i="84" s="1"/>
  <c r="L223" i="84"/>
  <c r="N223" i="84" s="1"/>
  <c r="L222" i="84"/>
  <c r="N222" i="84" s="1"/>
  <c r="L221" i="84"/>
  <c r="N221" i="84" s="1"/>
  <c r="L220" i="84"/>
  <c r="N220" i="84" s="1"/>
  <c r="L219" i="84"/>
  <c r="N219" i="84" s="1"/>
  <c r="L218" i="84"/>
  <c r="N218" i="84" s="1"/>
  <c r="AA217" i="84"/>
  <c r="Z217" i="84"/>
  <c r="Y217" i="84"/>
  <c r="X217" i="84"/>
  <c r="W217" i="84"/>
  <c r="V217" i="84"/>
  <c r="T217" i="84"/>
  <c r="S217" i="84"/>
  <c r="R217" i="84"/>
  <c r="Q217" i="84"/>
  <c r="P217" i="84"/>
  <c r="O217" i="84"/>
  <c r="M217" i="84"/>
  <c r="L216" i="84"/>
  <c r="N216" i="84" s="1"/>
  <c r="L215" i="84"/>
  <c r="N215" i="84" s="1"/>
  <c r="L214" i="84"/>
  <c r="N214" i="84" s="1"/>
  <c r="L213" i="84"/>
  <c r="N213" i="84" s="1"/>
  <c r="L212" i="84"/>
  <c r="N212" i="84" s="1"/>
  <c r="L211" i="84"/>
  <c r="N211" i="84" s="1"/>
  <c r="L210" i="84"/>
  <c r="N210" i="84" s="1"/>
  <c r="L209" i="84"/>
  <c r="N209" i="84" s="1"/>
  <c r="L208" i="84"/>
  <c r="N208" i="84" s="1"/>
  <c r="L207" i="84"/>
  <c r="N207" i="84" s="1"/>
  <c r="L206" i="84"/>
  <c r="N206" i="84" s="1"/>
  <c r="L205" i="84"/>
  <c r="L204" i="84"/>
  <c r="N204" i="84" s="1"/>
  <c r="AA203" i="84"/>
  <c r="Z203" i="84"/>
  <c r="Y203" i="84"/>
  <c r="X203" i="84"/>
  <c r="W203" i="84"/>
  <c r="V203" i="84"/>
  <c r="T203" i="84"/>
  <c r="S203" i="84"/>
  <c r="R203" i="84"/>
  <c r="Q203" i="84"/>
  <c r="P203" i="84"/>
  <c r="O203" i="84"/>
  <c r="U203" i="84" s="1"/>
  <c r="M203" i="84"/>
  <c r="L202" i="84"/>
  <c r="N202" i="84" s="1"/>
  <c r="L201" i="84"/>
  <c r="N201" i="84" s="1"/>
  <c r="AA200" i="84"/>
  <c r="Z200" i="84"/>
  <c r="Y200" i="84"/>
  <c r="X200" i="84"/>
  <c r="W200" i="84"/>
  <c r="V200" i="84"/>
  <c r="T200" i="84"/>
  <c r="S200" i="84"/>
  <c r="R200" i="84"/>
  <c r="Q200" i="84"/>
  <c r="P200" i="84"/>
  <c r="O200" i="84"/>
  <c r="M200" i="84"/>
  <c r="L199" i="84"/>
  <c r="N199" i="84" s="1"/>
  <c r="L198" i="84"/>
  <c r="N198" i="84" s="1"/>
  <c r="L197" i="84"/>
  <c r="N197" i="84" s="1"/>
  <c r="L196" i="84"/>
  <c r="N196" i="84" s="1"/>
  <c r="L195" i="84"/>
  <c r="N195" i="84" s="1"/>
  <c r="L194" i="84"/>
  <c r="N194" i="84" s="1"/>
  <c r="L193" i="84"/>
  <c r="N193" i="84" s="1"/>
  <c r="L192" i="84"/>
  <c r="N192" i="84" s="1"/>
  <c r="L191" i="84"/>
  <c r="N191" i="84" s="1"/>
  <c r="L190" i="84"/>
  <c r="AA189" i="84"/>
  <c r="Z189" i="84"/>
  <c r="Y189" i="84"/>
  <c r="X189" i="84"/>
  <c r="W189" i="84"/>
  <c r="V189" i="84"/>
  <c r="T189" i="84"/>
  <c r="S189" i="84"/>
  <c r="R189" i="84"/>
  <c r="Q189" i="84"/>
  <c r="P189" i="84"/>
  <c r="O189" i="84"/>
  <c r="M189" i="84"/>
  <c r="L188" i="84"/>
  <c r="N188" i="84" s="1"/>
  <c r="L187" i="84"/>
  <c r="N187" i="84" s="1"/>
  <c r="L186" i="84"/>
  <c r="N186" i="84" s="1"/>
  <c r="L185" i="84"/>
  <c r="N185" i="84" s="1"/>
  <c r="L184" i="84"/>
  <c r="N184" i="84" s="1"/>
  <c r="L183" i="84"/>
  <c r="N183" i="84" s="1"/>
  <c r="L182" i="84"/>
  <c r="N182" i="84" s="1"/>
  <c r="L181" i="84"/>
  <c r="N181" i="84" s="1"/>
  <c r="L180" i="84"/>
  <c r="N180" i="84" s="1"/>
  <c r="L179" i="84"/>
  <c r="AA178" i="84"/>
  <c r="Z178" i="84"/>
  <c r="Y178" i="84"/>
  <c r="X178" i="84"/>
  <c r="W178" i="84"/>
  <c r="V178" i="84"/>
  <c r="T178" i="84"/>
  <c r="S178" i="84"/>
  <c r="R178" i="84"/>
  <c r="Q178" i="84"/>
  <c r="P178" i="84"/>
  <c r="O178" i="84"/>
  <c r="M178" i="84"/>
  <c r="L177" i="84"/>
  <c r="N177" i="84" s="1"/>
  <c r="L176" i="84"/>
  <c r="N176" i="84" s="1"/>
  <c r="L175" i="84"/>
  <c r="N175" i="84" s="1"/>
  <c r="L174" i="84"/>
  <c r="N174" i="84" s="1"/>
  <c r="L173" i="84"/>
  <c r="N173" i="84" s="1"/>
  <c r="L172" i="84"/>
  <c r="N172" i="84" s="1"/>
  <c r="L171" i="84"/>
  <c r="N171" i="84" s="1"/>
  <c r="L170" i="84"/>
  <c r="N170" i="84" s="1"/>
  <c r="L169" i="84"/>
  <c r="L168" i="84"/>
  <c r="N168" i="84" s="1"/>
  <c r="AA167" i="84"/>
  <c r="Z167" i="84"/>
  <c r="Y167" i="84"/>
  <c r="X167" i="84"/>
  <c r="W167" i="84"/>
  <c r="V167" i="84"/>
  <c r="T167" i="84"/>
  <c r="S167" i="84"/>
  <c r="R167" i="84"/>
  <c r="Q167" i="84"/>
  <c r="P167" i="84"/>
  <c r="O167" i="84"/>
  <c r="M167" i="84"/>
  <c r="L166" i="84"/>
  <c r="AA160" i="84"/>
  <c r="Z160" i="84"/>
  <c r="Y160" i="84"/>
  <c r="X160" i="84"/>
  <c r="W160" i="84"/>
  <c r="V160" i="84"/>
  <c r="T160" i="84"/>
  <c r="S160" i="84"/>
  <c r="R160" i="84"/>
  <c r="Q160" i="84"/>
  <c r="P160" i="84"/>
  <c r="O160" i="84"/>
  <c r="M160" i="84"/>
  <c r="L159" i="84"/>
  <c r="L158" i="84"/>
  <c r="N158" i="84" s="1"/>
  <c r="L157" i="84"/>
  <c r="N157" i="84" s="1"/>
  <c r="L156" i="84"/>
  <c r="L155" i="84"/>
  <c r="N155" i="84" s="1"/>
  <c r="L153" i="84"/>
  <c r="AA152" i="84"/>
  <c r="AA150" i="84" s="1"/>
  <c r="Z152" i="84"/>
  <c r="Z150" i="84" s="1"/>
  <c r="Y152" i="84"/>
  <c r="X152" i="84"/>
  <c r="X150" i="84" s="1"/>
  <c r="W152" i="84"/>
  <c r="W150" i="84" s="1"/>
  <c r="V152" i="84"/>
  <c r="V150" i="84" s="1"/>
  <c r="T152" i="84"/>
  <c r="S152" i="84"/>
  <c r="R152" i="84"/>
  <c r="R150" i="84" s="1"/>
  <c r="Q152" i="84"/>
  <c r="Q150" i="84" s="1"/>
  <c r="P152" i="84"/>
  <c r="P150" i="84" s="1"/>
  <c r="O152" i="84"/>
  <c r="M152" i="84"/>
  <c r="M150" i="84" s="1"/>
  <c r="L151" i="84"/>
  <c r="Y150" i="84"/>
  <c r="T150" i="84"/>
  <c r="L149" i="84"/>
  <c r="N149" i="84" s="1"/>
  <c r="L148" i="84"/>
  <c r="N148" i="84" s="1"/>
  <c r="L147" i="84"/>
  <c r="N147" i="84" s="1"/>
  <c r="L146" i="84"/>
  <c r="N146" i="84" s="1"/>
  <c r="L145" i="84"/>
  <c r="N145" i="84" s="1"/>
  <c r="L144" i="84"/>
  <c r="N144" i="84" s="1"/>
  <c r="L143" i="84"/>
  <c r="N143" i="84" s="1"/>
  <c r="L142" i="84"/>
  <c r="N142" i="84" s="1"/>
  <c r="L141" i="84"/>
  <c r="N141" i="84" s="1"/>
  <c r="L140" i="84"/>
  <c r="N140" i="84" s="1"/>
  <c r="L139" i="84"/>
  <c r="N139" i="84" s="1"/>
  <c r="AA138" i="84"/>
  <c r="Z138" i="84"/>
  <c r="Y138" i="84"/>
  <c r="X138" i="84"/>
  <c r="W138" i="84"/>
  <c r="V138" i="84"/>
  <c r="T138" i="84"/>
  <c r="S138" i="84"/>
  <c r="R138" i="84"/>
  <c r="Q138" i="84"/>
  <c r="P138" i="84"/>
  <c r="O138" i="84"/>
  <c r="M138" i="84"/>
  <c r="L137" i="84"/>
  <c r="N137" i="84" s="1"/>
  <c r="L136" i="84"/>
  <c r="N136" i="84" s="1"/>
  <c r="L135" i="84"/>
  <c r="N135" i="84" s="1"/>
  <c r="L134" i="84"/>
  <c r="N134" i="84" s="1"/>
  <c r="L133" i="84"/>
  <c r="N133" i="84" s="1"/>
  <c r="L132" i="84"/>
  <c r="N132" i="84" s="1"/>
  <c r="L131" i="84"/>
  <c r="N131" i="84" s="1"/>
  <c r="L130" i="84"/>
  <c r="N130" i="84" s="1"/>
  <c r="L129" i="84"/>
  <c r="N129" i="84" s="1"/>
  <c r="L128" i="84"/>
  <c r="N128" i="84" s="1"/>
  <c r="L127" i="84"/>
  <c r="N127" i="84" s="1"/>
  <c r="L126" i="84"/>
  <c r="N126" i="84" s="1"/>
  <c r="L125" i="84"/>
  <c r="N125" i="84" s="1"/>
  <c r="L124" i="84"/>
  <c r="N124" i="84" s="1"/>
  <c r="AA123" i="84"/>
  <c r="Z123" i="84"/>
  <c r="Y123" i="84"/>
  <c r="X123" i="84"/>
  <c r="W123" i="84"/>
  <c r="V123" i="84"/>
  <c r="T123" i="84"/>
  <c r="S123" i="84"/>
  <c r="R123" i="84"/>
  <c r="Q123" i="84"/>
  <c r="P123" i="84"/>
  <c r="O123" i="84"/>
  <c r="M123" i="84"/>
  <c r="L122" i="84"/>
  <c r="N122" i="84" s="1"/>
  <c r="L121" i="84"/>
  <c r="AA120" i="84"/>
  <c r="Z120" i="84"/>
  <c r="Y120" i="84"/>
  <c r="X120" i="84"/>
  <c r="W120" i="84"/>
  <c r="V120" i="84"/>
  <c r="T120" i="84"/>
  <c r="S120" i="84"/>
  <c r="R120" i="84"/>
  <c r="Q120" i="84"/>
  <c r="P120" i="84"/>
  <c r="O120" i="84"/>
  <c r="M120" i="84"/>
  <c r="L119" i="84"/>
  <c r="N119" i="84" s="1"/>
  <c r="L118" i="84"/>
  <c r="N118" i="84" s="1"/>
  <c r="L117" i="84"/>
  <c r="N117" i="84" s="1"/>
  <c r="L116" i="84"/>
  <c r="N116" i="84" s="1"/>
  <c r="L115" i="84"/>
  <c r="N115" i="84" s="1"/>
  <c r="L114" i="84"/>
  <c r="N114" i="84" s="1"/>
  <c r="L113" i="84"/>
  <c r="N113" i="84" s="1"/>
  <c r="L112" i="84"/>
  <c r="N112" i="84" s="1"/>
  <c r="L111" i="84"/>
  <c r="L110" i="84"/>
  <c r="N110" i="84" s="1"/>
  <c r="AA109" i="84"/>
  <c r="Z109" i="84"/>
  <c r="Y109" i="84"/>
  <c r="X109" i="84"/>
  <c r="W109" i="84"/>
  <c r="V109" i="84"/>
  <c r="T109" i="84"/>
  <c r="S109" i="84"/>
  <c r="R109" i="84"/>
  <c r="Q109" i="84"/>
  <c r="P109" i="84"/>
  <c r="O109" i="84"/>
  <c r="M109" i="84"/>
  <c r="L108" i="84"/>
  <c r="N108" i="84" s="1"/>
  <c r="L107" i="84"/>
  <c r="N107" i="84" s="1"/>
  <c r="L106" i="84"/>
  <c r="N106" i="84" s="1"/>
  <c r="L105" i="84"/>
  <c r="N105" i="84" s="1"/>
  <c r="L104" i="84"/>
  <c r="N104" i="84" s="1"/>
  <c r="L103" i="84"/>
  <c r="N103" i="84" s="1"/>
  <c r="L102" i="84"/>
  <c r="N102" i="84" s="1"/>
  <c r="L101" i="84"/>
  <c r="N101" i="84" s="1"/>
  <c r="L100" i="84"/>
  <c r="N100" i="84" s="1"/>
  <c r="L99" i="84"/>
  <c r="N99" i="84" s="1"/>
  <c r="AA98" i="84"/>
  <c r="Z98" i="84"/>
  <c r="Y98" i="84"/>
  <c r="X98" i="84"/>
  <c r="W98" i="84"/>
  <c r="V98" i="84"/>
  <c r="T98" i="84"/>
  <c r="S98" i="84"/>
  <c r="R98" i="84"/>
  <c r="Q98" i="84"/>
  <c r="P98" i="84"/>
  <c r="O98" i="84"/>
  <c r="M98" i="84"/>
  <c r="L97" i="84"/>
  <c r="N97" i="84" s="1"/>
  <c r="L96" i="84"/>
  <c r="N96" i="84" s="1"/>
  <c r="L95" i="84"/>
  <c r="N95" i="84" s="1"/>
  <c r="L94" i="84"/>
  <c r="N94" i="84" s="1"/>
  <c r="L93" i="84"/>
  <c r="N93" i="84" s="1"/>
  <c r="L92" i="84"/>
  <c r="N92" i="84" s="1"/>
  <c r="L91" i="84"/>
  <c r="N91" i="84" s="1"/>
  <c r="L90" i="84"/>
  <c r="N90" i="84" s="1"/>
  <c r="L89" i="84"/>
  <c r="N89" i="84" s="1"/>
  <c r="L88" i="84"/>
  <c r="AA87" i="84"/>
  <c r="Z87" i="84"/>
  <c r="Y87" i="84"/>
  <c r="X87" i="84"/>
  <c r="W87" i="84"/>
  <c r="V87" i="84"/>
  <c r="T87" i="84"/>
  <c r="S87" i="84"/>
  <c r="R87" i="84"/>
  <c r="Q87" i="84"/>
  <c r="P87" i="84"/>
  <c r="O87" i="84"/>
  <c r="M87" i="84"/>
  <c r="L86" i="84"/>
  <c r="N86" i="84" s="1"/>
  <c r="L85" i="84"/>
  <c r="N85" i="84" s="1"/>
  <c r="L84" i="84"/>
  <c r="N84" i="84" s="1"/>
  <c r="L83" i="84"/>
  <c r="AA82" i="84"/>
  <c r="Z82" i="84"/>
  <c r="Y82" i="84"/>
  <c r="X82" i="84"/>
  <c r="W82" i="84"/>
  <c r="V82" i="84"/>
  <c r="T82" i="84"/>
  <c r="S82" i="84"/>
  <c r="R82" i="84"/>
  <c r="Q82" i="84"/>
  <c r="P82" i="84"/>
  <c r="O82" i="84"/>
  <c r="M82" i="84"/>
  <c r="L81" i="84"/>
  <c r="L80" i="84"/>
  <c r="N80" i="84" s="1"/>
  <c r="AA79" i="84"/>
  <c r="Z79" i="84"/>
  <c r="Y79" i="84"/>
  <c r="X79" i="84"/>
  <c r="W79" i="84"/>
  <c r="V79" i="84"/>
  <c r="T79" i="84"/>
  <c r="S79" i="84"/>
  <c r="R79" i="84"/>
  <c r="Q79" i="84"/>
  <c r="P79" i="84"/>
  <c r="O79" i="84"/>
  <c r="M79" i="84"/>
  <c r="L77" i="84"/>
  <c r="N77" i="84" s="1"/>
  <c r="L76" i="84"/>
  <c r="N76" i="84" s="1"/>
  <c r="L75" i="84"/>
  <c r="N75" i="84" s="1"/>
  <c r="L74" i="84"/>
  <c r="AA73" i="84"/>
  <c r="Z73" i="84"/>
  <c r="Y73" i="84"/>
  <c r="X73" i="84"/>
  <c r="W73" i="84"/>
  <c r="V73" i="84"/>
  <c r="T73" i="84"/>
  <c r="S73" i="84"/>
  <c r="R73" i="84"/>
  <c r="Q73" i="84"/>
  <c r="P73" i="84"/>
  <c r="O73" i="84"/>
  <c r="M73" i="84"/>
  <c r="L72" i="84"/>
  <c r="N72" i="84" s="1"/>
  <c r="L71" i="84"/>
  <c r="N71" i="84" s="1"/>
  <c r="L70" i="84"/>
  <c r="AA69" i="84"/>
  <c r="Z69" i="84"/>
  <c r="Z62" i="84" s="1"/>
  <c r="Y69" i="84"/>
  <c r="Y62" i="84" s="1"/>
  <c r="X69" i="84"/>
  <c r="X62" i="84" s="1"/>
  <c r="W69" i="84"/>
  <c r="V69" i="84"/>
  <c r="V62" i="84" s="1"/>
  <c r="T69" i="84"/>
  <c r="T62" i="84" s="1"/>
  <c r="S69" i="84"/>
  <c r="S62" i="84" s="1"/>
  <c r="R69" i="84"/>
  <c r="Q69" i="84"/>
  <c r="Q62" i="84" s="1"/>
  <c r="P69" i="84"/>
  <c r="P62" i="84" s="1"/>
  <c r="O69" i="84"/>
  <c r="M69" i="84"/>
  <c r="L68" i="84"/>
  <c r="N68" i="84" s="1"/>
  <c r="L67" i="84"/>
  <c r="N67" i="84" s="1"/>
  <c r="L66" i="84"/>
  <c r="N66" i="84" s="1"/>
  <c r="L65" i="84"/>
  <c r="N65" i="84" s="1"/>
  <c r="L64" i="84"/>
  <c r="N64" i="84" s="1"/>
  <c r="L63" i="84"/>
  <c r="N63" i="84" s="1"/>
  <c r="L61" i="84"/>
  <c r="N61" i="84" s="1"/>
  <c r="L60" i="84"/>
  <c r="L59" i="84"/>
  <c r="N59" i="84" s="1"/>
  <c r="L58" i="84"/>
  <c r="N58" i="84" s="1"/>
  <c r="AA56" i="84"/>
  <c r="Z56" i="84"/>
  <c r="Y56" i="84"/>
  <c r="X56" i="84"/>
  <c r="W56" i="84"/>
  <c r="V56" i="84"/>
  <c r="T56" i="84"/>
  <c r="S56" i="84"/>
  <c r="R56" i="84"/>
  <c r="Q56" i="84"/>
  <c r="P56" i="84"/>
  <c r="O56" i="84"/>
  <c r="M56" i="84"/>
  <c r="L55" i="84"/>
  <c r="N55" i="84" s="1"/>
  <c r="L54" i="84"/>
  <c r="N54" i="84" s="1"/>
  <c r="AA53" i="84"/>
  <c r="Z53" i="84"/>
  <c r="Y53" i="84"/>
  <c r="X53" i="84"/>
  <c r="W53" i="84"/>
  <c r="V53" i="84"/>
  <c r="T53" i="84"/>
  <c r="S53" i="84"/>
  <c r="R53" i="84"/>
  <c r="Q53" i="84"/>
  <c r="P53" i="84"/>
  <c r="O53" i="84"/>
  <c r="M53" i="84"/>
  <c r="N49" i="84"/>
  <c r="L48" i="84"/>
  <c r="N48" i="84" s="1"/>
  <c r="L47" i="84"/>
  <c r="N47" i="84" s="1"/>
  <c r="L46" i="84"/>
  <c r="AA45" i="84"/>
  <c r="AA40" i="84" s="1"/>
  <c r="Z45" i="84"/>
  <c r="Z40" i="84" s="1"/>
  <c r="Y45" i="84"/>
  <c r="Y40" i="84" s="1"/>
  <c r="X45" i="84"/>
  <c r="X40" i="84" s="1"/>
  <c r="W45" i="84"/>
  <c r="W40" i="84" s="1"/>
  <c r="V45" i="84"/>
  <c r="V40" i="84" s="1"/>
  <c r="T45" i="84"/>
  <c r="T40" i="84" s="1"/>
  <c r="S45" i="84"/>
  <c r="S40" i="84" s="1"/>
  <c r="R45" i="84"/>
  <c r="Q45" i="84"/>
  <c r="Q40" i="84" s="1"/>
  <c r="P45" i="84"/>
  <c r="P40" i="84" s="1"/>
  <c r="O45" i="84"/>
  <c r="M45" i="84"/>
  <c r="M40" i="84" s="1"/>
  <c r="L44" i="84"/>
  <c r="L43" i="84"/>
  <c r="L42" i="84"/>
  <c r="R40" i="84"/>
  <c r="O40" i="84"/>
  <c r="L39" i="84"/>
  <c r="N39" i="84" s="1"/>
  <c r="L38" i="84"/>
  <c r="AA37" i="84"/>
  <c r="Z37" i="84"/>
  <c r="Y37" i="84"/>
  <c r="X37" i="84"/>
  <c r="W37" i="84"/>
  <c r="V37" i="84"/>
  <c r="T37" i="84"/>
  <c r="S37" i="84"/>
  <c r="R37" i="84"/>
  <c r="Q37" i="84"/>
  <c r="P37" i="84"/>
  <c r="O37" i="84"/>
  <c r="M37" i="84"/>
  <c r="L36" i="84"/>
  <c r="N36" i="84" s="1"/>
  <c r="L35" i="84"/>
  <c r="L34" i="84"/>
  <c r="N34" i="84" s="1"/>
  <c r="AA33" i="84"/>
  <c r="Z33" i="84"/>
  <c r="Y33" i="84"/>
  <c r="X33" i="84"/>
  <c r="W33" i="84"/>
  <c r="V33" i="84"/>
  <c r="T33" i="84"/>
  <c r="S33" i="84"/>
  <c r="R33" i="84"/>
  <c r="Q33" i="84"/>
  <c r="P33" i="84"/>
  <c r="O33" i="84"/>
  <c r="M33" i="84"/>
  <c r="L31" i="84"/>
  <c r="N31" i="84" s="1"/>
  <c r="L30" i="84"/>
  <c r="N30" i="84" s="1"/>
  <c r="L29" i="84"/>
  <c r="N29" i="84" s="1"/>
  <c r="L28" i="84"/>
  <c r="N28" i="84" s="1"/>
  <c r="L27" i="84"/>
  <c r="N27" i="84" s="1"/>
  <c r="L26" i="84"/>
  <c r="N26" i="84" s="1"/>
  <c r="L25" i="84"/>
  <c r="AA24" i="84"/>
  <c r="Z24" i="84"/>
  <c r="Y24" i="84"/>
  <c r="X24" i="84"/>
  <c r="W24" i="84"/>
  <c r="V24" i="84"/>
  <c r="T24" i="84"/>
  <c r="S24" i="84"/>
  <c r="R24" i="84"/>
  <c r="Q24" i="84"/>
  <c r="P24" i="84"/>
  <c r="O24" i="84"/>
  <c r="M24" i="84"/>
  <c r="L23" i="84"/>
  <c r="N23" i="84" s="1"/>
  <c r="L22" i="84"/>
  <c r="N22" i="84" s="1"/>
  <c r="L21" i="84"/>
  <c r="AA20" i="84"/>
  <c r="Z20" i="84"/>
  <c r="Y20" i="84"/>
  <c r="X20" i="84"/>
  <c r="W20" i="84"/>
  <c r="V20" i="84"/>
  <c r="T20" i="84"/>
  <c r="S20" i="84"/>
  <c r="R20" i="84"/>
  <c r="Q20" i="84"/>
  <c r="P20" i="84"/>
  <c r="O20" i="84"/>
  <c r="M20" i="84"/>
  <c r="L19" i="84"/>
  <c r="N19" i="84" s="1"/>
  <c r="L18" i="84"/>
  <c r="N18" i="84" s="1"/>
  <c r="L17" i="84"/>
  <c r="N17" i="84" s="1"/>
  <c r="L16" i="84"/>
  <c r="N16" i="84" s="1"/>
  <c r="L15" i="84"/>
  <c r="N15" i="84" s="1"/>
  <c r="L14" i="84"/>
  <c r="N14" i="84" s="1"/>
  <c r="L13" i="84"/>
  <c r="N13" i="84" s="1"/>
  <c r="L12" i="84"/>
  <c r="N12" i="84" s="1"/>
  <c r="L11" i="84"/>
  <c r="N11" i="84" s="1"/>
  <c r="L10" i="84"/>
  <c r="N10" i="84" s="1"/>
  <c r="L9" i="84"/>
  <c r="N9" i="84" s="1"/>
  <c r="L8" i="84"/>
  <c r="L7" i="84"/>
  <c r="AA6" i="84"/>
  <c r="Z6" i="84"/>
  <c r="Y6" i="84"/>
  <c r="X6" i="84"/>
  <c r="W6" i="84"/>
  <c r="V6" i="84"/>
  <c r="V5" i="84" s="1"/>
  <c r="T6" i="84"/>
  <c r="T5" i="84" s="1"/>
  <c r="S6" i="84"/>
  <c r="R6" i="84"/>
  <c r="Q6" i="84"/>
  <c r="Q5" i="84" s="1"/>
  <c r="P6" i="84"/>
  <c r="O6" i="84"/>
  <c r="M6" i="84"/>
  <c r="Z5" i="84"/>
  <c r="L268" i="83"/>
  <c r="N268" i="83" s="1"/>
  <c r="L267" i="83"/>
  <c r="N267" i="83" s="1"/>
  <c r="L266" i="83"/>
  <c r="N266" i="83" s="1"/>
  <c r="L265" i="83"/>
  <c r="N265" i="83" s="1"/>
  <c r="L264" i="83"/>
  <c r="N264" i="83" s="1"/>
  <c r="L263" i="83"/>
  <c r="N263" i="83" s="1"/>
  <c r="L262" i="83"/>
  <c r="N262" i="83" s="1"/>
  <c r="AD261" i="83"/>
  <c r="AC261" i="83"/>
  <c r="AB261" i="83"/>
  <c r="AA261" i="83"/>
  <c r="Z261" i="83"/>
  <c r="Y261" i="83"/>
  <c r="W261" i="83"/>
  <c r="V261" i="83"/>
  <c r="U261" i="83"/>
  <c r="T261" i="83"/>
  <c r="S261" i="83"/>
  <c r="R261" i="83"/>
  <c r="M261" i="83"/>
  <c r="L260" i="83"/>
  <c r="N260" i="83" s="1"/>
  <c r="L259" i="83"/>
  <c r="N259" i="83" s="1"/>
  <c r="AD258" i="83"/>
  <c r="AC258" i="83"/>
  <c r="AB258" i="83"/>
  <c r="AA258" i="83"/>
  <c r="Z258" i="83"/>
  <c r="Y258" i="83"/>
  <c r="W258" i="83"/>
  <c r="V258" i="83"/>
  <c r="U258" i="83"/>
  <c r="T258" i="83"/>
  <c r="S258" i="83"/>
  <c r="R258" i="83"/>
  <c r="M258" i="83"/>
  <c r="L257" i="83"/>
  <c r="N257" i="83" s="1"/>
  <c r="L256" i="83"/>
  <c r="N256" i="83" s="1"/>
  <c r="L255" i="83"/>
  <c r="N255" i="83" s="1"/>
  <c r="L254" i="83"/>
  <c r="L253" i="83"/>
  <c r="N253" i="83" s="1"/>
  <c r="L252" i="83"/>
  <c r="N252" i="83" s="1"/>
  <c r="L251" i="83"/>
  <c r="N251" i="83" s="1"/>
  <c r="L250" i="83"/>
  <c r="N250" i="83" s="1"/>
  <c r="L249" i="83"/>
  <c r="N249" i="83" s="1"/>
  <c r="L248" i="83"/>
  <c r="N248" i="83" s="1"/>
  <c r="L247" i="83"/>
  <c r="N247" i="83" s="1"/>
  <c r="L246" i="83"/>
  <c r="AD245" i="83"/>
  <c r="AC245" i="83"/>
  <c r="AB245" i="83"/>
  <c r="AA245" i="83"/>
  <c r="Z245" i="83"/>
  <c r="Y245" i="83"/>
  <c r="W245" i="83"/>
  <c r="V245" i="83"/>
  <c r="U245" i="83"/>
  <c r="T245" i="83"/>
  <c r="S245" i="83"/>
  <c r="R245" i="83"/>
  <c r="M245" i="83"/>
  <c r="L244" i="83"/>
  <c r="N244" i="83" s="1"/>
  <c r="L243" i="83"/>
  <c r="N243" i="83" s="1"/>
  <c r="L242" i="83"/>
  <c r="N242" i="83" s="1"/>
  <c r="AD241" i="83"/>
  <c r="AC241" i="83"/>
  <c r="AB241" i="83"/>
  <c r="AA241" i="83"/>
  <c r="Z241" i="83"/>
  <c r="Y241" i="83"/>
  <c r="Y240" i="83" s="1"/>
  <c r="W241" i="83"/>
  <c r="V241" i="83"/>
  <c r="U241" i="83"/>
  <c r="T241" i="83"/>
  <c r="T240" i="83" s="1"/>
  <c r="S241" i="83"/>
  <c r="R241" i="83"/>
  <c r="M241" i="83"/>
  <c r="L238" i="83"/>
  <c r="N238" i="83" s="1"/>
  <c r="L237" i="83"/>
  <c r="N237" i="83" s="1"/>
  <c r="L236" i="83"/>
  <c r="N236" i="83" s="1"/>
  <c r="L235" i="83"/>
  <c r="N235" i="83" s="1"/>
  <c r="L234" i="83"/>
  <c r="N234" i="83" s="1"/>
  <c r="L233" i="83"/>
  <c r="N233" i="83" s="1"/>
  <c r="L232" i="83"/>
  <c r="N232" i="83" s="1"/>
  <c r="L231" i="83"/>
  <c r="N231" i="83" s="1"/>
  <c r="L230" i="83"/>
  <c r="N230" i="83" s="1"/>
  <c r="L229" i="83"/>
  <c r="N229" i="83" s="1"/>
  <c r="AD228" i="83"/>
  <c r="AC228" i="83"/>
  <c r="AB228" i="83"/>
  <c r="AA228" i="83"/>
  <c r="Z228" i="83"/>
  <c r="Y228" i="83"/>
  <c r="W228" i="83"/>
  <c r="V228" i="83"/>
  <c r="U228" i="83"/>
  <c r="T228" i="83"/>
  <c r="S228" i="83"/>
  <c r="R228" i="83"/>
  <c r="M228" i="83"/>
  <c r="L227" i="83"/>
  <c r="N227" i="83" s="1"/>
  <c r="L226" i="83"/>
  <c r="N226" i="83" s="1"/>
  <c r="L225" i="83"/>
  <c r="N225" i="83" s="1"/>
  <c r="L224" i="83"/>
  <c r="N224" i="83" s="1"/>
  <c r="L223" i="83"/>
  <c r="N223" i="83" s="1"/>
  <c r="L222" i="83"/>
  <c r="N222" i="83" s="1"/>
  <c r="L221" i="83"/>
  <c r="N221" i="83" s="1"/>
  <c r="L220" i="83"/>
  <c r="N220" i="83" s="1"/>
  <c r="L219" i="83"/>
  <c r="N219" i="83" s="1"/>
  <c r="L218" i="83"/>
  <c r="N218" i="83" s="1"/>
  <c r="L217" i="83"/>
  <c r="N217" i="83" s="1"/>
  <c r="L216" i="83"/>
  <c r="L215" i="83"/>
  <c r="N215" i="83" s="1"/>
  <c r="AD214" i="83"/>
  <c r="AC214" i="83"/>
  <c r="AB214" i="83"/>
  <c r="AA214" i="83"/>
  <c r="Z214" i="83"/>
  <c r="Y214" i="83"/>
  <c r="W214" i="83"/>
  <c r="V214" i="83"/>
  <c r="U214" i="83"/>
  <c r="T214" i="83"/>
  <c r="S214" i="83"/>
  <c r="R214" i="83"/>
  <c r="M214" i="83"/>
  <c r="L213" i="83"/>
  <c r="N213" i="83" s="1"/>
  <c r="L212" i="83"/>
  <c r="N212" i="83" s="1"/>
  <c r="AD211" i="83"/>
  <c r="AC211" i="83"/>
  <c r="AB211" i="83"/>
  <c r="AA211" i="83"/>
  <c r="Z211" i="83"/>
  <c r="Y211" i="83"/>
  <c r="W211" i="83"/>
  <c r="V211" i="83"/>
  <c r="U211" i="83"/>
  <c r="T211" i="83"/>
  <c r="S211" i="83"/>
  <c r="R211" i="83"/>
  <c r="M211" i="83"/>
  <c r="L210" i="83"/>
  <c r="N210" i="83" s="1"/>
  <c r="L209" i="83"/>
  <c r="N209" i="83" s="1"/>
  <c r="L208" i="83"/>
  <c r="N208" i="83" s="1"/>
  <c r="L207" i="83"/>
  <c r="N207" i="83" s="1"/>
  <c r="L206" i="83"/>
  <c r="N206" i="83" s="1"/>
  <c r="L205" i="83"/>
  <c r="N205" i="83" s="1"/>
  <c r="L204" i="83"/>
  <c r="N204" i="83" s="1"/>
  <c r="L203" i="83"/>
  <c r="N203" i="83" s="1"/>
  <c r="L202" i="83"/>
  <c r="N202" i="83" s="1"/>
  <c r="L201" i="83"/>
  <c r="AD200" i="83"/>
  <c r="AC200" i="83"/>
  <c r="AB200" i="83"/>
  <c r="AA200" i="83"/>
  <c r="Z200" i="83"/>
  <c r="Y200" i="83"/>
  <c r="W200" i="83"/>
  <c r="V200" i="83"/>
  <c r="U200" i="83"/>
  <c r="T200" i="83"/>
  <c r="S200" i="83"/>
  <c r="R200" i="83"/>
  <c r="M200" i="83"/>
  <c r="L199" i="83"/>
  <c r="N199" i="83" s="1"/>
  <c r="L198" i="83"/>
  <c r="N198" i="83" s="1"/>
  <c r="L197" i="83"/>
  <c r="N197" i="83" s="1"/>
  <c r="L196" i="83"/>
  <c r="N196" i="83" s="1"/>
  <c r="L195" i="83"/>
  <c r="N195" i="83" s="1"/>
  <c r="L194" i="83"/>
  <c r="N194" i="83" s="1"/>
  <c r="L193" i="83"/>
  <c r="N193" i="83" s="1"/>
  <c r="L192" i="83"/>
  <c r="N192" i="83" s="1"/>
  <c r="L191" i="83"/>
  <c r="N191" i="83" s="1"/>
  <c r="L190" i="83"/>
  <c r="AD189" i="83"/>
  <c r="AC189" i="83"/>
  <c r="AB189" i="83"/>
  <c r="AA189" i="83"/>
  <c r="Z189" i="83"/>
  <c r="Y189" i="83"/>
  <c r="W189" i="83"/>
  <c r="V189" i="83"/>
  <c r="U189" i="83"/>
  <c r="T189" i="83"/>
  <c r="S189" i="83"/>
  <c r="R189" i="83"/>
  <c r="M189" i="83"/>
  <c r="L188" i="83"/>
  <c r="N188" i="83" s="1"/>
  <c r="L187" i="83"/>
  <c r="N187" i="83" s="1"/>
  <c r="L186" i="83"/>
  <c r="N186" i="83" s="1"/>
  <c r="L185" i="83"/>
  <c r="N185" i="83" s="1"/>
  <c r="L184" i="83"/>
  <c r="N184" i="83" s="1"/>
  <c r="L183" i="83"/>
  <c r="N183" i="83" s="1"/>
  <c r="L182" i="83"/>
  <c r="N182" i="83" s="1"/>
  <c r="L181" i="83"/>
  <c r="N181" i="83" s="1"/>
  <c r="L180" i="83"/>
  <c r="L179" i="83"/>
  <c r="N179" i="83" s="1"/>
  <c r="AD178" i="83"/>
  <c r="AC178" i="83"/>
  <c r="AB178" i="83"/>
  <c r="AA178" i="83"/>
  <c r="Z178" i="83"/>
  <c r="Y178" i="83"/>
  <c r="W178" i="83"/>
  <c r="V178" i="83"/>
  <c r="U178" i="83"/>
  <c r="T178" i="83"/>
  <c r="S178" i="83"/>
  <c r="R178" i="83"/>
  <c r="M178" i="83"/>
  <c r="L177" i="83"/>
  <c r="N174" i="83"/>
  <c r="Q174" i="83" s="1"/>
  <c r="L173" i="83"/>
  <c r="L172" i="83"/>
  <c r="AD171" i="83"/>
  <c r="AC171" i="83"/>
  <c r="AB171" i="83"/>
  <c r="AA171" i="83"/>
  <c r="Z171" i="83"/>
  <c r="Y171" i="83"/>
  <c r="W171" i="83"/>
  <c r="V171" i="83"/>
  <c r="U171" i="83"/>
  <c r="T171" i="83"/>
  <c r="S171" i="83"/>
  <c r="R171" i="83"/>
  <c r="M171" i="83"/>
  <c r="L167" i="83"/>
  <c r="L166" i="83"/>
  <c r="L162" i="83"/>
  <c r="L161" i="83"/>
  <c r="N161" i="83" s="1"/>
  <c r="L160" i="83"/>
  <c r="AD159" i="83"/>
  <c r="AD157" i="83" s="1"/>
  <c r="AC159" i="83"/>
  <c r="AC157" i="83" s="1"/>
  <c r="AB159" i="83"/>
  <c r="AA159" i="83"/>
  <c r="AA157" i="83" s="1"/>
  <c r="Z159" i="83"/>
  <c r="Z157" i="83" s="1"/>
  <c r="Y159" i="83"/>
  <c r="Y157" i="83" s="1"/>
  <c r="W159" i="83"/>
  <c r="W157" i="83" s="1"/>
  <c r="V159" i="83"/>
  <c r="V157" i="83" s="1"/>
  <c r="U159" i="83"/>
  <c r="U157" i="83" s="1"/>
  <c r="T159" i="83"/>
  <c r="T157" i="83" s="1"/>
  <c r="S159" i="83"/>
  <c r="S157" i="83" s="1"/>
  <c r="R159" i="83"/>
  <c r="M159" i="83"/>
  <c r="M157" i="83" s="1"/>
  <c r="L158" i="83"/>
  <c r="N158" i="83" s="1"/>
  <c r="AB157" i="83"/>
  <c r="N156" i="83"/>
  <c r="L155" i="83"/>
  <c r="N155" i="83" s="1"/>
  <c r="L154" i="83"/>
  <c r="N154" i="83" s="1"/>
  <c r="L153" i="83"/>
  <c r="N153" i="83" s="1"/>
  <c r="L152" i="83"/>
  <c r="N152" i="83" s="1"/>
  <c r="L151" i="83"/>
  <c r="N151" i="83" s="1"/>
  <c r="L150" i="83"/>
  <c r="N150" i="83" s="1"/>
  <c r="L149" i="83"/>
  <c r="N149" i="83" s="1"/>
  <c r="L148" i="83"/>
  <c r="L147" i="83"/>
  <c r="L146" i="83"/>
  <c r="N146" i="83" s="1"/>
  <c r="AD145" i="83"/>
  <c r="AC145" i="83"/>
  <c r="AB145" i="83"/>
  <c r="AA145" i="83"/>
  <c r="Z145" i="83"/>
  <c r="Y145" i="83"/>
  <c r="W145" i="83"/>
  <c r="V145" i="83"/>
  <c r="U145" i="83"/>
  <c r="T145" i="83"/>
  <c r="S145" i="83"/>
  <c r="R145" i="83"/>
  <c r="M145" i="83"/>
  <c r="L144" i="83"/>
  <c r="N144" i="83" s="1"/>
  <c r="L143" i="83"/>
  <c r="N143" i="83" s="1"/>
  <c r="L142" i="83"/>
  <c r="N142" i="83" s="1"/>
  <c r="L141" i="83"/>
  <c r="N141" i="83" s="1"/>
  <c r="L140" i="83"/>
  <c r="N140" i="83" s="1"/>
  <c r="L139" i="83"/>
  <c r="N139" i="83" s="1"/>
  <c r="L138" i="83"/>
  <c r="N138" i="83" s="1"/>
  <c r="L137" i="83"/>
  <c r="N137" i="83" s="1"/>
  <c r="L136" i="83"/>
  <c r="N136" i="83" s="1"/>
  <c r="L135" i="83"/>
  <c r="N135" i="83" s="1"/>
  <c r="L134" i="83"/>
  <c r="N134" i="83" s="1"/>
  <c r="L133" i="83"/>
  <c r="N133" i="83" s="1"/>
  <c r="L132" i="83"/>
  <c r="N132" i="83" s="1"/>
  <c r="L131" i="83"/>
  <c r="N131" i="83" s="1"/>
  <c r="AD130" i="83"/>
  <c r="AC130" i="83"/>
  <c r="AB130" i="83"/>
  <c r="AA130" i="83"/>
  <c r="Z130" i="83"/>
  <c r="Y130" i="83"/>
  <c r="W130" i="83"/>
  <c r="V130" i="83"/>
  <c r="U130" i="83"/>
  <c r="T130" i="83"/>
  <c r="S130" i="83"/>
  <c r="R130" i="83"/>
  <c r="M130" i="83"/>
  <c r="L129" i="83"/>
  <c r="N129" i="83" s="1"/>
  <c r="L128" i="83"/>
  <c r="AD127" i="83"/>
  <c r="AC127" i="83"/>
  <c r="AB127" i="83"/>
  <c r="AA127" i="83"/>
  <c r="Z127" i="83"/>
  <c r="Y127" i="83"/>
  <c r="W127" i="83"/>
  <c r="V127" i="83"/>
  <c r="U127" i="83"/>
  <c r="T127" i="83"/>
  <c r="S127" i="83"/>
  <c r="R127" i="83"/>
  <c r="M127" i="83"/>
  <c r="L126" i="83"/>
  <c r="N126" i="83" s="1"/>
  <c r="L125" i="83"/>
  <c r="N125" i="83" s="1"/>
  <c r="L124" i="83"/>
  <c r="L123" i="83"/>
  <c r="N123" i="83" s="1"/>
  <c r="L122" i="83"/>
  <c r="N122" i="83" s="1"/>
  <c r="L121" i="83"/>
  <c r="N121" i="83" s="1"/>
  <c r="L120" i="83"/>
  <c r="N120" i="83" s="1"/>
  <c r="L119" i="83"/>
  <c r="N119" i="83" s="1"/>
  <c r="L118" i="83"/>
  <c r="L117" i="83"/>
  <c r="N117" i="83" s="1"/>
  <c r="AD116" i="83"/>
  <c r="AC116" i="83"/>
  <c r="AB116" i="83"/>
  <c r="AA116" i="83"/>
  <c r="Z116" i="83"/>
  <c r="Y116" i="83"/>
  <c r="W116" i="83"/>
  <c r="V116" i="83"/>
  <c r="U116" i="83"/>
  <c r="T116" i="83"/>
  <c r="S116" i="83"/>
  <c r="R116" i="83"/>
  <c r="M116" i="83"/>
  <c r="L115" i="83"/>
  <c r="N115" i="83" s="1"/>
  <c r="L114" i="83"/>
  <c r="N114" i="83" s="1"/>
  <c r="L113" i="83"/>
  <c r="N113" i="83" s="1"/>
  <c r="L112" i="83"/>
  <c r="N112" i="83" s="1"/>
  <c r="L111" i="83"/>
  <c r="N111" i="83" s="1"/>
  <c r="L110" i="83"/>
  <c r="N110" i="83" s="1"/>
  <c r="L109" i="83"/>
  <c r="N109" i="83" s="1"/>
  <c r="L108" i="83"/>
  <c r="N108" i="83" s="1"/>
  <c r="L107" i="83"/>
  <c r="N107" i="83" s="1"/>
  <c r="L106" i="83"/>
  <c r="N106" i="83" s="1"/>
  <c r="AD105" i="83"/>
  <c r="AC105" i="83"/>
  <c r="AB105" i="83"/>
  <c r="AA105" i="83"/>
  <c r="Z105" i="83"/>
  <c r="Y105" i="83"/>
  <c r="W105" i="83"/>
  <c r="V105" i="83"/>
  <c r="U105" i="83"/>
  <c r="T105" i="83"/>
  <c r="S105" i="83"/>
  <c r="R105" i="83"/>
  <c r="M105" i="83"/>
  <c r="L104" i="83"/>
  <c r="N104" i="83" s="1"/>
  <c r="L103" i="83"/>
  <c r="N103" i="83" s="1"/>
  <c r="L102" i="83"/>
  <c r="N102" i="83" s="1"/>
  <c r="L101" i="83"/>
  <c r="N101" i="83" s="1"/>
  <c r="L100" i="83"/>
  <c r="N100" i="83" s="1"/>
  <c r="L99" i="83"/>
  <c r="N99" i="83" s="1"/>
  <c r="L98" i="83"/>
  <c r="N98" i="83" s="1"/>
  <c r="L97" i="83"/>
  <c r="N97" i="83" s="1"/>
  <c r="L96" i="83"/>
  <c r="N96" i="83" s="1"/>
  <c r="L95" i="83"/>
  <c r="N95" i="83" s="1"/>
  <c r="AD94" i="83"/>
  <c r="AC94" i="83"/>
  <c r="AB94" i="83"/>
  <c r="AA94" i="83"/>
  <c r="Z94" i="83"/>
  <c r="Y94" i="83"/>
  <c r="W94" i="83"/>
  <c r="V94" i="83"/>
  <c r="U94" i="83"/>
  <c r="T94" i="83"/>
  <c r="S94" i="83"/>
  <c r="R94" i="83"/>
  <c r="M94" i="83"/>
  <c r="L93" i="83"/>
  <c r="N93" i="83" s="1"/>
  <c r="L92" i="83"/>
  <c r="N92" i="83" s="1"/>
  <c r="L91" i="83"/>
  <c r="N91" i="83" s="1"/>
  <c r="L90" i="83"/>
  <c r="AD89" i="83"/>
  <c r="AC89" i="83"/>
  <c r="AB89" i="83"/>
  <c r="AA89" i="83"/>
  <c r="Z89" i="83"/>
  <c r="Y89" i="83"/>
  <c r="W89" i="83"/>
  <c r="V89" i="83"/>
  <c r="U89" i="83"/>
  <c r="T89" i="83"/>
  <c r="S89" i="83"/>
  <c r="R89" i="83"/>
  <c r="M89" i="83"/>
  <c r="L88" i="83"/>
  <c r="L87" i="83"/>
  <c r="N87" i="83" s="1"/>
  <c r="AD86" i="83"/>
  <c r="AC86" i="83"/>
  <c r="AB86" i="83"/>
  <c r="AA86" i="83"/>
  <c r="Z86" i="83"/>
  <c r="Y86" i="83"/>
  <c r="W86" i="83"/>
  <c r="V86" i="83"/>
  <c r="U86" i="83"/>
  <c r="T86" i="83"/>
  <c r="S86" i="83"/>
  <c r="R86" i="83"/>
  <c r="M86" i="83"/>
  <c r="L84" i="83"/>
  <c r="N84" i="83" s="1"/>
  <c r="L83" i="83"/>
  <c r="N83" i="83" s="1"/>
  <c r="L82" i="83"/>
  <c r="N82" i="83" s="1"/>
  <c r="L81" i="83"/>
  <c r="N81" i="83" s="1"/>
  <c r="AD80" i="83"/>
  <c r="AC80" i="83"/>
  <c r="AB80" i="83"/>
  <c r="AA80" i="83"/>
  <c r="Z80" i="83"/>
  <c r="Y80" i="83"/>
  <c r="W80" i="83"/>
  <c r="V80" i="83"/>
  <c r="U80" i="83"/>
  <c r="T80" i="83"/>
  <c r="S80" i="83"/>
  <c r="R80" i="83"/>
  <c r="M80" i="83"/>
  <c r="L79" i="83"/>
  <c r="N79" i="83" s="1"/>
  <c r="L78" i="83"/>
  <c r="N78" i="83" s="1"/>
  <c r="L77" i="83"/>
  <c r="AD76" i="83"/>
  <c r="AD69" i="83" s="1"/>
  <c r="AC76" i="83"/>
  <c r="AB76" i="83"/>
  <c r="AA76" i="83"/>
  <c r="Z76" i="83"/>
  <c r="Z69" i="83" s="1"/>
  <c r="Y76" i="83"/>
  <c r="W76" i="83"/>
  <c r="V76" i="83"/>
  <c r="U76" i="83"/>
  <c r="U69" i="83" s="1"/>
  <c r="T76" i="83"/>
  <c r="S76" i="83"/>
  <c r="R76" i="83"/>
  <c r="M76" i="83"/>
  <c r="M69" i="83" s="1"/>
  <c r="L75" i="83"/>
  <c r="N75" i="83" s="1"/>
  <c r="L74" i="83"/>
  <c r="N74" i="83" s="1"/>
  <c r="L73" i="83"/>
  <c r="N73" i="83" s="1"/>
  <c r="L72" i="83"/>
  <c r="N72" i="83" s="1"/>
  <c r="L71" i="83"/>
  <c r="N71" i="83" s="1"/>
  <c r="L70" i="83"/>
  <c r="N70" i="83" s="1"/>
  <c r="L68" i="83"/>
  <c r="L67" i="83"/>
  <c r="L66" i="83"/>
  <c r="L65" i="83"/>
  <c r="N61" i="83"/>
  <c r="AD60" i="83"/>
  <c r="AC60" i="83"/>
  <c r="AB60" i="83"/>
  <c r="AA60" i="83"/>
  <c r="Z60" i="83"/>
  <c r="Y60" i="83"/>
  <c r="W60" i="83"/>
  <c r="V60" i="83"/>
  <c r="U60" i="83"/>
  <c r="T60" i="83"/>
  <c r="S60" i="83"/>
  <c r="R60" i="83"/>
  <c r="M60" i="83"/>
  <c r="L59" i="83"/>
  <c r="L58" i="83"/>
  <c r="AD57" i="83"/>
  <c r="AC57" i="83"/>
  <c r="AB57" i="83"/>
  <c r="AA57" i="83"/>
  <c r="Z57" i="83"/>
  <c r="Y57" i="83"/>
  <c r="W57" i="83"/>
  <c r="V57" i="83"/>
  <c r="U57" i="83"/>
  <c r="T57" i="83"/>
  <c r="S57" i="83"/>
  <c r="R57" i="83"/>
  <c r="M57" i="83"/>
  <c r="N54" i="83"/>
  <c r="L53" i="83"/>
  <c r="L52" i="83"/>
  <c r="L51" i="83"/>
  <c r="AD50" i="83"/>
  <c r="AC50" i="83"/>
  <c r="AC40" i="83" s="1"/>
  <c r="AB50" i="83"/>
  <c r="AA50" i="83"/>
  <c r="Z50" i="83"/>
  <c r="Y50" i="83"/>
  <c r="W50" i="83"/>
  <c r="W40" i="83" s="1"/>
  <c r="V50" i="83"/>
  <c r="U50" i="83"/>
  <c r="T50" i="83"/>
  <c r="S50" i="83"/>
  <c r="R50" i="83"/>
  <c r="M50" i="83"/>
  <c r="N45" i="83"/>
  <c r="N41" i="83"/>
  <c r="S40" i="83"/>
  <c r="L39" i="83"/>
  <c r="L38" i="83"/>
  <c r="AD37" i="83"/>
  <c r="AC37" i="83"/>
  <c r="AB37" i="83"/>
  <c r="AA37" i="83"/>
  <c r="Z37" i="83"/>
  <c r="Y37" i="83"/>
  <c r="W37" i="83"/>
  <c r="V37" i="83"/>
  <c r="U37" i="83"/>
  <c r="T37" i="83"/>
  <c r="S37" i="83"/>
  <c r="R37" i="83"/>
  <c r="M37" i="83"/>
  <c r="L36" i="83"/>
  <c r="N36" i="83" s="1"/>
  <c r="N35" i="83"/>
  <c r="L34" i="83"/>
  <c r="AD33" i="83"/>
  <c r="AC33" i="83"/>
  <c r="AB33" i="83"/>
  <c r="AA33" i="83"/>
  <c r="Z33" i="83"/>
  <c r="Y33" i="83"/>
  <c r="W33" i="83"/>
  <c r="V33" i="83"/>
  <c r="U33" i="83"/>
  <c r="T33" i="83"/>
  <c r="S33" i="83"/>
  <c r="R33" i="83"/>
  <c r="M33" i="83"/>
  <c r="L31" i="83"/>
  <c r="L30" i="83"/>
  <c r="L29" i="83"/>
  <c r="L28" i="83"/>
  <c r="L27" i="83"/>
  <c r="L26" i="83"/>
  <c r="AD24" i="83"/>
  <c r="AC24" i="83"/>
  <c r="AB24" i="83"/>
  <c r="AA24" i="83"/>
  <c r="Z24" i="83"/>
  <c r="Y24" i="83"/>
  <c r="W24" i="83"/>
  <c r="V24" i="83"/>
  <c r="U24" i="83"/>
  <c r="T24" i="83"/>
  <c r="S24" i="83"/>
  <c r="R24" i="83"/>
  <c r="M24" i="83"/>
  <c r="L23" i="83"/>
  <c r="N22" i="83"/>
  <c r="Q22" i="83" s="1"/>
  <c r="Q20" i="83" s="1"/>
  <c r="L21" i="83"/>
  <c r="AD20" i="83"/>
  <c r="AC20" i="83"/>
  <c r="AB20" i="83"/>
  <c r="AA20" i="83"/>
  <c r="Z20" i="83"/>
  <c r="Y20" i="83"/>
  <c r="W20" i="83"/>
  <c r="V20" i="83"/>
  <c r="V5" i="83" s="1"/>
  <c r="U20" i="83"/>
  <c r="T20" i="83"/>
  <c r="S20" i="83"/>
  <c r="R20" i="83"/>
  <c r="M20" i="83"/>
  <c r="L19" i="83"/>
  <c r="N19" i="83" s="1"/>
  <c r="L18" i="83"/>
  <c r="N18" i="83" s="1"/>
  <c r="L17" i="83"/>
  <c r="N17" i="83" s="1"/>
  <c r="L16" i="83"/>
  <c r="N16" i="83" s="1"/>
  <c r="L15" i="83"/>
  <c r="L14" i="83"/>
  <c r="N14" i="83" s="1"/>
  <c r="L13" i="83"/>
  <c r="N13" i="83" s="1"/>
  <c r="L12" i="83"/>
  <c r="N12" i="83" s="1"/>
  <c r="L11" i="83"/>
  <c r="N11" i="83" s="1"/>
  <c r="L10" i="83"/>
  <c r="N10" i="83" s="1"/>
  <c r="L9" i="83"/>
  <c r="N9" i="83" s="1"/>
  <c r="N8" i="83"/>
  <c r="AD6" i="83"/>
  <c r="AC6" i="83"/>
  <c r="AB6" i="83"/>
  <c r="AB5" i="83" s="1"/>
  <c r="AA6" i="83"/>
  <c r="Z6" i="83"/>
  <c r="Y6" i="83"/>
  <c r="W6" i="83"/>
  <c r="W5" i="83" s="1"/>
  <c r="V6" i="83"/>
  <c r="U6" i="83"/>
  <c r="T6" i="83"/>
  <c r="S6" i="83"/>
  <c r="S5" i="83" s="1"/>
  <c r="R6" i="83"/>
  <c r="M6" i="83"/>
  <c r="L258" i="82"/>
  <c r="N258" i="82" s="1"/>
  <c r="L257" i="82"/>
  <c r="N257" i="82" s="1"/>
  <c r="L256" i="82"/>
  <c r="N256" i="82" s="1"/>
  <c r="L255" i="82"/>
  <c r="N255" i="82" s="1"/>
  <c r="L254" i="82"/>
  <c r="L253" i="82"/>
  <c r="N253" i="82" s="1"/>
  <c r="L252" i="82"/>
  <c r="N252" i="82" s="1"/>
  <c r="AA251" i="82"/>
  <c r="Z251" i="82"/>
  <c r="Y251" i="82"/>
  <c r="X251" i="82"/>
  <c r="W251" i="82"/>
  <c r="V251" i="82"/>
  <c r="T251" i="82"/>
  <c r="S251" i="82"/>
  <c r="R251" i="82"/>
  <c r="Q251" i="82"/>
  <c r="P251" i="82"/>
  <c r="O251" i="82"/>
  <c r="M251" i="82"/>
  <c r="L250" i="82"/>
  <c r="N250" i="82" s="1"/>
  <c r="L249" i="82"/>
  <c r="AA248" i="82"/>
  <c r="Z248" i="82"/>
  <c r="Y248" i="82"/>
  <c r="X248" i="82"/>
  <c r="W248" i="82"/>
  <c r="V248" i="82"/>
  <c r="T248" i="82"/>
  <c r="S248" i="82"/>
  <c r="R248" i="82"/>
  <c r="Q248" i="82"/>
  <c r="P248" i="82"/>
  <c r="O248" i="82"/>
  <c r="M248" i="82"/>
  <c r="L247" i="82"/>
  <c r="N247" i="82" s="1"/>
  <c r="L246" i="82"/>
  <c r="N246" i="82" s="1"/>
  <c r="L245" i="82"/>
  <c r="N245" i="82" s="1"/>
  <c r="L244" i="82"/>
  <c r="L243" i="82"/>
  <c r="L242" i="82"/>
  <c r="N242" i="82" s="1"/>
  <c r="L241" i="82"/>
  <c r="N241" i="82" s="1"/>
  <c r="L240" i="82"/>
  <c r="N240" i="82" s="1"/>
  <c r="L239" i="82"/>
  <c r="N239" i="82" s="1"/>
  <c r="L238" i="82"/>
  <c r="N238" i="82" s="1"/>
  <c r="L237" i="82"/>
  <c r="N237" i="82" s="1"/>
  <c r="L236" i="82"/>
  <c r="AA235" i="82"/>
  <c r="Z235" i="82"/>
  <c r="Y235" i="82"/>
  <c r="X235" i="82"/>
  <c r="W235" i="82"/>
  <c r="V235" i="82"/>
  <c r="T235" i="82"/>
  <c r="S235" i="82"/>
  <c r="R235" i="82"/>
  <c r="Q235" i="82"/>
  <c r="P235" i="82"/>
  <c r="O235" i="82"/>
  <c r="M235" i="82"/>
  <c r="L234" i="82"/>
  <c r="N234" i="82" s="1"/>
  <c r="L233" i="82"/>
  <c r="N233" i="82" s="1"/>
  <c r="L232" i="82"/>
  <c r="AA231" i="82"/>
  <c r="Z231" i="82"/>
  <c r="Z230" i="82" s="1"/>
  <c r="Z229" i="82" s="1"/>
  <c r="Y231" i="82"/>
  <c r="X231" i="82"/>
  <c r="W231" i="82"/>
  <c r="V231" i="82"/>
  <c r="V230" i="82" s="1"/>
  <c r="T231" i="82"/>
  <c r="S231" i="82"/>
  <c r="R231" i="82"/>
  <c r="Q231" i="82"/>
  <c r="Q230" i="82" s="1"/>
  <c r="P231" i="82"/>
  <c r="O231" i="82"/>
  <c r="M231" i="82"/>
  <c r="L228" i="82"/>
  <c r="N228" i="82" s="1"/>
  <c r="L227" i="82"/>
  <c r="N227" i="82" s="1"/>
  <c r="L226" i="82"/>
  <c r="N226" i="82" s="1"/>
  <c r="L225" i="82"/>
  <c r="N225" i="82" s="1"/>
  <c r="L224" i="82"/>
  <c r="N224" i="82" s="1"/>
  <c r="L223" i="82"/>
  <c r="N223" i="82" s="1"/>
  <c r="L222" i="82"/>
  <c r="L221" i="82"/>
  <c r="N221" i="82" s="1"/>
  <c r="L220" i="82"/>
  <c r="N220" i="82" s="1"/>
  <c r="L219" i="82"/>
  <c r="N219" i="82" s="1"/>
  <c r="AA218" i="82"/>
  <c r="Z218" i="82"/>
  <c r="Y218" i="82"/>
  <c r="X218" i="82"/>
  <c r="W218" i="82"/>
  <c r="V218" i="82"/>
  <c r="T218" i="82"/>
  <c r="S218" i="82"/>
  <c r="R218" i="82"/>
  <c r="Q218" i="82"/>
  <c r="P218" i="82"/>
  <c r="O218" i="82"/>
  <c r="M218" i="82"/>
  <c r="L217" i="82"/>
  <c r="N217" i="82" s="1"/>
  <c r="L216" i="82"/>
  <c r="N216" i="82" s="1"/>
  <c r="L215" i="82"/>
  <c r="N215" i="82" s="1"/>
  <c r="L214" i="82"/>
  <c r="N214" i="82" s="1"/>
  <c r="L213" i="82"/>
  <c r="N213" i="82" s="1"/>
  <c r="L212" i="82"/>
  <c r="N212" i="82" s="1"/>
  <c r="L211" i="82"/>
  <c r="N211" i="82" s="1"/>
  <c r="L210" i="82"/>
  <c r="N210" i="82" s="1"/>
  <c r="L209" i="82"/>
  <c r="N209" i="82" s="1"/>
  <c r="L208" i="82"/>
  <c r="N208" i="82" s="1"/>
  <c r="L207" i="82"/>
  <c r="N207" i="82" s="1"/>
  <c r="L206" i="82"/>
  <c r="L205" i="82"/>
  <c r="N205" i="82" s="1"/>
  <c r="AA204" i="82"/>
  <c r="Z204" i="82"/>
  <c r="Y204" i="82"/>
  <c r="X204" i="82"/>
  <c r="W204" i="82"/>
  <c r="V204" i="82"/>
  <c r="T204" i="82"/>
  <c r="S204" i="82"/>
  <c r="R204" i="82"/>
  <c r="Q204" i="82"/>
  <c r="P204" i="82"/>
  <c r="O204" i="82"/>
  <c r="M204" i="82"/>
  <c r="L203" i="82"/>
  <c r="N203" i="82" s="1"/>
  <c r="L202" i="82"/>
  <c r="N202" i="82" s="1"/>
  <c r="AA201" i="82"/>
  <c r="Z201" i="82"/>
  <c r="Y201" i="82"/>
  <c r="X201" i="82"/>
  <c r="W201" i="82"/>
  <c r="V201" i="82"/>
  <c r="T201" i="82"/>
  <c r="S201" i="82"/>
  <c r="R201" i="82"/>
  <c r="Q201" i="82"/>
  <c r="P201" i="82"/>
  <c r="O201" i="82"/>
  <c r="M201" i="82"/>
  <c r="L200" i="82"/>
  <c r="N200" i="82" s="1"/>
  <c r="L199" i="82"/>
  <c r="N199" i="82" s="1"/>
  <c r="L198" i="82"/>
  <c r="N198" i="82" s="1"/>
  <c r="L197" i="82"/>
  <c r="N197" i="82" s="1"/>
  <c r="L196" i="82"/>
  <c r="N196" i="82" s="1"/>
  <c r="L195" i="82"/>
  <c r="N195" i="82" s="1"/>
  <c r="L194" i="82"/>
  <c r="N194" i="82" s="1"/>
  <c r="L193" i="82"/>
  <c r="N193" i="82" s="1"/>
  <c r="L192" i="82"/>
  <c r="N192" i="82" s="1"/>
  <c r="L191" i="82"/>
  <c r="AA190" i="82"/>
  <c r="Z190" i="82"/>
  <c r="Y190" i="82"/>
  <c r="X190" i="82"/>
  <c r="W190" i="82"/>
  <c r="V190" i="82"/>
  <c r="T190" i="82"/>
  <c r="S190" i="82"/>
  <c r="R190" i="82"/>
  <c r="Q190" i="82"/>
  <c r="P190" i="82"/>
  <c r="O190" i="82"/>
  <c r="M190" i="82"/>
  <c r="L189" i="82"/>
  <c r="N189" i="82" s="1"/>
  <c r="L188" i="82"/>
  <c r="N188" i="82" s="1"/>
  <c r="L187" i="82"/>
  <c r="N187" i="82" s="1"/>
  <c r="L186" i="82"/>
  <c r="N186" i="82" s="1"/>
  <c r="L185" i="82"/>
  <c r="N185" i="82" s="1"/>
  <c r="L184" i="82"/>
  <c r="N184" i="82" s="1"/>
  <c r="L183" i="82"/>
  <c r="N183" i="82" s="1"/>
  <c r="L182" i="82"/>
  <c r="N182" i="82" s="1"/>
  <c r="L181" i="82"/>
  <c r="N181" i="82" s="1"/>
  <c r="L180" i="82"/>
  <c r="AA179" i="82"/>
  <c r="Z179" i="82"/>
  <c r="Y179" i="82"/>
  <c r="X179" i="82"/>
  <c r="W179" i="82"/>
  <c r="V179" i="82"/>
  <c r="T179" i="82"/>
  <c r="S179" i="82"/>
  <c r="R179" i="82"/>
  <c r="Q179" i="82"/>
  <c r="P179" i="82"/>
  <c r="O179" i="82"/>
  <c r="M179" i="82"/>
  <c r="L178" i="82"/>
  <c r="N178" i="82" s="1"/>
  <c r="L177" i="82"/>
  <c r="N177" i="82" s="1"/>
  <c r="L176" i="82"/>
  <c r="N176" i="82" s="1"/>
  <c r="L175" i="82"/>
  <c r="N175" i="82" s="1"/>
  <c r="L174" i="82"/>
  <c r="N174" i="82" s="1"/>
  <c r="L173" i="82"/>
  <c r="N173" i="82" s="1"/>
  <c r="L172" i="82"/>
  <c r="N172" i="82" s="1"/>
  <c r="L171" i="82"/>
  <c r="N171" i="82" s="1"/>
  <c r="L170" i="82"/>
  <c r="N170" i="82" s="1"/>
  <c r="L169" i="82"/>
  <c r="N169" i="82" s="1"/>
  <c r="AA168" i="82"/>
  <c r="Z168" i="82"/>
  <c r="Y168" i="82"/>
  <c r="X168" i="82"/>
  <c r="W168" i="82"/>
  <c r="V168" i="82"/>
  <c r="T168" i="82"/>
  <c r="S168" i="82"/>
  <c r="R168" i="82"/>
  <c r="Q168" i="82"/>
  <c r="P168" i="82"/>
  <c r="O168" i="82"/>
  <c r="M168" i="82"/>
  <c r="L167" i="82"/>
  <c r="N165" i="82"/>
  <c r="N164" i="82"/>
  <c r="N163" i="82"/>
  <c r="N162" i="82"/>
  <c r="AA161" i="82"/>
  <c r="Z161" i="82"/>
  <c r="Y161" i="82"/>
  <c r="X161" i="82"/>
  <c r="W161" i="82"/>
  <c r="V161" i="82"/>
  <c r="T161" i="82"/>
  <c r="S161" i="82"/>
  <c r="R161" i="82"/>
  <c r="Q161" i="82"/>
  <c r="P161" i="82"/>
  <c r="O161" i="82"/>
  <c r="M161" i="82"/>
  <c r="N160" i="82"/>
  <c r="N159" i="82"/>
  <c r="N158" i="82"/>
  <c r="N157" i="82"/>
  <c r="L156" i="82"/>
  <c r="N156" i="82" s="1"/>
  <c r="L155" i="82"/>
  <c r="N155" i="82" s="1"/>
  <c r="L154" i="82"/>
  <c r="AA153" i="82"/>
  <c r="AA151" i="82" s="1"/>
  <c r="Z153" i="82"/>
  <c r="Z151" i="82" s="1"/>
  <c r="Y153" i="82"/>
  <c r="X153" i="82"/>
  <c r="X151" i="82" s="1"/>
  <c r="W153" i="82"/>
  <c r="W151" i="82" s="1"/>
  <c r="V153" i="82"/>
  <c r="V151" i="82" s="1"/>
  <c r="T153" i="82"/>
  <c r="T151" i="82" s="1"/>
  <c r="S153" i="82"/>
  <c r="S151" i="82" s="1"/>
  <c r="R153" i="82"/>
  <c r="R151" i="82" s="1"/>
  <c r="Q153" i="82"/>
  <c r="Q151" i="82" s="1"/>
  <c r="P153" i="82"/>
  <c r="P151" i="82" s="1"/>
  <c r="O153" i="82"/>
  <c r="M153" i="82"/>
  <c r="M151" i="82" s="1"/>
  <c r="L152" i="82"/>
  <c r="N152" i="82" s="1"/>
  <c r="Y151" i="82"/>
  <c r="L150" i="82"/>
  <c r="N150" i="82" s="1"/>
  <c r="L149" i="82"/>
  <c r="N149" i="82" s="1"/>
  <c r="L148" i="82"/>
  <c r="N148" i="82" s="1"/>
  <c r="L147" i="82"/>
  <c r="N147" i="82" s="1"/>
  <c r="L146" i="82"/>
  <c r="N146" i="82" s="1"/>
  <c r="L145" i="82"/>
  <c r="N145" i="82" s="1"/>
  <c r="L144" i="82"/>
  <c r="N144" i="82" s="1"/>
  <c r="L143" i="82"/>
  <c r="L142" i="82"/>
  <c r="L141" i="82"/>
  <c r="L140" i="82"/>
  <c r="N140" i="82" s="1"/>
  <c r="AA139" i="82"/>
  <c r="Z139" i="82"/>
  <c r="Y139" i="82"/>
  <c r="X139" i="82"/>
  <c r="W139" i="82"/>
  <c r="V139" i="82"/>
  <c r="T139" i="82"/>
  <c r="S139" i="82"/>
  <c r="R139" i="82"/>
  <c r="Q139" i="82"/>
  <c r="P139" i="82"/>
  <c r="O139" i="82"/>
  <c r="M139" i="82"/>
  <c r="L138" i="82"/>
  <c r="N138" i="82" s="1"/>
  <c r="L137" i="82"/>
  <c r="N137" i="82" s="1"/>
  <c r="L136" i="82"/>
  <c r="N136" i="82" s="1"/>
  <c r="L135" i="82"/>
  <c r="N135" i="82" s="1"/>
  <c r="L134" i="82"/>
  <c r="N134" i="82" s="1"/>
  <c r="L133" i="82"/>
  <c r="N133" i="82" s="1"/>
  <c r="L132" i="82"/>
  <c r="N132" i="82" s="1"/>
  <c r="L131" i="82"/>
  <c r="N131" i="82" s="1"/>
  <c r="L130" i="82"/>
  <c r="N130" i="82" s="1"/>
  <c r="L129" i="82"/>
  <c r="N129" i="82" s="1"/>
  <c r="L128" i="82"/>
  <c r="N128" i="82" s="1"/>
  <c r="L127" i="82"/>
  <c r="N127" i="82" s="1"/>
  <c r="L126" i="82"/>
  <c r="N126" i="82" s="1"/>
  <c r="L125" i="82"/>
  <c r="AA124" i="82"/>
  <c r="Z124" i="82"/>
  <c r="Y124" i="82"/>
  <c r="X124" i="82"/>
  <c r="W124" i="82"/>
  <c r="V124" i="82"/>
  <c r="T124" i="82"/>
  <c r="S124" i="82"/>
  <c r="R124" i="82"/>
  <c r="Q124" i="82"/>
  <c r="P124" i="82"/>
  <c r="O124" i="82"/>
  <c r="M124" i="82"/>
  <c r="L123" i="82"/>
  <c r="N123" i="82" s="1"/>
  <c r="L122" i="82"/>
  <c r="AA121" i="82"/>
  <c r="Z121" i="82"/>
  <c r="Y121" i="82"/>
  <c r="X121" i="82"/>
  <c r="W121" i="82"/>
  <c r="V121" i="82"/>
  <c r="T121" i="82"/>
  <c r="S121" i="82"/>
  <c r="R121" i="82"/>
  <c r="Q121" i="82"/>
  <c r="P121" i="82"/>
  <c r="O121" i="82"/>
  <c r="M121" i="82"/>
  <c r="L120" i="82"/>
  <c r="N120" i="82" s="1"/>
  <c r="L119" i="82"/>
  <c r="N119" i="82" s="1"/>
  <c r="L118" i="82"/>
  <c r="L117" i="82"/>
  <c r="L116" i="82"/>
  <c r="L115" i="82"/>
  <c r="L114" i="82"/>
  <c r="L113" i="82"/>
  <c r="L112" i="82"/>
  <c r="L111" i="82"/>
  <c r="AA110" i="82"/>
  <c r="Z110" i="82"/>
  <c r="Y110" i="82"/>
  <c r="X110" i="82"/>
  <c r="W110" i="82"/>
  <c r="V110" i="82"/>
  <c r="T110" i="82"/>
  <c r="S110" i="82"/>
  <c r="R110" i="82"/>
  <c r="Q110" i="82"/>
  <c r="P110" i="82"/>
  <c r="O110" i="82"/>
  <c r="M110" i="82"/>
  <c r="L109" i="82"/>
  <c r="N109" i="82" s="1"/>
  <c r="L108" i="82"/>
  <c r="N108" i="82" s="1"/>
  <c r="L107" i="82"/>
  <c r="N107" i="82" s="1"/>
  <c r="L106" i="82"/>
  <c r="N106" i="82" s="1"/>
  <c r="L105" i="82"/>
  <c r="N105" i="82" s="1"/>
  <c r="L104" i="82"/>
  <c r="N104" i="82" s="1"/>
  <c r="L103" i="82"/>
  <c r="N103" i="82" s="1"/>
  <c r="L102" i="82"/>
  <c r="N102" i="82" s="1"/>
  <c r="L101" i="82"/>
  <c r="N101" i="82" s="1"/>
  <c r="L100" i="82"/>
  <c r="N100" i="82" s="1"/>
  <c r="AA99" i="82"/>
  <c r="Z99" i="82"/>
  <c r="Y99" i="82"/>
  <c r="X99" i="82"/>
  <c r="W99" i="82"/>
  <c r="V99" i="82"/>
  <c r="T99" i="82"/>
  <c r="S99" i="82"/>
  <c r="R99" i="82"/>
  <c r="Q99" i="82"/>
  <c r="P99" i="82"/>
  <c r="O99" i="82"/>
  <c r="M99" i="82"/>
  <c r="L98" i="82"/>
  <c r="N98" i="82" s="1"/>
  <c r="L97" i="82"/>
  <c r="N97" i="82" s="1"/>
  <c r="L96" i="82"/>
  <c r="N96" i="82" s="1"/>
  <c r="L95" i="82"/>
  <c r="N95" i="82" s="1"/>
  <c r="L94" i="82"/>
  <c r="N94" i="82" s="1"/>
  <c r="L93" i="82"/>
  <c r="N93" i="82" s="1"/>
  <c r="L92" i="82"/>
  <c r="N92" i="82" s="1"/>
  <c r="L91" i="82"/>
  <c r="N91" i="82" s="1"/>
  <c r="L90" i="82"/>
  <c r="N90" i="82" s="1"/>
  <c r="L89" i="82"/>
  <c r="AA88" i="82"/>
  <c r="Z88" i="82"/>
  <c r="Y88" i="82"/>
  <c r="X88" i="82"/>
  <c r="W88" i="82"/>
  <c r="V88" i="82"/>
  <c r="T88" i="82"/>
  <c r="S88" i="82"/>
  <c r="R88" i="82"/>
  <c r="Q88" i="82"/>
  <c r="P88" i="82"/>
  <c r="O88" i="82"/>
  <c r="M88" i="82"/>
  <c r="L87" i="82"/>
  <c r="N87" i="82" s="1"/>
  <c r="L86" i="82"/>
  <c r="N86" i="82" s="1"/>
  <c r="L85" i="82"/>
  <c r="N85" i="82" s="1"/>
  <c r="L84" i="82"/>
  <c r="AA83" i="82"/>
  <c r="Z83" i="82"/>
  <c r="Y83" i="82"/>
  <c r="X83" i="82"/>
  <c r="W83" i="82"/>
  <c r="V83" i="82"/>
  <c r="T83" i="82"/>
  <c r="S83" i="82"/>
  <c r="R83" i="82"/>
  <c r="Q83" i="82"/>
  <c r="P83" i="82"/>
  <c r="O83" i="82"/>
  <c r="M83" i="82"/>
  <c r="L82" i="82"/>
  <c r="L81" i="82"/>
  <c r="N81" i="82" s="1"/>
  <c r="AA80" i="82"/>
  <c r="Z80" i="82"/>
  <c r="Y80" i="82"/>
  <c r="X80" i="82"/>
  <c r="W80" i="82"/>
  <c r="V80" i="82"/>
  <c r="T80" i="82"/>
  <c r="S80" i="82"/>
  <c r="R80" i="82"/>
  <c r="Q80" i="82"/>
  <c r="P80" i="82"/>
  <c r="O80" i="82"/>
  <c r="M80" i="82"/>
  <c r="L78" i="82"/>
  <c r="L77" i="82"/>
  <c r="L76" i="82"/>
  <c r="L75" i="82"/>
  <c r="AA74" i="82"/>
  <c r="Z74" i="82"/>
  <c r="Y74" i="82"/>
  <c r="X74" i="82"/>
  <c r="W74" i="82"/>
  <c r="V74" i="82"/>
  <c r="T74" i="82"/>
  <c r="S74" i="82"/>
  <c r="R74" i="82"/>
  <c r="Q74" i="82"/>
  <c r="P74" i="82"/>
  <c r="O74" i="82"/>
  <c r="M74" i="82"/>
  <c r="L73" i="82"/>
  <c r="N73" i="82" s="1"/>
  <c r="L72" i="82"/>
  <c r="L71" i="82"/>
  <c r="N71" i="82" s="1"/>
  <c r="AA70" i="82"/>
  <c r="Z70" i="82"/>
  <c r="Z63" i="82" s="1"/>
  <c r="Y70" i="82"/>
  <c r="Y63" i="82" s="1"/>
  <c r="X70" i="82"/>
  <c r="X63" i="82" s="1"/>
  <c r="W70" i="82"/>
  <c r="V70" i="82"/>
  <c r="V63" i="82" s="1"/>
  <c r="T70" i="82"/>
  <c r="T63" i="82" s="1"/>
  <c r="S70" i="82"/>
  <c r="S63" i="82" s="1"/>
  <c r="R70" i="82"/>
  <c r="Q70" i="82"/>
  <c r="Q63" i="82" s="1"/>
  <c r="P70" i="82"/>
  <c r="O70" i="82"/>
  <c r="M70" i="82"/>
  <c r="L69" i="82"/>
  <c r="N69" i="82" s="1"/>
  <c r="L68" i="82"/>
  <c r="N68" i="82" s="1"/>
  <c r="L67" i="82"/>
  <c r="N67" i="82" s="1"/>
  <c r="L66" i="82"/>
  <c r="N66" i="82" s="1"/>
  <c r="L65" i="82"/>
  <c r="N65" i="82" s="1"/>
  <c r="L64" i="82"/>
  <c r="P63" i="82"/>
  <c r="O63" i="82"/>
  <c r="N61" i="82"/>
  <c r="N60" i="82"/>
  <c r="N59" i="82"/>
  <c r="AA57" i="82"/>
  <c r="Z57" i="82"/>
  <c r="Y57" i="82"/>
  <c r="X57" i="82"/>
  <c r="W57" i="82"/>
  <c r="V57" i="82"/>
  <c r="T57" i="82"/>
  <c r="S57" i="82"/>
  <c r="R57" i="82"/>
  <c r="Q57" i="82"/>
  <c r="P57" i="82"/>
  <c r="O57" i="82"/>
  <c r="M57" i="82"/>
  <c r="L56" i="82"/>
  <c r="N56" i="82" s="1"/>
  <c r="L55" i="82"/>
  <c r="N55" i="82" s="1"/>
  <c r="AA54" i="82"/>
  <c r="Z54" i="82"/>
  <c r="Y54" i="82"/>
  <c r="X54" i="82"/>
  <c r="W54" i="82"/>
  <c r="V54" i="82"/>
  <c r="T54" i="82"/>
  <c r="S54" i="82"/>
  <c r="R54" i="82"/>
  <c r="Q54" i="82"/>
  <c r="P54" i="82"/>
  <c r="O54" i="82"/>
  <c r="M54" i="82"/>
  <c r="N49" i="82"/>
  <c r="L48" i="82"/>
  <c r="N48" i="82" s="1"/>
  <c r="L47" i="82"/>
  <c r="N47" i="82" s="1"/>
  <c r="L46" i="82"/>
  <c r="AA45" i="82"/>
  <c r="AA40" i="82" s="1"/>
  <c r="Z45" i="82"/>
  <c r="Z40" i="82" s="1"/>
  <c r="Y45" i="82"/>
  <c r="Y40" i="82" s="1"/>
  <c r="X45" i="82"/>
  <c r="X40" i="82" s="1"/>
  <c r="W45" i="82"/>
  <c r="W40" i="82" s="1"/>
  <c r="V45" i="82"/>
  <c r="V40" i="82" s="1"/>
  <c r="T45" i="82"/>
  <c r="T40" i="82" s="1"/>
  <c r="S45" i="82"/>
  <c r="S40" i="82" s="1"/>
  <c r="R45" i="82"/>
  <c r="R40" i="82" s="1"/>
  <c r="Q45" i="82"/>
  <c r="Q40" i="82" s="1"/>
  <c r="P45" i="82"/>
  <c r="O45" i="82"/>
  <c r="M45" i="82"/>
  <c r="M40" i="82" s="1"/>
  <c r="N43" i="82"/>
  <c r="N42" i="82"/>
  <c r="P40" i="82"/>
  <c r="O40" i="82"/>
  <c r="AA37" i="82"/>
  <c r="Z37" i="82"/>
  <c r="Y37" i="82"/>
  <c r="X37" i="82"/>
  <c r="W37" i="82"/>
  <c r="V37" i="82"/>
  <c r="T37" i="82"/>
  <c r="S37" i="82"/>
  <c r="R37" i="82"/>
  <c r="Q37" i="82"/>
  <c r="P37" i="82"/>
  <c r="O37" i="82"/>
  <c r="M37" i="82"/>
  <c r="L36" i="82"/>
  <c r="N36" i="82" s="1"/>
  <c r="L34" i="82"/>
  <c r="N34" i="82" s="1"/>
  <c r="AA33" i="82"/>
  <c r="Z33" i="82"/>
  <c r="Y33" i="82"/>
  <c r="X33" i="82"/>
  <c r="W33" i="82"/>
  <c r="V33" i="82"/>
  <c r="T33" i="82"/>
  <c r="S33" i="82"/>
  <c r="R33" i="82"/>
  <c r="Q33" i="82"/>
  <c r="P33" i="82"/>
  <c r="O33" i="82"/>
  <c r="M33" i="82"/>
  <c r="L31" i="82"/>
  <c r="N31" i="82" s="1"/>
  <c r="L30" i="82"/>
  <c r="N30" i="82" s="1"/>
  <c r="L29" i="82"/>
  <c r="N29" i="82" s="1"/>
  <c r="L28" i="82"/>
  <c r="N28" i="82" s="1"/>
  <c r="L27" i="82"/>
  <c r="N27" i="82" s="1"/>
  <c r="L26" i="82"/>
  <c r="N26" i="82" s="1"/>
  <c r="N25" i="82"/>
  <c r="AA24" i="82"/>
  <c r="Y24" i="82"/>
  <c r="X24" i="82"/>
  <c r="W24" i="82"/>
  <c r="V24" i="82"/>
  <c r="T24" i="82"/>
  <c r="S24" i="82"/>
  <c r="R24" i="82"/>
  <c r="Q24" i="82"/>
  <c r="P24" i="82"/>
  <c r="O24" i="82"/>
  <c r="M24" i="82"/>
  <c r="L23" i="82"/>
  <c r="N23" i="82" s="1"/>
  <c r="L21" i="82"/>
  <c r="N21" i="82" s="1"/>
  <c r="AA20" i="82"/>
  <c r="Z20" i="82"/>
  <c r="Y20" i="82"/>
  <c r="X20" i="82"/>
  <c r="W20" i="82"/>
  <c r="V20" i="82"/>
  <c r="T20" i="82"/>
  <c r="S20" i="82"/>
  <c r="R20" i="82"/>
  <c r="Q20" i="82"/>
  <c r="P20" i="82"/>
  <c r="O20" i="82"/>
  <c r="M20" i="82"/>
  <c r="L19" i="82"/>
  <c r="N19" i="82" s="1"/>
  <c r="L18" i="82"/>
  <c r="N18" i="82" s="1"/>
  <c r="L17" i="82"/>
  <c r="N17" i="82" s="1"/>
  <c r="L16" i="82"/>
  <c r="N16" i="82" s="1"/>
  <c r="L15" i="82"/>
  <c r="N15" i="82" s="1"/>
  <c r="L14" i="82"/>
  <c r="N14" i="82" s="1"/>
  <c r="L13" i="82"/>
  <c r="N13" i="82" s="1"/>
  <c r="L12" i="82"/>
  <c r="N12" i="82" s="1"/>
  <c r="L11" i="82"/>
  <c r="N11" i="82" s="1"/>
  <c r="L10" i="82"/>
  <c r="N10" i="82" s="1"/>
  <c r="L9" i="82"/>
  <c r="N9" i="82" s="1"/>
  <c r="N8" i="82"/>
  <c r="L7" i="82"/>
  <c r="AA6" i="82"/>
  <c r="AA5" i="82" s="1"/>
  <c r="Z6" i="82"/>
  <c r="Y6" i="82"/>
  <c r="X6" i="82"/>
  <c r="W6" i="82"/>
  <c r="W5" i="82" s="1"/>
  <c r="V6" i="82"/>
  <c r="T6" i="82"/>
  <c r="S6" i="82"/>
  <c r="R6" i="82"/>
  <c r="Q6" i="82"/>
  <c r="P6" i="82"/>
  <c r="O6" i="82"/>
  <c r="M6" i="82"/>
  <c r="M5" i="82" s="1"/>
  <c r="L254" i="81"/>
  <c r="N254" i="81" s="1"/>
  <c r="L253" i="81"/>
  <c r="N253" i="81" s="1"/>
  <c r="L252" i="81"/>
  <c r="N252" i="81" s="1"/>
  <c r="L251" i="81"/>
  <c r="N251" i="81" s="1"/>
  <c r="L250" i="81"/>
  <c r="N250" i="81" s="1"/>
  <c r="L249" i="81"/>
  <c r="L248" i="81"/>
  <c r="N248" i="81" s="1"/>
  <c r="AA247" i="81"/>
  <c r="Z247" i="81"/>
  <c r="Y247" i="81"/>
  <c r="X247" i="81"/>
  <c r="W247" i="81"/>
  <c r="V247" i="81"/>
  <c r="T247" i="81"/>
  <c r="S247" i="81"/>
  <c r="R247" i="81"/>
  <c r="Q247" i="81"/>
  <c r="P247" i="81"/>
  <c r="O247" i="81"/>
  <c r="M247" i="81"/>
  <c r="L246" i="81"/>
  <c r="N246" i="81" s="1"/>
  <c r="L245" i="81"/>
  <c r="N245" i="81" s="1"/>
  <c r="AA244" i="81"/>
  <c r="Z244" i="81"/>
  <c r="Y244" i="81"/>
  <c r="X244" i="81"/>
  <c r="W244" i="81"/>
  <c r="V244" i="81"/>
  <c r="T244" i="81"/>
  <c r="S244" i="81"/>
  <c r="R244" i="81"/>
  <c r="Q244" i="81"/>
  <c r="P244" i="81"/>
  <c r="O244" i="81"/>
  <c r="M244" i="81"/>
  <c r="L243" i="81"/>
  <c r="N243" i="81" s="1"/>
  <c r="L242" i="81"/>
  <c r="N242" i="81" s="1"/>
  <c r="L241" i="81"/>
  <c r="N241" i="81" s="1"/>
  <c r="L240" i="81"/>
  <c r="N240" i="81" s="1"/>
  <c r="L239" i="81"/>
  <c r="N239" i="81" s="1"/>
  <c r="L238" i="81"/>
  <c r="N238" i="81" s="1"/>
  <c r="L237" i="81"/>
  <c r="N237" i="81" s="1"/>
  <c r="L236" i="81"/>
  <c r="N236" i="81" s="1"/>
  <c r="L235" i="81"/>
  <c r="N235" i="81" s="1"/>
  <c r="L234" i="81"/>
  <c r="N234" i="81" s="1"/>
  <c r="L233" i="81"/>
  <c r="N233" i="81" s="1"/>
  <c r="L232" i="81"/>
  <c r="AA231" i="81"/>
  <c r="Z231" i="81"/>
  <c r="Y231" i="81"/>
  <c r="X231" i="81"/>
  <c r="W231" i="81"/>
  <c r="V231" i="81"/>
  <c r="T231" i="81"/>
  <c r="S231" i="81"/>
  <c r="R231" i="81"/>
  <c r="Q231" i="81"/>
  <c r="P231" i="81"/>
  <c r="O231" i="81"/>
  <c r="M231" i="81"/>
  <c r="L230" i="81"/>
  <c r="N230" i="81" s="1"/>
  <c r="L229" i="81"/>
  <c r="N229" i="81" s="1"/>
  <c r="L228" i="81"/>
  <c r="N228" i="81" s="1"/>
  <c r="AA227" i="81"/>
  <c r="Z227" i="81"/>
  <c r="Y227" i="81"/>
  <c r="X227" i="81"/>
  <c r="X226" i="81" s="1"/>
  <c r="X225" i="81" s="1"/>
  <c r="W227" i="81"/>
  <c r="V227" i="81"/>
  <c r="T227" i="81"/>
  <c r="S227" i="81"/>
  <c r="R227" i="81"/>
  <c r="Q227" i="81"/>
  <c r="P227" i="81"/>
  <c r="O227" i="81"/>
  <c r="M227" i="81"/>
  <c r="L224" i="81"/>
  <c r="N224" i="81" s="1"/>
  <c r="L223" i="81"/>
  <c r="N223" i="81" s="1"/>
  <c r="L222" i="81"/>
  <c r="N222" i="81" s="1"/>
  <c r="L221" i="81"/>
  <c r="N221" i="81" s="1"/>
  <c r="L220" i="81"/>
  <c r="N220" i="81" s="1"/>
  <c r="L219" i="81"/>
  <c r="N219" i="81" s="1"/>
  <c r="L218" i="81"/>
  <c r="N218" i="81" s="1"/>
  <c r="L217" i="81"/>
  <c r="N217" i="81" s="1"/>
  <c r="L216" i="81"/>
  <c r="L215" i="81"/>
  <c r="N215" i="81" s="1"/>
  <c r="AA214" i="81"/>
  <c r="Z214" i="81"/>
  <c r="Y214" i="81"/>
  <c r="X214" i="81"/>
  <c r="W214" i="81"/>
  <c r="V214" i="81"/>
  <c r="T214" i="81"/>
  <c r="S214" i="81"/>
  <c r="R214" i="81"/>
  <c r="Q214" i="81"/>
  <c r="P214" i="81"/>
  <c r="O214" i="81"/>
  <c r="M214" i="81"/>
  <c r="L213" i="81"/>
  <c r="N213" i="81" s="1"/>
  <c r="L212" i="81"/>
  <c r="N212" i="81" s="1"/>
  <c r="L211" i="81"/>
  <c r="N211" i="81" s="1"/>
  <c r="L210" i="81"/>
  <c r="N210" i="81" s="1"/>
  <c r="L209" i="81"/>
  <c r="N209" i="81" s="1"/>
  <c r="L208" i="81"/>
  <c r="N208" i="81" s="1"/>
  <c r="L207" i="81"/>
  <c r="N207" i="81" s="1"/>
  <c r="L206" i="81"/>
  <c r="N206" i="81" s="1"/>
  <c r="L205" i="81"/>
  <c r="N205" i="81" s="1"/>
  <c r="L204" i="81"/>
  <c r="N204" i="81" s="1"/>
  <c r="L203" i="81"/>
  <c r="N203" i="81" s="1"/>
  <c r="L202" i="81"/>
  <c r="N202" i="81" s="1"/>
  <c r="L201" i="81"/>
  <c r="AA200" i="81"/>
  <c r="Z200" i="81"/>
  <c r="Y200" i="81"/>
  <c r="X200" i="81"/>
  <c r="W200" i="81"/>
  <c r="V200" i="81"/>
  <c r="T200" i="81"/>
  <c r="S200" i="81"/>
  <c r="R200" i="81"/>
  <c r="Q200" i="81"/>
  <c r="P200" i="81"/>
  <c r="O200" i="81"/>
  <c r="M200" i="81"/>
  <c r="L199" i="81"/>
  <c r="L198" i="81"/>
  <c r="N198" i="81" s="1"/>
  <c r="AA197" i="81"/>
  <c r="Z197" i="81"/>
  <c r="Y197" i="81"/>
  <c r="X197" i="81"/>
  <c r="W197" i="81"/>
  <c r="V197" i="81"/>
  <c r="T197" i="81"/>
  <c r="S197" i="81"/>
  <c r="R197" i="81"/>
  <c r="Q197" i="81"/>
  <c r="P197" i="81"/>
  <c r="O197" i="81"/>
  <c r="M197" i="81"/>
  <c r="L196" i="81"/>
  <c r="N196" i="81" s="1"/>
  <c r="L195" i="81"/>
  <c r="N195" i="81" s="1"/>
  <c r="L194" i="81"/>
  <c r="N194" i="81" s="1"/>
  <c r="L193" i="81"/>
  <c r="N193" i="81" s="1"/>
  <c r="L192" i="81"/>
  <c r="N192" i="81" s="1"/>
  <c r="L191" i="81"/>
  <c r="N191" i="81" s="1"/>
  <c r="L190" i="81"/>
  <c r="N190" i="81" s="1"/>
  <c r="L189" i="81"/>
  <c r="N189" i="81" s="1"/>
  <c r="L188" i="81"/>
  <c r="N188" i="81" s="1"/>
  <c r="L187" i="81"/>
  <c r="AA186" i="81"/>
  <c r="Z186" i="81"/>
  <c r="Y186" i="81"/>
  <c r="X186" i="81"/>
  <c r="W186" i="81"/>
  <c r="V186" i="81"/>
  <c r="T186" i="81"/>
  <c r="S186" i="81"/>
  <c r="R186" i="81"/>
  <c r="Q186" i="81"/>
  <c r="P186" i="81"/>
  <c r="O186" i="81"/>
  <c r="M186" i="81"/>
  <c r="L185" i="81"/>
  <c r="N185" i="81" s="1"/>
  <c r="L184" i="81"/>
  <c r="N184" i="81" s="1"/>
  <c r="L183" i="81"/>
  <c r="N183" i="81" s="1"/>
  <c r="L182" i="81"/>
  <c r="N182" i="81" s="1"/>
  <c r="L181" i="81"/>
  <c r="N181" i="81" s="1"/>
  <c r="L180" i="81"/>
  <c r="N180" i="81" s="1"/>
  <c r="L179" i="81"/>
  <c r="N179" i="81" s="1"/>
  <c r="L178" i="81"/>
  <c r="N178" i="81" s="1"/>
  <c r="L177" i="81"/>
  <c r="N177" i="81" s="1"/>
  <c r="L176" i="81"/>
  <c r="N176" i="81" s="1"/>
  <c r="AA175" i="81"/>
  <c r="Z175" i="81"/>
  <c r="Y175" i="81"/>
  <c r="X175" i="81"/>
  <c r="W175" i="81"/>
  <c r="V175" i="81"/>
  <c r="T175" i="81"/>
  <c r="S175" i="81"/>
  <c r="R175" i="81"/>
  <c r="Q175" i="81"/>
  <c r="P175" i="81"/>
  <c r="O175" i="81"/>
  <c r="M175" i="81"/>
  <c r="L174" i="81"/>
  <c r="N174" i="81" s="1"/>
  <c r="L173" i="81"/>
  <c r="N173" i="81" s="1"/>
  <c r="L172" i="81"/>
  <c r="N172" i="81" s="1"/>
  <c r="L171" i="81"/>
  <c r="N171" i="81" s="1"/>
  <c r="L170" i="81"/>
  <c r="N170" i="81" s="1"/>
  <c r="L169" i="81"/>
  <c r="N169" i="81" s="1"/>
  <c r="L168" i="81"/>
  <c r="N168" i="81" s="1"/>
  <c r="L167" i="81"/>
  <c r="N167" i="81" s="1"/>
  <c r="L166" i="81"/>
  <c r="N166" i="81" s="1"/>
  <c r="L165" i="81"/>
  <c r="AA164" i="81"/>
  <c r="Z164" i="81"/>
  <c r="Y164" i="81"/>
  <c r="X164" i="81"/>
  <c r="W164" i="81"/>
  <c r="V164" i="81"/>
  <c r="T164" i="81"/>
  <c r="S164" i="81"/>
  <c r="R164" i="81"/>
  <c r="Q164" i="81"/>
  <c r="P164" i="81"/>
  <c r="O164" i="81"/>
  <c r="M164" i="81"/>
  <c r="L163" i="81"/>
  <c r="N163" i="81" s="1"/>
  <c r="N161" i="81"/>
  <c r="L160" i="81"/>
  <c r="N160" i="81" s="1"/>
  <c r="H160" i="81" s="1"/>
  <c r="H160" i="66" s="1"/>
  <c r="L159" i="81"/>
  <c r="N159" i="81" s="1"/>
  <c r="H159" i="81" s="1"/>
  <c r="H159" i="66" s="1"/>
  <c r="AA157" i="81"/>
  <c r="Z157" i="81"/>
  <c r="Y157" i="81"/>
  <c r="X157" i="81"/>
  <c r="W157" i="81"/>
  <c r="V157" i="81"/>
  <c r="T157" i="81"/>
  <c r="S157" i="81"/>
  <c r="R157" i="81"/>
  <c r="Q157" i="81"/>
  <c r="P157" i="81"/>
  <c r="O157" i="81"/>
  <c r="M157" i="81"/>
  <c r="N156" i="81"/>
  <c r="L155" i="81"/>
  <c r="L154" i="81"/>
  <c r="L153" i="81"/>
  <c r="N153" i="81" s="1"/>
  <c r="L152" i="81"/>
  <c r="L151" i="81"/>
  <c r="N151" i="81" s="1"/>
  <c r="AA149" i="81"/>
  <c r="Z149" i="81"/>
  <c r="Y149" i="81"/>
  <c r="X149" i="81"/>
  <c r="W149" i="81"/>
  <c r="V149" i="81"/>
  <c r="T149" i="81"/>
  <c r="S149" i="81"/>
  <c r="S147" i="81" s="1"/>
  <c r="R149" i="81"/>
  <c r="Q149" i="81"/>
  <c r="P149" i="81"/>
  <c r="O149" i="81"/>
  <c r="M149" i="81"/>
  <c r="M147" i="81" s="1"/>
  <c r="L148" i="81"/>
  <c r="L146" i="81"/>
  <c r="N146" i="81" s="1"/>
  <c r="L145" i="81"/>
  <c r="N145" i="81" s="1"/>
  <c r="L144" i="81"/>
  <c r="N144" i="81" s="1"/>
  <c r="L143" i="81"/>
  <c r="N143" i="81" s="1"/>
  <c r="L142" i="81"/>
  <c r="N142" i="81" s="1"/>
  <c r="L141" i="81"/>
  <c r="N141" i="81" s="1"/>
  <c r="L140" i="81"/>
  <c r="N140" i="81" s="1"/>
  <c r="L139" i="81"/>
  <c r="N139" i="81" s="1"/>
  <c r="L138" i="81"/>
  <c r="N138" i="81" s="1"/>
  <c r="L137" i="81"/>
  <c r="L136" i="81"/>
  <c r="N136" i="81" s="1"/>
  <c r="AA135" i="81"/>
  <c r="Z135" i="81"/>
  <c r="Y135" i="81"/>
  <c r="X135" i="81"/>
  <c r="W135" i="81"/>
  <c r="V135" i="81"/>
  <c r="T135" i="81"/>
  <c r="S135" i="81"/>
  <c r="R135" i="81"/>
  <c r="Q135" i="81"/>
  <c r="P135" i="81"/>
  <c r="O135" i="81"/>
  <c r="M135" i="81"/>
  <c r="L134" i="81"/>
  <c r="N134" i="81" s="1"/>
  <c r="L133" i="81"/>
  <c r="N133" i="81" s="1"/>
  <c r="L132" i="81"/>
  <c r="N132" i="81" s="1"/>
  <c r="L131" i="81"/>
  <c r="N131" i="81" s="1"/>
  <c r="L130" i="81"/>
  <c r="N130" i="81" s="1"/>
  <c r="L129" i="81"/>
  <c r="N129" i="81" s="1"/>
  <c r="L128" i="81"/>
  <c r="N128" i="81" s="1"/>
  <c r="L127" i="81"/>
  <c r="N127" i="81" s="1"/>
  <c r="L126" i="81"/>
  <c r="N126" i="81" s="1"/>
  <c r="L125" i="81"/>
  <c r="N125" i="81" s="1"/>
  <c r="L124" i="81"/>
  <c r="N124" i="81" s="1"/>
  <c r="L123" i="81"/>
  <c r="N123" i="81" s="1"/>
  <c r="L122" i="81"/>
  <c r="N122" i="81" s="1"/>
  <c r="L121" i="81"/>
  <c r="N121" i="81" s="1"/>
  <c r="AA120" i="81"/>
  <c r="Z120" i="81"/>
  <c r="Y120" i="81"/>
  <c r="X120" i="81"/>
  <c r="W120" i="81"/>
  <c r="V120" i="81"/>
  <c r="T120" i="81"/>
  <c r="S120" i="81"/>
  <c r="R120" i="81"/>
  <c r="Q120" i="81"/>
  <c r="P120" i="81"/>
  <c r="O120" i="81"/>
  <c r="M120" i="81"/>
  <c r="L119" i="81"/>
  <c r="N119" i="81" s="1"/>
  <c r="L118" i="81"/>
  <c r="N118" i="81" s="1"/>
  <c r="AA117" i="81"/>
  <c r="Z117" i="81"/>
  <c r="Y117" i="81"/>
  <c r="X117" i="81"/>
  <c r="W117" i="81"/>
  <c r="V117" i="81"/>
  <c r="T117" i="81"/>
  <c r="S117" i="81"/>
  <c r="R117" i="81"/>
  <c r="Q117" i="81"/>
  <c r="P117" i="81"/>
  <c r="O117" i="81"/>
  <c r="M117" i="81"/>
  <c r="L116" i="81"/>
  <c r="N116" i="81" s="1"/>
  <c r="L115" i="81"/>
  <c r="N115" i="81" s="1"/>
  <c r="L114" i="81"/>
  <c r="N114" i="81" s="1"/>
  <c r="L113" i="81"/>
  <c r="N113" i="81" s="1"/>
  <c r="L112" i="81"/>
  <c r="N112" i="81" s="1"/>
  <c r="L111" i="81"/>
  <c r="N111" i="81" s="1"/>
  <c r="L110" i="81"/>
  <c r="N110" i="81" s="1"/>
  <c r="L109" i="81"/>
  <c r="N109" i="81" s="1"/>
  <c r="L108" i="81"/>
  <c r="N108" i="81" s="1"/>
  <c r="L107" i="81"/>
  <c r="AA106" i="81"/>
  <c r="Z106" i="81"/>
  <c r="Y106" i="81"/>
  <c r="X106" i="81"/>
  <c r="W106" i="81"/>
  <c r="V106" i="81"/>
  <c r="T106" i="81"/>
  <c r="S106" i="81"/>
  <c r="R106" i="81"/>
  <c r="Q106" i="81"/>
  <c r="P106" i="81"/>
  <c r="O106" i="81"/>
  <c r="M106" i="81"/>
  <c r="L105" i="81"/>
  <c r="N105" i="81" s="1"/>
  <c r="L104" i="81"/>
  <c r="N104" i="81" s="1"/>
  <c r="L103" i="81"/>
  <c r="N103" i="81" s="1"/>
  <c r="L102" i="81"/>
  <c r="N102" i="81" s="1"/>
  <c r="L101" i="81"/>
  <c r="N101" i="81" s="1"/>
  <c r="L100" i="81"/>
  <c r="N100" i="81" s="1"/>
  <c r="L99" i="81"/>
  <c r="N99" i="81" s="1"/>
  <c r="L98" i="81"/>
  <c r="N98" i="81" s="1"/>
  <c r="L97" i="81"/>
  <c r="N97" i="81" s="1"/>
  <c r="L96" i="81"/>
  <c r="N96" i="81" s="1"/>
  <c r="AA95" i="81"/>
  <c r="Z95" i="81"/>
  <c r="Y95" i="81"/>
  <c r="X95" i="81"/>
  <c r="W95" i="81"/>
  <c r="V95" i="81"/>
  <c r="T95" i="81"/>
  <c r="S95" i="81"/>
  <c r="R95" i="81"/>
  <c r="Q95" i="81"/>
  <c r="P95" i="81"/>
  <c r="O95" i="81"/>
  <c r="M95" i="81"/>
  <c r="L94" i="81"/>
  <c r="N94" i="81" s="1"/>
  <c r="L93" i="81"/>
  <c r="N93" i="81" s="1"/>
  <c r="L92" i="81"/>
  <c r="N92" i="81" s="1"/>
  <c r="L91" i="81"/>
  <c r="N91" i="81" s="1"/>
  <c r="L90" i="81"/>
  <c r="N90" i="81" s="1"/>
  <c r="L89" i="81"/>
  <c r="N89" i="81" s="1"/>
  <c r="L88" i="81"/>
  <c r="N88" i="81" s="1"/>
  <c r="L87" i="81"/>
  <c r="N87" i="81" s="1"/>
  <c r="L86" i="81"/>
  <c r="N86" i="81" s="1"/>
  <c r="L85" i="81"/>
  <c r="N85" i="81" s="1"/>
  <c r="AA84" i="81"/>
  <c r="Z84" i="81"/>
  <c r="Y84" i="81"/>
  <c r="X84" i="81"/>
  <c r="W84" i="81"/>
  <c r="V84" i="81"/>
  <c r="T84" i="81"/>
  <c r="S84" i="81"/>
  <c r="R84" i="81"/>
  <c r="Q84" i="81"/>
  <c r="P84" i="81"/>
  <c r="O84" i="81"/>
  <c r="M84" i="81"/>
  <c r="L83" i="81"/>
  <c r="N83" i="81" s="1"/>
  <c r="L82" i="81"/>
  <c r="N82" i="81" s="1"/>
  <c r="L81" i="81"/>
  <c r="N81" i="81" s="1"/>
  <c r="L80" i="81"/>
  <c r="AA79" i="81"/>
  <c r="Z79" i="81"/>
  <c r="Y79" i="81"/>
  <c r="X79" i="81"/>
  <c r="W79" i="81"/>
  <c r="V79" i="81"/>
  <c r="T79" i="81"/>
  <c r="S79" i="81"/>
  <c r="R79" i="81"/>
  <c r="Q79" i="81"/>
  <c r="P79" i="81"/>
  <c r="O79" i="81"/>
  <c r="M79" i="81"/>
  <c r="L78" i="81"/>
  <c r="N78" i="81" s="1"/>
  <c r="L77" i="81"/>
  <c r="AA76" i="81"/>
  <c r="Z76" i="81"/>
  <c r="Y76" i="81"/>
  <c r="X76" i="81"/>
  <c r="W76" i="81"/>
  <c r="V76" i="81"/>
  <c r="T76" i="81"/>
  <c r="S76" i="81"/>
  <c r="R76" i="81"/>
  <c r="Q76" i="81"/>
  <c r="P76" i="81"/>
  <c r="O76" i="81"/>
  <c r="M76" i="81"/>
  <c r="L74" i="81"/>
  <c r="N74" i="81" s="1"/>
  <c r="L73" i="81"/>
  <c r="N73" i="81" s="1"/>
  <c r="L72" i="81"/>
  <c r="N72" i="81" s="1"/>
  <c r="L71" i="81"/>
  <c r="N71" i="81" s="1"/>
  <c r="AA70" i="81"/>
  <c r="Z70" i="81"/>
  <c r="Y70" i="81"/>
  <c r="X70" i="81"/>
  <c r="W70" i="81"/>
  <c r="V70" i="81"/>
  <c r="T70" i="81"/>
  <c r="S70" i="81"/>
  <c r="R70" i="81"/>
  <c r="Q70" i="81"/>
  <c r="P70" i="81"/>
  <c r="O70" i="81"/>
  <c r="M70" i="81"/>
  <c r="L69" i="81"/>
  <c r="N69" i="81" s="1"/>
  <c r="L68" i="81"/>
  <c r="L67" i="81"/>
  <c r="N67" i="81" s="1"/>
  <c r="AA66" i="81"/>
  <c r="AA59" i="81" s="1"/>
  <c r="Z66" i="81"/>
  <c r="Y66" i="81"/>
  <c r="X66" i="81"/>
  <c r="W66" i="81"/>
  <c r="W59" i="81" s="1"/>
  <c r="V66" i="81"/>
  <c r="V59" i="81" s="1"/>
  <c r="T66" i="81"/>
  <c r="S66" i="81"/>
  <c r="S59" i="81" s="1"/>
  <c r="R66" i="81"/>
  <c r="R59" i="81" s="1"/>
  <c r="Q66" i="81"/>
  <c r="Q59" i="81" s="1"/>
  <c r="P66" i="81"/>
  <c r="P59" i="81" s="1"/>
  <c r="O66" i="81"/>
  <c r="M66" i="81"/>
  <c r="M59" i="81" s="1"/>
  <c r="L65" i="81"/>
  <c r="N65" i="81" s="1"/>
  <c r="L64" i="81"/>
  <c r="N64" i="81" s="1"/>
  <c r="L63" i="81"/>
  <c r="N63" i="81" s="1"/>
  <c r="L62" i="81"/>
  <c r="N62" i="81" s="1"/>
  <c r="L61" i="81"/>
  <c r="N61" i="81" s="1"/>
  <c r="L60" i="81"/>
  <c r="N60" i="81" s="1"/>
  <c r="X59" i="81"/>
  <c r="L58" i="81"/>
  <c r="N58" i="81" s="1"/>
  <c r="L57" i="81"/>
  <c r="N57" i="81" s="1"/>
  <c r="L56" i="81"/>
  <c r="N56" i="81" s="1"/>
  <c r="L55" i="81"/>
  <c r="N54" i="81"/>
  <c r="AA53" i="81"/>
  <c r="Z53" i="81"/>
  <c r="Y53" i="81"/>
  <c r="X53" i="81"/>
  <c r="W53" i="81"/>
  <c r="V53" i="81"/>
  <c r="T53" i="81"/>
  <c r="S53" i="81"/>
  <c r="R53" i="81"/>
  <c r="Q53" i="81"/>
  <c r="P53" i="81"/>
  <c r="O53" i="81"/>
  <c r="M53" i="81"/>
  <c r="L52" i="81"/>
  <c r="N52" i="81" s="1"/>
  <c r="L51" i="81"/>
  <c r="N51" i="81" s="1"/>
  <c r="AA50" i="81"/>
  <c r="Z50" i="81"/>
  <c r="Y50" i="81"/>
  <c r="X50" i="81"/>
  <c r="W50" i="81"/>
  <c r="V50" i="81"/>
  <c r="T50" i="81"/>
  <c r="S50" i="81"/>
  <c r="R50" i="81"/>
  <c r="Q50" i="81"/>
  <c r="P50" i="81"/>
  <c r="O50" i="81"/>
  <c r="M50" i="81"/>
  <c r="L49" i="81"/>
  <c r="L48" i="81"/>
  <c r="N48" i="81" s="1"/>
  <c r="L47" i="81"/>
  <c r="N47" i="81" s="1"/>
  <c r="L46" i="81"/>
  <c r="AA45" i="81"/>
  <c r="Z45" i="81"/>
  <c r="Z40" i="81" s="1"/>
  <c r="Y45" i="81"/>
  <c r="X45" i="81"/>
  <c r="X40" i="81" s="1"/>
  <c r="W45" i="81"/>
  <c r="W40" i="81" s="1"/>
  <c r="V45" i="81"/>
  <c r="V40" i="81" s="1"/>
  <c r="T45" i="81"/>
  <c r="T40" i="81" s="1"/>
  <c r="S45" i="81"/>
  <c r="S40" i="81" s="1"/>
  <c r="R45" i="81"/>
  <c r="R40" i="81" s="1"/>
  <c r="Q45" i="81"/>
  <c r="Q40" i="81" s="1"/>
  <c r="P45" i="81"/>
  <c r="P40" i="81" s="1"/>
  <c r="O45" i="81"/>
  <c r="O40" i="81" s="1"/>
  <c r="M45" i="81"/>
  <c r="M40" i="81" s="1"/>
  <c r="L43" i="81"/>
  <c r="N43" i="81" s="1"/>
  <c r="L42" i="81"/>
  <c r="N42" i="81" s="1"/>
  <c r="L41" i="81"/>
  <c r="AA40" i="81"/>
  <c r="L39" i="81"/>
  <c r="L38" i="81"/>
  <c r="N38" i="81" s="1"/>
  <c r="AA37" i="81"/>
  <c r="Z37" i="81"/>
  <c r="Y37" i="81"/>
  <c r="X37" i="81"/>
  <c r="W37" i="81"/>
  <c r="V37" i="81"/>
  <c r="T37" i="81"/>
  <c r="S37" i="81"/>
  <c r="R37" i="81"/>
  <c r="Q37" i="81"/>
  <c r="P37" i="81"/>
  <c r="O37" i="81"/>
  <c r="M37" i="81"/>
  <c r="L36" i="81"/>
  <c r="N36" i="81" s="1"/>
  <c r="L34" i="81"/>
  <c r="AA33" i="81"/>
  <c r="Z33" i="81"/>
  <c r="Y33" i="81"/>
  <c r="X33" i="81"/>
  <c r="W33" i="81"/>
  <c r="V33" i="81"/>
  <c r="T33" i="81"/>
  <c r="S33" i="81"/>
  <c r="R33" i="81"/>
  <c r="Q33" i="81"/>
  <c r="P33" i="81"/>
  <c r="O33" i="81"/>
  <c r="M33" i="81"/>
  <c r="L31" i="81"/>
  <c r="N31" i="81" s="1"/>
  <c r="L30" i="81"/>
  <c r="N30" i="81" s="1"/>
  <c r="L29" i="81"/>
  <c r="N29" i="81" s="1"/>
  <c r="L28" i="81"/>
  <c r="N28" i="81" s="1"/>
  <c r="L27" i="81"/>
  <c r="N27" i="81" s="1"/>
  <c r="L26" i="81"/>
  <c r="N26" i="81" s="1"/>
  <c r="L25" i="81"/>
  <c r="AA24" i="81"/>
  <c r="Z24" i="81"/>
  <c r="Y24" i="81"/>
  <c r="X24" i="81"/>
  <c r="W24" i="81"/>
  <c r="V24" i="81"/>
  <c r="T24" i="81"/>
  <c r="S24" i="81"/>
  <c r="R24" i="81"/>
  <c r="Q24" i="81"/>
  <c r="P24" i="81"/>
  <c r="O24" i="81"/>
  <c r="M24" i="81"/>
  <c r="L23" i="81"/>
  <c r="N23" i="81" s="1"/>
  <c r="L22" i="81"/>
  <c r="N22" i="81" s="1"/>
  <c r="L21" i="81"/>
  <c r="AA20" i="81"/>
  <c r="Z20" i="81"/>
  <c r="Y20" i="81"/>
  <c r="Y5" i="81" s="1"/>
  <c r="X20" i="81"/>
  <c r="W20" i="81"/>
  <c r="V20" i="81"/>
  <c r="T20" i="81"/>
  <c r="T5" i="81" s="1"/>
  <c r="S20" i="81"/>
  <c r="R20" i="81"/>
  <c r="Q20" i="81"/>
  <c r="P20" i="81"/>
  <c r="O20" i="81"/>
  <c r="M20" i="81"/>
  <c r="L19" i="81"/>
  <c r="N19" i="81" s="1"/>
  <c r="L18" i="81"/>
  <c r="N18" i="81" s="1"/>
  <c r="L17" i="81"/>
  <c r="N17" i="81" s="1"/>
  <c r="L16" i="81"/>
  <c r="N16" i="81" s="1"/>
  <c r="L15" i="81"/>
  <c r="N15" i="81" s="1"/>
  <c r="L14" i="81"/>
  <c r="N14" i="81" s="1"/>
  <c r="L13" i="81"/>
  <c r="N13" i="81" s="1"/>
  <c r="L12" i="81"/>
  <c r="N12" i="81" s="1"/>
  <c r="L11" i="81"/>
  <c r="N11" i="81" s="1"/>
  <c r="L10" i="81"/>
  <c r="N10" i="81" s="1"/>
  <c r="L9" i="81"/>
  <c r="N9" i="81" s="1"/>
  <c r="L8" i="81"/>
  <c r="N8" i="81" s="1"/>
  <c r="L7" i="81"/>
  <c r="N7" i="81" s="1"/>
  <c r="AA6" i="81"/>
  <c r="AA5" i="81" s="1"/>
  <c r="Z6" i="81"/>
  <c r="Z5" i="81" s="1"/>
  <c r="Y6" i="81"/>
  <c r="X6" i="81"/>
  <c r="W6" i="81"/>
  <c r="W5" i="81" s="1"/>
  <c r="V6" i="81"/>
  <c r="V5" i="81" s="1"/>
  <c r="T6" i="81"/>
  <c r="S6" i="81"/>
  <c r="R6" i="81"/>
  <c r="R5" i="81" s="1"/>
  <c r="Q6" i="81"/>
  <c r="Q5" i="81" s="1"/>
  <c r="P6" i="81"/>
  <c r="O6" i="81"/>
  <c r="M6" i="81"/>
  <c r="M5" i="81" s="1"/>
  <c r="L257" i="80"/>
  <c r="N257" i="80" s="1"/>
  <c r="L256" i="80"/>
  <c r="N256" i="80" s="1"/>
  <c r="L255" i="80"/>
  <c r="N255" i="80" s="1"/>
  <c r="L254" i="80"/>
  <c r="N254" i="80" s="1"/>
  <c r="L253" i="80"/>
  <c r="N253" i="80" s="1"/>
  <c r="L252" i="80"/>
  <c r="N252" i="80" s="1"/>
  <c r="L251" i="80"/>
  <c r="AC250" i="80"/>
  <c r="AB250" i="80"/>
  <c r="AA250" i="80"/>
  <c r="Z250" i="80"/>
  <c r="Y250" i="80"/>
  <c r="X250" i="80"/>
  <c r="V250" i="80"/>
  <c r="U250" i="80"/>
  <c r="T250" i="80"/>
  <c r="S250" i="80"/>
  <c r="R250" i="80"/>
  <c r="Q250" i="80"/>
  <c r="M250" i="80"/>
  <c r="L249" i="80"/>
  <c r="N249" i="80" s="1"/>
  <c r="L248" i="80"/>
  <c r="N248" i="80" s="1"/>
  <c r="AC247" i="80"/>
  <c r="AB247" i="80"/>
  <c r="AA247" i="80"/>
  <c r="Z247" i="80"/>
  <c r="Y247" i="80"/>
  <c r="X247" i="80"/>
  <c r="V247" i="80"/>
  <c r="U247" i="80"/>
  <c r="T247" i="80"/>
  <c r="S247" i="80"/>
  <c r="R247" i="80"/>
  <c r="Q247" i="80"/>
  <c r="M247" i="80"/>
  <c r="L246" i="80"/>
  <c r="N246" i="80" s="1"/>
  <c r="L245" i="80"/>
  <c r="N245" i="80" s="1"/>
  <c r="L244" i="80"/>
  <c r="N244" i="80" s="1"/>
  <c r="L243" i="80"/>
  <c r="N243" i="80" s="1"/>
  <c r="L242" i="80"/>
  <c r="N242" i="80" s="1"/>
  <c r="L241" i="80"/>
  <c r="N241" i="80" s="1"/>
  <c r="L240" i="80"/>
  <c r="N240" i="80" s="1"/>
  <c r="L239" i="80"/>
  <c r="N239" i="80" s="1"/>
  <c r="L238" i="80"/>
  <c r="N238" i="80" s="1"/>
  <c r="L237" i="80"/>
  <c r="N237" i="80" s="1"/>
  <c r="L236" i="80"/>
  <c r="N236" i="80" s="1"/>
  <c r="L235" i="80"/>
  <c r="AC234" i="80"/>
  <c r="AB234" i="80"/>
  <c r="AA234" i="80"/>
  <c r="Z234" i="80"/>
  <c r="Y234" i="80"/>
  <c r="X234" i="80"/>
  <c r="V234" i="80"/>
  <c r="U234" i="80"/>
  <c r="T234" i="80"/>
  <c r="S234" i="80"/>
  <c r="R234" i="80"/>
  <c r="Q234" i="80"/>
  <c r="M234" i="80"/>
  <c r="L233" i="80"/>
  <c r="N233" i="80" s="1"/>
  <c r="L232" i="80"/>
  <c r="N232" i="80" s="1"/>
  <c r="L231" i="80"/>
  <c r="AC230" i="80"/>
  <c r="AB230" i="80"/>
  <c r="AA230" i="80"/>
  <c r="Z230" i="80"/>
  <c r="Y230" i="80"/>
  <c r="X230" i="80"/>
  <c r="V230" i="80"/>
  <c r="U230" i="80"/>
  <c r="T230" i="80"/>
  <c r="S230" i="80"/>
  <c r="R230" i="80"/>
  <c r="Q230" i="80"/>
  <c r="M230" i="80"/>
  <c r="L227" i="80"/>
  <c r="N227" i="80" s="1"/>
  <c r="L226" i="80"/>
  <c r="N226" i="80" s="1"/>
  <c r="L225" i="80"/>
  <c r="N225" i="80" s="1"/>
  <c r="L224" i="80"/>
  <c r="N224" i="80" s="1"/>
  <c r="L223" i="80"/>
  <c r="N223" i="80" s="1"/>
  <c r="L222" i="80"/>
  <c r="N222" i="80" s="1"/>
  <c r="L221" i="80"/>
  <c r="N221" i="80" s="1"/>
  <c r="L220" i="80"/>
  <c r="N220" i="80" s="1"/>
  <c r="L219" i="80"/>
  <c r="N219" i="80" s="1"/>
  <c r="L218" i="80"/>
  <c r="N218" i="80" s="1"/>
  <c r="AC217" i="80"/>
  <c r="AB217" i="80"/>
  <c r="AA217" i="80"/>
  <c r="Z217" i="80"/>
  <c r="Y217" i="80"/>
  <c r="X217" i="80"/>
  <c r="V217" i="80"/>
  <c r="U217" i="80"/>
  <c r="T217" i="80"/>
  <c r="S217" i="80"/>
  <c r="R217" i="80"/>
  <c r="Q217" i="80"/>
  <c r="M217" i="80"/>
  <c r="L216" i="80"/>
  <c r="N216" i="80" s="1"/>
  <c r="L215" i="80"/>
  <c r="N215" i="80" s="1"/>
  <c r="L214" i="80"/>
  <c r="N214" i="80" s="1"/>
  <c r="L213" i="80"/>
  <c r="N213" i="80" s="1"/>
  <c r="L212" i="80"/>
  <c r="N212" i="80" s="1"/>
  <c r="L211" i="80"/>
  <c r="N211" i="80" s="1"/>
  <c r="L210" i="80"/>
  <c r="N210" i="80" s="1"/>
  <c r="L209" i="80"/>
  <c r="N209" i="80" s="1"/>
  <c r="L208" i="80"/>
  <c r="N208" i="80" s="1"/>
  <c r="L207" i="80"/>
  <c r="N207" i="80" s="1"/>
  <c r="L206" i="80"/>
  <c r="N206" i="80" s="1"/>
  <c r="L205" i="80"/>
  <c r="L204" i="80"/>
  <c r="N204" i="80" s="1"/>
  <c r="AC203" i="80"/>
  <c r="AB203" i="80"/>
  <c r="AA203" i="80"/>
  <c r="Z203" i="80"/>
  <c r="Y203" i="80"/>
  <c r="X203" i="80"/>
  <c r="V203" i="80"/>
  <c r="U203" i="80"/>
  <c r="T203" i="80"/>
  <c r="S203" i="80"/>
  <c r="R203" i="80"/>
  <c r="Q203" i="80"/>
  <c r="M203" i="80"/>
  <c r="L202" i="80"/>
  <c r="N202" i="80" s="1"/>
  <c r="L201" i="80"/>
  <c r="AC200" i="80"/>
  <c r="AB200" i="80"/>
  <c r="AA200" i="80"/>
  <c r="Z200" i="80"/>
  <c r="Y200" i="80"/>
  <c r="X200" i="80"/>
  <c r="V200" i="80"/>
  <c r="U200" i="80"/>
  <c r="T200" i="80"/>
  <c r="S200" i="80"/>
  <c r="R200" i="80"/>
  <c r="Q200" i="80"/>
  <c r="M200" i="80"/>
  <c r="L199" i="80"/>
  <c r="N199" i="80" s="1"/>
  <c r="L198" i="80"/>
  <c r="N198" i="80" s="1"/>
  <c r="L197" i="80"/>
  <c r="N197" i="80" s="1"/>
  <c r="L196" i="80"/>
  <c r="N196" i="80" s="1"/>
  <c r="L195" i="80"/>
  <c r="N195" i="80" s="1"/>
  <c r="L194" i="80"/>
  <c r="N194" i="80" s="1"/>
  <c r="L193" i="80"/>
  <c r="N193" i="80" s="1"/>
  <c r="L192" i="80"/>
  <c r="N192" i="80" s="1"/>
  <c r="L191" i="80"/>
  <c r="N191" i="80" s="1"/>
  <c r="L190" i="80"/>
  <c r="AC189" i="80"/>
  <c r="AB189" i="80"/>
  <c r="AA189" i="80"/>
  <c r="Z189" i="80"/>
  <c r="Y189" i="80"/>
  <c r="X189" i="80"/>
  <c r="V189" i="80"/>
  <c r="U189" i="80"/>
  <c r="T189" i="80"/>
  <c r="S189" i="80"/>
  <c r="R189" i="80"/>
  <c r="Q189" i="80"/>
  <c r="M189" i="80"/>
  <c r="L188" i="80"/>
  <c r="N188" i="80" s="1"/>
  <c r="L187" i="80"/>
  <c r="N187" i="80" s="1"/>
  <c r="L186" i="80"/>
  <c r="N186" i="80" s="1"/>
  <c r="L185" i="80"/>
  <c r="N185" i="80" s="1"/>
  <c r="L184" i="80"/>
  <c r="N184" i="80" s="1"/>
  <c r="L183" i="80"/>
  <c r="N183" i="80" s="1"/>
  <c r="L182" i="80"/>
  <c r="N182" i="80" s="1"/>
  <c r="L181" i="80"/>
  <c r="N181" i="80" s="1"/>
  <c r="L180" i="80"/>
  <c r="N180" i="80" s="1"/>
  <c r="L179" i="80"/>
  <c r="AC178" i="80"/>
  <c r="AB178" i="80"/>
  <c r="AA178" i="80"/>
  <c r="Z178" i="80"/>
  <c r="Y178" i="80"/>
  <c r="X178" i="80"/>
  <c r="V178" i="80"/>
  <c r="U178" i="80"/>
  <c r="T178" i="80"/>
  <c r="S178" i="80"/>
  <c r="R178" i="80"/>
  <c r="Q178" i="80"/>
  <c r="M178" i="80"/>
  <c r="L177" i="80"/>
  <c r="N177" i="80" s="1"/>
  <c r="L176" i="80"/>
  <c r="N176" i="80" s="1"/>
  <c r="L175" i="80"/>
  <c r="N175" i="80" s="1"/>
  <c r="L174" i="80"/>
  <c r="N174" i="80" s="1"/>
  <c r="L173" i="80"/>
  <c r="N173" i="80" s="1"/>
  <c r="L172" i="80"/>
  <c r="N172" i="80" s="1"/>
  <c r="L171" i="80"/>
  <c r="N171" i="80" s="1"/>
  <c r="L170" i="80"/>
  <c r="N170" i="80" s="1"/>
  <c r="L169" i="80"/>
  <c r="L168" i="80"/>
  <c r="N168" i="80" s="1"/>
  <c r="AC167" i="80"/>
  <c r="AB167" i="80"/>
  <c r="AA167" i="80"/>
  <c r="Z167" i="80"/>
  <c r="Y167" i="80"/>
  <c r="Y165" i="80" s="1"/>
  <c r="X167" i="80"/>
  <c r="V167" i="80"/>
  <c r="U167" i="80"/>
  <c r="T167" i="80"/>
  <c r="S167" i="80"/>
  <c r="R167" i="80"/>
  <c r="Q167" i="80"/>
  <c r="M167" i="80"/>
  <c r="L166" i="80"/>
  <c r="L164" i="80"/>
  <c r="N164" i="80" s="1"/>
  <c r="L163" i="80"/>
  <c r="N163" i="80" s="1"/>
  <c r="L162" i="80"/>
  <c r="L161" i="80"/>
  <c r="N161" i="80" s="1"/>
  <c r="AC160" i="80"/>
  <c r="AB160" i="80"/>
  <c r="AA160" i="80"/>
  <c r="Z160" i="80"/>
  <c r="Y160" i="80"/>
  <c r="X160" i="80"/>
  <c r="V160" i="80"/>
  <c r="U160" i="80"/>
  <c r="T160" i="80"/>
  <c r="S160" i="80"/>
  <c r="R160" i="80"/>
  <c r="Q160" i="80"/>
  <c r="M160" i="80"/>
  <c r="L155" i="80"/>
  <c r="N155" i="80" s="1"/>
  <c r="L154" i="80"/>
  <c r="N154" i="80" s="1"/>
  <c r="L153" i="80"/>
  <c r="AC152" i="80"/>
  <c r="AC150" i="80" s="1"/>
  <c r="AB152" i="80"/>
  <c r="AB150" i="80" s="1"/>
  <c r="AA152" i="80"/>
  <c r="Z152" i="80"/>
  <c r="Y152" i="80"/>
  <c r="Y150" i="80" s="1"/>
  <c r="X152" i="80"/>
  <c r="X150" i="80" s="1"/>
  <c r="V152" i="80"/>
  <c r="V150" i="80" s="1"/>
  <c r="U152" i="80"/>
  <c r="T152" i="80"/>
  <c r="T150" i="80" s="1"/>
  <c r="S152" i="80"/>
  <c r="S150" i="80" s="1"/>
  <c r="R152" i="80"/>
  <c r="R150" i="80" s="1"/>
  <c r="Q152" i="80"/>
  <c r="Q150" i="80" s="1"/>
  <c r="M152" i="80"/>
  <c r="M150" i="80" s="1"/>
  <c r="L151" i="80"/>
  <c r="N151" i="80" s="1"/>
  <c r="AA150" i="80"/>
  <c r="Z150" i="80"/>
  <c r="U150" i="80"/>
  <c r="L149" i="80"/>
  <c r="N149" i="80" s="1"/>
  <c r="L148" i="80"/>
  <c r="N148" i="80" s="1"/>
  <c r="L147" i="80"/>
  <c r="N147" i="80" s="1"/>
  <c r="L146" i="80"/>
  <c r="N146" i="80" s="1"/>
  <c r="L145" i="80"/>
  <c r="N145" i="80" s="1"/>
  <c r="L144" i="80"/>
  <c r="N144" i="80" s="1"/>
  <c r="L143" i="80"/>
  <c r="N143" i="80" s="1"/>
  <c r="L142" i="80"/>
  <c r="N142" i="80" s="1"/>
  <c r="L141" i="80"/>
  <c r="N141" i="80" s="1"/>
  <c r="L140" i="80"/>
  <c r="N140" i="80" s="1"/>
  <c r="L139" i="80"/>
  <c r="AC138" i="80"/>
  <c r="AB138" i="80"/>
  <c r="AA138" i="80"/>
  <c r="Z138" i="80"/>
  <c r="Y138" i="80"/>
  <c r="X138" i="80"/>
  <c r="V138" i="80"/>
  <c r="U138" i="80"/>
  <c r="T138" i="80"/>
  <c r="S138" i="80"/>
  <c r="R138" i="80"/>
  <c r="Q138" i="80"/>
  <c r="M138" i="80"/>
  <c r="L137" i="80"/>
  <c r="N137" i="80" s="1"/>
  <c r="L136" i="80"/>
  <c r="N136" i="80" s="1"/>
  <c r="L135" i="80"/>
  <c r="N135" i="80" s="1"/>
  <c r="L134" i="80"/>
  <c r="N134" i="80" s="1"/>
  <c r="L133" i="80"/>
  <c r="N133" i="80" s="1"/>
  <c r="L132" i="80"/>
  <c r="N132" i="80" s="1"/>
  <c r="L131" i="80"/>
  <c r="N131" i="80" s="1"/>
  <c r="L130" i="80"/>
  <c r="N130" i="80" s="1"/>
  <c r="L129" i="80"/>
  <c r="N129" i="80" s="1"/>
  <c r="L128" i="80"/>
  <c r="N128" i="80" s="1"/>
  <c r="L127" i="80"/>
  <c r="N127" i="80" s="1"/>
  <c r="L126" i="80"/>
  <c r="N126" i="80" s="1"/>
  <c r="L125" i="80"/>
  <c r="N125" i="80" s="1"/>
  <c r="L124" i="80"/>
  <c r="N124" i="80" s="1"/>
  <c r="AC123" i="80"/>
  <c r="AB123" i="80"/>
  <c r="AA123" i="80"/>
  <c r="Z123" i="80"/>
  <c r="Y123" i="80"/>
  <c r="X123" i="80"/>
  <c r="V123" i="80"/>
  <c r="U123" i="80"/>
  <c r="T123" i="80"/>
  <c r="S123" i="80"/>
  <c r="R123" i="80"/>
  <c r="Q123" i="80"/>
  <c r="M123" i="80"/>
  <c r="L122" i="80"/>
  <c r="N122" i="80" s="1"/>
  <c r="L121" i="80"/>
  <c r="AC120" i="80"/>
  <c r="AB120" i="80"/>
  <c r="AA120" i="80"/>
  <c r="Z120" i="80"/>
  <c r="Y120" i="80"/>
  <c r="X120" i="80"/>
  <c r="V120" i="80"/>
  <c r="U120" i="80"/>
  <c r="T120" i="80"/>
  <c r="S120" i="80"/>
  <c r="R120" i="80"/>
  <c r="Q120" i="80"/>
  <c r="M120" i="80"/>
  <c r="L119" i="80"/>
  <c r="N119" i="80" s="1"/>
  <c r="L118" i="80"/>
  <c r="N118" i="80" s="1"/>
  <c r="L117" i="80"/>
  <c r="N117" i="80" s="1"/>
  <c r="L116" i="80"/>
  <c r="N116" i="80" s="1"/>
  <c r="L115" i="80"/>
  <c r="N115" i="80" s="1"/>
  <c r="L114" i="80"/>
  <c r="N114" i="80" s="1"/>
  <c r="L113" i="80"/>
  <c r="N113" i="80" s="1"/>
  <c r="L112" i="80"/>
  <c r="N112" i="80" s="1"/>
  <c r="L111" i="80"/>
  <c r="N111" i="80" s="1"/>
  <c r="L110" i="80"/>
  <c r="N110" i="80" s="1"/>
  <c r="AC109" i="80"/>
  <c r="AB109" i="80"/>
  <c r="AA109" i="80"/>
  <c r="Z109" i="80"/>
  <c r="Y109" i="80"/>
  <c r="X109" i="80"/>
  <c r="V109" i="80"/>
  <c r="U109" i="80"/>
  <c r="T109" i="80"/>
  <c r="S109" i="80"/>
  <c r="R109" i="80"/>
  <c r="Q109" i="80"/>
  <c r="M109" i="80"/>
  <c r="L108" i="80"/>
  <c r="N108" i="80" s="1"/>
  <c r="L107" i="80"/>
  <c r="N107" i="80" s="1"/>
  <c r="L106" i="80"/>
  <c r="N106" i="80" s="1"/>
  <c r="L105" i="80"/>
  <c r="N105" i="80" s="1"/>
  <c r="L104" i="80"/>
  <c r="N104" i="80" s="1"/>
  <c r="L103" i="80"/>
  <c r="N103" i="80" s="1"/>
  <c r="L102" i="80"/>
  <c r="N102" i="80" s="1"/>
  <c r="L101" i="80"/>
  <c r="N101" i="80" s="1"/>
  <c r="L100" i="80"/>
  <c r="N100" i="80" s="1"/>
  <c r="L99" i="80"/>
  <c r="N99" i="80" s="1"/>
  <c r="AC98" i="80"/>
  <c r="AB98" i="80"/>
  <c r="AA98" i="80"/>
  <c r="Z98" i="80"/>
  <c r="Y98" i="80"/>
  <c r="X98" i="80"/>
  <c r="V98" i="80"/>
  <c r="U98" i="80"/>
  <c r="T98" i="80"/>
  <c r="S98" i="80"/>
  <c r="R98" i="80"/>
  <c r="Q98" i="80"/>
  <c r="M98" i="80"/>
  <c r="L97" i="80"/>
  <c r="N97" i="80" s="1"/>
  <c r="L96" i="80"/>
  <c r="N96" i="80" s="1"/>
  <c r="L95" i="80"/>
  <c r="N95" i="80" s="1"/>
  <c r="L94" i="80"/>
  <c r="N94" i="80" s="1"/>
  <c r="L93" i="80"/>
  <c r="N93" i="80" s="1"/>
  <c r="L92" i="80"/>
  <c r="N92" i="80" s="1"/>
  <c r="L91" i="80"/>
  <c r="N91" i="80" s="1"/>
  <c r="L90" i="80"/>
  <c r="N90" i="80" s="1"/>
  <c r="L89" i="80"/>
  <c r="N89" i="80" s="1"/>
  <c r="L88" i="80"/>
  <c r="N88" i="80" s="1"/>
  <c r="AC87" i="80"/>
  <c r="AB87" i="80"/>
  <c r="AA87" i="80"/>
  <c r="Z87" i="80"/>
  <c r="Y87" i="80"/>
  <c r="X87" i="80"/>
  <c r="V87" i="80"/>
  <c r="U87" i="80"/>
  <c r="T87" i="80"/>
  <c r="S87" i="80"/>
  <c r="R87" i="80"/>
  <c r="Q87" i="80"/>
  <c r="M87" i="80"/>
  <c r="L86" i="80"/>
  <c r="N86" i="80" s="1"/>
  <c r="L85" i="80"/>
  <c r="N85" i="80" s="1"/>
  <c r="L84" i="80"/>
  <c r="N84" i="80" s="1"/>
  <c r="L83" i="80"/>
  <c r="AC82" i="80"/>
  <c r="AB82" i="80"/>
  <c r="AA82" i="80"/>
  <c r="Z82" i="80"/>
  <c r="Y82" i="80"/>
  <c r="X82" i="80"/>
  <c r="V82" i="80"/>
  <c r="U82" i="80"/>
  <c r="T82" i="80"/>
  <c r="S82" i="80"/>
  <c r="R82" i="80"/>
  <c r="Q82" i="80"/>
  <c r="M82" i="80"/>
  <c r="L81" i="80"/>
  <c r="N81" i="80" s="1"/>
  <c r="L80" i="80"/>
  <c r="AC79" i="80"/>
  <c r="AB79" i="80"/>
  <c r="AA79" i="80"/>
  <c r="Z79" i="80"/>
  <c r="Y79" i="80"/>
  <c r="X79" i="80"/>
  <c r="V79" i="80"/>
  <c r="U79" i="80"/>
  <c r="T79" i="80"/>
  <c r="S79" i="80"/>
  <c r="R79" i="80"/>
  <c r="Q79" i="80"/>
  <c r="M79" i="80"/>
  <c r="L77" i="80"/>
  <c r="N77" i="80" s="1"/>
  <c r="L76" i="80"/>
  <c r="N76" i="80" s="1"/>
  <c r="L75" i="80"/>
  <c r="N75" i="80" s="1"/>
  <c r="L74" i="80"/>
  <c r="N74" i="80" s="1"/>
  <c r="AC73" i="80"/>
  <c r="AB73" i="80"/>
  <c r="AA73" i="80"/>
  <c r="Z73" i="80"/>
  <c r="Y73" i="80"/>
  <c r="X73" i="80"/>
  <c r="V73" i="80"/>
  <c r="U73" i="80"/>
  <c r="T73" i="80"/>
  <c r="S73" i="80"/>
  <c r="R73" i="80"/>
  <c r="Q73" i="80"/>
  <c r="M73" i="80"/>
  <c r="L72" i="80"/>
  <c r="N72" i="80" s="1"/>
  <c r="L71" i="80"/>
  <c r="N71" i="80" s="1"/>
  <c r="L70" i="80"/>
  <c r="N70" i="80" s="1"/>
  <c r="AC69" i="80"/>
  <c r="AB69" i="80"/>
  <c r="AA69" i="80"/>
  <c r="Z69" i="80"/>
  <c r="Y69" i="80"/>
  <c r="X69" i="80"/>
  <c r="V69" i="80"/>
  <c r="U69" i="80"/>
  <c r="U62" i="80" s="1"/>
  <c r="T69" i="80"/>
  <c r="S69" i="80"/>
  <c r="R69" i="80"/>
  <c r="Q69" i="80"/>
  <c r="Q62" i="80" s="1"/>
  <c r="M69" i="80"/>
  <c r="L68" i="80"/>
  <c r="N68" i="80" s="1"/>
  <c r="L67" i="80"/>
  <c r="N67" i="80" s="1"/>
  <c r="L66" i="80"/>
  <c r="N66" i="80" s="1"/>
  <c r="L65" i="80"/>
  <c r="N65" i="80" s="1"/>
  <c r="L64" i="80"/>
  <c r="N64" i="80" s="1"/>
  <c r="L63" i="80"/>
  <c r="N63" i="80" s="1"/>
  <c r="Z62" i="80"/>
  <c r="AC56" i="80"/>
  <c r="AB56" i="80"/>
  <c r="AA56" i="80"/>
  <c r="Z56" i="80"/>
  <c r="Y56" i="80"/>
  <c r="X56" i="80"/>
  <c r="V56" i="80"/>
  <c r="U56" i="80"/>
  <c r="T56" i="80"/>
  <c r="S56" i="80"/>
  <c r="R56" i="80"/>
  <c r="Q56" i="80"/>
  <c r="M56" i="80"/>
  <c r="AC53" i="80"/>
  <c r="AB53" i="80"/>
  <c r="AA53" i="80"/>
  <c r="Z53" i="80"/>
  <c r="Y53" i="80"/>
  <c r="X53" i="80"/>
  <c r="V53" i="80"/>
  <c r="U53" i="80"/>
  <c r="T53" i="80"/>
  <c r="S53" i="80"/>
  <c r="R53" i="80"/>
  <c r="Q53" i="80"/>
  <c r="M53" i="80"/>
  <c r="N49" i="80"/>
  <c r="AC45" i="80"/>
  <c r="AC40" i="80" s="1"/>
  <c r="AB45" i="80"/>
  <c r="AA45" i="80"/>
  <c r="AA40" i="80" s="1"/>
  <c r="Z45" i="80"/>
  <c r="Z40" i="80" s="1"/>
  <c r="Y45" i="80"/>
  <c r="Y40" i="80" s="1"/>
  <c r="X45" i="80"/>
  <c r="X40" i="80" s="1"/>
  <c r="V45" i="80"/>
  <c r="V40" i="80" s="1"/>
  <c r="U45" i="80"/>
  <c r="U40" i="80" s="1"/>
  <c r="T45" i="80"/>
  <c r="T40" i="80" s="1"/>
  <c r="S45" i="80"/>
  <c r="S40" i="80" s="1"/>
  <c r="R45" i="80"/>
  <c r="R40" i="80" s="1"/>
  <c r="Q45" i="80"/>
  <c r="Q40" i="80" s="1"/>
  <c r="M45" i="80"/>
  <c r="M40" i="80" s="1"/>
  <c r="AB40" i="80"/>
  <c r="AC37" i="80"/>
  <c r="AB37" i="80"/>
  <c r="AA37" i="80"/>
  <c r="Z37" i="80"/>
  <c r="Y37" i="80"/>
  <c r="X37" i="80"/>
  <c r="V37" i="80"/>
  <c r="U37" i="80"/>
  <c r="T37" i="80"/>
  <c r="S37" i="80"/>
  <c r="R37" i="80"/>
  <c r="Q37" i="80"/>
  <c r="M37" i="80"/>
  <c r="AC33" i="80"/>
  <c r="AB33" i="80"/>
  <c r="AA33" i="80"/>
  <c r="Z33" i="80"/>
  <c r="Y33" i="80"/>
  <c r="X33" i="80"/>
  <c r="V33" i="80"/>
  <c r="U33" i="80"/>
  <c r="T33" i="80"/>
  <c r="S33" i="80"/>
  <c r="R33" i="80"/>
  <c r="Q33" i="80"/>
  <c r="M33" i="80"/>
  <c r="L31" i="80"/>
  <c r="N31" i="80" s="1"/>
  <c r="L30" i="80"/>
  <c r="N30" i="80" s="1"/>
  <c r="L29" i="80"/>
  <c r="N29" i="80" s="1"/>
  <c r="L28" i="80"/>
  <c r="N28" i="80" s="1"/>
  <c r="L27" i="80"/>
  <c r="N27" i="80" s="1"/>
  <c r="L26" i="80"/>
  <c r="N26" i="80" s="1"/>
  <c r="AC24" i="80"/>
  <c r="AB24" i="80"/>
  <c r="AA24" i="80"/>
  <c r="Z24" i="80"/>
  <c r="Y24" i="80"/>
  <c r="X24" i="80"/>
  <c r="V24" i="80"/>
  <c r="U24" i="80"/>
  <c r="T24" i="80"/>
  <c r="S24" i="80"/>
  <c r="R24" i="80"/>
  <c r="Q24" i="80"/>
  <c r="M24" i="80"/>
  <c r="L23" i="80"/>
  <c r="N23" i="80" s="1"/>
  <c r="L22" i="80"/>
  <c r="N22" i="80" s="1"/>
  <c r="L21" i="80"/>
  <c r="N21" i="80" s="1"/>
  <c r="AC20" i="80"/>
  <c r="AB20" i="80"/>
  <c r="AA20" i="80"/>
  <c r="Z20" i="80"/>
  <c r="Y20" i="80"/>
  <c r="X20" i="80"/>
  <c r="V20" i="80"/>
  <c r="U20" i="80"/>
  <c r="T20" i="80"/>
  <c r="S20" i="80"/>
  <c r="R20" i="80"/>
  <c r="Q20" i="80"/>
  <c r="M20" i="80"/>
  <c r="L19" i="80"/>
  <c r="N19" i="80" s="1"/>
  <c r="L18" i="80"/>
  <c r="N18" i="80" s="1"/>
  <c r="L17" i="80"/>
  <c r="N17" i="80" s="1"/>
  <c r="L16" i="80"/>
  <c r="N16" i="80" s="1"/>
  <c r="L15" i="80"/>
  <c r="N15" i="80" s="1"/>
  <c r="L14" i="80"/>
  <c r="N14" i="80" s="1"/>
  <c r="L13" i="80"/>
  <c r="N13" i="80" s="1"/>
  <c r="L12" i="80"/>
  <c r="N12" i="80" s="1"/>
  <c r="L11" i="80"/>
  <c r="N11" i="80" s="1"/>
  <c r="L10" i="80"/>
  <c r="N10" i="80" s="1"/>
  <c r="L9" i="80"/>
  <c r="N9" i="80" s="1"/>
  <c r="AC6" i="80"/>
  <c r="AB6" i="80"/>
  <c r="AA6" i="80"/>
  <c r="Z6" i="80"/>
  <c r="Y6" i="80"/>
  <c r="X6" i="80"/>
  <c r="V6" i="80"/>
  <c r="U6" i="80"/>
  <c r="T6" i="80"/>
  <c r="S6" i="80"/>
  <c r="R6" i="80"/>
  <c r="Q6" i="80"/>
  <c r="Q5" i="80" s="1"/>
  <c r="M6" i="80"/>
  <c r="L276" i="79"/>
  <c r="L254" i="66" s="1"/>
  <c r="L275" i="79"/>
  <c r="L253" i="66" s="1"/>
  <c r="L274" i="79"/>
  <c r="L273" i="79"/>
  <c r="L272" i="79"/>
  <c r="L250" i="66" s="1"/>
  <c r="L271" i="79"/>
  <c r="L249" i="66" s="1"/>
  <c r="L270" i="79"/>
  <c r="AH269" i="79"/>
  <c r="AG269" i="79"/>
  <c r="AF269" i="79"/>
  <c r="AE269" i="79"/>
  <c r="AD269" i="79"/>
  <c r="AC269" i="79"/>
  <c r="AA269" i="79"/>
  <c r="Z269" i="79"/>
  <c r="Y269" i="79"/>
  <c r="X269" i="79"/>
  <c r="W269" i="79"/>
  <c r="V269" i="79"/>
  <c r="M269" i="79"/>
  <c r="L268" i="79"/>
  <c r="L246" i="66" s="1"/>
  <c r="L267" i="79"/>
  <c r="AH266" i="79"/>
  <c r="AG266" i="79"/>
  <c r="AF266" i="79"/>
  <c r="AE266" i="79"/>
  <c r="AD266" i="79"/>
  <c r="AC266" i="79"/>
  <c r="AA266" i="79"/>
  <c r="Z266" i="79"/>
  <c r="Y266" i="79"/>
  <c r="X266" i="79"/>
  <c r="W266" i="79"/>
  <c r="V266" i="79"/>
  <c r="M266" i="79"/>
  <c r="L265" i="79"/>
  <c r="L264" i="79"/>
  <c r="L242" i="66" s="1"/>
  <c r="L263" i="79"/>
  <c r="N254" i="79"/>
  <c r="L252" i="79"/>
  <c r="L251" i="79"/>
  <c r="L237" i="66" s="1"/>
  <c r="L250" i="79"/>
  <c r="L249" i="79"/>
  <c r="L248" i="79"/>
  <c r="L247" i="79"/>
  <c r="L233" i="66" s="1"/>
  <c r="L246" i="79"/>
  <c r="AH245" i="79"/>
  <c r="AG245" i="79"/>
  <c r="AF245" i="79"/>
  <c r="AE245" i="79"/>
  <c r="AD245" i="79"/>
  <c r="AC245" i="79"/>
  <c r="AA245" i="79"/>
  <c r="Z245" i="79"/>
  <c r="Y245" i="79"/>
  <c r="X245" i="79"/>
  <c r="W245" i="79"/>
  <c r="V245" i="79"/>
  <c r="M245" i="79"/>
  <c r="L244" i="79"/>
  <c r="L243" i="79"/>
  <c r="L229" i="66" s="1"/>
  <c r="L242" i="79"/>
  <c r="AH241" i="79"/>
  <c r="AG241" i="79"/>
  <c r="AF241" i="79"/>
  <c r="AE241" i="79"/>
  <c r="AD241" i="79"/>
  <c r="AC241" i="79"/>
  <c r="AA241" i="79"/>
  <c r="Z241" i="79"/>
  <c r="Y241" i="79"/>
  <c r="X241" i="79"/>
  <c r="W241" i="79"/>
  <c r="V241" i="79"/>
  <c r="M241" i="79"/>
  <c r="L238" i="79"/>
  <c r="L237" i="79"/>
  <c r="L223" i="66" s="1"/>
  <c r="L236" i="79"/>
  <c r="L235" i="79"/>
  <c r="L234" i="79"/>
  <c r="L233" i="79"/>
  <c r="L219" i="66" s="1"/>
  <c r="L232" i="79"/>
  <c r="L231" i="79"/>
  <c r="L230" i="79"/>
  <c r="L229" i="79"/>
  <c r="L215" i="66" s="1"/>
  <c r="AH228" i="79"/>
  <c r="AG228" i="79"/>
  <c r="AF228" i="79"/>
  <c r="AE228" i="79"/>
  <c r="AD228" i="79"/>
  <c r="AC228" i="79"/>
  <c r="AA228" i="79"/>
  <c r="Z228" i="79"/>
  <c r="Y228" i="79"/>
  <c r="X228" i="79"/>
  <c r="W228" i="79"/>
  <c r="V228" i="79"/>
  <c r="M228" i="79"/>
  <c r="L227" i="79"/>
  <c r="L226" i="79"/>
  <c r="L225" i="79"/>
  <c r="L211" i="66" s="1"/>
  <c r="L224" i="79"/>
  <c r="L223" i="79"/>
  <c r="L222" i="79"/>
  <c r="L221" i="79"/>
  <c r="L207" i="66" s="1"/>
  <c r="L220" i="79"/>
  <c r="L219" i="79"/>
  <c r="L218" i="79"/>
  <c r="L217" i="79"/>
  <c r="L203" i="66" s="1"/>
  <c r="L216" i="79"/>
  <c r="L215" i="79"/>
  <c r="AH214" i="79"/>
  <c r="AG214" i="79"/>
  <c r="AF214" i="79"/>
  <c r="AE214" i="79"/>
  <c r="AD214" i="79"/>
  <c r="AC214" i="79"/>
  <c r="AA214" i="79"/>
  <c r="Z214" i="79"/>
  <c r="Y214" i="79"/>
  <c r="X214" i="79"/>
  <c r="W214" i="79"/>
  <c r="V214" i="79"/>
  <c r="M214" i="79"/>
  <c r="L213" i="79"/>
  <c r="L199" i="66" s="1"/>
  <c r="L212" i="79"/>
  <c r="AH211" i="79"/>
  <c r="AG211" i="79"/>
  <c r="AF211" i="79"/>
  <c r="AE211" i="79"/>
  <c r="AD211" i="79"/>
  <c r="AC211" i="79"/>
  <c r="AA211" i="79"/>
  <c r="Z211" i="79"/>
  <c r="Y211" i="79"/>
  <c r="X211" i="79"/>
  <c r="W211" i="79"/>
  <c r="V211" i="79"/>
  <c r="M211" i="79"/>
  <c r="L210" i="79"/>
  <c r="L209" i="79"/>
  <c r="L195" i="66" s="1"/>
  <c r="L208" i="79"/>
  <c r="L207" i="79"/>
  <c r="L206" i="79"/>
  <c r="L205" i="79"/>
  <c r="L191" i="66" s="1"/>
  <c r="L204" i="79"/>
  <c r="L203" i="79"/>
  <c r="L202" i="79"/>
  <c r="L201" i="79"/>
  <c r="L187" i="66" s="1"/>
  <c r="AH200" i="79"/>
  <c r="AG200" i="79"/>
  <c r="AF200" i="79"/>
  <c r="AE200" i="79"/>
  <c r="AD200" i="79"/>
  <c r="AC200" i="79"/>
  <c r="AA200" i="79"/>
  <c r="Z200" i="79"/>
  <c r="Y200" i="79"/>
  <c r="X200" i="79"/>
  <c r="W200" i="79"/>
  <c r="V200" i="79"/>
  <c r="M200" i="79"/>
  <c r="L199" i="79"/>
  <c r="L198" i="79"/>
  <c r="L197" i="79"/>
  <c r="L183" i="66" s="1"/>
  <c r="L196" i="79"/>
  <c r="L195" i="79"/>
  <c r="L194" i="79"/>
  <c r="L193" i="79"/>
  <c r="L179" i="66" s="1"/>
  <c r="L192" i="79"/>
  <c r="L191" i="79"/>
  <c r="L190" i="79"/>
  <c r="AH189" i="79"/>
  <c r="AG189" i="79"/>
  <c r="AF189" i="79"/>
  <c r="AE189" i="79"/>
  <c r="AD189" i="79"/>
  <c r="AC189" i="79"/>
  <c r="AA189" i="79"/>
  <c r="Z189" i="79"/>
  <c r="Y189" i="79"/>
  <c r="X189" i="79"/>
  <c r="W189" i="79"/>
  <c r="V189" i="79"/>
  <c r="M189" i="79"/>
  <c r="L188" i="79"/>
  <c r="L187" i="79"/>
  <c r="L186" i="79"/>
  <c r="L185" i="79"/>
  <c r="L171" i="66" s="1"/>
  <c r="L184" i="79"/>
  <c r="L183" i="79"/>
  <c r="L182" i="79"/>
  <c r="L181" i="79"/>
  <c r="L167" i="66" s="1"/>
  <c r="L180" i="79"/>
  <c r="L179" i="79"/>
  <c r="AH178" i="79"/>
  <c r="AG178" i="79"/>
  <c r="AF178" i="79"/>
  <c r="AE178" i="79"/>
  <c r="AD178" i="79"/>
  <c r="AC178" i="79"/>
  <c r="AA178" i="79"/>
  <c r="Z178" i="79"/>
  <c r="Y178" i="79"/>
  <c r="X178" i="79"/>
  <c r="W178" i="79"/>
  <c r="V178" i="79"/>
  <c r="M178" i="79"/>
  <c r="L177" i="79"/>
  <c r="L163" i="66" s="1"/>
  <c r="L175" i="79"/>
  <c r="L174" i="79"/>
  <c r="L173" i="79"/>
  <c r="L172" i="79"/>
  <c r="L158" i="66" s="1"/>
  <c r="AH171" i="79"/>
  <c r="AG171" i="79"/>
  <c r="AF171" i="79"/>
  <c r="AE171" i="79"/>
  <c r="AD171" i="79"/>
  <c r="AC171" i="79"/>
  <c r="AA171" i="79"/>
  <c r="Z171" i="79"/>
  <c r="Y171" i="79"/>
  <c r="X171" i="79"/>
  <c r="W171" i="79"/>
  <c r="V171" i="79"/>
  <c r="M171" i="79"/>
  <c r="L170" i="79"/>
  <c r="L169" i="79"/>
  <c r="L168" i="79"/>
  <c r="L167" i="79"/>
  <c r="L166" i="79"/>
  <c r="L165" i="79"/>
  <c r="L164" i="79"/>
  <c r="AH163" i="79"/>
  <c r="AH161" i="79" s="1"/>
  <c r="AG163" i="79"/>
  <c r="AF163" i="79"/>
  <c r="AF161" i="79" s="1"/>
  <c r="AE163" i="79"/>
  <c r="AE161" i="79" s="1"/>
  <c r="AD163" i="79"/>
  <c r="AD161" i="79" s="1"/>
  <c r="AC163" i="79"/>
  <c r="AC161" i="79" s="1"/>
  <c r="AA163" i="79"/>
  <c r="AA161" i="79" s="1"/>
  <c r="Z163" i="79"/>
  <c r="Z161" i="79" s="1"/>
  <c r="Y163" i="79"/>
  <c r="Y161" i="79" s="1"/>
  <c r="X163" i="79"/>
  <c r="X161" i="79" s="1"/>
  <c r="W163" i="79"/>
  <c r="W161" i="79" s="1"/>
  <c r="V163" i="79"/>
  <c r="M163" i="79"/>
  <c r="L162" i="79"/>
  <c r="AG161" i="79"/>
  <c r="L159" i="79"/>
  <c r="L145" i="66" s="1"/>
  <c r="L158" i="79"/>
  <c r="L157" i="79"/>
  <c r="L156" i="79"/>
  <c r="L155" i="79"/>
  <c r="L141" i="66" s="1"/>
  <c r="L154" i="79"/>
  <c r="L153" i="79"/>
  <c r="N145" i="79"/>
  <c r="N143" i="79"/>
  <c r="L142" i="79"/>
  <c r="AH141" i="79"/>
  <c r="AG141" i="79"/>
  <c r="AF141" i="79"/>
  <c r="AE141" i="79"/>
  <c r="AD141" i="79"/>
  <c r="AC141" i="79"/>
  <c r="AA141" i="79"/>
  <c r="Z141" i="79"/>
  <c r="Y141" i="79"/>
  <c r="X141" i="79"/>
  <c r="W141" i="79"/>
  <c r="V141" i="79"/>
  <c r="M141" i="79"/>
  <c r="L140" i="79"/>
  <c r="L139" i="79"/>
  <c r="L133" i="66" s="1"/>
  <c r="L138" i="79"/>
  <c r="L137" i="79"/>
  <c r="L136" i="79"/>
  <c r="L135" i="79"/>
  <c r="L129" i="66" s="1"/>
  <c r="L134" i="79"/>
  <c r="L133" i="79"/>
  <c r="L132" i="79"/>
  <c r="L131" i="79"/>
  <c r="L125" i="66" s="1"/>
  <c r="L130" i="79"/>
  <c r="L129" i="79"/>
  <c r="L128" i="79"/>
  <c r="L127" i="79"/>
  <c r="L121" i="66" s="1"/>
  <c r="AH126" i="79"/>
  <c r="AG126" i="79"/>
  <c r="AF126" i="79"/>
  <c r="AE126" i="79"/>
  <c r="AD126" i="79"/>
  <c r="AC126" i="79"/>
  <c r="AA126" i="79"/>
  <c r="Z126" i="79"/>
  <c r="Y126" i="79"/>
  <c r="X126" i="79"/>
  <c r="W126" i="79"/>
  <c r="V126" i="79"/>
  <c r="M126" i="79"/>
  <c r="L125" i="79"/>
  <c r="L124" i="79"/>
  <c r="AH123" i="79"/>
  <c r="AG123" i="79"/>
  <c r="AF123" i="79"/>
  <c r="AE123" i="79"/>
  <c r="AD123" i="79"/>
  <c r="AC123" i="79"/>
  <c r="AA123" i="79"/>
  <c r="Z123" i="79"/>
  <c r="Y123" i="79"/>
  <c r="X123" i="79"/>
  <c r="W123" i="79"/>
  <c r="V123" i="79"/>
  <c r="M123" i="79"/>
  <c r="L122" i="79"/>
  <c r="L121" i="79"/>
  <c r="AH112" i="79"/>
  <c r="AG112" i="79"/>
  <c r="AF112" i="79"/>
  <c r="AE112" i="79"/>
  <c r="AD112" i="79"/>
  <c r="AC112" i="79"/>
  <c r="AA112" i="79"/>
  <c r="Z112" i="79"/>
  <c r="Y112" i="79"/>
  <c r="X112" i="79"/>
  <c r="W112" i="79"/>
  <c r="V112" i="79"/>
  <c r="M112" i="79"/>
  <c r="L111" i="79"/>
  <c r="L110" i="79"/>
  <c r="L109" i="79"/>
  <c r="L108" i="79"/>
  <c r="L107" i="79"/>
  <c r="L106" i="79"/>
  <c r="L105" i="79"/>
  <c r="L104" i="79"/>
  <c r="L103" i="79"/>
  <c r="L102" i="79"/>
  <c r="AH101" i="79"/>
  <c r="AG101" i="79"/>
  <c r="AF101" i="79"/>
  <c r="AE101" i="79"/>
  <c r="AD101" i="79"/>
  <c r="AC101" i="79"/>
  <c r="AA101" i="79"/>
  <c r="Z101" i="79"/>
  <c r="Y101" i="79"/>
  <c r="X101" i="79"/>
  <c r="W101" i="79"/>
  <c r="V101" i="79"/>
  <c r="M101" i="79"/>
  <c r="L100" i="79"/>
  <c r="L99" i="79"/>
  <c r="L98" i="79"/>
  <c r="L97" i="79"/>
  <c r="L96" i="79"/>
  <c r="L95" i="79"/>
  <c r="L94" i="79"/>
  <c r="L93" i="79"/>
  <c r="L92" i="79"/>
  <c r="L91" i="79"/>
  <c r="L85" i="66" s="1"/>
  <c r="AH90" i="79"/>
  <c r="AG90" i="79"/>
  <c r="AF90" i="79"/>
  <c r="AE90" i="79"/>
  <c r="AD90" i="79"/>
  <c r="AC90" i="79"/>
  <c r="AA90" i="79"/>
  <c r="Z90" i="79"/>
  <c r="Y90" i="79"/>
  <c r="X90" i="79"/>
  <c r="W90" i="79"/>
  <c r="V90" i="79"/>
  <c r="M90" i="79"/>
  <c r="L89" i="79"/>
  <c r="L88" i="79"/>
  <c r="L87" i="79"/>
  <c r="N86" i="79"/>
  <c r="AH85" i="79"/>
  <c r="AG85" i="79"/>
  <c r="AF85" i="79"/>
  <c r="AE85" i="79"/>
  <c r="AD85" i="79"/>
  <c r="AC85" i="79"/>
  <c r="AA85" i="79"/>
  <c r="Z85" i="79"/>
  <c r="Y85" i="79"/>
  <c r="X85" i="79"/>
  <c r="W85" i="79"/>
  <c r="V85" i="79"/>
  <c r="M85" i="79"/>
  <c r="L84" i="79"/>
  <c r="L83" i="79"/>
  <c r="L77" i="66" s="1"/>
  <c r="AH82" i="79"/>
  <c r="AG82" i="79"/>
  <c r="AF82" i="79"/>
  <c r="AE82" i="79"/>
  <c r="AD82" i="79"/>
  <c r="AC82" i="79"/>
  <c r="AA82" i="79"/>
  <c r="Z82" i="79"/>
  <c r="Y82" i="79"/>
  <c r="X82" i="79"/>
  <c r="W82" i="79"/>
  <c r="V82" i="79"/>
  <c r="M82" i="79"/>
  <c r="AH70" i="79"/>
  <c r="AG70" i="79"/>
  <c r="AF70" i="79"/>
  <c r="AE70" i="79"/>
  <c r="AD70" i="79"/>
  <c r="AC70" i="79"/>
  <c r="AA70" i="79"/>
  <c r="Z70" i="79"/>
  <c r="Y70" i="79"/>
  <c r="X70" i="79"/>
  <c r="W70" i="79"/>
  <c r="V70" i="79"/>
  <c r="M70" i="79"/>
  <c r="L69" i="79"/>
  <c r="L67" i="79"/>
  <c r="L67" i="66" s="1"/>
  <c r="AH66" i="79"/>
  <c r="AG66" i="79"/>
  <c r="AF66" i="79"/>
  <c r="AE66" i="79"/>
  <c r="AD66" i="79"/>
  <c r="AC66" i="79"/>
  <c r="AA66" i="79"/>
  <c r="Z66" i="79"/>
  <c r="Y66" i="79"/>
  <c r="X66" i="79"/>
  <c r="W66" i="79"/>
  <c r="V66" i="79"/>
  <c r="M66" i="79"/>
  <c r="L65" i="79"/>
  <c r="L64" i="79"/>
  <c r="L63" i="79"/>
  <c r="L63" i="66" s="1"/>
  <c r="L62" i="79"/>
  <c r="L61" i="79"/>
  <c r="L60" i="79"/>
  <c r="L58" i="79"/>
  <c r="L57" i="79"/>
  <c r="L56" i="79"/>
  <c r="L55" i="79"/>
  <c r="L55" i="66" s="1"/>
  <c r="L54" i="79"/>
  <c r="L54" i="66" s="1"/>
  <c r="AH53" i="79"/>
  <c r="AG53" i="79"/>
  <c r="AF53" i="79"/>
  <c r="AE53" i="79"/>
  <c r="AD53" i="79"/>
  <c r="AC53" i="79"/>
  <c r="AA53" i="79"/>
  <c r="Z53" i="79"/>
  <c r="Y53" i="79"/>
  <c r="X53" i="79"/>
  <c r="W53" i="79"/>
  <c r="V53" i="79"/>
  <c r="M53" i="79"/>
  <c r="L52" i="79"/>
  <c r="L51" i="79"/>
  <c r="L51" i="66" s="1"/>
  <c r="AH50" i="79"/>
  <c r="AG50" i="79"/>
  <c r="AF50" i="79"/>
  <c r="AE50" i="79"/>
  <c r="AD50" i="79"/>
  <c r="AC50" i="79"/>
  <c r="AA50" i="79"/>
  <c r="Z50" i="79"/>
  <c r="Y50" i="79"/>
  <c r="X50" i="79"/>
  <c r="W50" i="79"/>
  <c r="V50" i="79"/>
  <c r="M50" i="79"/>
  <c r="L49" i="79"/>
  <c r="L48" i="79"/>
  <c r="L47" i="79"/>
  <c r="L47" i="66" s="1"/>
  <c r="L46" i="79"/>
  <c r="L46" i="66" s="1"/>
  <c r="AH45" i="79"/>
  <c r="AG45" i="79"/>
  <c r="AF45" i="79"/>
  <c r="AE45" i="79"/>
  <c r="AE40" i="79" s="1"/>
  <c r="AD45" i="79"/>
  <c r="AC45" i="79"/>
  <c r="AA45" i="79"/>
  <c r="Z45" i="79"/>
  <c r="Y45" i="79"/>
  <c r="X45" i="79"/>
  <c r="X40" i="79" s="1"/>
  <c r="W45" i="79"/>
  <c r="V45" i="79"/>
  <c r="M45" i="79"/>
  <c r="L44" i="79"/>
  <c r="L43" i="79"/>
  <c r="L42" i="79"/>
  <c r="L42" i="66" s="1"/>
  <c r="L41" i="79"/>
  <c r="L39" i="79"/>
  <c r="L38" i="79"/>
  <c r="AH37" i="79"/>
  <c r="AG37" i="79"/>
  <c r="AF37" i="79"/>
  <c r="AE37" i="79"/>
  <c r="AD37" i="79"/>
  <c r="AC37" i="79"/>
  <c r="AA37" i="79"/>
  <c r="Z37" i="79"/>
  <c r="Y37" i="79"/>
  <c r="X37" i="79"/>
  <c r="W37" i="79"/>
  <c r="V37" i="79"/>
  <c r="M37" i="79"/>
  <c r="L36" i="79"/>
  <c r="L35" i="79"/>
  <c r="L34" i="79"/>
  <c r="AH33" i="79"/>
  <c r="AG33" i="79"/>
  <c r="AF33" i="79"/>
  <c r="AE33" i="79"/>
  <c r="AD33" i="79"/>
  <c r="AC33" i="79"/>
  <c r="AA33" i="79"/>
  <c r="Z33" i="79"/>
  <c r="Y33" i="79"/>
  <c r="X33" i="79"/>
  <c r="W33" i="79"/>
  <c r="V33" i="79"/>
  <c r="M33" i="79"/>
  <c r="L31" i="79"/>
  <c r="L30" i="79"/>
  <c r="L29" i="79"/>
  <c r="L28" i="79"/>
  <c r="L28" i="66" s="1"/>
  <c r="L27" i="79"/>
  <c r="L26" i="79"/>
  <c r="L25" i="79"/>
  <c r="AH24" i="79"/>
  <c r="AG24" i="79"/>
  <c r="AF24" i="79"/>
  <c r="AE24" i="79"/>
  <c r="AD24" i="79"/>
  <c r="AC24" i="79"/>
  <c r="AA24" i="79"/>
  <c r="Z24" i="79"/>
  <c r="Y24" i="79"/>
  <c r="X24" i="79"/>
  <c r="W24" i="79"/>
  <c r="V24" i="79"/>
  <c r="M24" i="79"/>
  <c r="L23" i="79"/>
  <c r="L22" i="79"/>
  <c r="L21" i="79"/>
  <c r="AH20" i="79"/>
  <c r="AG20" i="79"/>
  <c r="AF20" i="79"/>
  <c r="AE20" i="79"/>
  <c r="AD20" i="79"/>
  <c r="AC20" i="79"/>
  <c r="AA20" i="79"/>
  <c r="Z20" i="79"/>
  <c r="Y20" i="79"/>
  <c r="X20" i="79"/>
  <c r="W20" i="79"/>
  <c r="V20" i="79"/>
  <c r="M20" i="79"/>
  <c r="L19" i="79"/>
  <c r="L18" i="79"/>
  <c r="L17" i="79"/>
  <c r="L16" i="79"/>
  <c r="L16" i="66" s="1"/>
  <c r="L15" i="79"/>
  <c r="L14" i="79"/>
  <c r="L13" i="79"/>
  <c r="L12" i="79"/>
  <c r="L12" i="66" s="1"/>
  <c r="L11" i="79"/>
  <c r="L10" i="79"/>
  <c r="L9" i="79"/>
  <c r="L8" i="79"/>
  <c r="L8" i="66" s="1"/>
  <c r="L7" i="79"/>
  <c r="AH6" i="79"/>
  <c r="AG6" i="79"/>
  <c r="AG5" i="79" s="1"/>
  <c r="AF6" i="79"/>
  <c r="AE6" i="79"/>
  <c r="AD6" i="79"/>
  <c r="AC6" i="79"/>
  <c r="AC5" i="79" s="1"/>
  <c r="AA6" i="79"/>
  <c r="Z6" i="79"/>
  <c r="Y6" i="79"/>
  <c r="X6" i="79"/>
  <c r="X5" i="79" s="1"/>
  <c r="W6" i="79"/>
  <c r="V6" i="79"/>
  <c r="M6" i="79"/>
  <c r="J248" i="81" l="1"/>
  <c r="I248" i="81"/>
  <c r="H248" i="81"/>
  <c r="J149" i="84"/>
  <c r="I149" i="84"/>
  <c r="H149" i="84"/>
  <c r="J9" i="81"/>
  <c r="I9" i="81"/>
  <c r="H9" i="81"/>
  <c r="J17" i="81"/>
  <c r="I17" i="81"/>
  <c r="H17" i="81"/>
  <c r="J71" i="81"/>
  <c r="I71" i="81"/>
  <c r="H71" i="81"/>
  <c r="H70" i="81" s="1"/>
  <c r="J100" i="81"/>
  <c r="I100" i="81"/>
  <c r="H100" i="81"/>
  <c r="J104" i="81"/>
  <c r="I104" i="81"/>
  <c r="H104" i="81"/>
  <c r="J112" i="81"/>
  <c r="I112" i="81"/>
  <c r="H112" i="81"/>
  <c r="J119" i="81"/>
  <c r="I119" i="81"/>
  <c r="H119" i="81"/>
  <c r="J127" i="81"/>
  <c r="I127" i="81"/>
  <c r="H127" i="81"/>
  <c r="J143" i="81"/>
  <c r="I143" i="81"/>
  <c r="H143" i="81"/>
  <c r="J163" i="81"/>
  <c r="I163" i="81"/>
  <c r="H163" i="81"/>
  <c r="J171" i="81"/>
  <c r="I171" i="81"/>
  <c r="H171" i="81"/>
  <c r="J183" i="81"/>
  <c r="I183" i="81"/>
  <c r="H183" i="81"/>
  <c r="J195" i="81"/>
  <c r="I195" i="81"/>
  <c r="H195" i="81"/>
  <c r="J207" i="81"/>
  <c r="I207" i="81"/>
  <c r="H207" i="81"/>
  <c r="J211" i="81"/>
  <c r="I211" i="81"/>
  <c r="H211" i="81"/>
  <c r="J223" i="81"/>
  <c r="I223" i="81"/>
  <c r="H223" i="81"/>
  <c r="J228" i="81"/>
  <c r="J227" i="81" s="1"/>
  <c r="I228" i="81"/>
  <c r="H228" i="81"/>
  <c r="J236" i="81"/>
  <c r="I236" i="81"/>
  <c r="H236" i="81"/>
  <c r="H14" i="82"/>
  <c r="J14" i="82"/>
  <c r="I14" i="82"/>
  <c r="H23" i="82"/>
  <c r="J23" i="82"/>
  <c r="I23" i="82"/>
  <c r="H68" i="82"/>
  <c r="J68" i="82"/>
  <c r="I68" i="82"/>
  <c r="H71" i="82"/>
  <c r="J71" i="82"/>
  <c r="I71" i="82"/>
  <c r="H92" i="82"/>
  <c r="J92" i="82"/>
  <c r="I92" i="82"/>
  <c r="H96" i="82"/>
  <c r="J96" i="82"/>
  <c r="I96" i="82"/>
  <c r="H100" i="82"/>
  <c r="H99" i="82" s="1"/>
  <c r="J100" i="82"/>
  <c r="I100" i="82"/>
  <c r="H104" i="82"/>
  <c r="J104" i="82"/>
  <c r="I104" i="82"/>
  <c r="H128" i="82"/>
  <c r="J128" i="82"/>
  <c r="I128" i="82"/>
  <c r="H136" i="82"/>
  <c r="J136" i="82"/>
  <c r="I136" i="82"/>
  <c r="H144" i="82"/>
  <c r="J144" i="82"/>
  <c r="I144" i="82"/>
  <c r="H155" i="82"/>
  <c r="J155" i="82"/>
  <c r="J151" i="66" s="1"/>
  <c r="I155" i="82"/>
  <c r="H176" i="82"/>
  <c r="J176" i="82"/>
  <c r="I176" i="82"/>
  <c r="H184" i="82"/>
  <c r="J184" i="82"/>
  <c r="I184" i="82"/>
  <c r="H188" i="82"/>
  <c r="J188" i="82"/>
  <c r="I188" i="82"/>
  <c r="H192" i="82"/>
  <c r="J192" i="82"/>
  <c r="I192" i="82"/>
  <c r="H208" i="82"/>
  <c r="J208" i="82"/>
  <c r="I208" i="82"/>
  <c r="H212" i="82"/>
  <c r="J212" i="82"/>
  <c r="I212" i="82"/>
  <c r="H216" i="82"/>
  <c r="J216" i="82"/>
  <c r="I216" i="82"/>
  <c r="H220" i="82"/>
  <c r="J220" i="82"/>
  <c r="I220" i="82"/>
  <c r="H228" i="82"/>
  <c r="J228" i="82"/>
  <c r="I228" i="82"/>
  <c r="H234" i="82"/>
  <c r="J234" i="82"/>
  <c r="I234" i="82"/>
  <c r="H238" i="82"/>
  <c r="J238" i="82"/>
  <c r="I238" i="82"/>
  <c r="H242" i="82"/>
  <c r="J242" i="82"/>
  <c r="I242" i="82"/>
  <c r="H250" i="82"/>
  <c r="J250" i="82"/>
  <c r="I250" i="82"/>
  <c r="H258" i="82"/>
  <c r="J258" i="82"/>
  <c r="I258" i="82"/>
  <c r="J28" i="84"/>
  <c r="I28" i="84"/>
  <c r="H28" i="84"/>
  <c r="J48" i="84"/>
  <c r="I48" i="84"/>
  <c r="I48" i="66" s="1"/>
  <c r="H48" i="84"/>
  <c r="J65" i="84"/>
  <c r="I65" i="84"/>
  <c r="H65" i="84"/>
  <c r="J102" i="84"/>
  <c r="I102" i="84"/>
  <c r="H102" i="84"/>
  <c r="J106" i="84"/>
  <c r="I106" i="84"/>
  <c r="H106" i="84"/>
  <c r="J118" i="84"/>
  <c r="I118" i="84"/>
  <c r="I115" i="66" s="1"/>
  <c r="H118" i="84"/>
  <c r="J122" i="84"/>
  <c r="I122" i="84"/>
  <c r="H122" i="84"/>
  <c r="H119" i="66" s="1"/>
  <c r="J125" i="84"/>
  <c r="I125" i="84"/>
  <c r="H125" i="84"/>
  <c r="J129" i="84"/>
  <c r="J126" i="66" s="1"/>
  <c r="I129" i="84"/>
  <c r="H129" i="84"/>
  <c r="J137" i="84"/>
  <c r="I137" i="84"/>
  <c r="I134" i="66" s="1"/>
  <c r="H137" i="84"/>
  <c r="J145" i="84"/>
  <c r="I145" i="84"/>
  <c r="H145" i="84"/>
  <c r="H142" i="66" s="1"/>
  <c r="J173" i="84"/>
  <c r="I173" i="84"/>
  <c r="H173" i="84"/>
  <c r="J177" i="84"/>
  <c r="I177" i="84"/>
  <c r="H177" i="84"/>
  <c r="J193" i="84"/>
  <c r="I193" i="84"/>
  <c r="I190" i="66" s="1"/>
  <c r="H193" i="84"/>
  <c r="J197" i="84"/>
  <c r="I197" i="84"/>
  <c r="H197" i="84"/>
  <c r="H194" i="66" s="1"/>
  <c r="J208" i="84"/>
  <c r="I208" i="84"/>
  <c r="H208" i="84"/>
  <c r="J216" i="84"/>
  <c r="I216" i="84"/>
  <c r="H216" i="84"/>
  <c r="J224" i="84"/>
  <c r="I224" i="84"/>
  <c r="I221" i="66" s="1"/>
  <c r="H224" i="84"/>
  <c r="J246" i="84"/>
  <c r="I246" i="84"/>
  <c r="H246" i="84"/>
  <c r="H243" i="66" s="1"/>
  <c r="L13" i="66"/>
  <c r="L34" i="66"/>
  <c r="L64" i="66"/>
  <c r="L78" i="66"/>
  <c r="L82" i="66"/>
  <c r="AB123" i="79"/>
  <c r="L122" i="66"/>
  <c r="L130" i="66"/>
  <c r="L168" i="66"/>
  <c r="L180" i="66"/>
  <c r="L196" i="66"/>
  <c r="L208" i="66"/>
  <c r="L216" i="66"/>
  <c r="L230" i="66"/>
  <c r="L234" i="66"/>
  <c r="J10" i="81"/>
  <c r="I10" i="81"/>
  <c r="H10" i="81"/>
  <c r="J22" i="81"/>
  <c r="I22" i="81"/>
  <c r="H22" i="81"/>
  <c r="J26" i="81"/>
  <c r="I26" i="81"/>
  <c r="H26" i="81"/>
  <c r="U40" i="81"/>
  <c r="J64" i="81"/>
  <c r="I64" i="81"/>
  <c r="H64" i="81"/>
  <c r="J72" i="81"/>
  <c r="I72" i="81"/>
  <c r="H72" i="81"/>
  <c r="J81" i="81"/>
  <c r="I81" i="81"/>
  <c r="H81" i="81"/>
  <c r="J89" i="81"/>
  <c r="I89" i="81"/>
  <c r="H89" i="81"/>
  <c r="J93" i="81"/>
  <c r="I93" i="81"/>
  <c r="H93" i="81"/>
  <c r="J101" i="81"/>
  <c r="I101" i="81"/>
  <c r="H101" i="81"/>
  <c r="J105" i="81"/>
  <c r="I105" i="81"/>
  <c r="H105" i="81"/>
  <c r="J113" i="81"/>
  <c r="I113" i="81"/>
  <c r="H113" i="81"/>
  <c r="J132" i="81"/>
  <c r="I132" i="81"/>
  <c r="H132" i="81"/>
  <c r="J140" i="81"/>
  <c r="I140" i="81"/>
  <c r="H140" i="81"/>
  <c r="J172" i="81"/>
  <c r="I172" i="81"/>
  <c r="H172" i="81"/>
  <c r="J180" i="81"/>
  <c r="I180" i="81"/>
  <c r="H180" i="81"/>
  <c r="J184" i="81"/>
  <c r="I184" i="81"/>
  <c r="H184" i="81"/>
  <c r="J188" i="81"/>
  <c r="I188" i="81"/>
  <c r="H188" i="81"/>
  <c r="J208" i="81"/>
  <c r="I208" i="81"/>
  <c r="H208" i="81"/>
  <c r="J212" i="81"/>
  <c r="I212" i="81"/>
  <c r="H212" i="81"/>
  <c r="J229" i="81"/>
  <c r="I229" i="81"/>
  <c r="H229" i="81"/>
  <c r="J233" i="81"/>
  <c r="I233" i="81"/>
  <c r="H233" i="81"/>
  <c r="U244" i="81"/>
  <c r="J245" i="81"/>
  <c r="I245" i="81"/>
  <c r="H245" i="81"/>
  <c r="J252" i="81"/>
  <c r="I252" i="81"/>
  <c r="H252" i="81"/>
  <c r="H15" i="82"/>
  <c r="J15" i="82"/>
  <c r="I15" i="82"/>
  <c r="H19" i="82"/>
  <c r="J19" i="82"/>
  <c r="I19" i="82"/>
  <c r="H29" i="82"/>
  <c r="J29" i="82"/>
  <c r="I29" i="82"/>
  <c r="H69" i="82"/>
  <c r="J69" i="82"/>
  <c r="I69" i="82"/>
  <c r="H81" i="82"/>
  <c r="J81" i="82"/>
  <c r="I81" i="82"/>
  <c r="H85" i="82"/>
  <c r="J85" i="82"/>
  <c r="I85" i="82"/>
  <c r="H93" i="82"/>
  <c r="J93" i="82"/>
  <c r="I93" i="82"/>
  <c r="H97" i="82"/>
  <c r="J97" i="82"/>
  <c r="I97" i="82"/>
  <c r="H101" i="82"/>
  <c r="J101" i="82"/>
  <c r="I101" i="82"/>
  <c r="H109" i="82"/>
  <c r="J109" i="82"/>
  <c r="I109" i="82"/>
  <c r="H133" i="82"/>
  <c r="J133" i="82"/>
  <c r="I133" i="82"/>
  <c r="H137" i="82"/>
  <c r="J137" i="82"/>
  <c r="I137" i="82"/>
  <c r="H149" i="82"/>
  <c r="J149" i="82"/>
  <c r="I149" i="82"/>
  <c r="H152" i="82"/>
  <c r="J152" i="82"/>
  <c r="I152" i="82"/>
  <c r="H173" i="82"/>
  <c r="J173" i="82"/>
  <c r="I173" i="82"/>
  <c r="H177" i="82"/>
  <c r="J177" i="82"/>
  <c r="I177" i="82"/>
  <c r="H181" i="82"/>
  <c r="J181" i="82"/>
  <c r="I181" i="82"/>
  <c r="H189" i="82"/>
  <c r="J189" i="82"/>
  <c r="I189" i="82"/>
  <c r="H193" i="82"/>
  <c r="J193" i="82"/>
  <c r="I193" i="82"/>
  <c r="H209" i="82"/>
  <c r="J209" i="82"/>
  <c r="I209" i="82"/>
  <c r="H217" i="82"/>
  <c r="J217" i="82"/>
  <c r="I217" i="82"/>
  <c r="H221" i="82"/>
  <c r="J221" i="82"/>
  <c r="I221" i="82"/>
  <c r="H247" i="82"/>
  <c r="J247" i="82"/>
  <c r="I247" i="82"/>
  <c r="H255" i="82"/>
  <c r="J255" i="82"/>
  <c r="I255" i="82"/>
  <c r="L10" i="66"/>
  <c r="L18" i="66"/>
  <c r="L30" i="66"/>
  <c r="L48" i="66"/>
  <c r="L52" i="66"/>
  <c r="L56" i="66"/>
  <c r="L65" i="66"/>
  <c r="L11" i="66"/>
  <c r="L15" i="66"/>
  <c r="L19" i="66"/>
  <c r="L23" i="66"/>
  <c r="L27" i="66"/>
  <c r="L31" i="66"/>
  <c r="L36" i="66"/>
  <c r="L41" i="66"/>
  <c r="L49" i="66"/>
  <c r="L57" i="66"/>
  <c r="L62" i="66"/>
  <c r="L116" i="66"/>
  <c r="L124" i="66"/>
  <c r="L128" i="66"/>
  <c r="L132" i="66"/>
  <c r="L136" i="66"/>
  <c r="L140" i="66"/>
  <c r="L144" i="66"/>
  <c r="L166" i="66"/>
  <c r="L170" i="66"/>
  <c r="L174" i="66"/>
  <c r="L178" i="66"/>
  <c r="L182" i="66"/>
  <c r="L190" i="66"/>
  <c r="L194" i="66"/>
  <c r="L198" i="66"/>
  <c r="L202" i="66"/>
  <c r="L206" i="66"/>
  <c r="L210" i="66"/>
  <c r="L218" i="66"/>
  <c r="L222" i="66"/>
  <c r="L228" i="66"/>
  <c r="L232" i="66"/>
  <c r="L236" i="66"/>
  <c r="L241" i="66"/>
  <c r="L245" i="66"/>
  <c r="P5" i="81"/>
  <c r="J8" i="81"/>
  <c r="I8" i="81"/>
  <c r="H8" i="81"/>
  <c r="J12" i="81"/>
  <c r="I12" i="81"/>
  <c r="H12" i="81"/>
  <c r="J16" i="81"/>
  <c r="I16" i="81"/>
  <c r="H16" i="81"/>
  <c r="J28" i="81"/>
  <c r="I28" i="81"/>
  <c r="H28" i="81"/>
  <c r="J38" i="81"/>
  <c r="I38" i="81"/>
  <c r="H38" i="81"/>
  <c r="J43" i="81"/>
  <c r="I43" i="81"/>
  <c r="H43" i="81"/>
  <c r="J48" i="81"/>
  <c r="I48" i="81"/>
  <c r="H48" i="81"/>
  <c r="J52" i="81"/>
  <c r="I52" i="81"/>
  <c r="H52" i="81"/>
  <c r="J56" i="81"/>
  <c r="I56" i="81"/>
  <c r="H56" i="81"/>
  <c r="J62" i="81"/>
  <c r="I62" i="81"/>
  <c r="H62" i="81"/>
  <c r="J74" i="81"/>
  <c r="I74" i="81"/>
  <c r="H74" i="81"/>
  <c r="J83" i="81"/>
  <c r="I83" i="81"/>
  <c r="H83" i="81"/>
  <c r="J87" i="81"/>
  <c r="I87" i="81"/>
  <c r="H87" i="81"/>
  <c r="J91" i="81"/>
  <c r="I91" i="81"/>
  <c r="H91" i="81"/>
  <c r="J99" i="81"/>
  <c r="I99" i="81"/>
  <c r="H99" i="81"/>
  <c r="J103" i="81"/>
  <c r="I103" i="81"/>
  <c r="H103" i="81"/>
  <c r="J111" i="81"/>
  <c r="I111" i="81"/>
  <c r="H111" i="81"/>
  <c r="J115" i="81"/>
  <c r="I115" i="81"/>
  <c r="H115" i="81"/>
  <c r="J118" i="81"/>
  <c r="J117" i="81" s="1"/>
  <c r="I118" i="81"/>
  <c r="I117" i="81" s="1"/>
  <c r="H118" i="81"/>
  <c r="J122" i="81"/>
  <c r="I122" i="81"/>
  <c r="H122" i="81"/>
  <c r="J126" i="81"/>
  <c r="I126" i="81"/>
  <c r="H126" i="81"/>
  <c r="J130" i="81"/>
  <c r="I130" i="81"/>
  <c r="H130" i="81"/>
  <c r="J134" i="81"/>
  <c r="I134" i="81"/>
  <c r="H134" i="81"/>
  <c r="J138" i="81"/>
  <c r="I138" i="81"/>
  <c r="H138" i="81"/>
  <c r="J142" i="81"/>
  <c r="I142" i="81"/>
  <c r="H142" i="81"/>
  <c r="J146" i="81"/>
  <c r="I146" i="81"/>
  <c r="H146" i="81"/>
  <c r="T162" i="81"/>
  <c r="J166" i="81"/>
  <c r="I166" i="81"/>
  <c r="H166" i="81"/>
  <c r="J170" i="81"/>
  <c r="I170" i="81"/>
  <c r="H170" i="81"/>
  <c r="J174" i="81"/>
  <c r="I174" i="81"/>
  <c r="H174" i="81"/>
  <c r="J178" i="81"/>
  <c r="I178" i="81"/>
  <c r="H178" i="81"/>
  <c r="J182" i="81"/>
  <c r="I182" i="81"/>
  <c r="H182" i="81"/>
  <c r="J190" i="81"/>
  <c r="I190" i="81"/>
  <c r="H190" i="81"/>
  <c r="J194" i="81"/>
  <c r="I194" i="81"/>
  <c r="H194" i="81"/>
  <c r="J198" i="81"/>
  <c r="I198" i="81"/>
  <c r="H198" i="81"/>
  <c r="J202" i="81"/>
  <c r="I202" i="81"/>
  <c r="H202" i="81"/>
  <c r="J206" i="81"/>
  <c r="I206" i="81"/>
  <c r="H206" i="81"/>
  <c r="J210" i="81"/>
  <c r="I210" i="81"/>
  <c r="H210" i="81"/>
  <c r="J218" i="81"/>
  <c r="I218" i="81"/>
  <c r="H218" i="81"/>
  <c r="J222" i="81"/>
  <c r="I222" i="81"/>
  <c r="H222" i="81"/>
  <c r="J235" i="81"/>
  <c r="I235" i="81"/>
  <c r="H235" i="81"/>
  <c r="J239" i="81"/>
  <c r="I239" i="81"/>
  <c r="H239" i="81"/>
  <c r="J243" i="81"/>
  <c r="I243" i="81"/>
  <c r="H243" i="81"/>
  <c r="J250" i="81"/>
  <c r="I250" i="81"/>
  <c r="H250" i="81"/>
  <c r="J254" i="81"/>
  <c r="I254" i="81"/>
  <c r="H254" i="81"/>
  <c r="Q5" i="82"/>
  <c r="H9" i="82"/>
  <c r="J9" i="82"/>
  <c r="I9" i="82"/>
  <c r="H13" i="82"/>
  <c r="J13" i="82"/>
  <c r="I13" i="82"/>
  <c r="H17" i="82"/>
  <c r="J17" i="82"/>
  <c r="I17" i="82"/>
  <c r="H21" i="82"/>
  <c r="J21" i="82"/>
  <c r="J20" i="82" s="1"/>
  <c r="I21" i="82"/>
  <c r="I20" i="82" s="1"/>
  <c r="H27" i="82"/>
  <c r="J27" i="82"/>
  <c r="I27" i="82"/>
  <c r="H31" i="82"/>
  <c r="H24" i="82" s="1"/>
  <c r="J31" i="82"/>
  <c r="I31" i="82"/>
  <c r="H48" i="82"/>
  <c r="J48" i="82"/>
  <c r="I48" i="82"/>
  <c r="H56" i="82"/>
  <c r="J56" i="82"/>
  <c r="I56" i="82"/>
  <c r="H67" i="82"/>
  <c r="J67" i="82"/>
  <c r="I67" i="82"/>
  <c r="H87" i="82"/>
  <c r="J87" i="82"/>
  <c r="I87" i="82"/>
  <c r="H91" i="82"/>
  <c r="J91" i="82"/>
  <c r="I91" i="82"/>
  <c r="H95" i="82"/>
  <c r="J95" i="82"/>
  <c r="I95" i="82"/>
  <c r="H103" i="82"/>
  <c r="J103" i="82"/>
  <c r="I103" i="82"/>
  <c r="H107" i="82"/>
  <c r="J107" i="82"/>
  <c r="I107" i="82"/>
  <c r="H119" i="82"/>
  <c r="J119" i="82"/>
  <c r="I119" i="82"/>
  <c r="H123" i="82"/>
  <c r="J123" i="82"/>
  <c r="I123" i="82"/>
  <c r="H127" i="82"/>
  <c r="J127" i="82"/>
  <c r="I127" i="82"/>
  <c r="H131" i="82"/>
  <c r="J131" i="82"/>
  <c r="I131" i="82"/>
  <c r="H135" i="82"/>
  <c r="J135" i="82"/>
  <c r="I135" i="82"/>
  <c r="H147" i="82"/>
  <c r="J147" i="82"/>
  <c r="I147" i="82"/>
  <c r="H171" i="82"/>
  <c r="J171" i="82"/>
  <c r="I171" i="82"/>
  <c r="H175" i="82"/>
  <c r="J175" i="82"/>
  <c r="I175" i="82"/>
  <c r="H183" i="82"/>
  <c r="J183" i="82"/>
  <c r="I183" i="82"/>
  <c r="H187" i="82"/>
  <c r="J187" i="82"/>
  <c r="I187" i="82"/>
  <c r="H195" i="82"/>
  <c r="J195" i="82"/>
  <c r="I195" i="82"/>
  <c r="H199" i="82"/>
  <c r="J199" i="82"/>
  <c r="I199" i="82"/>
  <c r="H203" i="82"/>
  <c r="J203" i="82"/>
  <c r="I203" i="82"/>
  <c r="H207" i="82"/>
  <c r="J207" i="82"/>
  <c r="I207" i="82"/>
  <c r="H211" i="82"/>
  <c r="J211" i="82"/>
  <c r="I211" i="82"/>
  <c r="H215" i="82"/>
  <c r="J215" i="82"/>
  <c r="I215" i="82"/>
  <c r="H219" i="82"/>
  <c r="J219" i="82"/>
  <c r="I219" i="82"/>
  <c r="H223" i="82"/>
  <c r="J223" i="82"/>
  <c r="I223" i="82"/>
  <c r="H227" i="82"/>
  <c r="J227" i="82"/>
  <c r="I227" i="82"/>
  <c r="H233" i="82"/>
  <c r="J233" i="82"/>
  <c r="I233" i="82"/>
  <c r="H237" i="82"/>
  <c r="J237" i="82"/>
  <c r="I237" i="82"/>
  <c r="H241" i="82"/>
  <c r="J241" i="82"/>
  <c r="I241" i="82"/>
  <c r="H245" i="82"/>
  <c r="J245" i="82"/>
  <c r="I245" i="82"/>
  <c r="H253" i="82"/>
  <c r="J253" i="82"/>
  <c r="I253" i="82"/>
  <c r="H257" i="82"/>
  <c r="J257" i="82"/>
  <c r="I257" i="82"/>
  <c r="J11" i="84"/>
  <c r="I11" i="84"/>
  <c r="H11" i="84"/>
  <c r="H11" i="66" s="1"/>
  <c r="J15" i="84"/>
  <c r="I15" i="84"/>
  <c r="H15" i="84"/>
  <c r="J19" i="84"/>
  <c r="J19" i="66" s="1"/>
  <c r="I19" i="84"/>
  <c r="H19" i="84"/>
  <c r="J23" i="84"/>
  <c r="I23" i="84"/>
  <c r="I23" i="66" s="1"/>
  <c r="H23" i="84"/>
  <c r="J27" i="84"/>
  <c r="I27" i="84"/>
  <c r="H27" i="84"/>
  <c r="H27" i="66" s="1"/>
  <c r="J31" i="84"/>
  <c r="I31" i="84"/>
  <c r="H31" i="84"/>
  <c r="J36" i="84"/>
  <c r="J36" i="66" s="1"/>
  <c r="I36" i="84"/>
  <c r="H36" i="84"/>
  <c r="J47" i="84"/>
  <c r="I47" i="84"/>
  <c r="I47" i="66" s="1"/>
  <c r="H47" i="84"/>
  <c r="J54" i="84"/>
  <c r="I54" i="84"/>
  <c r="H54" i="84"/>
  <c r="J59" i="84"/>
  <c r="J56" i="66" s="1"/>
  <c r="I59" i="84"/>
  <c r="H59" i="84"/>
  <c r="H56" i="66" s="1"/>
  <c r="J64" i="84"/>
  <c r="J61" i="66" s="1"/>
  <c r="I64" i="84"/>
  <c r="H64" i="84"/>
  <c r="J68" i="84"/>
  <c r="I68" i="84"/>
  <c r="I65" i="66" s="1"/>
  <c r="H68" i="84"/>
  <c r="J72" i="84"/>
  <c r="I72" i="84"/>
  <c r="H72" i="84"/>
  <c r="H69" i="66" s="1"/>
  <c r="J76" i="84"/>
  <c r="I76" i="84"/>
  <c r="H76" i="84"/>
  <c r="J85" i="84"/>
  <c r="J82" i="66" s="1"/>
  <c r="I85" i="84"/>
  <c r="H85" i="84"/>
  <c r="J89" i="84"/>
  <c r="I89" i="84"/>
  <c r="I86" i="66" s="1"/>
  <c r="H89" i="84"/>
  <c r="J93" i="84"/>
  <c r="I93" i="84"/>
  <c r="H93" i="84"/>
  <c r="H90" i="66" s="1"/>
  <c r="J97" i="84"/>
  <c r="I97" i="84"/>
  <c r="H97" i="84"/>
  <c r="J101" i="84"/>
  <c r="J98" i="66" s="1"/>
  <c r="I101" i="84"/>
  <c r="H101" i="84"/>
  <c r="J105" i="84"/>
  <c r="I105" i="84"/>
  <c r="I102" i="66" s="1"/>
  <c r="H105" i="84"/>
  <c r="J113" i="84"/>
  <c r="I113" i="84"/>
  <c r="H113" i="84"/>
  <c r="J117" i="84"/>
  <c r="I117" i="84"/>
  <c r="H117" i="84"/>
  <c r="J124" i="84"/>
  <c r="I124" i="84"/>
  <c r="H124" i="84"/>
  <c r="J128" i="84"/>
  <c r="I128" i="84"/>
  <c r="I125" i="66" s="1"/>
  <c r="H128" i="84"/>
  <c r="J132" i="84"/>
  <c r="I132" i="84"/>
  <c r="H132" i="84"/>
  <c r="H129" i="66" s="1"/>
  <c r="J136" i="84"/>
  <c r="I136" i="84"/>
  <c r="H136" i="84"/>
  <c r="J140" i="84"/>
  <c r="I140" i="84"/>
  <c r="H140" i="84"/>
  <c r="J144" i="84"/>
  <c r="I144" i="84"/>
  <c r="I141" i="66" s="1"/>
  <c r="H144" i="84"/>
  <c r="J148" i="84"/>
  <c r="I148" i="84"/>
  <c r="H148" i="84"/>
  <c r="H145" i="66" s="1"/>
  <c r="J155" i="84"/>
  <c r="I155" i="84"/>
  <c r="H155" i="84"/>
  <c r="J168" i="84"/>
  <c r="I168" i="84"/>
  <c r="H168" i="84"/>
  <c r="J172" i="84"/>
  <c r="I172" i="84"/>
  <c r="I169" i="66" s="1"/>
  <c r="H172" i="84"/>
  <c r="J176" i="84"/>
  <c r="I176" i="84"/>
  <c r="H176" i="84"/>
  <c r="H173" i="66" s="1"/>
  <c r="J180" i="84"/>
  <c r="I180" i="84"/>
  <c r="H180" i="84"/>
  <c r="J184" i="84"/>
  <c r="I184" i="84"/>
  <c r="H184" i="84"/>
  <c r="J188" i="84"/>
  <c r="I188" i="84"/>
  <c r="I185" i="66" s="1"/>
  <c r="H188" i="84"/>
  <c r="J192" i="84"/>
  <c r="I192" i="84"/>
  <c r="H192" i="84"/>
  <c r="H189" i="66" s="1"/>
  <c r="J196" i="84"/>
  <c r="I196" i="84"/>
  <c r="H196" i="84"/>
  <c r="L200" i="84"/>
  <c r="N200" i="84" s="1"/>
  <c r="J207" i="84"/>
  <c r="I207" i="84"/>
  <c r="H207" i="84"/>
  <c r="J211" i="84"/>
  <c r="J208" i="66" s="1"/>
  <c r="I211" i="84"/>
  <c r="I208" i="66" s="1"/>
  <c r="H211" i="84"/>
  <c r="H208" i="66" s="1"/>
  <c r="J215" i="84"/>
  <c r="J212" i="66" s="1"/>
  <c r="I215" i="84"/>
  <c r="I212" i="66" s="1"/>
  <c r="H215" i="84"/>
  <c r="J219" i="84"/>
  <c r="I219" i="84"/>
  <c r="H219" i="84"/>
  <c r="J223" i="84"/>
  <c r="I223" i="84"/>
  <c r="H223" i="84"/>
  <c r="J227" i="84"/>
  <c r="J224" i="66" s="1"/>
  <c r="I227" i="84"/>
  <c r="H227" i="84"/>
  <c r="J233" i="84"/>
  <c r="I233" i="84"/>
  <c r="H233" i="84"/>
  <c r="J237" i="84"/>
  <c r="I237" i="84"/>
  <c r="H237" i="84"/>
  <c r="J241" i="84"/>
  <c r="I241" i="84"/>
  <c r="H241" i="84"/>
  <c r="J245" i="84"/>
  <c r="I245" i="84"/>
  <c r="H245" i="84"/>
  <c r="J249" i="84"/>
  <c r="I249" i="84"/>
  <c r="H249" i="84"/>
  <c r="J253" i="84"/>
  <c r="I253" i="84"/>
  <c r="H253" i="84"/>
  <c r="J257" i="84"/>
  <c r="J254" i="66" s="1"/>
  <c r="I257" i="84"/>
  <c r="I254" i="66" s="1"/>
  <c r="H257" i="84"/>
  <c r="H254" i="66" s="1"/>
  <c r="Q240" i="83"/>
  <c r="Q239" i="83" s="1"/>
  <c r="J29" i="81"/>
  <c r="I29" i="81"/>
  <c r="H29" i="81"/>
  <c r="J57" i="81"/>
  <c r="I57" i="81"/>
  <c r="H57" i="81"/>
  <c r="J88" i="81"/>
  <c r="I88" i="81"/>
  <c r="H88" i="81"/>
  <c r="J108" i="81"/>
  <c r="I108" i="81"/>
  <c r="H108" i="81"/>
  <c r="J131" i="81"/>
  <c r="I131" i="81"/>
  <c r="H131" i="81"/>
  <c r="J179" i="81"/>
  <c r="I179" i="81"/>
  <c r="H179" i="81"/>
  <c r="J203" i="81"/>
  <c r="I203" i="81"/>
  <c r="H203" i="81"/>
  <c r="J219" i="81"/>
  <c r="I219" i="81"/>
  <c r="H219" i="81"/>
  <c r="J240" i="81"/>
  <c r="I240" i="81"/>
  <c r="H240" i="81"/>
  <c r="J251" i="81"/>
  <c r="I251" i="81"/>
  <c r="H251" i="81"/>
  <c r="H10" i="82"/>
  <c r="J10" i="82"/>
  <c r="I10" i="82"/>
  <c r="H28" i="82"/>
  <c r="J28" i="82"/>
  <c r="I28" i="82"/>
  <c r="L80" i="66"/>
  <c r="H108" i="82"/>
  <c r="J108" i="82"/>
  <c r="I108" i="82"/>
  <c r="H120" i="82"/>
  <c r="J120" i="82"/>
  <c r="I120" i="82"/>
  <c r="H140" i="82"/>
  <c r="J140" i="82"/>
  <c r="I140" i="82"/>
  <c r="H148" i="82"/>
  <c r="J148" i="82"/>
  <c r="I148" i="82"/>
  <c r="H172" i="82"/>
  <c r="J172" i="82"/>
  <c r="I172" i="82"/>
  <c r="H196" i="82"/>
  <c r="J196" i="82"/>
  <c r="I196" i="82"/>
  <c r="H224" i="82"/>
  <c r="J224" i="82"/>
  <c r="I224" i="82"/>
  <c r="H246" i="82"/>
  <c r="J246" i="82"/>
  <c r="I246" i="82"/>
  <c r="J16" i="84"/>
  <c r="I16" i="84"/>
  <c r="H16" i="84"/>
  <c r="J86" i="84"/>
  <c r="I86" i="84"/>
  <c r="H86" i="84"/>
  <c r="J94" i="84"/>
  <c r="J91" i="66" s="1"/>
  <c r="I94" i="84"/>
  <c r="H94" i="84"/>
  <c r="J114" i="84"/>
  <c r="I114" i="84"/>
  <c r="H114" i="84"/>
  <c r="J141" i="84"/>
  <c r="I141" i="84"/>
  <c r="H141" i="84"/>
  <c r="J181" i="84"/>
  <c r="I181" i="84"/>
  <c r="H181" i="84"/>
  <c r="J204" i="84"/>
  <c r="I204" i="84"/>
  <c r="H204" i="84"/>
  <c r="J220" i="84"/>
  <c r="I220" i="84"/>
  <c r="I217" i="66" s="1"/>
  <c r="H220" i="84"/>
  <c r="J238" i="84"/>
  <c r="I238" i="84"/>
  <c r="H238" i="84"/>
  <c r="H235" i="66" s="1"/>
  <c r="L9" i="66"/>
  <c r="L21" i="66"/>
  <c r="L29" i="66"/>
  <c r="L60" i="66"/>
  <c r="L126" i="66"/>
  <c r="L172" i="66"/>
  <c r="L176" i="66"/>
  <c r="L192" i="66"/>
  <c r="L204" i="66"/>
  <c r="L224" i="66"/>
  <c r="L243" i="66"/>
  <c r="L251" i="66"/>
  <c r="J18" i="81"/>
  <c r="I18" i="81"/>
  <c r="H18" i="81"/>
  <c r="J60" i="81"/>
  <c r="I60" i="81"/>
  <c r="H60" i="81"/>
  <c r="J97" i="81"/>
  <c r="I97" i="81"/>
  <c r="H97" i="81"/>
  <c r="L117" i="81"/>
  <c r="J124" i="81"/>
  <c r="I124" i="81"/>
  <c r="H124" i="81"/>
  <c r="J136" i="81"/>
  <c r="I136" i="81"/>
  <c r="H136" i="81"/>
  <c r="J144" i="81"/>
  <c r="I144" i="81"/>
  <c r="H144" i="81"/>
  <c r="U157" i="81"/>
  <c r="J176" i="81"/>
  <c r="I176" i="81"/>
  <c r="H176" i="81"/>
  <c r="J196" i="81"/>
  <c r="I196" i="81"/>
  <c r="H196" i="81"/>
  <c r="J220" i="81"/>
  <c r="I220" i="81"/>
  <c r="H220" i="81"/>
  <c r="J237" i="81"/>
  <c r="I237" i="81"/>
  <c r="H237" i="81"/>
  <c r="H34" i="82"/>
  <c r="J34" i="82"/>
  <c r="I34" i="82"/>
  <c r="H65" i="82"/>
  <c r="J65" i="82"/>
  <c r="I65" i="82"/>
  <c r="H156" i="82"/>
  <c r="J156" i="82"/>
  <c r="I156" i="82"/>
  <c r="H169" i="82"/>
  <c r="J169" i="82"/>
  <c r="I169" i="82"/>
  <c r="I168" i="82" s="1"/>
  <c r="H197" i="82"/>
  <c r="J197" i="82"/>
  <c r="I197" i="82"/>
  <c r="H213" i="82"/>
  <c r="J213" i="82"/>
  <c r="I213" i="82"/>
  <c r="H239" i="82"/>
  <c r="J239" i="82"/>
  <c r="I239" i="82"/>
  <c r="J9" i="84"/>
  <c r="I9" i="84"/>
  <c r="I9" i="66" s="1"/>
  <c r="H9" i="84"/>
  <c r="H9" i="66" s="1"/>
  <c r="J13" i="84"/>
  <c r="I13" i="84"/>
  <c r="H13" i="84"/>
  <c r="J17" i="84"/>
  <c r="J17" i="66" s="1"/>
  <c r="I17" i="84"/>
  <c r="H17" i="84"/>
  <c r="H17" i="66" s="1"/>
  <c r="U20" i="84"/>
  <c r="U24" i="84"/>
  <c r="J29" i="84"/>
  <c r="J29" i="66" s="1"/>
  <c r="I29" i="84"/>
  <c r="I29" i="66" s="1"/>
  <c r="H29" i="84"/>
  <c r="H29" i="66" s="1"/>
  <c r="U33" i="84"/>
  <c r="J34" i="84"/>
  <c r="I34" i="84"/>
  <c r="H34" i="84"/>
  <c r="U37" i="84"/>
  <c r="J61" i="84"/>
  <c r="I61" i="84"/>
  <c r="H61" i="84"/>
  <c r="H58" i="66" s="1"/>
  <c r="J66" i="84"/>
  <c r="J63" i="66" s="1"/>
  <c r="I66" i="84"/>
  <c r="H66" i="84"/>
  <c r="U82" i="84"/>
  <c r="J91" i="84"/>
  <c r="J88" i="66" s="1"/>
  <c r="I91" i="84"/>
  <c r="H91" i="84"/>
  <c r="J95" i="84"/>
  <c r="I95" i="84"/>
  <c r="I92" i="66" s="1"/>
  <c r="H95" i="84"/>
  <c r="H92" i="66" s="1"/>
  <c r="U98" i="84"/>
  <c r="J99" i="84"/>
  <c r="I99" i="84"/>
  <c r="H99" i="84"/>
  <c r="J103" i="84"/>
  <c r="I103" i="84"/>
  <c r="I100" i="66" s="1"/>
  <c r="H103" i="84"/>
  <c r="H100" i="66" s="1"/>
  <c r="J107" i="84"/>
  <c r="I107" i="84"/>
  <c r="H107" i="84"/>
  <c r="H104" i="66" s="1"/>
  <c r="Y78" i="84"/>
  <c r="J115" i="84"/>
  <c r="I115" i="84"/>
  <c r="H115" i="84"/>
  <c r="J119" i="84"/>
  <c r="J116" i="66" s="1"/>
  <c r="I119" i="84"/>
  <c r="H119" i="84"/>
  <c r="L123" i="84"/>
  <c r="J126" i="84"/>
  <c r="J123" i="66" s="1"/>
  <c r="I126" i="84"/>
  <c r="I123" i="66" s="1"/>
  <c r="H126" i="84"/>
  <c r="J130" i="84"/>
  <c r="J127" i="66" s="1"/>
  <c r="I130" i="84"/>
  <c r="I127" i="66" s="1"/>
  <c r="H130" i="84"/>
  <c r="J134" i="84"/>
  <c r="I134" i="84"/>
  <c r="I131" i="66" s="1"/>
  <c r="H134" i="84"/>
  <c r="H131" i="66" s="1"/>
  <c r="J142" i="84"/>
  <c r="I142" i="84"/>
  <c r="H142" i="84"/>
  <c r="J146" i="84"/>
  <c r="J143" i="66" s="1"/>
  <c r="I146" i="84"/>
  <c r="H146" i="84"/>
  <c r="H143" i="66" s="1"/>
  <c r="J157" i="84"/>
  <c r="J154" i="66" s="1"/>
  <c r="I157" i="84"/>
  <c r="I154" i="66" s="1"/>
  <c r="H157" i="84"/>
  <c r="J170" i="84"/>
  <c r="I170" i="84"/>
  <c r="H170" i="84"/>
  <c r="H167" i="66" s="1"/>
  <c r="J174" i="84"/>
  <c r="J171" i="66" s="1"/>
  <c r="I174" i="84"/>
  <c r="I171" i="66" s="1"/>
  <c r="H174" i="84"/>
  <c r="J182" i="84"/>
  <c r="J179" i="66" s="1"/>
  <c r="I182" i="84"/>
  <c r="I179" i="66" s="1"/>
  <c r="H182" i="84"/>
  <c r="H179" i="66" s="1"/>
  <c r="J186" i="84"/>
  <c r="J183" i="66" s="1"/>
  <c r="I186" i="84"/>
  <c r="I183" i="66" s="1"/>
  <c r="H186" i="84"/>
  <c r="H183" i="66" s="1"/>
  <c r="J194" i="84"/>
  <c r="I194" i="84"/>
  <c r="H194" i="84"/>
  <c r="J198" i="84"/>
  <c r="I198" i="84"/>
  <c r="I195" i="66" s="1"/>
  <c r="H198" i="84"/>
  <c r="J201" i="84"/>
  <c r="I201" i="84"/>
  <c r="H201" i="84"/>
  <c r="J209" i="84"/>
  <c r="J206" i="66" s="1"/>
  <c r="I209" i="84"/>
  <c r="I206" i="66" s="1"/>
  <c r="H209" i="84"/>
  <c r="J213" i="84"/>
  <c r="I213" i="84"/>
  <c r="I210" i="66" s="1"/>
  <c r="H213" i="84"/>
  <c r="J221" i="84"/>
  <c r="I221" i="84"/>
  <c r="H221" i="84"/>
  <c r="J225" i="84"/>
  <c r="I225" i="84"/>
  <c r="H225" i="84"/>
  <c r="J239" i="84"/>
  <c r="I239" i="84"/>
  <c r="I236" i="66" s="1"/>
  <c r="H239" i="84"/>
  <c r="J243" i="84"/>
  <c r="I243" i="84"/>
  <c r="H243" i="84"/>
  <c r="J251" i="84"/>
  <c r="I251" i="84"/>
  <c r="H251" i="84"/>
  <c r="J255" i="84"/>
  <c r="J252" i="66" s="1"/>
  <c r="I255" i="84"/>
  <c r="H255" i="84"/>
  <c r="J13" i="81"/>
  <c r="I13" i="81"/>
  <c r="H13" i="81"/>
  <c r="J63" i="81"/>
  <c r="I63" i="81"/>
  <c r="H63" i="81"/>
  <c r="J67" i="81"/>
  <c r="I67" i="81"/>
  <c r="H67" i="81"/>
  <c r="J92" i="81"/>
  <c r="I92" i="81"/>
  <c r="H92" i="81"/>
  <c r="J96" i="81"/>
  <c r="I96" i="81"/>
  <c r="I95" i="81" s="1"/>
  <c r="H96" i="81"/>
  <c r="J116" i="81"/>
  <c r="I116" i="81"/>
  <c r="H116" i="81"/>
  <c r="J123" i="81"/>
  <c r="I123" i="81"/>
  <c r="H123" i="81"/>
  <c r="J139" i="81"/>
  <c r="I139" i="81"/>
  <c r="H139" i="81"/>
  <c r="J167" i="81"/>
  <c r="I167" i="81"/>
  <c r="H167" i="81"/>
  <c r="J191" i="81"/>
  <c r="I191" i="81"/>
  <c r="H191" i="81"/>
  <c r="J215" i="81"/>
  <c r="I215" i="81"/>
  <c r="H215" i="81"/>
  <c r="H18" i="82"/>
  <c r="J18" i="82"/>
  <c r="I18" i="82"/>
  <c r="L108" i="66"/>
  <c r="H132" i="82"/>
  <c r="J132" i="82"/>
  <c r="I132" i="82"/>
  <c r="H200" i="82"/>
  <c r="J200" i="82"/>
  <c r="I200" i="82"/>
  <c r="J12" i="84"/>
  <c r="I12" i="84"/>
  <c r="H12" i="84"/>
  <c r="H12" i="66" s="1"/>
  <c r="J55" i="84"/>
  <c r="I55" i="84"/>
  <c r="H55" i="84"/>
  <c r="H52" i="66" s="1"/>
  <c r="J77" i="84"/>
  <c r="I77" i="84"/>
  <c r="H77" i="84"/>
  <c r="J90" i="84"/>
  <c r="I90" i="84"/>
  <c r="I87" i="66" s="1"/>
  <c r="H90" i="84"/>
  <c r="H87" i="66" s="1"/>
  <c r="J110" i="84"/>
  <c r="I110" i="84"/>
  <c r="H110" i="84"/>
  <c r="J133" i="84"/>
  <c r="J130" i="66" s="1"/>
  <c r="I133" i="84"/>
  <c r="H133" i="84"/>
  <c r="J185" i="84"/>
  <c r="J182" i="66" s="1"/>
  <c r="I185" i="84"/>
  <c r="H185" i="84"/>
  <c r="J212" i="84"/>
  <c r="I212" i="84"/>
  <c r="H212" i="84"/>
  <c r="J242" i="84"/>
  <c r="I242" i="84"/>
  <c r="H242" i="84"/>
  <c r="J254" i="84"/>
  <c r="I254" i="84"/>
  <c r="H254" i="84"/>
  <c r="L17" i="66"/>
  <c r="L25" i="66"/>
  <c r="L69" i="66"/>
  <c r="L118" i="66"/>
  <c r="L134" i="66"/>
  <c r="L142" i="66"/>
  <c r="L184" i="66"/>
  <c r="L188" i="66"/>
  <c r="L212" i="66"/>
  <c r="L220" i="66"/>
  <c r="L238" i="66"/>
  <c r="J14" i="81"/>
  <c r="I14" i="81"/>
  <c r="H14" i="81"/>
  <c r="J30" i="81"/>
  <c r="I30" i="81"/>
  <c r="H30" i="81"/>
  <c r="J36" i="81"/>
  <c r="I36" i="81"/>
  <c r="H36" i="81"/>
  <c r="J58" i="81"/>
  <c r="I58" i="81"/>
  <c r="H58" i="81"/>
  <c r="J85" i="81"/>
  <c r="I85" i="81"/>
  <c r="H85" i="81"/>
  <c r="J109" i="81"/>
  <c r="I109" i="81"/>
  <c r="H109" i="81"/>
  <c r="J128" i="81"/>
  <c r="I128" i="81"/>
  <c r="H128" i="81"/>
  <c r="J168" i="81"/>
  <c r="I168" i="81"/>
  <c r="H168" i="81"/>
  <c r="J192" i="81"/>
  <c r="I192" i="81"/>
  <c r="H192" i="81"/>
  <c r="J204" i="81"/>
  <c r="I204" i="81"/>
  <c r="H204" i="81"/>
  <c r="J224" i="81"/>
  <c r="I224" i="81"/>
  <c r="H224" i="81"/>
  <c r="J241" i="81"/>
  <c r="I241" i="81"/>
  <c r="H241" i="81"/>
  <c r="H11" i="82"/>
  <c r="J11" i="82"/>
  <c r="I11" i="82"/>
  <c r="H105" i="82"/>
  <c r="J105" i="82"/>
  <c r="I105" i="82"/>
  <c r="H129" i="82"/>
  <c r="J129" i="82"/>
  <c r="I129" i="82"/>
  <c r="H145" i="82"/>
  <c r="J145" i="82"/>
  <c r="I145" i="82"/>
  <c r="H185" i="82"/>
  <c r="J185" i="82"/>
  <c r="I185" i="82"/>
  <c r="H205" i="82"/>
  <c r="J205" i="82"/>
  <c r="I205" i="82"/>
  <c r="H225" i="82"/>
  <c r="J225" i="82"/>
  <c r="I225" i="82"/>
  <c r="L14" i="66"/>
  <c r="L26" i="66"/>
  <c r="L61" i="66"/>
  <c r="L115" i="66"/>
  <c r="L119" i="66"/>
  <c r="L123" i="66"/>
  <c r="L127" i="66"/>
  <c r="L131" i="66"/>
  <c r="L139" i="66"/>
  <c r="L143" i="66"/>
  <c r="L148" i="66"/>
  <c r="L165" i="66"/>
  <c r="L169" i="66"/>
  <c r="L173" i="66"/>
  <c r="L177" i="66"/>
  <c r="L181" i="66"/>
  <c r="L185" i="66"/>
  <c r="L189" i="66"/>
  <c r="L193" i="66"/>
  <c r="L201" i="66"/>
  <c r="L205" i="66"/>
  <c r="L209" i="66"/>
  <c r="L213" i="66"/>
  <c r="L217" i="66"/>
  <c r="L221" i="66"/>
  <c r="L235" i="66"/>
  <c r="L248" i="66"/>
  <c r="L252" i="66"/>
  <c r="J7" i="81"/>
  <c r="J6" i="81" s="1"/>
  <c r="I7" i="81"/>
  <c r="H7" i="81"/>
  <c r="J11" i="81"/>
  <c r="I11" i="81"/>
  <c r="H11" i="81"/>
  <c r="J15" i="81"/>
  <c r="I15" i="81"/>
  <c r="H15" i="81"/>
  <c r="J19" i="81"/>
  <c r="I19" i="81"/>
  <c r="H19" i="81"/>
  <c r="J23" i="81"/>
  <c r="I23" i="81"/>
  <c r="H23" i="81"/>
  <c r="J27" i="81"/>
  <c r="I27" i="81"/>
  <c r="H27" i="81"/>
  <c r="J31" i="81"/>
  <c r="I31" i="81"/>
  <c r="H31" i="81"/>
  <c r="J42" i="81"/>
  <c r="I42" i="81"/>
  <c r="H42" i="81"/>
  <c r="J47" i="81"/>
  <c r="I47" i="81"/>
  <c r="H47" i="81"/>
  <c r="J51" i="81"/>
  <c r="I51" i="81"/>
  <c r="I50" i="81" s="1"/>
  <c r="H51" i="81"/>
  <c r="H50" i="81" s="1"/>
  <c r="J61" i="81"/>
  <c r="I61" i="81"/>
  <c r="H61" i="81"/>
  <c r="J65" i="81"/>
  <c r="I65" i="81"/>
  <c r="H65" i="81"/>
  <c r="J69" i="81"/>
  <c r="I69" i="81"/>
  <c r="H69" i="81"/>
  <c r="J73" i="81"/>
  <c r="I73" i="81"/>
  <c r="H73" i="81"/>
  <c r="J78" i="81"/>
  <c r="I78" i="81"/>
  <c r="H78" i="81"/>
  <c r="J82" i="81"/>
  <c r="I82" i="81"/>
  <c r="H82" i="81"/>
  <c r="J86" i="81"/>
  <c r="I86" i="81"/>
  <c r="H86" i="81"/>
  <c r="J90" i="81"/>
  <c r="I90" i="81"/>
  <c r="H90" i="81"/>
  <c r="J94" i="81"/>
  <c r="I94" i="81"/>
  <c r="H94" i="81"/>
  <c r="J98" i="81"/>
  <c r="I98" i="81"/>
  <c r="H98" i="81"/>
  <c r="J102" i="81"/>
  <c r="I102" i="81"/>
  <c r="H102" i="81"/>
  <c r="J110" i="81"/>
  <c r="I110" i="81"/>
  <c r="H110" i="81"/>
  <c r="J114" i="81"/>
  <c r="I114" i="81"/>
  <c r="H114" i="81"/>
  <c r="U120" i="81"/>
  <c r="J121" i="81"/>
  <c r="I121" i="81"/>
  <c r="H121" i="81"/>
  <c r="H120" i="81" s="1"/>
  <c r="J125" i="81"/>
  <c r="I125" i="81"/>
  <c r="H125" i="81"/>
  <c r="J129" i="81"/>
  <c r="I129" i="81"/>
  <c r="H129" i="81"/>
  <c r="J133" i="81"/>
  <c r="I133" i="81"/>
  <c r="H133" i="81"/>
  <c r="J141" i="81"/>
  <c r="I141" i="81"/>
  <c r="H141" i="81"/>
  <c r="J145" i="81"/>
  <c r="I145" i="81"/>
  <c r="H145" i="81"/>
  <c r="H151" i="81"/>
  <c r="I151" i="81"/>
  <c r="J169" i="81"/>
  <c r="I169" i="81"/>
  <c r="H169" i="81"/>
  <c r="J173" i="81"/>
  <c r="I173" i="81"/>
  <c r="H173" i="81"/>
  <c r="J177" i="81"/>
  <c r="I177" i="81"/>
  <c r="H177" i="81"/>
  <c r="J181" i="81"/>
  <c r="I181" i="81"/>
  <c r="H181" i="81"/>
  <c r="J185" i="81"/>
  <c r="I185" i="81"/>
  <c r="H185" i="81"/>
  <c r="J189" i="81"/>
  <c r="I189" i="81"/>
  <c r="H189" i="81"/>
  <c r="J193" i="81"/>
  <c r="I193" i="81"/>
  <c r="H193" i="81"/>
  <c r="U200" i="81"/>
  <c r="J205" i="81"/>
  <c r="I205" i="81"/>
  <c r="H205" i="81"/>
  <c r="J209" i="81"/>
  <c r="I209" i="81"/>
  <c r="H209" i="81"/>
  <c r="J213" i="81"/>
  <c r="I213" i="81"/>
  <c r="H213" i="81"/>
  <c r="J217" i="81"/>
  <c r="I217" i="81"/>
  <c r="H217" i="81"/>
  <c r="J221" i="81"/>
  <c r="I221" i="81"/>
  <c r="H221" i="81"/>
  <c r="J230" i="81"/>
  <c r="I230" i="81"/>
  <c r="H230" i="81"/>
  <c r="J234" i="81"/>
  <c r="I234" i="81"/>
  <c r="H234" i="81"/>
  <c r="J238" i="81"/>
  <c r="I238" i="81"/>
  <c r="H238" i="81"/>
  <c r="J242" i="81"/>
  <c r="I242" i="81"/>
  <c r="H242" i="81"/>
  <c r="J246" i="81"/>
  <c r="I246" i="81"/>
  <c r="H246" i="81"/>
  <c r="J253" i="81"/>
  <c r="I253" i="81"/>
  <c r="H253" i="81"/>
  <c r="H12" i="82"/>
  <c r="J12" i="82"/>
  <c r="I12" i="82"/>
  <c r="H16" i="82"/>
  <c r="J16" i="82"/>
  <c r="I16" i="82"/>
  <c r="H26" i="82"/>
  <c r="J26" i="82"/>
  <c r="J24" i="82" s="1"/>
  <c r="I26" i="82"/>
  <c r="H30" i="82"/>
  <c r="J30" i="82"/>
  <c r="I30" i="82"/>
  <c r="H36" i="82"/>
  <c r="J36" i="82"/>
  <c r="I36" i="82"/>
  <c r="H47" i="82"/>
  <c r="J47" i="82"/>
  <c r="I47" i="82"/>
  <c r="H55" i="82"/>
  <c r="J55" i="82"/>
  <c r="J54" i="82" s="1"/>
  <c r="I55" i="82"/>
  <c r="H66" i="82"/>
  <c r="J66" i="82"/>
  <c r="I66" i="82"/>
  <c r="L70" i="82"/>
  <c r="H73" i="82"/>
  <c r="J73" i="82"/>
  <c r="I73" i="82"/>
  <c r="H86" i="82"/>
  <c r="J86" i="82"/>
  <c r="I86" i="82"/>
  <c r="H90" i="82"/>
  <c r="J90" i="82"/>
  <c r="I90" i="82"/>
  <c r="H94" i="82"/>
  <c r="J94" i="82"/>
  <c r="I94" i="82"/>
  <c r="H98" i="82"/>
  <c r="J98" i="82"/>
  <c r="I98" i="82"/>
  <c r="H102" i="82"/>
  <c r="J102" i="82"/>
  <c r="I102" i="82"/>
  <c r="H106" i="82"/>
  <c r="J106" i="82"/>
  <c r="I106" i="82"/>
  <c r="H126" i="82"/>
  <c r="J126" i="82"/>
  <c r="I126" i="82"/>
  <c r="H130" i="82"/>
  <c r="J130" i="82"/>
  <c r="I130" i="82"/>
  <c r="H134" i="82"/>
  <c r="J134" i="82"/>
  <c r="I134" i="82"/>
  <c r="H138" i="82"/>
  <c r="J138" i="82"/>
  <c r="I138" i="82"/>
  <c r="H146" i="82"/>
  <c r="J146" i="82"/>
  <c r="I146" i="82"/>
  <c r="H150" i="82"/>
  <c r="J150" i="82"/>
  <c r="I150" i="82"/>
  <c r="H170" i="82"/>
  <c r="J170" i="82"/>
  <c r="I170" i="82"/>
  <c r="H174" i="82"/>
  <c r="H168" i="82" s="1"/>
  <c r="J174" i="82"/>
  <c r="I174" i="82"/>
  <c r="H178" i="82"/>
  <c r="J178" i="82"/>
  <c r="I178" i="82"/>
  <c r="H182" i="82"/>
  <c r="J182" i="82"/>
  <c r="I182" i="82"/>
  <c r="H186" i="82"/>
  <c r="J186" i="82"/>
  <c r="I186" i="82"/>
  <c r="H194" i="82"/>
  <c r="J194" i="82"/>
  <c r="I194" i="82"/>
  <c r="H198" i="82"/>
  <c r="J198" i="82"/>
  <c r="I198" i="82"/>
  <c r="H202" i="82"/>
  <c r="J202" i="82"/>
  <c r="I202" i="82"/>
  <c r="I201" i="82" s="1"/>
  <c r="H210" i="82"/>
  <c r="J210" i="82"/>
  <c r="I210" i="82"/>
  <c r="H214" i="82"/>
  <c r="J214" i="82"/>
  <c r="I214" i="82"/>
  <c r="H226" i="82"/>
  <c r="J226" i="82"/>
  <c r="I226" i="82"/>
  <c r="U231" i="82"/>
  <c r="U235" i="82"/>
  <c r="H240" i="82"/>
  <c r="J240" i="82"/>
  <c r="I240" i="82"/>
  <c r="H252" i="82"/>
  <c r="J252" i="82"/>
  <c r="I252" i="82"/>
  <c r="H256" i="82"/>
  <c r="J256" i="82"/>
  <c r="I256" i="82"/>
  <c r="X76" i="83"/>
  <c r="X80" i="83"/>
  <c r="X89" i="83"/>
  <c r="X105" i="83"/>
  <c r="X145" i="83"/>
  <c r="X228" i="83"/>
  <c r="X241" i="83"/>
  <c r="X245" i="83"/>
  <c r="X261" i="83"/>
  <c r="J10" i="84"/>
  <c r="I10" i="84"/>
  <c r="I10" i="66" s="1"/>
  <c r="H10" i="84"/>
  <c r="H10" i="66" s="1"/>
  <c r="J14" i="84"/>
  <c r="J14" i="66" s="1"/>
  <c r="I14" i="84"/>
  <c r="H14" i="84"/>
  <c r="H14" i="66" s="1"/>
  <c r="J18" i="84"/>
  <c r="J18" i="66" s="1"/>
  <c r="I18" i="84"/>
  <c r="I18" i="66" s="1"/>
  <c r="H18" i="84"/>
  <c r="J22" i="84"/>
  <c r="J22" i="66" s="1"/>
  <c r="I22" i="84"/>
  <c r="I22" i="66" s="1"/>
  <c r="H22" i="84"/>
  <c r="H22" i="66" s="1"/>
  <c r="J26" i="84"/>
  <c r="I26" i="84"/>
  <c r="I26" i="66" s="1"/>
  <c r="H26" i="84"/>
  <c r="H26" i="66" s="1"/>
  <c r="J30" i="84"/>
  <c r="J30" i="66" s="1"/>
  <c r="I30" i="84"/>
  <c r="H30" i="84"/>
  <c r="J58" i="84"/>
  <c r="I58" i="84"/>
  <c r="H58" i="84"/>
  <c r="J63" i="84"/>
  <c r="I63" i="84"/>
  <c r="H63" i="84"/>
  <c r="J67" i="84"/>
  <c r="J64" i="66" s="1"/>
  <c r="I67" i="84"/>
  <c r="I64" i="66" s="1"/>
  <c r="H67" i="84"/>
  <c r="H64" i="66" s="1"/>
  <c r="J71" i="84"/>
  <c r="I71" i="84"/>
  <c r="H71" i="84"/>
  <c r="J75" i="84"/>
  <c r="I75" i="84"/>
  <c r="H75" i="84"/>
  <c r="J80" i="84"/>
  <c r="I80" i="84"/>
  <c r="H80" i="84"/>
  <c r="J84" i="84"/>
  <c r="I84" i="84"/>
  <c r="H84" i="84"/>
  <c r="H81" i="66" s="1"/>
  <c r="J92" i="84"/>
  <c r="J89" i="66" s="1"/>
  <c r="I92" i="84"/>
  <c r="H92" i="84"/>
  <c r="H89" i="66" s="1"/>
  <c r="J96" i="84"/>
  <c r="J93" i="66" s="1"/>
  <c r="I96" i="84"/>
  <c r="I93" i="66" s="1"/>
  <c r="H96" i="84"/>
  <c r="J100" i="84"/>
  <c r="I100" i="84"/>
  <c r="I97" i="66" s="1"/>
  <c r="H100" i="84"/>
  <c r="H97" i="66" s="1"/>
  <c r="J104" i="84"/>
  <c r="I104" i="84"/>
  <c r="H104" i="84"/>
  <c r="H101" i="66" s="1"/>
  <c r="J108" i="84"/>
  <c r="I108" i="84"/>
  <c r="H108" i="84"/>
  <c r="H105" i="66" s="1"/>
  <c r="J112" i="84"/>
  <c r="I112" i="84"/>
  <c r="H112" i="84"/>
  <c r="J116" i="84"/>
  <c r="I116" i="84"/>
  <c r="H116" i="84"/>
  <c r="J127" i="84"/>
  <c r="J124" i="66" s="1"/>
  <c r="I127" i="84"/>
  <c r="H127" i="84"/>
  <c r="H124" i="66" s="1"/>
  <c r="J131" i="84"/>
  <c r="J128" i="66" s="1"/>
  <c r="I131" i="84"/>
  <c r="I128" i="66" s="1"/>
  <c r="H131" i="84"/>
  <c r="J135" i="84"/>
  <c r="J132" i="66" s="1"/>
  <c r="I135" i="84"/>
  <c r="I132" i="66" s="1"/>
  <c r="H135" i="84"/>
  <c r="J139" i="84"/>
  <c r="I139" i="84"/>
  <c r="H139" i="84"/>
  <c r="J143" i="84"/>
  <c r="J140" i="66" s="1"/>
  <c r="I143" i="84"/>
  <c r="I140" i="66" s="1"/>
  <c r="H143" i="84"/>
  <c r="H140" i="66" s="1"/>
  <c r="J147" i="84"/>
  <c r="I147" i="84"/>
  <c r="I144" i="66" s="1"/>
  <c r="H147" i="84"/>
  <c r="H144" i="66" s="1"/>
  <c r="J158" i="84"/>
  <c r="J155" i="66" s="1"/>
  <c r="I158" i="84"/>
  <c r="H158" i="84"/>
  <c r="J171" i="84"/>
  <c r="I171" i="84"/>
  <c r="I168" i="66" s="1"/>
  <c r="H171" i="84"/>
  <c r="H168" i="66" s="1"/>
  <c r="J175" i="84"/>
  <c r="I175" i="84"/>
  <c r="H175" i="84"/>
  <c r="H172" i="66" s="1"/>
  <c r="J183" i="84"/>
  <c r="J180" i="66" s="1"/>
  <c r="I183" i="84"/>
  <c r="H183" i="84"/>
  <c r="H180" i="66" s="1"/>
  <c r="J187" i="84"/>
  <c r="J184" i="66" s="1"/>
  <c r="I187" i="84"/>
  <c r="I184" i="66" s="1"/>
  <c r="H187" i="84"/>
  <c r="J191" i="84"/>
  <c r="I191" i="84"/>
  <c r="I188" i="66" s="1"/>
  <c r="H191" i="84"/>
  <c r="H188" i="66" s="1"/>
  <c r="J195" i="84"/>
  <c r="I195" i="84"/>
  <c r="H195" i="84"/>
  <c r="H192" i="66" s="1"/>
  <c r="J199" i="84"/>
  <c r="I199" i="84"/>
  <c r="H199" i="84"/>
  <c r="H196" i="66" s="1"/>
  <c r="J202" i="84"/>
  <c r="I202" i="84"/>
  <c r="H202" i="84"/>
  <c r="J206" i="84"/>
  <c r="J203" i="66" s="1"/>
  <c r="I206" i="84"/>
  <c r="I203" i="66" s="1"/>
  <c r="H206" i="84"/>
  <c r="H203" i="66" s="1"/>
  <c r="J210" i="84"/>
  <c r="J207" i="66" s="1"/>
  <c r="I210" i="84"/>
  <c r="H210" i="84"/>
  <c r="H207" i="66" s="1"/>
  <c r="J214" i="84"/>
  <c r="J211" i="66" s="1"/>
  <c r="I214" i="84"/>
  <c r="I211" i="66" s="1"/>
  <c r="H214" i="84"/>
  <c r="J218" i="84"/>
  <c r="I218" i="84"/>
  <c r="H218" i="84"/>
  <c r="J222" i="84"/>
  <c r="J219" i="66" s="1"/>
  <c r="I222" i="84"/>
  <c r="I219" i="66" s="1"/>
  <c r="H222" i="84"/>
  <c r="J226" i="84"/>
  <c r="J223" i="66" s="1"/>
  <c r="I226" i="84"/>
  <c r="I223" i="66" s="1"/>
  <c r="H226" i="84"/>
  <c r="H223" i="66" s="1"/>
  <c r="J232" i="84"/>
  <c r="J229" i="66" s="1"/>
  <c r="I232" i="84"/>
  <c r="I229" i="66" s="1"/>
  <c r="H232" i="84"/>
  <c r="J236" i="84"/>
  <c r="J233" i="66" s="1"/>
  <c r="I236" i="84"/>
  <c r="I233" i="66" s="1"/>
  <c r="H236" i="84"/>
  <c r="H233" i="66" s="1"/>
  <c r="J240" i="84"/>
  <c r="J237" i="66" s="1"/>
  <c r="I240" i="84"/>
  <c r="I237" i="66" s="1"/>
  <c r="H240" i="84"/>
  <c r="J244" i="84"/>
  <c r="I244" i="84"/>
  <c r="I241" i="66" s="1"/>
  <c r="H244" i="84"/>
  <c r="H241" i="66" s="1"/>
  <c r="J252" i="84"/>
  <c r="I252" i="84"/>
  <c r="H252" i="84"/>
  <c r="J256" i="84"/>
  <c r="J253" i="66" s="1"/>
  <c r="I256" i="84"/>
  <c r="I253" i="66" s="1"/>
  <c r="H256" i="84"/>
  <c r="H157" i="81"/>
  <c r="H157" i="66" s="1"/>
  <c r="N12" i="69" s="1"/>
  <c r="U40" i="82"/>
  <c r="U251" i="82"/>
  <c r="H33" i="82"/>
  <c r="H54" i="82"/>
  <c r="N75" i="82"/>
  <c r="L71" i="66"/>
  <c r="N77" i="82"/>
  <c r="L73" i="66"/>
  <c r="N111" i="82"/>
  <c r="L107" i="66"/>
  <c r="N113" i="82"/>
  <c r="L109" i="66"/>
  <c r="N115" i="82"/>
  <c r="L111" i="66"/>
  <c r="N117" i="82"/>
  <c r="L113" i="66"/>
  <c r="N141" i="82"/>
  <c r="L137" i="66"/>
  <c r="N243" i="82"/>
  <c r="L239" i="66"/>
  <c r="H20" i="82"/>
  <c r="N72" i="82"/>
  <c r="G72" i="82" s="1"/>
  <c r="L68" i="66"/>
  <c r="N76" i="82"/>
  <c r="L72" i="66"/>
  <c r="N78" i="82"/>
  <c r="L74" i="66"/>
  <c r="N114" i="82"/>
  <c r="L110" i="66"/>
  <c r="N116" i="82"/>
  <c r="G116" i="82" s="1"/>
  <c r="L112" i="66"/>
  <c r="N118" i="82"/>
  <c r="L114" i="66"/>
  <c r="N142" i="82"/>
  <c r="L138" i="66"/>
  <c r="H201" i="82"/>
  <c r="N244" i="82"/>
  <c r="L240" i="66"/>
  <c r="U121" i="82"/>
  <c r="R166" i="82"/>
  <c r="W166" i="82"/>
  <c r="AA166" i="82"/>
  <c r="U179" i="82"/>
  <c r="AA230" i="82"/>
  <c r="AA229" i="82" s="1"/>
  <c r="N164" i="79"/>
  <c r="L150" i="66"/>
  <c r="N166" i="79"/>
  <c r="L152" i="66"/>
  <c r="N168" i="79"/>
  <c r="L154" i="66"/>
  <c r="N170" i="79"/>
  <c r="L156" i="66"/>
  <c r="N174" i="79"/>
  <c r="L160" i="66"/>
  <c r="N22" i="79"/>
  <c r="N35" i="79"/>
  <c r="L35" i="66"/>
  <c r="N39" i="79"/>
  <c r="L39" i="66"/>
  <c r="N44" i="79"/>
  <c r="L44" i="66"/>
  <c r="N58" i="79"/>
  <c r="L58" i="66"/>
  <c r="N87" i="79"/>
  <c r="L81" i="66"/>
  <c r="N89" i="79"/>
  <c r="L83" i="66"/>
  <c r="N93" i="79"/>
  <c r="L87" i="66"/>
  <c r="N95" i="79"/>
  <c r="L89" i="66"/>
  <c r="N97" i="79"/>
  <c r="L91" i="66"/>
  <c r="N99" i="79"/>
  <c r="L93" i="66"/>
  <c r="N103" i="79"/>
  <c r="L97" i="66"/>
  <c r="N105" i="79"/>
  <c r="L99" i="66"/>
  <c r="N107" i="79"/>
  <c r="L101" i="66"/>
  <c r="N109" i="79"/>
  <c r="L103" i="66"/>
  <c r="N111" i="79"/>
  <c r="L105" i="66"/>
  <c r="N7" i="79"/>
  <c r="L7" i="66"/>
  <c r="N38" i="79"/>
  <c r="L38" i="66"/>
  <c r="N43" i="79"/>
  <c r="L43" i="66"/>
  <c r="P86" i="79"/>
  <c r="N92" i="79"/>
  <c r="L86" i="66"/>
  <c r="N94" i="79"/>
  <c r="L88" i="66"/>
  <c r="N96" i="79"/>
  <c r="L90" i="66"/>
  <c r="N98" i="79"/>
  <c r="L92" i="66"/>
  <c r="N100" i="79"/>
  <c r="L94" i="66"/>
  <c r="N102" i="79"/>
  <c r="L96" i="66"/>
  <c r="N104" i="79"/>
  <c r="L98" i="66"/>
  <c r="N106" i="79"/>
  <c r="L100" i="66"/>
  <c r="N108" i="79"/>
  <c r="L102" i="66"/>
  <c r="N110" i="79"/>
  <c r="L104" i="66"/>
  <c r="M161" i="79"/>
  <c r="N165" i="79"/>
  <c r="L151" i="66"/>
  <c r="N167" i="79"/>
  <c r="L153" i="66"/>
  <c r="N169" i="79"/>
  <c r="L155" i="66"/>
  <c r="N173" i="79"/>
  <c r="L159" i="66"/>
  <c r="N175" i="79"/>
  <c r="L161" i="66"/>
  <c r="AB50" i="79"/>
  <c r="S141" i="79"/>
  <c r="S81" i="79" s="1"/>
  <c r="F216" i="84"/>
  <c r="G216" i="84"/>
  <c r="F172" i="81"/>
  <c r="G172" i="81"/>
  <c r="F244" i="84"/>
  <c r="G244" i="84"/>
  <c r="F14" i="81"/>
  <c r="G14" i="81"/>
  <c r="F22" i="81"/>
  <c r="G22" i="81"/>
  <c r="F30" i="81"/>
  <c r="G30" i="81"/>
  <c r="F36" i="81"/>
  <c r="G36" i="81"/>
  <c r="F61" i="81"/>
  <c r="G61" i="81"/>
  <c r="F69" i="81"/>
  <c r="G69" i="81"/>
  <c r="Z59" i="81"/>
  <c r="F82" i="81"/>
  <c r="G82" i="81"/>
  <c r="F90" i="81"/>
  <c r="G90" i="81"/>
  <c r="F94" i="81"/>
  <c r="G94" i="81"/>
  <c r="F102" i="81"/>
  <c r="G102" i="81"/>
  <c r="F114" i="81"/>
  <c r="G114" i="81"/>
  <c r="F125" i="81"/>
  <c r="G125" i="81"/>
  <c r="F129" i="81"/>
  <c r="G129" i="81"/>
  <c r="F133" i="81"/>
  <c r="G133" i="81"/>
  <c r="F145" i="81"/>
  <c r="G145" i="81"/>
  <c r="F170" i="81"/>
  <c r="G170" i="81"/>
  <c r="F173" i="81"/>
  <c r="G173" i="81"/>
  <c r="F177" i="81"/>
  <c r="G177" i="81"/>
  <c r="F185" i="81"/>
  <c r="G185" i="81"/>
  <c r="F193" i="81"/>
  <c r="G193" i="81"/>
  <c r="F213" i="81"/>
  <c r="G213" i="81"/>
  <c r="F221" i="81"/>
  <c r="G221" i="81"/>
  <c r="F230" i="81"/>
  <c r="G230" i="81"/>
  <c r="F234" i="81"/>
  <c r="G234" i="81"/>
  <c r="F242" i="81"/>
  <c r="G242" i="81"/>
  <c r="F245" i="81"/>
  <c r="G245" i="81"/>
  <c r="F10" i="82"/>
  <c r="G10" i="82"/>
  <c r="F18" i="82"/>
  <c r="G18" i="82"/>
  <c r="F56" i="82"/>
  <c r="G56" i="82"/>
  <c r="F87" i="82"/>
  <c r="G87" i="82"/>
  <c r="F102" i="82"/>
  <c r="G102" i="82"/>
  <c r="F118" i="82"/>
  <c r="G118" i="82"/>
  <c r="F134" i="82"/>
  <c r="G134" i="82"/>
  <c r="F138" i="82"/>
  <c r="G138" i="82"/>
  <c r="F146" i="82"/>
  <c r="G146" i="82"/>
  <c r="F152" i="82"/>
  <c r="G152" i="82"/>
  <c r="F156" i="82"/>
  <c r="G156" i="82"/>
  <c r="F176" i="82"/>
  <c r="G176" i="82"/>
  <c r="F184" i="82"/>
  <c r="G184" i="82"/>
  <c r="F188" i="82"/>
  <c r="G188" i="82"/>
  <c r="F196" i="82"/>
  <c r="G196" i="82"/>
  <c r="F212" i="82"/>
  <c r="G212" i="82"/>
  <c r="F216" i="82"/>
  <c r="G216" i="82"/>
  <c r="F220" i="82"/>
  <c r="G220" i="82"/>
  <c r="F228" i="82"/>
  <c r="G228" i="82"/>
  <c r="F244" i="82"/>
  <c r="F252" i="82"/>
  <c r="G252" i="82"/>
  <c r="N15" i="83"/>
  <c r="N23" i="83"/>
  <c r="X200" i="83"/>
  <c r="F9" i="84"/>
  <c r="G9" i="84"/>
  <c r="F13" i="84"/>
  <c r="G13" i="84"/>
  <c r="F17" i="84"/>
  <c r="G17" i="84"/>
  <c r="N25" i="84"/>
  <c r="F29" i="84"/>
  <c r="F29" i="66" s="1"/>
  <c r="G29" i="84"/>
  <c r="G29" i="66" s="1"/>
  <c r="F34" i="84"/>
  <c r="F33" i="84" s="1"/>
  <c r="G34" i="84"/>
  <c r="N44" i="84"/>
  <c r="F48" i="84"/>
  <c r="G48" i="84"/>
  <c r="F55" i="84"/>
  <c r="G55" i="84"/>
  <c r="F63" i="84"/>
  <c r="G63" i="84"/>
  <c r="F67" i="84"/>
  <c r="G67" i="84"/>
  <c r="F71" i="84"/>
  <c r="G71" i="84"/>
  <c r="F75" i="84"/>
  <c r="G75" i="84"/>
  <c r="F91" i="84"/>
  <c r="G91" i="84"/>
  <c r="F95" i="84"/>
  <c r="G95" i="84"/>
  <c r="F99" i="84"/>
  <c r="G99" i="84"/>
  <c r="F103" i="84"/>
  <c r="G103" i="84"/>
  <c r="F107" i="84"/>
  <c r="G107" i="84"/>
  <c r="F115" i="84"/>
  <c r="G115" i="84"/>
  <c r="F119" i="84"/>
  <c r="G119" i="84"/>
  <c r="F126" i="84"/>
  <c r="G126" i="84"/>
  <c r="F130" i="84"/>
  <c r="G130" i="84"/>
  <c r="F134" i="84"/>
  <c r="G134" i="84"/>
  <c r="F142" i="84"/>
  <c r="G142" i="84"/>
  <c r="F146" i="84"/>
  <c r="G146" i="84"/>
  <c r="F149" i="84"/>
  <c r="G149" i="84"/>
  <c r="N156" i="84"/>
  <c r="F173" i="84"/>
  <c r="G173" i="84"/>
  <c r="G170" i="66" s="1"/>
  <c r="F177" i="84"/>
  <c r="G177" i="84"/>
  <c r="F181" i="84"/>
  <c r="G181" i="84"/>
  <c r="G178" i="66" s="1"/>
  <c r="F185" i="84"/>
  <c r="G185" i="84"/>
  <c r="F193" i="84"/>
  <c r="G193" i="84"/>
  <c r="G190" i="66" s="1"/>
  <c r="F197" i="84"/>
  <c r="G197" i="84"/>
  <c r="F204" i="84"/>
  <c r="G204" i="84"/>
  <c r="F208" i="84"/>
  <c r="G208" i="84"/>
  <c r="F212" i="84"/>
  <c r="G212" i="84"/>
  <c r="G209" i="66" s="1"/>
  <c r="F219" i="84"/>
  <c r="G219" i="84"/>
  <c r="F223" i="84"/>
  <c r="G223" i="84"/>
  <c r="G220" i="66" s="1"/>
  <c r="F227" i="84"/>
  <c r="G227" i="84"/>
  <c r="F232" i="84"/>
  <c r="G232" i="84"/>
  <c r="F236" i="84"/>
  <c r="G236" i="84"/>
  <c r="F240" i="84"/>
  <c r="G240" i="84"/>
  <c r="F254" i="84"/>
  <c r="G254" i="84"/>
  <c r="AB6" i="79"/>
  <c r="Z5" i="79"/>
  <c r="AB112" i="79"/>
  <c r="AB269" i="79"/>
  <c r="U6" i="81"/>
  <c r="F7" i="81"/>
  <c r="F6" i="81" s="1"/>
  <c r="G7" i="81"/>
  <c r="F11" i="81"/>
  <c r="G11" i="81"/>
  <c r="F15" i="81"/>
  <c r="F15" i="66" s="1"/>
  <c r="G15" i="81"/>
  <c r="F19" i="81"/>
  <c r="G19" i="81"/>
  <c r="F23" i="81"/>
  <c r="F23" i="66" s="1"/>
  <c r="G23" i="81"/>
  <c r="F27" i="81"/>
  <c r="G27" i="81"/>
  <c r="F31" i="81"/>
  <c r="F31" i="66" s="1"/>
  <c r="G31" i="81"/>
  <c r="N49" i="81"/>
  <c r="F57" i="81"/>
  <c r="G57" i="81"/>
  <c r="F62" i="81"/>
  <c r="G62" i="81"/>
  <c r="F74" i="81"/>
  <c r="G74" i="81"/>
  <c r="F83" i="81"/>
  <c r="G83" i="81"/>
  <c r="F87" i="81"/>
  <c r="G87" i="81"/>
  <c r="F91" i="81"/>
  <c r="G91" i="81"/>
  <c r="F99" i="81"/>
  <c r="G99" i="81"/>
  <c r="F103" i="81"/>
  <c r="G103" i="81"/>
  <c r="U106" i="81"/>
  <c r="F111" i="81"/>
  <c r="G111" i="81"/>
  <c r="F115" i="81"/>
  <c r="G115" i="81"/>
  <c r="U117" i="81"/>
  <c r="F118" i="81"/>
  <c r="G118" i="81"/>
  <c r="F122" i="81"/>
  <c r="G122" i="81"/>
  <c r="F126" i="81"/>
  <c r="G126" i="81"/>
  <c r="F130" i="81"/>
  <c r="G130" i="81"/>
  <c r="F134" i="81"/>
  <c r="G134" i="81"/>
  <c r="F138" i="81"/>
  <c r="G138" i="81"/>
  <c r="F142" i="81"/>
  <c r="G142" i="81"/>
  <c r="F146" i="81"/>
  <c r="G146" i="81"/>
  <c r="U149" i="81"/>
  <c r="F151" i="81"/>
  <c r="G151" i="81"/>
  <c r="F159" i="81"/>
  <c r="G159" i="81"/>
  <c r="G159" i="66" s="1"/>
  <c r="F163" i="81"/>
  <c r="G163" i="81"/>
  <c r="F167" i="81"/>
  <c r="G167" i="81"/>
  <c r="F171" i="81"/>
  <c r="G171" i="81"/>
  <c r="F174" i="81"/>
  <c r="G174" i="81"/>
  <c r="F178" i="81"/>
  <c r="G178" i="81"/>
  <c r="F182" i="81"/>
  <c r="G182" i="81"/>
  <c r="F190" i="81"/>
  <c r="G190" i="81"/>
  <c r="F194" i="81"/>
  <c r="G194" i="81"/>
  <c r="U197" i="81"/>
  <c r="F198" i="81"/>
  <c r="G198" i="81"/>
  <c r="F202" i="81"/>
  <c r="G202" i="81"/>
  <c r="F206" i="81"/>
  <c r="G206" i="81"/>
  <c r="F210" i="81"/>
  <c r="G210" i="81"/>
  <c r="F218" i="81"/>
  <c r="G218" i="81"/>
  <c r="F222" i="81"/>
  <c r="G222" i="81"/>
  <c r="M226" i="81"/>
  <c r="M225" i="81" s="1"/>
  <c r="R226" i="81"/>
  <c r="R225" i="81" s="1"/>
  <c r="W226" i="81"/>
  <c r="W225" i="81" s="1"/>
  <c r="AA226" i="81"/>
  <c r="AA225" i="81" s="1"/>
  <c r="F235" i="81"/>
  <c r="G235" i="81"/>
  <c r="F239" i="81"/>
  <c r="G239" i="81"/>
  <c r="F243" i="81"/>
  <c r="G243" i="81"/>
  <c r="F246" i="81"/>
  <c r="G246" i="81"/>
  <c r="F253" i="81"/>
  <c r="G253" i="81"/>
  <c r="O5" i="82"/>
  <c r="U6" i="82"/>
  <c r="S5" i="82"/>
  <c r="X5" i="82"/>
  <c r="F11" i="82"/>
  <c r="G11" i="82"/>
  <c r="F15" i="82"/>
  <c r="G15" i="82"/>
  <c r="F19" i="82"/>
  <c r="G19" i="82"/>
  <c r="F28" i="82"/>
  <c r="G28" i="82"/>
  <c r="U45" i="82"/>
  <c r="L54" i="82"/>
  <c r="F68" i="82"/>
  <c r="G68" i="82"/>
  <c r="U70" i="82"/>
  <c r="F71" i="82"/>
  <c r="G71" i="82"/>
  <c r="U74" i="82"/>
  <c r="F75" i="82"/>
  <c r="U83" i="82"/>
  <c r="F92" i="82"/>
  <c r="G92" i="82"/>
  <c r="F96" i="82"/>
  <c r="G96" i="82"/>
  <c r="U99" i="82"/>
  <c r="F103" i="82"/>
  <c r="G103" i="82"/>
  <c r="F107" i="82"/>
  <c r="G107" i="82"/>
  <c r="U110" i="82"/>
  <c r="G111" i="82"/>
  <c r="F115" i="82"/>
  <c r="G115" i="82"/>
  <c r="F119" i="82"/>
  <c r="G119" i="82"/>
  <c r="F123" i="82"/>
  <c r="G123" i="82"/>
  <c r="F127" i="82"/>
  <c r="G127" i="82"/>
  <c r="F131" i="82"/>
  <c r="G131" i="82"/>
  <c r="F135" i="82"/>
  <c r="G135" i="82"/>
  <c r="F147" i="82"/>
  <c r="G147" i="82"/>
  <c r="U168" i="82"/>
  <c r="F169" i="82"/>
  <c r="G169" i="82"/>
  <c r="F173" i="82"/>
  <c r="G173" i="82"/>
  <c r="F177" i="82"/>
  <c r="G177" i="82"/>
  <c r="F181" i="82"/>
  <c r="G181" i="82"/>
  <c r="F185" i="82"/>
  <c r="G185" i="82"/>
  <c r="F189" i="82"/>
  <c r="G189" i="82"/>
  <c r="F193" i="82"/>
  <c r="G193" i="82"/>
  <c r="F197" i="82"/>
  <c r="G197" i="82"/>
  <c r="U204" i="82"/>
  <c r="F205" i="82"/>
  <c r="G205" i="82"/>
  <c r="F209" i="82"/>
  <c r="G209" i="82"/>
  <c r="F213" i="82"/>
  <c r="G213" i="82"/>
  <c r="F217" i="82"/>
  <c r="G217" i="82"/>
  <c r="F221" i="82"/>
  <c r="G221" i="82"/>
  <c r="F225" i="82"/>
  <c r="G225" i="82"/>
  <c r="P230" i="82"/>
  <c r="P229" i="82" s="1"/>
  <c r="T230" i="82"/>
  <c r="T229" i="82" s="1"/>
  <c r="Y230" i="82"/>
  <c r="Y229" i="82" s="1"/>
  <c r="F233" i="82"/>
  <c r="G233" i="82"/>
  <c r="F237" i="82"/>
  <c r="G237" i="82"/>
  <c r="F241" i="82"/>
  <c r="G241" i="82"/>
  <c r="F245" i="82"/>
  <c r="G245" i="82"/>
  <c r="U248" i="82"/>
  <c r="F253" i="82"/>
  <c r="G253" i="82"/>
  <c r="F257" i="82"/>
  <c r="G257" i="82"/>
  <c r="X6" i="83"/>
  <c r="N29" i="83"/>
  <c r="N34" i="83"/>
  <c r="X37" i="83"/>
  <c r="N38" i="83"/>
  <c r="X57" i="83"/>
  <c r="X86" i="83"/>
  <c r="X94" i="83"/>
  <c r="X130" i="83"/>
  <c r="N162" i="83"/>
  <c r="X171" i="83"/>
  <c r="X189" i="83"/>
  <c r="X258" i="83"/>
  <c r="R5" i="84"/>
  <c r="W5" i="84"/>
  <c r="AA5" i="84"/>
  <c r="F10" i="84"/>
  <c r="G10" i="84"/>
  <c r="F14" i="84"/>
  <c r="G14" i="84"/>
  <c r="G14" i="66" s="1"/>
  <c r="F18" i="84"/>
  <c r="G18" i="84"/>
  <c r="F22" i="84"/>
  <c r="G22" i="84"/>
  <c r="G22" i="66" s="1"/>
  <c r="F26" i="84"/>
  <c r="F26" i="66" s="1"/>
  <c r="G26" i="84"/>
  <c r="F30" i="84"/>
  <c r="G30" i="84"/>
  <c r="N35" i="84"/>
  <c r="F61" i="84"/>
  <c r="G61" i="84"/>
  <c r="F64" i="84"/>
  <c r="G64" i="84"/>
  <c r="G61" i="66" s="1"/>
  <c r="F68" i="84"/>
  <c r="G68" i="84"/>
  <c r="F72" i="84"/>
  <c r="G72" i="84"/>
  <c r="F76" i="84"/>
  <c r="G76" i="84"/>
  <c r="U79" i="84"/>
  <c r="F80" i="84"/>
  <c r="G80" i="84"/>
  <c r="F84" i="84"/>
  <c r="G84" i="84"/>
  <c r="U87" i="84"/>
  <c r="F92" i="84"/>
  <c r="G92" i="84"/>
  <c r="F96" i="84"/>
  <c r="G96" i="84"/>
  <c r="G93" i="66" s="1"/>
  <c r="F100" i="84"/>
  <c r="G100" i="84"/>
  <c r="F104" i="84"/>
  <c r="G104" i="84"/>
  <c r="G101" i="66" s="1"/>
  <c r="F108" i="84"/>
  <c r="G108" i="84"/>
  <c r="F112" i="84"/>
  <c r="G112" i="84"/>
  <c r="F116" i="84"/>
  <c r="G116" i="84"/>
  <c r="F127" i="84"/>
  <c r="G127" i="84"/>
  <c r="G124" i="66" s="1"/>
  <c r="F131" i="84"/>
  <c r="G131" i="84"/>
  <c r="F135" i="84"/>
  <c r="G135" i="84"/>
  <c r="G132" i="66" s="1"/>
  <c r="U138" i="84"/>
  <c r="F139" i="84"/>
  <c r="G139" i="84"/>
  <c r="F143" i="84"/>
  <c r="G143" i="84"/>
  <c r="F147" i="84"/>
  <c r="G147" i="84"/>
  <c r="F157" i="84"/>
  <c r="G157" i="84"/>
  <c r="U160" i="84"/>
  <c r="F170" i="84"/>
  <c r="G170" i="84"/>
  <c r="G167" i="66" s="1"/>
  <c r="F174" i="84"/>
  <c r="G174" i="84"/>
  <c r="F182" i="84"/>
  <c r="G182" i="84"/>
  <c r="G179" i="66" s="1"/>
  <c r="F186" i="84"/>
  <c r="G186" i="84"/>
  <c r="U189" i="84"/>
  <c r="F194" i="84"/>
  <c r="G194" i="84"/>
  <c r="G191" i="66" s="1"/>
  <c r="F198" i="84"/>
  <c r="G198" i="84"/>
  <c r="U200" i="84"/>
  <c r="F201" i="84"/>
  <c r="G201" i="84"/>
  <c r="F209" i="84"/>
  <c r="G209" i="84"/>
  <c r="G206" i="66" s="1"/>
  <c r="F213" i="84"/>
  <c r="G213" i="84"/>
  <c r="F220" i="84"/>
  <c r="G220" i="84"/>
  <c r="F224" i="84"/>
  <c r="G224" i="84"/>
  <c r="F233" i="84"/>
  <c r="G233" i="84"/>
  <c r="F237" i="84"/>
  <c r="G237" i="84"/>
  <c r="F241" i="84"/>
  <c r="G241" i="84"/>
  <c r="U247" i="84"/>
  <c r="U250" i="84"/>
  <c r="F251" i="84"/>
  <c r="G251" i="84"/>
  <c r="F255" i="84"/>
  <c r="G255" i="84"/>
  <c r="F18" i="81"/>
  <c r="G18" i="81"/>
  <c r="F52" i="81"/>
  <c r="G52" i="81"/>
  <c r="F56" i="81"/>
  <c r="G56" i="81"/>
  <c r="F65" i="81"/>
  <c r="G65" i="81"/>
  <c r="F78" i="81"/>
  <c r="G78" i="81"/>
  <c r="F86" i="81"/>
  <c r="G86" i="81"/>
  <c r="F110" i="81"/>
  <c r="G110" i="81"/>
  <c r="F141" i="81"/>
  <c r="G141" i="81"/>
  <c r="F181" i="81"/>
  <c r="G181" i="81"/>
  <c r="F205" i="81"/>
  <c r="G205" i="81"/>
  <c r="F217" i="81"/>
  <c r="G217" i="81"/>
  <c r="F238" i="81"/>
  <c r="G238" i="81"/>
  <c r="F248" i="81"/>
  <c r="G248" i="81"/>
  <c r="F14" i="82"/>
  <c r="G14" i="82"/>
  <c r="F23" i="82"/>
  <c r="G23" i="82"/>
  <c r="F27" i="82"/>
  <c r="G27" i="82"/>
  <c r="G78" i="82"/>
  <c r="F91" i="82"/>
  <c r="G91" i="82"/>
  <c r="F106" i="82"/>
  <c r="G106" i="82"/>
  <c r="F126" i="82"/>
  <c r="G126" i="82"/>
  <c r="G142" i="82"/>
  <c r="F200" i="82"/>
  <c r="G200" i="82"/>
  <c r="F208" i="82"/>
  <c r="G208" i="82"/>
  <c r="F256" i="82"/>
  <c r="G256" i="82"/>
  <c r="AF5" i="79"/>
  <c r="AB85" i="79"/>
  <c r="AB101" i="79"/>
  <c r="AB241" i="79"/>
  <c r="AB245" i="79"/>
  <c r="AB266" i="79"/>
  <c r="F8" i="81"/>
  <c r="G8" i="81"/>
  <c r="F12" i="81"/>
  <c r="G12" i="81"/>
  <c r="F16" i="81"/>
  <c r="G16" i="81"/>
  <c r="F28" i="81"/>
  <c r="G28" i="81"/>
  <c r="U37" i="81"/>
  <c r="F38" i="81"/>
  <c r="F38" i="66" s="1"/>
  <c r="G38" i="81"/>
  <c r="G38" i="66" s="1"/>
  <c r="U45" i="81"/>
  <c r="U53" i="81"/>
  <c r="F58" i="81"/>
  <c r="G58" i="81"/>
  <c r="F63" i="81"/>
  <c r="G63" i="81"/>
  <c r="O59" i="81"/>
  <c r="U66" i="81"/>
  <c r="F67" i="81"/>
  <c r="G67" i="81"/>
  <c r="U70" i="81"/>
  <c r="F71" i="81"/>
  <c r="G71" i="81"/>
  <c r="R75" i="81"/>
  <c r="U79" i="81"/>
  <c r="F88" i="81"/>
  <c r="G88" i="81"/>
  <c r="F92" i="81"/>
  <c r="G92" i="81"/>
  <c r="U95" i="81"/>
  <c r="F96" i="81"/>
  <c r="G96" i="81"/>
  <c r="F100" i="81"/>
  <c r="G100" i="81"/>
  <c r="F104" i="81"/>
  <c r="G104" i="81"/>
  <c r="F108" i="81"/>
  <c r="G108" i="81"/>
  <c r="F112" i="81"/>
  <c r="G112" i="81"/>
  <c r="F116" i="81"/>
  <c r="G116" i="81"/>
  <c r="F119" i="81"/>
  <c r="G119" i="81"/>
  <c r="F123" i="81"/>
  <c r="G123" i="81"/>
  <c r="F127" i="81"/>
  <c r="G127" i="81"/>
  <c r="F131" i="81"/>
  <c r="G131" i="81"/>
  <c r="F139" i="81"/>
  <c r="G139" i="81"/>
  <c r="F143" i="81"/>
  <c r="G143" i="81"/>
  <c r="F160" i="81"/>
  <c r="G160" i="81"/>
  <c r="G160" i="66" s="1"/>
  <c r="F168" i="81"/>
  <c r="G168" i="81"/>
  <c r="F179" i="81"/>
  <c r="F175" i="81" s="1"/>
  <c r="G179" i="81"/>
  <c r="F183" i="81"/>
  <c r="G183" i="81"/>
  <c r="U186" i="81"/>
  <c r="F191" i="81"/>
  <c r="G191" i="81"/>
  <c r="F195" i="81"/>
  <c r="G195" i="81"/>
  <c r="F203" i="81"/>
  <c r="G203" i="81"/>
  <c r="F207" i="81"/>
  <c r="G207" i="81"/>
  <c r="F211" i="81"/>
  <c r="G211" i="81"/>
  <c r="U214" i="81"/>
  <c r="F215" i="81"/>
  <c r="G215" i="81"/>
  <c r="F219" i="81"/>
  <c r="G219" i="81"/>
  <c r="F223" i="81"/>
  <c r="G223" i="81"/>
  <c r="U227" i="81"/>
  <c r="F228" i="81"/>
  <c r="G228" i="81"/>
  <c r="U231" i="81"/>
  <c r="F236" i="81"/>
  <c r="G236" i="81"/>
  <c r="F240" i="81"/>
  <c r="G240" i="81"/>
  <c r="L244" i="81"/>
  <c r="N244" i="81" s="1"/>
  <c r="F250" i="81"/>
  <c r="G250" i="81"/>
  <c r="F254" i="81"/>
  <c r="G254" i="81"/>
  <c r="F12" i="82"/>
  <c r="G12" i="82"/>
  <c r="F16" i="82"/>
  <c r="G16" i="82"/>
  <c r="R5" i="82"/>
  <c r="U24" i="82"/>
  <c r="F29" i="82"/>
  <c r="G29" i="82"/>
  <c r="F34" i="82"/>
  <c r="G34" i="82"/>
  <c r="U37" i="82"/>
  <c r="F47" i="82"/>
  <c r="G47" i="82"/>
  <c r="F65" i="82"/>
  <c r="G65" i="82"/>
  <c r="F69" i="82"/>
  <c r="G69" i="82"/>
  <c r="F72" i="82"/>
  <c r="F76" i="82"/>
  <c r="G76" i="82"/>
  <c r="U80" i="82"/>
  <c r="F81" i="82"/>
  <c r="G81" i="82"/>
  <c r="F85" i="82"/>
  <c r="G85" i="82"/>
  <c r="U88" i="82"/>
  <c r="F93" i="82"/>
  <c r="G93" i="82"/>
  <c r="F97" i="82"/>
  <c r="G97" i="82"/>
  <c r="F100" i="82"/>
  <c r="G100" i="82"/>
  <c r="F104" i="82"/>
  <c r="G104" i="82"/>
  <c r="F108" i="82"/>
  <c r="G108" i="82"/>
  <c r="F116" i="82"/>
  <c r="F120" i="82"/>
  <c r="G120" i="82"/>
  <c r="F128" i="82"/>
  <c r="G128" i="82"/>
  <c r="F132" i="82"/>
  <c r="G132" i="82"/>
  <c r="F136" i="82"/>
  <c r="G136" i="82"/>
  <c r="U139" i="82"/>
  <c r="F140" i="82"/>
  <c r="G140" i="82"/>
  <c r="F144" i="82"/>
  <c r="G144" i="82"/>
  <c r="F148" i="82"/>
  <c r="G148" i="82"/>
  <c r="O151" i="82"/>
  <c r="U151" i="82" s="1"/>
  <c r="U153" i="82"/>
  <c r="U161" i="82"/>
  <c r="F170" i="82"/>
  <c r="G170" i="82"/>
  <c r="F174" i="82"/>
  <c r="G174" i="82"/>
  <c r="F178" i="82"/>
  <c r="G178" i="82"/>
  <c r="F182" i="82"/>
  <c r="G182" i="82"/>
  <c r="F186" i="82"/>
  <c r="G186" i="82"/>
  <c r="F194" i="82"/>
  <c r="G194" i="82"/>
  <c r="F198" i="82"/>
  <c r="G198" i="82"/>
  <c r="U201" i="82"/>
  <c r="F202" i="82"/>
  <c r="G202" i="82"/>
  <c r="F210" i="82"/>
  <c r="G210" i="82"/>
  <c r="F214" i="82"/>
  <c r="G214" i="82"/>
  <c r="F226" i="82"/>
  <c r="G226" i="82"/>
  <c r="F234" i="82"/>
  <c r="G234" i="82"/>
  <c r="F238" i="82"/>
  <c r="G238" i="82"/>
  <c r="F242" i="82"/>
  <c r="G242" i="82"/>
  <c r="F246" i="82"/>
  <c r="G246" i="82"/>
  <c r="F250" i="82"/>
  <c r="G250" i="82"/>
  <c r="F258" i="82"/>
  <c r="G258" i="82"/>
  <c r="X20" i="83"/>
  <c r="X24" i="83"/>
  <c r="N26" i="83"/>
  <c r="N30" i="83"/>
  <c r="X33" i="83"/>
  <c r="N39" i="83"/>
  <c r="N59" i="83"/>
  <c r="N124" i="83"/>
  <c r="X127" i="83"/>
  <c r="N166" i="83"/>
  <c r="X178" i="83"/>
  <c r="X214" i="83"/>
  <c r="O5" i="84"/>
  <c r="U6" i="84"/>
  <c r="S5" i="84"/>
  <c r="X5" i="84"/>
  <c r="N7" i="84"/>
  <c r="F11" i="84"/>
  <c r="G11" i="84"/>
  <c r="G11" i="66" s="1"/>
  <c r="F15" i="84"/>
  <c r="G15" i="84"/>
  <c r="F19" i="84"/>
  <c r="G19" i="84"/>
  <c r="G19" i="66" s="1"/>
  <c r="F23" i="84"/>
  <c r="G23" i="84"/>
  <c r="F27" i="84"/>
  <c r="F27" i="66" s="1"/>
  <c r="G27" i="84"/>
  <c r="G27" i="66" s="1"/>
  <c r="F31" i="84"/>
  <c r="G31" i="84"/>
  <c r="F36" i="84"/>
  <c r="G36" i="84"/>
  <c r="G36" i="66" s="1"/>
  <c r="N42" i="84"/>
  <c r="U45" i="84"/>
  <c r="U56" i="84"/>
  <c r="F58" i="84"/>
  <c r="G58" i="84"/>
  <c r="F65" i="84"/>
  <c r="G65" i="84"/>
  <c r="G62" i="66" s="1"/>
  <c r="F77" i="84"/>
  <c r="G77" i="84"/>
  <c r="F85" i="84"/>
  <c r="G85" i="84"/>
  <c r="F89" i="84"/>
  <c r="G89" i="84"/>
  <c r="F93" i="84"/>
  <c r="G93" i="84"/>
  <c r="F97" i="84"/>
  <c r="G97" i="84"/>
  <c r="F101" i="84"/>
  <c r="G101" i="84"/>
  <c r="G98" i="66" s="1"/>
  <c r="F105" i="84"/>
  <c r="G105" i="84"/>
  <c r="F113" i="84"/>
  <c r="G113" i="84"/>
  <c r="G110" i="66" s="1"/>
  <c r="F117" i="84"/>
  <c r="F114" i="66" s="1"/>
  <c r="G117" i="84"/>
  <c r="U120" i="84"/>
  <c r="U123" i="84"/>
  <c r="F124" i="84"/>
  <c r="G124" i="84"/>
  <c r="F128" i="84"/>
  <c r="G128" i="84"/>
  <c r="G125" i="66" s="1"/>
  <c r="F132" i="84"/>
  <c r="G132" i="84"/>
  <c r="F136" i="84"/>
  <c r="G136" i="84"/>
  <c r="G133" i="66" s="1"/>
  <c r="F140" i="84"/>
  <c r="G140" i="84"/>
  <c r="F144" i="84"/>
  <c r="G144" i="84"/>
  <c r="G141" i="66" s="1"/>
  <c r="F148" i="84"/>
  <c r="G148" i="84"/>
  <c r="O150" i="84"/>
  <c r="U152" i="84"/>
  <c r="F158" i="84"/>
  <c r="G158" i="84"/>
  <c r="M165" i="84"/>
  <c r="R165" i="84"/>
  <c r="W165" i="84"/>
  <c r="AA165" i="84"/>
  <c r="F171" i="84"/>
  <c r="G171" i="84"/>
  <c r="G168" i="66" s="1"/>
  <c r="F175" i="84"/>
  <c r="G175" i="84"/>
  <c r="U178" i="84"/>
  <c r="F183" i="84"/>
  <c r="G183" i="84"/>
  <c r="F187" i="84"/>
  <c r="G187" i="84"/>
  <c r="F191" i="84"/>
  <c r="G191" i="84"/>
  <c r="F195" i="84"/>
  <c r="G195" i="84"/>
  <c r="F199" i="84"/>
  <c r="G199" i="84"/>
  <c r="G196" i="66" s="1"/>
  <c r="F202" i="84"/>
  <c r="G202" i="84"/>
  <c r="F206" i="84"/>
  <c r="G206" i="84"/>
  <c r="F210" i="84"/>
  <c r="G210" i="84"/>
  <c r="F214" i="84"/>
  <c r="G214" i="84"/>
  <c r="F221" i="84"/>
  <c r="G221" i="84"/>
  <c r="F225" i="84"/>
  <c r="G225" i="84"/>
  <c r="G222" i="66" s="1"/>
  <c r="M229" i="84"/>
  <c r="R229" i="84"/>
  <c r="R228" i="84" s="1"/>
  <c r="AA229" i="84"/>
  <c r="AA228" i="84" s="1"/>
  <c r="F238" i="84"/>
  <c r="G238" i="84"/>
  <c r="F242" i="84"/>
  <c r="G242" i="84"/>
  <c r="F245" i="84"/>
  <c r="G245" i="84"/>
  <c r="F249" i="84"/>
  <c r="G249" i="84"/>
  <c r="G246" i="66" s="1"/>
  <c r="F252" i="84"/>
  <c r="G252" i="84"/>
  <c r="F256" i="84"/>
  <c r="G256" i="84"/>
  <c r="G253" i="66" s="1"/>
  <c r="Q176" i="83"/>
  <c r="F10" i="81"/>
  <c r="G10" i="81"/>
  <c r="F26" i="81"/>
  <c r="G26" i="81"/>
  <c r="F43" i="81"/>
  <c r="G43" i="81"/>
  <c r="F48" i="81"/>
  <c r="G48" i="81"/>
  <c r="F73" i="81"/>
  <c r="G73" i="81"/>
  <c r="F98" i="81"/>
  <c r="G98" i="81"/>
  <c r="F121" i="81"/>
  <c r="G121" i="81"/>
  <c r="F166" i="81"/>
  <c r="G166" i="81"/>
  <c r="F189" i="81"/>
  <c r="G189" i="81"/>
  <c r="F209" i="81"/>
  <c r="G209" i="81"/>
  <c r="F252" i="81"/>
  <c r="G252" i="81"/>
  <c r="F31" i="82"/>
  <c r="G31" i="82"/>
  <c r="F67" i="82"/>
  <c r="G67" i="82"/>
  <c r="F95" i="82"/>
  <c r="G95" i="82"/>
  <c r="F114" i="82"/>
  <c r="G114" i="82"/>
  <c r="F130" i="82"/>
  <c r="G130" i="82"/>
  <c r="F150" i="82"/>
  <c r="G150" i="82"/>
  <c r="F172" i="82"/>
  <c r="G172" i="82"/>
  <c r="F192" i="82"/>
  <c r="G192" i="82"/>
  <c r="F224" i="82"/>
  <c r="G224" i="82"/>
  <c r="F240" i="82"/>
  <c r="G240" i="82"/>
  <c r="N28" i="83"/>
  <c r="AB20" i="79"/>
  <c r="AB24" i="79"/>
  <c r="AB33" i="79"/>
  <c r="AB37" i="79"/>
  <c r="AB45" i="79"/>
  <c r="AB53" i="79"/>
  <c r="N54" i="79"/>
  <c r="AB66" i="79"/>
  <c r="AB82" i="79"/>
  <c r="AB90" i="79"/>
  <c r="AB141" i="79"/>
  <c r="V161" i="79"/>
  <c r="AB161" i="79" s="1"/>
  <c r="AB163" i="79"/>
  <c r="AB171" i="79"/>
  <c r="L6" i="81"/>
  <c r="N6" i="81" s="1"/>
  <c r="F9" i="81"/>
  <c r="G9" i="81"/>
  <c r="F13" i="81"/>
  <c r="G13" i="81"/>
  <c r="F17" i="81"/>
  <c r="G17" i="81"/>
  <c r="U20" i="81"/>
  <c r="U24" i="81"/>
  <c r="F29" i="81"/>
  <c r="G29" i="81"/>
  <c r="U33" i="81"/>
  <c r="F42" i="81"/>
  <c r="G42" i="81"/>
  <c r="F47" i="81"/>
  <c r="G47" i="81"/>
  <c r="U50" i="81"/>
  <c r="F51" i="81"/>
  <c r="F50" i="81" s="1"/>
  <c r="G51" i="81"/>
  <c r="G50" i="81" s="1"/>
  <c r="F60" i="81"/>
  <c r="G60" i="81"/>
  <c r="F64" i="81"/>
  <c r="G64" i="81"/>
  <c r="T59" i="81"/>
  <c r="Y59" i="81"/>
  <c r="F72" i="81"/>
  <c r="G72" i="81"/>
  <c r="U76" i="81"/>
  <c r="F81" i="81"/>
  <c r="G81" i="81"/>
  <c r="U84" i="81"/>
  <c r="F85" i="81"/>
  <c r="G85" i="81"/>
  <c r="F89" i="81"/>
  <c r="F84" i="81" s="1"/>
  <c r="G89" i="81"/>
  <c r="F93" i="81"/>
  <c r="G93" i="81"/>
  <c r="F97" i="81"/>
  <c r="G97" i="81"/>
  <c r="F101" i="81"/>
  <c r="G101" i="81"/>
  <c r="F105" i="81"/>
  <c r="G105" i="81"/>
  <c r="F109" i="81"/>
  <c r="G109" i="81"/>
  <c r="F113" i="81"/>
  <c r="G113" i="81"/>
  <c r="F124" i="81"/>
  <c r="G124" i="81"/>
  <c r="F128" i="81"/>
  <c r="G128" i="81"/>
  <c r="F132" i="81"/>
  <c r="G132" i="81"/>
  <c r="U135" i="81"/>
  <c r="F136" i="81"/>
  <c r="G136" i="81"/>
  <c r="F140" i="81"/>
  <c r="G140" i="81"/>
  <c r="F144" i="81"/>
  <c r="G144" i="81"/>
  <c r="U164" i="81"/>
  <c r="F169" i="81"/>
  <c r="G169" i="81"/>
  <c r="U175" i="81"/>
  <c r="F176" i="81"/>
  <c r="G176" i="81"/>
  <c r="F180" i="81"/>
  <c r="G180" i="81"/>
  <c r="F184" i="81"/>
  <c r="G184" i="81"/>
  <c r="F188" i="81"/>
  <c r="G188" i="81"/>
  <c r="F192" i="81"/>
  <c r="G192" i="81"/>
  <c r="F196" i="81"/>
  <c r="G196" i="81"/>
  <c r="F204" i="81"/>
  <c r="G204" i="81"/>
  <c r="F208" i="81"/>
  <c r="G208" i="81"/>
  <c r="F212" i="81"/>
  <c r="G212" i="81"/>
  <c r="F220" i="81"/>
  <c r="G220" i="81"/>
  <c r="F224" i="81"/>
  <c r="G224" i="81"/>
  <c r="F229" i="81"/>
  <c r="G229" i="81"/>
  <c r="P226" i="81"/>
  <c r="P225" i="81" s="1"/>
  <c r="T226" i="81"/>
  <c r="T225" i="81" s="1"/>
  <c r="Y226" i="81"/>
  <c r="Y225" i="81" s="1"/>
  <c r="F233" i="81"/>
  <c r="G233" i="81"/>
  <c r="F237" i="81"/>
  <c r="G237" i="81"/>
  <c r="F241" i="81"/>
  <c r="G241" i="81"/>
  <c r="U247" i="81"/>
  <c r="F251" i="81"/>
  <c r="G251" i="81"/>
  <c r="F9" i="82"/>
  <c r="G9" i="82"/>
  <c r="F13" i="82"/>
  <c r="G13" i="82"/>
  <c r="F17" i="82"/>
  <c r="G17" i="82"/>
  <c r="U20" i="82"/>
  <c r="F21" i="82"/>
  <c r="G21" i="82"/>
  <c r="F26" i="82"/>
  <c r="F24" i="82" s="1"/>
  <c r="G26" i="82"/>
  <c r="F30" i="82"/>
  <c r="G30" i="82"/>
  <c r="U33" i="82"/>
  <c r="F36" i="82"/>
  <c r="G36" i="82"/>
  <c r="F48" i="82"/>
  <c r="G48" i="82"/>
  <c r="U54" i="82"/>
  <c r="F55" i="82"/>
  <c r="G55" i="82"/>
  <c r="U57" i="82"/>
  <c r="F66" i="82"/>
  <c r="G66" i="82"/>
  <c r="F73" i="82"/>
  <c r="G73" i="82"/>
  <c r="F77" i="82"/>
  <c r="F86" i="82"/>
  <c r="G86" i="82"/>
  <c r="F90" i="82"/>
  <c r="G90" i="82"/>
  <c r="F94" i="82"/>
  <c r="G94" i="82"/>
  <c r="F98" i="82"/>
  <c r="G98" i="82"/>
  <c r="F101" i="82"/>
  <c r="G101" i="82"/>
  <c r="F105" i="82"/>
  <c r="G105" i="82"/>
  <c r="F109" i="82"/>
  <c r="G109" i="82"/>
  <c r="F113" i="82"/>
  <c r="F117" i="82"/>
  <c r="G117" i="82"/>
  <c r="U124" i="82"/>
  <c r="F129" i="82"/>
  <c r="G129" i="82"/>
  <c r="F133" i="82"/>
  <c r="G133" i="82"/>
  <c r="F137" i="82"/>
  <c r="G137" i="82"/>
  <c r="F141" i="82"/>
  <c r="G141" i="82"/>
  <c r="F145" i="82"/>
  <c r="G145" i="82"/>
  <c r="F149" i="82"/>
  <c r="G149" i="82"/>
  <c r="F155" i="82"/>
  <c r="G155" i="82"/>
  <c r="F171" i="82"/>
  <c r="G171" i="82"/>
  <c r="F175" i="82"/>
  <c r="G175" i="82"/>
  <c r="F183" i="82"/>
  <c r="G183" i="82"/>
  <c r="F187" i="82"/>
  <c r="G187" i="82"/>
  <c r="U190" i="82"/>
  <c r="F195" i="82"/>
  <c r="G195" i="82"/>
  <c r="F199" i="82"/>
  <c r="G199" i="82"/>
  <c r="F203" i="82"/>
  <c r="F201" i="82" s="1"/>
  <c r="G203" i="82"/>
  <c r="F207" i="82"/>
  <c r="G207" i="82"/>
  <c r="F211" i="82"/>
  <c r="G211" i="82"/>
  <c r="F215" i="82"/>
  <c r="G215" i="82"/>
  <c r="U218" i="82"/>
  <c r="F219" i="82"/>
  <c r="G219" i="82"/>
  <c r="F223" i="82"/>
  <c r="G223" i="82"/>
  <c r="F227" i="82"/>
  <c r="G227" i="82"/>
  <c r="F239" i="82"/>
  <c r="G239" i="82"/>
  <c r="F247" i="82"/>
  <c r="G247" i="82"/>
  <c r="F255" i="82"/>
  <c r="G255" i="82"/>
  <c r="T5" i="83"/>
  <c r="N27" i="83"/>
  <c r="N31" i="83"/>
  <c r="X116" i="83"/>
  <c r="R157" i="83"/>
  <c r="X157" i="83" s="1"/>
  <c r="X159" i="83"/>
  <c r="N167" i="83"/>
  <c r="X211" i="83"/>
  <c r="F12" i="84"/>
  <c r="G12" i="84"/>
  <c r="F16" i="84"/>
  <c r="G16" i="84"/>
  <c r="G16" i="66" s="1"/>
  <c r="F28" i="84"/>
  <c r="G28" i="84"/>
  <c r="U40" i="84"/>
  <c r="N43" i="84"/>
  <c r="F47" i="84"/>
  <c r="G47" i="84"/>
  <c r="G47" i="66" s="1"/>
  <c r="U53" i="84"/>
  <c r="F54" i="84"/>
  <c r="F53" i="84" s="1"/>
  <c r="G54" i="84"/>
  <c r="G51" i="66" s="1"/>
  <c r="F59" i="84"/>
  <c r="F56" i="66" s="1"/>
  <c r="G59" i="84"/>
  <c r="F66" i="84"/>
  <c r="G66" i="84"/>
  <c r="G63" i="66" s="1"/>
  <c r="O62" i="84"/>
  <c r="U69" i="84"/>
  <c r="U73" i="84"/>
  <c r="Q78" i="84"/>
  <c r="V78" i="84"/>
  <c r="Z78" i="84"/>
  <c r="F86" i="84"/>
  <c r="G86" i="84"/>
  <c r="G83" i="66" s="1"/>
  <c r="F90" i="84"/>
  <c r="G90" i="84"/>
  <c r="F94" i="84"/>
  <c r="G94" i="84"/>
  <c r="G91" i="66" s="1"/>
  <c r="F102" i="84"/>
  <c r="G102" i="84"/>
  <c r="F106" i="84"/>
  <c r="G106" i="84"/>
  <c r="G103" i="66" s="1"/>
  <c r="U109" i="84"/>
  <c r="F110" i="84"/>
  <c r="G110" i="84"/>
  <c r="F114" i="84"/>
  <c r="G114" i="84"/>
  <c r="G111" i="66" s="1"/>
  <c r="F118" i="84"/>
  <c r="G118" i="84"/>
  <c r="G115" i="66" s="1"/>
  <c r="F122" i="84"/>
  <c r="G122" i="84"/>
  <c r="G119" i="66" s="1"/>
  <c r="F125" i="84"/>
  <c r="G125" i="84"/>
  <c r="F129" i="84"/>
  <c r="F123" i="84" s="1"/>
  <c r="G129" i="84"/>
  <c r="G126" i="66" s="1"/>
  <c r="F133" i="84"/>
  <c r="G133" i="84"/>
  <c r="F137" i="84"/>
  <c r="G137" i="84"/>
  <c r="G134" i="66" s="1"/>
  <c r="F141" i="84"/>
  <c r="G141" i="84"/>
  <c r="F145" i="84"/>
  <c r="G145" i="84"/>
  <c r="F155" i="84"/>
  <c r="G155" i="84"/>
  <c r="N159" i="84"/>
  <c r="U167" i="84"/>
  <c r="F168" i="84"/>
  <c r="G168" i="84"/>
  <c r="F172" i="84"/>
  <c r="G172" i="84"/>
  <c r="G169" i="66" s="1"/>
  <c r="F176" i="84"/>
  <c r="G176" i="84"/>
  <c r="F180" i="84"/>
  <c r="G180" i="84"/>
  <c r="G177" i="66" s="1"/>
  <c r="F184" i="84"/>
  <c r="G184" i="84"/>
  <c r="F188" i="84"/>
  <c r="G188" i="84"/>
  <c r="F192" i="84"/>
  <c r="G192" i="84"/>
  <c r="F196" i="84"/>
  <c r="G196" i="84"/>
  <c r="G193" i="66" s="1"/>
  <c r="F207" i="84"/>
  <c r="G207" i="84"/>
  <c r="G204" i="66" s="1"/>
  <c r="F211" i="84"/>
  <c r="G211" i="84"/>
  <c r="G208" i="66" s="1"/>
  <c r="F215" i="84"/>
  <c r="G215" i="84"/>
  <c r="G212" i="66" s="1"/>
  <c r="U217" i="84"/>
  <c r="F218" i="84"/>
  <c r="G218" i="84"/>
  <c r="G215" i="66" s="1"/>
  <c r="F222" i="84"/>
  <c r="F217" i="84" s="1"/>
  <c r="G222" i="84"/>
  <c r="G219" i="66" s="1"/>
  <c r="F226" i="84"/>
  <c r="G226" i="84"/>
  <c r="G223" i="66" s="1"/>
  <c r="U230" i="84"/>
  <c r="U234" i="84"/>
  <c r="F239" i="84"/>
  <c r="G239" i="84"/>
  <c r="G236" i="66" s="1"/>
  <c r="F243" i="84"/>
  <c r="G243" i="84"/>
  <c r="F246" i="84"/>
  <c r="G246" i="84"/>
  <c r="L250" i="84"/>
  <c r="N250" i="84" s="1"/>
  <c r="F253" i="84"/>
  <c r="G253" i="84"/>
  <c r="F257" i="84"/>
  <c r="G257" i="84"/>
  <c r="G254" i="66" s="1"/>
  <c r="AB178" i="79"/>
  <c r="AB200" i="79"/>
  <c r="AB214" i="79"/>
  <c r="AB228" i="79"/>
  <c r="AB189" i="79"/>
  <c r="AB211" i="79"/>
  <c r="N65" i="83"/>
  <c r="N67" i="83"/>
  <c r="X60" i="83"/>
  <c r="N66" i="83"/>
  <c r="N68" i="83"/>
  <c r="Q68" i="83" s="1"/>
  <c r="U5" i="80"/>
  <c r="M40" i="83"/>
  <c r="M32" i="83" s="1"/>
  <c r="U40" i="83"/>
  <c r="Z40" i="83"/>
  <c r="Z32" i="83" s="1"/>
  <c r="AB40" i="83"/>
  <c r="AB32" i="83" s="1"/>
  <c r="AD40" i="83"/>
  <c r="N52" i="83"/>
  <c r="R40" i="83"/>
  <c r="X50" i="83"/>
  <c r="T40" i="83"/>
  <c r="V40" i="83"/>
  <c r="Y40" i="83"/>
  <c r="AA40" i="83"/>
  <c r="AA32" i="83" s="1"/>
  <c r="N53" i="83"/>
  <c r="AB70" i="79"/>
  <c r="AB126" i="79"/>
  <c r="V147" i="81"/>
  <c r="L149" i="81"/>
  <c r="L50" i="81"/>
  <c r="N50" i="81" s="1"/>
  <c r="F120" i="81"/>
  <c r="L186" i="81"/>
  <c r="N186" i="81" s="1"/>
  <c r="F28" i="66"/>
  <c r="F30" i="66"/>
  <c r="F227" i="81"/>
  <c r="F146" i="66"/>
  <c r="F200" i="84"/>
  <c r="L74" i="82"/>
  <c r="F20" i="82"/>
  <c r="F33" i="82"/>
  <c r="L124" i="82"/>
  <c r="L201" i="82"/>
  <c r="N201" i="82" s="1"/>
  <c r="F48" i="66"/>
  <c r="L248" i="82"/>
  <c r="N248" i="82" s="1"/>
  <c r="F161" i="82"/>
  <c r="N84" i="79"/>
  <c r="N124" i="79"/>
  <c r="N128" i="79"/>
  <c r="N130" i="79"/>
  <c r="N132" i="79"/>
  <c r="N134" i="79"/>
  <c r="N136" i="79"/>
  <c r="N138" i="79"/>
  <c r="N140" i="79"/>
  <c r="N125" i="79"/>
  <c r="N129" i="79"/>
  <c r="N131" i="79"/>
  <c r="N133" i="79"/>
  <c r="N135" i="79"/>
  <c r="N137" i="79"/>
  <c r="N139" i="79"/>
  <c r="N114" i="79"/>
  <c r="N118" i="79"/>
  <c r="N122" i="79"/>
  <c r="N115" i="79"/>
  <c r="N117" i="79"/>
  <c r="N119" i="79"/>
  <c r="N121" i="79"/>
  <c r="N62" i="82"/>
  <c r="N58" i="82"/>
  <c r="N44" i="82"/>
  <c r="N39" i="82"/>
  <c r="N35" i="82"/>
  <c r="N148" i="83"/>
  <c r="O240" i="83"/>
  <c r="O239" i="83" s="1"/>
  <c r="N147" i="83"/>
  <c r="N254" i="83"/>
  <c r="Q35" i="83"/>
  <c r="Q33" i="83" s="1"/>
  <c r="N9" i="79"/>
  <c r="N11" i="79"/>
  <c r="N13" i="79"/>
  <c r="N15" i="79"/>
  <c r="N17" i="79"/>
  <c r="N19" i="79"/>
  <c r="N23" i="79"/>
  <c r="N27" i="79"/>
  <c r="N29" i="79"/>
  <c r="N31" i="79"/>
  <c r="N36" i="79"/>
  <c r="N42" i="79"/>
  <c r="V40" i="79"/>
  <c r="Z40" i="79"/>
  <c r="Z32" i="79" s="1"/>
  <c r="AC40" i="79"/>
  <c r="AG40" i="79"/>
  <c r="AG32" i="79" s="1"/>
  <c r="N46" i="79"/>
  <c r="N48" i="79"/>
  <c r="N52" i="79"/>
  <c r="N56" i="79"/>
  <c r="N61" i="79"/>
  <c r="N63" i="79"/>
  <c r="N65" i="79"/>
  <c r="X59" i="79"/>
  <c r="AG59" i="79"/>
  <c r="N67" i="79"/>
  <c r="N69" i="79"/>
  <c r="N142" i="79"/>
  <c r="N154" i="79"/>
  <c r="N156" i="79"/>
  <c r="N158" i="79"/>
  <c r="N180" i="79"/>
  <c r="N182" i="79"/>
  <c r="N184" i="79"/>
  <c r="N186" i="79"/>
  <c r="N188" i="79"/>
  <c r="N190" i="79"/>
  <c r="N192" i="79"/>
  <c r="N194" i="79"/>
  <c r="N196" i="79"/>
  <c r="N198" i="79"/>
  <c r="N202" i="79"/>
  <c r="N204" i="79"/>
  <c r="N206" i="79"/>
  <c r="N208" i="79"/>
  <c r="N210" i="79"/>
  <c r="N216" i="79"/>
  <c r="N218" i="79"/>
  <c r="N220" i="79"/>
  <c r="N222" i="79"/>
  <c r="N224" i="79"/>
  <c r="N226" i="79"/>
  <c r="N230" i="79"/>
  <c r="N232" i="79"/>
  <c r="N234" i="79"/>
  <c r="N236" i="79"/>
  <c r="N238" i="79"/>
  <c r="N244" i="79"/>
  <c r="N246" i="79"/>
  <c r="N248" i="79"/>
  <c r="N250" i="79"/>
  <c r="N252" i="79"/>
  <c r="N264" i="79"/>
  <c r="N268" i="79"/>
  <c r="N270" i="79"/>
  <c r="N272" i="79"/>
  <c r="N274" i="79"/>
  <c r="N276" i="79"/>
  <c r="N8" i="79"/>
  <c r="N10" i="79"/>
  <c r="N12" i="79"/>
  <c r="N14" i="79"/>
  <c r="N16" i="79"/>
  <c r="N18" i="79"/>
  <c r="N26" i="79"/>
  <c r="N28" i="79"/>
  <c r="N30" i="79"/>
  <c r="M40" i="79"/>
  <c r="W40" i="79"/>
  <c r="Y40" i="79"/>
  <c r="AA40" i="79"/>
  <c r="AA32" i="79" s="1"/>
  <c r="AD40" i="79"/>
  <c r="AF40" i="79"/>
  <c r="AH40" i="79"/>
  <c r="AH32" i="79" s="1"/>
  <c r="N47" i="79"/>
  <c r="N49" i="79"/>
  <c r="N55" i="79"/>
  <c r="N57" i="79"/>
  <c r="N62" i="79"/>
  <c r="N64" i="79"/>
  <c r="M59" i="79"/>
  <c r="Y59" i="79"/>
  <c r="N68" i="79"/>
  <c r="N72" i="79"/>
  <c r="N153" i="79"/>
  <c r="N155" i="79"/>
  <c r="N157" i="79"/>
  <c r="N159" i="79"/>
  <c r="N177" i="79"/>
  <c r="N179" i="79"/>
  <c r="N181" i="79"/>
  <c r="N183" i="79"/>
  <c r="N185" i="79"/>
  <c r="N187" i="79"/>
  <c r="N191" i="79"/>
  <c r="N193" i="79"/>
  <c r="N195" i="79"/>
  <c r="N197" i="79"/>
  <c r="N199" i="79"/>
  <c r="N203" i="79"/>
  <c r="N205" i="79"/>
  <c r="N207" i="79"/>
  <c r="N209" i="79"/>
  <c r="N213" i="79"/>
  <c r="N215" i="79"/>
  <c r="N217" i="79"/>
  <c r="N219" i="79"/>
  <c r="N221" i="79"/>
  <c r="N223" i="79"/>
  <c r="N225" i="79"/>
  <c r="N227" i="79"/>
  <c r="N229" i="79"/>
  <c r="N231" i="79"/>
  <c r="N233" i="79"/>
  <c r="N235" i="79"/>
  <c r="N237" i="79"/>
  <c r="AA240" i="79"/>
  <c r="N243" i="79"/>
  <c r="N247" i="79"/>
  <c r="N249" i="79"/>
  <c r="N251" i="79"/>
  <c r="N253" i="79"/>
  <c r="N263" i="79"/>
  <c r="N265" i="79"/>
  <c r="N271" i="79"/>
  <c r="N273" i="79"/>
  <c r="N275" i="79"/>
  <c r="O147" i="81"/>
  <c r="Q147" i="81"/>
  <c r="X147" i="81"/>
  <c r="Z147" i="81"/>
  <c r="N155" i="81"/>
  <c r="I155" i="81" s="1"/>
  <c r="N152" i="81"/>
  <c r="P147" i="81"/>
  <c r="R147" i="81"/>
  <c r="T147" i="81"/>
  <c r="W147" i="81"/>
  <c r="Y147" i="81"/>
  <c r="AA147" i="81"/>
  <c r="N148" i="81"/>
  <c r="N150" i="81"/>
  <c r="N154" i="81"/>
  <c r="I154" i="81" s="1"/>
  <c r="O85" i="79"/>
  <c r="O81" i="79" s="1"/>
  <c r="P85" i="79"/>
  <c r="P81" i="79" s="1"/>
  <c r="N154" i="84"/>
  <c r="S150" i="84"/>
  <c r="N120" i="79"/>
  <c r="N114" i="66" s="1"/>
  <c r="N164" i="84"/>
  <c r="N161" i="84"/>
  <c r="N163" i="84"/>
  <c r="N113" i="79"/>
  <c r="U113" i="79" s="1"/>
  <c r="U112" i="79" s="1"/>
  <c r="N80" i="79"/>
  <c r="Z5" i="80"/>
  <c r="N25" i="83"/>
  <c r="M5" i="83"/>
  <c r="Q8" i="83"/>
  <c r="N35" i="81"/>
  <c r="N57" i="84"/>
  <c r="N46" i="83"/>
  <c r="L189" i="80"/>
  <c r="N189" i="80" s="1"/>
  <c r="S165" i="80"/>
  <c r="X165" i="80"/>
  <c r="AB165" i="80"/>
  <c r="M229" i="80"/>
  <c r="M228" i="80" s="1"/>
  <c r="T229" i="80"/>
  <c r="T228" i="80" s="1"/>
  <c r="Y229" i="80"/>
  <c r="Y228" i="80" s="1"/>
  <c r="T62" i="80"/>
  <c r="L79" i="80"/>
  <c r="L200" i="80"/>
  <c r="L80" i="82"/>
  <c r="N80" i="82" s="1"/>
  <c r="V79" i="82"/>
  <c r="N124" i="82"/>
  <c r="O230" i="82"/>
  <c r="N70" i="82"/>
  <c r="R63" i="82"/>
  <c r="U63" i="82" s="1"/>
  <c r="W63" i="82"/>
  <c r="AA63" i="82"/>
  <c r="X166" i="82"/>
  <c r="M230" i="82"/>
  <c r="R230" i="82"/>
  <c r="R229" i="82" s="1"/>
  <c r="W230" i="82"/>
  <c r="W229" i="82" s="1"/>
  <c r="L251" i="82"/>
  <c r="N251" i="82" s="1"/>
  <c r="R62" i="84"/>
  <c r="W62" i="84"/>
  <c r="AA62" i="84"/>
  <c r="L98" i="84"/>
  <c r="N98" i="84" s="1"/>
  <c r="L203" i="84"/>
  <c r="N203" i="84" s="1"/>
  <c r="Q229" i="84"/>
  <c r="Q228" i="84" s="1"/>
  <c r="V229" i="84"/>
  <c r="Z229" i="84"/>
  <c r="Z228" i="84" s="1"/>
  <c r="P78" i="84"/>
  <c r="L160" i="84"/>
  <c r="L57" i="83"/>
  <c r="N57" i="83" s="1"/>
  <c r="O240" i="79"/>
  <c r="O239" i="79" s="1"/>
  <c r="P253" i="79"/>
  <c r="P240" i="79" s="1"/>
  <c r="P239" i="79" s="1"/>
  <c r="U32" i="80"/>
  <c r="AE32" i="79"/>
  <c r="W176" i="79"/>
  <c r="M240" i="79"/>
  <c r="AF240" i="79"/>
  <c r="M32" i="84"/>
  <c r="AA32" i="84"/>
  <c r="V32" i="79"/>
  <c r="W5" i="79"/>
  <c r="W240" i="79"/>
  <c r="Y240" i="79"/>
  <c r="L53" i="81"/>
  <c r="X32" i="84"/>
  <c r="L161" i="82"/>
  <c r="N161" i="82" s="1"/>
  <c r="P5" i="82"/>
  <c r="T5" i="82"/>
  <c r="Y5" i="82"/>
  <c r="N117" i="81"/>
  <c r="L135" i="81"/>
  <c r="N135" i="81" s="1"/>
  <c r="Z75" i="81"/>
  <c r="Q75" i="81"/>
  <c r="N254" i="82"/>
  <c r="S230" i="82"/>
  <c r="S229" i="82" s="1"/>
  <c r="L231" i="82"/>
  <c r="N231" i="82" s="1"/>
  <c r="M229" i="82"/>
  <c r="N232" i="82"/>
  <c r="Q229" i="82"/>
  <c r="V229" i="82"/>
  <c r="O166" i="82"/>
  <c r="S166" i="82"/>
  <c r="L204" i="82"/>
  <c r="N204" i="82" s="1"/>
  <c r="M166" i="82"/>
  <c r="L168" i="82"/>
  <c r="N168" i="82" s="1"/>
  <c r="N206" i="82"/>
  <c r="Q79" i="82"/>
  <c r="Z79" i="82"/>
  <c r="N125" i="82"/>
  <c r="L88" i="82"/>
  <c r="N88" i="82" s="1"/>
  <c r="M79" i="82"/>
  <c r="O79" i="82"/>
  <c r="S79" i="82"/>
  <c r="X79" i="82"/>
  <c r="P79" i="82"/>
  <c r="T79" i="82"/>
  <c r="Y79" i="82"/>
  <c r="N89" i="82"/>
  <c r="M63" i="82"/>
  <c r="N74" i="82"/>
  <c r="N54" i="82"/>
  <c r="T32" i="82"/>
  <c r="R32" i="82"/>
  <c r="P32" i="82"/>
  <c r="L33" i="82"/>
  <c r="N33" i="82" s="1"/>
  <c r="X32" i="82"/>
  <c r="L37" i="82"/>
  <c r="N38" i="82"/>
  <c r="O32" i="82"/>
  <c r="S32" i="82"/>
  <c r="Y32" i="82"/>
  <c r="W32" i="82"/>
  <c r="AA32" i="82"/>
  <c r="L20" i="82"/>
  <c r="N20" i="82" s="1"/>
  <c r="V5" i="82"/>
  <c r="Z5" i="82"/>
  <c r="L250" i="80"/>
  <c r="N250" i="80" s="1"/>
  <c r="U229" i="80"/>
  <c r="U228" i="80" s="1"/>
  <c r="L230" i="80"/>
  <c r="S229" i="80"/>
  <c r="S228" i="80" s="1"/>
  <c r="X229" i="80"/>
  <c r="X228" i="80" s="1"/>
  <c r="N190" i="80"/>
  <c r="L167" i="80"/>
  <c r="Z78" i="80"/>
  <c r="X78" i="80"/>
  <c r="R78" i="80"/>
  <c r="L138" i="80"/>
  <c r="N138" i="80" s="1"/>
  <c r="M78" i="80"/>
  <c r="Y62" i="80"/>
  <c r="AC62" i="80"/>
  <c r="S62" i="80"/>
  <c r="X62" i="80"/>
  <c r="AB62" i="80"/>
  <c r="L217" i="80"/>
  <c r="AB229" i="80"/>
  <c r="L247" i="80"/>
  <c r="N251" i="80"/>
  <c r="V78" i="80"/>
  <c r="AA78" i="80"/>
  <c r="N80" i="80"/>
  <c r="U78" i="80"/>
  <c r="N139" i="80"/>
  <c r="T165" i="80"/>
  <c r="AC165" i="80"/>
  <c r="N201" i="80"/>
  <c r="L69" i="80"/>
  <c r="N69" i="80" s="1"/>
  <c r="L73" i="80"/>
  <c r="N73" i="80" s="1"/>
  <c r="V62" i="80"/>
  <c r="L109" i="80"/>
  <c r="N109" i="80" s="1"/>
  <c r="L160" i="80"/>
  <c r="L203" i="80"/>
  <c r="R229" i="80"/>
  <c r="R228" i="80" s="1"/>
  <c r="V229" i="80"/>
  <c r="V228" i="80" s="1"/>
  <c r="AA229" i="80"/>
  <c r="V32" i="80"/>
  <c r="T32" i="80"/>
  <c r="R32" i="80"/>
  <c r="AA32" i="80"/>
  <c r="L6" i="80"/>
  <c r="N6" i="80" s="1"/>
  <c r="L24" i="80"/>
  <c r="N24" i="80" s="1"/>
  <c r="Z32" i="80"/>
  <c r="S32" i="80"/>
  <c r="AB32" i="80"/>
  <c r="L33" i="80"/>
  <c r="X32" i="80"/>
  <c r="M32" i="80"/>
  <c r="Q32" i="80"/>
  <c r="M5" i="80"/>
  <c r="S5" i="80"/>
  <c r="X5" i="80"/>
  <c r="AB5" i="80"/>
  <c r="L189" i="79"/>
  <c r="N189" i="79" s="1"/>
  <c r="X240" i="79"/>
  <c r="AC240" i="79"/>
  <c r="AG240" i="79"/>
  <c r="L82" i="79"/>
  <c r="AD240" i="79"/>
  <c r="V240" i="79"/>
  <c r="Z240" i="79"/>
  <c r="AE240" i="79"/>
  <c r="L245" i="79"/>
  <c r="L178" i="79"/>
  <c r="X176" i="79"/>
  <c r="AC176" i="79"/>
  <c r="AG176" i="79"/>
  <c r="AA176" i="79"/>
  <c r="AF176" i="79"/>
  <c r="L163" i="79"/>
  <c r="N83" i="79"/>
  <c r="L123" i="79"/>
  <c r="L85" i="79"/>
  <c r="L141" i="79"/>
  <c r="X81" i="79"/>
  <c r="AC81" i="79"/>
  <c r="AG81" i="79"/>
  <c r="V81" i="79"/>
  <c r="N88" i="79"/>
  <c r="L53" i="79"/>
  <c r="N53" i="79" s="1"/>
  <c r="L45" i="79"/>
  <c r="AD59" i="79"/>
  <c r="AH59" i="79"/>
  <c r="L66" i="79"/>
  <c r="X32" i="79"/>
  <c r="Y32" i="79"/>
  <c r="L20" i="79"/>
  <c r="L227" i="81"/>
  <c r="O226" i="81"/>
  <c r="S226" i="81"/>
  <c r="S225" i="81" s="1"/>
  <c r="L231" i="81"/>
  <c r="N231" i="81" s="1"/>
  <c r="L247" i="81"/>
  <c r="N247" i="81" s="1"/>
  <c r="S162" i="81"/>
  <c r="Y162" i="81"/>
  <c r="N187" i="81"/>
  <c r="O162" i="81"/>
  <c r="X162" i="81"/>
  <c r="P162" i="81"/>
  <c r="L197" i="81"/>
  <c r="N197" i="81" s="1"/>
  <c r="L214" i="81"/>
  <c r="N214" i="81" s="1"/>
  <c r="X75" i="81"/>
  <c r="AA75" i="81"/>
  <c r="N137" i="81"/>
  <c r="O75" i="81"/>
  <c r="S75" i="81"/>
  <c r="L79" i="81"/>
  <c r="N79" i="81" s="1"/>
  <c r="W75" i="81"/>
  <c r="V75" i="81"/>
  <c r="L95" i="81"/>
  <c r="N95" i="81" s="1"/>
  <c r="M75" i="81"/>
  <c r="L66" i="81"/>
  <c r="N66" i="81" s="1"/>
  <c r="R32" i="81"/>
  <c r="Z32" i="81"/>
  <c r="L45" i="81"/>
  <c r="N45" i="81" s="1"/>
  <c r="Q32" i="81"/>
  <c r="L37" i="81"/>
  <c r="N37" i="81" s="1"/>
  <c r="O32" i="81"/>
  <c r="V32" i="81"/>
  <c r="AA32" i="81"/>
  <c r="M32" i="81"/>
  <c r="W32" i="81"/>
  <c r="O5" i="81"/>
  <c r="U5" i="81" s="1"/>
  <c r="S5" i="81"/>
  <c r="X5" i="81"/>
  <c r="L20" i="81"/>
  <c r="N20" i="81" s="1"/>
  <c r="V228" i="84"/>
  <c r="W229" i="84"/>
  <c r="W228" i="84" s="1"/>
  <c r="M228" i="84"/>
  <c r="O165" i="84"/>
  <c r="S165" i="84"/>
  <c r="X165" i="84"/>
  <c r="L189" i="84"/>
  <c r="N189" i="84" s="1"/>
  <c r="N205" i="84"/>
  <c r="Q165" i="84"/>
  <c r="V165" i="84"/>
  <c r="Z165" i="84"/>
  <c r="N162" i="84"/>
  <c r="L109" i="84"/>
  <c r="N109" i="84" s="1"/>
  <c r="M78" i="84"/>
  <c r="N123" i="84"/>
  <c r="O78" i="84"/>
  <c r="S78" i="84"/>
  <c r="X78" i="84"/>
  <c r="T78" i="84"/>
  <c r="M62" i="84"/>
  <c r="S32" i="84"/>
  <c r="S258" i="84" s="1"/>
  <c r="O32" i="84"/>
  <c r="L20" i="84"/>
  <c r="N20" i="84" s="1"/>
  <c r="R32" i="84"/>
  <c r="Z32" i="84"/>
  <c r="W32" i="84"/>
  <c r="Q32" i="84"/>
  <c r="V32" i="84"/>
  <c r="T32" i="84"/>
  <c r="Y32" i="84"/>
  <c r="P5" i="84"/>
  <c r="Y5" i="84"/>
  <c r="N21" i="84"/>
  <c r="L6" i="84"/>
  <c r="N8" i="84"/>
  <c r="M5" i="84"/>
  <c r="M240" i="83"/>
  <c r="M239" i="83" s="1"/>
  <c r="U240" i="83"/>
  <c r="U239" i="83" s="1"/>
  <c r="Z240" i="83"/>
  <c r="Z239" i="83" s="1"/>
  <c r="AD240" i="83"/>
  <c r="AD239" i="83" s="1"/>
  <c r="L211" i="83"/>
  <c r="M176" i="83"/>
  <c r="U176" i="83"/>
  <c r="Z176" i="83"/>
  <c r="AD176" i="83"/>
  <c r="L200" i="83"/>
  <c r="N200" i="83" s="1"/>
  <c r="N172" i="83"/>
  <c r="L116" i="83"/>
  <c r="S85" i="83"/>
  <c r="W85" i="83"/>
  <c r="AB85" i="83"/>
  <c r="Q85" i="83"/>
  <c r="L86" i="83"/>
  <c r="N86" i="83" s="1"/>
  <c r="O69" i="83"/>
  <c r="L76" i="83"/>
  <c r="P32" i="83"/>
  <c r="N175" i="83"/>
  <c r="Q175" i="83" s="1"/>
  <c r="Q171" i="83" s="1"/>
  <c r="AC240" i="83"/>
  <c r="Q69" i="83"/>
  <c r="R5" i="83"/>
  <c r="AA5" i="83"/>
  <c r="N58" i="83"/>
  <c r="W69" i="83"/>
  <c r="N77" i="83"/>
  <c r="M85" i="83"/>
  <c r="N116" i="83"/>
  <c r="N118" i="83"/>
  <c r="N201" i="83"/>
  <c r="P240" i="83"/>
  <c r="P239" i="83" s="1"/>
  <c r="AC5" i="83"/>
  <c r="L105" i="83"/>
  <c r="N105" i="83" s="1"/>
  <c r="L171" i="83"/>
  <c r="N171" i="83" s="1"/>
  <c r="L214" i="83"/>
  <c r="N214" i="83" s="1"/>
  <c r="L261" i="83"/>
  <c r="N261" i="83" s="1"/>
  <c r="O85" i="83"/>
  <c r="O176" i="83"/>
  <c r="N7" i="83"/>
  <c r="T69" i="83"/>
  <c r="Y69" i="83"/>
  <c r="AC69" i="83"/>
  <c r="R69" i="83"/>
  <c r="V69" i="83"/>
  <c r="AA69" i="83"/>
  <c r="L130" i="83"/>
  <c r="N130" i="83" s="1"/>
  <c r="L178" i="83"/>
  <c r="N178" i="83" s="1"/>
  <c r="S240" i="83"/>
  <c r="S239" i="83" s="1"/>
  <c r="W240" i="83"/>
  <c r="W239" i="83" s="1"/>
  <c r="AB240" i="83"/>
  <c r="AB239" i="83" s="1"/>
  <c r="V240" i="83"/>
  <c r="V239" i="83" s="1"/>
  <c r="P69" i="83"/>
  <c r="P85" i="83"/>
  <c r="P176" i="83"/>
  <c r="L37" i="83"/>
  <c r="N37" i="83" s="1"/>
  <c r="L33" i="83"/>
  <c r="N33" i="83" s="1"/>
  <c r="AC32" i="83"/>
  <c r="Y32" i="83"/>
  <c r="T32" i="83"/>
  <c r="L24" i="83"/>
  <c r="N24" i="83" s="1"/>
  <c r="Y5" i="83"/>
  <c r="U5" i="83"/>
  <c r="L6" i="83"/>
  <c r="P5" i="83"/>
  <c r="M5" i="79"/>
  <c r="Y5" i="79"/>
  <c r="AD5" i="79"/>
  <c r="AH5" i="79"/>
  <c r="AC32" i="79"/>
  <c r="W59" i="79"/>
  <c r="AA59" i="79"/>
  <c r="AF59" i="79"/>
  <c r="AE59" i="79"/>
  <c r="M176" i="79"/>
  <c r="AH240" i="79"/>
  <c r="Z239" i="79"/>
  <c r="AD32" i="79"/>
  <c r="AA81" i="79"/>
  <c r="AH176" i="79"/>
  <c r="AA5" i="79"/>
  <c r="V5" i="79"/>
  <c r="AE5" i="79"/>
  <c r="AC59" i="79"/>
  <c r="Z81" i="79"/>
  <c r="AE81" i="79"/>
  <c r="Q78" i="80"/>
  <c r="S78" i="80"/>
  <c r="R5" i="80"/>
  <c r="V5" i="80"/>
  <c r="AA5" i="80"/>
  <c r="M62" i="80"/>
  <c r="AB78" i="80"/>
  <c r="N160" i="80"/>
  <c r="M165" i="80"/>
  <c r="Q229" i="80"/>
  <c r="Q228" i="80" s="1"/>
  <c r="Z229" i="80"/>
  <c r="Z228" i="80" s="1"/>
  <c r="AC229" i="80"/>
  <c r="AC228" i="80" s="1"/>
  <c r="AB228" i="80"/>
  <c r="Q165" i="80"/>
  <c r="U165" i="80"/>
  <c r="Z165" i="80"/>
  <c r="T5" i="80"/>
  <c r="Y5" i="80"/>
  <c r="AC5" i="80"/>
  <c r="R62" i="80"/>
  <c r="AA62" i="80"/>
  <c r="T239" i="83"/>
  <c r="Y239" i="83"/>
  <c r="AC239" i="83"/>
  <c r="S32" i="83"/>
  <c r="W32" i="83"/>
  <c r="R32" i="83"/>
  <c r="V32" i="83"/>
  <c r="R85" i="83"/>
  <c r="V85" i="83"/>
  <c r="AA85" i="83"/>
  <c r="T176" i="83"/>
  <c r="Y176" i="83"/>
  <c r="AC176" i="83"/>
  <c r="R240" i="83"/>
  <c r="AA240" i="83"/>
  <c r="AA239" i="83" s="1"/>
  <c r="S69" i="83"/>
  <c r="AB69" i="83"/>
  <c r="Z5" i="83"/>
  <c r="AD5" i="83"/>
  <c r="U32" i="83"/>
  <c r="T85" i="83"/>
  <c r="Y85" i="83"/>
  <c r="AC85" i="83"/>
  <c r="R176" i="83"/>
  <c r="V176" i="83"/>
  <c r="AA176" i="83"/>
  <c r="AD32" i="83"/>
  <c r="L80" i="83"/>
  <c r="L94" i="83"/>
  <c r="N94" i="83" s="1"/>
  <c r="L145" i="83"/>
  <c r="N145" i="83" s="1"/>
  <c r="L228" i="83"/>
  <c r="N228" i="83" s="1"/>
  <c r="L241" i="83"/>
  <c r="L258" i="83"/>
  <c r="N258" i="83" s="1"/>
  <c r="L24" i="84"/>
  <c r="N24" i="84" s="1"/>
  <c r="L33" i="84"/>
  <c r="L79" i="84"/>
  <c r="N81" i="84"/>
  <c r="N153" i="84"/>
  <c r="L152" i="84"/>
  <c r="N179" i="84"/>
  <c r="L178" i="84"/>
  <c r="N178" i="84" s="1"/>
  <c r="N235" i="84"/>
  <c r="L234" i="84"/>
  <c r="N234" i="84" s="1"/>
  <c r="N51" i="83"/>
  <c r="L50" i="83"/>
  <c r="N50" i="83" s="1"/>
  <c r="L60" i="83"/>
  <c r="N60" i="83" s="1"/>
  <c r="N76" i="83"/>
  <c r="N173" i="83"/>
  <c r="N177" i="83"/>
  <c r="S176" i="83"/>
  <c r="W176" i="83"/>
  <c r="AB176" i="83"/>
  <c r="N216" i="83"/>
  <c r="N46" i="84"/>
  <c r="L45" i="84"/>
  <c r="N45" i="84" s="1"/>
  <c r="N60" i="84"/>
  <c r="L56" i="84"/>
  <c r="N56" i="84" s="1"/>
  <c r="N88" i="84"/>
  <c r="L87" i="84"/>
  <c r="N87" i="84" s="1"/>
  <c r="N90" i="83"/>
  <c r="L89" i="83"/>
  <c r="N89" i="83" s="1"/>
  <c r="N160" i="83"/>
  <c r="L159" i="83"/>
  <c r="N159" i="83" s="1"/>
  <c r="N190" i="83"/>
  <c r="L189" i="83"/>
  <c r="N189" i="83" s="1"/>
  <c r="N246" i="83"/>
  <c r="L245" i="83"/>
  <c r="N245" i="83" s="1"/>
  <c r="N38" i="84"/>
  <c r="L37" i="84"/>
  <c r="N37" i="84" s="1"/>
  <c r="N70" i="84"/>
  <c r="L69" i="84"/>
  <c r="N83" i="84"/>
  <c r="L82" i="84"/>
  <c r="N82" i="84" s="1"/>
  <c r="N151" i="84"/>
  <c r="L167" i="84"/>
  <c r="N167" i="84" s="1"/>
  <c r="N169" i="84"/>
  <c r="N21" i="83"/>
  <c r="L20" i="83"/>
  <c r="N20" i="83" s="1"/>
  <c r="U85" i="83"/>
  <c r="Z85" i="83"/>
  <c r="AD85" i="83"/>
  <c r="N88" i="83"/>
  <c r="N128" i="83"/>
  <c r="L127" i="83"/>
  <c r="N127" i="83" s="1"/>
  <c r="N180" i="83"/>
  <c r="N211" i="83"/>
  <c r="P32" i="84"/>
  <c r="L73" i="84"/>
  <c r="N73" i="84" s="1"/>
  <c r="N74" i="84"/>
  <c r="O229" i="84"/>
  <c r="X229" i="84"/>
  <c r="X228" i="84" s="1"/>
  <c r="L230" i="84"/>
  <c r="N231" i="84"/>
  <c r="L247" i="84"/>
  <c r="N247" i="84" s="1"/>
  <c r="N248" i="84"/>
  <c r="R78" i="84"/>
  <c r="AA78" i="84"/>
  <c r="N121" i="84"/>
  <c r="L120" i="84"/>
  <c r="N120" i="84" s="1"/>
  <c r="L53" i="84"/>
  <c r="N53" i="84" s="1"/>
  <c r="N111" i="84"/>
  <c r="L138" i="84"/>
  <c r="N138" i="84" s="1"/>
  <c r="N190" i="84"/>
  <c r="L217" i="84"/>
  <c r="N217" i="84" s="1"/>
  <c r="W78" i="84"/>
  <c r="N166" i="84"/>
  <c r="P165" i="84"/>
  <c r="T165" i="84"/>
  <c r="Y165" i="84"/>
  <c r="L226" i="81"/>
  <c r="N25" i="81"/>
  <c r="L24" i="81"/>
  <c r="N24" i="81" s="1"/>
  <c r="S32" i="81"/>
  <c r="N34" i="81"/>
  <c r="L33" i="81"/>
  <c r="N77" i="81"/>
  <c r="L76" i="81"/>
  <c r="N21" i="81"/>
  <c r="N39" i="81"/>
  <c r="N41" i="81"/>
  <c r="L84" i="81"/>
  <c r="N84" i="81" s="1"/>
  <c r="Q162" i="81"/>
  <c r="Z162" i="81"/>
  <c r="N201" i="81"/>
  <c r="L200" i="81"/>
  <c r="N200" i="81" s="1"/>
  <c r="N216" i="81"/>
  <c r="N232" i="81"/>
  <c r="L24" i="82"/>
  <c r="N24" i="82" s="1"/>
  <c r="N143" i="82"/>
  <c r="L139" i="82"/>
  <c r="N139" i="82" s="1"/>
  <c r="N180" i="82"/>
  <c r="L179" i="82"/>
  <c r="N179" i="82" s="1"/>
  <c r="L190" i="82"/>
  <c r="N190" i="82" s="1"/>
  <c r="N191" i="82"/>
  <c r="P32" i="81"/>
  <c r="T32" i="81"/>
  <c r="N46" i="81"/>
  <c r="L70" i="81"/>
  <c r="N70" i="81" s="1"/>
  <c r="P75" i="81"/>
  <c r="T75" i="81"/>
  <c r="Y75" i="81"/>
  <c r="N80" i="81"/>
  <c r="N107" i="81"/>
  <c r="L106" i="81"/>
  <c r="N106" i="81" s="1"/>
  <c r="L147" i="81"/>
  <c r="N158" i="81"/>
  <c r="L157" i="81"/>
  <c r="N157" i="81" s="1"/>
  <c r="R162" i="81"/>
  <c r="W162" i="81"/>
  <c r="AA162" i="81"/>
  <c r="L175" i="81"/>
  <c r="N175" i="81" s="1"/>
  <c r="N199" i="81"/>
  <c r="N249" i="81"/>
  <c r="N7" i="82"/>
  <c r="L6" i="82"/>
  <c r="N22" i="82"/>
  <c r="Q32" i="82"/>
  <c r="V32" i="82"/>
  <c r="Z32" i="82"/>
  <c r="R79" i="82"/>
  <c r="W79" i="82"/>
  <c r="AA79" i="82"/>
  <c r="N82" i="82"/>
  <c r="N122" i="82"/>
  <c r="L121" i="82"/>
  <c r="N121" i="82" s="1"/>
  <c r="Q166" i="82"/>
  <c r="V166" i="82"/>
  <c r="Z166" i="82"/>
  <c r="N236" i="82"/>
  <c r="L235" i="82"/>
  <c r="N235" i="82" s="1"/>
  <c r="N249" i="82"/>
  <c r="X32" i="81"/>
  <c r="N84" i="82"/>
  <c r="L83" i="82"/>
  <c r="N83" i="82" s="1"/>
  <c r="M162" i="81"/>
  <c r="V162" i="81"/>
  <c r="N154" i="82"/>
  <c r="L153" i="82"/>
  <c r="N55" i="81"/>
  <c r="N68" i="81"/>
  <c r="L120" i="81"/>
  <c r="N120" i="81" s="1"/>
  <c r="N165" i="81"/>
  <c r="L164" i="81"/>
  <c r="N227" i="81"/>
  <c r="Q226" i="81"/>
  <c r="Q225" i="81" s="1"/>
  <c r="V226" i="81"/>
  <c r="V225" i="81" s="1"/>
  <c r="Z226" i="81"/>
  <c r="Z225" i="81" s="1"/>
  <c r="M32" i="82"/>
  <c r="L57" i="82"/>
  <c r="N64" i="82"/>
  <c r="L63" i="82"/>
  <c r="N63" i="82" s="1"/>
  <c r="L99" i="82"/>
  <c r="N99" i="82" s="1"/>
  <c r="L110" i="82"/>
  <c r="N110" i="82" s="1"/>
  <c r="N112" i="82"/>
  <c r="N222" i="82"/>
  <c r="L218" i="82"/>
  <c r="N218" i="82" s="1"/>
  <c r="X230" i="82"/>
  <c r="X229" i="82" s="1"/>
  <c r="L230" i="82"/>
  <c r="N46" i="82"/>
  <c r="L45" i="82"/>
  <c r="N167" i="82"/>
  <c r="P166" i="82"/>
  <c r="T166" i="82"/>
  <c r="Y166" i="82"/>
  <c r="Y32" i="80"/>
  <c r="AC32" i="80"/>
  <c r="N230" i="80"/>
  <c r="L56" i="80"/>
  <c r="N56" i="80" s="1"/>
  <c r="T78" i="80"/>
  <c r="Y78" i="80"/>
  <c r="AC78" i="80"/>
  <c r="L98" i="80"/>
  <c r="L123" i="80"/>
  <c r="N123" i="80" s="1"/>
  <c r="N153" i="80"/>
  <c r="L152" i="80"/>
  <c r="N152" i="80" s="1"/>
  <c r="N179" i="80"/>
  <c r="L178" i="80"/>
  <c r="N235" i="80"/>
  <c r="L234" i="80"/>
  <c r="L37" i="80"/>
  <c r="L53" i="80"/>
  <c r="L87" i="80"/>
  <c r="N121" i="80"/>
  <c r="L120" i="80"/>
  <c r="N120" i="80" s="1"/>
  <c r="N169" i="80"/>
  <c r="AA228" i="80"/>
  <c r="N231" i="80"/>
  <c r="L20" i="80"/>
  <c r="N20" i="80" s="1"/>
  <c r="L45" i="80"/>
  <c r="L40" i="80" s="1"/>
  <c r="N83" i="80"/>
  <c r="L82" i="80"/>
  <c r="N162" i="80"/>
  <c r="N166" i="80"/>
  <c r="R165" i="80"/>
  <c r="V165" i="80"/>
  <c r="AA165" i="80"/>
  <c r="N205" i="80"/>
  <c r="N25" i="79"/>
  <c r="L24" i="79"/>
  <c r="N34" i="79"/>
  <c r="L33" i="79"/>
  <c r="N41" i="79"/>
  <c r="N41" i="66" s="1"/>
  <c r="N60" i="79"/>
  <c r="N71" i="79"/>
  <c r="L70" i="79"/>
  <c r="N178" i="79"/>
  <c r="N212" i="79"/>
  <c r="L211" i="79"/>
  <c r="L6" i="79"/>
  <c r="W32" i="79"/>
  <c r="AF32" i="79"/>
  <c r="N116" i="79"/>
  <c r="L112" i="79"/>
  <c r="L171" i="79"/>
  <c r="N172" i="79"/>
  <c r="N21" i="79"/>
  <c r="V59" i="79"/>
  <c r="Z59" i="79"/>
  <c r="W81" i="79"/>
  <c r="AF81" i="79"/>
  <c r="Y81" i="79"/>
  <c r="AD81" i="79"/>
  <c r="N162" i="79"/>
  <c r="Y176" i="79"/>
  <c r="AD176" i="79"/>
  <c r="AD239" i="79"/>
  <c r="N51" i="79"/>
  <c r="L50" i="79"/>
  <c r="N50" i="79" s="1"/>
  <c r="L214" i="79"/>
  <c r="M81" i="79"/>
  <c r="L101" i="79"/>
  <c r="V176" i="79"/>
  <c r="Z176" i="79"/>
  <c r="AE176" i="79"/>
  <c r="N201" i="79"/>
  <c r="L200" i="79"/>
  <c r="L228" i="79"/>
  <c r="N242" i="79"/>
  <c r="L241" i="79"/>
  <c r="L269" i="79"/>
  <c r="L37" i="79"/>
  <c r="N37" i="79" s="1"/>
  <c r="N91" i="79"/>
  <c r="L90" i="79"/>
  <c r="N127" i="79"/>
  <c r="L126" i="79"/>
  <c r="N267" i="79"/>
  <c r="L266" i="79"/>
  <c r="AA290" i="78"/>
  <c r="AA247" i="66" s="1"/>
  <c r="Z290" i="78"/>
  <c r="Z247" i="66" s="1"/>
  <c r="Y290" i="78"/>
  <c r="Y247" i="66" s="1"/>
  <c r="X290" i="78"/>
  <c r="X247" i="66" s="1"/>
  <c r="W290" i="78"/>
  <c r="W247" i="66" s="1"/>
  <c r="V290" i="78"/>
  <c r="V247" i="66" s="1"/>
  <c r="T290" i="78"/>
  <c r="T247" i="66" s="1"/>
  <c r="S290" i="78"/>
  <c r="S247" i="66" s="1"/>
  <c r="R290" i="78"/>
  <c r="R247" i="66" s="1"/>
  <c r="Q290" i="78"/>
  <c r="Q247" i="66" s="1"/>
  <c r="P290" i="78"/>
  <c r="P247" i="66" s="1"/>
  <c r="O290" i="78"/>
  <c r="M290" i="78"/>
  <c r="M247" i="66" s="1"/>
  <c r="AA287" i="78"/>
  <c r="AA244" i="66" s="1"/>
  <c r="Z287" i="78"/>
  <c r="Z244" i="66" s="1"/>
  <c r="Y287" i="78"/>
  <c r="Y244" i="66" s="1"/>
  <c r="X287" i="78"/>
  <c r="X244" i="66" s="1"/>
  <c r="W287" i="78"/>
  <c r="W244" i="66" s="1"/>
  <c r="V287" i="78"/>
  <c r="V244" i="66" s="1"/>
  <c r="T287" i="78"/>
  <c r="T244" i="66" s="1"/>
  <c r="S287" i="78"/>
  <c r="S244" i="66" s="1"/>
  <c r="R287" i="78"/>
  <c r="R244" i="66" s="1"/>
  <c r="Q287" i="78"/>
  <c r="Q244" i="66" s="1"/>
  <c r="P287" i="78"/>
  <c r="P244" i="66" s="1"/>
  <c r="O287" i="78"/>
  <c r="M287" i="78"/>
  <c r="M244" i="66" s="1"/>
  <c r="AA274" i="78"/>
  <c r="AA231" i="66" s="1"/>
  <c r="Z274" i="78"/>
  <c r="Z231" i="66" s="1"/>
  <c r="Y274" i="78"/>
  <c r="Y231" i="66" s="1"/>
  <c r="X274" i="78"/>
  <c r="X231" i="66" s="1"/>
  <c r="W274" i="78"/>
  <c r="W231" i="66" s="1"/>
  <c r="V274" i="78"/>
  <c r="V231" i="66" s="1"/>
  <c r="T274" i="78"/>
  <c r="T231" i="66" s="1"/>
  <c r="S274" i="78"/>
  <c r="S231" i="66" s="1"/>
  <c r="R274" i="78"/>
  <c r="R231" i="66" s="1"/>
  <c r="Q274" i="78"/>
  <c r="Q231" i="66" s="1"/>
  <c r="P274" i="78"/>
  <c r="P231" i="66" s="1"/>
  <c r="O274" i="78"/>
  <c r="M274" i="78"/>
  <c r="M231" i="66" s="1"/>
  <c r="AA270" i="78"/>
  <c r="AA227" i="66" s="1"/>
  <c r="Z270" i="78"/>
  <c r="Z227" i="66" s="1"/>
  <c r="Y270" i="78"/>
  <c r="Y227" i="66" s="1"/>
  <c r="X270" i="78"/>
  <c r="X227" i="66" s="1"/>
  <c r="W270" i="78"/>
  <c r="W227" i="66" s="1"/>
  <c r="V270" i="78"/>
  <c r="V227" i="66" s="1"/>
  <c r="T270" i="78"/>
  <c r="T227" i="66" s="1"/>
  <c r="S270" i="78"/>
  <c r="S227" i="66" s="1"/>
  <c r="R270" i="78"/>
  <c r="R227" i="66" s="1"/>
  <c r="Q270" i="78"/>
  <c r="Q227" i="66" s="1"/>
  <c r="P270" i="78"/>
  <c r="P227" i="66" s="1"/>
  <c r="O270" i="78"/>
  <c r="M270" i="78"/>
  <c r="M227" i="66" s="1"/>
  <c r="AA257" i="78"/>
  <c r="AA214" i="66" s="1"/>
  <c r="Z257" i="78"/>
  <c r="Z214" i="66" s="1"/>
  <c r="Y257" i="78"/>
  <c r="Y214" i="66" s="1"/>
  <c r="X257" i="78"/>
  <c r="X214" i="66" s="1"/>
  <c r="W257" i="78"/>
  <c r="W214" i="66" s="1"/>
  <c r="V257" i="78"/>
  <c r="V214" i="66" s="1"/>
  <c r="T257" i="78"/>
  <c r="T214" i="66" s="1"/>
  <c r="S257" i="78"/>
  <c r="S214" i="66" s="1"/>
  <c r="R257" i="78"/>
  <c r="R214" i="66" s="1"/>
  <c r="Q257" i="78"/>
  <c r="Q214" i="66" s="1"/>
  <c r="P257" i="78"/>
  <c r="P214" i="66" s="1"/>
  <c r="O257" i="78"/>
  <c r="M257" i="78"/>
  <c r="M214" i="66" s="1"/>
  <c r="AA243" i="78"/>
  <c r="AA200" i="66" s="1"/>
  <c r="Z243" i="78"/>
  <c r="Z200" i="66" s="1"/>
  <c r="Y243" i="78"/>
  <c r="Y200" i="66" s="1"/>
  <c r="X243" i="78"/>
  <c r="X200" i="66" s="1"/>
  <c r="W243" i="78"/>
  <c r="W200" i="66" s="1"/>
  <c r="V243" i="78"/>
  <c r="V200" i="66" s="1"/>
  <c r="T243" i="78"/>
  <c r="T200" i="66" s="1"/>
  <c r="S243" i="78"/>
  <c r="S200" i="66" s="1"/>
  <c r="R243" i="78"/>
  <c r="R200" i="66" s="1"/>
  <c r="Q243" i="78"/>
  <c r="Q200" i="66" s="1"/>
  <c r="P243" i="78"/>
  <c r="P200" i="66" s="1"/>
  <c r="O243" i="78"/>
  <c r="M243" i="78"/>
  <c r="M200" i="66" s="1"/>
  <c r="AA240" i="78"/>
  <c r="AA197" i="66" s="1"/>
  <c r="Z240" i="78"/>
  <c r="Z197" i="66" s="1"/>
  <c r="Y240" i="78"/>
  <c r="Y197" i="66" s="1"/>
  <c r="X240" i="78"/>
  <c r="X197" i="66" s="1"/>
  <c r="W240" i="78"/>
  <c r="W197" i="66" s="1"/>
  <c r="V240" i="78"/>
  <c r="V197" i="66" s="1"/>
  <c r="T240" i="78"/>
  <c r="T197" i="66" s="1"/>
  <c r="S240" i="78"/>
  <c r="S197" i="66" s="1"/>
  <c r="R240" i="78"/>
  <c r="R197" i="66" s="1"/>
  <c r="Q240" i="78"/>
  <c r="Q197" i="66" s="1"/>
  <c r="P240" i="78"/>
  <c r="P197" i="66" s="1"/>
  <c r="O240" i="78"/>
  <c r="M240" i="78"/>
  <c r="M197" i="66" s="1"/>
  <c r="AA229" i="78"/>
  <c r="AA186" i="66" s="1"/>
  <c r="Z229" i="78"/>
  <c r="Z186" i="66" s="1"/>
  <c r="Y229" i="78"/>
  <c r="Y186" i="66" s="1"/>
  <c r="X229" i="78"/>
  <c r="X186" i="66" s="1"/>
  <c r="W229" i="78"/>
  <c r="W186" i="66" s="1"/>
  <c r="V229" i="78"/>
  <c r="V186" i="66" s="1"/>
  <c r="T229" i="78"/>
  <c r="T186" i="66" s="1"/>
  <c r="S229" i="78"/>
  <c r="S186" i="66" s="1"/>
  <c r="R229" i="78"/>
  <c r="R186" i="66" s="1"/>
  <c r="Q229" i="78"/>
  <c r="Q186" i="66" s="1"/>
  <c r="P229" i="78"/>
  <c r="P186" i="66" s="1"/>
  <c r="O229" i="78"/>
  <c r="M229" i="78"/>
  <c r="M186" i="66" s="1"/>
  <c r="AA218" i="78"/>
  <c r="AA175" i="66" s="1"/>
  <c r="Z218" i="78"/>
  <c r="Z175" i="66" s="1"/>
  <c r="Y218" i="78"/>
  <c r="Y175" i="66" s="1"/>
  <c r="X218" i="78"/>
  <c r="X175" i="66" s="1"/>
  <c r="W218" i="78"/>
  <c r="W175" i="66" s="1"/>
  <c r="V218" i="78"/>
  <c r="V175" i="66" s="1"/>
  <c r="T218" i="78"/>
  <c r="T175" i="66" s="1"/>
  <c r="S218" i="78"/>
  <c r="S175" i="66" s="1"/>
  <c r="R218" i="78"/>
  <c r="R175" i="66" s="1"/>
  <c r="Q218" i="78"/>
  <c r="Q175" i="66" s="1"/>
  <c r="P218" i="78"/>
  <c r="P175" i="66" s="1"/>
  <c r="O218" i="78"/>
  <c r="M218" i="78"/>
  <c r="M175" i="66" s="1"/>
  <c r="AA207" i="78"/>
  <c r="AA164" i="66" s="1"/>
  <c r="Z207" i="78"/>
  <c r="Z164" i="66" s="1"/>
  <c r="Y207" i="78"/>
  <c r="Y164" i="66" s="1"/>
  <c r="X207" i="78"/>
  <c r="X164" i="66" s="1"/>
  <c r="W207" i="78"/>
  <c r="W164" i="66" s="1"/>
  <c r="V207" i="78"/>
  <c r="V164" i="66" s="1"/>
  <c r="T207" i="78"/>
  <c r="T164" i="66" s="1"/>
  <c r="S207" i="78"/>
  <c r="S164" i="66" s="1"/>
  <c r="R207" i="78"/>
  <c r="R164" i="66" s="1"/>
  <c r="Q207" i="78"/>
  <c r="Q164" i="66" s="1"/>
  <c r="P207" i="78"/>
  <c r="P164" i="66" s="1"/>
  <c r="O207" i="78"/>
  <c r="M207" i="78"/>
  <c r="M164" i="66" s="1"/>
  <c r="AA200" i="78"/>
  <c r="AA157" i="66" s="1"/>
  <c r="Z200" i="78"/>
  <c r="Z157" i="66" s="1"/>
  <c r="Y200" i="78"/>
  <c r="Y157" i="66" s="1"/>
  <c r="X200" i="78"/>
  <c r="X157" i="66" s="1"/>
  <c r="W200" i="78"/>
  <c r="W157" i="66" s="1"/>
  <c r="V200" i="78"/>
  <c r="V157" i="66" s="1"/>
  <c r="T200" i="78"/>
  <c r="T157" i="66" s="1"/>
  <c r="S200" i="78"/>
  <c r="S157" i="66" s="1"/>
  <c r="R200" i="78"/>
  <c r="R157" i="66" s="1"/>
  <c r="Q200" i="78"/>
  <c r="Q157" i="66" s="1"/>
  <c r="P200" i="78"/>
  <c r="P157" i="66" s="1"/>
  <c r="O200" i="78"/>
  <c r="M200" i="78"/>
  <c r="M157" i="66" s="1"/>
  <c r="AA190" i="78"/>
  <c r="AA149" i="66" s="1"/>
  <c r="Z190" i="78"/>
  <c r="Z149" i="66" s="1"/>
  <c r="Y190" i="78"/>
  <c r="Y149" i="66" s="1"/>
  <c r="X190" i="78"/>
  <c r="X149" i="66" s="1"/>
  <c r="W190" i="78"/>
  <c r="W149" i="66" s="1"/>
  <c r="V190" i="78"/>
  <c r="V149" i="66" s="1"/>
  <c r="T190" i="78"/>
  <c r="T149" i="66" s="1"/>
  <c r="S190" i="78"/>
  <c r="S149" i="66" s="1"/>
  <c r="R190" i="78"/>
  <c r="R149" i="66" s="1"/>
  <c r="Q190" i="78"/>
  <c r="Q149" i="66" s="1"/>
  <c r="P190" i="78"/>
  <c r="P149" i="66" s="1"/>
  <c r="O190" i="78"/>
  <c r="M190" i="78"/>
  <c r="M149" i="66" s="1"/>
  <c r="V188" i="78"/>
  <c r="AA172" i="78"/>
  <c r="AA135" i="66" s="1"/>
  <c r="Z172" i="78"/>
  <c r="Z135" i="66" s="1"/>
  <c r="Y172" i="78"/>
  <c r="Y135" i="66" s="1"/>
  <c r="X172" i="78"/>
  <c r="X135" i="66" s="1"/>
  <c r="W172" i="78"/>
  <c r="W135" i="66" s="1"/>
  <c r="V172" i="78"/>
  <c r="V135" i="66" s="1"/>
  <c r="T172" i="78"/>
  <c r="S172" i="78"/>
  <c r="S135" i="66" s="1"/>
  <c r="R172" i="78"/>
  <c r="R135" i="66" s="1"/>
  <c r="Q172" i="78"/>
  <c r="Q135" i="66" s="1"/>
  <c r="P172" i="78"/>
  <c r="P135" i="66" s="1"/>
  <c r="O172" i="78"/>
  <c r="O135" i="66" s="1"/>
  <c r="M172" i="78"/>
  <c r="M135" i="66" s="1"/>
  <c r="AA157" i="78"/>
  <c r="AA120" i="66" s="1"/>
  <c r="Z157" i="78"/>
  <c r="Z120" i="66" s="1"/>
  <c r="Y157" i="78"/>
  <c r="Y120" i="66" s="1"/>
  <c r="X157" i="78"/>
  <c r="X120" i="66" s="1"/>
  <c r="W157" i="78"/>
  <c r="W120" i="66" s="1"/>
  <c r="V157" i="78"/>
  <c r="V120" i="66" s="1"/>
  <c r="T157" i="78"/>
  <c r="T120" i="66" s="1"/>
  <c r="S157" i="78"/>
  <c r="S120" i="66" s="1"/>
  <c r="R157" i="78"/>
  <c r="R120" i="66" s="1"/>
  <c r="Q157" i="78"/>
  <c r="Q120" i="66" s="1"/>
  <c r="P157" i="78"/>
  <c r="P120" i="66" s="1"/>
  <c r="O157" i="78"/>
  <c r="M157" i="78"/>
  <c r="M120" i="66" s="1"/>
  <c r="AA154" i="78"/>
  <c r="AA117" i="66" s="1"/>
  <c r="Z154" i="78"/>
  <c r="Z117" i="66" s="1"/>
  <c r="Y154" i="78"/>
  <c r="Y117" i="66" s="1"/>
  <c r="X154" i="78"/>
  <c r="X117" i="66" s="1"/>
  <c r="W154" i="78"/>
  <c r="W117" i="66" s="1"/>
  <c r="V154" i="78"/>
  <c r="V117" i="66" s="1"/>
  <c r="T154" i="78"/>
  <c r="T117" i="66" s="1"/>
  <c r="S154" i="78"/>
  <c r="S117" i="66" s="1"/>
  <c r="R154" i="78"/>
  <c r="R117" i="66" s="1"/>
  <c r="Q154" i="78"/>
  <c r="Q117" i="66" s="1"/>
  <c r="P154" i="78"/>
  <c r="P117" i="66" s="1"/>
  <c r="O154" i="78"/>
  <c r="M154" i="78"/>
  <c r="M117" i="66" s="1"/>
  <c r="AA143" i="78"/>
  <c r="AA106" i="66" s="1"/>
  <c r="Z143" i="78"/>
  <c r="Z106" i="66" s="1"/>
  <c r="Y143" i="78"/>
  <c r="Y106" i="66" s="1"/>
  <c r="X143" i="78"/>
  <c r="X106" i="66" s="1"/>
  <c r="W143" i="78"/>
  <c r="W106" i="66" s="1"/>
  <c r="V143" i="78"/>
  <c r="V106" i="66" s="1"/>
  <c r="T143" i="78"/>
  <c r="T106" i="66" s="1"/>
  <c r="S143" i="78"/>
  <c r="S106" i="66" s="1"/>
  <c r="R143" i="78"/>
  <c r="R106" i="66" s="1"/>
  <c r="Q143" i="78"/>
  <c r="Q106" i="66" s="1"/>
  <c r="P143" i="78"/>
  <c r="P106" i="66" s="1"/>
  <c r="O143" i="78"/>
  <c r="M143" i="78"/>
  <c r="M106" i="66" s="1"/>
  <c r="AA132" i="78"/>
  <c r="AA95" i="66" s="1"/>
  <c r="Z132" i="78"/>
  <c r="Z95" i="66" s="1"/>
  <c r="Y132" i="78"/>
  <c r="Y95" i="66" s="1"/>
  <c r="X132" i="78"/>
  <c r="X95" i="66" s="1"/>
  <c r="W132" i="78"/>
  <c r="W95" i="66" s="1"/>
  <c r="V132" i="78"/>
  <c r="V95" i="66" s="1"/>
  <c r="T132" i="78"/>
  <c r="T95" i="66" s="1"/>
  <c r="S132" i="78"/>
  <c r="S95" i="66" s="1"/>
  <c r="R132" i="78"/>
  <c r="R95" i="66" s="1"/>
  <c r="Q132" i="78"/>
  <c r="Q95" i="66" s="1"/>
  <c r="P132" i="78"/>
  <c r="P95" i="66" s="1"/>
  <c r="O132" i="78"/>
  <c r="M132" i="78"/>
  <c r="M95" i="66" s="1"/>
  <c r="AA121" i="78"/>
  <c r="AA84" i="66" s="1"/>
  <c r="Z121" i="78"/>
  <c r="Z84" i="66" s="1"/>
  <c r="Y121" i="78"/>
  <c r="Y84" i="66" s="1"/>
  <c r="X121" i="78"/>
  <c r="X84" i="66" s="1"/>
  <c r="W121" i="78"/>
  <c r="W84" i="66" s="1"/>
  <c r="V121" i="78"/>
  <c r="V84" i="66" s="1"/>
  <c r="T121" i="78"/>
  <c r="T84" i="66" s="1"/>
  <c r="S121" i="78"/>
  <c r="S84" i="66" s="1"/>
  <c r="R121" i="78"/>
  <c r="R84" i="66" s="1"/>
  <c r="Q121" i="78"/>
  <c r="Q84" i="66" s="1"/>
  <c r="P121" i="78"/>
  <c r="P84" i="66" s="1"/>
  <c r="O121" i="78"/>
  <c r="M121" i="78"/>
  <c r="M84" i="66" s="1"/>
  <c r="AA116" i="78"/>
  <c r="AA79" i="66" s="1"/>
  <c r="Z116" i="78"/>
  <c r="Z79" i="66" s="1"/>
  <c r="Y116" i="78"/>
  <c r="Y79" i="66" s="1"/>
  <c r="X116" i="78"/>
  <c r="X79" i="66" s="1"/>
  <c r="W116" i="78"/>
  <c r="W79" i="66" s="1"/>
  <c r="V116" i="78"/>
  <c r="V79" i="66" s="1"/>
  <c r="T116" i="78"/>
  <c r="T79" i="66" s="1"/>
  <c r="S116" i="78"/>
  <c r="S79" i="66" s="1"/>
  <c r="R116" i="78"/>
  <c r="R79" i="66" s="1"/>
  <c r="Q116" i="78"/>
  <c r="Q79" i="66" s="1"/>
  <c r="P116" i="78"/>
  <c r="P79" i="66" s="1"/>
  <c r="O116" i="78"/>
  <c r="M116" i="78"/>
  <c r="M79" i="66" s="1"/>
  <c r="AA113" i="78"/>
  <c r="AA76" i="66" s="1"/>
  <c r="Z113" i="78"/>
  <c r="Z76" i="66" s="1"/>
  <c r="Y113" i="78"/>
  <c r="Y76" i="66" s="1"/>
  <c r="X113" i="78"/>
  <c r="X76" i="66" s="1"/>
  <c r="W113" i="78"/>
  <c r="W76" i="66" s="1"/>
  <c r="V113" i="78"/>
  <c r="V76" i="66" s="1"/>
  <c r="T113" i="78"/>
  <c r="T76" i="66" s="1"/>
  <c r="S113" i="78"/>
  <c r="S76" i="66" s="1"/>
  <c r="R113" i="78"/>
  <c r="R76" i="66" s="1"/>
  <c r="Q113" i="78"/>
  <c r="Q76" i="66" s="1"/>
  <c r="P113" i="78"/>
  <c r="P76" i="66" s="1"/>
  <c r="O113" i="78"/>
  <c r="M113" i="78"/>
  <c r="M76" i="66" s="1"/>
  <c r="AA107" i="78"/>
  <c r="AA70" i="66" s="1"/>
  <c r="Z107" i="78"/>
  <c r="Z70" i="66" s="1"/>
  <c r="Y107" i="78"/>
  <c r="Y70" i="66" s="1"/>
  <c r="X107" i="78"/>
  <c r="X70" i="66" s="1"/>
  <c r="W107" i="78"/>
  <c r="W70" i="66" s="1"/>
  <c r="V107" i="78"/>
  <c r="V70" i="66" s="1"/>
  <c r="T107" i="78"/>
  <c r="T70" i="66" s="1"/>
  <c r="S107" i="78"/>
  <c r="S70" i="66" s="1"/>
  <c r="R107" i="78"/>
  <c r="R70" i="66" s="1"/>
  <c r="Q107" i="78"/>
  <c r="Q70" i="66" s="1"/>
  <c r="P107" i="78"/>
  <c r="P70" i="66" s="1"/>
  <c r="O107" i="78"/>
  <c r="M107" i="78"/>
  <c r="M70" i="66" s="1"/>
  <c r="AA103" i="78"/>
  <c r="AA66" i="66" s="1"/>
  <c r="Z103" i="78"/>
  <c r="Z66" i="66" s="1"/>
  <c r="Y103" i="78"/>
  <c r="Y66" i="66" s="1"/>
  <c r="X103" i="78"/>
  <c r="X66" i="66" s="1"/>
  <c r="W103" i="78"/>
  <c r="W66" i="66" s="1"/>
  <c r="V103" i="78"/>
  <c r="V66" i="66" s="1"/>
  <c r="T103" i="78"/>
  <c r="T66" i="66" s="1"/>
  <c r="S103" i="78"/>
  <c r="S66" i="66" s="1"/>
  <c r="R103" i="78"/>
  <c r="R66" i="66" s="1"/>
  <c r="Q103" i="78"/>
  <c r="Q66" i="66" s="1"/>
  <c r="P103" i="78"/>
  <c r="P66" i="66" s="1"/>
  <c r="O103" i="78"/>
  <c r="M103" i="78"/>
  <c r="M66" i="66" s="1"/>
  <c r="AA88" i="78"/>
  <c r="AA53" i="66" s="1"/>
  <c r="Z88" i="78"/>
  <c r="Z53" i="66" s="1"/>
  <c r="Y88" i="78"/>
  <c r="Y53" i="66" s="1"/>
  <c r="X88" i="78"/>
  <c r="X53" i="66" s="1"/>
  <c r="W88" i="78"/>
  <c r="W53" i="66" s="1"/>
  <c r="V88" i="78"/>
  <c r="V53" i="66" s="1"/>
  <c r="T88" i="78"/>
  <c r="S88" i="78"/>
  <c r="S53" i="66" s="1"/>
  <c r="R88" i="78"/>
  <c r="R53" i="66" s="1"/>
  <c r="Q88" i="78"/>
  <c r="Q53" i="66" s="1"/>
  <c r="P88" i="78"/>
  <c r="P53" i="66" s="1"/>
  <c r="O88" i="78"/>
  <c r="O53" i="66" s="1"/>
  <c r="M88" i="78"/>
  <c r="M53" i="66" s="1"/>
  <c r="AA82" i="78"/>
  <c r="AA50" i="66" s="1"/>
  <c r="Z82" i="78"/>
  <c r="Z50" i="66" s="1"/>
  <c r="Y82" i="78"/>
  <c r="Y50" i="66" s="1"/>
  <c r="X82" i="78"/>
  <c r="X50" i="66" s="1"/>
  <c r="W82" i="78"/>
  <c r="W50" i="66" s="1"/>
  <c r="V82" i="78"/>
  <c r="V50" i="66" s="1"/>
  <c r="T82" i="78"/>
  <c r="T50" i="66" s="1"/>
  <c r="S82" i="78"/>
  <c r="S50" i="66" s="1"/>
  <c r="R82" i="78"/>
  <c r="R50" i="66" s="1"/>
  <c r="Q82" i="78"/>
  <c r="Q50" i="66" s="1"/>
  <c r="P82" i="78"/>
  <c r="P50" i="66" s="1"/>
  <c r="O82" i="78"/>
  <c r="M82" i="78"/>
  <c r="M50" i="66" s="1"/>
  <c r="AA60" i="78"/>
  <c r="AA45" i="66" s="1"/>
  <c r="Z60" i="78"/>
  <c r="Z45" i="66" s="1"/>
  <c r="Y60" i="78"/>
  <c r="Y45" i="66" s="1"/>
  <c r="X60" i="78"/>
  <c r="X45" i="66" s="1"/>
  <c r="W60" i="78"/>
  <c r="W45" i="66" s="1"/>
  <c r="V60" i="78"/>
  <c r="V45" i="66" s="1"/>
  <c r="T60" i="78"/>
  <c r="S60" i="78"/>
  <c r="S45" i="66" s="1"/>
  <c r="R60" i="78"/>
  <c r="R45" i="66" s="1"/>
  <c r="Q60" i="78"/>
  <c r="Q45" i="66" s="1"/>
  <c r="P60" i="78"/>
  <c r="P45" i="66" s="1"/>
  <c r="O60" i="78"/>
  <c r="O45" i="66" s="1"/>
  <c r="M60" i="78"/>
  <c r="M45" i="66" s="1"/>
  <c r="V53" i="78"/>
  <c r="V40" i="66" s="1"/>
  <c r="AA47" i="78"/>
  <c r="AA37" i="66" s="1"/>
  <c r="Z47" i="78"/>
  <c r="Z37" i="66" s="1"/>
  <c r="Y47" i="78"/>
  <c r="Y37" i="66" s="1"/>
  <c r="X47" i="78"/>
  <c r="X37" i="66" s="1"/>
  <c r="W47" i="78"/>
  <c r="W37" i="66" s="1"/>
  <c r="V47" i="78"/>
  <c r="V37" i="66" s="1"/>
  <c r="T47" i="78"/>
  <c r="S47" i="78"/>
  <c r="S37" i="66" s="1"/>
  <c r="R47" i="78"/>
  <c r="R37" i="66" s="1"/>
  <c r="Q47" i="78"/>
  <c r="Q37" i="66" s="1"/>
  <c r="P47" i="78"/>
  <c r="P37" i="66" s="1"/>
  <c r="O47" i="78"/>
  <c r="O37" i="66" s="1"/>
  <c r="M47" i="78"/>
  <c r="M37" i="66" s="1"/>
  <c r="AA39" i="78"/>
  <c r="AA33" i="66" s="1"/>
  <c r="Z39" i="78"/>
  <c r="Z33" i="66" s="1"/>
  <c r="Y39" i="78"/>
  <c r="Y33" i="66" s="1"/>
  <c r="X39" i="78"/>
  <c r="X33" i="66" s="1"/>
  <c r="W39" i="78"/>
  <c r="W33" i="66" s="1"/>
  <c r="V39" i="78"/>
  <c r="V33" i="66" s="1"/>
  <c r="T39" i="78"/>
  <c r="S39" i="78"/>
  <c r="S33" i="66" s="1"/>
  <c r="R39" i="78"/>
  <c r="R33" i="66" s="1"/>
  <c r="Q39" i="78"/>
  <c r="Q33" i="66" s="1"/>
  <c r="P39" i="78"/>
  <c r="P33" i="66" s="1"/>
  <c r="O39" i="78"/>
  <c r="O33" i="66" s="1"/>
  <c r="M39" i="78"/>
  <c r="M33" i="66" s="1"/>
  <c r="AA28" i="78"/>
  <c r="AA24" i="66" s="1"/>
  <c r="Z28" i="78"/>
  <c r="Z24" i="66" s="1"/>
  <c r="Y28" i="78"/>
  <c r="Y24" i="66" s="1"/>
  <c r="X28" i="78"/>
  <c r="X24" i="66" s="1"/>
  <c r="W28" i="78"/>
  <c r="W24" i="66" s="1"/>
  <c r="V28" i="78"/>
  <c r="V24" i="66" s="1"/>
  <c r="T28" i="78"/>
  <c r="T24" i="66" s="1"/>
  <c r="S28" i="78"/>
  <c r="S24" i="66" s="1"/>
  <c r="R28" i="78"/>
  <c r="R24" i="66" s="1"/>
  <c r="Q28" i="78"/>
  <c r="Q24" i="66" s="1"/>
  <c r="P28" i="78"/>
  <c r="P24" i="66" s="1"/>
  <c r="O28" i="78"/>
  <c r="M28" i="78"/>
  <c r="M24" i="66" s="1"/>
  <c r="AA24" i="78"/>
  <c r="AA20" i="66" s="1"/>
  <c r="Z24" i="78"/>
  <c r="Z20" i="66" s="1"/>
  <c r="Y24" i="78"/>
  <c r="Y20" i="66" s="1"/>
  <c r="X24" i="78"/>
  <c r="X20" i="66" s="1"/>
  <c r="W24" i="78"/>
  <c r="W20" i="66" s="1"/>
  <c r="V24" i="78"/>
  <c r="V20" i="66" s="1"/>
  <c r="T24" i="78"/>
  <c r="T20" i="66" s="1"/>
  <c r="S24" i="78"/>
  <c r="S20" i="66" s="1"/>
  <c r="R24" i="78"/>
  <c r="R20" i="66" s="1"/>
  <c r="Q24" i="78"/>
  <c r="Q20" i="66" s="1"/>
  <c r="P24" i="78"/>
  <c r="P20" i="66" s="1"/>
  <c r="O24" i="78"/>
  <c r="AA6" i="78"/>
  <c r="AA6" i="66" s="1"/>
  <c r="Z6" i="78"/>
  <c r="Z6" i="66" s="1"/>
  <c r="Y6" i="78"/>
  <c r="Y6" i="66" s="1"/>
  <c r="X6" i="78"/>
  <c r="X6" i="66" s="1"/>
  <c r="W6" i="78"/>
  <c r="W6" i="66" s="1"/>
  <c r="V6" i="78"/>
  <c r="V6" i="66" s="1"/>
  <c r="T6" i="78"/>
  <c r="T6" i="66" s="1"/>
  <c r="S6" i="78"/>
  <c r="S6" i="66" s="1"/>
  <c r="R6" i="78"/>
  <c r="R6" i="66" s="1"/>
  <c r="Q6" i="78"/>
  <c r="Q6" i="66" s="1"/>
  <c r="P6" i="78"/>
  <c r="P6" i="66" s="1"/>
  <c r="O6" i="78"/>
  <c r="N258" i="78"/>
  <c r="N245" i="78"/>
  <c r="N241" i="78"/>
  <c r="F198" i="66" s="1"/>
  <c r="N230" i="78"/>
  <c r="L26" i="78"/>
  <c r="L22" i="66" s="1"/>
  <c r="H64" i="82" l="1"/>
  <c r="J64" i="82"/>
  <c r="I64" i="82"/>
  <c r="G82" i="66"/>
  <c r="G238" i="66"/>
  <c r="G217" i="66"/>
  <c r="U270" i="78"/>
  <c r="U227" i="66" s="1"/>
  <c r="H46" i="82"/>
  <c r="J46" i="82"/>
  <c r="J45" i="82" s="1"/>
  <c r="J40" i="82" s="1"/>
  <c r="I46" i="82"/>
  <c r="I45" i="82" s="1"/>
  <c r="I40" i="82" s="1"/>
  <c r="H222" i="82"/>
  <c r="J222" i="82"/>
  <c r="J218" i="66" s="1"/>
  <c r="I222" i="82"/>
  <c r="J55" i="81"/>
  <c r="J53" i="81" s="1"/>
  <c r="I55" i="81"/>
  <c r="I53" i="81" s="1"/>
  <c r="H55" i="81"/>
  <c r="H53" i="81" s="1"/>
  <c r="H249" i="82"/>
  <c r="J249" i="82"/>
  <c r="J248" i="82" s="1"/>
  <c r="I249" i="82"/>
  <c r="I248" i="82" s="1"/>
  <c r="H82" i="82"/>
  <c r="H80" i="82" s="1"/>
  <c r="J82" i="82"/>
  <c r="I82" i="82"/>
  <c r="J107" i="81"/>
  <c r="J106" i="81" s="1"/>
  <c r="I107" i="81"/>
  <c r="I106" i="81" s="1"/>
  <c r="H107" i="81"/>
  <c r="H106" i="81" s="1"/>
  <c r="H180" i="82"/>
  <c r="J180" i="82"/>
  <c r="J179" i="82" s="1"/>
  <c r="I180" i="82"/>
  <c r="I179" i="82" s="1"/>
  <c r="J232" i="81"/>
  <c r="J231" i="81" s="1"/>
  <c r="I232" i="81"/>
  <c r="I231" i="81" s="1"/>
  <c r="H232" i="81"/>
  <c r="H231" i="81" s="1"/>
  <c r="J39" i="81"/>
  <c r="J39" i="66" s="1"/>
  <c r="I39" i="81"/>
  <c r="I39" i="66" s="1"/>
  <c r="H39" i="81"/>
  <c r="H39" i="66" s="1"/>
  <c r="J25" i="81"/>
  <c r="J24" i="81" s="1"/>
  <c r="I25" i="81"/>
  <c r="I24" i="81" s="1"/>
  <c r="H25" i="81"/>
  <c r="H24" i="81" s="1"/>
  <c r="J190" i="84"/>
  <c r="I190" i="84"/>
  <c r="H190" i="84"/>
  <c r="J248" i="84"/>
  <c r="I248" i="84"/>
  <c r="H248" i="84"/>
  <c r="J81" i="84"/>
  <c r="J78" i="66" s="1"/>
  <c r="I81" i="84"/>
  <c r="I78" i="66" s="1"/>
  <c r="H81" i="84"/>
  <c r="J137" i="81"/>
  <c r="I137" i="81"/>
  <c r="I135" i="81" s="1"/>
  <c r="H137" i="81"/>
  <c r="J187" i="81"/>
  <c r="J186" i="81" s="1"/>
  <c r="I187" i="81"/>
  <c r="I186" i="81" s="1"/>
  <c r="H187" i="81"/>
  <c r="H186" i="81" s="1"/>
  <c r="H125" i="82"/>
  <c r="J125" i="82"/>
  <c r="J124" i="82" s="1"/>
  <c r="I125" i="82"/>
  <c r="I124" i="82" s="1"/>
  <c r="G148" i="81"/>
  <c r="J148" i="81"/>
  <c r="J147" i="81" s="1"/>
  <c r="I148" i="81"/>
  <c r="H148" i="81"/>
  <c r="G240" i="66"/>
  <c r="G185" i="66"/>
  <c r="G142" i="66"/>
  <c r="G28" i="66"/>
  <c r="G12" i="66"/>
  <c r="G211" i="66"/>
  <c r="G203" i="66"/>
  <c r="G188" i="66"/>
  <c r="G180" i="66"/>
  <c r="G140" i="66"/>
  <c r="G77" i="66"/>
  <c r="G26" i="66"/>
  <c r="G18" i="66"/>
  <c r="G10" i="66"/>
  <c r="F117" i="81"/>
  <c r="F95" i="81"/>
  <c r="G146" i="66"/>
  <c r="G127" i="66"/>
  <c r="G116" i="66"/>
  <c r="G104" i="66"/>
  <c r="G96" i="66"/>
  <c r="G88" i="66"/>
  <c r="G48" i="66"/>
  <c r="G17" i="66"/>
  <c r="G9" i="66"/>
  <c r="G241" i="66"/>
  <c r="G213" i="66"/>
  <c r="H141" i="82"/>
  <c r="H139" i="82" s="1"/>
  <c r="J141" i="82"/>
  <c r="I141" i="82"/>
  <c r="H115" i="82"/>
  <c r="J115" i="82"/>
  <c r="J111" i="66" s="1"/>
  <c r="I115" i="82"/>
  <c r="H111" i="82"/>
  <c r="J111" i="82"/>
  <c r="I111" i="82"/>
  <c r="H75" i="82"/>
  <c r="J75" i="82"/>
  <c r="I75" i="82"/>
  <c r="J249" i="66"/>
  <c r="H237" i="66"/>
  <c r="H219" i="66"/>
  <c r="I217" i="84"/>
  <c r="I215" i="66"/>
  <c r="J196" i="66"/>
  <c r="I155" i="66"/>
  <c r="J144" i="66"/>
  <c r="H138" i="84"/>
  <c r="H136" i="66"/>
  <c r="I109" i="66"/>
  <c r="J105" i="66"/>
  <c r="H79" i="84"/>
  <c r="I72" i="66"/>
  <c r="H60" i="66"/>
  <c r="I55" i="66"/>
  <c r="I54" i="82"/>
  <c r="I24" i="82"/>
  <c r="I149" i="81"/>
  <c r="I147" i="81" s="1"/>
  <c r="I151" i="66"/>
  <c r="I6" i="81"/>
  <c r="H84" i="81"/>
  <c r="J251" i="66"/>
  <c r="H209" i="66"/>
  <c r="I182" i="66"/>
  <c r="J52" i="66"/>
  <c r="H95" i="81"/>
  <c r="I252" i="66"/>
  <c r="J250" i="84"/>
  <c r="J248" i="66"/>
  <c r="H236" i="66"/>
  <c r="I222" i="66"/>
  <c r="H206" i="66"/>
  <c r="I200" i="84"/>
  <c r="I198" i="66"/>
  <c r="J195" i="66"/>
  <c r="I143" i="66"/>
  <c r="J139" i="66"/>
  <c r="H127" i="66"/>
  <c r="I116" i="66"/>
  <c r="J104" i="66"/>
  <c r="H98" i="84"/>
  <c r="H96" i="66"/>
  <c r="I88" i="66"/>
  <c r="I63" i="66"/>
  <c r="J58" i="66"/>
  <c r="J33" i="84"/>
  <c r="I17" i="66"/>
  <c r="J13" i="66"/>
  <c r="J175" i="81"/>
  <c r="H217" i="66"/>
  <c r="I203" i="84"/>
  <c r="J178" i="66"/>
  <c r="H111" i="66"/>
  <c r="I91" i="66"/>
  <c r="J83" i="66"/>
  <c r="H246" i="66"/>
  <c r="I242" i="66"/>
  <c r="J238" i="66"/>
  <c r="H230" i="66"/>
  <c r="I224" i="66"/>
  <c r="J220" i="66"/>
  <c r="H212" i="66"/>
  <c r="J204" i="66"/>
  <c r="J193" i="66"/>
  <c r="H185" i="66"/>
  <c r="I181" i="66"/>
  <c r="J177" i="66"/>
  <c r="H169" i="66"/>
  <c r="I167" i="84"/>
  <c r="I164" i="66" s="1"/>
  <c r="J152" i="66"/>
  <c r="H141" i="66"/>
  <c r="I137" i="66"/>
  <c r="J133" i="66"/>
  <c r="H125" i="66"/>
  <c r="I123" i="84"/>
  <c r="I121" i="66"/>
  <c r="H102" i="66"/>
  <c r="I98" i="66"/>
  <c r="J94" i="66"/>
  <c r="H86" i="66"/>
  <c r="I82" i="66"/>
  <c r="H65" i="66"/>
  <c r="I61" i="66"/>
  <c r="H47" i="66"/>
  <c r="I36" i="66"/>
  <c r="J31" i="66"/>
  <c r="H23" i="66"/>
  <c r="I19" i="66"/>
  <c r="J15" i="66"/>
  <c r="I218" i="82"/>
  <c r="H37" i="81"/>
  <c r="H37" i="66" s="1"/>
  <c r="H38" i="66"/>
  <c r="I80" i="82"/>
  <c r="J244" i="81"/>
  <c r="H221" i="66"/>
  <c r="I213" i="66"/>
  <c r="J205" i="66"/>
  <c r="H190" i="66"/>
  <c r="I174" i="66"/>
  <c r="J170" i="66"/>
  <c r="H134" i="66"/>
  <c r="I126" i="66"/>
  <c r="J122" i="66"/>
  <c r="H115" i="66"/>
  <c r="I103" i="66"/>
  <c r="J99" i="66"/>
  <c r="H48" i="66"/>
  <c r="I28" i="66"/>
  <c r="J99" i="82"/>
  <c r="I227" i="81"/>
  <c r="J146" i="66"/>
  <c r="H112" i="82"/>
  <c r="J112" i="82"/>
  <c r="I112" i="82"/>
  <c r="H7" i="82"/>
  <c r="H6" i="82" s="1"/>
  <c r="J7" i="82"/>
  <c r="J6" i="82" s="1"/>
  <c r="J5" i="82" s="1"/>
  <c r="I7" i="82"/>
  <c r="I6" i="82" s="1"/>
  <c r="I5" i="82" s="1"/>
  <c r="J80" i="81"/>
  <c r="J79" i="81" s="1"/>
  <c r="I80" i="81"/>
  <c r="I79" i="81" s="1"/>
  <c r="H80" i="81"/>
  <c r="H79" i="81" s="1"/>
  <c r="J34" i="81"/>
  <c r="J33" i="81" s="1"/>
  <c r="I34" i="81"/>
  <c r="I33" i="81" s="1"/>
  <c r="H34" i="81"/>
  <c r="H33" i="81" s="1"/>
  <c r="J166" i="84"/>
  <c r="I166" i="84"/>
  <c r="H166" i="84"/>
  <c r="G239" i="66"/>
  <c r="G69" i="66"/>
  <c r="G229" i="66"/>
  <c r="H142" i="82"/>
  <c r="H138" i="66" s="1"/>
  <c r="J142" i="82"/>
  <c r="J139" i="82" s="1"/>
  <c r="I142" i="82"/>
  <c r="H78" i="82"/>
  <c r="J78" i="82"/>
  <c r="J74" i="66" s="1"/>
  <c r="I78" i="82"/>
  <c r="I74" i="66" s="1"/>
  <c r="H243" i="82"/>
  <c r="J243" i="82"/>
  <c r="I243" i="82"/>
  <c r="J217" i="84"/>
  <c r="J215" i="66"/>
  <c r="J72" i="66"/>
  <c r="I84" i="81"/>
  <c r="H107" i="66"/>
  <c r="H240" i="66"/>
  <c r="J222" i="66"/>
  <c r="H210" i="66"/>
  <c r="J200" i="84"/>
  <c r="J198" i="66"/>
  <c r="H191" i="66"/>
  <c r="I98" i="84"/>
  <c r="I95" i="66" s="1"/>
  <c r="I96" i="66"/>
  <c r="I246" i="66"/>
  <c r="H234" i="66"/>
  <c r="I230" i="66"/>
  <c r="I37" i="81"/>
  <c r="I37" i="66" s="1"/>
  <c r="I38" i="66"/>
  <c r="J174" i="66"/>
  <c r="H62" i="66"/>
  <c r="J28" i="66"/>
  <c r="J226" i="81"/>
  <c r="J249" i="81"/>
  <c r="I249" i="81"/>
  <c r="H249" i="81"/>
  <c r="H247" i="81" s="1"/>
  <c r="J46" i="81"/>
  <c r="J45" i="81" s="1"/>
  <c r="I46" i="81"/>
  <c r="I45" i="81" s="1"/>
  <c r="H46" i="81"/>
  <c r="H45" i="81" s="1"/>
  <c r="H143" i="82"/>
  <c r="H139" i="66" s="1"/>
  <c r="J143" i="82"/>
  <c r="I143" i="82"/>
  <c r="S255" i="81"/>
  <c r="X5" i="83"/>
  <c r="J205" i="84"/>
  <c r="I205" i="84"/>
  <c r="H205" i="84"/>
  <c r="G243" i="66"/>
  <c r="G189" i="66"/>
  <c r="G181" i="66"/>
  <c r="G173" i="66"/>
  <c r="G138" i="66"/>
  <c r="G130" i="66"/>
  <c r="G122" i="66"/>
  <c r="J43" i="84"/>
  <c r="J43" i="66" s="1"/>
  <c r="I43" i="84"/>
  <c r="I43" i="66" s="1"/>
  <c r="H43" i="84"/>
  <c r="H43" i="66" s="1"/>
  <c r="G243" i="82"/>
  <c r="G207" i="66"/>
  <c r="G199" i="66"/>
  <c r="G192" i="66"/>
  <c r="G184" i="66"/>
  <c r="U150" i="84"/>
  <c r="F98" i="84"/>
  <c r="G31" i="66"/>
  <c r="G23" i="66"/>
  <c r="G15" i="66"/>
  <c r="J7" i="84"/>
  <c r="I7" i="84"/>
  <c r="H7" i="84"/>
  <c r="F142" i="82"/>
  <c r="F78" i="82"/>
  <c r="F74" i="82" s="1"/>
  <c r="G195" i="66"/>
  <c r="G144" i="66"/>
  <c r="G136" i="66"/>
  <c r="G81" i="66"/>
  <c r="G30" i="66"/>
  <c r="G151" i="66"/>
  <c r="G143" i="66"/>
  <c r="G131" i="66"/>
  <c r="G123" i="66"/>
  <c r="G112" i="66"/>
  <c r="G100" i="66"/>
  <c r="G92" i="66"/>
  <c r="G72" i="66"/>
  <c r="G64" i="66"/>
  <c r="G52" i="66"/>
  <c r="J44" i="84"/>
  <c r="J44" i="66" s="1"/>
  <c r="I44" i="84"/>
  <c r="I44" i="66" s="1"/>
  <c r="H44" i="84"/>
  <c r="H44" i="66" s="1"/>
  <c r="G13" i="66"/>
  <c r="F52" i="66"/>
  <c r="H244" i="82"/>
  <c r="J244" i="82"/>
  <c r="I244" i="82"/>
  <c r="H117" i="82"/>
  <c r="H113" i="66" s="1"/>
  <c r="J117" i="82"/>
  <c r="I117" i="82"/>
  <c r="I113" i="66" s="1"/>
  <c r="H113" i="82"/>
  <c r="J113" i="82"/>
  <c r="J109" i="66" s="1"/>
  <c r="I113" i="82"/>
  <c r="J77" i="82"/>
  <c r="J73" i="66" s="1"/>
  <c r="I77" i="82"/>
  <c r="H249" i="66"/>
  <c r="H229" i="66"/>
  <c r="H211" i="66"/>
  <c r="I207" i="66"/>
  <c r="I192" i="66"/>
  <c r="J188" i="66"/>
  <c r="I172" i="66"/>
  <c r="J168" i="66"/>
  <c r="J138" i="84"/>
  <c r="J136" i="66"/>
  <c r="H128" i="66"/>
  <c r="I124" i="66"/>
  <c r="J113" i="66"/>
  <c r="I101" i="66"/>
  <c r="J97" i="66"/>
  <c r="I81" i="66"/>
  <c r="J79" i="84"/>
  <c r="J60" i="66"/>
  <c r="H30" i="66"/>
  <c r="J201" i="82"/>
  <c r="I120" i="81"/>
  <c r="J50" i="81"/>
  <c r="J84" i="81"/>
  <c r="H251" i="66"/>
  <c r="I239" i="66"/>
  <c r="J209" i="66"/>
  <c r="H130" i="66"/>
  <c r="I107" i="66"/>
  <c r="J87" i="66"/>
  <c r="I12" i="66"/>
  <c r="J95" i="81"/>
  <c r="H250" i="84"/>
  <c r="H248" i="66"/>
  <c r="I240" i="66"/>
  <c r="J236" i="66"/>
  <c r="H218" i="66"/>
  <c r="H195" i="66"/>
  <c r="I191" i="66"/>
  <c r="H171" i="66"/>
  <c r="I167" i="66"/>
  <c r="J98" i="84"/>
  <c r="J96" i="66"/>
  <c r="J92" i="66"/>
  <c r="H33" i="84"/>
  <c r="H13" i="66"/>
  <c r="J168" i="82"/>
  <c r="I33" i="82"/>
  <c r="I32" i="82" s="1"/>
  <c r="H175" i="81"/>
  <c r="I235" i="66"/>
  <c r="J217" i="66"/>
  <c r="H178" i="66"/>
  <c r="I138" i="66"/>
  <c r="H83" i="66"/>
  <c r="I16" i="66"/>
  <c r="J246" i="66"/>
  <c r="H238" i="66"/>
  <c r="I234" i="66"/>
  <c r="J230" i="66"/>
  <c r="H220" i="66"/>
  <c r="I216" i="66"/>
  <c r="H204" i="66"/>
  <c r="H193" i="66"/>
  <c r="I189" i="66"/>
  <c r="J185" i="66"/>
  <c r="H177" i="66"/>
  <c r="I173" i="66"/>
  <c r="J169" i="66"/>
  <c r="H152" i="66"/>
  <c r="I145" i="66"/>
  <c r="J141" i="66"/>
  <c r="H133" i="66"/>
  <c r="I129" i="66"/>
  <c r="J125" i="66"/>
  <c r="J102" i="66"/>
  <c r="H94" i="66"/>
  <c r="I90" i="66"/>
  <c r="J86" i="66"/>
  <c r="I69" i="66"/>
  <c r="J65" i="66"/>
  <c r="I53" i="84"/>
  <c r="I50" i="66" s="1"/>
  <c r="I51" i="66"/>
  <c r="J47" i="66"/>
  <c r="H31" i="66"/>
  <c r="I27" i="66"/>
  <c r="J23" i="66"/>
  <c r="H15" i="66"/>
  <c r="I11" i="66"/>
  <c r="H117" i="81"/>
  <c r="J38" i="66"/>
  <c r="H244" i="81"/>
  <c r="I243" i="66"/>
  <c r="J221" i="66"/>
  <c r="H205" i="66"/>
  <c r="I194" i="66"/>
  <c r="J190" i="66"/>
  <c r="H170" i="66"/>
  <c r="I142" i="66"/>
  <c r="J134" i="66"/>
  <c r="H122" i="66"/>
  <c r="I119" i="66"/>
  <c r="J115" i="66"/>
  <c r="H99" i="66"/>
  <c r="I62" i="66"/>
  <c r="J48" i="66"/>
  <c r="I70" i="81"/>
  <c r="H146" i="66"/>
  <c r="I247" i="81"/>
  <c r="J165" i="81"/>
  <c r="J164" i="81" s="1"/>
  <c r="I165" i="81"/>
  <c r="I164" i="81" s="1"/>
  <c r="H165" i="81"/>
  <c r="H164" i="81" s="1"/>
  <c r="H191" i="82"/>
  <c r="J191" i="82"/>
  <c r="J190" i="82" s="1"/>
  <c r="I191" i="82"/>
  <c r="I190" i="82" s="1"/>
  <c r="J216" i="81"/>
  <c r="J214" i="81" s="1"/>
  <c r="I216" i="81"/>
  <c r="H216" i="81"/>
  <c r="H216" i="66" s="1"/>
  <c r="J21" i="81"/>
  <c r="J20" i="81" s="1"/>
  <c r="I21" i="81"/>
  <c r="I20" i="81" s="1"/>
  <c r="H21" i="81"/>
  <c r="H20" i="81" s="1"/>
  <c r="J121" i="84"/>
  <c r="I121" i="84"/>
  <c r="H121" i="84"/>
  <c r="J169" i="84"/>
  <c r="J166" i="66" s="1"/>
  <c r="I169" i="84"/>
  <c r="I166" i="66" s="1"/>
  <c r="H169" i="84"/>
  <c r="H166" i="66" s="1"/>
  <c r="J83" i="84"/>
  <c r="I83" i="84"/>
  <c r="H83" i="84"/>
  <c r="J60" i="84"/>
  <c r="J57" i="66" s="1"/>
  <c r="I60" i="84"/>
  <c r="I57" i="66" s="1"/>
  <c r="H60" i="84"/>
  <c r="H57" i="66" s="1"/>
  <c r="J179" i="84"/>
  <c r="I179" i="84"/>
  <c r="H179" i="84"/>
  <c r="J21" i="84"/>
  <c r="I21" i="84"/>
  <c r="H21" i="84"/>
  <c r="J159" i="84"/>
  <c r="J156" i="66" s="1"/>
  <c r="I159" i="84"/>
  <c r="I156" i="66" s="1"/>
  <c r="H159" i="84"/>
  <c r="H156" i="66" s="1"/>
  <c r="G90" i="66"/>
  <c r="G248" i="66"/>
  <c r="G230" i="66"/>
  <c r="G237" i="66"/>
  <c r="H116" i="82"/>
  <c r="H112" i="66" s="1"/>
  <c r="J116" i="82"/>
  <c r="J112" i="66" s="1"/>
  <c r="I116" i="82"/>
  <c r="H72" i="82"/>
  <c r="J72" i="82"/>
  <c r="I72" i="82"/>
  <c r="I70" i="82" s="1"/>
  <c r="I138" i="84"/>
  <c r="I136" i="66"/>
  <c r="I79" i="84"/>
  <c r="I77" i="66"/>
  <c r="I60" i="66"/>
  <c r="J55" i="66"/>
  <c r="J56" i="84"/>
  <c r="J53" i="66" s="1"/>
  <c r="H149" i="81"/>
  <c r="H151" i="66"/>
  <c r="J5" i="81"/>
  <c r="H239" i="66"/>
  <c r="I209" i="66"/>
  <c r="H135" i="81"/>
  <c r="J203" i="84"/>
  <c r="I111" i="66"/>
  <c r="H16" i="66"/>
  <c r="J242" i="66"/>
  <c r="J181" i="66"/>
  <c r="J167" i="84"/>
  <c r="J164" i="66" s="1"/>
  <c r="J137" i="66"/>
  <c r="J123" i="84"/>
  <c r="J121" i="66"/>
  <c r="H53" i="84"/>
  <c r="H50" i="66" s="1"/>
  <c r="H51" i="66"/>
  <c r="I151" i="82"/>
  <c r="J80" i="82"/>
  <c r="J213" i="66"/>
  <c r="J103" i="66"/>
  <c r="J70" i="82"/>
  <c r="H167" i="82"/>
  <c r="J167" i="82"/>
  <c r="I167" i="82"/>
  <c r="H154" i="82"/>
  <c r="J154" i="82"/>
  <c r="J153" i="82" s="1"/>
  <c r="J151" i="82" s="1"/>
  <c r="I154" i="82"/>
  <c r="I153" i="82" s="1"/>
  <c r="H84" i="82"/>
  <c r="H83" i="82" s="1"/>
  <c r="J84" i="82"/>
  <c r="J83" i="82" s="1"/>
  <c r="I84" i="82"/>
  <c r="I83" i="82" s="1"/>
  <c r="H236" i="82"/>
  <c r="J236" i="82"/>
  <c r="J235" i="82" s="1"/>
  <c r="I236" i="82"/>
  <c r="I235" i="82" s="1"/>
  <c r="J111" i="84"/>
  <c r="J108" i="66" s="1"/>
  <c r="I111" i="84"/>
  <c r="I108" i="66" s="1"/>
  <c r="H111" i="84"/>
  <c r="H108" i="66" s="1"/>
  <c r="J231" i="84"/>
  <c r="I231" i="84"/>
  <c r="H231" i="84"/>
  <c r="J74" i="84"/>
  <c r="I74" i="84"/>
  <c r="H74" i="84"/>
  <c r="M53" i="78"/>
  <c r="M40" i="66" s="1"/>
  <c r="N34" i="66"/>
  <c r="J68" i="81"/>
  <c r="J68" i="66" s="1"/>
  <c r="I68" i="81"/>
  <c r="H68" i="81"/>
  <c r="H66" i="81" s="1"/>
  <c r="H59" i="81" s="1"/>
  <c r="H122" i="82"/>
  <c r="H121" i="82" s="1"/>
  <c r="J122" i="82"/>
  <c r="J121" i="82" s="1"/>
  <c r="I122" i="82"/>
  <c r="I121" i="82" s="1"/>
  <c r="J199" i="81"/>
  <c r="J199" i="66" s="1"/>
  <c r="I199" i="81"/>
  <c r="I199" i="66" s="1"/>
  <c r="H199" i="81"/>
  <c r="H197" i="81" s="1"/>
  <c r="J201" i="81"/>
  <c r="J200" i="81" s="1"/>
  <c r="I201" i="81"/>
  <c r="I200" i="81" s="1"/>
  <c r="H201" i="81"/>
  <c r="H200" i="81" s="1"/>
  <c r="J41" i="81"/>
  <c r="I41" i="81"/>
  <c r="H41" i="81"/>
  <c r="J77" i="81"/>
  <c r="J76" i="81" s="1"/>
  <c r="J75" i="81" s="1"/>
  <c r="I77" i="81"/>
  <c r="I76" i="81" s="1"/>
  <c r="H77" i="81"/>
  <c r="H76" i="81" s="1"/>
  <c r="L157" i="83"/>
  <c r="N157" i="83" s="1"/>
  <c r="J151" i="84"/>
  <c r="I151" i="84"/>
  <c r="H151" i="84"/>
  <c r="J70" i="84"/>
  <c r="I70" i="84"/>
  <c r="H70" i="84"/>
  <c r="J88" i="84"/>
  <c r="I88" i="84"/>
  <c r="H88" i="84"/>
  <c r="J46" i="84"/>
  <c r="I46" i="84"/>
  <c r="H46" i="84"/>
  <c r="J235" i="84"/>
  <c r="I235" i="84"/>
  <c r="H235" i="84"/>
  <c r="J153" i="84"/>
  <c r="I153" i="84"/>
  <c r="H153" i="84"/>
  <c r="J8" i="84"/>
  <c r="J8" i="66" s="1"/>
  <c r="I8" i="84"/>
  <c r="I8" i="66" s="1"/>
  <c r="H8" i="84"/>
  <c r="H8" i="66" s="1"/>
  <c r="H89" i="82"/>
  <c r="J89" i="82"/>
  <c r="J88" i="82" s="1"/>
  <c r="I89" i="82"/>
  <c r="I88" i="82" s="1"/>
  <c r="H206" i="82"/>
  <c r="H204" i="82" s="1"/>
  <c r="J206" i="82"/>
  <c r="J204" i="82" s="1"/>
  <c r="I206" i="82"/>
  <c r="I204" i="82" s="1"/>
  <c r="H232" i="82"/>
  <c r="J232" i="82"/>
  <c r="J231" i="82" s="1"/>
  <c r="J230" i="82" s="1"/>
  <c r="I232" i="82"/>
  <c r="I231" i="82" s="1"/>
  <c r="H254" i="82"/>
  <c r="H250" i="66" s="1"/>
  <c r="J254" i="82"/>
  <c r="J251" i="82" s="1"/>
  <c r="I254" i="82"/>
  <c r="I251" i="82" s="1"/>
  <c r="H152" i="81"/>
  <c r="I152" i="81"/>
  <c r="I152" i="66" s="1"/>
  <c r="G99" i="66"/>
  <c r="G87" i="66"/>
  <c r="G56" i="66"/>
  <c r="F243" i="82"/>
  <c r="G113" i="82"/>
  <c r="G109" i="66" s="1"/>
  <c r="G77" i="82"/>
  <c r="G242" i="66"/>
  <c r="G235" i="66"/>
  <c r="G172" i="66"/>
  <c r="G145" i="66"/>
  <c r="G137" i="66"/>
  <c r="G129" i="66"/>
  <c r="G114" i="66"/>
  <c r="G102" i="66"/>
  <c r="G94" i="66"/>
  <c r="G86" i="66"/>
  <c r="G74" i="66"/>
  <c r="G55" i="66"/>
  <c r="J42" i="84"/>
  <c r="I42" i="84"/>
  <c r="H42" i="84"/>
  <c r="H42" i="66" s="1"/>
  <c r="G252" i="66"/>
  <c r="G234" i="66"/>
  <c r="G221" i="66"/>
  <c r="G210" i="66"/>
  <c r="G198" i="66"/>
  <c r="G183" i="66"/>
  <c r="G171" i="66"/>
  <c r="F138" i="84"/>
  <c r="G128" i="66"/>
  <c r="G113" i="66"/>
  <c r="G105" i="66"/>
  <c r="G97" i="66"/>
  <c r="G89" i="66"/>
  <c r="G73" i="66"/>
  <c r="G65" i="66"/>
  <c r="G58" i="66"/>
  <c r="F111" i="82"/>
  <c r="G75" i="82"/>
  <c r="G251" i="66"/>
  <c r="G233" i="66"/>
  <c r="G224" i="66"/>
  <c r="G205" i="66"/>
  <c r="G194" i="66"/>
  <c r="G182" i="66"/>
  <c r="G174" i="66"/>
  <c r="J156" i="84"/>
  <c r="J153" i="66" s="1"/>
  <c r="I156" i="84"/>
  <c r="I153" i="66" s="1"/>
  <c r="H156" i="84"/>
  <c r="H153" i="66" s="1"/>
  <c r="J25" i="84"/>
  <c r="I25" i="84"/>
  <c r="H25" i="84"/>
  <c r="G244" i="82"/>
  <c r="H118" i="82"/>
  <c r="H114" i="66" s="1"/>
  <c r="J118" i="82"/>
  <c r="J114" i="66" s="1"/>
  <c r="I118" i="82"/>
  <c r="H114" i="82"/>
  <c r="H110" i="66" s="1"/>
  <c r="J114" i="82"/>
  <c r="J110" i="66" s="1"/>
  <c r="I114" i="82"/>
  <c r="I110" i="66" s="1"/>
  <c r="H76" i="82"/>
  <c r="H72" i="66" s="1"/>
  <c r="J76" i="82"/>
  <c r="I76" i="82"/>
  <c r="H253" i="66"/>
  <c r="I249" i="66"/>
  <c r="J241" i="66"/>
  <c r="H217" i="84"/>
  <c r="H215" i="66"/>
  <c r="H199" i="66"/>
  <c r="I196" i="66"/>
  <c r="J192" i="66"/>
  <c r="H184" i="66"/>
  <c r="I180" i="66"/>
  <c r="J172" i="66"/>
  <c r="H132" i="66"/>
  <c r="H109" i="66"/>
  <c r="I105" i="66"/>
  <c r="J101" i="66"/>
  <c r="H93" i="66"/>
  <c r="I89" i="66"/>
  <c r="J81" i="66"/>
  <c r="I68" i="66"/>
  <c r="H56" i="84"/>
  <c r="H53" i="66" s="1"/>
  <c r="I30" i="66"/>
  <c r="J26" i="66"/>
  <c r="H18" i="66"/>
  <c r="I14" i="66"/>
  <c r="J10" i="66"/>
  <c r="J120" i="81"/>
  <c r="H6" i="81"/>
  <c r="H5" i="81" s="1"/>
  <c r="I251" i="66"/>
  <c r="J239" i="66"/>
  <c r="H182" i="66"/>
  <c r="I130" i="66"/>
  <c r="J107" i="66"/>
  <c r="H74" i="66"/>
  <c r="I52" i="66"/>
  <c r="J12" i="66"/>
  <c r="I214" i="81"/>
  <c r="I66" i="81"/>
  <c r="I59" i="81" s="1"/>
  <c r="H252" i="66"/>
  <c r="I250" i="84"/>
  <c r="I248" i="66"/>
  <c r="J240" i="66"/>
  <c r="H222" i="66"/>
  <c r="I218" i="66"/>
  <c r="J210" i="66"/>
  <c r="H200" i="84"/>
  <c r="H198" i="66"/>
  <c r="J191" i="66"/>
  <c r="J167" i="66"/>
  <c r="I139" i="66"/>
  <c r="J131" i="66"/>
  <c r="H123" i="66"/>
  <c r="H116" i="66"/>
  <c r="I112" i="66"/>
  <c r="I104" i="66"/>
  <c r="J100" i="66"/>
  <c r="H88" i="66"/>
  <c r="H63" i="66"/>
  <c r="I58" i="66"/>
  <c r="I33" i="84"/>
  <c r="I34" i="66"/>
  <c r="I13" i="66"/>
  <c r="J9" i="66"/>
  <c r="J33" i="82"/>
  <c r="J32" i="82" s="1"/>
  <c r="I175" i="81"/>
  <c r="J135" i="81"/>
  <c r="J235" i="66"/>
  <c r="H203" i="84"/>
  <c r="I178" i="66"/>
  <c r="J138" i="66"/>
  <c r="H91" i="66"/>
  <c r="I83" i="66"/>
  <c r="J16" i="66"/>
  <c r="I139" i="82"/>
  <c r="J250" i="66"/>
  <c r="H242" i="66"/>
  <c r="I238" i="66"/>
  <c r="J234" i="66"/>
  <c r="H224" i="66"/>
  <c r="I220" i="66"/>
  <c r="J216" i="66"/>
  <c r="I204" i="66"/>
  <c r="I193" i="66"/>
  <c r="J189" i="66"/>
  <c r="H181" i="66"/>
  <c r="I177" i="66"/>
  <c r="J173" i="66"/>
  <c r="H167" i="84"/>
  <c r="H165" i="66"/>
  <c r="J145" i="66"/>
  <c r="I133" i="66"/>
  <c r="J129" i="66"/>
  <c r="H123" i="84"/>
  <c r="H121" i="66"/>
  <c r="I114" i="66"/>
  <c r="H98" i="66"/>
  <c r="I94" i="66"/>
  <c r="J90" i="66"/>
  <c r="H82" i="66"/>
  <c r="I73" i="66"/>
  <c r="J69" i="66"/>
  <c r="H61" i="66"/>
  <c r="I56" i="66"/>
  <c r="J53" i="84"/>
  <c r="J51" i="66"/>
  <c r="H36" i="66"/>
  <c r="I31" i="66"/>
  <c r="J27" i="66"/>
  <c r="H19" i="66"/>
  <c r="I15" i="66"/>
  <c r="J11" i="66"/>
  <c r="I244" i="81"/>
  <c r="J243" i="66"/>
  <c r="H213" i="66"/>
  <c r="I205" i="66"/>
  <c r="J194" i="66"/>
  <c r="H174" i="66"/>
  <c r="I170" i="66"/>
  <c r="J142" i="66"/>
  <c r="H126" i="66"/>
  <c r="I122" i="66"/>
  <c r="J119" i="66"/>
  <c r="H103" i="66"/>
  <c r="I99" i="66"/>
  <c r="J62" i="66"/>
  <c r="H28" i="66"/>
  <c r="I99" i="82"/>
  <c r="H227" i="81"/>
  <c r="J70" i="81"/>
  <c r="I146" i="66"/>
  <c r="J247" i="81"/>
  <c r="Q53" i="83"/>
  <c r="F40" i="83" s="1"/>
  <c r="N187" i="66"/>
  <c r="N215" i="66"/>
  <c r="N254" i="66"/>
  <c r="N174" i="66"/>
  <c r="N42" i="66"/>
  <c r="N130" i="66"/>
  <c r="N245" i="66"/>
  <c r="N198" i="66"/>
  <c r="N185" i="66"/>
  <c r="N224" i="66"/>
  <c r="N9" i="66"/>
  <c r="N160" i="66"/>
  <c r="G154" i="81"/>
  <c r="G154" i="66" s="1"/>
  <c r="H154" i="81"/>
  <c r="H154" i="66" s="1"/>
  <c r="G155" i="81"/>
  <c r="G155" i="66" s="1"/>
  <c r="H155" i="81"/>
  <c r="H155" i="66" s="1"/>
  <c r="H190" i="82"/>
  <c r="H124" i="82"/>
  <c r="G201" i="82"/>
  <c r="G33" i="82"/>
  <c r="H77" i="82"/>
  <c r="H73" i="66" s="1"/>
  <c r="N218" i="66"/>
  <c r="F168" i="82"/>
  <c r="F70" i="82"/>
  <c r="F63" i="82" s="1"/>
  <c r="H218" i="82"/>
  <c r="H70" i="82"/>
  <c r="H45" i="82"/>
  <c r="H153" i="82"/>
  <c r="H248" i="82"/>
  <c r="H235" i="82"/>
  <c r="H179" i="82"/>
  <c r="H88" i="82"/>
  <c r="H231" i="82"/>
  <c r="G54" i="82"/>
  <c r="G20" i="82"/>
  <c r="N202" i="66"/>
  <c r="U5" i="82"/>
  <c r="F99" i="82"/>
  <c r="N171" i="79"/>
  <c r="N24" i="79"/>
  <c r="L161" i="79"/>
  <c r="N161" i="79" s="1"/>
  <c r="M239" i="79"/>
  <c r="T65" i="79"/>
  <c r="N90" i="79"/>
  <c r="N101" i="79"/>
  <c r="U71" i="79"/>
  <c r="N20" i="79"/>
  <c r="L40" i="79"/>
  <c r="N40" i="79" s="1"/>
  <c r="N85" i="79"/>
  <c r="M32" i="79"/>
  <c r="M277" i="79" s="1"/>
  <c r="AB5" i="79"/>
  <c r="N141" i="79"/>
  <c r="N53" i="80"/>
  <c r="N37" i="80"/>
  <c r="N33" i="80"/>
  <c r="N53" i="81"/>
  <c r="S61" i="79"/>
  <c r="S59" i="79" s="1"/>
  <c r="G24" i="82"/>
  <c r="G227" i="81"/>
  <c r="F191" i="82"/>
  <c r="G191" i="82"/>
  <c r="F216" i="81"/>
  <c r="F214" i="81" s="1"/>
  <c r="G216" i="81"/>
  <c r="G216" i="66" s="1"/>
  <c r="F83" i="84"/>
  <c r="F82" i="84" s="1"/>
  <c r="G83" i="84"/>
  <c r="G80" i="66" s="1"/>
  <c r="G53" i="84"/>
  <c r="G200" i="84"/>
  <c r="R53" i="78"/>
  <c r="R40" i="66" s="1"/>
  <c r="U103" i="78"/>
  <c r="U66" i="66" s="1"/>
  <c r="U200" i="78"/>
  <c r="U157" i="66" s="1"/>
  <c r="U240" i="78"/>
  <c r="U197" i="66" s="1"/>
  <c r="U274" i="78"/>
  <c r="U231" i="66" s="1"/>
  <c r="F46" i="82"/>
  <c r="G46" i="82"/>
  <c r="F68" i="81"/>
  <c r="F66" i="81" s="1"/>
  <c r="G68" i="81"/>
  <c r="G68" i="66" s="1"/>
  <c r="F122" i="82"/>
  <c r="F121" i="82" s="1"/>
  <c r="G122" i="82"/>
  <c r="F199" i="81"/>
  <c r="F197" i="81" s="1"/>
  <c r="G199" i="81"/>
  <c r="G197" i="81" s="1"/>
  <c r="R255" i="81"/>
  <c r="F143" i="82"/>
  <c r="F139" i="82" s="1"/>
  <c r="G143" i="82"/>
  <c r="G139" i="66" s="1"/>
  <c r="F111" i="84"/>
  <c r="F109" i="84" s="1"/>
  <c r="G111" i="84"/>
  <c r="F231" i="84"/>
  <c r="F230" i="84" s="1"/>
  <c r="G231" i="84"/>
  <c r="F74" i="84"/>
  <c r="F73" i="84" s="1"/>
  <c r="G74" i="84"/>
  <c r="G71" i="66" s="1"/>
  <c r="F179" i="84"/>
  <c r="F178" i="84" s="1"/>
  <c r="G179" i="84"/>
  <c r="X85" i="83"/>
  <c r="U78" i="84"/>
  <c r="F205" i="84"/>
  <c r="F203" i="84" s="1"/>
  <c r="G205" i="84"/>
  <c r="U165" i="84"/>
  <c r="U32" i="81"/>
  <c r="U79" i="82"/>
  <c r="AB40" i="79"/>
  <c r="G175" i="81"/>
  <c r="G123" i="84"/>
  <c r="G99" i="82"/>
  <c r="G70" i="81"/>
  <c r="G70" i="82"/>
  <c r="G6" i="81"/>
  <c r="F156" i="84"/>
  <c r="G156" i="84"/>
  <c r="G153" i="66" s="1"/>
  <c r="F44" i="84"/>
  <c r="F44" i="66" s="1"/>
  <c r="G44" i="84"/>
  <c r="G44" i="66" s="1"/>
  <c r="G244" i="81"/>
  <c r="F84" i="82"/>
  <c r="F83" i="82" s="1"/>
  <c r="G84" i="82"/>
  <c r="F236" i="82"/>
  <c r="G236" i="82"/>
  <c r="F21" i="81"/>
  <c r="F20" i="81" s="1"/>
  <c r="F5" i="81" s="1"/>
  <c r="G21" i="81"/>
  <c r="G20" i="81" s="1"/>
  <c r="F34" i="81"/>
  <c r="F33" i="81" s="1"/>
  <c r="G34" i="81"/>
  <c r="G33" i="81" s="1"/>
  <c r="F166" i="84"/>
  <c r="G166" i="84"/>
  <c r="F60" i="84"/>
  <c r="F57" i="66" s="1"/>
  <c r="G60" i="84"/>
  <c r="G57" i="66" s="1"/>
  <c r="U166" i="82"/>
  <c r="O229" i="82"/>
  <c r="U229" i="82" s="1"/>
  <c r="U230" i="82"/>
  <c r="F159" i="84"/>
  <c r="F156" i="66" s="1"/>
  <c r="G159" i="84"/>
  <c r="G156" i="66" s="1"/>
  <c r="G120" i="81"/>
  <c r="G95" i="81"/>
  <c r="U6" i="78"/>
  <c r="U6" i="66" s="1"/>
  <c r="U207" i="78"/>
  <c r="U164" i="66" s="1"/>
  <c r="U243" i="78"/>
  <c r="U200" i="66" s="1"/>
  <c r="U287" i="78"/>
  <c r="U244" i="66" s="1"/>
  <c r="L166" i="82"/>
  <c r="F222" i="82"/>
  <c r="F218" i="82" s="1"/>
  <c r="G222" i="82"/>
  <c r="G218" i="66" s="1"/>
  <c r="F55" i="81"/>
  <c r="F53" i="81" s="1"/>
  <c r="G55" i="81"/>
  <c r="G53" i="81" s="1"/>
  <c r="F249" i="82"/>
  <c r="F248" i="82" s="1"/>
  <c r="G249" i="82"/>
  <c r="F82" i="82"/>
  <c r="F80" i="82" s="1"/>
  <c r="G82" i="82"/>
  <c r="G80" i="82" s="1"/>
  <c r="F107" i="81"/>
  <c r="F106" i="81" s="1"/>
  <c r="G107" i="81"/>
  <c r="G106" i="81" s="1"/>
  <c r="F201" i="81"/>
  <c r="F200" i="81" s="1"/>
  <c r="G201" i="81"/>
  <c r="G200" i="81" s="1"/>
  <c r="F41" i="81"/>
  <c r="G41" i="81"/>
  <c r="G41" i="66" s="1"/>
  <c r="F77" i="81"/>
  <c r="F76" i="81" s="1"/>
  <c r="G77" i="81"/>
  <c r="G76" i="81" s="1"/>
  <c r="F151" i="84"/>
  <c r="G151" i="84"/>
  <c r="F70" i="84"/>
  <c r="F69" i="84" s="1"/>
  <c r="G70" i="84"/>
  <c r="G67" i="66" s="1"/>
  <c r="F88" i="84"/>
  <c r="F87" i="84" s="1"/>
  <c r="G88" i="84"/>
  <c r="F46" i="84"/>
  <c r="G46" i="84"/>
  <c r="X176" i="83"/>
  <c r="N45" i="79"/>
  <c r="X69" i="83"/>
  <c r="F8" i="84"/>
  <c r="F8" i="66" s="1"/>
  <c r="G8" i="84"/>
  <c r="G8" i="66" s="1"/>
  <c r="O225" i="81"/>
  <c r="U225" i="81" s="1"/>
  <c r="U226" i="81"/>
  <c r="AB32" i="79"/>
  <c r="F54" i="82"/>
  <c r="F43" i="84"/>
  <c r="F43" i="66" s="1"/>
  <c r="G43" i="84"/>
  <c r="G43" i="66" s="1"/>
  <c r="G84" i="81"/>
  <c r="F42" i="84"/>
  <c r="G42" i="84"/>
  <c r="G42" i="66" s="1"/>
  <c r="F7" i="84"/>
  <c r="F6" i="84" s="1"/>
  <c r="G7" i="84"/>
  <c r="U5" i="84"/>
  <c r="F70" i="81"/>
  <c r="G250" i="84"/>
  <c r="G74" i="82"/>
  <c r="G149" i="81"/>
  <c r="G98" i="84"/>
  <c r="G95" i="66" s="1"/>
  <c r="G33" i="84"/>
  <c r="G33" i="66" s="1"/>
  <c r="F244" i="81"/>
  <c r="F226" i="81" s="1"/>
  <c r="F225" i="81" s="1"/>
  <c r="F154" i="82"/>
  <c r="F153" i="82" s="1"/>
  <c r="F151" i="82" s="1"/>
  <c r="G154" i="82"/>
  <c r="F249" i="81"/>
  <c r="F247" i="81" s="1"/>
  <c r="G249" i="81"/>
  <c r="G249" i="66" s="1"/>
  <c r="F46" i="81"/>
  <c r="F45" i="81" s="1"/>
  <c r="G46" i="81"/>
  <c r="G45" i="81" s="1"/>
  <c r="F121" i="84"/>
  <c r="F120" i="84" s="1"/>
  <c r="G121" i="84"/>
  <c r="G118" i="66" s="1"/>
  <c r="O228" i="84"/>
  <c r="U228" i="84" s="1"/>
  <c r="U229" i="84"/>
  <c r="F169" i="84"/>
  <c r="F167" i="84" s="1"/>
  <c r="G169" i="84"/>
  <c r="G166" i="66" s="1"/>
  <c r="F81" i="84"/>
  <c r="F79" i="84" s="1"/>
  <c r="G81" i="84"/>
  <c r="G78" i="66" s="1"/>
  <c r="F21" i="84"/>
  <c r="G21" i="84"/>
  <c r="G21" i="66" s="1"/>
  <c r="F137" i="81"/>
  <c r="F137" i="66" s="1"/>
  <c r="G137" i="81"/>
  <c r="G135" i="81" s="1"/>
  <c r="F187" i="81"/>
  <c r="F186" i="81" s="1"/>
  <c r="G187" i="81"/>
  <c r="G186" i="81" s="1"/>
  <c r="F125" i="82"/>
  <c r="F124" i="82" s="1"/>
  <c r="G125" i="82"/>
  <c r="G121" i="66" s="1"/>
  <c r="U147" i="81"/>
  <c r="G217" i="84"/>
  <c r="G168" i="82"/>
  <c r="U107" i="78"/>
  <c r="U70" i="66" s="1"/>
  <c r="W53" i="78"/>
  <c r="W40" i="66" s="1"/>
  <c r="Z96" i="78"/>
  <c r="Z59" i="66" s="1"/>
  <c r="U218" i="78"/>
  <c r="U175" i="66" s="1"/>
  <c r="U257" i="78"/>
  <c r="U214" i="66" s="1"/>
  <c r="U290" i="78"/>
  <c r="U247" i="66" s="1"/>
  <c r="F167" i="82"/>
  <c r="G167" i="82"/>
  <c r="F112" i="82"/>
  <c r="G112" i="82"/>
  <c r="F64" i="82"/>
  <c r="G64" i="82"/>
  <c r="G60" i="66" s="1"/>
  <c r="F165" i="81"/>
  <c r="F164" i="81" s="1"/>
  <c r="G165" i="81"/>
  <c r="G164" i="81" s="1"/>
  <c r="F7" i="82"/>
  <c r="G7" i="82"/>
  <c r="F157" i="81"/>
  <c r="F80" i="81"/>
  <c r="F79" i="81" s="1"/>
  <c r="G80" i="81"/>
  <c r="G79" i="81" s="1"/>
  <c r="L5" i="81"/>
  <c r="N5" i="81" s="1"/>
  <c r="F180" i="82"/>
  <c r="G180" i="82"/>
  <c r="F232" i="81"/>
  <c r="F231" i="81" s="1"/>
  <c r="G232" i="81"/>
  <c r="G231" i="81" s="1"/>
  <c r="G226" i="81" s="1"/>
  <c r="F39" i="81"/>
  <c r="F39" i="66" s="1"/>
  <c r="G39" i="81"/>
  <c r="G39" i="66" s="1"/>
  <c r="F25" i="81"/>
  <c r="F24" i="81" s="1"/>
  <c r="G25" i="81"/>
  <c r="G24" i="81" s="1"/>
  <c r="F190" i="84"/>
  <c r="F189" i="84" s="1"/>
  <c r="G190" i="84"/>
  <c r="G187" i="66" s="1"/>
  <c r="F248" i="84"/>
  <c r="F247" i="84" s="1"/>
  <c r="G248" i="84"/>
  <c r="G245" i="66" s="1"/>
  <c r="F235" i="84"/>
  <c r="F234" i="84" s="1"/>
  <c r="G235" i="84"/>
  <c r="G232" i="66" s="1"/>
  <c r="F153" i="84"/>
  <c r="F152" i="84" s="1"/>
  <c r="G153" i="84"/>
  <c r="G150" i="66" s="1"/>
  <c r="R239" i="83"/>
  <c r="X239" i="83" s="1"/>
  <c r="X240" i="83"/>
  <c r="U32" i="84"/>
  <c r="U75" i="81"/>
  <c r="U162" i="81"/>
  <c r="U32" i="82"/>
  <c r="F89" i="82"/>
  <c r="F88" i="82" s="1"/>
  <c r="G89" i="82"/>
  <c r="F206" i="82"/>
  <c r="F202" i="66" s="1"/>
  <c r="G206" i="82"/>
  <c r="F232" i="82"/>
  <c r="G232" i="82"/>
  <c r="F254" i="82"/>
  <c r="G254" i="82"/>
  <c r="G250" i="66" s="1"/>
  <c r="AA258" i="84"/>
  <c r="F152" i="81"/>
  <c r="F152" i="66" s="1"/>
  <c r="G152" i="81"/>
  <c r="G152" i="66" s="1"/>
  <c r="X40" i="83"/>
  <c r="U62" i="84"/>
  <c r="G214" i="81"/>
  <c r="U59" i="81"/>
  <c r="G37" i="81"/>
  <c r="G37" i="66" s="1"/>
  <c r="F250" i="84"/>
  <c r="G138" i="84"/>
  <c r="G117" i="81"/>
  <c r="F25" i="84"/>
  <c r="F24" i="84" s="1"/>
  <c r="F24" i="66" s="1"/>
  <c r="L6" i="69" s="1"/>
  <c r="G25" i="84"/>
  <c r="U28" i="78"/>
  <c r="U24" i="66" s="1"/>
  <c r="N110" i="78"/>
  <c r="N73" i="66" s="1"/>
  <c r="N192" i="78"/>
  <c r="N151" i="66" s="1"/>
  <c r="U190" i="78"/>
  <c r="U149" i="66" s="1"/>
  <c r="U229" i="78"/>
  <c r="U186" i="66" s="1"/>
  <c r="O149" i="66"/>
  <c r="O157" i="66"/>
  <c r="O197" i="66"/>
  <c r="O175" i="66"/>
  <c r="O214" i="66"/>
  <c r="O200" i="66"/>
  <c r="O186" i="66"/>
  <c r="O164" i="66"/>
  <c r="O244" i="66"/>
  <c r="O227" i="66"/>
  <c r="O24" i="66"/>
  <c r="N13" i="78"/>
  <c r="N276" i="78"/>
  <c r="N233" i="66" s="1"/>
  <c r="O70" i="66"/>
  <c r="O231" i="66"/>
  <c r="O247" i="66"/>
  <c r="O66" i="66"/>
  <c r="O79" i="66"/>
  <c r="U116" i="78"/>
  <c r="U79" i="66" s="1"/>
  <c r="O95" i="66"/>
  <c r="U132" i="78"/>
  <c r="U95" i="66" s="1"/>
  <c r="O117" i="66"/>
  <c r="U154" i="78"/>
  <c r="U117" i="66" s="1"/>
  <c r="O76" i="66"/>
  <c r="U113" i="78"/>
  <c r="U76" i="66" s="1"/>
  <c r="O84" i="66"/>
  <c r="U121" i="78"/>
  <c r="U84" i="66" s="1"/>
  <c r="O106" i="66"/>
  <c r="U143" i="78"/>
  <c r="U106" i="66" s="1"/>
  <c r="O120" i="66"/>
  <c r="U157" i="78"/>
  <c r="U120" i="66" s="1"/>
  <c r="O6" i="66"/>
  <c r="Q60" i="83"/>
  <c r="Q231" i="79"/>
  <c r="Q228" i="79" s="1"/>
  <c r="Q176" i="79" s="1"/>
  <c r="AB176" i="79"/>
  <c r="AA53" i="78"/>
  <c r="AA40" i="66" s="1"/>
  <c r="V147" i="66"/>
  <c r="N82" i="80"/>
  <c r="N234" i="80"/>
  <c r="N178" i="80"/>
  <c r="N247" i="80"/>
  <c r="N217" i="80"/>
  <c r="N167" i="80"/>
  <c r="N79" i="80"/>
  <c r="N87" i="80"/>
  <c r="N98" i="80"/>
  <c r="N200" i="80"/>
  <c r="X32" i="83"/>
  <c r="Y239" i="79"/>
  <c r="AB240" i="79"/>
  <c r="AB59" i="79"/>
  <c r="Q119" i="79"/>
  <c r="U72" i="79"/>
  <c r="AB81" i="79"/>
  <c r="N57" i="82"/>
  <c r="N149" i="81"/>
  <c r="N6" i="83"/>
  <c r="U172" i="78"/>
  <c r="U135" i="66" s="1"/>
  <c r="T135" i="66"/>
  <c r="U88" i="78"/>
  <c r="U53" i="66" s="1"/>
  <c r="T53" i="66"/>
  <c r="T45" i="66"/>
  <c r="U60" i="78"/>
  <c r="U45" i="66" s="1"/>
  <c r="T37" i="66"/>
  <c r="U47" i="78"/>
  <c r="U37" i="66" s="1"/>
  <c r="T33" i="66"/>
  <c r="U39" i="78"/>
  <c r="U33" i="66" s="1"/>
  <c r="O50" i="66"/>
  <c r="U82" i="78"/>
  <c r="U50" i="66" s="1"/>
  <c r="O20" i="66"/>
  <c r="U24" i="78"/>
  <c r="U20" i="66" s="1"/>
  <c r="F41" i="66"/>
  <c r="F135" i="81"/>
  <c r="F37" i="81"/>
  <c r="F37" i="66" s="1"/>
  <c r="F34" i="66"/>
  <c r="F62" i="84"/>
  <c r="F235" i="82"/>
  <c r="F6" i="82"/>
  <c r="F7" i="66"/>
  <c r="F179" i="82"/>
  <c r="F204" i="82"/>
  <c r="F231" i="82"/>
  <c r="F251" i="82"/>
  <c r="F45" i="82"/>
  <c r="F190" i="82"/>
  <c r="F187" i="66"/>
  <c r="Q120" i="79"/>
  <c r="N126" i="79"/>
  <c r="N123" i="79"/>
  <c r="N82" i="79"/>
  <c r="N37" i="82"/>
  <c r="Q25" i="83"/>
  <c r="Q7" i="83"/>
  <c r="N266" i="79"/>
  <c r="N228" i="79"/>
  <c r="AH239" i="79"/>
  <c r="N66" i="79"/>
  <c r="N245" i="79"/>
  <c r="AG239" i="79"/>
  <c r="AG277" i="79" s="1"/>
  <c r="AF239" i="79"/>
  <c r="AF277" i="79" s="1"/>
  <c r="T59" i="79"/>
  <c r="O56" i="79"/>
  <c r="N269" i="79"/>
  <c r="N200" i="79"/>
  <c r="N214" i="79"/>
  <c r="N211" i="79"/>
  <c r="AE239" i="79"/>
  <c r="AE277" i="79" s="1"/>
  <c r="AC239" i="79"/>
  <c r="AC277" i="79" s="1"/>
  <c r="AA239" i="79"/>
  <c r="U68" i="79"/>
  <c r="U66" i="79" s="1"/>
  <c r="V239" i="79"/>
  <c r="V277" i="79" s="1"/>
  <c r="N147" i="81"/>
  <c r="F155" i="81"/>
  <c r="F154" i="81"/>
  <c r="F148" i="81"/>
  <c r="N152" i="84"/>
  <c r="N160" i="84"/>
  <c r="F162" i="84"/>
  <c r="F163" i="84"/>
  <c r="X239" i="79"/>
  <c r="X277" i="79" s="1"/>
  <c r="N155" i="78"/>
  <c r="N118" i="66" s="1"/>
  <c r="N114" i="78"/>
  <c r="N77" i="66" s="1"/>
  <c r="N119" i="78"/>
  <c r="N82" i="66" s="1"/>
  <c r="N146" i="78"/>
  <c r="N109" i="66" s="1"/>
  <c r="N112" i="79"/>
  <c r="U80" i="79"/>
  <c r="N70" i="79"/>
  <c r="Q157" i="83"/>
  <c r="Q40" i="83"/>
  <c r="Q32" i="83" s="1"/>
  <c r="W239" i="79"/>
  <c r="W277" i="79" s="1"/>
  <c r="O46" i="83"/>
  <c r="O40" i="83" s="1"/>
  <c r="O32" i="83" s="1"/>
  <c r="U258" i="80"/>
  <c r="P259" i="82"/>
  <c r="F45" i="84"/>
  <c r="F165" i="84"/>
  <c r="O258" i="84"/>
  <c r="F20" i="84"/>
  <c r="P258" i="84"/>
  <c r="F229" i="84"/>
  <c r="Q258" i="84"/>
  <c r="F56" i="84"/>
  <c r="F9" i="66"/>
  <c r="F151" i="66"/>
  <c r="F215" i="66"/>
  <c r="L150" i="84"/>
  <c r="N150" i="84" s="1"/>
  <c r="T259" i="82"/>
  <c r="L200" i="78"/>
  <c r="L157" i="66" s="1"/>
  <c r="M269" i="78"/>
  <c r="M226" i="66" s="1"/>
  <c r="N204" i="78"/>
  <c r="N161" i="66" s="1"/>
  <c r="N224" i="78"/>
  <c r="N181" i="66" s="1"/>
  <c r="N232" i="78"/>
  <c r="N189" i="66" s="1"/>
  <c r="N236" i="78"/>
  <c r="N193" i="66" s="1"/>
  <c r="N264" i="78"/>
  <c r="N221" i="66" s="1"/>
  <c r="N273" i="78"/>
  <c r="N230" i="66" s="1"/>
  <c r="N277" i="78"/>
  <c r="N234" i="66" s="1"/>
  <c r="N281" i="78"/>
  <c r="N238" i="66" s="1"/>
  <c r="N285" i="78"/>
  <c r="N242" i="66" s="1"/>
  <c r="N296" i="78"/>
  <c r="N253" i="66" s="1"/>
  <c r="N201" i="78"/>
  <c r="N158" i="66" s="1"/>
  <c r="N220" i="78"/>
  <c r="N177" i="66" s="1"/>
  <c r="N228" i="78"/>
  <c r="N233" i="78"/>
  <c r="N190" i="66" s="1"/>
  <c r="N237" i="78"/>
  <c r="N194" i="66" s="1"/>
  <c r="N260" i="78"/>
  <c r="N217" i="66" s="1"/>
  <c r="N272" i="78"/>
  <c r="N229" i="66" s="1"/>
  <c r="N280" i="78"/>
  <c r="N237" i="66" s="1"/>
  <c r="N284" i="78"/>
  <c r="N241" i="66" s="1"/>
  <c r="N292" i="78"/>
  <c r="N249" i="66" s="1"/>
  <c r="N7" i="78"/>
  <c r="N7" i="66" s="1"/>
  <c r="N183" i="78"/>
  <c r="N145" i="66" s="1"/>
  <c r="N156" i="78"/>
  <c r="N119" i="66" s="1"/>
  <c r="AA255" i="81"/>
  <c r="P255" i="81"/>
  <c r="S259" i="82"/>
  <c r="N166" i="82"/>
  <c r="V259" i="82"/>
  <c r="M259" i="82"/>
  <c r="W259" i="82"/>
  <c r="Y259" i="82"/>
  <c r="R259" i="82"/>
  <c r="X259" i="82"/>
  <c r="Q259" i="82"/>
  <c r="AA259" i="82"/>
  <c r="Z259" i="82"/>
  <c r="L165" i="80"/>
  <c r="N203" i="80"/>
  <c r="L150" i="80"/>
  <c r="L62" i="80"/>
  <c r="V258" i="80"/>
  <c r="Q258" i="80"/>
  <c r="L229" i="80"/>
  <c r="N229" i="80" s="1"/>
  <c r="M258" i="80"/>
  <c r="R258" i="80"/>
  <c r="AB258" i="80"/>
  <c r="Z258" i="80"/>
  <c r="S258" i="80"/>
  <c r="X258" i="80"/>
  <c r="Y258" i="80"/>
  <c r="T258" i="80"/>
  <c r="AA258" i="80"/>
  <c r="N163" i="79"/>
  <c r="L59" i="79"/>
  <c r="Q255" i="81"/>
  <c r="T255" i="81"/>
  <c r="W255" i="81"/>
  <c r="Z255" i="81"/>
  <c r="M255" i="81"/>
  <c r="V255" i="81"/>
  <c r="X255" i="81"/>
  <c r="X258" i="84"/>
  <c r="Z258" i="84"/>
  <c r="V258" i="84"/>
  <c r="M258" i="84"/>
  <c r="T258" i="84"/>
  <c r="R258" i="84"/>
  <c r="Y258" i="84"/>
  <c r="W258" i="84"/>
  <c r="N6" i="84"/>
  <c r="L5" i="84"/>
  <c r="N5" i="84" s="1"/>
  <c r="AC269" i="83"/>
  <c r="P269" i="83"/>
  <c r="R269" i="83"/>
  <c r="M269" i="83"/>
  <c r="L40" i="83"/>
  <c r="N40" i="83" s="1"/>
  <c r="U269" i="83"/>
  <c r="AA269" i="83"/>
  <c r="V269" i="83"/>
  <c r="Y269" i="83"/>
  <c r="AB269" i="83"/>
  <c r="T269" i="83"/>
  <c r="Z269" i="83"/>
  <c r="Q269" i="78"/>
  <c r="Q226" i="66" s="1"/>
  <c r="V269" i="78"/>
  <c r="V226" i="66" s="1"/>
  <c r="L274" i="78"/>
  <c r="L231" i="66" s="1"/>
  <c r="N293" i="78"/>
  <c r="N250" i="66" s="1"/>
  <c r="L290" i="78"/>
  <c r="L247" i="66" s="1"/>
  <c r="N278" i="78"/>
  <c r="N235" i="66" s="1"/>
  <c r="N282" i="78"/>
  <c r="N239" i="66" s="1"/>
  <c r="N286" i="78"/>
  <c r="N243" i="66" s="1"/>
  <c r="N294" i="78"/>
  <c r="N251" i="66" s="1"/>
  <c r="L287" i="78"/>
  <c r="L244" i="66" s="1"/>
  <c r="N288" i="78"/>
  <c r="N289" i="78"/>
  <c r="N246" i="66" s="1"/>
  <c r="N297" i="78"/>
  <c r="L270" i="78"/>
  <c r="N271" i="78"/>
  <c r="N228" i="66" s="1"/>
  <c r="N275" i="78"/>
  <c r="N232" i="66" s="1"/>
  <c r="N279" i="78"/>
  <c r="N236" i="66" s="1"/>
  <c r="N283" i="78"/>
  <c r="N240" i="66" s="1"/>
  <c r="N291" i="78"/>
  <c r="N248" i="66" s="1"/>
  <c r="N295" i="78"/>
  <c r="N252" i="66" s="1"/>
  <c r="Q205" i="78"/>
  <c r="Q162" i="66" s="1"/>
  <c r="M205" i="78"/>
  <c r="M162" i="66" s="1"/>
  <c r="N208" i="78"/>
  <c r="N165" i="66" s="1"/>
  <c r="N212" i="78"/>
  <c r="N169" i="66" s="1"/>
  <c r="N216" i="78"/>
  <c r="N173" i="66" s="1"/>
  <c r="N248" i="78"/>
  <c r="N205" i="66" s="1"/>
  <c r="N252" i="78"/>
  <c r="N209" i="66" s="1"/>
  <c r="N213" i="78"/>
  <c r="N170" i="66" s="1"/>
  <c r="N217" i="78"/>
  <c r="N221" i="78"/>
  <c r="N178" i="66" s="1"/>
  <c r="N225" i="78"/>
  <c r="N182" i="66" s="1"/>
  <c r="N253" i="78"/>
  <c r="N210" i="66" s="1"/>
  <c r="N261" i="78"/>
  <c r="L240" i="78"/>
  <c r="L197" i="66" s="1"/>
  <c r="N206" i="78"/>
  <c r="N163" i="66" s="1"/>
  <c r="N210" i="78"/>
  <c r="N167" i="66" s="1"/>
  <c r="N214" i="78"/>
  <c r="N171" i="66" s="1"/>
  <c r="N222" i="78"/>
  <c r="N179" i="66" s="1"/>
  <c r="N226" i="78"/>
  <c r="N183" i="66" s="1"/>
  <c r="N234" i="78"/>
  <c r="N191" i="66" s="1"/>
  <c r="N238" i="78"/>
  <c r="N195" i="66" s="1"/>
  <c r="N242" i="78"/>
  <c r="N199" i="66" s="1"/>
  <c r="N246" i="78"/>
  <c r="N203" i="66" s="1"/>
  <c r="N250" i="78"/>
  <c r="N207" i="66" s="1"/>
  <c r="N254" i="78"/>
  <c r="N211" i="66" s="1"/>
  <c r="N262" i="78"/>
  <c r="N219" i="66" s="1"/>
  <c r="N266" i="78"/>
  <c r="N223" i="66" s="1"/>
  <c r="L229" i="78"/>
  <c r="L186" i="66" s="1"/>
  <c r="V205" i="78"/>
  <c r="V162" i="66" s="1"/>
  <c r="Z205" i="78"/>
  <c r="Z162" i="66" s="1"/>
  <c r="N244" i="78"/>
  <c r="N201" i="66" s="1"/>
  <c r="N256" i="78"/>
  <c r="N213" i="66" s="1"/>
  <c r="L243" i="78"/>
  <c r="L200" i="66" s="1"/>
  <c r="L257" i="78"/>
  <c r="L214" i="66" s="1"/>
  <c r="N209" i="78"/>
  <c r="N166" i="66" s="1"/>
  <c r="N249" i="78"/>
  <c r="N206" i="66" s="1"/>
  <c r="N265" i="78"/>
  <c r="N222" i="66" s="1"/>
  <c r="L218" i="78"/>
  <c r="L175" i="66" s="1"/>
  <c r="L207" i="78"/>
  <c r="L164" i="66" s="1"/>
  <c r="N211" i="78"/>
  <c r="N168" i="66" s="1"/>
  <c r="N215" i="78"/>
  <c r="N172" i="66" s="1"/>
  <c r="N219" i="78"/>
  <c r="N176" i="66" s="1"/>
  <c r="N223" i="78"/>
  <c r="N180" i="66" s="1"/>
  <c r="N227" i="78"/>
  <c r="N184" i="66" s="1"/>
  <c r="N231" i="78"/>
  <c r="N188" i="66" s="1"/>
  <c r="N235" i="78"/>
  <c r="N192" i="66" s="1"/>
  <c r="N239" i="78"/>
  <c r="N196" i="66" s="1"/>
  <c r="N247" i="78"/>
  <c r="N204" i="66" s="1"/>
  <c r="N251" i="78"/>
  <c r="N208" i="66" s="1"/>
  <c r="N255" i="78"/>
  <c r="N212" i="66" s="1"/>
  <c r="N259" i="78"/>
  <c r="N216" i="66" s="1"/>
  <c r="N263" i="78"/>
  <c r="N220" i="66" s="1"/>
  <c r="N267" i="78"/>
  <c r="N195" i="78"/>
  <c r="N153" i="66" s="1"/>
  <c r="R188" i="78"/>
  <c r="R147" i="66" s="1"/>
  <c r="N196" i="78"/>
  <c r="N154" i="66" s="1"/>
  <c r="N191" i="78"/>
  <c r="N150" i="66" s="1"/>
  <c r="N202" i="78"/>
  <c r="N159" i="66" s="1"/>
  <c r="N203" i="78"/>
  <c r="S188" i="78"/>
  <c r="S147" i="66" s="1"/>
  <c r="W188" i="78"/>
  <c r="W147" i="66" s="1"/>
  <c r="P188" i="78"/>
  <c r="P147" i="66" s="1"/>
  <c r="T188" i="78"/>
  <c r="T147" i="66" s="1"/>
  <c r="Y188" i="78"/>
  <c r="Y147" i="66" s="1"/>
  <c r="N197" i="78"/>
  <c r="N155" i="66" s="1"/>
  <c r="L190" i="78"/>
  <c r="L149" i="66" s="1"/>
  <c r="O188" i="78"/>
  <c r="X188" i="78"/>
  <c r="X147" i="66" s="1"/>
  <c r="M188" i="78"/>
  <c r="M147" i="66" s="1"/>
  <c r="AA188" i="78"/>
  <c r="AA147" i="66" s="1"/>
  <c r="Q188" i="78"/>
  <c r="Q147" i="66" s="1"/>
  <c r="Z188" i="78"/>
  <c r="Z147" i="66" s="1"/>
  <c r="N189" i="78"/>
  <c r="N148" i="66" s="1"/>
  <c r="N193" i="78"/>
  <c r="N152" i="66" s="1"/>
  <c r="N198" i="78"/>
  <c r="N156" i="66" s="1"/>
  <c r="N174" i="78"/>
  <c r="N92" i="78"/>
  <c r="N55" i="66" s="1"/>
  <c r="N179" i="78"/>
  <c r="N141" i="66" s="1"/>
  <c r="L157" i="78"/>
  <c r="L120" i="66" s="1"/>
  <c r="L172" i="78"/>
  <c r="L135" i="66" s="1"/>
  <c r="N158" i="78"/>
  <c r="N121" i="66" s="1"/>
  <c r="N162" i="78"/>
  <c r="N125" i="66" s="1"/>
  <c r="N166" i="78"/>
  <c r="N129" i="66" s="1"/>
  <c r="N170" i="78"/>
  <c r="N133" i="66" s="1"/>
  <c r="N159" i="78"/>
  <c r="N122" i="66" s="1"/>
  <c r="N163" i="78"/>
  <c r="N126" i="66" s="1"/>
  <c r="N167" i="78"/>
  <c r="N171" i="78"/>
  <c r="N134" i="66" s="1"/>
  <c r="N176" i="78"/>
  <c r="N138" i="66" s="1"/>
  <c r="N180" i="78"/>
  <c r="N142" i="66" s="1"/>
  <c r="L154" i="78"/>
  <c r="L117" i="66" s="1"/>
  <c r="N160" i="78"/>
  <c r="N123" i="66" s="1"/>
  <c r="N164" i="78"/>
  <c r="N127" i="66" s="1"/>
  <c r="N168" i="78"/>
  <c r="N131" i="66" s="1"/>
  <c r="N177" i="78"/>
  <c r="N139" i="66" s="1"/>
  <c r="N181" i="78"/>
  <c r="N143" i="66" s="1"/>
  <c r="N161" i="78"/>
  <c r="N124" i="66" s="1"/>
  <c r="N165" i="78"/>
  <c r="N128" i="66" s="1"/>
  <c r="N169" i="78"/>
  <c r="N132" i="66" s="1"/>
  <c r="N173" i="78"/>
  <c r="N136" i="66" s="1"/>
  <c r="N178" i="78"/>
  <c r="N140" i="66" s="1"/>
  <c r="N182" i="78"/>
  <c r="N144" i="66" s="1"/>
  <c r="N138" i="78"/>
  <c r="N101" i="66" s="1"/>
  <c r="N142" i="78"/>
  <c r="N105" i="66" s="1"/>
  <c r="N118" i="78"/>
  <c r="N81" i="66" s="1"/>
  <c r="N150" i="78"/>
  <c r="N113" i="66" s="1"/>
  <c r="N94" i="78"/>
  <c r="N57" i="66" s="1"/>
  <c r="N111" i="78"/>
  <c r="N74" i="66" s="1"/>
  <c r="N95" i="78"/>
  <c r="N120" i="78"/>
  <c r="N83" i="66" s="1"/>
  <c r="N152" i="78"/>
  <c r="N115" i="66" s="1"/>
  <c r="N89" i="78"/>
  <c r="N106" i="78"/>
  <c r="N69" i="66" s="1"/>
  <c r="N115" i="78"/>
  <c r="N78" i="66" s="1"/>
  <c r="N134" i="78"/>
  <c r="N97" i="66" s="1"/>
  <c r="N147" i="78"/>
  <c r="N110" i="66" s="1"/>
  <c r="N153" i="78"/>
  <c r="N116" i="66" s="1"/>
  <c r="N144" i="78"/>
  <c r="N107" i="66" s="1"/>
  <c r="N148" i="78"/>
  <c r="N111" i="66" s="1"/>
  <c r="L143" i="78"/>
  <c r="L106" i="66" s="1"/>
  <c r="N145" i="78"/>
  <c r="N108" i="66" s="1"/>
  <c r="N149" i="78"/>
  <c r="N112" i="66" s="1"/>
  <c r="L121" i="78"/>
  <c r="L84" i="66" s="1"/>
  <c r="L132" i="78"/>
  <c r="L95" i="66" s="1"/>
  <c r="N122" i="78"/>
  <c r="N85" i="66" s="1"/>
  <c r="N126" i="78"/>
  <c r="N89" i="66" s="1"/>
  <c r="N130" i="78"/>
  <c r="N93" i="66" s="1"/>
  <c r="N123" i="78"/>
  <c r="N86" i="66" s="1"/>
  <c r="N127" i="78"/>
  <c r="N90" i="66" s="1"/>
  <c r="N131" i="78"/>
  <c r="N94" i="66" s="1"/>
  <c r="N135" i="78"/>
  <c r="N98" i="66" s="1"/>
  <c r="N139" i="78"/>
  <c r="N102" i="66" s="1"/>
  <c r="L113" i="78"/>
  <c r="L76" i="66" s="1"/>
  <c r="L116" i="78"/>
  <c r="L79" i="66" s="1"/>
  <c r="M112" i="78"/>
  <c r="M75" i="66" s="1"/>
  <c r="N124" i="78"/>
  <c r="N87" i="66" s="1"/>
  <c r="N128" i="78"/>
  <c r="N91" i="66" s="1"/>
  <c r="N136" i="78"/>
  <c r="N99" i="66" s="1"/>
  <c r="N140" i="78"/>
  <c r="N103" i="66" s="1"/>
  <c r="N117" i="78"/>
  <c r="N80" i="66" s="1"/>
  <c r="N125" i="78"/>
  <c r="N88" i="66" s="1"/>
  <c r="N129" i="78"/>
  <c r="N92" i="66" s="1"/>
  <c r="N133" i="78"/>
  <c r="N96" i="66" s="1"/>
  <c r="N137" i="78"/>
  <c r="N100" i="66" s="1"/>
  <c r="N141" i="78"/>
  <c r="N104" i="66" s="1"/>
  <c r="N102" i="78"/>
  <c r="N65" i="66" s="1"/>
  <c r="L103" i="78"/>
  <c r="L66" i="66" s="1"/>
  <c r="M96" i="78"/>
  <c r="M59" i="66" s="1"/>
  <c r="L107" i="78"/>
  <c r="L70" i="66" s="1"/>
  <c r="N100" i="78"/>
  <c r="N63" i="66" s="1"/>
  <c r="N104" i="78"/>
  <c r="N67" i="66" s="1"/>
  <c r="N108" i="78"/>
  <c r="N71" i="66" s="1"/>
  <c r="N98" i="78"/>
  <c r="N61" i="66" s="1"/>
  <c r="N99" i="78"/>
  <c r="N62" i="66" s="1"/>
  <c r="R96" i="78"/>
  <c r="R59" i="66" s="1"/>
  <c r="W96" i="78"/>
  <c r="W59" i="66" s="1"/>
  <c r="AA96" i="78"/>
  <c r="AA59" i="66" s="1"/>
  <c r="Q96" i="78"/>
  <c r="Q59" i="66" s="1"/>
  <c r="V96" i="78"/>
  <c r="V59" i="66" s="1"/>
  <c r="N97" i="78"/>
  <c r="N60" i="66" s="1"/>
  <c r="N101" i="78"/>
  <c r="N64" i="66" s="1"/>
  <c r="N105" i="78"/>
  <c r="N68" i="66" s="1"/>
  <c r="N109" i="78"/>
  <c r="N72" i="66" s="1"/>
  <c r="L88" i="78"/>
  <c r="L53" i="66" s="1"/>
  <c r="N93" i="78"/>
  <c r="N56" i="66" s="1"/>
  <c r="L82" i="78"/>
  <c r="L50" i="66" s="1"/>
  <c r="N83" i="78"/>
  <c r="N51" i="66" s="1"/>
  <c r="N84" i="78"/>
  <c r="N74" i="78"/>
  <c r="N52" i="78"/>
  <c r="N46" i="66"/>
  <c r="N65" i="78"/>
  <c r="P53" i="78"/>
  <c r="P40" i="66" s="1"/>
  <c r="T53" i="78"/>
  <c r="T40" i="66" s="1"/>
  <c r="Y53" i="78"/>
  <c r="Y38" i="78" s="1"/>
  <c r="L60" i="78"/>
  <c r="L45" i="66" s="1"/>
  <c r="N64" i="78"/>
  <c r="N47" i="66" s="1"/>
  <c r="Q53" i="78"/>
  <c r="Z53" i="78"/>
  <c r="Z40" i="66" s="1"/>
  <c r="O53" i="78"/>
  <c r="O40" i="66" s="1"/>
  <c r="S53" i="78"/>
  <c r="S40" i="66" s="1"/>
  <c r="X53" i="78"/>
  <c r="X40" i="66" s="1"/>
  <c r="N55" i="78"/>
  <c r="N56" i="78"/>
  <c r="N32" i="78"/>
  <c r="N26" i="66" s="1"/>
  <c r="N25" i="78"/>
  <c r="N21" i="66" s="1"/>
  <c r="N21" i="78"/>
  <c r="N17" i="66" s="1"/>
  <c r="N37" i="78"/>
  <c r="L39" i="78"/>
  <c r="L33" i="66" s="1"/>
  <c r="N34" i="78"/>
  <c r="N48" i="78"/>
  <c r="N35" i="78"/>
  <c r="N29" i="66" s="1"/>
  <c r="L47" i="78"/>
  <c r="L37" i="66" s="1"/>
  <c r="N17" i="78"/>
  <c r="N13" i="66" s="1"/>
  <c r="N29" i="78"/>
  <c r="N25" i="66" s="1"/>
  <c r="N36" i="78"/>
  <c r="N30" i="66" s="1"/>
  <c r="N43" i="78"/>
  <c r="M38" i="78"/>
  <c r="V38" i="78"/>
  <c r="V32" i="66" s="1"/>
  <c r="N46" i="78"/>
  <c r="N36" i="66" s="1"/>
  <c r="N22" i="78"/>
  <c r="N18" i="66" s="1"/>
  <c r="N19" i="78"/>
  <c r="N15" i="66" s="1"/>
  <c r="N23" i="78"/>
  <c r="N19" i="66" s="1"/>
  <c r="N18" i="78"/>
  <c r="N14" i="66" s="1"/>
  <c r="N20" i="78"/>
  <c r="N16" i="66" s="1"/>
  <c r="Q5" i="78"/>
  <c r="Q5" i="66" s="1"/>
  <c r="Z5" i="78"/>
  <c r="Z5" i="66" s="1"/>
  <c r="N14" i="78"/>
  <c r="N10" i="66" s="1"/>
  <c r="N15" i="78"/>
  <c r="N11" i="66" s="1"/>
  <c r="V5" i="78"/>
  <c r="V5" i="66" s="1"/>
  <c r="L6" i="78"/>
  <c r="L6" i="66" s="1"/>
  <c r="N16" i="78"/>
  <c r="N12" i="66" s="1"/>
  <c r="N33" i="78"/>
  <c r="N27" i="66" s="1"/>
  <c r="L28" i="78"/>
  <c r="L24" i="66" s="1"/>
  <c r="L24" i="78"/>
  <c r="L20" i="66" s="1"/>
  <c r="R5" i="78"/>
  <c r="R5" i="66" s="1"/>
  <c r="AA5" i="78"/>
  <c r="AA5" i="66" s="1"/>
  <c r="N26" i="78"/>
  <c r="N22" i="66" s="1"/>
  <c r="AD277" i="79"/>
  <c r="Z277" i="79"/>
  <c r="AC258" i="80"/>
  <c r="N62" i="80"/>
  <c r="W269" i="83"/>
  <c r="AD269" i="83"/>
  <c r="S269" i="83"/>
  <c r="N230" i="84"/>
  <c r="L229" i="84"/>
  <c r="L165" i="84"/>
  <c r="N165" i="84" s="1"/>
  <c r="N69" i="84"/>
  <c r="L62" i="84"/>
  <c r="N62" i="84" s="1"/>
  <c r="N241" i="83"/>
  <c r="L240" i="83"/>
  <c r="N80" i="83"/>
  <c r="L69" i="83"/>
  <c r="N69" i="83" s="1"/>
  <c r="L5" i="83"/>
  <c r="L176" i="83"/>
  <c r="N176" i="83" s="1"/>
  <c r="N79" i="84"/>
  <c r="L78" i="84"/>
  <c r="N78" i="84" s="1"/>
  <c r="L85" i="83"/>
  <c r="N85" i="83" s="1"/>
  <c r="L40" i="84"/>
  <c r="N40" i="84" s="1"/>
  <c r="N33" i="84"/>
  <c r="L229" i="82"/>
  <c r="N230" i="82"/>
  <c r="N45" i="82"/>
  <c r="L40" i="82"/>
  <c r="N153" i="82"/>
  <c r="L151" i="82"/>
  <c r="N151" i="82" s="1"/>
  <c r="N33" i="81"/>
  <c r="N226" i="81"/>
  <c r="L225" i="81"/>
  <c r="L162" i="81"/>
  <c r="N162" i="81" s="1"/>
  <c r="N164" i="81"/>
  <c r="L79" i="82"/>
  <c r="N79" i="82" s="1"/>
  <c r="L5" i="82"/>
  <c r="N6" i="82"/>
  <c r="L59" i="81"/>
  <c r="N59" i="81" s="1"/>
  <c r="L75" i="81"/>
  <c r="N75" i="81" s="1"/>
  <c r="N76" i="81"/>
  <c r="N45" i="80"/>
  <c r="L78" i="80"/>
  <c r="N78" i="80" s="1"/>
  <c r="L5" i="80"/>
  <c r="L176" i="79"/>
  <c r="L32" i="79"/>
  <c r="N33" i="79"/>
  <c r="N241" i="79"/>
  <c r="L240" i="79"/>
  <c r="N6" i="79"/>
  <c r="L5" i="79"/>
  <c r="R112" i="78"/>
  <c r="R75" i="66" s="1"/>
  <c r="W112" i="78"/>
  <c r="W75" i="66" s="1"/>
  <c r="Q112" i="78"/>
  <c r="Q75" i="66" s="1"/>
  <c r="V112" i="78"/>
  <c r="V75" i="66" s="1"/>
  <c r="Z112" i="78"/>
  <c r="Z75" i="66" s="1"/>
  <c r="W205" i="78"/>
  <c r="W162" i="66" s="1"/>
  <c r="Z269" i="78"/>
  <c r="Z226" i="66" s="1"/>
  <c r="P269" i="78"/>
  <c r="P226" i="66" s="1"/>
  <c r="Y269" i="78"/>
  <c r="Y226" i="66" s="1"/>
  <c r="R269" i="78"/>
  <c r="R226" i="66" s="1"/>
  <c r="W269" i="78"/>
  <c r="W226" i="66" s="1"/>
  <c r="AA269" i="78"/>
  <c r="AA226" i="66" s="1"/>
  <c r="Q268" i="78"/>
  <c r="T269" i="78"/>
  <c r="T226" i="66" s="1"/>
  <c r="O269" i="78"/>
  <c r="S269" i="78"/>
  <c r="S226" i="66" s="1"/>
  <c r="X269" i="78"/>
  <c r="X226" i="66" s="1"/>
  <c r="R205" i="78"/>
  <c r="R162" i="66" s="1"/>
  <c r="AA205" i="78"/>
  <c r="AA162" i="66" s="1"/>
  <c r="O205" i="78"/>
  <c r="S205" i="78"/>
  <c r="S162" i="66" s="1"/>
  <c r="X205" i="78"/>
  <c r="X162" i="66" s="1"/>
  <c r="P205" i="78"/>
  <c r="P162" i="66" s="1"/>
  <c r="T205" i="78"/>
  <c r="T162" i="66" s="1"/>
  <c r="Y205" i="78"/>
  <c r="Y162" i="66" s="1"/>
  <c r="O112" i="78"/>
  <c r="O75" i="66" s="1"/>
  <c r="S112" i="78"/>
  <c r="S75" i="66" s="1"/>
  <c r="X112" i="78"/>
  <c r="X75" i="66" s="1"/>
  <c r="P112" i="78"/>
  <c r="P75" i="66" s="1"/>
  <c r="T112" i="78"/>
  <c r="Y112" i="78"/>
  <c r="Y75" i="66" s="1"/>
  <c r="O96" i="78"/>
  <c r="X96" i="78"/>
  <c r="X59" i="66" s="1"/>
  <c r="P96" i="78"/>
  <c r="P59" i="66" s="1"/>
  <c r="T96" i="78"/>
  <c r="T59" i="66" s="1"/>
  <c r="Y96" i="78"/>
  <c r="Y59" i="66" s="1"/>
  <c r="S96" i="78"/>
  <c r="S59" i="66" s="1"/>
  <c r="R38" i="78"/>
  <c r="R32" i="66" s="1"/>
  <c r="P38" i="78"/>
  <c r="P32" i="66" s="1"/>
  <c r="W5" i="78"/>
  <c r="W5" i="66" s="1"/>
  <c r="O5" i="78"/>
  <c r="S5" i="78"/>
  <c r="S5" i="66" s="1"/>
  <c r="X5" i="78"/>
  <c r="X5" i="66" s="1"/>
  <c r="P5" i="78"/>
  <c r="P5" i="66" s="1"/>
  <c r="T5" i="78"/>
  <c r="T5" i="66" s="1"/>
  <c r="Y5" i="78"/>
  <c r="Y5" i="66" s="1"/>
  <c r="G108" i="66" l="1"/>
  <c r="H24" i="84"/>
  <c r="H24" i="66" s="1"/>
  <c r="N6" i="69" s="1"/>
  <c r="H25" i="66"/>
  <c r="I152" i="84"/>
  <c r="I149" i="66" s="1"/>
  <c r="I150" i="66"/>
  <c r="H87" i="84"/>
  <c r="H84" i="66" s="1"/>
  <c r="H85" i="66"/>
  <c r="I69" i="84"/>
  <c r="I67" i="66"/>
  <c r="J73" i="84"/>
  <c r="J71" i="66"/>
  <c r="H120" i="84"/>
  <c r="H117" i="66" s="1"/>
  <c r="H118" i="66"/>
  <c r="J76" i="66"/>
  <c r="G165" i="66"/>
  <c r="I56" i="84"/>
  <c r="I53" i="66" s="1"/>
  <c r="H189" i="84"/>
  <c r="H186" i="66" s="1"/>
  <c r="H187" i="66"/>
  <c r="F162" i="81"/>
  <c r="F110" i="82"/>
  <c r="G7" i="66"/>
  <c r="G46" i="66"/>
  <c r="G109" i="84"/>
  <c r="H110" i="82"/>
  <c r="H79" i="82" s="1"/>
  <c r="H137" i="66"/>
  <c r="H164" i="66"/>
  <c r="H201" i="66"/>
  <c r="H197" i="66"/>
  <c r="I24" i="84"/>
  <c r="I24" i="66" s="1"/>
  <c r="O6" i="69" s="1"/>
  <c r="I25" i="66"/>
  <c r="J152" i="84"/>
  <c r="J149" i="66" s="1"/>
  <c r="J150" i="66"/>
  <c r="H45" i="84"/>
  <c r="H46" i="66"/>
  <c r="I87" i="84"/>
  <c r="I84" i="66" s="1"/>
  <c r="I85" i="66"/>
  <c r="J69" i="84"/>
  <c r="J67" i="66"/>
  <c r="H40" i="81"/>
  <c r="H32" i="81" s="1"/>
  <c r="H41" i="66"/>
  <c r="H230" i="84"/>
  <c r="H228" i="66"/>
  <c r="J120" i="66"/>
  <c r="I135" i="66"/>
  <c r="G201" i="66"/>
  <c r="H20" i="84"/>
  <c r="H20" i="66" s="1"/>
  <c r="H21" i="66"/>
  <c r="I178" i="84"/>
  <c r="I175" i="66" s="1"/>
  <c r="I176" i="66"/>
  <c r="I120" i="84"/>
  <c r="I117" i="66" s="1"/>
  <c r="I118" i="66"/>
  <c r="J197" i="81"/>
  <c r="H214" i="81"/>
  <c r="H162" i="81" s="1"/>
  <c r="I109" i="84"/>
  <c r="H202" i="66"/>
  <c r="I197" i="81"/>
  <c r="H109" i="84"/>
  <c r="H163" i="66"/>
  <c r="I120" i="66"/>
  <c r="J34" i="66"/>
  <c r="I197" i="66"/>
  <c r="J66" i="81"/>
  <c r="J59" i="81" s="1"/>
  <c r="H77" i="66"/>
  <c r="I214" i="66"/>
  <c r="I74" i="82"/>
  <c r="I63" i="82" s="1"/>
  <c r="J110" i="82"/>
  <c r="I162" i="81"/>
  <c r="I255" i="81" s="1"/>
  <c r="H247" i="84"/>
  <c r="H244" i="66" s="1"/>
  <c r="H245" i="66"/>
  <c r="I189" i="84"/>
  <c r="I186" i="66" s="1"/>
  <c r="I187" i="66"/>
  <c r="J234" i="84"/>
  <c r="J231" i="66" s="1"/>
  <c r="J232" i="66"/>
  <c r="J148" i="66"/>
  <c r="H178" i="84"/>
  <c r="H175" i="66" s="1"/>
  <c r="H176" i="66"/>
  <c r="I200" i="66"/>
  <c r="G202" i="66"/>
  <c r="G176" i="66"/>
  <c r="G228" i="66"/>
  <c r="F59" i="81"/>
  <c r="G197" i="66"/>
  <c r="H226" i="81"/>
  <c r="H225" i="81" s="1"/>
  <c r="J50" i="66"/>
  <c r="H120" i="66"/>
  <c r="H200" i="66"/>
  <c r="H214" i="66"/>
  <c r="J24" i="84"/>
  <c r="J24" i="66" s="1"/>
  <c r="P6" i="69" s="1"/>
  <c r="J25" i="66"/>
  <c r="I42" i="66"/>
  <c r="H234" i="84"/>
  <c r="H231" i="66" s="1"/>
  <c r="H232" i="66"/>
  <c r="I46" i="66"/>
  <c r="I45" i="84"/>
  <c r="I45" i="66" s="1"/>
  <c r="J87" i="84"/>
  <c r="J84" i="66" s="1"/>
  <c r="J85" i="66"/>
  <c r="H148" i="66"/>
  <c r="I40" i="81"/>
  <c r="I32" i="81" s="1"/>
  <c r="I41" i="66"/>
  <c r="H73" i="84"/>
  <c r="H71" i="66"/>
  <c r="I230" i="84"/>
  <c r="I228" i="66"/>
  <c r="I76" i="66"/>
  <c r="I20" i="84"/>
  <c r="I20" i="66" s="1"/>
  <c r="I21" i="66"/>
  <c r="J178" i="84"/>
  <c r="J175" i="66" s="1"/>
  <c r="J176" i="66"/>
  <c r="H82" i="84"/>
  <c r="H79" i="66" s="1"/>
  <c r="H80" i="66"/>
  <c r="J120" i="84"/>
  <c r="J117" i="66" s="1"/>
  <c r="J118" i="66"/>
  <c r="I250" i="66"/>
  <c r="H247" i="66"/>
  <c r="H68" i="66"/>
  <c r="H6" i="84"/>
  <c r="H7" i="66"/>
  <c r="I202" i="66"/>
  <c r="J218" i="82"/>
  <c r="J166" i="82" s="1"/>
  <c r="I165" i="84"/>
  <c r="I163" i="66"/>
  <c r="I226" i="81"/>
  <c r="I225" i="81" s="1"/>
  <c r="J162" i="81"/>
  <c r="J33" i="66"/>
  <c r="H75" i="81"/>
  <c r="I5" i="81"/>
  <c r="H76" i="66"/>
  <c r="J74" i="82"/>
  <c r="J63" i="82" s="1"/>
  <c r="J259" i="82" s="1"/>
  <c r="H78" i="66"/>
  <c r="I247" i="84"/>
  <c r="I244" i="66" s="1"/>
  <c r="I245" i="66"/>
  <c r="J189" i="84"/>
  <c r="J186" i="66" s="1"/>
  <c r="J187" i="66"/>
  <c r="J229" i="82"/>
  <c r="I166" i="82"/>
  <c r="J200" i="66"/>
  <c r="J82" i="84"/>
  <c r="J79" i="66" s="1"/>
  <c r="J80" i="66"/>
  <c r="H33" i="66"/>
  <c r="J135" i="66"/>
  <c r="J6" i="84"/>
  <c r="J7" i="66"/>
  <c r="I75" i="81"/>
  <c r="I110" i="82"/>
  <c r="I79" i="82" s="1"/>
  <c r="N32" i="79"/>
  <c r="L269" i="78"/>
  <c r="L268" i="78" s="1"/>
  <c r="F75" i="81"/>
  <c r="F55" i="66"/>
  <c r="G25" i="66"/>
  <c r="G66" i="81"/>
  <c r="G59" i="81" s="1"/>
  <c r="F78" i="84"/>
  <c r="F40" i="81"/>
  <c r="G85" i="66"/>
  <c r="G148" i="66"/>
  <c r="G163" i="66"/>
  <c r="G50" i="66"/>
  <c r="H251" i="82"/>
  <c r="I33" i="66"/>
  <c r="I247" i="66"/>
  <c r="J109" i="84"/>
  <c r="J106" i="66" s="1"/>
  <c r="H55" i="66"/>
  <c r="G34" i="66"/>
  <c r="J42" i="66"/>
  <c r="I230" i="82"/>
  <c r="I229" i="82" s="1"/>
  <c r="H152" i="84"/>
  <c r="H149" i="66" s="1"/>
  <c r="H150" i="66"/>
  <c r="I234" i="84"/>
  <c r="I231" i="66" s="1"/>
  <c r="I232" i="66"/>
  <c r="J45" i="84"/>
  <c r="J45" i="66" s="1"/>
  <c r="J46" i="66"/>
  <c r="H69" i="84"/>
  <c r="H67" i="66"/>
  <c r="I150" i="84"/>
  <c r="I147" i="66" s="1"/>
  <c r="O11" i="69" s="1"/>
  <c r="I148" i="66"/>
  <c r="J40" i="81"/>
  <c r="J41" i="66"/>
  <c r="I73" i="84"/>
  <c r="I70" i="66" s="1"/>
  <c r="I71" i="66"/>
  <c r="J230" i="84"/>
  <c r="J228" i="66"/>
  <c r="J79" i="82"/>
  <c r="J165" i="66"/>
  <c r="J201" i="66"/>
  <c r="J20" i="84"/>
  <c r="J20" i="66" s="1"/>
  <c r="J21" i="66"/>
  <c r="I82" i="84"/>
  <c r="I79" i="66" s="1"/>
  <c r="I80" i="66"/>
  <c r="J37" i="81"/>
  <c r="J37" i="66" s="1"/>
  <c r="H34" i="66"/>
  <c r="J95" i="66"/>
  <c r="J77" i="66"/>
  <c r="I6" i="84"/>
  <c r="I7" i="66"/>
  <c r="G107" i="66"/>
  <c r="J202" i="66"/>
  <c r="J225" i="81"/>
  <c r="J197" i="66"/>
  <c r="J214" i="66"/>
  <c r="J163" i="66"/>
  <c r="I165" i="66"/>
  <c r="I201" i="66"/>
  <c r="H95" i="66"/>
  <c r="J247" i="66"/>
  <c r="H135" i="66"/>
  <c r="J247" i="84"/>
  <c r="J244" i="66" s="1"/>
  <c r="J245" i="66"/>
  <c r="N43" i="66"/>
  <c r="N38" i="66"/>
  <c r="H74" i="82"/>
  <c r="H147" i="81"/>
  <c r="Q24" i="83"/>
  <c r="Q6" i="83"/>
  <c r="Q5" i="83" s="1"/>
  <c r="L227" i="66"/>
  <c r="AA38" i="78"/>
  <c r="AA32" i="66" s="1"/>
  <c r="L226" i="66"/>
  <c r="N137" i="66"/>
  <c r="N58" i="66"/>
  <c r="N54" i="66"/>
  <c r="N52" i="66"/>
  <c r="N49" i="66"/>
  <c r="N48" i="66"/>
  <c r="N39" i="66"/>
  <c r="N35" i="66"/>
  <c r="N28" i="66"/>
  <c r="N31" i="66"/>
  <c r="M32" i="66"/>
  <c r="W38" i="78"/>
  <c r="W32" i="66" s="1"/>
  <c r="G179" i="82"/>
  <c r="G248" i="82"/>
  <c r="G139" i="82"/>
  <c r="G135" i="66" s="1"/>
  <c r="G190" i="82"/>
  <c r="H63" i="82"/>
  <c r="H5" i="82"/>
  <c r="F166" i="82"/>
  <c r="G251" i="82"/>
  <c r="G204" i="82"/>
  <c r="O259" i="82"/>
  <c r="U259" i="82" s="1"/>
  <c r="F79" i="82"/>
  <c r="G231" i="82"/>
  <c r="G88" i="82"/>
  <c r="G79" i="82" s="1"/>
  <c r="G6" i="82"/>
  <c r="G63" i="82"/>
  <c r="G110" i="82"/>
  <c r="G124" i="82"/>
  <c r="G120" i="66" s="1"/>
  <c r="G153" i="82"/>
  <c r="G235" i="82"/>
  <c r="G83" i="82"/>
  <c r="G121" i="82"/>
  <c r="G45" i="82"/>
  <c r="H230" i="82"/>
  <c r="H166" i="82"/>
  <c r="H151" i="82"/>
  <c r="H40" i="82"/>
  <c r="N150" i="80"/>
  <c r="S277" i="79"/>
  <c r="G147" i="81"/>
  <c r="G247" i="81"/>
  <c r="G225" i="81" s="1"/>
  <c r="G56" i="84"/>
  <c r="G152" i="84"/>
  <c r="G87" i="84"/>
  <c r="G84" i="66" s="1"/>
  <c r="G40" i="81"/>
  <c r="G32" i="81" s="1"/>
  <c r="G5" i="81"/>
  <c r="G178" i="84"/>
  <c r="G175" i="66" s="1"/>
  <c r="F228" i="84"/>
  <c r="G20" i="84"/>
  <c r="G20" i="66" s="1"/>
  <c r="G120" i="84"/>
  <c r="F150" i="84"/>
  <c r="G167" i="84"/>
  <c r="G164" i="66" s="1"/>
  <c r="U258" i="84"/>
  <c r="G230" i="84"/>
  <c r="G227" i="66" s="1"/>
  <c r="F46" i="66"/>
  <c r="N200" i="78"/>
  <c r="N157" i="66" s="1"/>
  <c r="R12" i="69" s="1"/>
  <c r="M268" i="78"/>
  <c r="M225" i="66" s="1"/>
  <c r="O255" i="81"/>
  <c r="U255" i="81" s="1"/>
  <c r="F40" i="84"/>
  <c r="F32" i="84" s="1"/>
  <c r="Q112" i="79"/>
  <c r="Q81" i="79" s="1"/>
  <c r="F25" i="66"/>
  <c r="G234" i="84"/>
  <c r="G231" i="66" s="1"/>
  <c r="G189" i="84"/>
  <c r="G186" i="66" s="1"/>
  <c r="G203" i="84"/>
  <c r="G218" i="82"/>
  <c r="G214" i="66" s="1"/>
  <c r="G45" i="84"/>
  <c r="G45" i="66" s="1"/>
  <c r="G69" i="84"/>
  <c r="G66" i="66" s="1"/>
  <c r="G75" i="81"/>
  <c r="G79" i="84"/>
  <c r="G76" i="66" s="1"/>
  <c r="G162" i="81"/>
  <c r="G73" i="84"/>
  <c r="G70" i="66" s="1"/>
  <c r="G82" i="84"/>
  <c r="G79" i="66" s="1"/>
  <c r="G247" i="84"/>
  <c r="G244" i="66" s="1"/>
  <c r="G6" i="84"/>
  <c r="G6" i="66" s="1"/>
  <c r="F21" i="66"/>
  <c r="G24" i="84"/>
  <c r="G24" i="66" s="1"/>
  <c r="M6" i="69" s="1"/>
  <c r="G157" i="81"/>
  <c r="G157" i="66" s="1"/>
  <c r="M12" i="69" s="1"/>
  <c r="F158" i="66"/>
  <c r="F161" i="66"/>
  <c r="U269" i="78"/>
  <c r="U226" i="66" s="1"/>
  <c r="Q225" i="66"/>
  <c r="U96" i="78"/>
  <c r="U59" i="66" s="1"/>
  <c r="U205" i="78"/>
  <c r="U162" i="66" s="1"/>
  <c r="O226" i="66"/>
  <c r="O59" i="66"/>
  <c r="O162" i="66"/>
  <c r="G60" i="83"/>
  <c r="G53" i="66" s="1"/>
  <c r="F60" i="83"/>
  <c r="F32" i="83" s="1"/>
  <c r="F269" i="83" s="1"/>
  <c r="F58" i="66"/>
  <c r="F5" i="84"/>
  <c r="N165" i="80"/>
  <c r="X269" i="83"/>
  <c r="L32" i="83"/>
  <c r="N32" i="83" s="1"/>
  <c r="AA277" i="79"/>
  <c r="Y277" i="79"/>
  <c r="AB239" i="79"/>
  <c r="U112" i="78"/>
  <c r="U75" i="66" s="1"/>
  <c r="T75" i="66"/>
  <c r="U53" i="78"/>
  <c r="U40" i="66" s="1"/>
  <c r="Q40" i="66"/>
  <c r="U188" i="78"/>
  <c r="U147" i="66" s="1"/>
  <c r="O147" i="66"/>
  <c r="O5" i="66"/>
  <c r="U5" i="78"/>
  <c r="U5" i="66" s="1"/>
  <c r="N225" i="81"/>
  <c r="F32" i="81"/>
  <c r="F73" i="66"/>
  <c r="F249" i="66"/>
  <c r="F233" i="66"/>
  <c r="F40" i="82"/>
  <c r="F32" i="82" s="1"/>
  <c r="F5" i="82"/>
  <c r="F230" i="82"/>
  <c r="L228" i="80"/>
  <c r="N228" i="80" s="1"/>
  <c r="O269" i="83"/>
  <c r="Q269" i="83"/>
  <c r="L53" i="78"/>
  <c r="N176" i="79"/>
  <c r="O53" i="79"/>
  <c r="O32" i="79" s="1"/>
  <c r="P56" i="79"/>
  <c r="P53" i="79" s="1"/>
  <c r="P32" i="79" s="1"/>
  <c r="T277" i="79"/>
  <c r="U70" i="79"/>
  <c r="U59" i="79" s="1"/>
  <c r="F149" i="81"/>
  <c r="F160" i="84"/>
  <c r="Q277" i="79"/>
  <c r="N59" i="79"/>
  <c r="F11" i="66"/>
  <c r="F16" i="66"/>
  <c r="F19" i="66"/>
  <c r="F18" i="66"/>
  <c r="F17" i="66"/>
  <c r="F140" i="66"/>
  <c r="F139" i="66"/>
  <c r="F142" i="66"/>
  <c r="F141" i="66"/>
  <c r="F155" i="66"/>
  <c r="F160" i="66"/>
  <c r="F154" i="66"/>
  <c r="F153" i="66"/>
  <c r="F220" i="66"/>
  <c r="F212" i="66"/>
  <c r="F204" i="66"/>
  <c r="F192" i="66"/>
  <c r="F184" i="66"/>
  <c r="F176" i="66"/>
  <c r="F168" i="66"/>
  <c r="F222" i="66"/>
  <c r="F166" i="66"/>
  <c r="F201" i="66"/>
  <c r="F219" i="66"/>
  <c r="F207" i="66"/>
  <c r="F199" i="66"/>
  <c r="F191" i="66"/>
  <c r="F179" i="66"/>
  <c r="F167" i="66"/>
  <c r="F218" i="66"/>
  <c r="F182" i="66"/>
  <c r="F174" i="66"/>
  <c r="F209" i="66"/>
  <c r="F173" i="66"/>
  <c r="F165" i="66"/>
  <c r="F194" i="66"/>
  <c r="F185" i="66"/>
  <c r="F193" i="66"/>
  <c r="F181" i="66"/>
  <c r="F22" i="66"/>
  <c r="F12" i="66"/>
  <c r="F10" i="66"/>
  <c r="F14" i="66"/>
  <c r="F13" i="66"/>
  <c r="F144" i="66"/>
  <c r="F136" i="66"/>
  <c r="F143" i="66"/>
  <c r="F138" i="66"/>
  <c r="F148" i="66"/>
  <c r="F159" i="66"/>
  <c r="F150" i="66"/>
  <c r="F224" i="66"/>
  <c r="F216" i="66"/>
  <c r="F208" i="66"/>
  <c r="F196" i="66"/>
  <c r="F188" i="66"/>
  <c r="F180" i="66"/>
  <c r="F172" i="66"/>
  <c r="F206" i="66"/>
  <c r="F213" i="66"/>
  <c r="F223" i="66"/>
  <c r="F211" i="66"/>
  <c r="F203" i="66"/>
  <c r="F195" i="66"/>
  <c r="F183" i="66"/>
  <c r="F171" i="66"/>
  <c r="F163" i="66"/>
  <c r="F210" i="66"/>
  <c r="F178" i="66"/>
  <c r="F170" i="66"/>
  <c r="F205" i="66"/>
  <c r="F169" i="66"/>
  <c r="F145" i="66"/>
  <c r="F217" i="66"/>
  <c r="F190" i="66"/>
  <c r="F177" i="66"/>
  <c r="F221" i="66"/>
  <c r="F189" i="66"/>
  <c r="F257" i="78"/>
  <c r="F214" i="66" s="1"/>
  <c r="F154" i="78"/>
  <c r="F6" i="78"/>
  <c r="F6" i="66" s="1"/>
  <c r="N229" i="82"/>
  <c r="L32" i="84"/>
  <c r="N32" i="84" s="1"/>
  <c r="N268" i="78"/>
  <c r="O268" i="78"/>
  <c r="N290" i="78"/>
  <c r="N247" i="66" s="1"/>
  <c r="T268" i="78"/>
  <c r="T225" i="66" s="1"/>
  <c r="Y268" i="78"/>
  <c r="Y225" i="66" s="1"/>
  <c r="V268" i="78"/>
  <c r="V225" i="66" s="1"/>
  <c r="X268" i="78"/>
  <c r="X225" i="66" s="1"/>
  <c r="Z268" i="78"/>
  <c r="Z225" i="66" s="1"/>
  <c r="W268" i="78"/>
  <c r="W225" i="66" s="1"/>
  <c r="P268" i="78"/>
  <c r="P225" i="66" s="1"/>
  <c r="N287" i="78"/>
  <c r="N244" i="66" s="1"/>
  <c r="N269" i="78"/>
  <c r="AA268" i="78"/>
  <c r="AA225" i="66" s="1"/>
  <c r="S268" i="78"/>
  <c r="S225" i="66" s="1"/>
  <c r="R268" i="78"/>
  <c r="R225" i="66" s="1"/>
  <c r="N270" i="78"/>
  <c r="N227" i="66" s="1"/>
  <c r="N274" i="78"/>
  <c r="N231" i="66" s="1"/>
  <c r="N240" i="78"/>
  <c r="N197" i="66" s="1"/>
  <c r="N243" i="78"/>
  <c r="N200" i="66" s="1"/>
  <c r="N229" i="78"/>
  <c r="N186" i="66" s="1"/>
  <c r="N218" i="78"/>
  <c r="N175" i="66" s="1"/>
  <c r="N207" i="78"/>
  <c r="N164" i="66" s="1"/>
  <c r="L205" i="78"/>
  <c r="L162" i="66" s="1"/>
  <c r="N257" i="78"/>
  <c r="N214" i="66" s="1"/>
  <c r="L188" i="78"/>
  <c r="L147" i="66" s="1"/>
  <c r="N190" i="78"/>
  <c r="N149" i="66" s="1"/>
  <c r="L96" i="78"/>
  <c r="L59" i="66" s="1"/>
  <c r="N154" i="78"/>
  <c r="N117" i="66" s="1"/>
  <c r="N172" i="78"/>
  <c r="N157" i="78"/>
  <c r="N120" i="66" s="1"/>
  <c r="N82" i="78"/>
  <c r="N143" i="78"/>
  <c r="N106" i="66" s="1"/>
  <c r="N116" i="78"/>
  <c r="N79" i="66" s="1"/>
  <c r="N132" i="78"/>
  <c r="N95" i="66" s="1"/>
  <c r="N113" i="78"/>
  <c r="N76" i="66" s="1"/>
  <c r="N121" i="78"/>
  <c r="N84" i="66" s="1"/>
  <c r="N103" i="78"/>
  <c r="N66" i="66" s="1"/>
  <c r="N107" i="78"/>
  <c r="N70" i="66" s="1"/>
  <c r="N88" i="78"/>
  <c r="S38" i="78"/>
  <c r="S32" i="66" s="1"/>
  <c r="T38" i="78"/>
  <c r="T32" i="66" s="1"/>
  <c r="O38" i="78"/>
  <c r="Z38" i="78"/>
  <c r="Z32" i="66" s="1"/>
  <c r="X38" i="78"/>
  <c r="X32" i="66" s="1"/>
  <c r="Q38" i="78"/>
  <c r="Q32" i="66" s="1"/>
  <c r="N60" i="78"/>
  <c r="N39" i="78"/>
  <c r="N47" i="78"/>
  <c r="N28" i="78"/>
  <c r="L5" i="78"/>
  <c r="L5" i="66" s="1"/>
  <c r="N5" i="83"/>
  <c r="L228" i="84"/>
  <c r="N228" i="84" s="1"/>
  <c r="N229" i="84"/>
  <c r="L239" i="83"/>
  <c r="N239" i="83" s="1"/>
  <c r="N240" i="83"/>
  <c r="N5" i="82"/>
  <c r="N40" i="82"/>
  <c r="L32" i="82"/>
  <c r="N5" i="80"/>
  <c r="N40" i="80"/>
  <c r="L32" i="80"/>
  <c r="N32" i="80" s="1"/>
  <c r="N240" i="79"/>
  <c r="L239" i="79"/>
  <c r="L225" i="66" s="1"/>
  <c r="N5" i="79"/>
  <c r="AN272" i="68"/>
  <c r="AM272" i="68"/>
  <c r="AL272" i="68"/>
  <c r="AK272" i="68"/>
  <c r="AJ272" i="68"/>
  <c r="AI272" i="68"/>
  <c r="AG272" i="68"/>
  <c r="AF272" i="68"/>
  <c r="AE272" i="68"/>
  <c r="AD272" i="68"/>
  <c r="AC272" i="68"/>
  <c r="AA272" i="68"/>
  <c r="Q272" i="68"/>
  <c r="P272" i="68"/>
  <c r="O272" i="68"/>
  <c r="N272" i="68"/>
  <c r="M272" i="68"/>
  <c r="AN269" i="68"/>
  <c r="AM269" i="68"/>
  <c r="AL269" i="68"/>
  <c r="AK269" i="68"/>
  <c r="AJ269" i="68"/>
  <c r="AI269" i="68"/>
  <c r="AG269" i="68"/>
  <c r="AF269" i="68"/>
  <c r="AE269" i="68"/>
  <c r="AD269" i="68"/>
  <c r="AC269" i="68"/>
  <c r="AA269" i="68"/>
  <c r="Q269" i="68"/>
  <c r="P269" i="68"/>
  <c r="O269" i="68"/>
  <c r="N269" i="68"/>
  <c r="M269" i="68"/>
  <c r="AN261" i="68"/>
  <c r="AM261" i="68"/>
  <c r="AL261" i="68"/>
  <c r="AK261" i="68"/>
  <c r="AJ261" i="68"/>
  <c r="AI261" i="68"/>
  <c r="AG261" i="68"/>
  <c r="AF261" i="68"/>
  <c r="AE261" i="68"/>
  <c r="AD261" i="68"/>
  <c r="AC261" i="68"/>
  <c r="AA261" i="68"/>
  <c r="P261" i="68"/>
  <c r="O261" i="68"/>
  <c r="N261" i="68"/>
  <c r="M261" i="68"/>
  <c r="AN254" i="68"/>
  <c r="AN253" i="68" s="1"/>
  <c r="AM254" i="68"/>
  <c r="AM253" i="68" s="1"/>
  <c r="AL254" i="68"/>
  <c r="AL253" i="68" s="1"/>
  <c r="AK254" i="68"/>
  <c r="AK253" i="68" s="1"/>
  <c r="AJ254" i="68"/>
  <c r="AJ253" i="68" s="1"/>
  <c r="AI254" i="68"/>
  <c r="AI253" i="68" s="1"/>
  <c r="AG254" i="68"/>
  <c r="AG253" i="68" s="1"/>
  <c r="AF254" i="68"/>
  <c r="AF253" i="68" s="1"/>
  <c r="AE254" i="68"/>
  <c r="AE253" i="68" s="1"/>
  <c r="AD254" i="68"/>
  <c r="AD253" i="68" s="1"/>
  <c r="AC254" i="68"/>
  <c r="AC253" i="68" s="1"/>
  <c r="AA254" i="68"/>
  <c r="AA253" i="68" s="1"/>
  <c r="Q254" i="68"/>
  <c r="Q253" i="68" s="1"/>
  <c r="P254" i="68"/>
  <c r="P253" i="68" s="1"/>
  <c r="O254" i="68"/>
  <c r="O253" i="68" s="1"/>
  <c r="N254" i="68"/>
  <c r="N253" i="68" s="1"/>
  <c r="M254" i="68"/>
  <c r="M253" i="68" s="1"/>
  <c r="AN249" i="68"/>
  <c r="AM249" i="68"/>
  <c r="AL249" i="68"/>
  <c r="AK249" i="68"/>
  <c r="AJ249" i="68"/>
  <c r="AI249" i="68"/>
  <c r="AG249" i="68"/>
  <c r="AF249" i="68"/>
  <c r="AE249" i="68"/>
  <c r="AD249" i="68"/>
  <c r="AC249" i="68"/>
  <c r="AA249" i="68"/>
  <c r="Q249" i="68"/>
  <c r="P249" i="68"/>
  <c r="O249" i="68"/>
  <c r="N249" i="68"/>
  <c r="M249" i="68"/>
  <c r="AN235" i="68"/>
  <c r="AM235" i="68"/>
  <c r="AL235" i="68"/>
  <c r="AK235" i="68"/>
  <c r="AJ235" i="68"/>
  <c r="AI235" i="68"/>
  <c r="AG235" i="68"/>
  <c r="AF235" i="68"/>
  <c r="AE235" i="68"/>
  <c r="AD235" i="68"/>
  <c r="AC235" i="68"/>
  <c r="AA235" i="68"/>
  <c r="Q235" i="68"/>
  <c r="P235" i="68"/>
  <c r="O235" i="68"/>
  <c r="N235" i="68"/>
  <c r="M235" i="68"/>
  <c r="AN225" i="68"/>
  <c r="AM225" i="68"/>
  <c r="AL225" i="68"/>
  <c r="AK225" i="68"/>
  <c r="AJ225" i="68"/>
  <c r="AI225" i="68"/>
  <c r="AG225" i="68"/>
  <c r="AF225" i="68"/>
  <c r="AE225" i="68"/>
  <c r="AD225" i="68"/>
  <c r="AC225" i="68"/>
  <c r="AA225" i="68"/>
  <c r="Q225" i="68"/>
  <c r="P225" i="68"/>
  <c r="O225" i="68"/>
  <c r="N225" i="68"/>
  <c r="M225" i="68"/>
  <c r="AN209" i="68"/>
  <c r="AM209" i="68"/>
  <c r="AL209" i="68"/>
  <c r="AK209" i="68"/>
  <c r="AJ209" i="68"/>
  <c r="AI209" i="68"/>
  <c r="AG209" i="68"/>
  <c r="AF209" i="68"/>
  <c r="AE209" i="68"/>
  <c r="AD209" i="68"/>
  <c r="AC209" i="68"/>
  <c r="AA209" i="68"/>
  <c r="Q209" i="68"/>
  <c r="P209" i="68"/>
  <c r="O209" i="68"/>
  <c r="N209" i="68"/>
  <c r="M209" i="68"/>
  <c r="AN199" i="68"/>
  <c r="AM199" i="68"/>
  <c r="AL199" i="68"/>
  <c r="AK199" i="68"/>
  <c r="AJ199" i="68"/>
  <c r="AI199" i="68"/>
  <c r="AG199" i="68"/>
  <c r="AF199" i="68"/>
  <c r="AE199" i="68"/>
  <c r="AD199" i="68"/>
  <c r="AC199" i="68"/>
  <c r="AA199" i="68"/>
  <c r="Q199" i="68"/>
  <c r="P199" i="68"/>
  <c r="O199" i="68"/>
  <c r="N199" i="68"/>
  <c r="M199" i="68"/>
  <c r="AN191" i="68"/>
  <c r="AM191" i="68"/>
  <c r="AL191" i="68"/>
  <c r="AK191" i="68"/>
  <c r="AJ191" i="68"/>
  <c r="AI191" i="68"/>
  <c r="AG191" i="68"/>
  <c r="AF191" i="68"/>
  <c r="AE191" i="68"/>
  <c r="AD191" i="68"/>
  <c r="AC191" i="68"/>
  <c r="AA191" i="68"/>
  <c r="Q191" i="68"/>
  <c r="P191" i="68"/>
  <c r="O191" i="68"/>
  <c r="N191" i="68"/>
  <c r="M191" i="68"/>
  <c r="AN187" i="68"/>
  <c r="AM187" i="68"/>
  <c r="AL187" i="68"/>
  <c r="AK187" i="68"/>
  <c r="AJ187" i="68"/>
  <c r="AI187" i="68"/>
  <c r="AG187" i="68"/>
  <c r="AF187" i="68"/>
  <c r="AE187" i="68"/>
  <c r="AD187" i="68"/>
  <c r="AC187" i="68"/>
  <c r="AA187" i="68"/>
  <c r="Q187" i="68"/>
  <c r="P187" i="68"/>
  <c r="N187" i="68"/>
  <c r="M187" i="68"/>
  <c r="AN181" i="68"/>
  <c r="AM181" i="68"/>
  <c r="AL181" i="68"/>
  <c r="AK181" i="68"/>
  <c r="AJ181" i="68"/>
  <c r="AI181" i="68"/>
  <c r="AG181" i="68"/>
  <c r="AF181" i="68"/>
  <c r="AE181" i="68"/>
  <c r="AD181" i="68"/>
  <c r="AC181" i="68"/>
  <c r="AA181" i="68"/>
  <c r="Q181" i="68"/>
  <c r="P181" i="68"/>
  <c r="O181" i="68"/>
  <c r="N181" i="68"/>
  <c r="AN177" i="68"/>
  <c r="AM177" i="68"/>
  <c r="AL177" i="68"/>
  <c r="AK177" i="68"/>
  <c r="AJ177" i="68"/>
  <c r="AI177" i="68"/>
  <c r="AG177" i="68"/>
  <c r="AF177" i="68"/>
  <c r="AE177" i="68"/>
  <c r="AD177" i="68"/>
  <c r="AC177" i="68"/>
  <c r="AA177" i="68"/>
  <c r="Q177" i="68"/>
  <c r="P177" i="68"/>
  <c r="O177" i="68"/>
  <c r="N177" i="68"/>
  <c r="M177" i="68"/>
  <c r="AN173" i="68"/>
  <c r="AN171" i="68" s="1"/>
  <c r="AM173" i="68"/>
  <c r="AM171" i="68" s="1"/>
  <c r="AL173" i="68"/>
  <c r="AL171" i="68" s="1"/>
  <c r="AK173" i="68"/>
  <c r="AK171" i="68" s="1"/>
  <c r="AJ173" i="68"/>
  <c r="AI173" i="68"/>
  <c r="AI171" i="68" s="1"/>
  <c r="AG173" i="68"/>
  <c r="AF173" i="68"/>
  <c r="AF171" i="68" s="1"/>
  <c r="AE173" i="68"/>
  <c r="AE171" i="68" s="1"/>
  <c r="AD173" i="68"/>
  <c r="AD171" i="68" s="1"/>
  <c r="AC173" i="68"/>
  <c r="AC171" i="68" s="1"/>
  <c r="AA173" i="68"/>
  <c r="AA171" i="68" s="1"/>
  <c r="Q173" i="68"/>
  <c r="Q171" i="68" s="1"/>
  <c r="P173" i="68"/>
  <c r="P171" i="68" s="1"/>
  <c r="O173" i="68"/>
  <c r="O171" i="68" s="1"/>
  <c r="N173" i="68"/>
  <c r="N171" i="68" s="1"/>
  <c r="AJ171" i="68"/>
  <c r="AN160" i="68"/>
  <c r="AM160" i="68"/>
  <c r="AL160" i="68"/>
  <c r="AK160" i="68"/>
  <c r="AJ160" i="68"/>
  <c r="AI160" i="68"/>
  <c r="AG160" i="68"/>
  <c r="AF160" i="68"/>
  <c r="AE160" i="68"/>
  <c r="AD160" i="68"/>
  <c r="AC160" i="68"/>
  <c r="AA160" i="68"/>
  <c r="Q160" i="68"/>
  <c r="P160" i="68"/>
  <c r="N160" i="68"/>
  <c r="M160" i="68"/>
  <c r="AN155" i="68"/>
  <c r="AM155" i="68"/>
  <c r="AL155" i="68"/>
  <c r="AK155" i="68"/>
  <c r="AJ155" i="68"/>
  <c r="AI155" i="68"/>
  <c r="AG155" i="68"/>
  <c r="AF155" i="68"/>
  <c r="AE155" i="68"/>
  <c r="AD155" i="68"/>
  <c r="AC155" i="68"/>
  <c r="AA155" i="68"/>
  <c r="Q155" i="68"/>
  <c r="P155" i="68"/>
  <c r="O155" i="68"/>
  <c r="AN149" i="68"/>
  <c r="AM149" i="68"/>
  <c r="AL149" i="68"/>
  <c r="AK149" i="68"/>
  <c r="AJ149" i="68"/>
  <c r="AI149" i="68"/>
  <c r="AG149" i="68"/>
  <c r="AF149" i="68"/>
  <c r="AE149" i="68"/>
  <c r="AD149" i="68"/>
  <c r="AC149" i="68"/>
  <c r="AA149" i="68"/>
  <c r="Q149" i="68"/>
  <c r="P149" i="68"/>
  <c r="O149" i="68"/>
  <c r="N149" i="68"/>
  <c r="AN139" i="68"/>
  <c r="AN136" i="68" s="1"/>
  <c r="AM139" i="68"/>
  <c r="AM136" i="68" s="1"/>
  <c r="AL139" i="68"/>
  <c r="AL136" i="68" s="1"/>
  <c r="AK139" i="68"/>
  <c r="AK136" i="68" s="1"/>
  <c r="AJ139" i="68"/>
  <c r="AJ136" i="68" s="1"/>
  <c r="AI139" i="68"/>
  <c r="AG139" i="68"/>
  <c r="AG136" i="68" s="1"/>
  <c r="AF139" i="68"/>
  <c r="AF136" i="68" s="1"/>
  <c r="AE139" i="68"/>
  <c r="AE136" i="68" s="1"/>
  <c r="AD139" i="68"/>
  <c r="AC139" i="68"/>
  <c r="AC136" i="68" s="1"/>
  <c r="AA139" i="68"/>
  <c r="AA136" i="68" s="1"/>
  <c r="Q139" i="68"/>
  <c r="Q136" i="68" s="1"/>
  <c r="P139" i="68"/>
  <c r="P136" i="68" s="1"/>
  <c r="N139" i="68"/>
  <c r="N136" i="68" s="1"/>
  <c r="AI136" i="68"/>
  <c r="AN121" i="68"/>
  <c r="AM121" i="68"/>
  <c r="AL121" i="68"/>
  <c r="AK121" i="68"/>
  <c r="AJ121" i="68"/>
  <c r="AI121" i="68"/>
  <c r="AG121" i="68"/>
  <c r="AF121" i="68"/>
  <c r="AE121" i="68"/>
  <c r="AD121" i="68"/>
  <c r="AC121" i="68"/>
  <c r="Q121" i="68"/>
  <c r="P121" i="68"/>
  <c r="O121" i="68"/>
  <c r="N121" i="68"/>
  <c r="M121" i="68"/>
  <c r="AN117" i="68"/>
  <c r="AM117" i="68"/>
  <c r="AL117" i="68"/>
  <c r="AK117" i="68"/>
  <c r="AJ117" i="68"/>
  <c r="AI117" i="68"/>
  <c r="AG117" i="68"/>
  <c r="AF117" i="68"/>
  <c r="AE117" i="68"/>
  <c r="AD117" i="68"/>
  <c r="AC117" i="68"/>
  <c r="Q117" i="68"/>
  <c r="P117" i="68"/>
  <c r="O117" i="68"/>
  <c r="N117" i="68"/>
  <c r="M117" i="68"/>
  <c r="AN111" i="68"/>
  <c r="AM111" i="68"/>
  <c r="AL111" i="68"/>
  <c r="AK111" i="68"/>
  <c r="AJ111" i="68"/>
  <c r="AI111" i="68"/>
  <c r="AG111" i="68"/>
  <c r="AF111" i="68"/>
  <c r="AE111" i="68"/>
  <c r="AD111" i="68"/>
  <c r="AC111" i="68"/>
  <c r="Q111" i="68"/>
  <c r="P111" i="68"/>
  <c r="O111" i="68"/>
  <c r="N111" i="68"/>
  <c r="M111" i="68"/>
  <c r="AN105" i="68"/>
  <c r="AM105" i="68"/>
  <c r="AL105" i="68"/>
  <c r="AK105" i="68"/>
  <c r="AJ105" i="68"/>
  <c r="AI105" i="68"/>
  <c r="AG105" i="68"/>
  <c r="AF105" i="68"/>
  <c r="AE105" i="68"/>
  <c r="AD105" i="68"/>
  <c r="AC105" i="68"/>
  <c r="Q105" i="68"/>
  <c r="P105" i="68"/>
  <c r="O105" i="68"/>
  <c r="N105" i="68"/>
  <c r="M105" i="68"/>
  <c r="AN100" i="68"/>
  <c r="AM100" i="68"/>
  <c r="AL100" i="68"/>
  <c r="AK100" i="68"/>
  <c r="AJ100" i="68"/>
  <c r="AI100" i="68"/>
  <c r="AG100" i="68"/>
  <c r="AF100" i="68"/>
  <c r="AE100" i="68"/>
  <c r="AD100" i="68"/>
  <c r="AC100" i="68"/>
  <c r="Q100" i="68"/>
  <c r="P100" i="68"/>
  <c r="O100" i="68"/>
  <c r="N100" i="68"/>
  <c r="M100" i="68"/>
  <c r="AN88" i="68"/>
  <c r="AM88" i="68"/>
  <c r="AL88" i="68"/>
  <c r="AK88" i="68"/>
  <c r="AJ88" i="68"/>
  <c r="AI88" i="68"/>
  <c r="AG88" i="68"/>
  <c r="AF88" i="68"/>
  <c r="AE88" i="68"/>
  <c r="AD88" i="68"/>
  <c r="AC88" i="68"/>
  <c r="AA88" i="68"/>
  <c r="Q88" i="68"/>
  <c r="P88" i="68"/>
  <c r="O88" i="68"/>
  <c r="N88" i="68"/>
  <c r="M88" i="68"/>
  <c r="AN77" i="68"/>
  <c r="AM77" i="68"/>
  <c r="AL77" i="68"/>
  <c r="AK77" i="68"/>
  <c r="AJ77" i="68"/>
  <c r="AI77" i="68"/>
  <c r="AG77" i="68"/>
  <c r="AF77" i="68"/>
  <c r="AE77" i="68"/>
  <c r="AD77" i="68"/>
  <c r="AC77" i="68"/>
  <c r="AA77" i="68"/>
  <c r="Q77" i="68"/>
  <c r="P77" i="68"/>
  <c r="O77" i="68"/>
  <c r="N77" i="68"/>
  <c r="M77" i="68"/>
  <c r="AN66" i="68"/>
  <c r="AM66" i="68"/>
  <c r="AL66" i="68"/>
  <c r="AK66" i="68"/>
  <c r="AJ66" i="68"/>
  <c r="AI66" i="68"/>
  <c r="AG66" i="68"/>
  <c r="AF66" i="68"/>
  <c r="AE66" i="68"/>
  <c r="AD66" i="68"/>
  <c r="AC66" i="68"/>
  <c r="AA66" i="68"/>
  <c r="Q66" i="68"/>
  <c r="P66" i="68"/>
  <c r="O66" i="68"/>
  <c r="N66" i="68"/>
  <c r="M66" i="68"/>
  <c r="AN49" i="68"/>
  <c r="AM49" i="68"/>
  <c r="AL49" i="68"/>
  <c r="AK49" i="68"/>
  <c r="AJ49" i="68"/>
  <c r="AI49" i="68"/>
  <c r="AG49" i="68"/>
  <c r="AF49" i="68"/>
  <c r="AE49" i="68"/>
  <c r="AD49" i="68"/>
  <c r="AC49" i="68"/>
  <c r="AA49" i="68"/>
  <c r="Q49" i="68"/>
  <c r="O49" i="68"/>
  <c r="N49" i="68"/>
  <c r="M49" i="68"/>
  <c r="AN38" i="68"/>
  <c r="AM38" i="68"/>
  <c r="AL38" i="68"/>
  <c r="AK38" i="68"/>
  <c r="AJ38" i="68"/>
  <c r="AI38" i="68"/>
  <c r="AG38" i="68"/>
  <c r="AF38" i="68"/>
  <c r="AE38" i="68"/>
  <c r="AD38" i="68"/>
  <c r="AC38" i="68"/>
  <c r="AA38" i="68"/>
  <c r="Q38" i="68"/>
  <c r="P38" i="68"/>
  <c r="O38" i="68"/>
  <c r="N38" i="68"/>
  <c r="M38" i="68"/>
  <c r="AN27" i="68"/>
  <c r="AM27" i="68"/>
  <c r="AL27" i="68"/>
  <c r="AK27" i="68"/>
  <c r="AJ27" i="68"/>
  <c r="AI27" i="68"/>
  <c r="AG27" i="68"/>
  <c r="AF27" i="68"/>
  <c r="AE27" i="68"/>
  <c r="AD27" i="68"/>
  <c r="AC27" i="68"/>
  <c r="AA27" i="68"/>
  <c r="Q27" i="68"/>
  <c r="P27" i="68"/>
  <c r="O27" i="68"/>
  <c r="N27" i="68"/>
  <c r="M27" i="68"/>
  <c r="AN7" i="68"/>
  <c r="AN6" i="68" s="1"/>
  <c r="AM7" i="68"/>
  <c r="AM6" i="68" s="1"/>
  <c r="AL7" i="68"/>
  <c r="AL6" i="68" s="1"/>
  <c r="AK7" i="68"/>
  <c r="AK6" i="68" s="1"/>
  <c r="AJ7" i="68"/>
  <c r="AJ6" i="68" s="1"/>
  <c r="AI7" i="68"/>
  <c r="AI6" i="68" s="1"/>
  <c r="AG7" i="68"/>
  <c r="AG6" i="68" s="1"/>
  <c r="AF7" i="68"/>
  <c r="AF6" i="68" s="1"/>
  <c r="AE7" i="68"/>
  <c r="AE6" i="68" s="1"/>
  <c r="AD7" i="68"/>
  <c r="AD6" i="68" s="1"/>
  <c r="AC7" i="68"/>
  <c r="AC6" i="68" s="1"/>
  <c r="AA7" i="68"/>
  <c r="AA6" i="68" s="1"/>
  <c r="Q7" i="68"/>
  <c r="Q6" i="68" s="1"/>
  <c r="O7" i="68"/>
  <c r="O6" i="68" s="1"/>
  <c r="N7" i="68"/>
  <c r="N6" i="68" s="1"/>
  <c r="M7" i="68"/>
  <c r="M6" i="68" s="1"/>
  <c r="AB272" i="68"/>
  <c r="AB269" i="68"/>
  <c r="AB261" i="68"/>
  <c r="AB254" i="68"/>
  <c r="AB249" i="68"/>
  <c r="AB235" i="68"/>
  <c r="AB225" i="68"/>
  <c r="AB209" i="68"/>
  <c r="AH209" i="68" s="1"/>
  <c r="AB199" i="68"/>
  <c r="AB181" i="68"/>
  <c r="AB177" i="68"/>
  <c r="AB173" i="68"/>
  <c r="AB171" i="68" s="1"/>
  <c r="AB160" i="68"/>
  <c r="AB155" i="68"/>
  <c r="AB149" i="68"/>
  <c r="AB139" i="68"/>
  <c r="AB136" i="68" s="1"/>
  <c r="AB117" i="68"/>
  <c r="AB111" i="68"/>
  <c r="AB105" i="68"/>
  <c r="AB100" i="68"/>
  <c r="AH100" i="68" s="1"/>
  <c r="AB66" i="68"/>
  <c r="AB49" i="68"/>
  <c r="AB38" i="68"/>
  <c r="AB27" i="68"/>
  <c r="AB7" i="68"/>
  <c r="L279" i="68"/>
  <c r="L278" i="68"/>
  <c r="L277" i="68"/>
  <c r="L276" i="68"/>
  <c r="L275" i="68"/>
  <c r="L274" i="68"/>
  <c r="L273" i="68"/>
  <c r="L271" i="68"/>
  <c r="L270" i="68"/>
  <c r="L268" i="68"/>
  <c r="L267" i="68"/>
  <c r="L266" i="68"/>
  <c r="L265" i="68"/>
  <c r="L264" i="68"/>
  <c r="P264" i="68" s="1"/>
  <c r="L263" i="68"/>
  <c r="L194" i="68"/>
  <c r="L193" i="68"/>
  <c r="L192" i="68"/>
  <c r="L190" i="68"/>
  <c r="L188" i="68"/>
  <c r="M183" i="68"/>
  <c r="M181" i="68" s="1"/>
  <c r="L182" i="68"/>
  <c r="L180" i="68"/>
  <c r="M180" i="68" s="1"/>
  <c r="L179" i="68"/>
  <c r="L178" i="68"/>
  <c r="L175" i="68"/>
  <c r="L174" i="68"/>
  <c r="L170" i="68"/>
  <c r="L168" i="68"/>
  <c r="L167" i="68"/>
  <c r="L166" i="68"/>
  <c r="L165" i="68"/>
  <c r="L164" i="68"/>
  <c r="L161" i="68"/>
  <c r="L150" i="68"/>
  <c r="L138" i="68"/>
  <c r="L128" i="68"/>
  <c r="AA128" i="68" s="1"/>
  <c r="L127" i="68"/>
  <c r="AA127" i="68" s="1"/>
  <c r="L126" i="68"/>
  <c r="AA126" i="68" s="1"/>
  <c r="L125" i="68"/>
  <c r="AA125" i="68" s="1"/>
  <c r="L124" i="68"/>
  <c r="AA124" i="68" s="1"/>
  <c r="L123" i="68"/>
  <c r="AA123" i="68" s="1"/>
  <c r="L122" i="68"/>
  <c r="L119" i="68"/>
  <c r="AA119" i="68" s="1"/>
  <c r="L118" i="68"/>
  <c r="L115" i="68"/>
  <c r="AA115" i="68" s="1"/>
  <c r="H115" i="68" s="1"/>
  <c r="L114" i="68"/>
  <c r="AA114" i="68" s="1"/>
  <c r="H114" i="68" s="1"/>
  <c r="L113" i="68"/>
  <c r="AA113" i="68" s="1"/>
  <c r="H113" i="68" s="1"/>
  <c r="H111" i="68" s="1"/>
  <c r="AA102" i="68"/>
  <c r="AA101" i="68"/>
  <c r="L62" i="68"/>
  <c r="L61" i="68"/>
  <c r="L60" i="68"/>
  <c r="L160" i="79"/>
  <c r="L53" i="68"/>
  <c r="L52" i="68"/>
  <c r="L51" i="68"/>
  <c r="L50" i="68"/>
  <c r="L48" i="68"/>
  <c r="L47" i="68"/>
  <c r="L46" i="68"/>
  <c r="L45" i="68"/>
  <c r="L44" i="68"/>
  <c r="L43" i="68"/>
  <c r="L42" i="68"/>
  <c r="L41" i="68"/>
  <c r="L40" i="68"/>
  <c r="L39" i="68"/>
  <c r="L37" i="68"/>
  <c r="L36" i="68"/>
  <c r="L35" i="68"/>
  <c r="L34" i="68"/>
  <c r="L33" i="68"/>
  <c r="L32" i="68"/>
  <c r="L31" i="68"/>
  <c r="L30" i="68"/>
  <c r="L29" i="68"/>
  <c r="L28" i="68"/>
  <c r="L26" i="68"/>
  <c r="L25" i="68"/>
  <c r="L24" i="68"/>
  <c r="P23" i="68"/>
  <c r="P16" i="68"/>
  <c r="P14" i="68"/>
  <c r="H126" i="68" l="1"/>
  <c r="J126" i="68"/>
  <c r="K126" i="68"/>
  <c r="G247" i="66"/>
  <c r="H127" i="68"/>
  <c r="J127" i="68"/>
  <c r="K127" i="68"/>
  <c r="G149" i="66"/>
  <c r="J32" i="81"/>
  <c r="J255" i="81" s="1"/>
  <c r="H70" i="66"/>
  <c r="H150" i="84"/>
  <c r="H147" i="66" s="1"/>
  <c r="N11" i="69" s="1"/>
  <c r="N14" i="69" s="1"/>
  <c r="I106" i="66"/>
  <c r="G106" i="66"/>
  <c r="J5" i="84"/>
  <c r="J5" i="66" s="1"/>
  <c r="P5" i="69" s="1"/>
  <c r="J6" i="66"/>
  <c r="I78" i="84"/>
  <c r="I75" i="66" s="1"/>
  <c r="O9" i="69" s="1"/>
  <c r="I40" i="84"/>
  <c r="J78" i="84"/>
  <c r="J70" i="66"/>
  <c r="H124" i="68"/>
  <c r="J124" i="68"/>
  <c r="K124" i="68"/>
  <c r="G117" i="66"/>
  <c r="I5" i="84"/>
  <c r="I5" i="66" s="1"/>
  <c r="O5" i="69" s="1"/>
  <c r="I6" i="66"/>
  <c r="H78" i="84"/>
  <c r="H75" i="66" s="1"/>
  <c r="N9" i="69" s="1"/>
  <c r="H106" i="66"/>
  <c r="H229" i="84"/>
  <c r="H227" i="66"/>
  <c r="J66" i="66"/>
  <c r="J62" i="84"/>
  <c r="J59" i="66" s="1"/>
  <c r="P8" i="69" s="1"/>
  <c r="H40" i="84"/>
  <c r="H45" i="66"/>
  <c r="H165" i="84"/>
  <c r="H162" i="66" s="1"/>
  <c r="N13" i="69" s="1"/>
  <c r="I66" i="66"/>
  <c r="I62" i="84"/>
  <c r="I59" i="66" s="1"/>
  <c r="O8" i="69" s="1"/>
  <c r="H255" i="81"/>
  <c r="H123" i="68"/>
  <c r="J123" i="68"/>
  <c r="K123" i="68"/>
  <c r="H128" i="68"/>
  <c r="J128" i="68"/>
  <c r="K128" i="68"/>
  <c r="H119" i="68"/>
  <c r="J119" i="68"/>
  <c r="K119" i="68"/>
  <c r="H125" i="68"/>
  <c r="J125" i="68"/>
  <c r="K125" i="68"/>
  <c r="J272" i="68"/>
  <c r="V298" i="78"/>
  <c r="V255" i="66" s="1"/>
  <c r="G150" i="84"/>
  <c r="G200" i="66"/>
  <c r="J165" i="84"/>
  <c r="J162" i="66" s="1"/>
  <c r="P13" i="69" s="1"/>
  <c r="J229" i="84"/>
  <c r="J227" i="66"/>
  <c r="H62" i="84"/>
  <c r="H59" i="66" s="1"/>
  <c r="N8" i="69" s="1"/>
  <c r="H66" i="66"/>
  <c r="J40" i="84"/>
  <c r="I259" i="82"/>
  <c r="I162" i="66"/>
  <c r="O13" i="69" s="1"/>
  <c r="O14" i="69" s="1"/>
  <c r="H5" i="84"/>
  <c r="H6" i="66"/>
  <c r="I229" i="84"/>
  <c r="I227" i="66"/>
  <c r="J150" i="84"/>
  <c r="J147" i="66" s="1"/>
  <c r="P11" i="69" s="1"/>
  <c r="P14" i="69" s="1"/>
  <c r="N226" i="66"/>
  <c r="N135" i="66"/>
  <c r="N53" i="66"/>
  <c r="N50" i="66"/>
  <c r="N45" i="66"/>
  <c r="N37" i="66"/>
  <c r="N33" i="66"/>
  <c r="N24" i="66"/>
  <c r="R6" i="69" s="1"/>
  <c r="H32" i="82"/>
  <c r="H229" i="82"/>
  <c r="G40" i="82"/>
  <c r="G151" i="82"/>
  <c r="G5" i="82"/>
  <c r="G230" i="82"/>
  <c r="L38" i="78"/>
  <c r="N38" i="78" s="1"/>
  <c r="Z51" i="68"/>
  <c r="Z49" i="68" s="1"/>
  <c r="Z5" i="68" s="1"/>
  <c r="G229" i="84"/>
  <c r="Y298" i="78"/>
  <c r="G62" i="84"/>
  <c r="G59" i="66" s="1"/>
  <c r="M8" i="69" s="1"/>
  <c r="G166" i="82"/>
  <c r="G165" i="84"/>
  <c r="G162" i="66" s="1"/>
  <c r="M13" i="69" s="1"/>
  <c r="AH261" i="68"/>
  <c r="AH155" i="68"/>
  <c r="G5" i="84"/>
  <c r="G78" i="84"/>
  <c r="G75" i="66" s="1"/>
  <c r="M9" i="69" s="1"/>
  <c r="G255" i="81"/>
  <c r="AH225" i="68"/>
  <c r="AH235" i="68"/>
  <c r="AH7" i="68"/>
  <c r="AH66" i="68"/>
  <c r="AH160" i="68"/>
  <c r="AH199" i="68"/>
  <c r="AH249" i="68"/>
  <c r="AC185" i="68"/>
  <c r="AL185" i="68"/>
  <c r="G40" i="84"/>
  <c r="F114" i="68"/>
  <c r="G114" i="68"/>
  <c r="F124" i="68"/>
  <c r="G124" i="68"/>
  <c r="F126" i="68"/>
  <c r="G126" i="68"/>
  <c r="F128" i="68"/>
  <c r="G128" i="68"/>
  <c r="AB253" i="68"/>
  <c r="AH253" i="68" s="1"/>
  <c r="AH254" i="68"/>
  <c r="AH269" i="68"/>
  <c r="G269" i="68" s="1"/>
  <c r="G248" i="68" s="1"/>
  <c r="F113" i="68"/>
  <c r="F111" i="68" s="1"/>
  <c r="G113" i="68"/>
  <c r="G111" i="68" s="1"/>
  <c r="F115" i="68"/>
  <c r="G115" i="68"/>
  <c r="F119" i="68"/>
  <c r="G119" i="68"/>
  <c r="F123" i="68"/>
  <c r="G123" i="68"/>
  <c r="F125" i="68"/>
  <c r="G125" i="68"/>
  <c r="F127" i="68"/>
  <c r="G127" i="68"/>
  <c r="AH272" i="68"/>
  <c r="G272" i="68" s="1"/>
  <c r="AH105" i="68"/>
  <c r="AH117" i="68"/>
  <c r="AH149" i="68"/>
  <c r="N96" i="78"/>
  <c r="N59" i="66" s="1"/>
  <c r="R8" i="69" s="1"/>
  <c r="U268" i="78"/>
  <c r="U225" i="66" s="1"/>
  <c r="O225" i="66"/>
  <c r="F53" i="66"/>
  <c r="G32" i="83"/>
  <c r="AH177" i="68"/>
  <c r="H177" i="68" s="1"/>
  <c r="H134" i="68" s="1"/>
  <c r="E7" i="69" s="1"/>
  <c r="AB277" i="79"/>
  <c r="N32" i="82"/>
  <c r="N53" i="78"/>
  <c r="O32" i="66"/>
  <c r="U38" i="78"/>
  <c r="U32" i="66" s="1"/>
  <c r="F117" i="66"/>
  <c r="F234" i="66"/>
  <c r="F239" i="66"/>
  <c r="F246" i="66"/>
  <c r="F240" i="66"/>
  <c r="F121" i="66"/>
  <c r="F122" i="66"/>
  <c r="F131" i="66"/>
  <c r="F128" i="66"/>
  <c r="F69" i="66"/>
  <c r="F116" i="66"/>
  <c r="F86" i="66"/>
  <c r="F102" i="66"/>
  <c r="F103" i="66"/>
  <c r="F96" i="66"/>
  <c r="F67" i="66"/>
  <c r="F60" i="66"/>
  <c r="F42" i="66"/>
  <c r="F36" i="66"/>
  <c r="F238" i="66"/>
  <c r="F229" i="66"/>
  <c r="F119" i="66"/>
  <c r="F243" i="66"/>
  <c r="F254" i="66"/>
  <c r="F236" i="66"/>
  <c r="F133" i="66"/>
  <c r="F134" i="66"/>
  <c r="F127" i="66"/>
  <c r="F124" i="66"/>
  <c r="F81" i="66"/>
  <c r="F83" i="66"/>
  <c r="F93" i="66"/>
  <c r="F98" i="66"/>
  <c r="F99" i="66"/>
  <c r="F92" i="66"/>
  <c r="F65" i="66"/>
  <c r="F71" i="66"/>
  <c r="F64" i="66"/>
  <c r="F51" i="66"/>
  <c r="F118" i="66"/>
  <c r="F82" i="66"/>
  <c r="F242" i="66"/>
  <c r="F237" i="66"/>
  <c r="F250" i="66"/>
  <c r="F251" i="66"/>
  <c r="F232" i="66"/>
  <c r="F252" i="66"/>
  <c r="F129" i="66"/>
  <c r="F130" i="66"/>
  <c r="F123" i="66"/>
  <c r="F105" i="66"/>
  <c r="F115" i="66"/>
  <c r="F97" i="66"/>
  <c r="F89" i="66"/>
  <c r="F94" i="66"/>
  <c r="F91" i="66"/>
  <c r="F88" i="66"/>
  <c r="F104" i="66"/>
  <c r="F61" i="66"/>
  <c r="F68" i="66"/>
  <c r="F230" i="66"/>
  <c r="F253" i="66"/>
  <c r="F241" i="66"/>
  <c r="F235" i="66"/>
  <c r="F245" i="66"/>
  <c r="F228" i="66"/>
  <c r="F248" i="66"/>
  <c r="F125" i="66"/>
  <c r="F126" i="66"/>
  <c r="F132" i="66"/>
  <c r="F101" i="66"/>
  <c r="F74" i="66"/>
  <c r="F78" i="66"/>
  <c r="F85" i="66"/>
  <c r="F90" i="66"/>
  <c r="F87" i="66"/>
  <c r="F80" i="66"/>
  <c r="F100" i="66"/>
  <c r="F63" i="66"/>
  <c r="F62" i="66"/>
  <c r="F72" i="66"/>
  <c r="F47" i="66"/>
  <c r="F77" i="66"/>
  <c r="AH49" i="68"/>
  <c r="P24" i="68"/>
  <c r="AH38" i="68"/>
  <c r="G38" i="68" s="1"/>
  <c r="AH27" i="68"/>
  <c r="H27" i="68" s="1"/>
  <c r="AG185" i="68"/>
  <c r="AH181" i="68"/>
  <c r="AG171" i="68"/>
  <c r="AH171" i="68" s="1"/>
  <c r="AH173" i="68"/>
  <c r="AG110" i="68"/>
  <c r="AG99" i="68" s="1"/>
  <c r="AH111" i="68"/>
  <c r="AD136" i="68"/>
  <c r="AH136" i="68" s="1"/>
  <c r="AH139" i="68"/>
  <c r="AA107" i="68"/>
  <c r="AA108" i="68"/>
  <c r="F229" i="82"/>
  <c r="F259" i="82" s="1"/>
  <c r="P277" i="79"/>
  <c r="O189" i="68"/>
  <c r="O187" i="68" s="1"/>
  <c r="O185" i="68" s="1"/>
  <c r="M176" i="68"/>
  <c r="M173" i="68" s="1"/>
  <c r="M171" i="68" s="1"/>
  <c r="M151" i="68"/>
  <c r="R147" i="68"/>
  <c r="R139" i="68" s="1"/>
  <c r="R136" i="68" s="1"/>
  <c r="R134" i="68" s="1"/>
  <c r="R280" i="68" s="1"/>
  <c r="V146" i="68"/>
  <c r="V139" i="68" s="1"/>
  <c r="AA133" i="68"/>
  <c r="AA130" i="68"/>
  <c r="AA129" i="68"/>
  <c r="AA116" i="68"/>
  <c r="AA109" i="68"/>
  <c r="U54" i="68"/>
  <c r="U49" i="68" s="1"/>
  <c r="U5" i="68" s="1"/>
  <c r="U280" i="68" s="1"/>
  <c r="P22" i="68"/>
  <c r="P17" i="68"/>
  <c r="F113" i="66"/>
  <c r="F112" i="66"/>
  <c r="F110" i="66"/>
  <c r="F108" i="66"/>
  <c r="F111" i="66"/>
  <c r="F107" i="66"/>
  <c r="F109" i="66"/>
  <c r="P10" i="68"/>
  <c r="P11" i="68"/>
  <c r="P12" i="68"/>
  <c r="P13" i="68"/>
  <c r="O277" i="79"/>
  <c r="F147" i="81"/>
  <c r="F255" i="81" s="1"/>
  <c r="F258" i="84"/>
  <c r="F113" i="78"/>
  <c r="L173" i="68"/>
  <c r="AD195" i="68"/>
  <c r="N239" i="79"/>
  <c r="F200" i="78"/>
  <c r="F157" i="66" s="1"/>
  <c r="F274" i="78"/>
  <c r="F229" i="78"/>
  <c r="F186" i="66" s="1"/>
  <c r="F190" i="78"/>
  <c r="F149" i="66" s="1"/>
  <c r="F157" i="78"/>
  <c r="F172" i="78"/>
  <c r="F135" i="66" s="1"/>
  <c r="F132" i="78"/>
  <c r="F103" i="78"/>
  <c r="F39" i="78"/>
  <c r="F33" i="66" s="1"/>
  <c r="F287" i="78"/>
  <c r="F270" i="78"/>
  <c r="F290" i="78"/>
  <c r="F207" i="78"/>
  <c r="F164" i="66" s="1"/>
  <c r="F240" i="78"/>
  <c r="F197" i="66" s="1"/>
  <c r="F243" i="78"/>
  <c r="F200" i="66" s="1"/>
  <c r="F218" i="78"/>
  <c r="F175" i="66" s="1"/>
  <c r="F143" i="78"/>
  <c r="F121" i="78"/>
  <c r="F116" i="78"/>
  <c r="F107" i="78"/>
  <c r="F82" i="78"/>
  <c r="F50" i="66" s="1"/>
  <c r="F60" i="78"/>
  <c r="F45" i="66" s="1"/>
  <c r="L49" i="68"/>
  <c r="P8" i="68"/>
  <c r="L7" i="68"/>
  <c r="AA106" i="68"/>
  <c r="L105" i="68"/>
  <c r="AA112" i="68"/>
  <c r="L111" i="68"/>
  <c r="Q262" i="68"/>
  <c r="Q261" i="68" s="1"/>
  <c r="L261" i="68"/>
  <c r="I17" i="69" s="1"/>
  <c r="L181" i="68"/>
  <c r="L187" i="68"/>
  <c r="AA118" i="68"/>
  <c r="AA122" i="68"/>
  <c r="L121" i="68"/>
  <c r="V137" i="68"/>
  <c r="V136" i="68" s="1"/>
  <c r="V134" i="68" s="1"/>
  <c r="O140" i="68"/>
  <c r="O139" i="68" s="1"/>
  <c r="O136" i="68" s="1"/>
  <c r="L139" i="68"/>
  <c r="F38" i="68"/>
  <c r="F177" i="68"/>
  <c r="F148" i="68"/>
  <c r="S298" i="78"/>
  <c r="S255" i="66" s="1"/>
  <c r="P298" i="78"/>
  <c r="P255" i="66" s="1"/>
  <c r="AC148" i="68"/>
  <c r="AC134" i="68" s="1"/>
  <c r="P49" i="68"/>
  <c r="L259" i="82"/>
  <c r="N259" i="82" s="1"/>
  <c r="L258" i="84"/>
  <c r="N258" i="84" s="1"/>
  <c r="W298" i="78"/>
  <c r="W255" i="66" s="1"/>
  <c r="R298" i="78"/>
  <c r="R255" i="66" s="1"/>
  <c r="N205" i="78"/>
  <c r="N162" i="66" s="1"/>
  <c r="R13" i="69" s="1"/>
  <c r="N188" i="78"/>
  <c r="N147" i="66" s="1"/>
  <c r="R11" i="69" s="1"/>
  <c r="T298" i="78"/>
  <c r="T255" i="66" s="1"/>
  <c r="X298" i="78"/>
  <c r="X255" i="66" s="1"/>
  <c r="Z298" i="78"/>
  <c r="Z255" i="66" s="1"/>
  <c r="Q298" i="78"/>
  <c r="O298" i="78"/>
  <c r="M155" i="68"/>
  <c r="W159" i="68"/>
  <c r="W155" i="68" s="1"/>
  <c r="W148" i="68" s="1"/>
  <c r="W134" i="68" s="1"/>
  <c r="AL148" i="68"/>
  <c r="AL134" i="68" s="1"/>
  <c r="AN221" i="68"/>
  <c r="AE195" i="68"/>
  <c r="AJ195" i="68"/>
  <c r="AN195" i="68"/>
  <c r="AK185" i="68"/>
  <c r="AM5" i="68"/>
  <c r="AF185" i="68"/>
  <c r="AA100" i="68"/>
  <c r="M139" i="68"/>
  <c r="M136" i="68" s="1"/>
  <c r="AB195" i="68"/>
  <c r="AF195" i="68"/>
  <c r="AB221" i="68"/>
  <c r="AC63" i="68"/>
  <c r="AL63" i="68"/>
  <c r="AJ185" i="68"/>
  <c r="AN185" i="68"/>
  <c r="AD248" i="68"/>
  <c r="AD247" i="68" s="1"/>
  <c r="AM248" i="68"/>
  <c r="O63" i="68"/>
  <c r="N110" i="68"/>
  <c r="N99" i="68" s="1"/>
  <c r="P221" i="68"/>
  <c r="M185" i="68"/>
  <c r="Q185" i="68"/>
  <c r="AA185" i="68"/>
  <c r="P195" i="68"/>
  <c r="O221" i="68"/>
  <c r="P110" i="68"/>
  <c r="P99" i="68" s="1"/>
  <c r="P185" i="68"/>
  <c r="O195" i="68"/>
  <c r="L269" i="83"/>
  <c r="N269" i="83" s="1"/>
  <c r="L258" i="80"/>
  <c r="N258" i="80" s="1"/>
  <c r="M110" i="68"/>
  <c r="M99" i="68" s="1"/>
  <c r="M63" i="68"/>
  <c r="AI63" i="68"/>
  <c r="AK110" i="68"/>
  <c r="AK99" i="68" s="1"/>
  <c r="O148" i="68"/>
  <c r="AE185" i="68"/>
  <c r="AE221" i="68"/>
  <c r="AC221" i="68"/>
  <c r="AG221" i="68"/>
  <c r="AL221" i="68"/>
  <c r="M5" i="68"/>
  <c r="Q110" i="68"/>
  <c r="Q99" i="68" s="1"/>
  <c r="N5" i="68"/>
  <c r="AF5" i="68"/>
  <c r="AC110" i="68"/>
  <c r="AC99" i="68" s="1"/>
  <c r="AL110" i="68"/>
  <c r="AL99" i="68" s="1"/>
  <c r="AE148" i="68"/>
  <c r="AE134" i="68" s="1"/>
  <c r="AJ148" i="68"/>
  <c r="AJ134" i="68" s="1"/>
  <c r="AN148" i="68"/>
  <c r="AN134" i="68" s="1"/>
  <c r="P148" i="68"/>
  <c r="P134" i="68" s="1"/>
  <c r="AA195" i="68"/>
  <c r="AK195" i="68"/>
  <c r="AA221" i="68"/>
  <c r="AF221" i="68"/>
  <c r="AK221" i="68"/>
  <c r="M221" i="68"/>
  <c r="Q221" i="68"/>
  <c r="AI221" i="68"/>
  <c r="AJ248" i="68"/>
  <c r="AJ247" i="68" s="1"/>
  <c r="AM247" i="68"/>
  <c r="AG248" i="68"/>
  <c r="AG247" i="68" s="1"/>
  <c r="N248" i="68"/>
  <c r="N247" i="68" s="1"/>
  <c r="AB248" i="68"/>
  <c r="AI248" i="68"/>
  <c r="AI247" i="68" s="1"/>
  <c r="M248" i="68"/>
  <c r="M247" i="68" s="1"/>
  <c r="AC248" i="68"/>
  <c r="AC247" i="68" s="1"/>
  <c r="AL248" i="68"/>
  <c r="AL247" i="68" s="1"/>
  <c r="O248" i="68"/>
  <c r="O247" i="68" s="1"/>
  <c r="AE248" i="68"/>
  <c r="AE247" i="68" s="1"/>
  <c r="AN248" i="68"/>
  <c r="AN247" i="68" s="1"/>
  <c r="N221" i="68"/>
  <c r="AD221" i="68"/>
  <c r="AM221" i="68"/>
  <c r="AJ221" i="68"/>
  <c r="M195" i="68"/>
  <c r="Q195" i="68"/>
  <c r="AC195" i="68"/>
  <c r="AG195" i="68"/>
  <c r="AL195" i="68"/>
  <c r="N195" i="68"/>
  <c r="AI195" i="68"/>
  <c r="AM195" i="68"/>
  <c r="AA148" i="68"/>
  <c r="AA134" i="68" s="1"/>
  <c r="AF148" i="68"/>
  <c r="AF134" i="68" s="1"/>
  <c r="AK148" i="68"/>
  <c r="AK134" i="68" s="1"/>
  <c r="Q148" i="68"/>
  <c r="Q134" i="68" s="1"/>
  <c r="AG148" i="68"/>
  <c r="AF110" i="68"/>
  <c r="AF99" i="68" s="1"/>
  <c r="AD110" i="68"/>
  <c r="AD99" i="68" s="1"/>
  <c r="AI110" i="68"/>
  <c r="AI99" i="68" s="1"/>
  <c r="AM110" i="68"/>
  <c r="AM99" i="68" s="1"/>
  <c r="N63" i="68"/>
  <c r="AD63" i="68"/>
  <c r="AM63" i="68"/>
  <c r="AE63" i="68"/>
  <c r="AN63" i="68"/>
  <c r="Q63" i="68"/>
  <c r="AG63" i="68"/>
  <c r="AE5" i="68"/>
  <c r="AN5" i="68"/>
  <c r="AI5" i="68"/>
  <c r="O5" i="68"/>
  <c r="AJ5" i="68"/>
  <c r="AK5" i="68"/>
  <c r="AC5" i="68"/>
  <c r="AL5" i="68"/>
  <c r="AA5" i="68"/>
  <c r="AJ63" i="68"/>
  <c r="P63" i="68"/>
  <c r="AA63" i="68"/>
  <c r="AF63" i="68"/>
  <c r="Q5" i="68"/>
  <c r="AG5" i="68"/>
  <c r="AK63" i="68"/>
  <c r="AD148" i="68"/>
  <c r="AD134" i="68" s="1"/>
  <c r="AI148" i="68"/>
  <c r="AI134" i="68" s="1"/>
  <c r="AM148" i="68"/>
  <c r="AM134" i="68" s="1"/>
  <c r="P248" i="68"/>
  <c r="P247" i="68" s="1"/>
  <c r="AA248" i="68"/>
  <c r="AA247" i="68" s="1"/>
  <c r="AF248" i="68"/>
  <c r="AF247" i="68" s="1"/>
  <c r="AK248" i="68"/>
  <c r="AK247" i="68" s="1"/>
  <c r="AD5" i="68"/>
  <c r="O110" i="68"/>
  <c r="O99" i="68" s="1"/>
  <c r="AE110" i="68"/>
  <c r="AE99" i="68" s="1"/>
  <c r="AJ110" i="68"/>
  <c r="AJ99" i="68" s="1"/>
  <c r="AN110" i="68"/>
  <c r="AN99" i="68" s="1"/>
  <c r="N185" i="68"/>
  <c r="AD185" i="68"/>
  <c r="AI185" i="68"/>
  <c r="AM185" i="68"/>
  <c r="AB110" i="68"/>
  <c r="H118" i="68" l="1"/>
  <c r="H117" i="68" s="1"/>
  <c r="H110" i="68" s="1"/>
  <c r="J118" i="68"/>
  <c r="J117" i="68" s="1"/>
  <c r="J110" i="68" s="1"/>
  <c r="K118" i="68"/>
  <c r="K117" i="68" s="1"/>
  <c r="K110" i="68" s="1"/>
  <c r="J177" i="68"/>
  <c r="J134" i="68" s="1"/>
  <c r="G7" i="69" s="1"/>
  <c r="J38" i="68"/>
  <c r="J75" i="66"/>
  <c r="P9" i="69" s="1"/>
  <c r="H5" i="66"/>
  <c r="N5" i="69" s="1"/>
  <c r="G226" i="66"/>
  <c r="I228" i="84"/>
  <c r="I225" i="66" s="1"/>
  <c r="O21" i="69" s="1"/>
  <c r="I226" i="66"/>
  <c r="G147" i="66"/>
  <c r="M11" i="69" s="1"/>
  <c r="K177" i="68"/>
  <c r="K134" i="68" s="1"/>
  <c r="H7" i="69" s="1"/>
  <c r="H40" i="66"/>
  <c r="H32" i="84"/>
  <c r="H32" i="66" s="1"/>
  <c r="N7" i="69" s="1"/>
  <c r="H228" i="84"/>
  <c r="H225" i="66" s="1"/>
  <c r="N21" i="69" s="1"/>
  <c r="H226" i="66"/>
  <c r="K38" i="68"/>
  <c r="J27" i="68"/>
  <c r="J5" i="68" s="1"/>
  <c r="I40" i="66"/>
  <c r="I32" i="84"/>
  <c r="H122" i="68"/>
  <c r="H121" i="68" s="1"/>
  <c r="J122" i="68"/>
  <c r="J121" i="68" s="1"/>
  <c r="K122" i="68"/>
  <c r="K121" i="68" s="1"/>
  <c r="J269" i="68"/>
  <c r="J248" i="68" s="1"/>
  <c r="J247" i="68" s="1"/>
  <c r="G21" i="69" s="1"/>
  <c r="P7" i="68"/>
  <c r="P6" i="68" s="1"/>
  <c r="G40" i="66"/>
  <c r="G5" i="66"/>
  <c r="M5" i="69" s="1"/>
  <c r="J40" i="66"/>
  <c r="J32" i="84"/>
  <c r="J32" i="66" s="1"/>
  <c r="P7" i="69" s="1"/>
  <c r="P10" i="69" s="1"/>
  <c r="P15" i="69" s="1"/>
  <c r="P18" i="69" s="1"/>
  <c r="P23" i="69" s="1"/>
  <c r="J228" i="84"/>
  <c r="J225" i="66" s="1"/>
  <c r="P21" i="69" s="1"/>
  <c r="J226" i="66"/>
  <c r="K27" i="68"/>
  <c r="K5" i="68" s="1"/>
  <c r="H5" i="69" s="1"/>
  <c r="K272" i="68"/>
  <c r="K269" i="68"/>
  <c r="K248" i="68" s="1"/>
  <c r="N225" i="66"/>
  <c r="R21" i="69" s="1"/>
  <c r="H269" i="68"/>
  <c r="H248" i="68" s="1"/>
  <c r="H38" i="68"/>
  <c r="H5" i="68" s="1"/>
  <c r="E5" i="69" s="1"/>
  <c r="G177" i="68"/>
  <c r="G134" i="68" s="1"/>
  <c r="D7" i="69" s="1"/>
  <c r="H272" i="68"/>
  <c r="G229" i="82"/>
  <c r="G32" i="82"/>
  <c r="G259" i="82" s="1"/>
  <c r="H259" i="82"/>
  <c r="Z280" i="68"/>
  <c r="F134" i="68"/>
  <c r="C7" i="69" s="1"/>
  <c r="F272" i="68"/>
  <c r="G228" i="84"/>
  <c r="G225" i="66" s="1"/>
  <c r="M21" i="69" s="1"/>
  <c r="F269" i="68"/>
  <c r="F248" i="68" s="1"/>
  <c r="G32" i="84"/>
  <c r="G258" i="84" s="1"/>
  <c r="L269" i="68"/>
  <c r="L248" i="68" s="1"/>
  <c r="F122" i="68"/>
  <c r="F121" i="68" s="1"/>
  <c r="G122" i="68"/>
  <c r="G121" i="68" s="1"/>
  <c r="S17" i="69"/>
  <c r="I7" i="98"/>
  <c r="AH110" i="68"/>
  <c r="G247" i="68"/>
  <c r="D21" i="69" s="1"/>
  <c r="AB247" i="68"/>
  <c r="AH247" i="68" s="1"/>
  <c r="AH248" i="68"/>
  <c r="F118" i="68"/>
  <c r="F117" i="68" s="1"/>
  <c r="F110" i="68" s="1"/>
  <c r="G118" i="68"/>
  <c r="G117" i="68" s="1"/>
  <c r="AH221" i="68"/>
  <c r="AH195" i="68"/>
  <c r="G27" i="68"/>
  <c r="G5" i="68" s="1"/>
  <c r="D5" i="69" s="1"/>
  <c r="G110" i="68"/>
  <c r="G99" i="68" s="1"/>
  <c r="D6" i="69" s="1"/>
  <c r="AA111" i="68"/>
  <c r="G269" i="83"/>
  <c r="Q255" i="66"/>
  <c r="O255" i="66"/>
  <c r="U298" i="78"/>
  <c r="U255" i="66" s="1"/>
  <c r="F79" i="66"/>
  <c r="F227" i="66"/>
  <c r="F95" i="66"/>
  <c r="F120" i="66"/>
  <c r="F231" i="66"/>
  <c r="F76" i="66"/>
  <c r="F70" i="66"/>
  <c r="F84" i="66"/>
  <c r="F247" i="66"/>
  <c r="F244" i="66"/>
  <c r="F66" i="66"/>
  <c r="F188" i="78"/>
  <c r="F147" i="66" s="1"/>
  <c r="L11" i="69" s="1"/>
  <c r="L12" i="69"/>
  <c r="L171" i="68"/>
  <c r="L6" i="68"/>
  <c r="F27" i="68"/>
  <c r="F5" i="68" s="1"/>
  <c r="C5" i="69" s="1"/>
  <c r="AG134" i="68"/>
  <c r="AG280" i="68" s="1"/>
  <c r="Q248" i="68"/>
  <c r="Q247" i="68" s="1"/>
  <c r="AA105" i="68"/>
  <c r="L136" i="68"/>
  <c r="F106" i="66"/>
  <c r="P5" i="68"/>
  <c r="P280" i="68" s="1"/>
  <c r="AA121" i="68"/>
  <c r="F112" i="78"/>
  <c r="F53" i="78"/>
  <c r="F96" i="78"/>
  <c r="F205" i="78"/>
  <c r="F269" i="78"/>
  <c r="W280" i="68"/>
  <c r="V280" i="68"/>
  <c r="AH81" i="79"/>
  <c r="AF280" i="68"/>
  <c r="AL280" i="68"/>
  <c r="AI280" i="68"/>
  <c r="AC280" i="68"/>
  <c r="AK280" i="68"/>
  <c r="AM280" i="68"/>
  <c r="AN280" i="68"/>
  <c r="AJ280" i="68"/>
  <c r="AE280" i="68"/>
  <c r="AD280" i="68"/>
  <c r="D10" i="69" l="1"/>
  <c r="F99" i="68"/>
  <c r="C6" i="69" s="1"/>
  <c r="E10" i="69"/>
  <c r="G32" i="66"/>
  <c r="M7" i="69" s="1"/>
  <c r="G5" i="69"/>
  <c r="N10" i="69"/>
  <c r="N15" i="69" s="1"/>
  <c r="N18" i="69" s="1"/>
  <c r="N23" i="69" s="1"/>
  <c r="J258" i="84"/>
  <c r="J255" i="66" s="1"/>
  <c r="J99" i="68"/>
  <c r="G6" i="69" s="1"/>
  <c r="G255" i="66"/>
  <c r="H10" i="69"/>
  <c r="H5" i="98" s="1"/>
  <c r="H258" i="84"/>
  <c r="H255" i="66" s="1"/>
  <c r="H99" i="68"/>
  <c r="E6" i="69" s="1"/>
  <c r="K99" i="68"/>
  <c r="H6" i="69" s="1"/>
  <c r="M10" i="69"/>
  <c r="I258" i="84"/>
  <c r="I255" i="66" s="1"/>
  <c r="I32" i="66"/>
  <c r="O7" i="69" s="1"/>
  <c r="O10" i="69" s="1"/>
  <c r="O15" i="69" s="1"/>
  <c r="O18" i="69" s="1"/>
  <c r="O23" i="69" s="1"/>
  <c r="O25" i="69" s="1"/>
  <c r="K247" i="68"/>
  <c r="H21" i="69" s="1"/>
  <c r="H8" i="98" s="1"/>
  <c r="H247" i="68"/>
  <c r="E21" i="69" s="1"/>
  <c r="M14" i="69"/>
  <c r="F247" i="68"/>
  <c r="C21" i="69" s="1"/>
  <c r="Q280" i="68"/>
  <c r="F162" i="66"/>
  <c r="L13" i="69" s="1"/>
  <c r="F226" i="66"/>
  <c r="F40" i="66"/>
  <c r="F59" i="66"/>
  <c r="L8" i="69" s="1"/>
  <c r="F268" i="78"/>
  <c r="F38" i="78"/>
  <c r="L81" i="79"/>
  <c r="N160" i="79"/>
  <c r="AH277" i="79"/>
  <c r="G10" i="69" l="1"/>
  <c r="M15" i="69"/>
  <c r="M18" i="69" s="1"/>
  <c r="M23" i="69" s="1"/>
  <c r="F225" i="66"/>
  <c r="L21" i="69" s="1"/>
  <c r="F32" i="66"/>
  <c r="L7" i="69" s="1"/>
  <c r="M154" i="68"/>
  <c r="M149" i="68" s="1"/>
  <c r="M148" i="68" s="1"/>
  <c r="M134" i="68" s="1"/>
  <c r="L149" i="68"/>
  <c r="N81" i="79"/>
  <c r="L277" i="79"/>
  <c r="U160" i="79"/>
  <c r="AB121" i="68"/>
  <c r="AH121" i="68" s="1"/>
  <c r="M280" i="68" l="1"/>
  <c r="N156" i="68"/>
  <c r="N155" i="68" s="1"/>
  <c r="N148" i="68" s="1"/>
  <c r="N134" i="68" s="1"/>
  <c r="L155" i="68"/>
  <c r="U81" i="79"/>
  <c r="F81" i="79"/>
  <c r="N277" i="79"/>
  <c r="AB99" i="68"/>
  <c r="AH99" i="68" s="1"/>
  <c r="F277" i="79" l="1"/>
  <c r="F75" i="66"/>
  <c r="L9" i="69" s="1"/>
  <c r="N280" i="68"/>
  <c r="U277" i="79"/>
  <c r="O169" i="68" l="1"/>
  <c r="O163" i="68" l="1"/>
  <c r="O162" i="68"/>
  <c r="L160" i="68"/>
  <c r="O160" i="68" l="1"/>
  <c r="O134" i="68" s="1"/>
  <c r="AA120" i="68"/>
  <c r="L117" i="68"/>
  <c r="L148" i="68"/>
  <c r="AA117" i="68" l="1"/>
  <c r="O280" i="68"/>
  <c r="L110" i="68"/>
  <c r="AA110" i="68" l="1"/>
  <c r="L99" i="68"/>
  <c r="I6" i="69" s="1"/>
  <c r="S19" i="69" l="1"/>
  <c r="L14" i="69" l="1"/>
  <c r="I12" i="98" l="1"/>
  <c r="L12" i="98" s="1"/>
  <c r="R14" i="69"/>
  <c r="I11" i="98" l="1"/>
  <c r="L11" i="98" s="1"/>
  <c r="L272" i="68" l="1"/>
  <c r="L247" i="68" s="1"/>
  <c r="I21" i="69" s="1"/>
  <c r="AB191" i="68"/>
  <c r="AB187" i="68"/>
  <c r="AH187" i="68" s="1"/>
  <c r="L177" i="68"/>
  <c r="AB148" i="68"/>
  <c r="AB88" i="68"/>
  <c r="AH88" i="68" s="1"/>
  <c r="AB77" i="68"/>
  <c r="AH77" i="68" s="1"/>
  <c r="AB6" i="68"/>
  <c r="AH6" i="68" s="1"/>
  <c r="AB134" i="68" l="1"/>
  <c r="AH134" i="68" s="1"/>
  <c r="AH148" i="68"/>
  <c r="I8" i="98"/>
  <c r="S21" i="69"/>
  <c r="AH191" i="68"/>
  <c r="H191" i="68" s="1"/>
  <c r="H185" i="68" s="1"/>
  <c r="E12" i="69" s="1"/>
  <c r="L134" i="68"/>
  <c r="I7" i="69" s="1"/>
  <c r="AB63" i="68"/>
  <c r="AH63" i="68" s="1"/>
  <c r="AB185" i="68"/>
  <c r="AH185" i="68" s="1"/>
  <c r="L27" i="68"/>
  <c r="L38" i="68"/>
  <c r="AB5" i="68"/>
  <c r="AH5" i="68" s="1"/>
  <c r="J191" i="68" l="1"/>
  <c r="J185" i="68" s="1"/>
  <c r="F191" i="68"/>
  <c r="F185" i="68" s="1"/>
  <c r="F280" i="68" s="1"/>
  <c r="K191" i="68"/>
  <c r="K185" i="68" s="1"/>
  <c r="E14" i="69"/>
  <c r="E15" i="69" s="1"/>
  <c r="E18" i="69" s="1"/>
  <c r="E23" i="69" s="1"/>
  <c r="N25" i="69" s="1"/>
  <c r="H280" i="68"/>
  <c r="L191" i="68"/>
  <c r="L185" i="68" s="1"/>
  <c r="G191" i="68"/>
  <c r="G185" i="68" s="1"/>
  <c r="D12" i="69" s="1"/>
  <c r="C12" i="69"/>
  <c r="L5" i="68"/>
  <c r="I5" i="69" s="1"/>
  <c r="AA103" i="68"/>
  <c r="AA104" i="68"/>
  <c r="AB280" i="68"/>
  <c r="AH280" i="68" s="1"/>
  <c r="I12" i="69" l="1"/>
  <c r="I14" i="69" s="1"/>
  <c r="H12" i="69"/>
  <c r="H14" i="69" s="1"/>
  <c r="K280" i="68"/>
  <c r="G12" i="69"/>
  <c r="G14" i="69" s="1"/>
  <c r="G15" i="69" s="1"/>
  <c r="G18" i="69" s="1"/>
  <c r="G23" i="69" s="1"/>
  <c r="P25" i="69" s="1"/>
  <c r="J280" i="68"/>
  <c r="I10" i="69"/>
  <c r="D14" i="69"/>
  <c r="D15" i="69" s="1"/>
  <c r="D18" i="69" s="1"/>
  <c r="D23" i="69" s="1"/>
  <c r="M25" i="69" s="1"/>
  <c r="G280" i="68"/>
  <c r="L280" i="68"/>
  <c r="L7" i="98"/>
  <c r="AA99" i="68"/>
  <c r="C14" i="69"/>
  <c r="I6" i="98" l="1"/>
  <c r="S14" i="69"/>
  <c r="H15" i="69"/>
  <c r="H18" i="69" s="1"/>
  <c r="H23" i="69" s="1"/>
  <c r="H6" i="98"/>
  <c r="H9" i="98" s="1"/>
  <c r="I15" i="69"/>
  <c r="I18" i="69" s="1"/>
  <c r="I23" i="69" s="1"/>
  <c r="I5" i="98"/>
  <c r="L8" i="98"/>
  <c r="AA280" i="68"/>
  <c r="C10" i="69"/>
  <c r="L5" i="98" l="1"/>
  <c r="C15" i="69"/>
  <c r="C18" i="69" s="1"/>
  <c r="C23" i="69" s="1"/>
  <c r="L6" i="98" l="1"/>
  <c r="I9" i="98"/>
  <c r="L9" i="98" l="1"/>
  <c r="N11" i="78"/>
  <c r="M10" i="78"/>
  <c r="M8" i="66" s="1"/>
  <c r="M6" i="78" l="1"/>
  <c r="M6" i="66" s="1"/>
  <c r="N10" i="78"/>
  <c r="N8" i="66" s="1"/>
  <c r="N6" i="78" l="1"/>
  <c r="N6" i="66" s="1"/>
  <c r="Y40" i="81"/>
  <c r="Y40" i="66" s="1"/>
  <c r="L40" i="81" l="1"/>
  <c r="L40" i="66" s="1"/>
  <c r="N44" i="81"/>
  <c r="N44" i="66" s="1"/>
  <c r="Y32" i="81"/>
  <c r="Y32" i="66" s="1"/>
  <c r="N40" i="81" l="1"/>
  <c r="N40" i="66" s="1"/>
  <c r="L32" i="81"/>
  <c r="L32" i="66" s="1"/>
  <c r="Y255" i="81"/>
  <c r="Y255" i="66" s="1"/>
  <c r="L255" i="81" l="1"/>
  <c r="N32" i="81"/>
  <c r="N32" i="66" s="1"/>
  <c r="R7" i="69" s="1"/>
  <c r="N255" i="81"/>
  <c r="AA184" i="78"/>
  <c r="AA146" i="66" s="1"/>
  <c r="N187" i="78"/>
  <c r="L184" i="78" l="1"/>
  <c r="L146" i="66" s="1"/>
  <c r="AA112" i="78"/>
  <c r="AA75" i="66" s="1"/>
  <c r="N184" i="78" l="1"/>
  <c r="N146" i="66" s="1"/>
  <c r="L112" i="78"/>
  <c r="L75" i="66" s="1"/>
  <c r="AA298" i="78"/>
  <c r="AA255" i="66" s="1"/>
  <c r="L298" i="78" l="1"/>
  <c r="L255" i="66" s="1"/>
  <c r="N112" i="78"/>
  <c r="N75" i="66" l="1"/>
  <c r="R9" i="69" s="1"/>
  <c r="M24" i="78" l="1"/>
  <c r="M20" i="66" s="1"/>
  <c r="N27" i="78"/>
  <c r="N23" i="66" l="1"/>
  <c r="M5" i="78"/>
  <c r="M5" i="66" s="1"/>
  <c r="N24" i="78"/>
  <c r="F24" i="78"/>
  <c r="F20" i="66" s="1"/>
  <c r="N20" i="66" l="1"/>
  <c r="N5" i="78"/>
  <c r="N5" i="66" s="1"/>
  <c r="R5" i="69" s="1"/>
  <c r="R10" i="69" s="1"/>
  <c r="M298" i="78"/>
  <c r="M255" i="66" s="1"/>
  <c r="F5" i="78"/>
  <c r="N298" i="78" l="1"/>
  <c r="F5" i="66"/>
  <c r="L5" i="69" s="1"/>
  <c r="L10" i="69" s="1"/>
  <c r="F298" i="78"/>
  <c r="F255" i="66" s="1"/>
  <c r="I10" i="98"/>
  <c r="N255" i="66" l="1"/>
  <c r="R15" i="69"/>
  <c r="R18" i="69" s="1"/>
  <c r="S10" i="69"/>
  <c r="S15" i="69" s="1"/>
  <c r="L15" i="69"/>
  <c r="L18" i="69" s="1"/>
  <c r="R23" i="69" l="1"/>
  <c r="S18" i="69"/>
  <c r="S23" i="69" s="1"/>
  <c r="L23" i="69"/>
  <c r="L25" i="69" s="1"/>
  <c r="L10" i="98"/>
  <c r="I13" i="98"/>
  <c r="L13" i="98" l="1"/>
  <c r="L14" i="98" s="1"/>
  <c r="I14" i="98"/>
  <c r="K287" i="78"/>
  <c r="K244" i="66" s="1"/>
  <c r="K270" i="78" l="1"/>
  <c r="K227" i="66" s="1"/>
  <c r="K257" i="78"/>
  <c r="K214" i="66" s="1"/>
  <c r="K243" i="78"/>
  <c r="K200" i="66" s="1"/>
  <c r="K200" i="78"/>
  <c r="K157" i="66" s="1"/>
  <c r="Q12" i="69" s="1"/>
  <c r="K290" i="78"/>
  <c r="K247" i="66" s="1"/>
  <c r="K274" i="78"/>
  <c r="K231" i="66" s="1"/>
  <c r="K240" i="78"/>
  <c r="K197" i="66" s="1"/>
  <c r="K218" i="78"/>
  <c r="K175" i="66" s="1"/>
  <c r="K190" i="78"/>
  <c r="K149" i="66" s="1"/>
  <c r="K229" i="78"/>
  <c r="K186" i="66" s="1"/>
  <c r="K207" i="78"/>
  <c r="K164" i="66" s="1"/>
  <c r="K205" i="78" l="1"/>
  <c r="K162" i="66" s="1"/>
  <c r="Q13" i="69" s="1"/>
  <c r="K188" i="78"/>
  <c r="K269" i="78"/>
  <c r="K226" i="66" s="1"/>
  <c r="K147" i="66" l="1"/>
  <c r="Q11" i="69" s="1"/>
  <c r="K268" i="78"/>
  <c r="K225" i="66" s="1"/>
  <c r="Q21" i="69" s="1"/>
  <c r="H12" i="98" s="1"/>
  <c r="Q14" i="69" l="1"/>
  <c r="H11" i="98" s="1"/>
  <c r="K39" i="78"/>
  <c r="K33" i="66" s="1"/>
  <c r="K53" i="78" l="1"/>
  <c r="K40" i="66" s="1"/>
  <c r="K82" i="78"/>
  <c r="K50" i="66" s="1"/>
  <c r="K38" i="78" l="1"/>
  <c r="K32" i="66" s="1"/>
  <c r="Q7" i="69" s="1"/>
  <c r="K103" i="78"/>
  <c r="K66" i="66" s="1"/>
  <c r="K154" i="78"/>
  <c r="K117" i="66" s="1"/>
  <c r="K132" i="78" l="1"/>
  <c r="K95" i="66" s="1"/>
  <c r="K113" i="78"/>
  <c r="K76" i="66" s="1"/>
  <c r="K143" i="78"/>
  <c r="K106" i="66" s="1"/>
  <c r="K121" i="78"/>
  <c r="K84" i="66" s="1"/>
  <c r="K157" i="78"/>
  <c r="K120" i="66" s="1"/>
  <c r="K107" i="78"/>
  <c r="K70" i="66" s="1"/>
  <c r="K116" i="78"/>
  <c r="K79" i="66" s="1"/>
  <c r="K96" i="78" l="1"/>
  <c r="K59" i="66" s="1"/>
  <c r="Q8" i="69" s="1"/>
  <c r="K6" i="78"/>
  <c r="K6" i="66" s="1"/>
  <c r="K5" i="78" l="1"/>
  <c r="K5" i="66" s="1"/>
  <c r="Q5" i="69" s="1"/>
  <c r="K172" i="78"/>
  <c r="K135" i="66" s="1"/>
  <c r="K112" i="78" l="1"/>
  <c r="K75" i="66" s="1"/>
  <c r="Q9" i="69" s="1"/>
  <c r="Q10" i="69" s="1"/>
  <c r="H10" i="98" s="1"/>
  <c r="H13" i="98" s="1"/>
  <c r="H14" i="98" s="1"/>
  <c r="K298" i="78" l="1"/>
  <c r="K255" i="66" s="1"/>
  <c r="Q15" i="69"/>
  <c r="Q18" i="69" s="1"/>
  <c r="Q23" i="69" s="1"/>
  <c r="Q25" i="69" s="1"/>
</calcChain>
</file>

<file path=xl/comments1.xml><?xml version="1.0" encoding="utf-8"?>
<comments xmlns="http://schemas.openxmlformats.org/spreadsheetml/2006/main">
  <authors>
    <author>Kekezsu</author>
  </authors>
  <commentList>
    <comment ref="AA79" authorId="0">
      <text>
        <r>
          <rPr>
            <sz val="9"/>
            <color indexed="81"/>
            <rFont val="Tahoma"/>
            <family val="2"/>
            <charset val="238"/>
          </rPr>
          <t>Defibrillátor doboz nyitásérzékelő</t>
        </r>
      </text>
    </comment>
  </commentList>
</comments>
</file>

<file path=xl/comments2.xml><?xml version="1.0" encoding="utf-8"?>
<comments xmlns="http://schemas.openxmlformats.org/spreadsheetml/2006/main">
  <authors>
    <author>Kekezsu</author>
  </authors>
  <commentList>
    <comment ref="U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  <comment ref="V165" authorId="0">
      <text>
        <r>
          <rPr>
            <sz val="9"/>
            <color indexed="81"/>
            <rFont val="Tahoma"/>
            <family val="2"/>
            <charset val="238"/>
          </rPr>
          <t>játszótér</t>
        </r>
      </text>
    </comment>
  </commentList>
</comments>
</file>

<file path=xl/comments3.xml><?xml version="1.0" encoding="utf-8"?>
<comments xmlns="http://schemas.openxmlformats.org/spreadsheetml/2006/main">
  <authors>
    <author>Kekezsu</author>
  </authors>
  <commentList>
    <comment ref="AA153" authorId="0">
      <text>
        <r>
          <rPr>
            <sz val="9"/>
            <color indexed="81"/>
            <rFont val="Tahoma"/>
            <family val="2"/>
            <charset val="238"/>
          </rPr>
          <t>Lapvibrátor</t>
        </r>
      </text>
    </comment>
    <comment ref="Z158" authorId="0">
      <text>
        <r>
          <rPr>
            <sz val="9"/>
            <color indexed="81"/>
            <rFont val="Tahoma"/>
            <family val="2"/>
            <charset val="238"/>
          </rPr>
          <t>Béke utca felújítás</t>
        </r>
      </text>
    </comment>
  </commentList>
</comments>
</file>

<file path=xl/comments4.xml><?xml version="1.0" encoding="utf-8"?>
<comments xmlns="http://schemas.openxmlformats.org/spreadsheetml/2006/main">
  <authors>
    <author>Kekezsu</author>
  </authors>
  <commentList>
    <comment ref="R48" authorId="0">
      <text>
        <r>
          <rPr>
            <sz val="9"/>
            <color indexed="81"/>
            <rFont val="Tahoma"/>
            <family val="2"/>
            <charset val="238"/>
          </rPr>
          <t>Vízellátás, szennyvíz elvezetési terv</t>
        </r>
      </text>
    </comment>
    <comment ref="AC48" authorId="0">
      <text>
        <r>
          <rPr>
            <sz val="9"/>
            <color indexed="81"/>
            <rFont val="Tahoma"/>
            <family val="2"/>
            <charset val="238"/>
          </rPr>
          <t>Vértes utca csatorna rákötés</t>
        </r>
      </text>
    </comment>
    <comment ref="V49" authorId="0">
      <text>
        <r>
          <rPr>
            <sz val="9"/>
            <color indexed="81"/>
            <rFont val="Tahoma"/>
            <family val="2"/>
            <charset val="238"/>
          </rPr>
          <t>gumi elszállítás</t>
        </r>
      </text>
    </comment>
  </commentList>
</comments>
</file>

<file path=xl/comments5.xml><?xml version="1.0" encoding="utf-8"?>
<comments xmlns="http://schemas.openxmlformats.org/spreadsheetml/2006/main">
  <authors>
    <author>Kekezsu</author>
  </authors>
  <commentList>
    <comment ref="D80" authorId="0">
      <text>
        <r>
          <rPr>
            <sz val="9"/>
            <color indexed="81"/>
            <rFont val="Tahoma"/>
            <family val="2"/>
            <charset val="238"/>
          </rPr>
          <t>speciális gyermekétkezés
+ Torma Gyuláné</t>
        </r>
      </text>
    </comment>
    <comment ref="D113" authorId="0">
      <text>
        <r>
          <rPr>
            <sz val="9"/>
            <color indexed="81"/>
            <rFont val="Tahoma"/>
            <family val="2"/>
            <charset val="238"/>
          </rPr>
          <t>Romhányi György Ált. Iskola</t>
        </r>
      </text>
    </comment>
    <comment ref="X120" authorId="0">
      <text>
        <r>
          <rPr>
            <sz val="9"/>
            <color indexed="81"/>
            <rFont val="Tahoma"/>
            <family val="2"/>
            <charset val="238"/>
          </rPr>
          <t>Vértes-Gerecse Vidékfejlesztési Közösség</t>
        </r>
      </text>
    </comment>
    <comment ref="Y120" authorId="0">
      <text>
        <r>
          <rPr>
            <sz val="9"/>
            <color indexed="81"/>
            <rFont val="Tahoma"/>
            <family val="2"/>
            <charset val="238"/>
          </rPr>
          <t>Duna-Vértes köze Regionális Hulladékgazdálkodási Társulás</t>
        </r>
      </text>
    </comment>
  </commentList>
</comments>
</file>

<file path=xl/comments6.xml><?xml version="1.0" encoding="utf-8"?>
<comments xmlns="http://schemas.openxmlformats.org/spreadsheetml/2006/main">
  <authors>
    <author>Kekezsu</author>
    <author>Manoly</author>
  </authors>
  <commentList>
    <comment ref="O16" authorId="0">
      <text>
        <r>
          <rPr>
            <sz val="9"/>
            <color indexed="81"/>
            <rFont val="Tahoma"/>
            <family val="2"/>
            <charset val="238"/>
          </rPr>
          <t>Ruhapénz</t>
        </r>
      </text>
    </comment>
    <comment ref="O55" authorId="1">
      <text>
        <r>
          <rPr>
            <sz val="9"/>
            <color indexed="81"/>
            <rFont val="Tahoma"/>
            <family val="2"/>
            <charset val="238"/>
          </rPr>
          <t>Mérlegképes könyvelő képzés vizsgadíj.
Mérlegképes könyvelő továbbképzés.</t>
        </r>
      </text>
    </comment>
    <comment ref="M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  <comment ref="R62" authorId="1">
      <text>
        <r>
          <rPr>
            <sz val="9"/>
            <color indexed="81"/>
            <rFont val="Tahoma"/>
            <family val="2"/>
            <charset val="238"/>
          </rPr>
          <t>Probono</t>
        </r>
      </text>
    </comment>
  </commentList>
</comments>
</file>

<file path=xl/comments7.xml><?xml version="1.0" encoding="utf-8"?>
<comments xmlns="http://schemas.openxmlformats.org/spreadsheetml/2006/main">
  <authors>
    <author>Kekezsu</author>
  </authors>
  <commentList>
    <comment ref="R48" authorId="0">
      <text>
        <r>
          <rPr>
            <sz val="9"/>
            <color indexed="81"/>
            <rFont val="Tahoma"/>
            <family val="2"/>
            <charset val="238"/>
          </rPr>
          <t>élelmezésvezető tanfolyam</t>
        </r>
      </text>
    </comment>
  </commentList>
</comments>
</file>

<file path=xl/sharedStrings.xml><?xml version="1.0" encoding="utf-8"?>
<sst xmlns="http://schemas.openxmlformats.org/spreadsheetml/2006/main" count="13389" uniqueCount="1127">
  <si>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</si>
  <si>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</si>
  <si>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</si>
  <si>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</si>
  <si>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</si>
  <si>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</si>
  <si>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</si>
  <si>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</si>
  <si>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</si>
  <si>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</si>
  <si>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</si>
  <si>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</si>
  <si>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</si>
  <si>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</si>
  <si>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</si>
  <si>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</si>
  <si>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</si>
  <si>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</si>
  <si>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</si>
  <si>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</si>
  <si>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</si>
  <si>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</si>
  <si>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</si>
  <si>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</si>
  <si>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</si>
  <si>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</si>
  <si>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</si>
  <si>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</si>
  <si>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</si>
  <si>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</si>
  <si>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</si>
  <si>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</si>
  <si>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</si>
  <si>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</si>
  <si>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</si>
  <si>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</si>
  <si>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</si>
  <si>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</si>
  <si>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</si>
  <si>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</si>
  <si>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</si>
  <si>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</si>
  <si>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</si>
  <si>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</si>
  <si>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</si>
  <si>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</si>
  <si>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</si>
  <si>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</si>
  <si>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</si>
  <si>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</si>
  <si>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</si>
  <si>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</si>
  <si>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</si>
  <si>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</si>
  <si>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</si>
  <si>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</si>
  <si>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</si>
  <si>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</si>
  <si>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</si>
  <si>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</si>
  <si>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</si>
  <si>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</si>
  <si>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</si>
  <si>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</si>
  <si>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</si>
  <si>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</si>
  <si>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</si>
  <si>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</si>
  <si>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</si>
  <si>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</si>
  <si>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</si>
  <si>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</si>
  <si>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</si>
  <si>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</si>
  <si>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</si>
  <si>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</si>
  <si>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</si>
  <si>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</si>
  <si>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</si>
  <si>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</si>
  <si>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</si>
  <si>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</si>
  <si>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</si>
  <si>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</si>
  <si>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</si>
  <si>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</si>
  <si>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</si>
  <si>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</si>
  <si>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</si>
  <si>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</si>
  <si>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</si>
  <si>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</si>
  <si>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</si>
  <si>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</si>
  <si>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</si>
  <si>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</si>
  <si>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</si>
  <si>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</si>
  <si>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</si>
  <si>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</si>
  <si>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</si>
  <si>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</si>
  <si>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</si>
  <si>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</si>
  <si>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</si>
  <si>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</si>
  <si>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</si>
  <si>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</si>
  <si>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</si>
  <si>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</si>
  <si>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</si>
  <si>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</si>
  <si>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</si>
  <si>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</si>
  <si>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</si>
  <si>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</si>
  <si>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</si>
  <si>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</si>
  <si>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</si>
  <si>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</si>
  <si>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</si>
  <si>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</si>
  <si>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</si>
  <si>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</si>
  <si>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</si>
  <si>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</si>
  <si>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</si>
  <si>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</si>
  <si>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</si>
  <si>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</si>
  <si>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</si>
  <si>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</si>
  <si>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</si>
  <si>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</si>
  <si>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</si>
  <si>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</si>
  <si>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</si>
  <si>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</si>
  <si>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</si>
  <si>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</si>
  <si>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</si>
  <si>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</si>
  <si>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</si>
  <si>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</si>
  <si>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</si>
  <si>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</si>
  <si>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</si>
  <si>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</si>
  <si>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</si>
  <si>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</si>
  <si>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</si>
  <si>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</si>
  <si>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</si>
  <si>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</si>
  <si>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</si>
  <si>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</si>
  <si>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</si>
  <si>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</si>
  <si>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</si>
  <si>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</si>
  <si>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</si>
  <si>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</si>
  <si>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</si>
  <si>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</si>
  <si>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</si>
  <si>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</si>
  <si>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</si>
  <si>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</si>
  <si>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</si>
  <si>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</si>
  <si>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</si>
  <si>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</si>
  <si>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</si>
  <si>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</si>
  <si>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</si>
  <si>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</si>
  <si>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</si>
  <si>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</si>
  <si>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</si>
  <si>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</si>
  <si>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</si>
  <si>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</si>
  <si>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</si>
  <si>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</si>
  <si>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</si>
  <si>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</si>
  <si>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</si>
  <si>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</si>
  <si>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</si>
  <si>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</si>
  <si>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</si>
  <si>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</si>
  <si>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</si>
  <si>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</si>
  <si>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</si>
  <si>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</si>
  <si>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</si>
  <si>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</si>
  <si>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</si>
  <si>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</si>
  <si>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</si>
  <si>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</si>
  <si>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</si>
  <si>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</si>
  <si>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</si>
  <si>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</si>
  <si>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</si>
  <si>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</si>
  <si>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</si>
  <si>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</si>
  <si>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</si>
  <si>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</si>
  <si>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</si>
  <si>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</si>
  <si>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</si>
  <si>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</si>
  <si>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</si>
  <si>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</si>
  <si>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</si>
  <si>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</si>
  <si>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</si>
  <si>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</si>
  <si>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</si>
  <si>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</si>
  <si>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</si>
  <si>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</si>
  <si>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</si>
  <si>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</si>
  <si>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</si>
  <si>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</si>
  <si>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</si>
  <si>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</si>
  <si>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</si>
  <si>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</si>
  <si>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</si>
  <si>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</si>
  <si>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</si>
  <si>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</si>
  <si>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</si>
  <si>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</si>
  <si>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</si>
  <si>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</si>
  <si>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</si>
  <si>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</si>
  <si>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</si>
  <si>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</si>
  <si>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</si>
  <si>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</si>
  <si>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</si>
  <si>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</si>
  <si>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</si>
  <si>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</si>
  <si>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</si>
  <si>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</si>
  <si>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</si>
  <si>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</si>
  <si>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</si>
  <si>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</si>
  <si>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</si>
  <si>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</si>
  <si>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</si>
  <si>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</si>
  <si>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</si>
  <si>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</si>
  <si>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</si>
  <si>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</si>
  <si>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</si>
  <si>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</si>
  <si>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</si>
  <si>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</si>
  <si>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</si>
  <si>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</si>
  <si>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</si>
  <si>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</si>
  <si>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</si>
  <si>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</si>
  <si>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</si>
  <si>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</si>
  <si>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</si>
  <si>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</si>
  <si>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</si>
  <si>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</si>
  <si>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</si>
  <si>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</si>
  <si>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</si>
  <si>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</si>
  <si>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</si>
  <si>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</si>
  <si>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</si>
  <si>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</si>
  <si>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</si>
  <si>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</si>
  <si>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</si>
  <si>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</si>
  <si>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</si>
  <si>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</si>
  <si>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</si>
  <si>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</si>
  <si>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</si>
  <si>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</si>
  <si>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</si>
  <si>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</si>
  <si>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</si>
  <si>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</si>
  <si>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</si>
  <si>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</si>
  <si>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</si>
  <si>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</si>
  <si>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</si>
  <si>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</si>
  <si>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</si>
  <si>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</si>
  <si>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</si>
  <si>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</si>
  <si>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</si>
  <si>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</si>
  <si>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</si>
  <si>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</si>
  <si>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</si>
  <si>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</si>
  <si>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</si>
  <si>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</si>
  <si>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</si>
  <si>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</si>
  <si>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</si>
  <si>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</si>
  <si>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</si>
  <si>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</si>
  <si>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</si>
  <si>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</si>
  <si>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</si>
  <si>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</si>
  <si>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</si>
  <si>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</si>
  <si>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</si>
  <si>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</si>
  <si>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</si>
  <si>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</si>
  <si>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</si>
  <si>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</si>
  <si>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</si>
  <si>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</si>
  <si>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</si>
  <si>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</si>
  <si>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</si>
  <si>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</si>
  <si>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</si>
  <si>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</si>
  <si>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</si>
  <si>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</si>
  <si>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</si>
  <si>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</si>
  <si>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</si>
  <si>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</si>
  <si>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</si>
  <si>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</si>
  <si>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</si>
  <si>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</si>
  <si>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</si>
  <si>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</si>
  <si>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</si>
  <si>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</si>
  <si>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</si>
  <si>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</si>
  <si>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</si>
  <si>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</si>
  <si>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</si>
  <si>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</si>
  <si>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</si>
  <si>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</si>
  <si>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</si>
  <si>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</si>
  <si>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</si>
  <si>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</si>
  <si>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</si>
  <si>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</si>
  <si>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</si>
  <si>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</si>
  <si>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</si>
  <si>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</si>
  <si>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</si>
  <si>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</si>
  <si>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</si>
  <si>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</si>
  <si>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</si>
  <si>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</si>
  <si>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</si>
  <si>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</si>
  <si>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</si>
  <si>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</si>
  <si>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</si>
  <si>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</si>
  <si>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</si>
  <si>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</si>
  <si>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</si>
  <si>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</si>
  <si>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</si>
  <si>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</si>
  <si>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</si>
  <si>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</si>
  <si>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</si>
  <si>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</si>
  <si>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</si>
  <si>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</si>
  <si>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</si>
  <si>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</si>
  <si>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</si>
  <si>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</si>
  <si>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</si>
  <si>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</si>
  <si>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</si>
  <si>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</si>
  <si>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</si>
  <si>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</si>
  <si>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</si>
  <si>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</si>
  <si>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</si>
  <si>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</si>
  <si>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</si>
  <si>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</si>
  <si>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</si>
  <si>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</si>
  <si>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</si>
  <si>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</si>
  <si>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</si>
  <si>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</si>
  <si>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</si>
  <si>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</si>
  <si>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</si>
  <si>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</si>
  <si>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</si>
  <si>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</si>
  <si>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</si>
  <si>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</si>
  <si>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</si>
  <si>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</si>
  <si>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</si>
  <si>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</si>
  <si>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</si>
  <si>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</si>
  <si>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</si>
  <si>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</si>
  <si>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</si>
  <si>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</si>
  <si>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</si>
  <si>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</si>
  <si>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</si>
  <si>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</si>
  <si>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</si>
  <si>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</si>
  <si>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</si>
  <si>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</si>
  <si>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</si>
  <si>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</si>
  <si>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</si>
  <si>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</si>
  <si>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</si>
  <si>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</si>
  <si>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</si>
  <si>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</si>
  <si>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</si>
  <si>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</si>
  <si>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</si>
  <si>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</si>
  <si>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</si>
  <si>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</si>
  <si>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</si>
  <si>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</si>
  <si>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</si>
  <si>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</si>
  <si>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</si>
  <si>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</si>
  <si>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</si>
  <si>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</si>
  <si>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</si>
  <si>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</si>
  <si>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</si>
  <si>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</si>
  <si>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</si>
  <si>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</si>
  <si>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</si>
  <si>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</si>
  <si>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</si>
  <si>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</si>
  <si>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</si>
  <si>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</si>
  <si>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</si>
  <si>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</si>
  <si>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</si>
  <si>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</si>
  <si>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</si>
  <si>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</si>
  <si>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</si>
  <si>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</si>
  <si>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</si>
  <si>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</si>
  <si>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</si>
  <si>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</si>
  <si>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</si>
  <si>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</si>
  <si>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</si>
  <si>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</si>
  <si>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</si>
  <si>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</si>
  <si>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</si>
  <si>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</si>
  <si>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</si>
  <si>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</si>
  <si>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</si>
  <si>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</si>
  <si>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</si>
  <si>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</si>
  <si>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</si>
  <si>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</si>
  <si>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</si>
  <si>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</si>
  <si>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</si>
  <si>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</si>
  <si>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</si>
  <si>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</si>
  <si>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</si>
  <si>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</si>
  <si>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</si>
  <si>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</si>
  <si>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</si>
  <si>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</si>
  <si>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</si>
  <si>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</si>
  <si>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</si>
  <si>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</si>
  <si>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</si>
  <si>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</si>
  <si>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</si>
  <si>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</si>
  <si>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</si>
  <si>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</si>
  <si>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</si>
  <si>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</si>
  <si>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</si>
  <si>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</si>
  <si>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</si>
  <si>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</si>
  <si>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</si>
  <si>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</si>
  <si>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</si>
  <si>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</si>
  <si>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</si>
  <si>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</si>
  <si>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</si>
  <si>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</si>
  <si>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</si>
  <si>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</si>
  <si>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</si>
  <si>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</si>
  <si>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</si>
  <si>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</si>
  <si>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</si>
  <si>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</si>
  <si>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</si>
  <si>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</si>
  <si>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</si>
  <si>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</si>
  <si>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</si>
  <si>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</si>
  <si>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</si>
  <si>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</si>
  <si>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</si>
  <si>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</si>
  <si>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</si>
  <si>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</si>
  <si>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</si>
  <si>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</si>
  <si>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</si>
  <si>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</si>
  <si>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</si>
  <si>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</si>
  <si>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</si>
  <si>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</si>
  <si>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</si>
  <si>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</si>
  <si>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</si>
  <si>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</si>
  <si>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</si>
  <si>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</si>
  <si>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</si>
  <si>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</si>
  <si>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</si>
  <si>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</si>
  <si>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</si>
  <si>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</si>
  <si>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</si>
  <si>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</si>
  <si>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</si>
  <si>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</si>
  <si>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</si>
  <si>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</si>
  <si>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</si>
  <si>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</si>
  <si>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</si>
  <si>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</si>
  <si>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</si>
  <si>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</si>
  <si>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</si>
  <si>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</si>
  <si>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</si>
  <si>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</si>
  <si>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</si>
  <si>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</si>
  <si>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</si>
  <si>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</si>
  <si>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</si>
  <si>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</si>
  <si>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</si>
  <si>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</si>
  <si>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</si>
  <si>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</si>
  <si>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</si>
  <si>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</si>
  <si>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</si>
  <si>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</si>
  <si>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</si>
  <si>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</si>
  <si>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</si>
  <si>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</si>
  <si>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</si>
  <si>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</si>
  <si>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</si>
  <si>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</si>
  <si>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</si>
  <si>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</si>
  <si>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</si>
  <si>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</si>
  <si>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</si>
  <si>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</si>
  <si>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</si>
  <si>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</si>
  <si>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</si>
  <si>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</si>
  <si>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</si>
  <si>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</si>
  <si>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</si>
  <si>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</si>
  <si>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</si>
  <si>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</si>
  <si>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</si>
  <si>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</si>
  <si>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</si>
  <si>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</si>
  <si>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</si>
  <si>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</si>
  <si>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</si>
  <si>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</si>
  <si>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</si>
  <si>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</si>
  <si>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</si>
  <si>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</si>
  <si>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</si>
  <si>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</si>
  <si>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</si>
  <si>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</si>
  <si>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</si>
  <si>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</si>
  <si>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</si>
  <si>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</si>
  <si>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</si>
  <si>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</si>
  <si>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</si>
  <si>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</si>
  <si>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</si>
  <si>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</si>
  <si>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</si>
  <si>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</si>
  <si>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</si>
  <si>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</si>
  <si>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</si>
  <si>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</si>
  <si>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</si>
  <si>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</si>
  <si>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</si>
  <si>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</si>
  <si>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</si>
  <si>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</si>
  <si>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</si>
  <si>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</si>
  <si>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</si>
  <si>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</si>
  <si>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</si>
  <si>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</si>
  <si>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</si>
  <si>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</si>
  <si>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</si>
  <si>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</si>
  <si>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</si>
  <si>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</si>
  <si>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</si>
  <si>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</si>
  <si>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</si>
  <si>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</si>
  <si>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</si>
  <si>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</si>
  <si>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</si>
  <si>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</si>
  <si>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</si>
  <si>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</si>
  <si>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</si>
  <si>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</si>
  <si>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</si>
  <si>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</si>
  <si>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</si>
  <si>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</si>
  <si>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</si>
  <si>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</si>
  <si>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</si>
  <si>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</si>
  <si>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</si>
  <si>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</si>
  <si>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</si>
  <si>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</si>
  <si>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</si>
  <si>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</si>
  <si>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</si>
  <si>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</si>
  <si>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</si>
  <si>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</si>
  <si>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</si>
  <si>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</si>
  <si>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</si>
  <si>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</si>
  <si>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</si>
  <si>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</si>
  <si>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</si>
  <si>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</si>
  <si>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</si>
  <si>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</si>
  <si>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</si>
  <si>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</si>
  <si>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</si>
  <si>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</si>
  <si>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</si>
  <si>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</si>
  <si>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</si>
  <si>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</si>
  <si>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</si>
  <si>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</si>
  <si>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</si>
  <si>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</si>
  <si>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</si>
  <si>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</si>
  <si>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</si>
  <si>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</si>
  <si>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</si>
  <si>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</si>
  <si>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</si>
  <si>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</si>
  <si>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</si>
  <si>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</si>
  <si>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</si>
  <si>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</si>
  <si>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</si>
  <si>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</si>
  <si>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</si>
  <si>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</si>
  <si>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</si>
  <si>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</si>
  <si>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</si>
  <si>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</si>
  <si>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</si>
  <si>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</si>
  <si>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</si>
  <si>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</si>
  <si>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</si>
  <si>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</si>
  <si>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</si>
  <si>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</si>
  <si>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</si>
  <si>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</si>
  <si>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</si>
  <si>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</si>
  <si>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</si>
  <si>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</si>
  <si>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</si>
  <si>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</si>
  <si>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</si>
  <si>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</si>
  <si>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</si>
  <si>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</si>
  <si>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</si>
  <si>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</si>
  <si>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</si>
  <si>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</si>
  <si>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</si>
  <si>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</si>
  <si>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</si>
  <si>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</si>
  <si>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</si>
  <si>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</si>
  <si>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</si>
  <si>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</si>
  <si>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</si>
  <si>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</si>
  <si>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</si>
  <si>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</si>
  <si>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</si>
  <si>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</si>
  <si>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</si>
  <si>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</si>
  <si>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</si>
  <si>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</si>
  <si>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</si>
  <si>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</si>
  <si>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</si>
  <si>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</si>
  <si>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</si>
  <si>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</si>
  <si>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</si>
  <si>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</si>
  <si>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</si>
  <si>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</si>
  <si>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</si>
  <si>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</si>
  <si>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</si>
  <si>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</si>
  <si>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</si>
  <si>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</si>
  <si>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</si>
  <si>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</si>
  <si>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</si>
  <si>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</si>
  <si>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</si>
  <si>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</si>
  <si>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</si>
  <si>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</si>
  <si>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</si>
  <si>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</si>
  <si>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</si>
  <si>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</si>
  <si>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</si>
  <si>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</si>
  <si>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</si>
  <si>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</si>
  <si>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</si>
  <si>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064010 Közvilágítás</t>
  </si>
  <si>
    <t>082092 Közmű-velődés</t>
  </si>
  <si>
    <t>BEVÉTEL</t>
  </si>
  <si>
    <t>KIADÁS</t>
  </si>
  <si>
    <t>Egyenleg</t>
  </si>
  <si>
    <t>900020 Adó</t>
  </si>
  <si>
    <t>Kötelező feladat</t>
  </si>
  <si>
    <t>Önként vállalt feladat</t>
  </si>
  <si>
    <t>018030 Támogatási célú fin. műveletek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</si>
  <si>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</si>
  <si>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</si>
  <si>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</si>
  <si>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</si>
  <si>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</si>
  <si>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</si>
  <si>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köztemető közüzemi költségek</t>
  </si>
  <si>
    <t>orvosi rendelő közüzemi költségek</t>
  </si>
  <si>
    <t>fűnyíró traktor javítása - Újbaroki SE</t>
  </si>
  <si>
    <t>B4082</t>
  </si>
  <si>
    <t>Jövedelmi típusú települési adók bevétele</t>
  </si>
  <si>
    <t>Egyéb települési adók bevétel (földadó)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</si>
  <si>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</si>
  <si>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</si>
  <si>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</si>
  <si>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</si>
  <si>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</si>
  <si>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</si>
  <si>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</si>
  <si>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</si>
  <si>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</si>
  <si>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</si>
  <si>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</si>
  <si>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</si>
  <si>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</si>
  <si>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</si>
  <si>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</si>
  <si>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</si>
  <si>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</si>
  <si>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</si>
  <si>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</si>
  <si>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</si>
  <si>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</si>
  <si>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</si>
  <si>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</si>
  <si>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</si>
  <si>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</si>
  <si>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</si>
  <si>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</si>
  <si>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</si>
  <si>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</si>
  <si>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</si>
  <si>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</si>
  <si>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</si>
  <si>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</si>
  <si>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</si>
  <si>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</si>
  <si>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</si>
  <si>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</si>
  <si>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</si>
  <si>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</si>
  <si>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</si>
  <si>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</si>
  <si>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</si>
  <si>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</si>
  <si>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</si>
  <si>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</si>
  <si>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</si>
  <si>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</si>
  <si>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</si>
  <si>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</si>
  <si>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</si>
  <si>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</si>
  <si>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</si>
  <si>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</si>
  <si>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</si>
  <si>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</si>
  <si>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</si>
  <si>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</si>
  <si>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</si>
  <si>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</si>
  <si>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</si>
  <si>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</si>
  <si>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</si>
  <si>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</si>
  <si>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</si>
  <si>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</si>
  <si>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</si>
  <si>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</si>
  <si>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</si>
  <si>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</si>
  <si>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</si>
  <si>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</si>
  <si>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</si>
  <si>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</si>
  <si>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</si>
  <si>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</si>
  <si>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</si>
  <si>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</si>
  <si>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</si>
  <si>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</si>
  <si>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</si>
  <si>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</si>
  <si>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</si>
  <si>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</si>
  <si>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</si>
  <si>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</si>
  <si>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</si>
  <si>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</si>
  <si>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</si>
  <si>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</si>
  <si>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</si>
  <si>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</si>
  <si>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</si>
  <si>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</si>
  <si>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</si>
  <si>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</si>
  <si>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</si>
  <si>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</si>
  <si>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</si>
  <si>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</si>
  <si>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107060 Egyéb szociális ellátások</t>
  </si>
  <si>
    <t>Szár Községi Önkormányzat költségvetési összesítő - 2017. év</t>
  </si>
  <si>
    <t>051030 Nem veszélyes hulladék begyűjtése</t>
  </si>
  <si>
    <t>072111 Háziorvosi alapellátás</t>
  </si>
  <si>
    <t>072311 Fogorvosi alapellátás</t>
  </si>
  <si>
    <t>074031 Család és nővédelmi eü. gondozás</t>
  </si>
  <si>
    <t>082044 Könyvtár</t>
  </si>
  <si>
    <t>052020 Szennyvíz gyűjtése, tisztítása, elhelyezése</t>
  </si>
  <si>
    <t>054020 Védett természeti területek</t>
  </si>
  <si>
    <t>Szári Közös Önkormányzati Hivatal költségvetési összesítő - 2017. év</t>
  </si>
  <si>
    <t>Szári Napsugár Kindergarten Óvoda költségvetési összesítő - 2017. év</t>
  </si>
  <si>
    <t>091140 Óvodai nevelés, ellátás működtetési feladatai</t>
  </si>
  <si>
    <t>091120 SNI gyermekek óvodai nevelésének, ellátásának szakmai feladatai</t>
  </si>
  <si>
    <t>091130 Nemzetiségi óvodai nevelés, ellátás szakmai feladatai</t>
  </si>
  <si>
    <t>096015 Gyermek-étkeztetés</t>
  </si>
  <si>
    <t>096025 Munkahelyi étkeztetés</t>
  </si>
  <si>
    <t>Szár Községi Önkormányzat</t>
  </si>
  <si>
    <t>Szári Közös Önkormányzati Hivatal</t>
  </si>
  <si>
    <t>Szári Napsugár Kindergarten Óvoda</t>
  </si>
  <si>
    <t>Szár község költségvetési összesítő 2017. év</t>
  </si>
  <si>
    <t>Hivatal</t>
  </si>
  <si>
    <t>2016. évről áthúzódó bérkompenzáció támogatása</t>
  </si>
  <si>
    <t>Egyéb szociális feladatok</t>
  </si>
  <si>
    <t>Család- és gyermekjóléti szolgálat</t>
  </si>
  <si>
    <t>Gyermekétkeztetés</t>
  </si>
  <si>
    <t>fogorvosi ellátás</t>
  </si>
  <si>
    <t>Újbarok Községi Önkormányzat</t>
  </si>
  <si>
    <t>bérleti díjak</t>
  </si>
  <si>
    <t>esküvő</t>
  </si>
  <si>
    <t>Sportcsarnok terembérleti díj</t>
  </si>
  <si>
    <t>szemeteszsák</t>
  </si>
  <si>
    <t>Művelődési ház, régi óvoda</t>
  </si>
  <si>
    <t>Hivatal közüzemi díjai</t>
  </si>
  <si>
    <t>Vörösmarty Mihály Könyvtár (továbbképzés)</t>
  </si>
  <si>
    <t>vírusirtó</t>
  </si>
  <si>
    <t>webtárhely</t>
  </si>
  <si>
    <t>belső ellenőrzés</t>
  </si>
  <si>
    <t>ingatlan kataszter</t>
  </si>
  <si>
    <t>üzemorvos</t>
  </si>
  <si>
    <t>egyéb kiadások</t>
  </si>
  <si>
    <t>vérvétel</t>
  </si>
  <si>
    <t>orvosi ügyelet közüzemi díjai</t>
  </si>
  <si>
    <t>orvosi ügyelet</t>
  </si>
  <si>
    <t>bankköltség</t>
  </si>
  <si>
    <t>vagyonbiztosítás</t>
  </si>
  <si>
    <t>gyepmester</t>
  </si>
  <si>
    <t>felelősségbiztosítás</t>
  </si>
  <si>
    <t>Kisbíró újság</t>
  </si>
  <si>
    <t>Köztisztviselők napja</t>
  </si>
  <si>
    <t>reprezentáció</t>
  </si>
  <si>
    <t>tartalék</t>
  </si>
  <si>
    <t>adóhátralék miatti tartalék (kevés eséllyel behajtható)</t>
  </si>
  <si>
    <t>kémény ellenőrzés</t>
  </si>
  <si>
    <t>normatíva</t>
  </si>
  <si>
    <t>irányító szervi támogatás</t>
  </si>
  <si>
    <t>internet</t>
  </si>
  <si>
    <t>netbank</t>
  </si>
  <si>
    <t>szoftverek</t>
  </si>
  <si>
    <t>mobiltelefon</t>
  </si>
  <si>
    <t>vezetékes telefon</t>
  </si>
  <si>
    <t>továbbképzések</t>
  </si>
  <si>
    <t>bélyegvásárlás</t>
  </si>
  <si>
    <t>Információs Rendszer Biztonságáért Felelősi szolg.</t>
  </si>
  <si>
    <t>készülékbiztosítás</t>
  </si>
  <si>
    <t>Nemzeti Közszolgálati Egyetem - továbbképzés</t>
  </si>
  <si>
    <t>gyermekétkeztetés</t>
  </si>
  <si>
    <t>munkahelyi étkeztetés</t>
  </si>
  <si>
    <t>SNI ellátás</t>
  </si>
  <si>
    <t>kártevőirtás</t>
  </si>
  <si>
    <t>riasztórendszer</t>
  </si>
  <si>
    <t>normatíva - óvoda</t>
  </si>
  <si>
    <t>egyéb költségek</t>
  </si>
  <si>
    <t>Jubileumi jutalom</t>
  </si>
  <si>
    <t>Magyar Vöröskereszt</t>
  </si>
  <si>
    <t>Szár Községi Polgárőrség</t>
  </si>
  <si>
    <t>Szár Községi Sportegyesület</t>
  </si>
  <si>
    <t>tűzjelző berendezés</t>
  </si>
  <si>
    <t>072111 Háziorvos</t>
  </si>
  <si>
    <t>072311 Fogorvos</t>
  </si>
  <si>
    <t>074031 Védőnő</t>
  </si>
  <si>
    <t>biztosítás</t>
  </si>
  <si>
    <t>környezetvédelmi alap</t>
  </si>
  <si>
    <t>víziközmű</t>
  </si>
  <si>
    <t>köztemető</t>
  </si>
  <si>
    <t>községgazdálkodás</t>
  </si>
  <si>
    <t>közvilágítás</t>
  </si>
  <si>
    <t>091120 SNI</t>
  </si>
  <si>
    <t>091130 Nemzetiségi óvodai nevelés</t>
  </si>
  <si>
    <t>támogatás</t>
  </si>
  <si>
    <t>óvoda normatíva</t>
  </si>
  <si>
    <t>óvoda támogatás</t>
  </si>
  <si>
    <t>konyha normatíva</t>
  </si>
  <si>
    <t>konyha támogatás</t>
  </si>
  <si>
    <t>támogatás - óvoda</t>
  </si>
  <si>
    <t>106020 Lakásfenntartás-sal összefüggő ellátások</t>
  </si>
  <si>
    <t>Esély Alapítvány</t>
  </si>
  <si>
    <t>Esély Alapítvány (Újbarok része)</t>
  </si>
  <si>
    <t>sportcsarnok közüzemi díjai</t>
  </si>
  <si>
    <t>Újbarok Községi Önkormányzat - hivatal</t>
  </si>
  <si>
    <t>Újbarok Községi Önkormányzat - óvoda</t>
  </si>
  <si>
    <t>011130
Igazgatás</t>
  </si>
  <si>
    <t>013320
Köztemető</t>
  </si>
  <si>
    <t>013350
Vagyongazd.</t>
  </si>
  <si>
    <t>018030
Támogatási célú fin. műveletek</t>
  </si>
  <si>
    <t>072111
Háziorvosi alapellátás</t>
  </si>
  <si>
    <t>081030
Sport</t>
  </si>
  <si>
    <t>riasztó</t>
  </si>
  <si>
    <t>Óvoda közüzemi díjai</t>
  </si>
  <si>
    <t>Konyha költségei</t>
  </si>
  <si>
    <t>igazgatás</t>
  </si>
  <si>
    <t>konyha</t>
  </si>
  <si>
    <t>ASP pályázat</t>
  </si>
  <si>
    <t>Kötelező
feladat</t>
  </si>
  <si>
    <t>Önként
vállalt
feladat</t>
  </si>
  <si>
    <t>településrendezés</t>
  </si>
  <si>
    <t>normatíva - gyermekétkeztetés</t>
  </si>
  <si>
    <t>támogatás - gyermekétkeztetés</t>
  </si>
  <si>
    <t>támogatás - munkahelyi étkeztetés</t>
  </si>
  <si>
    <t>5/2017. (II.28.) önk. rend.</t>
  </si>
  <si>
    <t>webfejlesztés</t>
  </si>
  <si>
    <t>5/2017. (II.28. ) önk. rend.</t>
  </si>
  <si>
    <t>Teljesítés</t>
  </si>
  <si>
    <t>Informatikai szolgáltatások igénybevétele</t>
  </si>
  <si>
    <t>Módosított előirányzat</t>
  </si>
  <si>
    <t>018020 Központi költségvetési befizetések</t>
  </si>
  <si>
    <t>fénymásolás - könyvtár</t>
  </si>
  <si>
    <t>Szári Csillag Mazsorett</t>
  </si>
  <si>
    <t>Szári Örökség Közhasznú Egyesület - tánccsoport</t>
  </si>
  <si>
    <t>Nyugdíjas Klub</t>
  </si>
  <si>
    <t>gyógyszer támogatás</t>
  </si>
  <si>
    <t>lakásfenntartási támogatás</t>
  </si>
  <si>
    <t>rendkívüli települési támogatás</t>
  </si>
  <si>
    <t>16/2017. (VII.3.) önk. rend.</t>
  </si>
  <si>
    <t>I. félév</t>
  </si>
  <si>
    <t>könyvbeszerzés</t>
  </si>
  <si>
    <t>egyéb</t>
  </si>
  <si>
    <t>hirdetés - Kisbíró</t>
  </si>
  <si>
    <t>Egyéb települési adók bevétel (talajterhelési díj)</t>
  </si>
  <si>
    <t>szociális étkezés</t>
  </si>
  <si>
    <t>Településképi arculati kézikönyv elkészítésének támogatása</t>
  </si>
  <si>
    <t>beiskolázási támogatás</t>
  </si>
  <si>
    <t>17/2017. (IX.13.) önk. rend.</t>
  </si>
  <si>
    <t>0548315</t>
  </si>
  <si>
    <t>0548316</t>
  </si>
  <si>
    <t>0548317</t>
  </si>
  <si>
    <t>0548319</t>
  </si>
  <si>
    <t>Szár Község Német Kisebbségi Oktatásáért és Kultúrájáért Egy.</t>
  </si>
  <si>
    <t>104051 Gyermek-védelem</t>
  </si>
  <si>
    <t>19/2017. (X.17.) önk. rend.</t>
  </si>
  <si>
    <t>anyakönyvvezetői díj</t>
  </si>
  <si>
    <t>093431</t>
  </si>
  <si>
    <t>093434</t>
  </si>
  <si>
    <t>0935137</t>
  </si>
  <si>
    <t>0940231</t>
  </si>
  <si>
    <t>094023</t>
  </si>
  <si>
    <t>21/2017. (XI.30.) önk. rend.</t>
  </si>
  <si>
    <t>közterület használati díj, haszonbérleti díj</t>
  </si>
  <si>
    <t>születési támogatás</t>
  </si>
  <si>
    <t>Teljesítés összesen</t>
  </si>
  <si>
    <t>Teljesítés kormányzati funkciónként</t>
  </si>
  <si>
    <t>Teljesítés havi ütemezése</t>
  </si>
  <si>
    <t>Teljesítés korm. funkciónként</t>
  </si>
  <si>
    <t>Módosított
előirányzat</t>
  </si>
  <si>
    <t>Pályázatok (konyha, bölcsőde, útfelújítás)</t>
  </si>
  <si>
    <t>Teljesítés
összesen</t>
  </si>
  <si>
    <t>Teljesítés intézményenként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</si>
</sst>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1"/>
      <color rgb="FFFF000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900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4" xfId="0" applyNumberFormat="1" applyFont="1" applyFill="1" applyBorder="1" applyAlignment="1">
      <alignment vertical="center"/>
    </xf>
    <xf numFmtId="3" fontId="2" fillId="0" borderId="55" xfId="0" applyNumberFormat="1" applyFont="1" applyFill="1" applyBorder="1" applyAlignment="1">
      <alignment vertical="center"/>
    </xf>
    <xf numFmtId="3" fontId="8" fillId="0" borderId="54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2" fillId="0" borderId="60" xfId="0" applyNumberFormat="1" applyFont="1" applyFill="1" applyBorder="1" applyAlignment="1">
      <alignment vertical="center"/>
    </xf>
    <xf numFmtId="3" fontId="8" fillId="0" borderId="60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8" xfId="0" applyNumberFormat="1" applyFont="1" applyFill="1" applyBorder="1" applyAlignment="1">
      <alignment vertical="center"/>
    </xf>
    <xf numFmtId="3" fontId="3" fillId="3" borderId="50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8" xfId="0" applyNumberFormat="1" applyFont="1" applyFill="1" applyBorder="1" applyAlignment="1">
      <alignment vertical="center"/>
    </xf>
    <xf numFmtId="3" fontId="16" fillId="3" borderId="50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13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0" xfId="0" applyNumberFormat="1" applyFont="1" applyFill="1" applyBorder="1" applyAlignment="1">
      <alignment vertical="center"/>
    </xf>
    <xf numFmtId="3" fontId="8" fillId="4" borderId="54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59" xfId="0" applyNumberFormat="1" applyFont="1" applyFill="1" applyBorder="1" applyAlignment="1">
      <alignment vertical="center"/>
    </xf>
    <xf numFmtId="3" fontId="3" fillId="4" borderId="52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8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3" fontId="8" fillId="0" borderId="15" xfId="0" applyNumberFormat="1" applyFont="1" applyBorder="1" applyAlignment="1">
      <alignment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79" xfId="0" applyNumberFormat="1" applyFont="1" applyFill="1" applyBorder="1" applyAlignment="1">
      <alignment vertical="center"/>
    </xf>
    <xf numFmtId="3" fontId="3" fillId="4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2" fillId="0" borderId="81" xfId="0" applyNumberFormat="1" applyFont="1" applyFill="1" applyBorder="1" applyAlignment="1">
      <alignment vertical="center"/>
    </xf>
    <xf numFmtId="3" fontId="8" fillId="0" borderId="81" xfId="0" applyNumberFormat="1" applyFont="1" applyFill="1" applyBorder="1" applyAlignment="1">
      <alignment vertical="center"/>
    </xf>
    <xf numFmtId="3" fontId="8" fillId="4" borderId="80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5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1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4" xfId="0" applyNumberFormat="1" applyFont="1" applyFill="1" applyBorder="1" applyAlignment="1">
      <alignment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60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4" xfId="0" applyNumberFormat="1" applyFont="1" applyFill="1" applyBorder="1" applyAlignment="1">
      <alignment vertical="center"/>
    </xf>
    <xf numFmtId="3" fontId="21" fillId="0" borderId="54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7" xfId="0" applyNumberFormat="1" applyFont="1" applyFill="1" applyBorder="1" applyAlignment="1">
      <alignment vertical="center"/>
    </xf>
    <xf numFmtId="3" fontId="8" fillId="0" borderId="64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0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3" fontId="8" fillId="0" borderId="14" xfId="0" applyNumberFormat="1" applyFont="1" applyBorder="1" applyAlignment="1">
      <alignment vertical="center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84" xfId="1" applyFont="1" applyFill="1" applyBorder="1" applyAlignment="1">
      <alignment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7" fillId="0" borderId="84" xfId="1" applyFont="1" applyFill="1" applyBorder="1" applyAlignment="1">
      <alignment vertical="center"/>
    </xf>
    <xf numFmtId="0" fontId="4" fillId="0" borderId="4" xfId="1" applyFont="1" applyFill="1" applyBorder="1" applyAlignment="1">
      <alignment vertical="center"/>
    </xf>
    <xf numFmtId="0" fontId="4" fillId="0" borderId="84" xfId="1" applyFont="1" applyFill="1" applyBorder="1" applyAlignment="1">
      <alignment vertical="center"/>
    </xf>
    <xf numFmtId="0" fontId="9" fillId="0" borderId="4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1" xfId="0" applyNumberFormat="1" applyFont="1" applyFill="1" applyBorder="1" applyAlignment="1">
      <alignment vertical="center"/>
    </xf>
    <xf numFmtId="3" fontId="3" fillId="0" borderId="54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4" fillId="0" borderId="40" xfId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41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88" xfId="0" applyFont="1" applyBorder="1" applyAlignment="1">
      <alignment horizontal="center" vertical="center" wrapText="1"/>
    </xf>
    <xf numFmtId="3" fontId="2" fillId="0" borderId="6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3" fontId="15" fillId="0" borderId="67" xfId="0" applyNumberFormat="1" applyFont="1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3" fontId="2" fillId="0" borderId="91" xfId="0" applyNumberFormat="1" applyFont="1" applyBorder="1" applyAlignment="1">
      <alignment vertical="center"/>
    </xf>
    <xf numFmtId="3" fontId="15" fillId="0" borderId="30" xfId="0" applyNumberFormat="1" applyFont="1" applyBorder="1" applyAlignment="1">
      <alignment vertical="center"/>
    </xf>
    <xf numFmtId="0" fontId="16" fillId="0" borderId="71" xfId="0" applyFont="1" applyBorder="1" applyAlignment="1">
      <alignment horizontal="left" vertical="center" wrapText="1"/>
    </xf>
    <xf numFmtId="3" fontId="16" fillId="0" borderId="21" xfId="0" applyNumberFormat="1" applyFont="1" applyBorder="1" applyAlignment="1">
      <alignment vertical="center"/>
    </xf>
    <xf numFmtId="3" fontId="16" fillId="0" borderId="88" xfId="0" applyNumberFormat="1" applyFont="1" applyBorder="1" applyAlignment="1">
      <alignment vertical="center"/>
    </xf>
    <xf numFmtId="3" fontId="16" fillId="0" borderId="69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3" fontId="2" fillId="0" borderId="92" xfId="0" applyNumberFormat="1" applyFont="1" applyBorder="1" applyAlignment="1">
      <alignment vertical="center"/>
    </xf>
    <xf numFmtId="3" fontId="15" fillId="0" borderId="19" xfId="0" applyNumberFormat="1" applyFont="1" applyBorder="1" applyAlignment="1">
      <alignment vertical="center"/>
    </xf>
    <xf numFmtId="3" fontId="8" fillId="0" borderId="93" xfId="0" applyNumberFormat="1" applyFont="1" applyBorder="1" applyAlignment="1">
      <alignment vertical="center"/>
    </xf>
    <xf numFmtId="3" fontId="20" fillId="0" borderId="94" xfId="0" applyNumberFormat="1" applyFont="1" applyBorder="1" applyAlignment="1">
      <alignment vertical="center"/>
    </xf>
    <xf numFmtId="0" fontId="6" fillId="0" borderId="4" xfId="0" applyFont="1" applyFill="1" applyBorder="1" applyAlignment="1">
      <alignment horizontal="left" vertical="center"/>
    </xf>
    <xf numFmtId="49" fontId="6" fillId="0" borderId="0" xfId="0" applyNumberFormat="1" applyFont="1" applyFill="1" applyAlignment="1"/>
    <xf numFmtId="0" fontId="6" fillId="0" borderId="84" xfId="0" applyFont="1" applyFill="1" applyBorder="1" applyAlignment="1">
      <alignment horizontal="left" vertical="center"/>
    </xf>
    <xf numFmtId="0" fontId="10" fillId="0" borderId="0" xfId="0" applyFont="1" applyFill="1" applyAlignment="1"/>
    <xf numFmtId="0" fontId="6" fillId="0" borderId="4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1" xfId="1" applyFont="1" applyFill="1" applyBorder="1" applyAlignment="1">
      <alignment horizontal="left" vertical="center"/>
    </xf>
    <xf numFmtId="0" fontId="6" fillId="0" borderId="96" xfId="1" applyFont="1" applyFill="1" applyBorder="1" applyAlignment="1">
      <alignment horizontal="left" vertical="center"/>
    </xf>
    <xf numFmtId="3" fontId="2" fillId="0" borderId="71" xfId="1" applyNumberFormat="1" applyFont="1" applyFill="1" applyBorder="1" applyAlignment="1">
      <alignment horizontal="right" vertical="center"/>
    </xf>
    <xf numFmtId="3" fontId="2" fillId="0" borderId="98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2" fillId="0" borderId="83" xfId="0" applyNumberFormat="1" applyFont="1" applyFill="1" applyBorder="1" applyAlignment="1">
      <alignment vertical="center"/>
    </xf>
    <xf numFmtId="3" fontId="2" fillId="0" borderId="69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49" fontId="4" fillId="0" borderId="0" xfId="0" applyNumberFormat="1" applyFont="1" applyFill="1"/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3" fontId="8" fillId="4" borderId="77" xfId="0" applyNumberFormat="1" applyFont="1" applyFill="1" applyBorder="1" applyAlignment="1">
      <alignment vertical="center"/>
    </xf>
    <xf numFmtId="3" fontId="8" fillId="4" borderId="64" xfId="0" applyNumberFormat="1" applyFont="1" applyFill="1" applyBorder="1" applyAlignment="1">
      <alignment vertical="center"/>
    </xf>
    <xf numFmtId="3" fontId="8" fillId="4" borderId="10" xfId="0" applyNumberFormat="1" applyFont="1" applyFill="1" applyBorder="1" applyAlignment="1">
      <alignment vertical="center"/>
    </xf>
    <xf numFmtId="3" fontId="8" fillId="4" borderId="8" xfId="0" applyNumberFormat="1" applyFont="1" applyFill="1" applyBorder="1" applyAlignment="1">
      <alignment vertical="center"/>
    </xf>
    <xf numFmtId="3" fontId="8" fillId="4" borderId="17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4" fillId="0" borderId="7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horizontal="right" vertical="center"/>
    </xf>
    <xf numFmtId="3" fontId="5" fillId="0" borderId="8" xfId="0" applyNumberFormat="1" applyFont="1" applyFill="1" applyBorder="1" applyAlignment="1">
      <alignment horizontal="right"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0" xfId="0" applyNumberFormat="1" applyFont="1" applyFill="1" applyBorder="1" applyAlignment="1">
      <alignment vertical="center"/>
    </xf>
    <xf numFmtId="3" fontId="2" fillId="0" borderId="52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6" fillId="0" borderId="54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3" fontId="3" fillId="3" borderId="100" xfId="0" applyNumberFormat="1" applyFont="1" applyFill="1" applyBorder="1" applyAlignment="1">
      <alignment vertical="center"/>
    </xf>
    <xf numFmtId="3" fontId="3" fillId="4" borderId="105" xfId="0" applyNumberFormat="1" applyFont="1" applyFill="1" applyBorder="1" applyAlignment="1">
      <alignment vertical="center"/>
    </xf>
    <xf numFmtId="3" fontId="8" fillId="0" borderId="106" xfId="0" applyNumberFormat="1" applyFont="1" applyFill="1" applyBorder="1" applyAlignment="1">
      <alignment vertical="center"/>
    </xf>
    <xf numFmtId="3" fontId="3" fillId="4" borderId="106" xfId="0" applyNumberFormat="1" applyFont="1" applyFill="1" applyBorder="1" applyAlignment="1">
      <alignment vertical="center"/>
    </xf>
    <xf numFmtId="3" fontId="2" fillId="0" borderId="106" xfId="0" applyNumberFormat="1" applyFont="1" applyFill="1" applyBorder="1" applyAlignment="1">
      <alignment vertical="center"/>
    </xf>
    <xf numFmtId="3" fontId="8" fillId="4" borderId="106" xfId="0" applyNumberFormat="1" applyFont="1" applyFill="1" applyBorder="1" applyAlignment="1">
      <alignment vertical="center"/>
    </xf>
    <xf numFmtId="3" fontId="5" fillId="0" borderId="106" xfId="0" applyNumberFormat="1" applyFont="1" applyFill="1" applyBorder="1" applyAlignment="1">
      <alignment vertical="center"/>
    </xf>
    <xf numFmtId="3" fontId="16" fillId="3" borderId="100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6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/>
    </xf>
    <xf numFmtId="3" fontId="8" fillId="0" borderId="46" xfId="1" applyNumberFormat="1" applyFont="1" applyFill="1" applyBorder="1" applyAlignment="1">
      <alignment horizontal="right" vertical="center"/>
    </xf>
    <xf numFmtId="3" fontId="8" fillId="0" borderId="107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6" xfId="0" applyNumberFormat="1" applyFont="1" applyFill="1" applyBorder="1" applyAlignment="1">
      <alignment horizontal="right" vertical="center"/>
    </xf>
    <xf numFmtId="3" fontId="2" fillId="0" borderId="107" xfId="0" applyNumberFormat="1" applyFont="1" applyFill="1" applyBorder="1" applyAlignment="1">
      <alignment horizontal="right" vertical="center"/>
    </xf>
    <xf numFmtId="3" fontId="2" fillId="0" borderId="46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6" xfId="1" applyNumberFormat="1" applyFont="1" applyFill="1" applyBorder="1" applyAlignment="1">
      <alignment horizontal="right" vertical="center" wrapText="1"/>
    </xf>
    <xf numFmtId="3" fontId="2" fillId="0" borderId="46" xfId="1" applyNumberFormat="1" applyFont="1" applyFill="1" applyBorder="1" applyAlignment="1">
      <alignment horizontal="right" vertical="center" wrapText="1"/>
    </xf>
    <xf numFmtId="3" fontId="8" fillId="4" borderId="46" xfId="1" applyNumberFormat="1" applyFont="1" applyFill="1" applyBorder="1" applyAlignment="1">
      <alignment horizontal="right" vertical="center"/>
    </xf>
    <xf numFmtId="3" fontId="8" fillId="4" borderId="107" xfId="1" applyNumberFormat="1" applyFont="1" applyFill="1" applyBorder="1" applyAlignment="1">
      <alignment horizontal="right" vertical="center"/>
    </xf>
    <xf numFmtId="3" fontId="3" fillId="4" borderId="107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6" xfId="1" applyNumberFormat="1" applyFont="1" applyFill="1" applyBorder="1" applyAlignment="1">
      <alignment horizontal="right" vertical="center"/>
    </xf>
    <xf numFmtId="3" fontId="3" fillId="0" borderId="107" xfId="1" applyNumberFormat="1" applyFont="1" applyFill="1" applyBorder="1" applyAlignment="1">
      <alignment horizontal="right" vertical="center"/>
    </xf>
    <xf numFmtId="3" fontId="3" fillId="4" borderId="46" xfId="1" applyNumberFormat="1" applyFont="1" applyFill="1" applyBorder="1" applyAlignment="1">
      <alignment horizontal="right" vertical="center" wrapText="1"/>
    </xf>
    <xf numFmtId="3" fontId="2" fillId="0" borderId="107" xfId="1" applyNumberFormat="1" applyFont="1" applyFill="1" applyBorder="1" applyAlignment="1">
      <alignment horizontal="right" vertical="center"/>
    </xf>
    <xf numFmtId="3" fontId="5" fillId="0" borderId="46" xfId="0" applyNumberFormat="1" applyFont="1" applyFill="1" applyBorder="1" applyAlignment="1">
      <alignment horizontal="right" vertical="center"/>
    </xf>
    <xf numFmtId="3" fontId="3" fillId="3" borderId="108" xfId="0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5" fillId="0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8" fillId="0" borderId="114" xfId="1" applyNumberFormat="1" applyFont="1" applyFill="1" applyBorder="1" applyAlignment="1">
      <alignment horizontal="right" vertical="center"/>
    </xf>
    <xf numFmtId="3" fontId="3" fillId="3" borderId="108" xfId="1" applyNumberFormat="1" applyFont="1" applyFill="1" applyBorder="1" applyAlignment="1">
      <alignment horizontal="right" vertical="center"/>
    </xf>
    <xf numFmtId="3" fontId="2" fillId="0" borderId="112" xfId="0" applyNumberFormat="1" applyFont="1" applyFill="1" applyBorder="1" applyAlignment="1">
      <alignment horizontal="right" vertical="center"/>
    </xf>
    <xf numFmtId="3" fontId="2" fillId="0" borderId="113" xfId="0" applyNumberFormat="1" applyFont="1" applyFill="1" applyBorder="1" applyAlignment="1">
      <alignment horizontal="right" vertical="center"/>
    </xf>
    <xf numFmtId="3" fontId="2" fillId="0" borderId="114" xfId="0" applyNumberFormat="1" applyFont="1" applyFill="1" applyBorder="1" applyAlignment="1">
      <alignment horizontal="right" vertical="center"/>
    </xf>
    <xf numFmtId="3" fontId="2" fillId="0" borderId="113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 wrapText="1"/>
    </xf>
    <xf numFmtId="3" fontId="8" fillId="4" borderId="113" xfId="1" applyNumberFormat="1" applyFont="1" applyFill="1" applyBorder="1" applyAlignment="1">
      <alignment horizontal="right" vertical="center"/>
    </xf>
    <xf numFmtId="3" fontId="8" fillId="4" borderId="114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3" fillId="0" borderId="112" xfId="1" applyNumberFormat="1" applyFont="1" applyFill="1" applyBorder="1" applyAlignment="1">
      <alignment horizontal="right" vertical="center"/>
    </xf>
    <xf numFmtId="3" fontId="3" fillId="0" borderId="113" xfId="1" applyNumberFormat="1" applyFont="1" applyFill="1" applyBorder="1" applyAlignment="1">
      <alignment horizontal="right" vertical="center"/>
    </xf>
    <xf numFmtId="3" fontId="3" fillId="0" borderId="114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/>
    </xf>
    <xf numFmtId="3" fontId="5" fillId="0" borderId="113" xfId="0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5" fillId="0" borderId="28" xfId="0" applyNumberFormat="1" applyFont="1" applyFill="1" applyBorder="1" applyAlignment="1">
      <alignment horizontal="right" vertical="center"/>
    </xf>
    <xf numFmtId="3" fontId="5" fillId="0" borderId="107" xfId="0" applyNumberFormat="1" applyFont="1" applyFill="1" applyBorder="1" applyAlignment="1">
      <alignment horizontal="right" vertical="center"/>
    </xf>
    <xf numFmtId="3" fontId="3" fillId="3" borderId="100" xfId="0" applyNumberFormat="1" applyFont="1" applyFill="1" applyBorder="1" applyAlignment="1">
      <alignment horizontal="right" vertical="center"/>
    </xf>
    <xf numFmtId="3" fontId="3" fillId="4" borderId="105" xfId="1" applyNumberFormat="1" applyFont="1" applyFill="1" applyBorder="1" applyAlignment="1">
      <alignment horizontal="right" vertical="center"/>
    </xf>
    <xf numFmtId="3" fontId="5" fillId="0" borderId="106" xfId="1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/>
    </xf>
    <xf numFmtId="3" fontId="8" fillId="0" borderId="106" xfId="1" applyNumberFormat="1" applyFont="1" applyFill="1" applyBorder="1" applyAlignment="1">
      <alignment horizontal="right" vertical="center"/>
    </xf>
    <xf numFmtId="3" fontId="8" fillId="0" borderId="115" xfId="1" applyNumberFormat="1" applyFont="1" applyFill="1" applyBorder="1" applyAlignment="1">
      <alignment horizontal="right" vertical="center"/>
    </xf>
    <xf numFmtId="3" fontId="3" fillId="3" borderId="100" xfId="1" applyNumberFormat="1" applyFont="1" applyFill="1" applyBorder="1" applyAlignment="1">
      <alignment horizontal="right" vertical="center"/>
    </xf>
    <xf numFmtId="3" fontId="5" fillId="0" borderId="105" xfId="0" applyNumberFormat="1" applyFont="1" applyFill="1" applyBorder="1" applyAlignment="1">
      <alignment horizontal="right" vertical="center"/>
    </xf>
    <xf numFmtId="3" fontId="2" fillId="0" borderId="105" xfId="0" applyNumberFormat="1" applyFont="1" applyFill="1" applyBorder="1" applyAlignment="1">
      <alignment horizontal="right" vertical="center"/>
    </xf>
    <xf numFmtId="3" fontId="2" fillId="0" borderId="106" xfId="0" applyNumberFormat="1" applyFont="1" applyFill="1" applyBorder="1" applyAlignment="1">
      <alignment horizontal="right" vertical="center"/>
    </xf>
    <xf numFmtId="3" fontId="5" fillId="0" borderId="106" xfId="0" applyNumberFormat="1" applyFont="1" applyFill="1" applyBorder="1" applyAlignment="1">
      <alignment horizontal="right" vertical="center"/>
    </xf>
    <xf numFmtId="3" fontId="5" fillId="0" borderId="115" xfId="0" applyNumberFormat="1" applyFont="1" applyFill="1" applyBorder="1" applyAlignment="1">
      <alignment horizontal="right" vertical="center"/>
    </xf>
    <xf numFmtId="3" fontId="2" fillId="0" borderId="106" xfId="1" applyNumberFormat="1" applyFont="1" applyFill="1" applyBorder="1" applyAlignment="1">
      <alignment horizontal="right" vertical="center"/>
    </xf>
    <xf numFmtId="3" fontId="8" fillId="4" borderId="105" xfId="1" applyNumberFormat="1" applyFont="1" applyFill="1" applyBorder="1" applyAlignment="1">
      <alignment horizontal="right" vertical="center"/>
    </xf>
    <xf numFmtId="3" fontId="8" fillId="4" borderId="106" xfId="1" applyNumberFormat="1" applyFont="1" applyFill="1" applyBorder="1" applyAlignment="1">
      <alignment horizontal="right" vertical="center" wrapText="1"/>
    </xf>
    <xf numFmtId="3" fontId="2" fillId="0" borderId="106" xfId="1" applyNumberFormat="1" applyFont="1" applyFill="1" applyBorder="1" applyAlignment="1">
      <alignment horizontal="right" vertical="center" wrapText="1"/>
    </xf>
    <xf numFmtId="3" fontId="8" fillId="4" borderId="106" xfId="1" applyNumberFormat="1" applyFont="1" applyFill="1" applyBorder="1" applyAlignment="1">
      <alignment horizontal="right" vertical="center"/>
    </xf>
    <xf numFmtId="3" fontId="8" fillId="4" borderId="115" xfId="1" applyNumberFormat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0" borderId="105" xfId="1" applyNumberFormat="1" applyFont="1" applyFill="1" applyBorder="1" applyAlignment="1">
      <alignment horizontal="right" vertical="center"/>
    </xf>
    <xf numFmtId="3" fontId="3" fillId="0" borderId="106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3" fillId="4" borderId="106" xfId="1" applyNumberFormat="1" applyFont="1" applyFill="1" applyBorder="1" applyAlignment="1">
      <alignment horizontal="right" vertical="center" wrapText="1"/>
    </xf>
    <xf numFmtId="3" fontId="2" fillId="0" borderId="115" xfId="1" applyNumberFormat="1" applyFont="1" applyFill="1" applyBorder="1" applyAlignment="1">
      <alignment horizontal="right" vertical="center"/>
    </xf>
    <xf numFmtId="3" fontId="16" fillId="3" borderId="34" xfId="0" applyNumberFormat="1" applyFont="1" applyFill="1" applyBorder="1" applyAlignment="1">
      <alignment vertical="center"/>
    </xf>
    <xf numFmtId="0" fontId="3" fillId="0" borderId="71" xfId="0" applyFont="1" applyFill="1" applyBorder="1" applyAlignment="1">
      <alignment horizontal="center" vertical="center" wrapText="1"/>
    </xf>
    <xf numFmtId="3" fontId="6" fillId="0" borderId="0" xfId="1" applyNumberFormat="1" applyFont="1" applyFill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1" xfId="0" applyFont="1" applyFill="1" applyBorder="1" applyAlignment="1">
      <alignment vertical="center"/>
    </xf>
    <xf numFmtId="0" fontId="6" fillId="0" borderId="96" xfId="1" applyFont="1" applyFill="1" applyBorder="1" applyAlignment="1">
      <alignment vertical="center"/>
    </xf>
    <xf numFmtId="0" fontId="6" fillId="0" borderId="96" xfId="0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horizontal="right" vertical="center"/>
    </xf>
    <xf numFmtId="3" fontId="2" fillId="0" borderId="116" xfId="0" applyNumberFormat="1" applyFont="1" applyFill="1" applyBorder="1" applyAlignment="1">
      <alignment horizontal="right" vertical="center"/>
    </xf>
    <xf numFmtId="3" fontId="2" fillId="0" borderId="97" xfId="1" applyNumberFormat="1" applyFont="1" applyFill="1" applyBorder="1" applyAlignment="1">
      <alignment horizontal="right" vertical="center"/>
    </xf>
    <xf numFmtId="3" fontId="2" fillId="0" borderId="116" xfId="1" applyNumberFormat="1" applyFont="1" applyFill="1" applyBorder="1" applyAlignment="1">
      <alignment horizontal="right" vertical="center"/>
    </xf>
    <xf numFmtId="3" fontId="2" fillId="0" borderId="115" xfId="0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3" fontId="2" fillId="0" borderId="122" xfId="0" applyNumberFormat="1" applyFont="1" applyBorder="1" applyAlignment="1">
      <alignment vertical="center"/>
    </xf>
    <xf numFmtId="3" fontId="2" fillId="0" borderId="123" xfId="0" applyNumberFormat="1" applyFont="1" applyBorder="1" applyAlignment="1">
      <alignment vertical="center"/>
    </xf>
    <xf numFmtId="3" fontId="2" fillId="0" borderId="124" xfId="0" applyNumberFormat="1" applyFont="1" applyBorder="1" applyAlignment="1">
      <alignment vertical="center"/>
    </xf>
    <xf numFmtId="3" fontId="8" fillId="0" borderId="119" xfId="0" applyNumberFormat="1" applyFont="1" applyBorder="1" applyAlignment="1">
      <alignment vertical="center"/>
    </xf>
    <xf numFmtId="0" fontId="3" fillId="0" borderId="83" xfId="0" applyFont="1" applyBorder="1" applyAlignment="1">
      <alignment horizontal="center" vertical="center" wrapText="1"/>
    </xf>
    <xf numFmtId="3" fontId="2" fillId="0" borderId="85" xfId="0" applyNumberFormat="1" applyFont="1" applyBorder="1" applyAlignment="1">
      <alignment vertical="center"/>
    </xf>
    <xf numFmtId="3" fontId="2" fillId="0" borderId="3" xfId="0" applyNumberFormat="1" applyFont="1" applyBorder="1" applyAlignment="1">
      <alignment vertical="center"/>
    </xf>
    <xf numFmtId="3" fontId="16" fillId="0" borderId="83" xfId="0" applyNumberFormat="1" applyFont="1" applyBorder="1" applyAlignment="1">
      <alignment vertical="center"/>
    </xf>
    <xf numFmtId="3" fontId="2" fillId="0" borderId="33" xfId="0" applyNumberFormat="1" applyFont="1" applyBorder="1" applyAlignment="1">
      <alignment vertical="center"/>
    </xf>
    <xf numFmtId="3" fontId="16" fillId="0" borderId="117" xfId="0" applyNumberFormat="1" applyFont="1" applyBorder="1" applyAlignment="1">
      <alignment vertical="center"/>
    </xf>
    <xf numFmtId="3" fontId="8" fillId="4" borderId="59" xfId="0" applyNumberFormat="1" applyFont="1" applyFill="1" applyBorder="1" applyAlignment="1">
      <alignment vertical="center"/>
    </xf>
    <xf numFmtId="3" fontId="3" fillId="0" borderId="60" xfId="0" applyNumberFormat="1" applyFont="1" applyFill="1" applyBorder="1" applyAlignment="1">
      <alignment vertical="center"/>
    </xf>
    <xf numFmtId="3" fontId="8" fillId="0" borderId="75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13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3" fontId="2" fillId="0" borderId="96" xfId="0" applyNumberFormat="1" applyFont="1" applyFill="1" applyBorder="1" applyAlignment="1">
      <alignment vertical="center"/>
    </xf>
    <xf numFmtId="0" fontId="3" fillId="0" borderId="125" xfId="0" applyFont="1" applyFill="1" applyBorder="1" applyAlignment="1">
      <alignment horizontal="center" vertical="center" wrapText="1"/>
    </xf>
    <xf numFmtId="3" fontId="3" fillId="3" borderId="126" xfId="0" applyNumberFormat="1" applyFont="1" applyFill="1" applyBorder="1" applyAlignment="1">
      <alignment vertical="center"/>
    </xf>
    <xf numFmtId="3" fontId="3" fillId="4" borderId="127" xfId="0" applyNumberFormat="1" applyFont="1" applyFill="1" applyBorder="1" applyAlignment="1">
      <alignment vertical="center"/>
    </xf>
    <xf numFmtId="3" fontId="5" fillId="0" borderId="128" xfId="0" applyNumberFormat="1" applyFont="1" applyFill="1" applyBorder="1" applyAlignment="1">
      <alignment vertical="center"/>
    </xf>
    <xf numFmtId="3" fontId="3" fillId="4" borderId="128" xfId="0" applyNumberFormat="1" applyFont="1" applyFill="1" applyBorder="1" applyAlignment="1">
      <alignment vertical="center"/>
    </xf>
    <xf numFmtId="3" fontId="8" fillId="0" borderId="128" xfId="0" applyNumberFormat="1" applyFont="1" applyFill="1" applyBorder="1" applyAlignment="1">
      <alignment vertical="center"/>
    </xf>
    <xf numFmtId="3" fontId="2" fillId="0" borderId="128" xfId="0" applyNumberFormat="1" applyFont="1" applyFill="1" applyBorder="1" applyAlignment="1">
      <alignment vertical="center"/>
    </xf>
    <xf numFmtId="3" fontId="8" fillId="4" borderId="127" xfId="0" applyNumberFormat="1" applyFont="1" applyFill="1" applyBorder="1" applyAlignment="1">
      <alignment vertical="center"/>
    </xf>
    <xf numFmtId="3" fontId="8" fillId="4" borderId="128" xfId="0" applyNumberFormat="1" applyFont="1" applyFill="1" applyBorder="1" applyAlignment="1">
      <alignment vertical="center"/>
    </xf>
    <xf numFmtId="3" fontId="3" fillId="0" borderId="128" xfId="0" applyNumberFormat="1" applyFont="1" applyFill="1" applyBorder="1" applyAlignment="1">
      <alignment vertical="center"/>
    </xf>
    <xf numFmtId="3" fontId="8" fillId="0" borderId="129" xfId="0" applyNumberFormat="1" applyFont="1" applyFill="1" applyBorder="1" applyAlignment="1">
      <alignment vertical="center"/>
    </xf>
    <xf numFmtId="0" fontId="3" fillId="0" borderId="88" xfId="0" applyFont="1" applyFill="1" applyBorder="1" applyAlignment="1">
      <alignment horizontal="center" vertical="center" wrapText="1"/>
    </xf>
    <xf numFmtId="3" fontId="3" fillId="3" borderId="93" xfId="0" applyNumberFormat="1" applyFont="1" applyFill="1" applyBorder="1" applyAlignment="1">
      <alignment vertical="center"/>
    </xf>
    <xf numFmtId="3" fontId="3" fillId="4" borderId="92" xfId="0" applyNumberFormat="1" applyFont="1" applyFill="1" applyBorder="1" applyAlignment="1">
      <alignment vertical="center"/>
    </xf>
    <xf numFmtId="3" fontId="5" fillId="0" borderId="91" xfId="0" applyNumberFormat="1" applyFont="1" applyFill="1" applyBorder="1" applyAlignment="1">
      <alignment vertical="center"/>
    </xf>
    <xf numFmtId="3" fontId="3" fillId="4" borderId="91" xfId="0" applyNumberFormat="1" applyFont="1" applyFill="1" applyBorder="1" applyAlignment="1">
      <alignment vertical="center"/>
    </xf>
    <xf numFmtId="3" fontId="8" fillId="0" borderId="91" xfId="0" applyNumberFormat="1" applyFont="1" applyFill="1" applyBorder="1" applyAlignment="1">
      <alignment vertical="center"/>
    </xf>
    <xf numFmtId="3" fontId="2" fillId="0" borderId="91" xfId="0" applyNumberFormat="1" applyFont="1" applyFill="1" applyBorder="1" applyAlignment="1">
      <alignment vertical="center"/>
    </xf>
    <xf numFmtId="3" fontId="8" fillId="4" borderId="92" xfId="0" applyNumberFormat="1" applyFont="1" applyFill="1" applyBorder="1" applyAlignment="1">
      <alignment vertical="center"/>
    </xf>
    <xf numFmtId="3" fontId="8" fillId="4" borderId="91" xfId="0" applyNumberFormat="1" applyFont="1" applyFill="1" applyBorder="1" applyAlignment="1">
      <alignment vertical="center"/>
    </xf>
    <xf numFmtId="3" fontId="3" fillId="0" borderId="91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0" fontId="3" fillId="0" borderId="96" xfId="0" applyFont="1" applyFill="1" applyBorder="1" applyAlignment="1">
      <alignment horizontal="center" vertical="center" wrapText="1"/>
    </xf>
    <xf numFmtId="0" fontId="3" fillId="0" borderId="131" xfId="0" applyFont="1" applyFill="1" applyBorder="1" applyAlignment="1">
      <alignment horizontal="center" vertical="center" wrapText="1"/>
    </xf>
    <xf numFmtId="3" fontId="3" fillId="3" borderId="95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2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3" fillId="0" borderId="133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horizontal="right" vertical="center"/>
    </xf>
    <xf numFmtId="3" fontId="3" fillId="4" borderId="139" xfId="1" applyNumberFormat="1" applyFont="1" applyFill="1" applyBorder="1" applyAlignment="1">
      <alignment horizontal="right" vertical="center"/>
    </xf>
    <xf numFmtId="3" fontId="5" fillId="0" borderId="140" xfId="1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/>
    </xf>
    <xf numFmtId="3" fontId="8" fillId="0" borderId="140" xfId="1" applyNumberFormat="1" applyFont="1" applyFill="1" applyBorder="1" applyAlignment="1">
      <alignment horizontal="right" vertical="center"/>
    </xf>
    <xf numFmtId="3" fontId="8" fillId="0" borderId="141" xfId="1" applyNumberFormat="1" applyFont="1" applyFill="1" applyBorder="1" applyAlignment="1">
      <alignment horizontal="right" vertical="center"/>
    </xf>
    <xf numFmtId="3" fontId="3" fillId="3" borderId="135" xfId="1" applyNumberFormat="1" applyFont="1" applyFill="1" applyBorder="1" applyAlignment="1">
      <alignment horizontal="right" vertical="center"/>
    </xf>
    <xf numFmtId="3" fontId="2" fillId="0" borderId="139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2" fillId="0" borderId="141" xfId="0" applyNumberFormat="1" applyFont="1" applyFill="1" applyBorder="1" applyAlignment="1">
      <alignment horizontal="right" vertical="center"/>
    </xf>
    <xf numFmtId="3" fontId="2" fillId="0" borderId="140" xfId="1" applyNumberFormat="1" applyFont="1" applyFill="1" applyBorder="1" applyAlignment="1">
      <alignment horizontal="right" vertical="center"/>
    </xf>
    <xf numFmtId="3" fontId="8" fillId="4" borderId="139" xfId="1" applyNumberFormat="1" applyFont="1" applyFill="1" applyBorder="1" applyAlignment="1">
      <alignment horizontal="right" vertical="center"/>
    </xf>
    <xf numFmtId="3" fontId="8" fillId="4" borderId="140" xfId="1" applyNumberFormat="1" applyFont="1" applyFill="1" applyBorder="1" applyAlignment="1">
      <alignment horizontal="right" vertical="center" wrapText="1"/>
    </xf>
    <xf numFmtId="3" fontId="2" fillId="0" borderId="140" xfId="1" applyNumberFormat="1" applyFont="1" applyFill="1" applyBorder="1" applyAlignment="1">
      <alignment horizontal="right" vertical="center" wrapText="1"/>
    </xf>
    <xf numFmtId="3" fontId="8" fillId="4" borderId="140" xfId="1" applyNumberFormat="1" applyFont="1" applyFill="1" applyBorder="1" applyAlignment="1">
      <alignment horizontal="right" vertical="center"/>
    </xf>
    <xf numFmtId="3" fontId="8" fillId="4" borderId="141" xfId="1" applyNumberFormat="1" applyFont="1" applyFill="1" applyBorder="1" applyAlignment="1">
      <alignment horizontal="right" vertical="center"/>
    </xf>
    <xf numFmtId="3" fontId="3" fillId="4" borderId="141" xfId="1" applyNumberFormat="1" applyFont="1" applyFill="1" applyBorder="1" applyAlignment="1">
      <alignment horizontal="right" vertical="center"/>
    </xf>
    <xf numFmtId="3" fontId="3" fillId="0" borderId="139" xfId="1" applyNumberFormat="1" applyFont="1" applyFill="1" applyBorder="1" applyAlignment="1">
      <alignment horizontal="right" vertical="center"/>
    </xf>
    <xf numFmtId="3" fontId="3" fillId="0" borderId="140" xfId="1" applyNumberFormat="1" applyFont="1" applyFill="1" applyBorder="1" applyAlignment="1">
      <alignment horizontal="right" vertical="center"/>
    </xf>
    <xf numFmtId="3" fontId="3" fillId="0" borderId="141" xfId="1" applyNumberFormat="1" applyFont="1" applyFill="1" applyBorder="1" applyAlignment="1">
      <alignment horizontal="right" vertical="center"/>
    </xf>
    <xf numFmtId="3" fontId="3" fillId="4" borderId="140" xfId="1" applyNumberFormat="1" applyFont="1" applyFill="1" applyBorder="1" applyAlignment="1">
      <alignment horizontal="right" vertical="center" wrapText="1"/>
    </xf>
    <xf numFmtId="3" fontId="2" fillId="0" borderId="141" xfId="1" applyNumberFormat="1" applyFont="1" applyFill="1" applyBorder="1" applyAlignment="1">
      <alignment horizontal="right" vertical="center"/>
    </xf>
    <xf numFmtId="3" fontId="5" fillId="0" borderId="140" xfId="0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vertical="center"/>
    </xf>
    <xf numFmtId="3" fontId="3" fillId="4" borderId="139" xfId="0" applyNumberFormat="1" applyFont="1" applyFill="1" applyBorder="1" applyAlignment="1">
      <alignment vertical="center"/>
    </xf>
    <xf numFmtId="3" fontId="8" fillId="0" borderId="140" xfId="0" applyNumberFormat="1" applyFont="1" applyFill="1" applyBorder="1" applyAlignment="1">
      <alignment vertical="center"/>
    </xf>
    <xf numFmtId="3" fontId="3" fillId="4" borderId="140" xfId="0" applyNumberFormat="1" applyFont="1" applyFill="1" applyBorder="1" applyAlignment="1">
      <alignment vertical="center"/>
    </xf>
    <xf numFmtId="3" fontId="2" fillId="0" borderId="140" xfId="0" applyNumberFormat="1" applyFont="1" applyFill="1" applyBorder="1" applyAlignment="1">
      <alignment vertical="center"/>
    </xf>
    <xf numFmtId="3" fontId="8" fillId="4" borderId="140" xfId="0" applyNumberFormat="1" applyFont="1" applyFill="1" applyBorder="1" applyAlignment="1">
      <alignment vertical="center"/>
    </xf>
    <xf numFmtId="3" fontId="5" fillId="0" borderId="140" xfId="0" applyNumberFormat="1" applyFont="1" applyFill="1" applyBorder="1" applyAlignment="1">
      <alignment vertical="center"/>
    </xf>
    <xf numFmtId="3" fontId="16" fillId="3" borderId="135" xfId="0" applyNumberFormat="1" applyFont="1" applyFill="1" applyBorder="1" applyAlignment="1">
      <alignment vertical="center"/>
    </xf>
    <xf numFmtId="3" fontId="16" fillId="3" borderId="126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127" xfId="0" applyNumberFormat="1" applyFont="1" applyFill="1" applyBorder="1" applyAlignment="1">
      <alignment vertical="center"/>
    </xf>
    <xf numFmtId="3" fontId="8" fillId="4" borderId="129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horizontal="right" vertical="center"/>
    </xf>
    <xf numFmtId="3" fontId="3" fillId="4" borderId="33" xfId="1" applyNumberFormat="1" applyFont="1" applyFill="1" applyBorder="1" applyAlignment="1">
      <alignment horizontal="right" vertical="center"/>
    </xf>
    <xf numFmtId="3" fontId="5" fillId="0" borderId="3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/>
    </xf>
    <xf numFmtId="3" fontId="8" fillId="0" borderId="3" xfId="1" applyNumberFormat="1" applyFont="1" applyFill="1" applyBorder="1" applyAlignment="1">
      <alignment horizontal="right" vertical="center"/>
    </xf>
    <xf numFmtId="3" fontId="8" fillId="0" borderId="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2" fillId="0" borderId="33" xfId="0" applyNumberFormat="1" applyFont="1" applyFill="1" applyBorder="1" applyAlignment="1">
      <alignment horizontal="right" vertical="center"/>
    </xf>
    <xf numFmtId="3" fontId="2" fillId="0" borderId="3" xfId="0" applyNumberFormat="1" applyFont="1" applyFill="1" applyBorder="1" applyAlignment="1">
      <alignment horizontal="right" vertical="center"/>
    </xf>
    <xf numFmtId="3" fontId="2" fillId="0" borderId="9" xfId="0" applyNumberFormat="1" applyFont="1" applyFill="1" applyBorder="1" applyAlignment="1">
      <alignment horizontal="right" vertical="center"/>
    </xf>
    <xf numFmtId="3" fontId="2" fillId="0" borderId="3" xfId="1" applyNumberFormat="1" applyFont="1" applyFill="1" applyBorder="1" applyAlignment="1">
      <alignment horizontal="right" vertical="center"/>
    </xf>
    <xf numFmtId="3" fontId="8" fillId="4" borderId="33" xfId="1" applyNumberFormat="1" applyFont="1" applyFill="1" applyBorder="1" applyAlignment="1">
      <alignment horizontal="right" vertical="center"/>
    </xf>
    <xf numFmtId="3" fontId="8" fillId="4" borderId="3" xfId="1" applyNumberFormat="1" applyFont="1" applyFill="1" applyBorder="1" applyAlignment="1">
      <alignment horizontal="right" vertical="center" wrapText="1"/>
    </xf>
    <xf numFmtId="3" fontId="2" fillId="0" borderId="3" xfId="1" applyNumberFormat="1" applyFont="1" applyFill="1" applyBorder="1" applyAlignment="1">
      <alignment horizontal="right" vertical="center" wrapText="1"/>
    </xf>
    <xf numFmtId="3" fontId="8" fillId="4" borderId="3" xfId="1" applyNumberFormat="1" applyFont="1" applyFill="1" applyBorder="1" applyAlignment="1">
      <alignment horizontal="right" vertical="center"/>
    </xf>
    <xf numFmtId="3" fontId="8" fillId="4" borderId="9" xfId="1" applyNumberFormat="1" applyFont="1" applyFill="1" applyBorder="1" applyAlignment="1">
      <alignment horizontal="right" vertical="center"/>
    </xf>
    <xf numFmtId="3" fontId="3" fillId="4" borderId="9" xfId="1" applyNumberFormat="1" applyFont="1" applyFill="1" applyBorder="1" applyAlignment="1">
      <alignment horizontal="right" vertical="center"/>
    </xf>
    <xf numFmtId="3" fontId="3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0" borderId="9" xfId="1" applyNumberFormat="1" applyFont="1" applyFill="1" applyBorder="1" applyAlignment="1">
      <alignment horizontal="right" vertical="center"/>
    </xf>
    <xf numFmtId="3" fontId="3" fillId="4" borderId="3" xfId="1" applyNumberFormat="1" applyFont="1" applyFill="1" applyBorder="1" applyAlignment="1">
      <alignment horizontal="right" vertical="center" wrapText="1"/>
    </xf>
    <xf numFmtId="3" fontId="2" fillId="0" borderId="9" xfId="1" applyNumberFormat="1" applyFont="1" applyFill="1" applyBorder="1" applyAlignment="1">
      <alignment horizontal="right" vertical="center"/>
    </xf>
    <xf numFmtId="3" fontId="5" fillId="0" borderId="3" xfId="0" applyNumberFormat="1" applyFont="1" applyFill="1" applyBorder="1" applyAlignment="1">
      <alignment horizontal="right" vertical="center"/>
    </xf>
    <xf numFmtId="3" fontId="2" fillId="0" borderId="28" xfId="1" applyNumberFormat="1" applyFont="1" applyFill="1" applyBorder="1" applyAlignment="1">
      <alignment horizontal="right" vertical="center"/>
    </xf>
    <xf numFmtId="3" fontId="5" fillId="0" borderId="33" xfId="0" applyNumberFormat="1" applyFont="1" applyFill="1" applyBorder="1" applyAlignment="1">
      <alignment horizontal="right" vertical="center"/>
    </xf>
    <xf numFmtId="3" fontId="5" fillId="0" borderId="9" xfId="0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2" fillId="0" borderId="83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3" fontId="2" fillId="0" borderId="29" xfId="0" applyNumberFormat="1" applyFont="1" applyFill="1" applyBorder="1" applyAlignment="1">
      <alignment vertical="center"/>
    </xf>
    <xf numFmtId="3" fontId="8" fillId="4" borderId="32" xfId="0" applyNumberFormat="1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3" fontId="8" fillId="0" borderId="4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6" xfId="0" applyNumberFormat="1" applyFont="1" applyFill="1" applyBorder="1" applyAlignment="1">
      <alignment vertical="center"/>
    </xf>
    <xf numFmtId="3" fontId="2" fillId="0" borderId="46" xfId="0" applyNumberFormat="1" applyFont="1" applyFill="1" applyBorder="1" applyAlignment="1">
      <alignment vertical="center"/>
    </xf>
    <xf numFmtId="3" fontId="8" fillId="4" borderId="46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16" fillId="3" borderId="35" xfId="0" applyNumberFormat="1" applyFont="1" applyFill="1" applyBorder="1" applyAlignment="1">
      <alignment vertical="center"/>
    </xf>
    <xf numFmtId="3" fontId="5" fillId="0" borderId="139" xfId="0" applyNumberFormat="1" applyFont="1" applyFill="1" applyBorder="1" applyAlignment="1">
      <alignment horizontal="right" vertical="center"/>
    </xf>
    <xf numFmtId="3" fontId="5" fillId="0" borderId="141" xfId="0" applyNumberFormat="1" applyFont="1" applyFill="1" applyBorder="1" applyAlignment="1">
      <alignment horizontal="right" vertical="center"/>
    </xf>
    <xf numFmtId="3" fontId="2" fillId="0" borderId="142" xfId="0" applyNumberFormat="1" applyFont="1" applyFill="1" applyBorder="1" applyAlignment="1">
      <alignment horizontal="right" vertical="center"/>
    </xf>
    <xf numFmtId="3" fontId="2" fillId="0" borderId="142" xfId="1" applyNumberFormat="1" applyFont="1" applyFill="1" applyBorder="1" applyAlignment="1">
      <alignment horizontal="righ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1" fontId="6" fillId="0" borderId="0" xfId="0" applyNumberFormat="1" applyFont="1" applyFill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119" xfId="0" applyNumberFormat="1" applyFont="1" applyFill="1" applyBorder="1" applyAlignment="1">
      <alignment horizontal="right" vertical="center"/>
    </xf>
    <xf numFmtId="3" fontId="3" fillId="4" borderId="124" xfId="1" applyNumberFormat="1" applyFont="1" applyFill="1" applyBorder="1" applyAlignment="1">
      <alignment horizontal="right" vertical="center"/>
    </xf>
    <xf numFmtId="3" fontId="5" fillId="0" borderId="123" xfId="1" applyNumberFormat="1" applyFont="1" applyFill="1" applyBorder="1" applyAlignment="1">
      <alignment horizontal="right" vertical="center"/>
    </xf>
    <xf numFmtId="3" fontId="3" fillId="4" borderId="123" xfId="1" applyNumberFormat="1" applyFont="1" applyFill="1" applyBorder="1" applyAlignment="1">
      <alignment horizontal="right" vertical="center"/>
    </xf>
    <xf numFmtId="3" fontId="8" fillId="0" borderId="123" xfId="1" applyNumberFormat="1" applyFont="1" applyFill="1" applyBorder="1" applyAlignment="1">
      <alignment horizontal="right" vertical="center"/>
    </xf>
    <xf numFmtId="3" fontId="8" fillId="0" borderId="143" xfId="1" applyNumberFormat="1" applyFont="1" applyFill="1" applyBorder="1" applyAlignment="1">
      <alignment horizontal="right" vertical="center"/>
    </xf>
    <xf numFmtId="3" fontId="3" fillId="3" borderId="119" xfId="1" applyNumberFormat="1" applyFont="1" applyFill="1" applyBorder="1" applyAlignment="1">
      <alignment horizontal="right" vertical="center"/>
    </xf>
    <xf numFmtId="3" fontId="2" fillId="0" borderId="124" xfId="0" applyNumberFormat="1" applyFont="1" applyFill="1" applyBorder="1" applyAlignment="1">
      <alignment horizontal="right" vertical="center"/>
    </xf>
    <xf numFmtId="3" fontId="2" fillId="0" borderId="123" xfId="0" applyNumberFormat="1" applyFont="1" applyFill="1" applyBorder="1" applyAlignment="1">
      <alignment horizontal="right" vertical="center"/>
    </xf>
    <xf numFmtId="3" fontId="2" fillId="0" borderId="143" xfId="0" applyNumberFormat="1" applyFont="1" applyFill="1" applyBorder="1" applyAlignment="1">
      <alignment horizontal="right" vertical="center"/>
    </xf>
    <xf numFmtId="3" fontId="2" fillId="0" borderId="123" xfId="1" applyNumberFormat="1" applyFont="1" applyFill="1" applyBorder="1" applyAlignment="1">
      <alignment horizontal="right" vertical="center"/>
    </xf>
    <xf numFmtId="3" fontId="8" fillId="4" borderId="124" xfId="1" applyNumberFormat="1" applyFont="1" applyFill="1" applyBorder="1" applyAlignment="1">
      <alignment horizontal="right" vertical="center"/>
    </xf>
    <xf numFmtId="3" fontId="8" fillId="4" borderId="123" xfId="1" applyNumberFormat="1" applyFont="1" applyFill="1" applyBorder="1" applyAlignment="1">
      <alignment horizontal="right" vertical="center" wrapText="1"/>
    </xf>
    <xf numFmtId="3" fontId="2" fillId="0" borderId="123" xfId="1" applyNumberFormat="1" applyFont="1" applyFill="1" applyBorder="1" applyAlignment="1">
      <alignment horizontal="right" vertical="center" wrapText="1"/>
    </xf>
    <xf numFmtId="3" fontId="8" fillId="4" borderId="123" xfId="1" applyNumberFormat="1" applyFont="1" applyFill="1" applyBorder="1" applyAlignment="1">
      <alignment horizontal="right" vertical="center"/>
    </xf>
    <xf numFmtId="3" fontId="8" fillId="4" borderId="143" xfId="1" applyNumberFormat="1" applyFont="1" applyFill="1" applyBorder="1" applyAlignment="1">
      <alignment horizontal="right" vertical="center"/>
    </xf>
    <xf numFmtId="3" fontId="3" fillId="4" borderId="143" xfId="1" applyNumberFormat="1" applyFont="1" applyFill="1" applyBorder="1" applyAlignment="1">
      <alignment horizontal="right" vertical="center"/>
    </xf>
    <xf numFmtId="3" fontId="3" fillId="0" borderId="124" xfId="1" applyNumberFormat="1" applyFont="1" applyFill="1" applyBorder="1" applyAlignment="1">
      <alignment horizontal="right" vertical="center"/>
    </xf>
    <xf numFmtId="3" fontId="3" fillId="0" borderId="123" xfId="1" applyNumberFormat="1" applyFont="1" applyFill="1" applyBorder="1" applyAlignment="1">
      <alignment horizontal="right" vertical="center"/>
    </xf>
    <xf numFmtId="3" fontId="3" fillId="0" borderId="143" xfId="1" applyNumberFormat="1" applyFont="1" applyFill="1" applyBorder="1" applyAlignment="1">
      <alignment horizontal="right" vertical="center"/>
    </xf>
    <xf numFmtId="3" fontId="3" fillId="4" borderId="123" xfId="1" applyNumberFormat="1" applyFont="1" applyFill="1" applyBorder="1" applyAlignment="1">
      <alignment horizontal="right" vertical="center" wrapText="1"/>
    </xf>
    <xf numFmtId="3" fontId="2" fillId="0" borderId="143" xfId="1" applyNumberFormat="1" applyFont="1" applyFill="1" applyBorder="1" applyAlignment="1">
      <alignment horizontal="right" vertical="center"/>
    </xf>
    <xf numFmtId="3" fontId="5" fillId="0" borderId="123" xfId="0" applyNumberFormat="1" applyFont="1" applyFill="1" applyBorder="1" applyAlignment="1">
      <alignment horizontal="right"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69" xfId="0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3" fontId="3" fillId="3" borderId="145" xfId="0" applyNumberFormat="1" applyFont="1" applyFill="1" applyBorder="1" applyAlignment="1">
      <alignment horizontal="right" vertical="center"/>
    </xf>
    <xf numFmtId="3" fontId="3" fillId="4" borderId="82" xfId="1" applyNumberFormat="1" applyFont="1" applyFill="1" applyBorder="1" applyAlignment="1">
      <alignment horizontal="right" vertical="center"/>
    </xf>
    <xf numFmtId="3" fontId="5" fillId="0" borderId="84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/>
    </xf>
    <xf numFmtId="3" fontId="8" fillId="0" borderId="84" xfId="1" applyNumberFormat="1" applyFont="1" applyFill="1" applyBorder="1" applyAlignment="1">
      <alignment horizontal="right" vertical="center"/>
    </xf>
    <xf numFmtId="3" fontId="8" fillId="0" borderId="86" xfId="1" applyNumberFormat="1" applyFont="1" applyFill="1" applyBorder="1" applyAlignment="1">
      <alignment horizontal="right" vertical="center"/>
    </xf>
    <xf numFmtId="3" fontId="3" fillId="3" borderId="145" xfId="1" applyNumberFormat="1" applyFont="1" applyFill="1" applyBorder="1" applyAlignment="1">
      <alignment horizontal="right" vertical="center"/>
    </xf>
    <xf numFmtId="3" fontId="2" fillId="0" borderId="82" xfId="0" applyNumberFormat="1" applyFont="1" applyFill="1" applyBorder="1" applyAlignment="1">
      <alignment horizontal="right" vertical="center"/>
    </xf>
    <xf numFmtId="3" fontId="2" fillId="0" borderId="84" xfId="0" applyNumberFormat="1" applyFont="1" applyFill="1" applyBorder="1" applyAlignment="1">
      <alignment horizontal="right" vertical="center"/>
    </xf>
    <xf numFmtId="3" fontId="2" fillId="0" borderId="86" xfId="0" applyNumberFormat="1" applyFont="1" applyFill="1" applyBorder="1" applyAlignment="1">
      <alignment horizontal="right" vertical="center"/>
    </xf>
    <xf numFmtId="3" fontId="2" fillId="0" borderId="84" xfId="1" applyNumberFormat="1" applyFont="1" applyFill="1" applyBorder="1" applyAlignment="1">
      <alignment horizontal="right" vertical="center"/>
    </xf>
    <xf numFmtId="3" fontId="8" fillId="4" borderId="82" xfId="1" applyNumberFormat="1" applyFont="1" applyFill="1" applyBorder="1" applyAlignment="1">
      <alignment horizontal="right" vertical="center"/>
    </xf>
    <xf numFmtId="3" fontId="8" fillId="4" borderId="84" xfId="1" applyNumberFormat="1" applyFont="1" applyFill="1" applyBorder="1" applyAlignment="1">
      <alignment horizontal="right" vertical="center" wrapText="1"/>
    </xf>
    <xf numFmtId="3" fontId="2" fillId="0" borderId="84" xfId="1" applyNumberFormat="1" applyFont="1" applyFill="1" applyBorder="1" applyAlignment="1">
      <alignment horizontal="right" vertical="center" wrapText="1"/>
    </xf>
    <xf numFmtId="3" fontId="8" fillId="4" borderId="84" xfId="1" applyNumberFormat="1" applyFont="1" applyFill="1" applyBorder="1" applyAlignment="1">
      <alignment horizontal="right" vertical="center"/>
    </xf>
    <xf numFmtId="3" fontId="8" fillId="4" borderId="86" xfId="1" applyNumberFormat="1" applyFont="1" applyFill="1" applyBorder="1" applyAlignment="1">
      <alignment horizontal="right" vertical="center"/>
    </xf>
    <xf numFmtId="3" fontId="3" fillId="4" borderId="86" xfId="1" applyNumberFormat="1" applyFont="1" applyFill="1" applyBorder="1" applyAlignment="1">
      <alignment horizontal="right" vertical="center"/>
    </xf>
    <xf numFmtId="3" fontId="3" fillId="0" borderId="82" xfId="1" applyNumberFormat="1" applyFont="1" applyFill="1" applyBorder="1" applyAlignment="1">
      <alignment horizontal="right" vertical="center"/>
    </xf>
    <xf numFmtId="3" fontId="3" fillId="0" borderId="84" xfId="1" applyNumberFormat="1" applyFont="1" applyFill="1" applyBorder="1" applyAlignment="1">
      <alignment horizontal="right" vertical="center"/>
    </xf>
    <xf numFmtId="3" fontId="3" fillId="0" borderId="86" xfId="1" applyNumberFormat="1" applyFont="1" applyFill="1" applyBorder="1" applyAlignment="1">
      <alignment horizontal="right" vertical="center"/>
    </xf>
    <xf numFmtId="3" fontId="3" fillId="4" borderId="84" xfId="1" applyNumberFormat="1" applyFont="1" applyFill="1" applyBorder="1" applyAlignment="1">
      <alignment horizontal="right" vertical="center" wrapText="1"/>
    </xf>
    <xf numFmtId="3" fontId="2" fillId="0" borderId="86" xfId="1" applyNumberFormat="1" applyFont="1" applyFill="1" applyBorder="1" applyAlignment="1">
      <alignment horizontal="right" vertical="center"/>
    </xf>
    <xf numFmtId="3" fontId="5" fillId="0" borderId="84" xfId="0" applyNumberFormat="1" applyFont="1" applyFill="1" applyBorder="1" applyAlignment="1">
      <alignment horizontal="right" vertical="center"/>
    </xf>
    <xf numFmtId="3" fontId="2" fillId="0" borderId="117" xfId="1" applyNumberFormat="1" applyFont="1" applyFill="1" applyBorder="1" applyAlignment="1">
      <alignment horizontal="right" vertical="center"/>
    </xf>
    <xf numFmtId="3" fontId="5" fillId="0" borderId="124" xfId="0" applyNumberFormat="1" applyFont="1" applyFill="1" applyBorder="1" applyAlignment="1">
      <alignment horizontal="right" vertical="center"/>
    </xf>
    <xf numFmtId="3" fontId="5" fillId="0" borderId="143" xfId="0" applyNumberFormat="1" applyFont="1" applyFill="1" applyBorder="1" applyAlignment="1">
      <alignment horizontal="right" vertical="center"/>
    </xf>
    <xf numFmtId="3" fontId="2" fillId="0" borderId="124" xfId="1" applyNumberFormat="1" applyFont="1" applyFill="1" applyBorder="1" applyAlignment="1">
      <alignment horizontal="right" vertical="center"/>
    </xf>
    <xf numFmtId="3" fontId="2" fillId="0" borderId="139" xfId="1" applyNumberFormat="1" applyFont="1" applyFill="1" applyBorder="1" applyAlignment="1">
      <alignment horizontal="right" vertical="center"/>
    </xf>
    <xf numFmtId="3" fontId="3" fillId="3" borderId="119" xfId="0" applyNumberFormat="1" applyFont="1" applyFill="1" applyBorder="1" applyAlignment="1">
      <alignment vertical="center"/>
    </xf>
    <xf numFmtId="3" fontId="3" fillId="4" borderId="124" xfId="0" applyNumberFormat="1" applyFont="1" applyFill="1" applyBorder="1" applyAlignment="1">
      <alignment vertical="center"/>
    </xf>
    <xf numFmtId="3" fontId="8" fillId="0" borderId="123" xfId="0" applyNumberFormat="1" applyFont="1" applyFill="1" applyBorder="1" applyAlignment="1">
      <alignment vertical="center"/>
    </xf>
    <xf numFmtId="3" fontId="2" fillId="0" borderId="123" xfId="0" applyNumberFormat="1" applyFont="1" applyFill="1" applyBorder="1" applyAlignment="1">
      <alignment vertical="center"/>
    </xf>
    <xf numFmtId="3" fontId="3" fillId="4" borderId="123" xfId="0" applyNumberFormat="1" applyFont="1" applyFill="1" applyBorder="1" applyAlignment="1">
      <alignment vertical="center"/>
    </xf>
    <xf numFmtId="3" fontId="8" fillId="4" borderId="123" xfId="0" applyNumberFormat="1" applyFont="1" applyFill="1" applyBorder="1" applyAlignment="1">
      <alignment vertical="center"/>
    </xf>
    <xf numFmtId="3" fontId="5" fillId="0" borderId="123" xfId="0" applyNumberFormat="1" applyFont="1" applyFill="1" applyBorder="1" applyAlignment="1">
      <alignment vertical="center"/>
    </xf>
    <xf numFmtId="3" fontId="16" fillId="3" borderId="119" xfId="0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3" fillId="3" borderId="34" xfId="0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8" fillId="0" borderId="32" xfId="1" applyNumberFormat="1" applyFont="1" applyFill="1" applyBorder="1" applyAlignment="1">
      <alignment horizontal="right" vertical="center"/>
    </xf>
    <xf numFmtId="3" fontId="3" fillId="3" borderId="34" xfId="1" applyNumberFormat="1" applyFont="1" applyFill="1" applyBorder="1" applyAlignment="1">
      <alignment horizontal="right" vertical="center"/>
    </xf>
    <xf numFmtId="3" fontId="2" fillId="0" borderId="29" xfId="0" applyNumberFormat="1" applyFont="1" applyFill="1" applyBorder="1" applyAlignment="1">
      <alignment horizontal="right" vertical="center"/>
    </xf>
    <xf numFmtId="3" fontId="2" fillId="0" borderId="4" xfId="0" applyNumberFormat="1" applyFont="1" applyFill="1" applyBorder="1" applyAlignment="1">
      <alignment horizontal="right" vertical="center"/>
    </xf>
    <xf numFmtId="3" fontId="2" fillId="0" borderId="32" xfId="0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8" fillId="4" borderId="4" xfId="1" applyNumberFormat="1" applyFont="1" applyFill="1" applyBorder="1" applyAlignment="1">
      <alignment horizontal="right" vertical="center"/>
    </xf>
    <xf numFmtId="3" fontId="8" fillId="4" borderId="32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0" borderId="29" xfId="1" applyNumberFormat="1" applyFont="1" applyFill="1" applyBorder="1" applyAlignment="1">
      <alignment horizontal="right" vertical="center"/>
    </xf>
    <xf numFmtId="3" fontId="3" fillId="0" borderId="4" xfId="1" applyNumberFormat="1" applyFont="1" applyFill="1" applyBorder="1" applyAlignment="1">
      <alignment horizontal="right" vertical="center"/>
    </xf>
    <xf numFmtId="3" fontId="3" fillId="0" borderId="32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5" fillId="0" borderId="4" xfId="0" applyNumberFormat="1" applyFont="1" applyFill="1" applyBorder="1" applyAlignment="1">
      <alignment horizontal="right" vertical="center"/>
    </xf>
    <xf numFmtId="3" fontId="2" fillId="0" borderId="146" xfId="0" applyNumberFormat="1" applyFont="1" applyBorder="1" applyAlignment="1">
      <alignment vertical="center"/>
    </xf>
    <xf numFmtId="3" fontId="2" fillId="0" borderId="140" xfId="0" applyNumberFormat="1" applyFont="1" applyBorder="1" applyAlignment="1">
      <alignment vertical="center"/>
    </xf>
    <xf numFmtId="3" fontId="16" fillId="0" borderId="142" xfId="0" applyNumberFormat="1" applyFont="1" applyBorder="1" applyAlignment="1">
      <alignment vertical="center"/>
    </xf>
    <xf numFmtId="3" fontId="2" fillId="0" borderId="139" xfId="0" applyNumberFormat="1" applyFont="1" applyBorder="1" applyAlignment="1">
      <alignment vertical="center"/>
    </xf>
    <xf numFmtId="3" fontId="8" fillId="0" borderId="135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11" fillId="0" borderId="1" xfId="0" applyFont="1" applyBorder="1" applyAlignment="1">
      <alignment horizontal="center" vertical="center" wrapText="1"/>
    </xf>
    <xf numFmtId="0" fontId="3" fillId="0" borderId="14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6" fillId="0" borderId="89" xfId="0" applyFont="1" applyBorder="1" applyAlignment="1">
      <alignment horizontal="center" vertical="center" wrapText="1"/>
    </xf>
    <xf numFmtId="0" fontId="3" fillId="0" borderId="120" xfId="0" applyFont="1" applyBorder="1" applyAlignment="1">
      <alignment horizontal="center" vertical="center" wrapText="1"/>
    </xf>
    <xf numFmtId="0" fontId="3" fillId="0" borderId="118" xfId="0" applyFont="1" applyBorder="1" applyAlignment="1">
      <alignment horizontal="center" vertical="center" wrapText="1"/>
    </xf>
    <xf numFmtId="0" fontId="3" fillId="0" borderId="136" xfId="0" applyFont="1" applyBorder="1" applyAlignment="1">
      <alignment horizontal="center" vertical="center" wrapText="1"/>
    </xf>
    <xf numFmtId="0" fontId="3" fillId="0" borderId="138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6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4" xfId="0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3" fillId="3" borderId="13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9" fillId="0" borderId="72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 wrapText="1"/>
    </xf>
    <xf numFmtId="0" fontId="3" fillId="0" borderId="121" xfId="0" applyFont="1" applyFill="1" applyBorder="1" applyAlignment="1">
      <alignment horizontal="center" vertical="center" wrapText="1"/>
    </xf>
    <xf numFmtId="0" fontId="3" fillId="0" borderId="118" xfId="0" applyFont="1" applyFill="1" applyBorder="1" applyAlignment="1">
      <alignment horizontal="center" vertical="center" wrapText="1"/>
    </xf>
    <xf numFmtId="0" fontId="3" fillId="0" borderId="136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138" xfId="0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6" fillId="0" borderId="8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7" fillId="4" borderId="84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9" fillId="4" borderId="84" xfId="1" applyFont="1" applyFill="1" applyBorder="1" applyAlignment="1">
      <alignment vertical="center" wrapText="1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7" fillId="0" borderId="84" xfId="1" applyFont="1" applyFill="1" applyBorder="1" applyAlignment="1">
      <alignment vertical="center" wrapText="1"/>
    </xf>
    <xf numFmtId="0" fontId="3" fillId="0" borderId="148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49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3" fillId="0" borderId="76" xfId="0" applyFont="1" applyFill="1" applyBorder="1" applyAlignment="1">
      <alignment horizontal="center" vertical="center" wrapText="1"/>
    </xf>
    <xf numFmtId="0" fontId="3" fillId="0" borderId="144" xfId="0" applyFont="1" applyFill="1" applyBorder="1" applyAlignment="1">
      <alignment horizontal="center" vertical="center" wrapText="1"/>
    </xf>
    <xf numFmtId="0" fontId="3" fillId="0" borderId="87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7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" fillId="0" borderId="3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9" fillId="0" borderId="75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0" borderId="86" xfId="0" applyFont="1" applyFill="1" applyBorder="1" applyAlignment="1">
      <alignment horizontal="center" vertical="center" wrapText="1"/>
    </xf>
    <xf numFmtId="0" fontId="9" fillId="0" borderId="87" xfId="0" applyFont="1" applyFill="1" applyBorder="1" applyAlignment="1">
      <alignment horizontal="center" vertical="center" wrapText="1"/>
    </xf>
    <xf numFmtId="0" fontId="6" fillId="0" borderId="40" xfId="1" applyFont="1" applyFill="1" applyBorder="1" applyAlignment="1">
      <alignment horizontal="left" vertical="center"/>
    </xf>
    <xf numFmtId="0" fontId="3" fillId="0" borderId="82" xfId="0" applyFont="1" applyFill="1" applyBorder="1" applyAlignment="1">
      <alignment horizontal="center" vertical="center" wrapText="1"/>
    </xf>
    <xf numFmtId="0" fontId="9" fillId="0" borderId="65" xfId="0" applyFont="1" applyFill="1" applyBorder="1" applyAlignment="1">
      <alignment horizontal="center" vertical="center" wrapText="1"/>
    </xf>
    <xf numFmtId="0" fontId="0" fillId="0" borderId="40" xfId="0" applyFont="1" applyBorder="1"/>
    <xf numFmtId="0" fontId="9" fillId="0" borderId="101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103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</cellXfs>
  <cellStyles count="2">
    <cellStyle name="Default" xfId="1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tabSelected="1" view="pageLayout" workbookViewId="0">
      <selection activeCell="J11" sqref="J11"/>
    </sheetView>
  </sheetViews>
  <sheetFormatPr defaultRowHeight="15" x14ac:dyDescent="0.25"/>
  <cols>
    <col min="1" max="1" width="4" customWidth="1"/>
    <col min="2" max="2" width="11.7109375" customWidth="1"/>
    <col min="3" max="3" width="15.42578125" customWidth="1"/>
    <col min="4" max="8" width="12.7109375" customWidth="1"/>
    <col min="9" max="9" width="15.42578125" customWidth="1"/>
    <col min="10" max="10" width="15.140625" customWidth="1"/>
    <col min="11" max="11" width="14.85546875" customWidth="1"/>
    <col min="12" max="12" width="13.140625" customWidth="1"/>
  </cols>
  <sheetData>
    <row r="1" spans="1:12" ht="15.75" x14ac:dyDescent="0.25">
      <c r="A1" s="712" t="s">
        <v>980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</row>
    <row r="2" spans="1:12" ht="16.5" thickBot="1" x14ac:dyDescent="0.3">
      <c r="A2" s="136"/>
      <c r="B2" s="137"/>
      <c r="C2" s="136"/>
      <c r="D2" s="136"/>
      <c r="E2" s="136"/>
      <c r="F2" s="136"/>
      <c r="G2" s="136"/>
      <c r="H2" s="136"/>
      <c r="I2" s="136"/>
      <c r="J2" s="136"/>
      <c r="K2" s="136"/>
      <c r="L2" s="270" t="s">
        <v>827</v>
      </c>
    </row>
    <row r="3" spans="1:12" ht="15" customHeight="1" x14ac:dyDescent="0.25">
      <c r="A3" s="713" t="s">
        <v>0</v>
      </c>
      <c r="B3" s="714"/>
      <c r="C3" s="721" t="s">
        <v>1079</v>
      </c>
      <c r="D3" s="721" t="s">
        <v>1093</v>
      </c>
      <c r="E3" s="721" t="s">
        <v>1102</v>
      </c>
      <c r="F3" s="721" t="s">
        <v>1109</v>
      </c>
      <c r="G3" s="723" t="s">
        <v>1116</v>
      </c>
      <c r="H3" s="723" t="s">
        <v>1123</v>
      </c>
      <c r="I3" s="717" t="s">
        <v>1126</v>
      </c>
      <c r="J3" s="717"/>
      <c r="K3" s="718"/>
      <c r="L3" s="719" t="s">
        <v>1119</v>
      </c>
    </row>
    <row r="4" spans="1:12" ht="57.75" thickBot="1" x14ac:dyDescent="0.3">
      <c r="A4" s="715"/>
      <c r="B4" s="716"/>
      <c r="C4" s="722"/>
      <c r="D4" s="722"/>
      <c r="E4" s="722"/>
      <c r="F4" s="722"/>
      <c r="G4" s="724"/>
      <c r="H4" s="724"/>
      <c r="I4" s="468" t="s">
        <v>977</v>
      </c>
      <c r="J4" s="271" t="s">
        <v>978</v>
      </c>
      <c r="K4" s="272" t="s">
        <v>979</v>
      </c>
      <c r="L4" s="720"/>
    </row>
    <row r="5" spans="1:12" ht="25.5" x14ac:dyDescent="0.25">
      <c r="A5" s="707" t="s">
        <v>843</v>
      </c>
      <c r="B5" s="197" t="s">
        <v>44</v>
      </c>
      <c r="C5" s="464">
        <v>213670234.59999999</v>
      </c>
      <c r="D5" s="464">
        <v>227038806</v>
      </c>
      <c r="E5" s="464">
        <v>230228956</v>
      </c>
      <c r="F5" s="464">
        <v>253629531</v>
      </c>
      <c r="G5" s="697">
        <v>254296000</v>
      </c>
      <c r="H5" s="697">
        <f>'Szár össz'!H10+'Hivatal össz'!H10+'Óvoda össz'!H10</f>
        <v>256086151</v>
      </c>
      <c r="I5" s="469">
        <f>'Szár össz'!I10</f>
        <v>227089924</v>
      </c>
      <c r="J5" s="273">
        <f>'Hivatal össz'!I10</f>
        <v>183625</v>
      </c>
      <c r="K5" s="274">
        <f>'Óvoda össz'!I10</f>
        <v>6676645</v>
      </c>
      <c r="L5" s="275">
        <f t="shared" ref="L5:L13" si="0">SUM(I5:K5)</f>
        <v>233950194</v>
      </c>
    </row>
    <row r="6" spans="1:12" ht="25.5" x14ac:dyDescent="0.25">
      <c r="A6" s="708"/>
      <c r="B6" s="198" t="s">
        <v>59</v>
      </c>
      <c r="C6" s="465">
        <v>18000000</v>
      </c>
      <c r="D6" s="465">
        <v>18000000</v>
      </c>
      <c r="E6" s="465">
        <v>24011000</v>
      </c>
      <c r="F6" s="465">
        <v>57539946</v>
      </c>
      <c r="G6" s="698">
        <v>59039946</v>
      </c>
      <c r="H6" s="698">
        <f>'Szár össz'!H14+'Hivatal össz'!H14+'Óvoda össz'!H14</f>
        <v>70639946</v>
      </c>
      <c r="I6" s="470">
        <f>'Szár össz'!I14</f>
        <v>69139946</v>
      </c>
      <c r="J6" s="276">
        <f>'Hivatal össz'!I14</f>
        <v>0</v>
      </c>
      <c r="K6" s="277">
        <f>'Óvoda össz'!I14</f>
        <v>1500000</v>
      </c>
      <c r="L6" s="278">
        <f t="shared" si="0"/>
        <v>70639946</v>
      </c>
    </row>
    <row r="7" spans="1:12" ht="25.5" x14ac:dyDescent="0.25">
      <c r="A7" s="708"/>
      <c r="B7" s="198" t="s">
        <v>570</v>
      </c>
      <c r="C7" s="465">
        <v>53823782</v>
      </c>
      <c r="D7" s="465">
        <v>50113810</v>
      </c>
      <c r="E7" s="465">
        <v>50113810</v>
      </c>
      <c r="F7" s="465">
        <v>50113810</v>
      </c>
      <c r="G7" s="698">
        <v>50113810</v>
      </c>
      <c r="H7" s="698">
        <f>'Szár össz'!H17+'Hivatal össz'!H17+'Óvoda össz'!H17</f>
        <v>50113810</v>
      </c>
      <c r="I7" s="470">
        <f>'Szár össz'!I17</f>
        <v>49360482</v>
      </c>
      <c r="J7" s="276">
        <f>'Hivatal össz'!I17</f>
        <v>619472</v>
      </c>
      <c r="K7" s="277">
        <f>'Óvoda össz'!I17</f>
        <v>133856</v>
      </c>
      <c r="L7" s="278">
        <f t="shared" si="0"/>
        <v>50113810</v>
      </c>
    </row>
    <row r="8" spans="1:12" ht="25.5" x14ac:dyDescent="0.25">
      <c r="A8" s="708"/>
      <c r="B8" s="198" t="s">
        <v>88</v>
      </c>
      <c r="C8" s="465">
        <v>118448691</v>
      </c>
      <c r="D8" s="465">
        <v>118448691</v>
      </c>
      <c r="E8" s="465">
        <v>118691424</v>
      </c>
      <c r="F8" s="465">
        <v>119098945</v>
      </c>
      <c r="G8" s="698">
        <v>118453874</v>
      </c>
      <c r="H8" s="698">
        <f>'Szár össz'!H21+'Hivatal össz'!H21+'Óvoda össz'!H21</f>
        <v>123944722</v>
      </c>
      <c r="I8" s="470">
        <f>'Szár össz'!I21</f>
        <v>5104002</v>
      </c>
      <c r="J8" s="276">
        <f>'Hivatal össz'!I21</f>
        <v>36124739</v>
      </c>
      <c r="K8" s="277">
        <f>'Óvoda össz'!I21</f>
        <v>81898320</v>
      </c>
      <c r="L8" s="278">
        <f t="shared" si="0"/>
        <v>123127061</v>
      </c>
    </row>
    <row r="9" spans="1:12" ht="16.5" thickBot="1" x14ac:dyDescent="0.3">
      <c r="A9" s="709"/>
      <c r="B9" s="279" t="s">
        <v>571</v>
      </c>
      <c r="C9" s="473">
        <f>SUM(C5:C8)</f>
        <v>403942707.60000002</v>
      </c>
      <c r="D9" s="473">
        <f t="shared" ref="D9" si="1">SUM(D5:D8)</f>
        <v>413601307</v>
      </c>
      <c r="E9" s="473">
        <f t="shared" ref="E9:G9" si="2">SUM(E5:E8)</f>
        <v>423045190</v>
      </c>
      <c r="F9" s="473">
        <f t="shared" si="2"/>
        <v>480382232</v>
      </c>
      <c r="G9" s="699">
        <f t="shared" si="2"/>
        <v>481903630</v>
      </c>
      <c r="H9" s="699">
        <f t="shared" ref="H9" si="3">SUM(H5:H8)</f>
        <v>500784629</v>
      </c>
      <c r="I9" s="471">
        <f>SUM(I5:I8)</f>
        <v>350694354</v>
      </c>
      <c r="J9" s="280">
        <f t="shared" ref="J9:K9" si="4">SUM(J5:J8)</f>
        <v>36927836</v>
      </c>
      <c r="K9" s="281">
        <f t="shared" si="4"/>
        <v>90208821</v>
      </c>
      <c r="L9" s="282">
        <f t="shared" si="0"/>
        <v>477831011</v>
      </c>
    </row>
    <row r="10" spans="1:12" ht="25.5" x14ac:dyDescent="0.25">
      <c r="A10" s="708" t="s">
        <v>844</v>
      </c>
      <c r="B10" s="199" t="s">
        <v>572</v>
      </c>
      <c r="C10" s="466">
        <v>270550564.77467394</v>
      </c>
      <c r="D10" s="466">
        <v>264093476</v>
      </c>
      <c r="E10" s="466">
        <v>270543346</v>
      </c>
      <c r="F10" s="466">
        <v>323953898</v>
      </c>
      <c r="G10" s="700">
        <v>322425311</v>
      </c>
      <c r="H10" s="700">
        <f>'Szár össz'!Q10+'Hivatal össz'!Q10+'Óvoda össz'!Q10</f>
        <v>340497675.56</v>
      </c>
      <c r="I10" s="472">
        <f>'Szár össz'!R10</f>
        <v>82741186.700000003</v>
      </c>
      <c r="J10" s="283">
        <f>'Hivatal össz'!R10</f>
        <v>36196925.560000002</v>
      </c>
      <c r="K10" s="284">
        <f>'Óvoda össz'!R10</f>
        <v>87535493.25999999</v>
      </c>
      <c r="L10" s="285">
        <f t="shared" si="0"/>
        <v>206473605.51999998</v>
      </c>
    </row>
    <row r="11" spans="1:12" ht="25.5" x14ac:dyDescent="0.25">
      <c r="A11" s="708"/>
      <c r="B11" s="198" t="s">
        <v>573</v>
      </c>
      <c r="C11" s="465">
        <v>10294499.992125984</v>
      </c>
      <c r="D11" s="465">
        <v>26410458</v>
      </c>
      <c r="E11" s="465">
        <v>29161738</v>
      </c>
      <c r="F11" s="465">
        <v>32680707</v>
      </c>
      <c r="G11" s="698">
        <v>36375763</v>
      </c>
      <c r="H11" s="698">
        <f>'Szár össz'!Q14+'Hivatal össz'!Q14+'Óvoda össz'!Q14</f>
        <v>36797552</v>
      </c>
      <c r="I11" s="470">
        <f>'Szár össz'!R14</f>
        <v>23070871</v>
      </c>
      <c r="J11" s="276">
        <f>'Hivatal össz'!R14</f>
        <v>0</v>
      </c>
      <c r="K11" s="277">
        <f>'Óvoda össz'!R14</f>
        <v>1462314</v>
      </c>
      <c r="L11" s="278">
        <f t="shared" si="0"/>
        <v>24533185</v>
      </c>
    </row>
    <row r="12" spans="1:12" ht="25.5" x14ac:dyDescent="0.25">
      <c r="A12" s="708"/>
      <c r="B12" s="198" t="s">
        <v>285</v>
      </c>
      <c r="C12" s="465">
        <v>123097643</v>
      </c>
      <c r="D12" s="465">
        <v>123097373</v>
      </c>
      <c r="E12" s="465">
        <v>123340106</v>
      </c>
      <c r="F12" s="465">
        <v>123747627</v>
      </c>
      <c r="G12" s="698">
        <v>123102556</v>
      </c>
      <c r="H12" s="698">
        <f>'Szár össz'!Q21+'Hivatal össz'!Q21+'Óvoda össz'!Q21</f>
        <v>123489402</v>
      </c>
      <c r="I12" s="470">
        <f>'Szár össz'!R21</f>
        <v>122671741</v>
      </c>
      <c r="J12" s="276">
        <f>'Hivatal össz'!R21</f>
        <v>0</v>
      </c>
      <c r="K12" s="277">
        <f>'Óvoda össz'!R21</f>
        <v>0</v>
      </c>
      <c r="L12" s="278">
        <f t="shared" si="0"/>
        <v>122671741</v>
      </c>
    </row>
    <row r="13" spans="1:12" ht="16.5" thickBot="1" x14ac:dyDescent="0.3">
      <c r="A13" s="709"/>
      <c r="B13" s="279" t="s">
        <v>571</v>
      </c>
      <c r="C13" s="473">
        <f>SUM(C10:C12)</f>
        <v>403942707.76679993</v>
      </c>
      <c r="D13" s="473">
        <f t="shared" ref="D13" si="5">SUM(D10:D12)</f>
        <v>413601307</v>
      </c>
      <c r="E13" s="473">
        <f t="shared" ref="E13:G13" si="6">SUM(E10:E12)</f>
        <v>423045190</v>
      </c>
      <c r="F13" s="473">
        <f t="shared" si="6"/>
        <v>480382232</v>
      </c>
      <c r="G13" s="699">
        <f t="shared" si="6"/>
        <v>481903630</v>
      </c>
      <c r="H13" s="699">
        <f t="shared" ref="H13" si="7">SUM(H10:H12)</f>
        <v>500784629.56</v>
      </c>
      <c r="I13" s="471">
        <f>SUM(I10:I12)</f>
        <v>228483798.69999999</v>
      </c>
      <c r="J13" s="280">
        <f t="shared" ref="J13:K13" si="8">SUM(J10:J12)</f>
        <v>36196925.560000002</v>
      </c>
      <c r="K13" s="281">
        <f t="shared" si="8"/>
        <v>88997807.25999999</v>
      </c>
      <c r="L13" s="282">
        <f t="shared" si="0"/>
        <v>353678531.51999998</v>
      </c>
    </row>
    <row r="14" spans="1:12" ht="16.5" thickBot="1" x14ac:dyDescent="0.3">
      <c r="A14" s="710" t="s">
        <v>845</v>
      </c>
      <c r="B14" s="711"/>
      <c r="C14" s="467">
        <f>C9-C13</f>
        <v>-0.16679990291595459</v>
      </c>
      <c r="D14" s="467">
        <f t="shared" ref="D14" si="9">D9-D13</f>
        <v>0</v>
      </c>
      <c r="E14" s="467">
        <f t="shared" ref="E14:G14" si="10">E9-E13</f>
        <v>0</v>
      </c>
      <c r="F14" s="467">
        <f t="shared" si="10"/>
        <v>0</v>
      </c>
      <c r="G14" s="701">
        <f t="shared" si="10"/>
        <v>0</v>
      </c>
      <c r="H14" s="701">
        <f t="shared" ref="H14" si="11">H9-H13</f>
        <v>-0.56000000238418579</v>
      </c>
      <c r="I14" s="200">
        <f>I9-I13</f>
        <v>122210555.30000001</v>
      </c>
      <c r="J14" s="138">
        <f t="shared" ref="J14:L14" si="12">J9-J13</f>
        <v>730910.43999999762</v>
      </c>
      <c r="K14" s="286">
        <f t="shared" si="12"/>
        <v>1211013.7400000095</v>
      </c>
      <c r="L14" s="287">
        <f t="shared" si="12"/>
        <v>124152479.48000002</v>
      </c>
    </row>
    <row r="17" spans="8:8" x14ac:dyDescent="0.25">
      <c r="H17" s="203"/>
    </row>
    <row r="18" spans="8:8" x14ac:dyDescent="0.25">
      <c r="H18" s="203"/>
    </row>
  </sheetData>
  <mergeCells count="13">
    <mergeCell ref="A5:A9"/>
    <mergeCell ref="A10:A13"/>
    <mergeCell ref="A14:B14"/>
    <mergeCell ref="A1:L1"/>
    <mergeCell ref="A3:B4"/>
    <mergeCell ref="I3:K3"/>
    <mergeCell ref="L3:L4"/>
    <mergeCell ref="C3:C4"/>
    <mergeCell ref="H3:H4"/>
    <mergeCell ref="D3:D4"/>
    <mergeCell ref="E3:E4"/>
    <mergeCell ref="F3:F4"/>
    <mergeCell ref="G3:G4"/>
  </mergeCells>
  <pageMargins left="0.7" right="0.7" top="0.75" bottom="0.75" header="0.3" footer="0.3"/>
  <pageSetup paperSize="9" scale="80" orientation="landscape" horizontalDpi="4294967293" r:id="rId1"/>
  <headerFooter>
    <oddHeader>&amp;L&amp;"Times New Roman,Félkövér"&amp;10&amp;K000000 1. melléklet az 5/2017. (II. 28.)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K53" sqref="K53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85546875" style="12" customWidth="1"/>
    <col min="12" max="12" width="11" style="12" customWidth="1"/>
    <col min="13" max="13" width="11.140625" style="12" customWidth="1"/>
    <col min="14" max="14" width="11.7109375" style="49" customWidth="1"/>
    <col min="15" max="16" width="7.85546875" style="12" bestFit="1" customWidth="1"/>
    <col min="17" max="17" width="5.5703125" style="12" bestFit="1" customWidth="1"/>
    <col min="18" max="18" width="7.85546875" style="12" bestFit="1" customWidth="1"/>
    <col min="19" max="20" width="7.28515625" style="12" bestFit="1" customWidth="1"/>
    <col min="21" max="21" width="10.140625" style="12" bestFit="1" customWidth="1"/>
    <col min="22" max="22" width="7.85546875" style="12" bestFit="1" customWidth="1"/>
    <col min="23" max="24" width="5.5703125" style="12" bestFit="1" customWidth="1"/>
    <col min="25" max="25" width="6.7109375" style="12" bestFit="1" customWidth="1"/>
    <col min="26" max="26" width="10.140625" style="12" bestFit="1" customWidth="1"/>
    <col min="27" max="27" width="8.4257812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90" t="s">
        <v>1079</v>
      </c>
      <c r="G2" s="790" t="s">
        <v>1093</v>
      </c>
      <c r="H2" s="790" t="s">
        <v>1102</v>
      </c>
      <c r="I2" s="775" t="s">
        <v>1109</v>
      </c>
      <c r="J2" s="793" t="s">
        <v>1116</v>
      </c>
      <c r="K2" s="793" t="s">
        <v>1084</v>
      </c>
      <c r="L2" s="781" t="s">
        <v>1082</v>
      </c>
      <c r="M2" s="781"/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27" ht="22.5" customHeight="1" x14ac:dyDescent="0.25">
      <c r="B3" s="776"/>
      <c r="C3" s="777"/>
      <c r="D3" s="777"/>
      <c r="E3" s="777"/>
      <c r="F3" s="791"/>
      <c r="G3" s="791"/>
      <c r="H3" s="791"/>
      <c r="I3" s="777"/>
      <c r="J3" s="794"/>
      <c r="K3" s="794"/>
      <c r="L3" s="864" t="s">
        <v>847</v>
      </c>
      <c r="M3" s="866" t="s">
        <v>848</v>
      </c>
      <c r="N3" s="868" t="s">
        <v>571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27" ht="21" customHeight="1" thickBot="1" x14ac:dyDescent="0.3">
      <c r="B4" s="778"/>
      <c r="C4" s="779"/>
      <c r="D4" s="779"/>
      <c r="E4" s="779"/>
      <c r="F4" s="792"/>
      <c r="G4" s="792"/>
      <c r="H4" s="792"/>
      <c r="I4" s="779"/>
      <c r="J4" s="795"/>
      <c r="K4" s="795"/>
      <c r="L4" s="865"/>
      <c r="M4" s="867"/>
      <c r="N4" s="86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 t="shared" ref="F5:L5" si="0">F6+F20</f>
        <v>0</v>
      </c>
      <c r="G5" s="611">
        <f t="shared" si="0"/>
        <v>0</v>
      </c>
      <c r="H5" s="611">
        <f t="shared" si="0"/>
        <v>0</v>
      </c>
      <c r="I5" s="674">
        <f t="shared" si="0"/>
        <v>0</v>
      </c>
      <c r="J5" s="517">
        <f t="shared" ref="J5" si="1">J6+J20</f>
        <v>0</v>
      </c>
      <c r="K5" s="517">
        <f t="shared" si="0"/>
        <v>0</v>
      </c>
      <c r="L5" s="558">
        <f t="shared" si="0"/>
        <v>0</v>
      </c>
      <c r="M5" s="139">
        <f t="shared" ref="M5:AA5" si="2">M6+M20</f>
        <v>0</v>
      </c>
      <c r="N5" s="156">
        <f>SUM(L5:M5)</f>
        <v>0</v>
      </c>
      <c r="O5" s="84">
        <f t="shared" si="2"/>
        <v>0</v>
      </c>
      <c r="P5" s="85">
        <f t="shared" si="2"/>
        <v>0</v>
      </c>
      <c r="Q5" s="85">
        <f t="shared" si="2"/>
        <v>0</v>
      </c>
      <c r="R5" s="85">
        <f t="shared" si="2"/>
        <v>0</v>
      </c>
      <c r="S5" s="85">
        <f t="shared" si="2"/>
        <v>0</v>
      </c>
      <c r="T5" s="88">
        <f t="shared" si="2"/>
        <v>0</v>
      </c>
      <c r="U5" s="484">
        <f>SUM(O5:T5)</f>
        <v>0</v>
      </c>
      <c r="V5" s="409">
        <f t="shared" si="2"/>
        <v>0</v>
      </c>
      <c r="W5" s="85">
        <f t="shared" si="2"/>
        <v>0</v>
      </c>
      <c r="X5" s="88">
        <f t="shared" si="2"/>
        <v>0</v>
      </c>
      <c r="Y5" s="88">
        <f t="shared" si="2"/>
        <v>0</v>
      </c>
      <c r="Z5" s="88">
        <f t="shared" si="2"/>
        <v>0</v>
      </c>
      <c r="AA5" s="89">
        <f t="shared" si="2"/>
        <v>0</v>
      </c>
    </row>
    <row r="6" spans="1:27" hidden="1" x14ac:dyDescent="0.25">
      <c r="B6" s="122" t="s">
        <v>609</v>
      </c>
      <c r="C6" s="772" t="s">
        <v>120</v>
      </c>
      <c r="D6" s="773"/>
      <c r="E6" s="773"/>
      <c r="F6" s="364">
        <f t="shared" ref="F6:L6" si="3">F7+F8+F9+F10+F11+F12+F13+F14+F15+F16+F17+F18+F19</f>
        <v>0</v>
      </c>
      <c r="G6" s="612">
        <f t="shared" si="3"/>
        <v>0</v>
      </c>
      <c r="H6" s="612">
        <f t="shared" si="3"/>
        <v>0</v>
      </c>
      <c r="I6" s="675">
        <f t="shared" si="3"/>
        <v>0</v>
      </c>
      <c r="J6" s="518">
        <f t="shared" ref="J6" si="4">J7+J8+J9+J10+J11+J12+J13+J14+J15+J16+J17+J18+J19</f>
        <v>0</v>
      </c>
      <c r="K6" s="518">
        <f t="shared" si="3"/>
        <v>0</v>
      </c>
      <c r="L6" s="559">
        <f t="shared" si="3"/>
        <v>0</v>
      </c>
      <c r="M6" s="140">
        <f t="shared" ref="M6:AA6" si="5">M7+M8+M9+M10+M11+M12+M13+M14+M15+M16+M17+M18+M19</f>
        <v>0</v>
      </c>
      <c r="N6" s="157">
        <f t="shared" ref="N6:N69" si="6">SUM(L6:M6)</f>
        <v>0</v>
      </c>
      <c r="O6" s="116">
        <f t="shared" si="5"/>
        <v>0</v>
      </c>
      <c r="P6" s="117">
        <f t="shared" si="5"/>
        <v>0</v>
      </c>
      <c r="Q6" s="117">
        <f t="shared" si="5"/>
        <v>0</v>
      </c>
      <c r="R6" s="117">
        <f t="shared" si="5"/>
        <v>0</v>
      </c>
      <c r="S6" s="117">
        <f t="shared" si="5"/>
        <v>0</v>
      </c>
      <c r="T6" s="120">
        <f t="shared" si="5"/>
        <v>0</v>
      </c>
      <c r="U6" s="485">
        <f t="shared" ref="U6:U69" si="7">SUM(O6:T6)</f>
        <v>0</v>
      </c>
      <c r="V6" s="410">
        <f t="shared" si="5"/>
        <v>0</v>
      </c>
      <c r="W6" s="117">
        <f t="shared" si="5"/>
        <v>0</v>
      </c>
      <c r="X6" s="120">
        <f t="shared" si="5"/>
        <v>0</v>
      </c>
      <c r="Y6" s="120">
        <f t="shared" si="5"/>
        <v>0</v>
      </c>
      <c r="Z6" s="120">
        <f t="shared" si="5"/>
        <v>0</v>
      </c>
      <c r="AA6" s="121">
        <f t="shared" si="5"/>
        <v>0</v>
      </c>
    </row>
    <row r="7" spans="1:27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F19" si="8">SUM(N7:Z7)</f>
        <v>0</v>
      </c>
      <c r="G7" s="613">
        <f t="shared" ref="G7:G19" si="9">SUM(N7:Z7)</f>
        <v>0</v>
      </c>
      <c r="H7" s="613">
        <f t="shared" ref="H7:H19" si="10">SUM(N7:Z7)</f>
        <v>0</v>
      </c>
      <c r="I7" s="676">
        <f t="shared" ref="I7:I19" si="11">SUM(N7:Z7)</f>
        <v>0</v>
      </c>
      <c r="J7" s="519">
        <f t="shared" ref="J7:K19" si="12">SUM(N7:Z7)</f>
        <v>0</v>
      </c>
      <c r="K7" s="519">
        <f t="shared" si="12"/>
        <v>0</v>
      </c>
      <c r="L7" s="560">
        <f t="shared" ref="L7:L19" si="13">SUM(O7:AA7)</f>
        <v>0</v>
      </c>
      <c r="M7" s="170"/>
      <c r="N7" s="171">
        <f t="shared" si="6"/>
        <v>0</v>
      </c>
      <c r="O7" s="179"/>
      <c r="P7" s="173"/>
      <c r="Q7" s="173"/>
      <c r="R7" s="173"/>
      <c r="S7" s="173"/>
      <c r="T7" s="174"/>
      <c r="U7" s="486">
        <f t="shared" si="7"/>
        <v>0</v>
      </c>
      <c r="V7" s="411"/>
      <c r="W7" s="173"/>
      <c r="X7" s="174"/>
      <c r="Y7" s="174"/>
      <c r="Z7" s="174"/>
      <c r="AA7" s="175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si="8"/>
        <v>0</v>
      </c>
      <c r="G8" s="613">
        <f t="shared" si="9"/>
        <v>0</v>
      </c>
      <c r="H8" s="613">
        <f t="shared" si="10"/>
        <v>0</v>
      </c>
      <c r="I8" s="676">
        <f t="shared" si="11"/>
        <v>0</v>
      </c>
      <c r="J8" s="519">
        <f t="shared" si="12"/>
        <v>0</v>
      </c>
      <c r="K8" s="519">
        <f t="shared" si="12"/>
        <v>0</v>
      </c>
      <c r="L8" s="560">
        <f t="shared" si="13"/>
        <v>0</v>
      </c>
      <c r="M8" s="170"/>
      <c r="N8" s="171">
        <f t="shared" si="6"/>
        <v>0</v>
      </c>
      <c r="O8" s="179"/>
      <c r="P8" s="173"/>
      <c r="Q8" s="173"/>
      <c r="R8" s="173"/>
      <c r="S8" s="173"/>
      <c r="T8" s="174"/>
      <c r="U8" s="486">
        <f t="shared" si="7"/>
        <v>0</v>
      </c>
      <c r="V8" s="411"/>
      <c r="W8" s="173"/>
      <c r="X8" s="174"/>
      <c r="Y8" s="174"/>
      <c r="Z8" s="174"/>
      <c r="AA8" s="175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8"/>
        <v>0</v>
      </c>
      <c r="G9" s="613">
        <f t="shared" si="9"/>
        <v>0</v>
      </c>
      <c r="H9" s="613">
        <f t="shared" si="10"/>
        <v>0</v>
      </c>
      <c r="I9" s="676">
        <f t="shared" si="11"/>
        <v>0</v>
      </c>
      <c r="J9" s="519">
        <f t="shared" si="12"/>
        <v>0</v>
      </c>
      <c r="K9" s="519">
        <f t="shared" si="12"/>
        <v>0</v>
      </c>
      <c r="L9" s="560">
        <f t="shared" si="13"/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8"/>
        <v>0</v>
      </c>
      <c r="G10" s="613">
        <f t="shared" si="9"/>
        <v>0</v>
      </c>
      <c r="H10" s="613">
        <f t="shared" si="10"/>
        <v>0</v>
      </c>
      <c r="I10" s="676">
        <f t="shared" si="11"/>
        <v>0</v>
      </c>
      <c r="J10" s="519">
        <f t="shared" si="12"/>
        <v>0</v>
      </c>
      <c r="K10" s="519">
        <f t="shared" si="12"/>
        <v>0</v>
      </c>
      <c r="L10" s="560">
        <f t="shared" si="13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8"/>
        <v>0</v>
      </c>
      <c r="G11" s="613">
        <f t="shared" si="9"/>
        <v>0</v>
      </c>
      <c r="H11" s="613">
        <f t="shared" si="10"/>
        <v>0</v>
      </c>
      <c r="I11" s="676">
        <f t="shared" si="11"/>
        <v>0</v>
      </c>
      <c r="J11" s="519">
        <f t="shared" si="12"/>
        <v>0</v>
      </c>
      <c r="K11" s="519">
        <f t="shared" si="12"/>
        <v>0</v>
      </c>
      <c r="L11" s="560">
        <f t="shared" si="13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8"/>
        <v>0</v>
      </c>
      <c r="G12" s="613">
        <f t="shared" si="9"/>
        <v>0</v>
      </c>
      <c r="H12" s="613">
        <f t="shared" si="10"/>
        <v>0</v>
      </c>
      <c r="I12" s="676">
        <f t="shared" si="11"/>
        <v>0</v>
      </c>
      <c r="J12" s="519">
        <f t="shared" si="12"/>
        <v>0</v>
      </c>
      <c r="K12" s="519">
        <f t="shared" si="12"/>
        <v>0</v>
      </c>
      <c r="L12" s="560">
        <f t="shared" si="13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8"/>
        <v>0</v>
      </c>
      <c r="G13" s="613">
        <f t="shared" si="9"/>
        <v>0</v>
      </c>
      <c r="H13" s="613">
        <f t="shared" si="10"/>
        <v>0</v>
      </c>
      <c r="I13" s="676">
        <f t="shared" si="11"/>
        <v>0</v>
      </c>
      <c r="J13" s="519">
        <f t="shared" si="12"/>
        <v>0</v>
      </c>
      <c r="K13" s="519">
        <f t="shared" si="12"/>
        <v>0</v>
      </c>
      <c r="L13" s="560">
        <f t="shared" si="13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8"/>
        <v>0</v>
      </c>
      <c r="G14" s="613">
        <f t="shared" si="9"/>
        <v>0</v>
      </c>
      <c r="H14" s="613">
        <f t="shared" si="10"/>
        <v>0</v>
      </c>
      <c r="I14" s="676">
        <f t="shared" si="11"/>
        <v>0</v>
      </c>
      <c r="J14" s="519">
        <f t="shared" si="12"/>
        <v>0</v>
      </c>
      <c r="K14" s="519">
        <f t="shared" si="12"/>
        <v>0</v>
      </c>
      <c r="L14" s="560">
        <f t="shared" si="13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8"/>
        <v>0</v>
      </c>
      <c r="G15" s="613">
        <f t="shared" si="9"/>
        <v>0</v>
      </c>
      <c r="H15" s="613">
        <f t="shared" si="10"/>
        <v>0</v>
      </c>
      <c r="I15" s="676">
        <f t="shared" si="11"/>
        <v>0</v>
      </c>
      <c r="J15" s="519">
        <f t="shared" si="12"/>
        <v>0</v>
      </c>
      <c r="K15" s="519">
        <f t="shared" si="12"/>
        <v>0</v>
      </c>
      <c r="L15" s="560">
        <f t="shared" si="13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8"/>
        <v>0</v>
      </c>
      <c r="G16" s="613">
        <f t="shared" si="9"/>
        <v>0</v>
      </c>
      <c r="H16" s="613">
        <f t="shared" si="10"/>
        <v>0</v>
      </c>
      <c r="I16" s="676">
        <f t="shared" si="11"/>
        <v>0</v>
      </c>
      <c r="J16" s="519">
        <f t="shared" si="12"/>
        <v>0</v>
      </c>
      <c r="K16" s="519">
        <f t="shared" si="12"/>
        <v>0</v>
      </c>
      <c r="L16" s="560">
        <f t="shared" si="13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8"/>
        <v>0</v>
      </c>
      <c r="G17" s="613">
        <f t="shared" si="9"/>
        <v>0</v>
      </c>
      <c r="H17" s="613">
        <f t="shared" si="10"/>
        <v>0</v>
      </c>
      <c r="I17" s="676">
        <f t="shared" si="11"/>
        <v>0</v>
      </c>
      <c r="J17" s="519">
        <f t="shared" si="12"/>
        <v>0</v>
      </c>
      <c r="K17" s="519">
        <f t="shared" si="12"/>
        <v>0</v>
      </c>
      <c r="L17" s="560">
        <f t="shared" si="13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8"/>
        <v>0</v>
      </c>
      <c r="G18" s="613">
        <f t="shared" si="9"/>
        <v>0</v>
      </c>
      <c r="H18" s="613">
        <f t="shared" si="10"/>
        <v>0</v>
      </c>
      <c r="I18" s="676">
        <f t="shared" si="11"/>
        <v>0</v>
      </c>
      <c r="J18" s="519">
        <f t="shared" si="12"/>
        <v>0</v>
      </c>
      <c r="K18" s="519">
        <f t="shared" si="12"/>
        <v>0</v>
      </c>
      <c r="L18" s="560">
        <f t="shared" si="13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</row>
    <row r="19" spans="1:27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8"/>
        <v>0</v>
      </c>
      <c r="G19" s="613">
        <f t="shared" si="9"/>
        <v>0</v>
      </c>
      <c r="H19" s="613">
        <f t="shared" si="10"/>
        <v>0</v>
      </c>
      <c r="I19" s="676">
        <f t="shared" si="11"/>
        <v>0</v>
      </c>
      <c r="J19" s="519">
        <f t="shared" si="12"/>
        <v>0</v>
      </c>
      <c r="K19" s="519">
        <f t="shared" si="12"/>
        <v>0</v>
      </c>
      <c r="L19" s="560">
        <f t="shared" si="13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</row>
    <row r="20" spans="1:27" hidden="1" x14ac:dyDescent="0.25">
      <c r="B20" s="90" t="s">
        <v>623</v>
      </c>
      <c r="C20" s="799" t="s">
        <v>146</v>
      </c>
      <c r="D20" s="800"/>
      <c r="E20" s="800"/>
      <c r="F20" s="366">
        <f t="shared" ref="F20:L20" si="14">F21+F22+F23</f>
        <v>0</v>
      </c>
      <c r="G20" s="614">
        <f t="shared" si="14"/>
        <v>0</v>
      </c>
      <c r="H20" s="614">
        <f t="shared" si="14"/>
        <v>0</v>
      </c>
      <c r="I20" s="677">
        <f t="shared" si="14"/>
        <v>0</v>
      </c>
      <c r="J20" s="520">
        <f t="shared" ref="J20" si="15">J21+J22+J23</f>
        <v>0</v>
      </c>
      <c r="K20" s="520">
        <f t="shared" si="14"/>
        <v>0</v>
      </c>
      <c r="L20" s="561">
        <f t="shared" si="14"/>
        <v>0</v>
      </c>
      <c r="M20" s="142">
        <f t="shared" ref="M20:AA20" si="16">M21+M22+M23</f>
        <v>0</v>
      </c>
      <c r="N20" s="158">
        <f t="shared" si="6"/>
        <v>0</v>
      </c>
      <c r="O20" s="92">
        <f t="shared" si="16"/>
        <v>0</v>
      </c>
      <c r="P20" s="93">
        <f t="shared" si="16"/>
        <v>0</v>
      </c>
      <c r="Q20" s="93">
        <f t="shared" si="16"/>
        <v>0</v>
      </c>
      <c r="R20" s="93">
        <f t="shared" si="16"/>
        <v>0</v>
      </c>
      <c r="S20" s="93">
        <f t="shared" si="16"/>
        <v>0</v>
      </c>
      <c r="T20" s="96">
        <f t="shared" si="16"/>
        <v>0</v>
      </c>
      <c r="U20" s="487">
        <f t="shared" si="7"/>
        <v>0</v>
      </c>
      <c r="V20" s="412">
        <f t="shared" si="16"/>
        <v>0</v>
      </c>
      <c r="W20" s="93">
        <f t="shared" si="16"/>
        <v>0</v>
      </c>
      <c r="X20" s="96">
        <f t="shared" si="16"/>
        <v>0</v>
      </c>
      <c r="Y20" s="96">
        <f t="shared" si="16"/>
        <v>0</v>
      </c>
      <c r="Z20" s="96">
        <f t="shared" si="16"/>
        <v>0</v>
      </c>
      <c r="AA20" s="97">
        <f t="shared" si="16"/>
        <v>0</v>
      </c>
    </row>
    <row r="21" spans="1:27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SUM(N21:Z21)</f>
        <v>0</v>
      </c>
      <c r="G21" s="615">
        <f>SUM(N21:Z21)</f>
        <v>0</v>
      </c>
      <c r="H21" s="615">
        <f>SUM(N21:Z21)</f>
        <v>0</v>
      </c>
      <c r="I21" s="678">
        <f>SUM(N21:Z21)</f>
        <v>0</v>
      </c>
      <c r="J21" s="521">
        <f t="shared" ref="J21:K23" si="17">SUM(N21:Z21)</f>
        <v>0</v>
      </c>
      <c r="K21" s="521">
        <f t="shared" si="17"/>
        <v>0</v>
      </c>
      <c r="L21" s="562">
        <f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</row>
    <row r="22" spans="1:27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>
        <f>SUM(N22:Z22)</f>
        <v>0</v>
      </c>
      <c r="G22" s="615">
        <f>SUM(N22:Z22)</f>
        <v>0</v>
      </c>
      <c r="H22" s="615">
        <f>SUM(N22:Z22)</f>
        <v>0</v>
      </c>
      <c r="I22" s="678">
        <f>SUM(N22:Z22)</f>
        <v>0</v>
      </c>
      <c r="J22" s="521">
        <f t="shared" si="17"/>
        <v>0</v>
      </c>
      <c r="K22" s="521">
        <f t="shared" si="17"/>
        <v>0</v>
      </c>
      <c r="L22" s="562">
        <f>SUM(O22:AA22)</f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SUM(N23:Z23)</f>
        <v>0</v>
      </c>
      <c r="G23" s="616">
        <f>SUM(N23:Z23)</f>
        <v>0</v>
      </c>
      <c r="H23" s="616">
        <f>SUM(N23:Z23)</f>
        <v>0</v>
      </c>
      <c r="I23" s="679">
        <f>SUM(N23:Z23)</f>
        <v>0</v>
      </c>
      <c r="J23" s="522">
        <f t="shared" si="17"/>
        <v>0</v>
      </c>
      <c r="K23" s="522">
        <f t="shared" si="17"/>
        <v>0</v>
      </c>
      <c r="L23" s="563">
        <f>SUM(O23:AA23)</f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L24" si="18">F25+F26+F27+F28+F29+F30+F31</f>
        <v>0</v>
      </c>
      <c r="G24" s="617">
        <f t="shared" si="18"/>
        <v>0</v>
      </c>
      <c r="H24" s="617">
        <f t="shared" si="18"/>
        <v>0</v>
      </c>
      <c r="I24" s="680">
        <f t="shared" si="18"/>
        <v>0</v>
      </c>
      <c r="J24" s="523">
        <f t="shared" ref="J24" si="19">J25+J26+J27+J28+J29+J30+J31</f>
        <v>0</v>
      </c>
      <c r="K24" s="523">
        <f t="shared" si="18"/>
        <v>0</v>
      </c>
      <c r="L24" s="564">
        <f t="shared" si="18"/>
        <v>0</v>
      </c>
      <c r="M24" s="144">
        <f t="shared" ref="M24:AA24" si="20">M25+M26+M27+M28+M29+M30+M31</f>
        <v>0</v>
      </c>
      <c r="N24" s="156">
        <f t="shared" si="6"/>
        <v>0</v>
      </c>
      <c r="O24" s="84">
        <f t="shared" si="20"/>
        <v>0</v>
      </c>
      <c r="P24" s="85">
        <f t="shared" si="20"/>
        <v>0</v>
      </c>
      <c r="Q24" s="85">
        <f t="shared" si="20"/>
        <v>0</v>
      </c>
      <c r="R24" s="85">
        <f t="shared" si="20"/>
        <v>0</v>
      </c>
      <c r="S24" s="85">
        <f t="shared" si="20"/>
        <v>0</v>
      </c>
      <c r="T24" s="88">
        <f t="shared" si="20"/>
        <v>0</v>
      </c>
      <c r="U24" s="484">
        <f t="shared" si="7"/>
        <v>0</v>
      </c>
      <c r="V24" s="409">
        <f t="shared" si="20"/>
        <v>0</v>
      </c>
      <c r="W24" s="85">
        <f t="shared" si="20"/>
        <v>0</v>
      </c>
      <c r="X24" s="88">
        <f t="shared" si="20"/>
        <v>0</v>
      </c>
      <c r="Y24" s="88">
        <f t="shared" si="20"/>
        <v>0</v>
      </c>
      <c r="Z24" s="88">
        <f t="shared" si="20"/>
        <v>0</v>
      </c>
      <c r="AA24" s="89">
        <f t="shared" si="20"/>
        <v>0</v>
      </c>
    </row>
    <row r="25" spans="1:27" hidden="1" x14ac:dyDescent="0.25">
      <c r="B25" s="60"/>
      <c r="C25" s="862" t="s">
        <v>154</v>
      </c>
      <c r="D25" s="863"/>
      <c r="E25" s="863"/>
      <c r="F25" s="370">
        <f t="shared" ref="F25:F31" si="21">SUM(N25:Z25)</f>
        <v>0</v>
      </c>
      <c r="G25" s="618">
        <f t="shared" ref="G25:G31" si="22">SUM(N25:Z25)</f>
        <v>0</v>
      </c>
      <c r="H25" s="618">
        <f t="shared" ref="H25:H31" si="23">SUM(N25:Z25)</f>
        <v>0</v>
      </c>
      <c r="I25" s="681">
        <f t="shared" ref="I25:I31" si="24">SUM(N25:Z25)</f>
        <v>0</v>
      </c>
      <c r="J25" s="524">
        <f t="shared" ref="J25:K31" si="25">SUM(N25:Z25)</f>
        <v>0</v>
      </c>
      <c r="K25" s="524">
        <f t="shared" si="25"/>
        <v>0</v>
      </c>
      <c r="L25" s="565">
        <f t="shared" ref="L25:L31" si="26">SUM(O25:AA25)</f>
        <v>0</v>
      </c>
      <c r="M25" s="145"/>
      <c r="N25" s="159">
        <f t="shared" si="6"/>
        <v>0</v>
      </c>
      <c r="O25" s="73"/>
      <c r="P25" s="1"/>
      <c r="Q25" s="1"/>
      <c r="R25" s="1"/>
      <c r="S25" s="1"/>
      <c r="T25" s="79"/>
      <c r="U25" s="489">
        <f t="shared" si="7"/>
        <v>0</v>
      </c>
      <c r="V25" s="414"/>
      <c r="W25" s="1"/>
      <c r="X25" s="79"/>
      <c r="Y25" s="79"/>
      <c r="Z25" s="79"/>
      <c r="AA25" s="44"/>
    </row>
    <row r="26" spans="1:27" hidden="1" x14ac:dyDescent="0.25">
      <c r="B26" s="61"/>
      <c r="C26" s="858" t="s">
        <v>155</v>
      </c>
      <c r="D26" s="859"/>
      <c r="E26" s="859"/>
      <c r="F26" s="371">
        <f t="shared" si="21"/>
        <v>0</v>
      </c>
      <c r="G26" s="619">
        <f t="shared" si="22"/>
        <v>0</v>
      </c>
      <c r="H26" s="619">
        <f t="shared" si="23"/>
        <v>0</v>
      </c>
      <c r="I26" s="682">
        <f t="shared" si="24"/>
        <v>0</v>
      </c>
      <c r="J26" s="525">
        <f t="shared" si="25"/>
        <v>0</v>
      </c>
      <c r="K26" s="525">
        <f t="shared" si="25"/>
        <v>0</v>
      </c>
      <c r="L26" s="566">
        <f t="shared" si="26"/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</row>
    <row r="27" spans="1:27" hidden="1" x14ac:dyDescent="0.25">
      <c r="B27" s="61"/>
      <c r="C27" s="858" t="s">
        <v>156</v>
      </c>
      <c r="D27" s="859"/>
      <c r="E27" s="859"/>
      <c r="F27" s="371">
        <f t="shared" si="21"/>
        <v>0</v>
      </c>
      <c r="G27" s="619">
        <f t="shared" si="22"/>
        <v>0</v>
      </c>
      <c r="H27" s="619">
        <f t="shared" si="23"/>
        <v>0</v>
      </c>
      <c r="I27" s="682">
        <f t="shared" si="24"/>
        <v>0</v>
      </c>
      <c r="J27" s="525">
        <f t="shared" si="25"/>
        <v>0</v>
      </c>
      <c r="K27" s="525">
        <f t="shared" si="25"/>
        <v>0</v>
      </c>
      <c r="L27" s="566">
        <f t="shared" si="26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</row>
    <row r="28" spans="1:27" hidden="1" x14ac:dyDescent="0.25">
      <c r="B28" s="61"/>
      <c r="C28" s="858" t="s">
        <v>157</v>
      </c>
      <c r="D28" s="859"/>
      <c r="E28" s="859"/>
      <c r="F28" s="371">
        <f t="shared" si="21"/>
        <v>0</v>
      </c>
      <c r="G28" s="619">
        <f t="shared" si="22"/>
        <v>0</v>
      </c>
      <c r="H28" s="619">
        <f t="shared" si="23"/>
        <v>0</v>
      </c>
      <c r="I28" s="682">
        <f t="shared" si="24"/>
        <v>0</v>
      </c>
      <c r="J28" s="525">
        <f t="shared" si="25"/>
        <v>0</v>
      </c>
      <c r="K28" s="525">
        <f t="shared" si="25"/>
        <v>0</v>
      </c>
      <c r="L28" s="566">
        <f t="shared" si="26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</row>
    <row r="29" spans="1:27" hidden="1" x14ac:dyDescent="0.25">
      <c r="B29" s="61"/>
      <c r="C29" s="858" t="s">
        <v>158</v>
      </c>
      <c r="D29" s="859"/>
      <c r="E29" s="859"/>
      <c r="F29" s="371">
        <f t="shared" si="21"/>
        <v>0</v>
      </c>
      <c r="G29" s="619">
        <f t="shared" si="22"/>
        <v>0</v>
      </c>
      <c r="H29" s="619">
        <f t="shared" si="23"/>
        <v>0</v>
      </c>
      <c r="I29" s="682">
        <f t="shared" si="24"/>
        <v>0</v>
      </c>
      <c r="J29" s="525">
        <f t="shared" si="25"/>
        <v>0</v>
      </c>
      <c r="K29" s="525">
        <f t="shared" si="25"/>
        <v>0</v>
      </c>
      <c r="L29" s="566">
        <f t="shared" si="26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</row>
    <row r="30" spans="1:27" hidden="1" x14ac:dyDescent="0.25">
      <c r="B30" s="61"/>
      <c r="C30" s="858" t="s">
        <v>159</v>
      </c>
      <c r="D30" s="859"/>
      <c r="E30" s="859"/>
      <c r="F30" s="371">
        <f t="shared" si="21"/>
        <v>0</v>
      </c>
      <c r="G30" s="619">
        <f t="shared" si="22"/>
        <v>0</v>
      </c>
      <c r="H30" s="619">
        <f t="shared" si="23"/>
        <v>0</v>
      </c>
      <c r="I30" s="682">
        <f t="shared" si="24"/>
        <v>0</v>
      </c>
      <c r="J30" s="525">
        <f t="shared" si="25"/>
        <v>0</v>
      </c>
      <c r="K30" s="525">
        <f t="shared" si="25"/>
        <v>0</v>
      </c>
      <c r="L30" s="566">
        <f t="shared" si="26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</row>
    <row r="31" spans="1:27" ht="15.75" hidden="1" thickBot="1" x14ac:dyDescent="0.3">
      <c r="B31" s="62"/>
      <c r="C31" s="860" t="s">
        <v>160</v>
      </c>
      <c r="D31" s="861"/>
      <c r="E31" s="861"/>
      <c r="F31" s="372">
        <f t="shared" si="21"/>
        <v>0</v>
      </c>
      <c r="G31" s="620">
        <f t="shared" si="22"/>
        <v>0</v>
      </c>
      <c r="H31" s="620">
        <f t="shared" si="23"/>
        <v>0</v>
      </c>
      <c r="I31" s="683">
        <f t="shared" si="24"/>
        <v>0</v>
      </c>
      <c r="J31" s="526">
        <f t="shared" si="25"/>
        <v>0</v>
      </c>
      <c r="K31" s="526">
        <f t="shared" si="25"/>
        <v>0</v>
      </c>
      <c r="L31" s="567">
        <f t="shared" si="26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L32" si="27">F33+F37+F40+F50+F53</f>
        <v>2381230</v>
      </c>
      <c r="G32" s="617">
        <f t="shared" si="27"/>
        <v>2181230</v>
      </c>
      <c r="H32" s="617">
        <f t="shared" si="27"/>
        <v>2181230</v>
      </c>
      <c r="I32" s="680">
        <f t="shared" si="27"/>
        <v>2181230</v>
      </c>
      <c r="J32" s="523">
        <f t="shared" ref="J32" si="28">J33+J37+J40+J50+J53</f>
        <v>2681230</v>
      </c>
      <c r="K32" s="523">
        <f t="shared" si="27"/>
        <v>2661227</v>
      </c>
      <c r="L32" s="564">
        <f t="shared" si="27"/>
        <v>654790</v>
      </c>
      <c r="M32" s="144">
        <f t="shared" ref="M32:AA32" si="29">M33+M37+M40+M50+M53</f>
        <v>0</v>
      </c>
      <c r="N32" s="156">
        <f t="shared" si="6"/>
        <v>654790</v>
      </c>
      <c r="O32" s="84">
        <f t="shared" si="29"/>
        <v>15240</v>
      </c>
      <c r="P32" s="85">
        <f t="shared" si="29"/>
        <v>47850</v>
      </c>
      <c r="Q32" s="85">
        <f t="shared" si="29"/>
        <v>0</v>
      </c>
      <c r="R32" s="85">
        <f t="shared" si="29"/>
        <v>38100</v>
      </c>
      <c r="S32" s="85">
        <f t="shared" si="29"/>
        <v>0</v>
      </c>
      <c r="T32" s="88">
        <f t="shared" si="29"/>
        <v>0</v>
      </c>
      <c r="U32" s="484">
        <f t="shared" si="7"/>
        <v>101190</v>
      </c>
      <c r="V32" s="409">
        <f t="shared" si="29"/>
        <v>53600</v>
      </c>
      <c r="W32" s="85">
        <f t="shared" si="29"/>
        <v>0</v>
      </c>
      <c r="X32" s="88">
        <f t="shared" si="29"/>
        <v>0</v>
      </c>
      <c r="Y32" s="88">
        <f t="shared" si="29"/>
        <v>0</v>
      </c>
      <c r="Z32" s="88">
        <f t="shared" si="29"/>
        <v>500000</v>
      </c>
      <c r="AA32" s="89">
        <f t="shared" si="29"/>
        <v>0</v>
      </c>
    </row>
    <row r="33" spans="1:29" x14ac:dyDescent="0.25">
      <c r="B33" s="122" t="s">
        <v>627</v>
      </c>
      <c r="C33" s="772" t="s">
        <v>163</v>
      </c>
      <c r="D33" s="773"/>
      <c r="E33" s="773"/>
      <c r="F33" s="364">
        <f t="shared" ref="F33:L33" si="30">F34+F35+F36</f>
        <v>73000</v>
      </c>
      <c r="G33" s="612">
        <f t="shared" si="30"/>
        <v>49677</v>
      </c>
      <c r="H33" s="612">
        <f t="shared" si="30"/>
        <v>49677</v>
      </c>
      <c r="I33" s="675">
        <f t="shared" si="30"/>
        <v>49677</v>
      </c>
      <c r="J33" s="518">
        <f t="shared" ref="J33" si="31">J34+J35+J36</f>
        <v>49677</v>
      </c>
      <c r="K33" s="518">
        <f t="shared" si="30"/>
        <v>49677</v>
      </c>
      <c r="L33" s="559">
        <f t="shared" si="30"/>
        <v>49677</v>
      </c>
      <c r="M33" s="140">
        <f t="shared" ref="M33:AA33" si="32">M34+M35+M36</f>
        <v>0</v>
      </c>
      <c r="N33" s="157">
        <f t="shared" si="6"/>
        <v>49677</v>
      </c>
      <c r="O33" s="116">
        <f t="shared" si="32"/>
        <v>12000</v>
      </c>
      <c r="P33" s="117">
        <f t="shared" si="32"/>
        <v>37677</v>
      </c>
      <c r="Q33" s="117">
        <f t="shared" si="32"/>
        <v>0</v>
      </c>
      <c r="R33" s="117">
        <f t="shared" si="32"/>
        <v>0</v>
      </c>
      <c r="S33" s="117">
        <f t="shared" si="32"/>
        <v>0</v>
      </c>
      <c r="T33" s="120">
        <f t="shared" si="32"/>
        <v>0</v>
      </c>
      <c r="U33" s="485">
        <f t="shared" si="7"/>
        <v>49677</v>
      </c>
      <c r="V33" s="410">
        <f t="shared" si="32"/>
        <v>0</v>
      </c>
      <c r="W33" s="117">
        <f t="shared" si="32"/>
        <v>0</v>
      </c>
      <c r="X33" s="120">
        <f t="shared" si="32"/>
        <v>0</v>
      </c>
      <c r="Y33" s="120">
        <f t="shared" si="32"/>
        <v>0</v>
      </c>
      <c r="Z33" s="120">
        <f t="shared" si="32"/>
        <v>0</v>
      </c>
      <c r="AA33" s="121">
        <f t="shared" si="32"/>
        <v>0</v>
      </c>
      <c r="AC33" s="168"/>
    </row>
    <row r="34" spans="1:29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SUM(N34:Z34)</f>
        <v>0</v>
      </c>
      <c r="G34" s="615">
        <f>SUM(N34:Z34)</f>
        <v>0</v>
      </c>
      <c r="H34" s="615">
        <f>SUM(N34:Z34)</f>
        <v>0</v>
      </c>
      <c r="I34" s="678">
        <f>SUM(N34:Z34)</f>
        <v>0</v>
      </c>
      <c r="J34" s="521">
        <f>SUM(N34:Z34)</f>
        <v>0</v>
      </c>
      <c r="K34" s="521">
        <f>SUM(O34:AA34)</f>
        <v>0</v>
      </c>
      <c r="L34" s="562">
        <f>SUM(O34:AA34)</f>
        <v>0</v>
      </c>
      <c r="M34" s="148"/>
      <c r="N34" s="160">
        <f t="shared" si="6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  <c r="AC34" s="168"/>
    </row>
    <row r="35" spans="1:29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v>73000</v>
      </c>
      <c r="G35" s="615">
        <v>49677</v>
      </c>
      <c r="H35" s="615">
        <v>49677</v>
      </c>
      <c r="I35" s="678">
        <v>49677</v>
      </c>
      <c r="J35" s="521">
        <v>49677</v>
      </c>
      <c r="K35" s="521">
        <v>49677</v>
      </c>
      <c r="L35" s="562">
        <f>SUM(U35:AA35)</f>
        <v>49677</v>
      </c>
      <c r="M35" s="148"/>
      <c r="N35" s="160">
        <f t="shared" si="6"/>
        <v>49677</v>
      </c>
      <c r="O35" s="75">
        <v>12000</v>
      </c>
      <c r="P35" s="13">
        <v>37677</v>
      </c>
      <c r="Q35" s="13"/>
      <c r="R35" s="13"/>
      <c r="S35" s="13"/>
      <c r="T35" s="80"/>
      <c r="U35" s="488">
        <f t="shared" si="7"/>
        <v>49677</v>
      </c>
      <c r="V35" s="413"/>
      <c r="W35" s="13"/>
      <c r="X35" s="80"/>
      <c r="Y35" s="80"/>
      <c r="Z35" s="80"/>
      <c r="AA35" s="45"/>
      <c r="AC35" s="168"/>
    </row>
    <row r="36" spans="1:29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SUM(N36:Z36)</f>
        <v>0</v>
      </c>
      <c r="G36" s="615">
        <f>SUM(N36:Z36)</f>
        <v>0</v>
      </c>
      <c r="H36" s="615">
        <f>SUM(N36:Z36)</f>
        <v>0</v>
      </c>
      <c r="I36" s="678">
        <f>SUM(N36:Z36)</f>
        <v>0</v>
      </c>
      <c r="J36" s="521">
        <f>SUM(N36:Z36)</f>
        <v>0</v>
      </c>
      <c r="K36" s="521">
        <f>SUM(O36:AA36)</f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C36" s="168"/>
    </row>
    <row r="37" spans="1:29" hidden="1" x14ac:dyDescent="0.25">
      <c r="B37" s="90" t="s">
        <v>631</v>
      </c>
      <c r="C37" s="799" t="s">
        <v>170</v>
      </c>
      <c r="D37" s="800"/>
      <c r="E37" s="800"/>
      <c r="F37" s="366">
        <f t="shared" ref="F37:L37" si="33">F38+F39</f>
        <v>0</v>
      </c>
      <c r="G37" s="614">
        <f t="shared" si="33"/>
        <v>0</v>
      </c>
      <c r="H37" s="614">
        <f t="shared" si="33"/>
        <v>0</v>
      </c>
      <c r="I37" s="677">
        <f t="shared" si="33"/>
        <v>0</v>
      </c>
      <c r="J37" s="520">
        <f t="shared" ref="J37" si="34">J38+J39</f>
        <v>0</v>
      </c>
      <c r="K37" s="520">
        <f t="shared" si="33"/>
        <v>0</v>
      </c>
      <c r="L37" s="561">
        <f t="shared" si="33"/>
        <v>0</v>
      </c>
      <c r="M37" s="142">
        <f t="shared" ref="M37:AA37" si="35">M38+M39</f>
        <v>0</v>
      </c>
      <c r="N37" s="158">
        <f t="shared" si="6"/>
        <v>0</v>
      </c>
      <c r="O37" s="92">
        <f t="shared" si="35"/>
        <v>0</v>
      </c>
      <c r="P37" s="93">
        <f t="shared" si="35"/>
        <v>0</v>
      </c>
      <c r="Q37" s="93">
        <f t="shared" si="35"/>
        <v>0</v>
      </c>
      <c r="R37" s="93">
        <f t="shared" si="35"/>
        <v>0</v>
      </c>
      <c r="S37" s="93">
        <f t="shared" si="35"/>
        <v>0</v>
      </c>
      <c r="T37" s="96">
        <f t="shared" si="35"/>
        <v>0</v>
      </c>
      <c r="U37" s="487">
        <f t="shared" si="7"/>
        <v>0</v>
      </c>
      <c r="V37" s="412">
        <f t="shared" si="35"/>
        <v>0</v>
      </c>
      <c r="W37" s="93">
        <f t="shared" si="35"/>
        <v>0</v>
      </c>
      <c r="X37" s="96">
        <f t="shared" si="35"/>
        <v>0</v>
      </c>
      <c r="Y37" s="96">
        <f t="shared" si="35"/>
        <v>0</v>
      </c>
      <c r="Z37" s="96">
        <f t="shared" si="35"/>
        <v>0</v>
      </c>
      <c r="AA37" s="97">
        <f t="shared" si="35"/>
        <v>0</v>
      </c>
      <c r="AC37" s="168"/>
    </row>
    <row r="38" spans="1:29" s="41" customFormat="1" hidden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f>SUM(N38:Z38)</f>
        <v>0</v>
      </c>
      <c r="G38" s="615">
        <f>SUM(N38:Z38)</f>
        <v>0</v>
      </c>
      <c r="H38" s="615">
        <f>SUM(N38:Z38)</f>
        <v>0</v>
      </c>
      <c r="I38" s="678">
        <f>SUM(N38:Z38)</f>
        <v>0</v>
      </c>
      <c r="J38" s="521">
        <f>SUM(N38:Z38)</f>
        <v>0</v>
      </c>
      <c r="K38" s="521">
        <f>SUM(O38:AA38)</f>
        <v>0</v>
      </c>
      <c r="L38" s="562">
        <f>SUM(O38:AA38)</f>
        <v>0</v>
      </c>
      <c r="M38" s="148"/>
      <c r="N38" s="160">
        <f t="shared" si="6"/>
        <v>0</v>
      </c>
      <c r="O38" s="75"/>
      <c r="P38" s="13"/>
      <c r="Q38" s="13"/>
      <c r="R38" s="13"/>
      <c r="S38" s="13"/>
      <c r="T38" s="80"/>
      <c r="U38" s="488">
        <f t="shared" si="7"/>
        <v>0</v>
      </c>
      <c r="V38" s="413"/>
      <c r="W38" s="13"/>
      <c r="X38" s="80"/>
      <c r="Y38" s="80"/>
      <c r="Z38" s="80"/>
      <c r="AA38" s="45"/>
      <c r="AC38" s="168"/>
    </row>
    <row r="39" spans="1:29" s="41" customFormat="1" hidden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f>SUM(N39:Z39)</f>
        <v>0</v>
      </c>
      <c r="G39" s="615">
        <f>SUM(N39:Z39)</f>
        <v>0</v>
      </c>
      <c r="H39" s="615">
        <f>SUM(N39:Z39)</f>
        <v>0</v>
      </c>
      <c r="I39" s="678">
        <f>SUM(N39:Z39)</f>
        <v>0</v>
      </c>
      <c r="J39" s="521">
        <f>SUM(N39:Z39)</f>
        <v>0</v>
      </c>
      <c r="K39" s="521">
        <f>SUM(O39:AA39)</f>
        <v>0</v>
      </c>
      <c r="L39" s="562">
        <f>SUM(O39:AA39)</f>
        <v>0</v>
      </c>
      <c r="M39" s="148"/>
      <c r="N39" s="160">
        <f t="shared" si="6"/>
        <v>0</v>
      </c>
      <c r="O39" s="75"/>
      <c r="P39" s="13"/>
      <c r="Q39" s="13"/>
      <c r="R39" s="13"/>
      <c r="S39" s="13"/>
      <c r="T39" s="80"/>
      <c r="U39" s="488">
        <f t="shared" si="7"/>
        <v>0</v>
      </c>
      <c r="V39" s="413"/>
      <c r="W39" s="13"/>
      <c r="X39" s="80"/>
      <c r="Y39" s="80"/>
      <c r="Z39" s="80"/>
      <c r="AA39" s="45"/>
      <c r="AC39" s="168"/>
    </row>
    <row r="40" spans="1:29" x14ac:dyDescent="0.25">
      <c r="B40" s="90" t="s">
        <v>634</v>
      </c>
      <c r="C40" s="799" t="s">
        <v>175</v>
      </c>
      <c r="D40" s="800"/>
      <c r="E40" s="800"/>
      <c r="F40" s="366">
        <f t="shared" ref="F40:L40" si="36">F41+F42+F43+F44+F45+F48+F49</f>
        <v>1800969</v>
      </c>
      <c r="G40" s="614">
        <f t="shared" si="36"/>
        <v>1667823</v>
      </c>
      <c r="H40" s="614">
        <f t="shared" si="36"/>
        <v>1667823</v>
      </c>
      <c r="I40" s="677">
        <f t="shared" si="36"/>
        <v>1667823</v>
      </c>
      <c r="J40" s="520">
        <f t="shared" ref="J40" si="37">J41+J42+J43+J44+J45+J48+J49</f>
        <v>2061524</v>
      </c>
      <c r="K40" s="520">
        <f t="shared" si="36"/>
        <v>2041521</v>
      </c>
      <c r="L40" s="561">
        <f t="shared" si="36"/>
        <v>466501</v>
      </c>
      <c r="M40" s="142">
        <f t="shared" ref="M40:AA40" si="38">M41+M42+M43+M44+M45+M48+M49</f>
        <v>0</v>
      </c>
      <c r="N40" s="158">
        <f t="shared" si="6"/>
        <v>466501</v>
      </c>
      <c r="O40" s="92">
        <f t="shared" si="38"/>
        <v>0</v>
      </c>
      <c r="P40" s="93">
        <f t="shared" si="38"/>
        <v>0</v>
      </c>
      <c r="Q40" s="93">
        <f t="shared" si="38"/>
        <v>0</v>
      </c>
      <c r="R40" s="93">
        <f t="shared" si="38"/>
        <v>30000</v>
      </c>
      <c r="S40" s="93">
        <f t="shared" si="38"/>
        <v>0</v>
      </c>
      <c r="T40" s="96">
        <f t="shared" si="38"/>
        <v>0</v>
      </c>
      <c r="U40" s="487">
        <f t="shared" si="7"/>
        <v>30000</v>
      </c>
      <c r="V40" s="412">
        <f t="shared" si="38"/>
        <v>42800</v>
      </c>
      <c r="W40" s="93">
        <f t="shared" si="38"/>
        <v>0</v>
      </c>
      <c r="X40" s="96">
        <f t="shared" si="38"/>
        <v>0</v>
      </c>
      <c r="Y40" s="96">
        <f t="shared" si="38"/>
        <v>0</v>
      </c>
      <c r="Z40" s="96">
        <f t="shared" si="38"/>
        <v>393701</v>
      </c>
      <c r="AA40" s="97">
        <f t="shared" si="38"/>
        <v>0</v>
      </c>
      <c r="AC40" s="168"/>
    </row>
    <row r="41" spans="1:29" s="41" customFormat="1" hidden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f>SUM(N41:Z41)</f>
        <v>0</v>
      </c>
      <c r="G41" s="615">
        <f>SUM(N41:Z41)</f>
        <v>0</v>
      </c>
      <c r="H41" s="615">
        <f>SUM(N41:Z41)</f>
        <v>0</v>
      </c>
      <c r="I41" s="678">
        <f>SUM(N41:Z41)</f>
        <v>0</v>
      </c>
      <c r="J41" s="521">
        <f t="shared" ref="J41:K43" si="39">SUM(N41:Z41)</f>
        <v>0</v>
      </c>
      <c r="K41" s="521">
        <f t="shared" si="39"/>
        <v>0</v>
      </c>
      <c r="L41" s="562">
        <f>SUM(O41:AA41)</f>
        <v>0</v>
      </c>
      <c r="M41" s="148"/>
      <c r="N41" s="160">
        <f t="shared" si="6"/>
        <v>0</v>
      </c>
      <c r="O41" s="75"/>
      <c r="P41" s="13"/>
      <c r="Q41" s="13"/>
      <c r="R41" s="13"/>
      <c r="S41" s="13"/>
      <c r="T41" s="80"/>
      <c r="U41" s="488">
        <f t="shared" si="7"/>
        <v>0</v>
      </c>
      <c r="V41" s="413"/>
      <c r="W41" s="13"/>
      <c r="X41" s="80"/>
      <c r="Y41" s="80"/>
      <c r="Z41" s="80"/>
      <c r="AA41" s="45"/>
      <c r="AC41" s="168"/>
    </row>
    <row r="42" spans="1:29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>
        <f>SUM(N42:Z42)</f>
        <v>0</v>
      </c>
      <c r="G42" s="615">
        <f>SUM(N42:Z42)</f>
        <v>0</v>
      </c>
      <c r="H42" s="615">
        <f>SUM(N42:Z42)</f>
        <v>0</v>
      </c>
      <c r="I42" s="678">
        <f>SUM(N42:Z42)</f>
        <v>0</v>
      </c>
      <c r="J42" s="521">
        <f t="shared" si="39"/>
        <v>0</v>
      </c>
      <c r="K42" s="521">
        <f t="shared" si="39"/>
        <v>0</v>
      </c>
      <c r="L42" s="562">
        <f>SUM(O42:AA42)</f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C42" s="168"/>
    </row>
    <row r="43" spans="1:29" s="41" customFormat="1" hidden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>
        <f>SUM(N43:Z43)</f>
        <v>0</v>
      </c>
      <c r="G43" s="615">
        <f>SUM(N43:Z43)</f>
        <v>0</v>
      </c>
      <c r="H43" s="615">
        <f>SUM(N43:Z43)</f>
        <v>0</v>
      </c>
      <c r="I43" s="678">
        <f>SUM(N43:Z43)</f>
        <v>0</v>
      </c>
      <c r="J43" s="521">
        <f t="shared" si="39"/>
        <v>0</v>
      </c>
      <c r="K43" s="521">
        <f t="shared" si="39"/>
        <v>0</v>
      </c>
      <c r="L43" s="562">
        <f>SUM(O43:AA43)</f>
        <v>0</v>
      </c>
      <c r="M43" s="148"/>
      <c r="N43" s="160">
        <f t="shared" si="6"/>
        <v>0</v>
      </c>
      <c r="O43" s="75"/>
      <c r="P43" s="13"/>
      <c r="Q43" s="13"/>
      <c r="R43" s="13"/>
      <c r="S43" s="13"/>
      <c r="T43" s="80"/>
      <c r="U43" s="488">
        <f t="shared" si="7"/>
        <v>0</v>
      </c>
      <c r="V43" s="413"/>
      <c r="W43" s="13"/>
      <c r="X43" s="80"/>
      <c r="Y43" s="80"/>
      <c r="Z43" s="80"/>
      <c r="AA43" s="45"/>
      <c r="AC43" s="168"/>
    </row>
    <row r="44" spans="1:29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v>1800969</v>
      </c>
      <c r="G44" s="615">
        <v>1667823</v>
      </c>
      <c r="H44" s="615">
        <v>1667823</v>
      </c>
      <c r="I44" s="678">
        <v>1667823</v>
      </c>
      <c r="J44" s="521">
        <v>2061524</v>
      </c>
      <c r="K44" s="521">
        <f>2061524-20003</f>
        <v>2041521</v>
      </c>
      <c r="L44" s="562">
        <f>SUM(U44:AA44)</f>
        <v>466501</v>
      </c>
      <c r="M44" s="148"/>
      <c r="N44" s="160">
        <f t="shared" si="6"/>
        <v>466501</v>
      </c>
      <c r="O44" s="75"/>
      <c r="P44" s="13"/>
      <c r="Q44" s="13"/>
      <c r="R44" s="13">
        <v>30000</v>
      </c>
      <c r="S44" s="13"/>
      <c r="T44" s="80"/>
      <c r="U44" s="488">
        <f t="shared" si="7"/>
        <v>30000</v>
      </c>
      <c r="V44" s="413">
        <v>42800</v>
      </c>
      <c r="W44" s="13"/>
      <c r="X44" s="80"/>
      <c r="Y44" s="80"/>
      <c r="Z44" s="80">
        <v>393701</v>
      </c>
      <c r="AA44" s="45"/>
      <c r="AC44" s="168"/>
    </row>
    <row r="45" spans="1:29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 t="shared" ref="F45:L45" si="40">F46+F47</f>
        <v>0</v>
      </c>
      <c r="G45" s="615">
        <f t="shared" si="40"/>
        <v>0</v>
      </c>
      <c r="H45" s="615">
        <f t="shared" si="40"/>
        <v>0</v>
      </c>
      <c r="I45" s="678">
        <f t="shared" si="40"/>
        <v>0</v>
      </c>
      <c r="J45" s="521">
        <f t="shared" ref="J45" si="41">J46+J47</f>
        <v>0</v>
      </c>
      <c r="K45" s="521">
        <f t="shared" si="40"/>
        <v>0</v>
      </c>
      <c r="L45" s="562">
        <f t="shared" si="40"/>
        <v>0</v>
      </c>
      <c r="M45" s="148">
        <f t="shared" ref="M45:AA45" si="42">M46+M47</f>
        <v>0</v>
      </c>
      <c r="N45" s="160">
        <f t="shared" si="6"/>
        <v>0</v>
      </c>
      <c r="O45" s="75">
        <f t="shared" si="42"/>
        <v>0</v>
      </c>
      <c r="P45" s="13">
        <f t="shared" si="42"/>
        <v>0</v>
      </c>
      <c r="Q45" s="13">
        <f t="shared" si="42"/>
        <v>0</v>
      </c>
      <c r="R45" s="13">
        <f t="shared" si="42"/>
        <v>0</v>
      </c>
      <c r="S45" s="13">
        <f t="shared" si="42"/>
        <v>0</v>
      </c>
      <c r="T45" s="80">
        <f t="shared" si="42"/>
        <v>0</v>
      </c>
      <c r="U45" s="488">
        <f t="shared" si="7"/>
        <v>0</v>
      </c>
      <c r="V45" s="413">
        <f t="shared" si="42"/>
        <v>0</v>
      </c>
      <c r="W45" s="13">
        <f t="shared" si="42"/>
        <v>0</v>
      </c>
      <c r="X45" s="80">
        <f t="shared" si="42"/>
        <v>0</v>
      </c>
      <c r="Y45" s="80">
        <f t="shared" si="42"/>
        <v>0</v>
      </c>
      <c r="Z45" s="80">
        <f t="shared" si="42"/>
        <v>0</v>
      </c>
      <c r="AA45" s="45">
        <f t="shared" si="42"/>
        <v>0</v>
      </c>
      <c r="AC45" s="168"/>
    </row>
    <row r="46" spans="1:29" hidden="1" x14ac:dyDescent="0.25">
      <c r="B46" s="54"/>
      <c r="C46" s="237"/>
      <c r="D46" s="801" t="s">
        <v>186</v>
      </c>
      <c r="E46" s="801"/>
      <c r="F46" s="373">
        <f>SUM(N46:Z46)</f>
        <v>0</v>
      </c>
      <c r="G46" s="621">
        <f>SUM(N46:Z46)</f>
        <v>0</v>
      </c>
      <c r="H46" s="621">
        <f>SUM(N46:Z46)</f>
        <v>0</v>
      </c>
      <c r="I46" s="684">
        <f>SUM(N46:Z46)</f>
        <v>0</v>
      </c>
      <c r="J46" s="527">
        <f t="shared" ref="J46:K48" si="43">SUM(N46:Z46)</f>
        <v>0</v>
      </c>
      <c r="K46" s="527">
        <f t="shared" si="43"/>
        <v>0</v>
      </c>
      <c r="L46" s="568">
        <f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C46" s="168"/>
    </row>
    <row r="47" spans="1:29" hidden="1" x14ac:dyDescent="0.25">
      <c r="B47" s="54"/>
      <c r="C47" s="237"/>
      <c r="D47" s="801" t="s">
        <v>187</v>
      </c>
      <c r="E47" s="801"/>
      <c r="F47" s="373">
        <f>SUM(N47:Z47)</f>
        <v>0</v>
      </c>
      <c r="G47" s="621">
        <f>SUM(N47:Z47)</f>
        <v>0</v>
      </c>
      <c r="H47" s="621">
        <f>SUM(N47:Z47)</f>
        <v>0</v>
      </c>
      <c r="I47" s="684">
        <f>SUM(N47:Z47)</f>
        <v>0</v>
      </c>
      <c r="J47" s="527">
        <f t="shared" si="43"/>
        <v>0</v>
      </c>
      <c r="K47" s="527">
        <f t="shared" si="43"/>
        <v>0</v>
      </c>
      <c r="L47" s="568">
        <f>SUM(O47:AA47)</f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C47" s="168"/>
    </row>
    <row r="48" spans="1:29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f>SUM(N48:Z48)</f>
        <v>0</v>
      </c>
      <c r="G48" s="615">
        <f>SUM(N48:Z48)</f>
        <v>0</v>
      </c>
      <c r="H48" s="615">
        <f>SUM(N48:Z48)</f>
        <v>0</v>
      </c>
      <c r="I48" s="678">
        <f>SUM(N48:Z48)</f>
        <v>0</v>
      </c>
      <c r="J48" s="521">
        <f t="shared" si="43"/>
        <v>0</v>
      </c>
      <c r="K48" s="521">
        <f t="shared" si="43"/>
        <v>0</v>
      </c>
      <c r="L48" s="562">
        <f>SUM(O48:AA48)</f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C48" s="168"/>
    </row>
    <row r="49" spans="1:29" s="41" customFormat="1" hidden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v>0</v>
      </c>
      <c r="G49" s="615">
        <v>0</v>
      </c>
      <c r="H49" s="615">
        <v>0</v>
      </c>
      <c r="I49" s="678">
        <v>0</v>
      </c>
      <c r="J49" s="521">
        <v>0</v>
      </c>
      <c r="K49" s="521">
        <v>0</v>
      </c>
      <c r="L49" s="562">
        <f>SUM(O49:AA49)</f>
        <v>0</v>
      </c>
      <c r="M49" s="148"/>
      <c r="N49" s="160">
        <f t="shared" si="6"/>
        <v>0</v>
      </c>
      <c r="O49" s="75"/>
      <c r="P49" s="13"/>
      <c r="Q49" s="13"/>
      <c r="R49" s="13"/>
      <c r="S49" s="13"/>
      <c r="T49" s="80"/>
      <c r="U49" s="488">
        <f t="shared" si="7"/>
        <v>0</v>
      </c>
      <c r="V49" s="413"/>
      <c r="W49" s="13"/>
      <c r="X49" s="80"/>
      <c r="Y49" s="80"/>
      <c r="Z49" s="80"/>
      <c r="AA49" s="45"/>
      <c r="AC49" s="168"/>
    </row>
    <row r="50" spans="1:29" hidden="1" x14ac:dyDescent="0.25">
      <c r="B50" s="90" t="s">
        <v>642</v>
      </c>
      <c r="C50" s="803" t="s">
        <v>192</v>
      </c>
      <c r="D50" s="804"/>
      <c r="E50" s="804"/>
      <c r="F50" s="366">
        <f t="shared" ref="F50:L50" si="44">F51+F52</f>
        <v>0</v>
      </c>
      <c r="G50" s="614">
        <f t="shared" si="44"/>
        <v>0</v>
      </c>
      <c r="H50" s="614">
        <f t="shared" si="44"/>
        <v>0</v>
      </c>
      <c r="I50" s="677">
        <f t="shared" si="44"/>
        <v>0</v>
      </c>
      <c r="J50" s="520">
        <f t="shared" ref="J50" si="45">J51+J52</f>
        <v>0</v>
      </c>
      <c r="K50" s="520">
        <f t="shared" si="44"/>
        <v>0</v>
      </c>
      <c r="L50" s="561">
        <f t="shared" si="44"/>
        <v>0</v>
      </c>
      <c r="M50" s="142">
        <f t="shared" ref="M50:AA50" si="46">M51+M52</f>
        <v>0</v>
      </c>
      <c r="N50" s="158">
        <f t="shared" si="6"/>
        <v>0</v>
      </c>
      <c r="O50" s="92">
        <f t="shared" si="46"/>
        <v>0</v>
      </c>
      <c r="P50" s="93">
        <f t="shared" si="46"/>
        <v>0</v>
      </c>
      <c r="Q50" s="93">
        <f t="shared" si="46"/>
        <v>0</v>
      </c>
      <c r="R50" s="93">
        <f t="shared" si="46"/>
        <v>0</v>
      </c>
      <c r="S50" s="93">
        <f t="shared" si="46"/>
        <v>0</v>
      </c>
      <c r="T50" s="96">
        <f t="shared" si="46"/>
        <v>0</v>
      </c>
      <c r="U50" s="487">
        <f t="shared" si="7"/>
        <v>0</v>
      </c>
      <c r="V50" s="412">
        <f t="shared" si="46"/>
        <v>0</v>
      </c>
      <c r="W50" s="93">
        <f t="shared" si="46"/>
        <v>0</v>
      </c>
      <c r="X50" s="96">
        <f t="shared" si="46"/>
        <v>0</v>
      </c>
      <c r="Y50" s="96">
        <f t="shared" si="46"/>
        <v>0</v>
      </c>
      <c r="Z50" s="96">
        <f t="shared" si="46"/>
        <v>0</v>
      </c>
      <c r="AA50" s="97">
        <f t="shared" si="46"/>
        <v>0</v>
      </c>
      <c r="AC50" s="168"/>
    </row>
    <row r="51" spans="1:29" s="41" customFormat="1" hidden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367">
        <f>SUM(N51:Z51)</f>
        <v>0</v>
      </c>
      <c r="G51" s="615">
        <f>SUM(N51:Z51)</f>
        <v>0</v>
      </c>
      <c r="H51" s="615">
        <f>SUM(N51:Z51)</f>
        <v>0</v>
      </c>
      <c r="I51" s="678">
        <f>SUM(N51:Z51)</f>
        <v>0</v>
      </c>
      <c r="J51" s="521">
        <f>SUM(N51:Z51)</f>
        <v>0</v>
      </c>
      <c r="K51" s="521">
        <f>SUM(O51:AA51)</f>
        <v>0</v>
      </c>
      <c r="L51" s="562">
        <f>SUM(O51:AA51)</f>
        <v>0</v>
      </c>
      <c r="M51" s="148"/>
      <c r="N51" s="160">
        <f t="shared" si="6"/>
        <v>0</v>
      </c>
      <c r="O51" s="75"/>
      <c r="P51" s="13"/>
      <c r="Q51" s="13"/>
      <c r="R51" s="13"/>
      <c r="S51" s="13"/>
      <c r="T51" s="80"/>
      <c r="U51" s="488">
        <f t="shared" si="7"/>
        <v>0</v>
      </c>
      <c r="V51" s="413"/>
      <c r="W51" s="13"/>
      <c r="X51" s="80"/>
      <c r="Y51" s="80"/>
      <c r="Z51" s="80"/>
      <c r="AA51" s="45"/>
      <c r="AC51" s="168"/>
    </row>
    <row r="52" spans="1:29" s="41" customFormat="1" hidden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367">
        <f>SUM(N52:Z52)</f>
        <v>0</v>
      </c>
      <c r="G52" s="615">
        <f>SUM(N52:Z52)</f>
        <v>0</v>
      </c>
      <c r="H52" s="615">
        <f>SUM(N52:Z52)</f>
        <v>0</v>
      </c>
      <c r="I52" s="678">
        <f>SUM(N52:Z52)</f>
        <v>0</v>
      </c>
      <c r="J52" s="521">
        <f>SUM(N52:Z52)</f>
        <v>0</v>
      </c>
      <c r="K52" s="521">
        <f>SUM(O52:AA52)</f>
        <v>0</v>
      </c>
      <c r="L52" s="562">
        <f>SUM(O52:AA52)</f>
        <v>0</v>
      </c>
      <c r="M52" s="148"/>
      <c r="N52" s="160">
        <f t="shared" si="6"/>
        <v>0</v>
      </c>
      <c r="O52" s="75"/>
      <c r="P52" s="13"/>
      <c r="Q52" s="13"/>
      <c r="R52" s="13"/>
      <c r="S52" s="13"/>
      <c r="T52" s="80"/>
      <c r="U52" s="488">
        <f t="shared" si="7"/>
        <v>0</v>
      </c>
      <c r="V52" s="413"/>
      <c r="W52" s="13"/>
      <c r="X52" s="80"/>
      <c r="Y52" s="80"/>
      <c r="Z52" s="80"/>
      <c r="AA52" s="45"/>
      <c r="AC52" s="168"/>
    </row>
    <row r="53" spans="1:29" x14ac:dyDescent="0.25">
      <c r="B53" s="90" t="s">
        <v>645</v>
      </c>
      <c r="C53" s="803" t="s">
        <v>197</v>
      </c>
      <c r="D53" s="804"/>
      <c r="E53" s="804"/>
      <c r="F53" s="366">
        <f t="shared" ref="F53:L53" si="47">F54+F55+F56+F57+F58</f>
        <v>507261</v>
      </c>
      <c r="G53" s="614">
        <f t="shared" si="47"/>
        <v>463730</v>
      </c>
      <c r="H53" s="614">
        <f t="shared" si="47"/>
        <v>463730</v>
      </c>
      <c r="I53" s="677">
        <f t="shared" si="47"/>
        <v>463730</v>
      </c>
      <c r="J53" s="520">
        <f t="shared" ref="J53" si="48">J54+J55+J56+J57+J58</f>
        <v>570029</v>
      </c>
      <c r="K53" s="520">
        <f t="shared" si="47"/>
        <v>570029</v>
      </c>
      <c r="L53" s="561">
        <f t="shared" si="47"/>
        <v>138612</v>
      </c>
      <c r="M53" s="142">
        <f t="shared" ref="M53:AA53" si="49">M54+M55+M56+M57+M58</f>
        <v>0</v>
      </c>
      <c r="N53" s="158">
        <f t="shared" si="6"/>
        <v>138612</v>
      </c>
      <c r="O53" s="92">
        <f t="shared" si="49"/>
        <v>3240</v>
      </c>
      <c r="P53" s="93">
        <f t="shared" si="49"/>
        <v>10173</v>
      </c>
      <c r="Q53" s="93">
        <f t="shared" si="49"/>
        <v>0</v>
      </c>
      <c r="R53" s="93">
        <f t="shared" si="49"/>
        <v>8100</v>
      </c>
      <c r="S53" s="93">
        <f t="shared" si="49"/>
        <v>0</v>
      </c>
      <c r="T53" s="96">
        <f t="shared" si="49"/>
        <v>0</v>
      </c>
      <c r="U53" s="487">
        <f t="shared" si="7"/>
        <v>21513</v>
      </c>
      <c r="V53" s="412">
        <f t="shared" si="49"/>
        <v>10800</v>
      </c>
      <c r="W53" s="93">
        <f t="shared" si="49"/>
        <v>0</v>
      </c>
      <c r="X53" s="96">
        <f t="shared" si="49"/>
        <v>0</v>
      </c>
      <c r="Y53" s="96">
        <f t="shared" si="49"/>
        <v>0</v>
      </c>
      <c r="Z53" s="96">
        <f t="shared" si="49"/>
        <v>106299</v>
      </c>
      <c r="AA53" s="97">
        <f t="shared" si="49"/>
        <v>0</v>
      </c>
      <c r="AC53" s="168"/>
    </row>
    <row r="54" spans="1:29" s="41" customFormat="1" ht="15.75" thickBot="1" x14ac:dyDescent="0.3">
      <c r="A54" s="125" t="s">
        <v>198</v>
      </c>
      <c r="B54" s="52" t="s">
        <v>646</v>
      </c>
      <c r="C54" s="832" t="s">
        <v>863</v>
      </c>
      <c r="D54" s="833"/>
      <c r="E54" s="833"/>
      <c r="F54" s="367">
        <v>507261</v>
      </c>
      <c r="G54" s="615">
        <v>463730</v>
      </c>
      <c r="H54" s="615">
        <v>463730</v>
      </c>
      <c r="I54" s="678">
        <v>463730</v>
      </c>
      <c r="J54" s="521">
        <v>570029</v>
      </c>
      <c r="K54" s="521">
        <v>570029</v>
      </c>
      <c r="L54" s="562">
        <f>SUM(U54:AA54)</f>
        <v>138612</v>
      </c>
      <c r="M54" s="148"/>
      <c r="N54" s="160">
        <f t="shared" si="6"/>
        <v>138612</v>
      </c>
      <c r="O54" s="75">
        <v>3240</v>
      </c>
      <c r="P54" s="13">
        <v>10173</v>
      </c>
      <c r="Q54" s="13"/>
      <c r="R54" s="13">
        <v>8100</v>
      </c>
      <c r="S54" s="13"/>
      <c r="T54" s="80"/>
      <c r="U54" s="488">
        <f t="shared" si="7"/>
        <v>21513</v>
      </c>
      <c r="V54" s="413">
        <v>10800</v>
      </c>
      <c r="W54" s="13"/>
      <c r="X54" s="80"/>
      <c r="Y54" s="80"/>
      <c r="Z54" s="80">
        <v>106299</v>
      </c>
      <c r="AA54" s="45"/>
      <c r="AC54" s="168"/>
    </row>
    <row r="55" spans="1:29" s="41" customFormat="1" hidden="1" x14ac:dyDescent="0.25">
      <c r="A55" s="125" t="s">
        <v>199</v>
      </c>
      <c r="B55" s="52" t="s">
        <v>647</v>
      </c>
      <c r="C55" s="832" t="s">
        <v>200</v>
      </c>
      <c r="D55" s="833"/>
      <c r="E55" s="833"/>
      <c r="F55" s="367">
        <f>SUM(N55:Z55)</f>
        <v>0</v>
      </c>
      <c r="G55" s="615">
        <f>SUM(N55:Z55)</f>
        <v>0</v>
      </c>
      <c r="H55" s="615">
        <f>SUM(N55:Z55)</f>
        <v>0</v>
      </c>
      <c r="I55" s="678">
        <f>SUM(N55:Z55)</f>
        <v>0</v>
      </c>
      <c r="J55" s="521">
        <f t="shared" ref="J55:K58" si="50">SUM(N55:Z55)</f>
        <v>0</v>
      </c>
      <c r="K55" s="521">
        <f t="shared" si="50"/>
        <v>0</v>
      </c>
      <c r="L55" s="562">
        <f>SUM(O55:AA55)</f>
        <v>0</v>
      </c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C55" s="168"/>
    </row>
    <row r="56" spans="1:29" s="41" customFormat="1" hidden="1" x14ac:dyDescent="0.25">
      <c r="A56" s="125" t="s">
        <v>201</v>
      </c>
      <c r="B56" s="52" t="s">
        <v>648</v>
      </c>
      <c r="C56" s="832" t="s">
        <v>202</v>
      </c>
      <c r="D56" s="833"/>
      <c r="E56" s="833"/>
      <c r="F56" s="367">
        <f>SUM(N56:Z56)</f>
        <v>0</v>
      </c>
      <c r="G56" s="615">
        <f>SUM(N56:Z56)</f>
        <v>0</v>
      </c>
      <c r="H56" s="615">
        <f>SUM(N56:Z56)</f>
        <v>0</v>
      </c>
      <c r="I56" s="678">
        <f>SUM(N56:Z56)</f>
        <v>0</v>
      </c>
      <c r="J56" s="521">
        <f t="shared" si="50"/>
        <v>0</v>
      </c>
      <c r="K56" s="521">
        <f t="shared" si="50"/>
        <v>0</v>
      </c>
      <c r="L56" s="562">
        <f>SUM(O56:AA56)</f>
        <v>0</v>
      </c>
      <c r="M56" s="148"/>
      <c r="N56" s="160">
        <f t="shared" si="6"/>
        <v>0</v>
      </c>
      <c r="O56" s="75"/>
      <c r="P56" s="13"/>
      <c r="Q56" s="13"/>
      <c r="R56" s="13"/>
      <c r="S56" s="13"/>
      <c r="T56" s="80"/>
      <c r="U56" s="488">
        <f t="shared" si="7"/>
        <v>0</v>
      </c>
      <c r="V56" s="413"/>
      <c r="W56" s="13"/>
      <c r="X56" s="80"/>
      <c r="Y56" s="80"/>
      <c r="Z56" s="80"/>
      <c r="AA56" s="45"/>
      <c r="AC56" s="168"/>
    </row>
    <row r="57" spans="1:29" s="41" customFormat="1" hidden="1" x14ac:dyDescent="0.25">
      <c r="A57" s="125" t="s">
        <v>203</v>
      </c>
      <c r="B57" s="52" t="s">
        <v>649</v>
      </c>
      <c r="C57" s="832" t="s">
        <v>204</v>
      </c>
      <c r="D57" s="833"/>
      <c r="E57" s="833"/>
      <c r="F57" s="367">
        <f>SUM(N57:Z57)</f>
        <v>0</v>
      </c>
      <c r="G57" s="615">
        <f>SUM(N57:Z57)</f>
        <v>0</v>
      </c>
      <c r="H57" s="615">
        <f>SUM(N57:Z57)</f>
        <v>0</v>
      </c>
      <c r="I57" s="678">
        <f>SUM(N57:Z57)</f>
        <v>0</v>
      </c>
      <c r="J57" s="521">
        <f t="shared" si="50"/>
        <v>0</v>
      </c>
      <c r="K57" s="521">
        <f t="shared" si="50"/>
        <v>0</v>
      </c>
      <c r="L57" s="562">
        <f>SUM(O57:AA57)</f>
        <v>0</v>
      </c>
      <c r="M57" s="148"/>
      <c r="N57" s="160">
        <f t="shared" si="6"/>
        <v>0</v>
      </c>
      <c r="O57" s="75"/>
      <c r="P57" s="13"/>
      <c r="Q57" s="13"/>
      <c r="R57" s="13"/>
      <c r="S57" s="13"/>
      <c r="T57" s="80"/>
      <c r="U57" s="488">
        <f t="shared" si="7"/>
        <v>0</v>
      </c>
      <c r="V57" s="413"/>
      <c r="W57" s="13"/>
      <c r="X57" s="80"/>
      <c r="Y57" s="80"/>
      <c r="Z57" s="80"/>
      <c r="AA57" s="45"/>
      <c r="AC57" s="168"/>
    </row>
    <row r="58" spans="1:29" s="41" customFormat="1" ht="15.75" hidden="1" thickBot="1" x14ac:dyDescent="0.3">
      <c r="A58" s="125" t="s">
        <v>205</v>
      </c>
      <c r="B58" s="176" t="s">
        <v>650</v>
      </c>
      <c r="C58" s="837" t="s">
        <v>206</v>
      </c>
      <c r="D58" s="838"/>
      <c r="E58" s="838"/>
      <c r="F58" s="368">
        <f>SUM(N58:Z58)</f>
        <v>0</v>
      </c>
      <c r="G58" s="616">
        <f>SUM(N58:Z58)</f>
        <v>0</v>
      </c>
      <c r="H58" s="616">
        <f>SUM(N58:Z58)</f>
        <v>0</v>
      </c>
      <c r="I58" s="679">
        <f>SUM(N58:Z58)</f>
        <v>0</v>
      </c>
      <c r="J58" s="522">
        <f t="shared" si="50"/>
        <v>0</v>
      </c>
      <c r="K58" s="522">
        <f t="shared" si="50"/>
        <v>0</v>
      </c>
      <c r="L58" s="563">
        <f>SUM(O58:AA58)</f>
        <v>0</v>
      </c>
      <c r="M58" s="177"/>
      <c r="N58" s="160">
        <f t="shared" si="6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C58" s="168"/>
    </row>
    <row r="59" spans="1:29" ht="15.75" thickBot="1" x14ac:dyDescent="0.3">
      <c r="B59" s="82" t="s">
        <v>207</v>
      </c>
      <c r="C59" s="807" t="s">
        <v>208</v>
      </c>
      <c r="D59" s="808"/>
      <c r="E59" s="808"/>
      <c r="F59" s="369">
        <f t="shared" ref="F59:L59" si="51">F60+F61+F62+F63+F64+F65+F66+F70</f>
        <v>0</v>
      </c>
      <c r="G59" s="617">
        <f t="shared" si="51"/>
        <v>0</v>
      </c>
      <c r="H59" s="617">
        <f t="shared" si="51"/>
        <v>0</v>
      </c>
      <c r="I59" s="680">
        <f t="shared" si="51"/>
        <v>0</v>
      </c>
      <c r="J59" s="523">
        <f t="shared" ref="J59" si="52">J60+J61+J62+J63+J64+J65+J66+J70</f>
        <v>0</v>
      </c>
      <c r="K59" s="523">
        <f t="shared" si="51"/>
        <v>0</v>
      </c>
      <c r="L59" s="564">
        <f t="shared" si="51"/>
        <v>0</v>
      </c>
      <c r="M59" s="144">
        <f t="shared" ref="M59:AA59" si="53">M60+M61+M62+M63+M64+M65+M66+M70</f>
        <v>0</v>
      </c>
      <c r="N59" s="156">
        <f t="shared" si="6"/>
        <v>0</v>
      </c>
      <c r="O59" s="84">
        <f t="shared" si="53"/>
        <v>0</v>
      </c>
      <c r="P59" s="85">
        <f t="shared" si="53"/>
        <v>0</v>
      </c>
      <c r="Q59" s="85">
        <f t="shared" si="53"/>
        <v>0</v>
      </c>
      <c r="R59" s="85">
        <f t="shared" si="53"/>
        <v>0</v>
      </c>
      <c r="S59" s="85">
        <f t="shared" si="53"/>
        <v>0</v>
      </c>
      <c r="T59" s="88">
        <f t="shared" si="53"/>
        <v>0</v>
      </c>
      <c r="U59" s="484">
        <f t="shared" si="7"/>
        <v>0</v>
      </c>
      <c r="V59" s="409">
        <f t="shared" si="53"/>
        <v>0</v>
      </c>
      <c r="W59" s="85">
        <f t="shared" si="53"/>
        <v>0</v>
      </c>
      <c r="X59" s="88">
        <f t="shared" si="53"/>
        <v>0</v>
      </c>
      <c r="Y59" s="88">
        <f t="shared" si="53"/>
        <v>0</v>
      </c>
      <c r="Z59" s="88">
        <f t="shared" si="53"/>
        <v>0</v>
      </c>
      <c r="AA59" s="89">
        <f t="shared" si="53"/>
        <v>0</v>
      </c>
      <c r="AC59" s="168"/>
    </row>
    <row r="60" spans="1:29" s="18" customFormat="1" hidden="1" x14ac:dyDescent="0.25">
      <c r="A60" s="125" t="s">
        <v>864</v>
      </c>
      <c r="B60" s="114" t="s">
        <v>865</v>
      </c>
      <c r="C60" s="834" t="s">
        <v>866</v>
      </c>
      <c r="D60" s="835"/>
      <c r="E60" s="835"/>
      <c r="F60" s="364">
        <f t="shared" ref="F60:F65" si="54">SUM(N60:Z60)</f>
        <v>0</v>
      </c>
      <c r="G60" s="612">
        <f t="shared" ref="G60:G65" si="55">SUM(N60:Z60)</f>
        <v>0</v>
      </c>
      <c r="H60" s="612">
        <f t="shared" ref="H60:H65" si="56">SUM(N60:Z60)</f>
        <v>0</v>
      </c>
      <c r="I60" s="675">
        <f t="shared" ref="I60:I65" si="57">SUM(N60:Z60)</f>
        <v>0</v>
      </c>
      <c r="J60" s="518">
        <f t="shared" ref="J60:K65" si="58">SUM(N60:Z60)</f>
        <v>0</v>
      </c>
      <c r="K60" s="518">
        <f t="shared" si="58"/>
        <v>0</v>
      </c>
      <c r="L60" s="559">
        <f t="shared" ref="L60:L65" si="59">SUM(O60:AA60)</f>
        <v>0</v>
      </c>
      <c r="M60" s="140"/>
      <c r="N60" s="158">
        <f t="shared" si="6"/>
        <v>0</v>
      </c>
      <c r="O60" s="92"/>
      <c r="P60" s="93"/>
      <c r="Q60" s="93"/>
      <c r="R60" s="93"/>
      <c r="S60" s="93"/>
      <c r="T60" s="96"/>
      <c r="U60" s="487">
        <f t="shared" si="7"/>
        <v>0</v>
      </c>
      <c r="V60" s="412"/>
      <c r="W60" s="93"/>
      <c r="X60" s="96"/>
      <c r="Y60" s="96"/>
      <c r="Z60" s="96"/>
      <c r="AA60" s="97"/>
      <c r="AC60" s="168"/>
    </row>
    <row r="61" spans="1:29" s="18" customFormat="1" hidden="1" x14ac:dyDescent="0.25">
      <c r="A61" s="125" t="s">
        <v>209</v>
      </c>
      <c r="B61" s="114" t="s">
        <v>651</v>
      </c>
      <c r="C61" s="834" t="s">
        <v>210</v>
      </c>
      <c r="D61" s="835"/>
      <c r="E61" s="835"/>
      <c r="F61" s="364">
        <f t="shared" si="54"/>
        <v>0</v>
      </c>
      <c r="G61" s="612">
        <f t="shared" si="55"/>
        <v>0</v>
      </c>
      <c r="H61" s="612">
        <f t="shared" si="56"/>
        <v>0</v>
      </c>
      <c r="I61" s="675">
        <f t="shared" si="57"/>
        <v>0</v>
      </c>
      <c r="J61" s="518">
        <f t="shared" si="58"/>
        <v>0</v>
      </c>
      <c r="K61" s="518">
        <f t="shared" si="58"/>
        <v>0</v>
      </c>
      <c r="L61" s="559">
        <f t="shared" si="59"/>
        <v>0</v>
      </c>
      <c r="M61" s="140"/>
      <c r="N61" s="158">
        <f t="shared" si="6"/>
        <v>0</v>
      </c>
      <c r="O61" s="92"/>
      <c r="P61" s="93"/>
      <c r="Q61" s="93"/>
      <c r="R61" s="93"/>
      <c r="S61" s="93"/>
      <c r="T61" s="96"/>
      <c r="U61" s="487">
        <f t="shared" si="7"/>
        <v>0</v>
      </c>
      <c r="V61" s="412"/>
      <c r="W61" s="93"/>
      <c r="X61" s="96"/>
      <c r="Y61" s="96"/>
      <c r="Z61" s="96"/>
      <c r="AA61" s="97"/>
      <c r="AC61" s="168"/>
    </row>
    <row r="62" spans="1:29" s="18" customFormat="1" hidden="1" x14ac:dyDescent="0.25">
      <c r="A62" s="125" t="s">
        <v>211</v>
      </c>
      <c r="B62" s="90" t="s">
        <v>652</v>
      </c>
      <c r="C62" s="803" t="s">
        <v>352</v>
      </c>
      <c r="D62" s="804"/>
      <c r="E62" s="804"/>
      <c r="F62" s="366">
        <f t="shared" si="54"/>
        <v>0</v>
      </c>
      <c r="G62" s="614">
        <f t="shared" si="55"/>
        <v>0</v>
      </c>
      <c r="H62" s="614">
        <f t="shared" si="56"/>
        <v>0</v>
      </c>
      <c r="I62" s="677">
        <f t="shared" si="57"/>
        <v>0</v>
      </c>
      <c r="J62" s="520">
        <f t="shared" si="58"/>
        <v>0</v>
      </c>
      <c r="K62" s="520">
        <f t="shared" si="58"/>
        <v>0</v>
      </c>
      <c r="L62" s="561">
        <f t="shared" si="59"/>
        <v>0</v>
      </c>
      <c r="M62" s="142"/>
      <c r="N62" s="158">
        <f t="shared" si="6"/>
        <v>0</v>
      </c>
      <c r="O62" s="92"/>
      <c r="P62" s="93"/>
      <c r="Q62" s="93"/>
      <c r="R62" s="93"/>
      <c r="S62" s="93"/>
      <c r="T62" s="96"/>
      <c r="U62" s="487">
        <f t="shared" si="7"/>
        <v>0</v>
      </c>
      <c r="V62" s="412"/>
      <c r="W62" s="93"/>
      <c r="X62" s="96"/>
      <c r="Y62" s="96"/>
      <c r="Z62" s="96"/>
      <c r="AA62" s="97"/>
      <c r="AC62" s="168"/>
    </row>
    <row r="63" spans="1:29" s="18" customFormat="1" hidden="1" x14ac:dyDescent="0.25">
      <c r="A63" s="125" t="s">
        <v>212</v>
      </c>
      <c r="B63" s="114" t="s">
        <v>653</v>
      </c>
      <c r="C63" s="803" t="s">
        <v>867</v>
      </c>
      <c r="D63" s="804"/>
      <c r="E63" s="804"/>
      <c r="F63" s="366">
        <f t="shared" si="54"/>
        <v>0</v>
      </c>
      <c r="G63" s="614">
        <f t="shared" si="55"/>
        <v>0</v>
      </c>
      <c r="H63" s="614">
        <f t="shared" si="56"/>
        <v>0</v>
      </c>
      <c r="I63" s="677">
        <f t="shared" si="57"/>
        <v>0</v>
      </c>
      <c r="J63" s="520">
        <f t="shared" si="58"/>
        <v>0</v>
      </c>
      <c r="K63" s="520">
        <f t="shared" si="58"/>
        <v>0</v>
      </c>
      <c r="L63" s="561">
        <f t="shared" si="59"/>
        <v>0</v>
      </c>
      <c r="M63" s="142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C63" s="168"/>
    </row>
    <row r="64" spans="1:29" s="18" customFormat="1" hidden="1" x14ac:dyDescent="0.25">
      <c r="A64" s="125" t="s">
        <v>213</v>
      </c>
      <c r="B64" s="90" t="s">
        <v>654</v>
      </c>
      <c r="C64" s="803" t="s">
        <v>868</v>
      </c>
      <c r="D64" s="804"/>
      <c r="E64" s="804"/>
      <c r="F64" s="366">
        <f t="shared" si="54"/>
        <v>0</v>
      </c>
      <c r="G64" s="614">
        <f t="shared" si="55"/>
        <v>0</v>
      </c>
      <c r="H64" s="614">
        <f t="shared" si="56"/>
        <v>0</v>
      </c>
      <c r="I64" s="677">
        <f t="shared" si="57"/>
        <v>0</v>
      </c>
      <c r="J64" s="520">
        <f t="shared" si="58"/>
        <v>0</v>
      </c>
      <c r="K64" s="520">
        <f t="shared" si="58"/>
        <v>0</v>
      </c>
      <c r="L64" s="561">
        <f t="shared" si="59"/>
        <v>0</v>
      </c>
      <c r="M64" s="142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C64" s="168"/>
    </row>
    <row r="65" spans="1:29" s="18" customFormat="1" hidden="1" x14ac:dyDescent="0.25">
      <c r="A65" s="125" t="s">
        <v>214</v>
      </c>
      <c r="B65" s="114" t="s">
        <v>655</v>
      </c>
      <c r="C65" s="803" t="s">
        <v>215</v>
      </c>
      <c r="D65" s="804"/>
      <c r="E65" s="804"/>
      <c r="F65" s="366">
        <f t="shared" si="54"/>
        <v>0</v>
      </c>
      <c r="G65" s="614">
        <f t="shared" si="55"/>
        <v>0</v>
      </c>
      <c r="H65" s="614">
        <f t="shared" si="56"/>
        <v>0</v>
      </c>
      <c r="I65" s="677">
        <f t="shared" si="57"/>
        <v>0</v>
      </c>
      <c r="J65" s="520">
        <f t="shared" si="58"/>
        <v>0</v>
      </c>
      <c r="K65" s="520">
        <f t="shared" si="58"/>
        <v>0</v>
      </c>
      <c r="L65" s="561">
        <f t="shared" si="59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C65" s="168"/>
    </row>
    <row r="66" spans="1:29" s="18" customFormat="1" hidden="1" x14ac:dyDescent="0.25">
      <c r="A66" s="125" t="s">
        <v>216</v>
      </c>
      <c r="B66" s="90" t="s">
        <v>656</v>
      </c>
      <c r="C66" s="803" t="s">
        <v>217</v>
      </c>
      <c r="D66" s="804"/>
      <c r="E66" s="804"/>
      <c r="F66" s="366">
        <f t="shared" ref="F66:L66" si="60">F67+F68+F69</f>
        <v>0</v>
      </c>
      <c r="G66" s="614">
        <f t="shared" si="60"/>
        <v>0</v>
      </c>
      <c r="H66" s="614">
        <f t="shared" si="60"/>
        <v>0</v>
      </c>
      <c r="I66" s="677">
        <f t="shared" si="60"/>
        <v>0</v>
      </c>
      <c r="J66" s="520">
        <f t="shared" ref="J66" si="61">J67+J68+J69</f>
        <v>0</v>
      </c>
      <c r="K66" s="520">
        <f t="shared" si="60"/>
        <v>0</v>
      </c>
      <c r="L66" s="561">
        <f t="shared" si="60"/>
        <v>0</v>
      </c>
      <c r="M66" s="142">
        <f t="shared" ref="M66:AA66" si="62">M67+M68+M69</f>
        <v>0</v>
      </c>
      <c r="N66" s="158">
        <f t="shared" si="6"/>
        <v>0</v>
      </c>
      <c r="O66" s="92">
        <f t="shared" si="62"/>
        <v>0</v>
      </c>
      <c r="P66" s="93">
        <f t="shared" si="62"/>
        <v>0</v>
      </c>
      <c r="Q66" s="93">
        <f t="shared" si="62"/>
        <v>0</v>
      </c>
      <c r="R66" s="93">
        <f t="shared" si="62"/>
        <v>0</v>
      </c>
      <c r="S66" s="93">
        <f t="shared" si="62"/>
        <v>0</v>
      </c>
      <c r="T66" s="96">
        <f t="shared" si="62"/>
        <v>0</v>
      </c>
      <c r="U66" s="487">
        <f t="shared" si="7"/>
        <v>0</v>
      </c>
      <c r="V66" s="412">
        <f t="shared" si="62"/>
        <v>0</v>
      </c>
      <c r="W66" s="93">
        <f t="shared" si="62"/>
        <v>0</v>
      </c>
      <c r="X66" s="96">
        <f t="shared" si="62"/>
        <v>0</v>
      </c>
      <c r="Y66" s="96">
        <f t="shared" si="62"/>
        <v>0</v>
      </c>
      <c r="Z66" s="96">
        <f t="shared" si="62"/>
        <v>0</v>
      </c>
      <c r="AA66" s="97">
        <f t="shared" si="62"/>
        <v>0</v>
      </c>
      <c r="AC66" s="168"/>
    </row>
    <row r="67" spans="1:29" hidden="1" x14ac:dyDescent="0.25">
      <c r="B67" s="54"/>
      <c r="C67" s="2"/>
      <c r="D67" s="801" t="s">
        <v>343</v>
      </c>
      <c r="E67" s="801"/>
      <c r="F67" s="373">
        <f>SUM(N67:Z67)</f>
        <v>0</v>
      </c>
      <c r="G67" s="621">
        <f>SUM(N67:Z67)</f>
        <v>0</v>
      </c>
      <c r="H67" s="621">
        <f>SUM(N67:Z67)</f>
        <v>0</v>
      </c>
      <c r="I67" s="684">
        <f>SUM(N67:Z67)</f>
        <v>0</v>
      </c>
      <c r="J67" s="527">
        <f t="shared" ref="J67:K69" si="63">SUM(N67:Z67)</f>
        <v>0</v>
      </c>
      <c r="K67" s="527">
        <f t="shared" si="63"/>
        <v>0</v>
      </c>
      <c r="L67" s="568">
        <f>SUM(O67:AA67)</f>
        <v>0</v>
      </c>
      <c r="M67" s="141"/>
      <c r="N67" s="159">
        <f t="shared" si="6"/>
        <v>0</v>
      </c>
      <c r="O67" s="73"/>
      <c r="P67" s="1"/>
      <c r="Q67" s="1"/>
      <c r="R67" s="1"/>
      <c r="S67" s="1"/>
      <c r="T67" s="79"/>
      <c r="U67" s="489">
        <f t="shared" si="7"/>
        <v>0</v>
      </c>
      <c r="V67" s="414"/>
      <c r="W67" s="1"/>
      <c r="X67" s="79"/>
      <c r="Y67" s="79"/>
      <c r="Z67" s="79"/>
      <c r="AA67" s="44"/>
      <c r="AB67" s="21"/>
      <c r="AC67" s="168"/>
    </row>
    <row r="68" spans="1:29" hidden="1" x14ac:dyDescent="0.25">
      <c r="B68" s="54"/>
      <c r="C68" s="2"/>
      <c r="D68" s="801" t="s">
        <v>344</v>
      </c>
      <c r="E68" s="801"/>
      <c r="F68" s="373">
        <f>SUM(N68:Z68)</f>
        <v>0</v>
      </c>
      <c r="G68" s="621">
        <f>SUM(N68:Z68)</f>
        <v>0</v>
      </c>
      <c r="H68" s="621">
        <f>SUM(N68:Z68)</f>
        <v>0</v>
      </c>
      <c r="I68" s="684">
        <f>SUM(N68:Z68)</f>
        <v>0</v>
      </c>
      <c r="J68" s="527">
        <f t="shared" si="63"/>
        <v>0</v>
      </c>
      <c r="K68" s="527">
        <f t="shared" si="63"/>
        <v>0</v>
      </c>
      <c r="L68" s="568">
        <f>SUM(O68:AA68)</f>
        <v>0</v>
      </c>
      <c r="M68" s="141"/>
      <c r="N68" s="159">
        <f t="shared" si="6"/>
        <v>0</v>
      </c>
      <c r="O68" s="73"/>
      <c r="P68" s="1"/>
      <c r="Q68" s="1"/>
      <c r="R68" s="1"/>
      <c r="S68" s="1"/>
      <c r="T68" s="79"/>
      <c r="U68" s="489">
        <f t="shared" si="7"/>
        <v>0</v>
      </c>
      <c r="V68" s="414"/>
      <c r="W68" s="1"/>
      <c r="X68" s="79"/>
      <c r="Y68" s="79"/>
      <c r="Z68" s="79"/>
      <c r="AA68" s="44"/>
      <c r="AC68" s="168"/>
    </row>
    <row r="69" spans="1:29" hidden="1" x14ac:dyDescent="0.25">
      <c r="B69" s="54"/>
      <c r="C69" s="2"/>
      <c r="D69" s="801" t="s">
        <v>345</v>
      </c>
      <c r="E69" s="801"/>
      <c r="F69" s="373">
        <f>SUM(N69:Z69)</f>
        <v>0</v>
      </c>
      <c r="G69" s="621">
        <f>SUM(N69:Z69)</f>
        <v>0</v>
      </c>
      <c r="H69" s="621">
        <f>SUM(N69:Z69)</f>
        <v>0</v>
      </c>
      <c r="I69" s="684">
        <f>SUM(N69:Z69)</f>
        <v>0</v>
      </c>
      <c r="J69" s="527">
        <f t="shared" si="63"/>
        <v>0</v>
      </c>
      <c r="K69" s="527">
        <f t="shared" si="63"/>
        <v>0</v>
      </c>
      <c r="L69" s="568">
        <f>SUM(O69:AA69)</f>
        <v>0</v>
      </c>
      <c r="M69" s="141"/>
      <c r="N69" s="159">
        <f t="shared" si="6"/>
        <v>0</v>
      </c>
      <c r="O69" s="73"/>
      <c r="P69" s="1"/>
      <c r="Q69" s="1"/>
      <c r="R69" s="1"/>
      <c r="S69" s="1"/>
      <c r="T69" s="79"/>
      <c r="U69" s="489">
        <f t="shared" si="7"/>
        <v>0</v>
      </c>
      <c r="V69" s="414"/>
      <c r="W69" s="1"/>
      <c r="X69" s="79"/>
      <c r="Y69" s="79"/>
      <c r="Z69" s="79"/>
      <c r="AA69" s="44"/>
      <c r="AC69" s="168"/>
    </row>
    <row r="70" spans="1:29" s="18" customFormat="1" hidden="1" x14ac:dyDescent="0.25">
      <c r="A70" s="125" t="s">
        <v>218</v>
      </c>
      <c r="B70" s="90" t="s">
        <v>657</v>
      </c>
      <c r="C70" s="803" t="s">
        <v>219</v>
      </c>
      <c r="D70" s="804"/>
      <c r="E70" s="804"/>
      <c r="F70" s="366">
        <f t="shared" ref="F70:L70" si="64">F71+F72+F73+F74</f>
        <v>0</v>
      </c>
      <c r="G70" s="614">
        <f t="shared" si="64"/>
        <v>0</v>
      </c>
      <c r="H70" s="614">
        <f t="shared" si="64"/>
        <v>0</v>
      </c>
      <c r="I70" s="677">
        <f t="shared" si="64"/>
        <v>0</v>
      </c>
      <c r="J70" s="520">
        <f t="shared" ref="J70" si="65">J71+J72+J73+J74</f>
        <v>0</v>
      </c>
      <c r="K70" s="520">
        <f t="shared" si="64"/>
        <v>0</v>
      </c>
      <c r="L70" s="561">
        <f t="shared" si="64"/>
        <v>0</v>
      </c>
      <c r="M70" s="142">
        <f t="shared" ref="M70:AA70" si="66">M71+M72+M73+M74</f>
        <v>0</v>
      </c>
      <c r="N70" s="158">
        <f t="shared" ref="N70:N133" si="67">SUM(L70:M70)</f>
        <v>0</v>
      </c>
      <c r="O70" s="92">
        <f t="shared" si="66"/>
        <v>0</v>
      </c>
      <c r="P70" s="93">
        <f t="shared" si="66"/>
        <v>0</v>
      </c>
      <c r="Q70" s="93">
        <f t="shared" si="66"/>
        <v>0</v>
      </c>
      <c r="R70" s="93">
        <f t="shared" si="66"/>
        <v>0</v>
      </c>
      <c r="S70" s="93">
        <f t="shared" si="66"/>
        <v>0</v>
      </c>
      <c r="T70" s="96">
        <f t="shared" si="66"/>
        <v>0</v>
      </c>
      <c r="U70" s="487">
        <f t="shared" ref="U70:U133" si="68">SUM(O70:T70)</f>
        <v>0</v>
      </c>
      <c r="V70" s="412">
        <f t="shared" si="66"/>
        <v>0</v>
      </c>
      <c r="W70" s="93">
        <f t="shared" si="66"/>
        <v>0</v>
      </c>
      <c r="X70" s="96">
        <f t="shared" si="66"/>
        <v>0</v>
      </c>
      <c r="Y70" s="96">
        <f t="shared" si="66"/>
        <v>0</v>
      </c>
      <c r="Z70" s="96">
        <f t="shared" si="66"/>
        <v>0</v>
      </c>
      <c r="AA70" s="97">
        <f t="shared" si="66"/>
        <v>0</v>
      </c>
      <c r="AC70" s="168"/>
    </row>
    <row r="71" spans="1:29" hidden="1" x14ac:dyDescent="0.25">
      <c r="B71" s="54"/>
      <c r="C71" s="2"/>
      <c r="D71" s="801" t="s">
        <v>835</v>
      </c>
      <c r="E71" s="801"/>
      <c r="F71" s="373">
        <f>SUM(N71:Z71)</f>
        <v>0</v>
      </c>
      <c r="G71" s="621">
        <f>SUM(N71:Z71)</f>
        <v>0</v>
      </c>
      <c r="H71" s="621">
        <f>SUM(N71:Z71)</f>
        <v>0</v>
      </c>
      <c r="I71" s="684">
        <f>SUM(N71:Z71)</f>
        <v>0</v>
      </c>
      <c r="J71" s="527">
        <f t="shared" ref="J71:K74" si="69">SUM(N71:Z71)</f>
        <v>0</v>
      </c>
      <c r="K71" s="527">
        <f t="shared" si="69"/>
        <v>0</v>
      </c>
      <c r="L71" s="568">
        <f>SUM(O71:AA71)</f>
        <v>0</v>
      </c>
      <c r="M71" s="141"/>
      <c r="N71" s="159">
        <f t="shared" si="67"/>
        <v>0</v>
      </c>
      <c r="O71" s="73"/>
      <c r="P71" s="1"/>
      <c r="Q71" s="1"/>
      <c r="R71" s="1"/>
      <c r="S71" s="1"/>
      <c r="T71" s="79"/>
      <c r="U71" s="489">
        <f t="shared" si="68"/>
        <v>0</v>
      </c>
      <c r="V71" s="414"/>
      <c r="W71" s="1"/>
      <c r="X71" s="79"/>
      <c r="Y71" s="79"/>
      <c r="Z71" s="79"/>
      <c r="AA71" s="44"/>
      <c r="AC71" s="168"/>
    </row>
    <row r="72" spans="1:29" hidden="1" x14ac:dyDescent="0.25">
      <c r="B72" s="54"/>
      <c r="C72" s="2"/>
      <c r="D72" s="801" t="s">
        <v>346</v>
      </c>
      <c r="E72" s="801"/>
      <c r="F72" s="373">
        <f>SUM(N72:Z72)</f>
        <v>0</v>
      </c>
      <c r="G72" s="621">
        <f>SUM(N72:Z72)</f>
        <v>0</v>
      </c>
      <c r="H72" s="621">
        <f>SUM(N72:Z72)</f>
        <v>0</v>
      </c>
      <c r="I72" s="684">
        <f>SUM(N72:Z72)</f>
        <v>0</v>
      </c>
      <c r="J72" s="527">
        <f t="shared" si="69"/>
        <v>0</v>
      </c>
      <c r="K72" s="527">
        <f t="shared" si="69"/>
        <v>0</v>
      </c>
      <c r="L72" s="568">
        <f>SUM(O72:AA72)</f>
        <v>0</v>
      </c>
      <c r="M72" s="141"/>
      <c r="N72" s="159">
        <f t="shared" si="67"/>
        <v>0</v>
      </c>
      <c r="O72" s="73"/>
      <c r="P72" s="1"/>
      <c r="Q72" s="1"/>
      <c r="R72" s="1"/>
      <c r="S72" s="1"/>
      <c r="T72" s="79"/>
      <c r="U72" s="489">
        <f t="shared" si="68"/>
        <v>0</v>
      </c>
      <c r="V72" s="414"/>
      <c r="W72" s="1"/>
      <c r="X72" s="79"/>
      <c r="Y72" s="79"/>
      <c r="Z72" s="79"/>
      <c r="AA72" s="44"/>
      <c r="AC72" s="168"/>
    </row>
    <row r="73" spans="1:29" hidden="1" x14ac:dyDescent="0.25">
      <c r="B73" s="54"/>
      <c r="C73" s="2"/>
      <c r="D73" s="801" t="s">
        <v>836</v>
      </c>
      <c r="E73" s="801"/>
      <c r="F73" s="373">
        <f>SUM(N73:Z73)</f>
        <v>0</v>
      </c>
      <c r="G73" s="621">
        <f>SUM(N73:Z73)</f>
        <v>0</v>
      </c>
      <c r="H73" s="621">
        <f>SUM(N73:Z73)</f>
        <v>0</v>
      </c>
      <c r="I73" s="684">
        <f>SUM(N73:Z73)</f>
        <v>0</v>
      </c>
      <c r="J73" s="527">
        <f t="shared" si="69"/>
        <v>0</v>
      </c>
      <c r="K73" s="527">
        <f t="shared" si="69"/>
        <v>0</v>
      </c>
      <c r="L73" s="568">
        <f>SUM(O73:AA73)</f>
        <v>0</v>
      </c>
      <c r="M73" s="141"/>
      <c r="N73" s="159">
        <f t="shared" si="67"/>
        <v>0</v>
      </c>
      <c r="O73" s="73"/>
      <c r="P73" s="1"/>
      <c r="Q73" s="1"/>
      <c r="R73" s="1"/>
      <c r="S73" s="1"/>
      <c r="T73" s="79"/>
      <c r="U73" s="489">
        <f t="shared" si="68"/>
        <v>0</v>
      </c>
      <c r="V73" s="414"/>
      <c r="W73" s="1"/>
      <c r="X73" s="79"/>
      <c r="Y73" s="79"/>
      <c r="Z73" s="79"/>
      <c r="AA73" s="44"/>
      <c r="AC73" s="168"/>
    </row>
    <row r="74" spans="1:29" ht="15.75" hidden="1" thickBot="1" x14ac:dyDescent="0.3">
      <c r="B74" s="54"/>
      <c r="C74" s="2"/>
      <c r="D74" s="801" t="s">
        <v>834</v>
      </c>
      <c r="E74" s="801"/>
      <c r="F74" s="373">
        <f>SUM(N74:Z74)</f>
        <v>0</v>
      </c>
      <c r="G74" s="621">
        <f>SUM(N74:Z74)</f>
        <v>0</v>
      </c>
      <c r="H74" s="621">
        <f>SUM(N74:Z74)</f>
        <v>0</v>
      </c>
      <c r="I74" s="684">
        <f>SUM(N74:Z74)</f>
        <v>0</v>
      </c>
      <c r="J74" s="527">
        <f t="shared" si="69"/>
        <v>0</v>
      </c>
      <c r="K74" s="527">
        <f t="shared" si="69"/>
        <v>0</v>
      </c>
      <c r="L74" s="568">
        <f>SUM(O74:AA74)</f>
        <v>0</v>
      </c>
      <c r="M74" s="141"/>
      <c r="N74" s="159">
        <f t="shared" si="67"/>
        <v>0</v>
      </c>
      <c r="O74" s="73"/>
      <c r="P74" s="1"/>
      <c r="Q74" s="1"/>
      <c r="R74" s="1"/>
      <c r="S74" s="1"/>
      <c r="T74" s="79"/>
      <c r="U74" s="489">
        <f t="shared" si="68"/>
        <v>0</v>
      </c>
      <c r="V74" s="414"/>
      <c r="W74" s="1"/>
      <c r="X74" s="79"/>
      <c r="Y74" s="79"/>
      <c r="Z74" s="79"/>
      <c r="AA74" s="44"/>
      <c r="AC74" s="168"/>
    </row>
    <row r="75" spans="1:29" ht="15.75" thickBot="1" x14ac:dyDescent="0.3">
      <c r="B75" s="98" t="s">
        <v>220</v>
      </c>
      <c r="C75" s="807" t="s">
        <v>221</v>
      </c>
      <c r="D75" s="808"/>
      <c r="E75" s="808"/>
      <c r="F75" s="369">
        <f t="shared" ref="F75:L75" si="70">F76+F79+F83+F84+F95+F106+F117+F120+F132+F133+F134+F135+F146</f>
        <v>0</v>
      </c>
      <c r="G75" s="617">
        <f t="shared" si="70"/>
        <v>0</v>
      </c>
      <c r="H75" s="617">
        <f t="shared" si="70"/>
        <v>0</v>
      </c>
      <c r="I75" s="680">
        <f t="shared" si="70"/>
        <v>0</v>
      </c>
      <c r="J75" s="523">
        <f t="shared" ref="J75" si="71">J76+J79+J83+J84+J95+J106+J117+J120+J132+J133+J134+J135+J146</f>
        <v>0</v>
      </c>
      <c r="K75" s="523">
        <f t="shared" si="70"/>
        <v>0</v>
      </c>
      <c r="L75" s="564">
        <f t="shared" si="70"/>
        <v>0</v>
      </c>
      <c r="M75" s="144">
        <f t="shared" ref="M75:AA75" si="72">M76+M79+M83+M84+M95+M106+M117+M120+M132+M133+M134+M135+M146</f>
        <v>0</v>
      </c>
      <c r="N75" s="156">
        <f t="shared" si="67"/>
        <v>0</v>
      </c>
      <c r="O75" s="84">
        <f t="shared" si="72"/>
        <v>0</v>
      </c>
      <c r="P75" s="85">
        <f t="shared" si="72"/>
        <v>0</v>
      </c>
      <c r="Q75" s="85">
        <f t="shared" si="72"/>
        <v>0</v>
      </c>
      <c r="R75" s="85">
        <f t="shared" si="72"/>
        <v>0</v>
      </c>
      <c r="S75" s="85">
        <f t="shared" si="72"/>
        <v>0</v>
      </c>
      <c r="T75" s="88">
        <f t="shared" si="72"/>
        <v>0</v>
      </c>
      <c r="U75" s="484">
        <f t="shared" si="68"/>
        <v>0</v>
      </c>
      <c r="V75" s="409">
        <f t="shared" si="72"/>
        <v>0</v>
      </c>
      <c r="W75" s="85">
        <f t="shared" si="72"/>
        <v>0</v>
      </c>
      <c r="X75" s="88">
        <f t="shared" si="72"/>
        <v>0</v>
      </c>
      <c r="Y75" s="88">
        <f t="shared" si="72"/>
        <v>0</v>
      </c>
      <c r="Z75" s="88">
        <f t="shared" si="72"/>
        <v>0</v>
      </c>
      <c r="AA75" s="89">
        <f t="shared" si="72"/>
        <v>0</v>
      </c>
      <c r="AC75" s="168"/>
    </row>
    <row r="76" spans="1:29" s="41" customFormat="1" hidden="1" x14ac:dyDescent="0.25">
      <c r="A76" s="125" t="s">
        <v>222</v>
      </c>
      <c r="B76" s="123" t="s">
        <v>658</v>
      </c>
      <c r="C76" s="809" t="s">
        <v>223</v>
      </c>
      <c r="D76" s="810"/>
      <c r="E76" s="810"/>
      <c r="F76" s="374">
        <f t="shared" ref="F76:L76" si="73">F77+F78</f>
        <v>0</v>
      </c>
      <c r="G76" s="622">
        <f t="shared" si="73"/>
        <v>0</v>
      </c>
      <c r="H76" s="622">
        <f t="shared" si="73"/>
        <v>0</v>
      </c>
      <c r="I76" s="685">
        <f t="shared" si="73"/>
        <v>0</v>
      </c>
      <c r="J76" s="528">
        <f t="shared" ref="J76" si="74">J77+J78</f>
        <v>0</v>
      </c>
      <c r="K76" s="528">
        <f t="shared" si="73"/>
        <v>0</v>
      </c>
      <c r="L76" s="569">
        <f t="shared" si="73"/>
        <v>0</v>
      </c>
      <c r="M76" s="149">
        <f t="shared" ref="M76:AA76" si="75">M77+M78</f>
        <v>0</v>
      </c>
      <c r="N76" s="161">
        <f t="shared" si="67"/>
        <v>0</v>
      </c>
      <c r="O76" s="163">
        <f t="shared" si="75"/>
        <v>0</v>
      </c>
      <c r="P76" s="131">
        <f t="shared" si="75"/>
        <v>0</v>
      </c>
      <c r="Q76" s="131">
        <f t="shared" si="75"/>
        <v>0</v>
      </c>
      <c r="R76" s="131">
        <f t="shared" si="75"/>
        <v>0</v>
      </c>
      <c r="S76" s="131">
        <f t="shared" si="75"/>
        <v>0</v>
      </c>
      <c r="T76" s="132">
        <f t="shared" si="75"/>
        <v>0</v>
      </c>
      <c r="U76" s="490">
        <f t="shared" si="68"/>
        <v>0</v>
      </c>
      <c r="V76" s="415">
        <f t="shared" si="75"/>
        <v>0</v>
      </c>
      <c r="W76" s="131">
        <f t="shared" si="75"/>
        <v>0</v>
      </c>
      <c r="X76" s="132">
        <f t="shared" si="75"/>
        <v>0</v>
      </c>
      <c r="Y76" s="132">
        <f t="shared" si="75"/>
        <v>0</v>
      </c>
      <c r="Z76" s="132">
        <f t="shared" si="75"/>
        <v>0</v>
      </c>
      <c r="AA76" s="133">
        <f t="shared" si="75"/>
        <v>0</v>
      </c>
      <c r="AC76" s="168"/>
    </row>
    <row r="77" spans="1:29" hidden="1" x14ac:dyDescent="0.25">
      <c r="B77" s="54"/>
      <c r="C77" s="2"/>
      <c r="D77" s="801" t="s">
        <v>347</v>
      </c>
      <c r="E77" s="801"/>
      <c r="F77" s="373">
        <f>SUM(N77:Z77)</f>
        <v>0</v>
      </c>
      <c r="G77" s="621">
        <f>SUM(N77:Z77)</f>
        <v>0</v>
      </c>
      <c r="H77" s="621">
        <f>SUM(N77:Z77)</f>
        <v>0</v>
      </c>
      <c r="I77" s="684">
        <f>SUM(N77:Z77)</f>
        <v>0</v>
      </c>
      <c r="J77" s="527">
        <f>SUM(N77:Z77)</f>
        <v>0</v>
      </c>
      <c r="K77" s="527">
        <f>SUM(O77:AA77)</f>
        <v>0</v>
      </c>
      <c r="L77" s="568">
        <f>SUM(O77:AA77)</f>
        <v>0</v>
      </c>
      <c r="M77" s="141"/>
      <c r="N77" s="159">
        <f t="shared" si="67"/>
        <v>0</v>
      </c>
      <c r="O77" s="73"/>
      <c r="P77" s="1"/>
      <c r="Q77" s="1"/>
      <c r="R77" s="1"/>
      <c r="S77" s="1"/>
      <c r="T77" s="79"/>
      <c r="U77" s="489">
        <f t="shared" si="68"/>
        <v>0</v>
      </c>
      <c r="V77" s="414"/>
      <c r="W77" s="1"/>
      <c r="X77" s="79"/>
      <c r="Y77" s="79"/>
      <c r="Z77" s="79"/>
      <c r="AA77" s="44"/>
      <c r="AC77" s="168"/>
    </row>
    <row r="78" spans="1:29" hidden="1" x14ac:dyDescent="0.25">
      <c r="B78" s="54"/>
      <c r="C78" s="2"/>
      <c r="D78" s="801" t="s">
        <v>348</v>
      </c>
      <c r="E78" s="801"/>
      <c r="F78" s="373">
        <f>SUM(N78:Z78)</f>
        <v>0</v>
      </c>
      <c r="G78" s="621">
        <f>SUM(N78:Z78)</f>
        <v>0</v>
      </c>
      <c r="H78" s="621">
        <f>SUM(N78:Z78)</f>
        <v>0</v>
      </c>
      <c r="I78" s="684">
        <f>SUM(N78:Z78)</f>
        <v>0</v>
      </c>
      <c r="J78" s="527">
        <f>SUM(N78:Z78)</f>
        <v>0</v>
      </c>
      <c r="K78" s="527">
        <f>SUM(O78:AA78)</f>
        <v>0</v>
      </c>
      <c r="L78" s="568">
        <f>SUM(O78:AA78)</f>
        <v>0</v>
      </c>
      <c r="M78" s="141"/>
      <c r="N78" s="159">
        <f t="shared" si="67"/>
        <v>0</v>
      </c>
      <c r="O78" s="73"/>
      <c r="P78" s="1"/>
      <c r="Q78" s="1"/>
      <c r="R78" s="1"/>
      <c r="S78" s="1"/>
      <c r="T78" s="79"/>
      <c r="U78" s="489">
        <f t="shared" si="68"/>
        <v>0</v>
      </c>
      <c r="V78" s="414"/>
      <c r="W78" s="1"/>
      <c r="X78" s="79"/>
      <c r="Y78" s="79"/>
      <c r="Z78" s="79"/>
      <c r="AA78" s="44"/>
      <c r="AC78" s="168"/>
    </row>
    <row r="79" spans="1:29" hidden="1" x14ac:dyDescent="0.25">
      <c r="B79" s="123" t="s">
        <v>837</v>
      </c>
      <c r="C79" s="809" t="s">
        <v>838</v>
      </c>
      <c r="D79" s="810"/>
      <c r="E79" s="810"/>
      <c r="F79" s="374">
        <f t="shared" ref="F79:L79" si="76">F80+F81+F82</f>
        <v>0</v>
      </c>
      <c r="G79" s="622">
        <f t="shared" si="76"/>
        <v>0</v>
      </c>
      <c r="H79" s="622">
        <f t="shared" si="76"/>
        <v>0</v>
      </c>
      <c r="I79" s="685">
        <f t="shared" si="76"/>
        <v>0</v>
      </c>
      <c r="J79" s="528">
        <f t="shared" ref="J79" si="77">J80+J81+J82</f>
        <v>0</v>
      </c>
      <c r="K79" s="528">
        <f t="shared" si="76"/>
        <v>0</v>
      </c>
      <c r="L79" s="569">
        <f t="shared" si="76"/>
        <v>0</v>
      </c>
      <c r="M79" s="149">
        <f t="shared" ref="M79:AA79" si="78">M80+M81+M82</f>
        <v>0</v>
      </c>
      <c r="N79" s="161">
        <f t="shared" si="67"/>
        <v>0</v>
      </c>
      <c r="O79" s="163">
        <f t="shared" si="78"/>
        <v>0</v>
      </c>
      <c r="P79" s="131">
        <f t="shared" si="78"/>
        <v>0</v>
      </c>
      <c r="Q79" s="131">
        <f t="shared" si="78"/>
        <v>0</v>
      </c>
      <c r="R79" s="131">
        <f t="shared" si="78"/>
        <v>0</v>
      </c>
      <c r="S79" s="131">
        <f t="shared" si="78"/>
        <v>0</v>
      </c>
      <c r="T79" s="132">
        <f t="shared" si="78"/>
        <v>0</v>
      </c>
      <c r="U79" s="490">
        <f t="shared" si="68"/>
        <v>0</v>
      </c>
      <c r="V79" s="415">
        <f t="shared" si="78"/>
        <v>0</v>
      </c>
      <c r="W79" s="131">
        <f t="shared" si="78"/>
        <v>0</v>
      </c>
      <c r="X79" s="132">
        <f t="shared" si="78"/>
        <v>0</v>
      </c>
      <c r="Y79" s="132">
        <f t="shared" si="78"/>
        <v>0</v>
      </c>
      <c r="Z79" s="132">
        <f t="shared" si="78"/>
        <v>0</v>
      </c>
      <c r="AA79" s="133">
        <f t="shared" si="78"/>
        <v>0</v>
      </c>
      <c r="AC79" s="168"/>
    </row>
    <row r="80" spans="1:29" s="189" customFormat="1" hidden="1" x14ac:dyDescent="0.25">
      <c r="A80" s="125" t="s">
        <v>869</v>
      </c>
      <c r="B80" s="169" t="s">
        <v>870</v>
      </c>
      <c r="C80" s="182"/>
      <c r="D80" s="233" t="s">
        <v>955</v>
      </c>
      <c r="E80" s="258"/>
      <c r="F80" s="365">
        <f>SUM(N80:Z80)</f>
        <v>0</v>
      </c>
      <c r="G80" s="613">
        <f>SUM(N80:Z80)</f>
        <v>0</v>
      </c>
      <c r="H80" s="613">
        <f>SUM(N80:Z80)</f>
        <v>0</v>
      </c>
      <c r="I80" s="676">
        <f>SUM(N80:Z80)</f>
        <v>0</v>
      </c>
      <c r="J80" s="519">
        <f t="shared" ref="J80:K83" si="79">SUM(N80:Z80)</f>
        <v>0</v>
      </c>
      <c r="K80" s="519">
        <f t="shared" si="79"/>
        <v>0</v>
      </c>
      <c r="L80" s="560">
        <f>SUM(O80:AA80)</f>
        <v>0</v>
      </c>
      <c r="M80" s="170"/>
      <c r="N80" s="171">
        <f t="shared" si="67"/>
        <v>0</v>
      </c>
      <c r="O80" s="179"/>
      <c r="P80" s="173"/>
      <c r="Q80" s="173"/>
      <c r="R80" s="173"/>
      <c r="S80" s="173"/>
      <c r="T80" s="174"/>
      <c r="U80" s="486">
        <f t="shared" si="68"/>
        <v>0</v>
      </c>
      <c r="V80" s="411"/>
      <c r="W80" s="173"/>
      <c r="X80" s="174"/>
      <c r="Y80" s="174"/>
      <c r="Z80" s="174"/>
      <c r="AA80" s="175"/>
      <c r="AC80" s="168"/>
    </row>
    <row r="81" spans="1:29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65">
        <f>SUM(N81:Z81)</f>
        <v>0</v>
      </c>
      <c r="G81" s="613">
        <f>SUM(N81:Z81)</f>
        <v>0</v>
      </c>
      <c r="H81" s="613">
        <f>SUM(N81:Z81)</f>
        <v>0</v>
      </c>
      <c r="I81" s="676">
        <f>SUM(N81:Z81)</f>
        <v>0</v>
      </c>
      <c r="J81" s="519">
        <f t="shared" si="79"/>
        <v>0</v>
      </c>
      <c r="K81" s="519">
        <f t="shared" si="79"/>
        <v>0</v>
      </c>
      <c r="L81" s="560">
        <f>SUM(O81:AA81)</f>
        <v>0</v>
      </c>
      <c r="M81" s="170"/>
      <c r="N81" s="171">
        <f t="shared" si="67"/>
        <v>0</v>
      </c>
      <c r="O81" s="179"/>
      <c r="P81" s="173"/>
      <c r="Q81" s="173"/>
      <c r="R81" s="173"/>
      <c r="S81" s="173"/>
      <c r="T81" s="174"/>
      <c r="U81" s="486">
        <f t="shared" si="68"/>
        <v>0</v>
      </c>
      <c r="V81" s="411"/>
      <c r="W81" s="173"/>
      <c r="X81" s="174"/>
      <c r="Y81" s="174"/>
      <c r="Z81" s="174"/>
      <c r="AA81" s="175"/>
      <c r="AC81" s="168"/>
    </row>
    <row r="82" spans="1:29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65">
        <f>SUM(N82:Z82)</f>
        <v>0</v>
      </c>
      <c r="G82" s="613">
        <f>SUM(N82:Z82)</f>
        <v>0</v>
      </c>
      <c r="H82" s="613">
        <f>SUM(N82:Z82)</f>
        <v>0</v>
      </c>
      <c r="I82" s="676">
        <f>SUM(N82:Z82)</f>
        <v>0</v>
      </c>
      <c r="J82" s="519">
        <f t="shared" si="79"/>
        <v>0</v>
      </c>
      <c r="K82" s="519">
        <f t="shared" si="79"/>
        <v>0</v>
      </c>
      <c r="L82" s="560">
        <f>SUM(O82:AA82)</f>
        <v>0</v>
      </c>
      <c r="M82" s="170"/>
      <c r="N82" s="171">
        <f t="shared" si="67"/>
        <v>0</v>
      </c>
      <c r="O82" s="179"/>
      <c r="P82" s="173"/>
      <c r="Q82" s="173"/>
      <c r="R82" s="173"/>
      <c r="S82" s="173"/>
      <c r="T82" s="174"/>
      <c r="U82" s="486">
        <f t="shared" si="68"/>
        <v>0</v>
      </c>
      <c r="V82" s="411"/>
      <c r="W82" s="173"/>
      <c r="X82" s="174"/>
      <c r="Y82" s="174"/>
      <c r="Z82" s="174"/>
      <c r="AA82" s="175"/>
      <c r="AC82" s="168"/>
    </row>
    <row r="83" spans="1:29" s="41" customFormat="1" ht="27.75" hidden="1" customHeight="1" x14ac:dyDescent="0.25">
      <c r="A83" s="125" t="s">
        <v>228</v>
      </c>
      <c r="B83" s="106" t="s">
        <v>661</v>
      </c>
      <c r="C83" s="853" t="s">
        <v>353</v>
      </c>
      <c r="D83" s="854"/>
      <c r="E83" s="854"/>
      <c r="F83" s="375">
        <f>SUM(N83:Z83)</f>
        <v>0</v>
      </c>
      <c r="G83" s="623">
        <f>SUM(N83:Z83)</f>
        <v>0</v>
      </c>
      <c r="H83" s="623">
        <f>SUM(N83:Z83)</f>
        <v>0</v>
      </c>
      <c r="I83" s="686">
        <f>SUM(N83:Z83)</f>
        <v>0</v>
      </c>
      <c r="J83" s="529">
        <f t="shared" si="79"/>
        <v>0</v>
      </c>
      <c r="K83" s="529">
        <f t="shared" si="79"/>
        <v>0</v>
      </c>
      <c r="L83" s="570">
        <f>SUM(O83:AA83)</f>
        <v>0</v>
      </c>
      <c r="M83" s="150"/>
      <c r="N83" s="162">
        <f t="shared" si="67"/>
        <v>0</v>
      </c>
      <c r="O83" s="108"/>
      <c r="P83" s="109"/>
      <c r="Q83" s="109"/>
      <c r="R83" s="109"/>
      <c r="S83" s="109"/>
      <c r="T83" s="112"/>
      <c r="U83" s="491">
        <f t="shared" si="68"/>
        <v>0</v>
      </c>
      <c r="V83" s="416"/>
      <c r="W83" s="109"/>
      <c r="X83" s="112"/>
      <c r="Y83" s="112"/>
      <c r="Z83" s="112"/>
      <c r="AA83" s="113"/>
      <c r="AC83" s="168"/>
    </row>
    <row r="84" spans="1:29" s="41" customFormat="1" hidden="1" x14ac:dyDescent="0.25">
      <c r="A84" s="125" t="s">
        <v>229</v>
      </c>
      <c r="B84" s="106" t="s">
        <v>662</v>
      </c>
      <c r="C84" s="853" t="s">
        <v>804</v>
      </c>
      <c r="D84" s="854"/>
      <c r="E84" s="854"/>
      <c r="F84" s="375">
        <f t="shared" ref="F84:L84" si="80">F85+F86+F87+F88+F89+F90+F91+F92+F93+F94</f>
        <v>0</v>
      </c>
      <c r="G84" s="623">
        <f t="shared" si="80"/>
        <v>0</v>
      </c>
      <c r="H84" s="623">
        <f t="shared" si="80"/>
        <v>0</v>
      </c>
      <c r="I84" s="686">
        <f t="shared" si="80"/>
        <v>0</v>
      </c>
      <c r="J84" s="529">
        <f t="shared" ref="J84" si="81">J85+J86+J87+J88+J89+J90+J91+J92+J93+J94</f>
        <v>0</v>
      </c>
      <c r="K84" s="529">
        <f t="shared" si="80"/>
        <v>0</v>
      </c>
      <c r="L84" s="570">
        <f t="shared" si="80"/>
        <v>0</v>
      </c>
      <c r="M84" s="150">
        <f t="shared" ref="M84:AA84" si="82">M85+M86+M87+M88+M89+M90+M91+M92+M93+M94</f>
        <v>0</v>
      </c>
      <c r="N84" s="162">
        <f t="shared" si="67"/>
        <v>0</v>
      </c>
      <c r="O84" s="108">
        <f t="shared" si="82"/>
        <v>0</v>
      </c>
      <c r="P84" s="109">
        <f t="shared" si="82"/>
        <v>0</v>
      </c>
      <c r="Q84" s="109">
        <f t="shared" si="82"/>
        <v>0</v>
      </c>
      <c r="R84" s="109">
        <f t="shared" si="82"/>
        <v>0</v>
      </c>
      <c r="S84" s="109">
        <f t="shared" si="82"/>
        <v>0</v>
      </c>
      <c r="T84" s="112">
        <f t="shared" si="82"/>
        <v>0</v>
      </c>
      <c r="U84" s="491">
        <f t="shared" si="68"/>
        <v>0</v>
      </c>
      <c r="V84" s="416">
        <f t="shared" si="82"/>
        <v>0</v>
      </c>
      <c r="W84" s="109">
        <f t="shared" si="82"/>
        <v>0</v>
      </c>
      <c r="X84" s="112">
        <f t="shared" si="82"/>
        <v>0</v>
      </c>
      <c r="Y84" s="112">
        <f t="shared" si="82"/>
        <v>0</v>
      </c>
      <c r="Z84" s="112">
        <f t="shared" si="82"/>
        <v>0</v>
      </c>
      <c r="AA84" s="113">
        <f t="shared" si="82"/>
        <v>0</v>
      </c>
      <c r="AC84" s="168"/>
    </row>
    <row r="85" spans="1:29" hidden="1" x14ac:dyDescent="0.25">
      <c r="B85" s="54"/>
      <c r="C85" s="2"/>
      <c r="D85" s="801" t="s">
        <v>370</v>
      </c>
      <c r="E85" s="801"/>
      <c r="F85" s="373">
        <f t="shared" ref="F85:F94" si="83">SUM(N85:Z85)</f>
        <v>0</v>
      </c>
      <c r="G85" s="621">
        <f t="shared" ref="G85:G94" si="84">SUM(N85:Z85)</f>
        <v>0</v>
      </c>
      <c r="H85" s="621">
        <f t="shared" ref="H85:H94" si="85">SUM(N85:Z85)</f>
        <v>0</v>
      </c>
      <c r="I85" s="684">
        <f t="shared" ref="I85:I94" si="86">SUM(N85:Z85)</f>
        <v>0</v>
      </c>
      <c r="J85" s="527">
        <f t="shared" ref="J85:K94" si="87">SUM(N85:Z85)</f>
        <v>0</v>
      </c>
      <c r="K85" s="527">
        <f t="shared" si="87"/>
        <v>0</v>
      </c>
      <c r="L85" s="568">
        <f t="shared" ref="L85:L94" si="88">SUM(O85:AA85)</f>
        <v>0</v>
      </c>
      <c r="M85" s="141"/>
      <c r="N85" s="159">
        <f t="shared" si="67"/>
        <v>0</v>
      </c>
      <c r="O85" s="73"/>
      <c r="P85" s="1"/>
      <c r="Q85" s="1"/>
      <c r="R85" s="1"/>
      <c r="S85" s="1"/>
      <c r="T85" s="79"/>
      <c r="U85" s="489">
        <f t="shared" si="68"/>
        <v>0</v>
      </c>
      <c r="V85" s="414"/>
      <c r="W85" s="1"/>
      <c r="X85" s="79"/>
      <c r="Y85" s="79"/>
      <c r="Z85" s="79"/>
      <c r="AA85" s="44"/>
      <c r="AC85" s="168"/>
    </row>
    <row r="86" spans="1:29" hidden="1" x14ac:dyDescent="0.25">
      <c r="B86" s="54"/>
      <c r="C86" s="2"/>
      <c r="D86" s="801" t="s">
        <v>506</v>
      </c>
      <c r="E86" s="801"/>
      <c r="F86" s="373">
        <f t="shared" si="83"/>
        <v>0</v>
      </c>
      <c r="G86" s="621">
        <f t="shared" si="84"/>
        <v>0</v>
      </c>
      <c r="H86" s="621">
        <f t="shared" si="85"/>
        <v>0</v>
      </c>
      <c r="I86" s="684">
        <f t="shared" si="86"/>
        <v>0</v>
      </c>
      <c r="J86" s="527">
        <f t="shared" si="87"/>
        <v>0</v>
      </c>
      <c r="K86" s="527">
        <f t="shared" si="87"/>
        <v>0</v>
      </c>
      <c r="L86" s="568">
        <f t="shared" si="88"/>
        <v>0</v>
      </c>
      <c r="M86" s="141"/>
      <c r="N86" s="159">
        <f t="shared" si="67"/>
        <v>0</v>
      </c>
      <c r="O86" s="73"/>
      <c r="P86" s="1"/>
      <c r="Q86" s="1"/>
      <c r="R86" s="1"/>
      <c r="S86" s="1"/>
      <c r="T86" s="79"/>
      <c r="U86" s="489">
        <f t="shared" si="68"/>
        <v>0</v>
      </c>
      <c r="V86" s="414"/>
      <c r="W86" s="1"/>
      <c r="X86" s="79"/>
      <c r="Y86" s="79"/>
      <c r="Z86" s="79"/>
      <c r="AA86" s="44"/>
      <c r="AC86" s="168"/>
    </row>
    <row r="87" spans="1:29" hidden="1" x14ac:dyDescent="0.25">
      <c r="B87" s="54"/>
      <c r="C87" s="2"/>
      <c r="D87" s="801" t="s">
        <v>507</v>
      </c>
      <c r="E87" s="801"/>
      <c r="F87" s="373">
        <f t="shared" si="83"/>
        <v>0</v>
      </c>
      <c r="G87" s="621">
        <f t="shared" si="84"/>
        <v>0</v>
      </c>
      <c r="H87" s="621">
        <f t="shared" si="85"/>
        <v>0</v>
      </c>
      <c r="I87" s="684">
        <f t="shared" si="86"/>
        <v>0</v>
      </c>
      <c r="J87" s="527">
        <f t="shared" si="87"/>
        <v>0</v>
      </c>
      <c r="K87" s="527">
        <f t="shared" si="87"/>
        <v>0</v>
      </c>
      <c r="L87" s="568">
        <f t="shared" si="88"/>
        <v>0</v>
      </c>
      <c r="M87" s="141"/>
      <c r="N87" s="159">
        <f t="shared" si="67"/>
        <v>0</v>
      </c>
      <c r="O87" s="73"/>
      <c r="P87" s="1"/>
      <c r="Q87" s="1"/>
      <c r="R87" s="1"/>
      <c r="S87" s="1"/>
      <c r="T87" s="79"/>
      <c r="U87" s="489">
        <f t="shared" si="68"/>
        <v>0</v>
      </c>
      <c r="V87" s="414"/>
      <c r="W87" s="1"/>
      <c r="X87" s="79"/>
      <c r="Y87" s="79"/>
      <c r="Z87" s="79"/>
      <c r="AA87" s="44"/>
      <c r="AC87" s="168"/>
    </row>
    <row r="88" spans="1:29" hidden="1" x14ac:dyDescent="0.25">
      <c r="B88" s="54"/>
      <c r="C88" s="2"/>
      <c r="D88" s="801" t="s">
        <v>508</v>
      </c>
      <c r="E88" s="801"/>
      <c r="F88" s="373">
        <f t="shared" si="83"/>
        <v>0</v>
      </c>
      <c r="G88" s="621">
        <f t="shared" si="84"/>
        <v>0</v>
      </c>
      <c r="H88" s="621">
        <f t="shared" si="85"/>
        <v>0</v>
      </c>
      <c r="I88" s="684">
        <f t="shared" si="86"/>
        <v>0</v>
      </c>
      <c r="J88" s="527">
        <f t="shared" si="87"/>
        <v>0</v>
      </c>
      <c r="K88" s="527">
        <f t="shared" si="87"/>
        <v>0</v>
      </c>
      <c r="L88" s="568">
        <f t="shared" si="88"/>
        <v>0</v>
      </c>
      <c r="M88" s="141"/>
      <c r="N88" s="159">
        <f t="shared" si="67"/>
        <v>0</v>
      </c>
      <c r="O88" s="73"/>
      <c r="P88" s="1"/>
      <c r="Q88" s="1"/>
      <c r="R88" s="1"/>
      <c r="S88" s="1"/>
      <c r="T88" s="79"/>
      <c r="U88" s="489">
        <f t="shared" si="68"/>
        <v>0</v>
      </c>
      <c r="V88" s="414"/>
      <c r="W88" s="1"/>
      <c r="X88" s="79"/>
      <c r="Y88" s="79"/>
      <c r="Z88" s="79"/>
      <c r="AA88" s="44"/>
      <c r="AC88" s="168"/>
    </row>
    <row r="89" spans="1:29" hidden="1" x14ac:dyDescent="0.25">
      <c r="B89" s="54"/>
      <c r="C89" s="2"/>
      <c r="D89" s="801" t="s">
        <v>509</v>
      </c>
      <c r="E89" s="801"/>
      <c r="F89" s="373">
        <f t="shared" si="83"/>
        <v>0</v>
      </c>
      <c r="G89" s="621">
        <f t="shared" si="84"/>
        <v>0</v>
      </c>
      <c r="H89" s="621">
        <f t="shared" si="85"/>
        <v>0</v>
      </c>
      <c r="I89" s="684">
        <f t="shared" si="86"/>
        <v>0</v>
      </c>
      <c r="J89" s="527">
        <f t="shared" si="87"/>
        <v>0</v>
      </c>
      <c r="K89" s="527">
        <f t="shared" si="87"/>
        <v>0</v>
      </c>
      <c r="L89" s="568">
        <f t="shared" si="88"/>
        <v>0</v>
      </c>
      <c r="M89" s="141"/>
      <c r="N89" s="159">
        <f t="shared" si="67"/>
        <v>0</v>
      </c>
      <c r="O89" s="73"/>
      <c r="P89" s="1"/>
      <c r="Q89" s="1"/>
      <c r="R89" s="1"/>
      <c r="S89" s="1"/>
      <c r="T89" s="79"/>
      <c r="U89" s="489">
        <f t="shared" si="68"/>
        <v>0</v>
      </c>
      <c r="V89" s="414"/>
      <c r="W89" s="1"/>
      <c r="X89" s="79"/>
      <c r="Y89" s="79"/>
      <c r="Z89" s="79"/>
      <c r="AA89" s="44"/>
      <c r="AC89" s="168"/>
    </row>
    <row r="90" spans="1:29" hidden="1" x14ac:dyDescent="0.25">
      <c r="B90" s="54"/>
      <c r="C90" s="2"/>
      <c r="D90" s="801" t="s">
        <v>510</v>
      </c>
      <c r="E90" s="801"/>
      <c r="F90" s="373">
        <f t="shared" si="83"/>
        <v>0</v>
      </c>
      <c r="G90" s="621">
        <f t="shared" si="84"/>
        <v>0</v>
      </c>
      <c r="H90" s="621">
        <f t="shared" si="85"/>
        <v>0</v>
      </c>
      <c r="I90" s="684">
        <f t="shared" si="86"/>
        <v>0</v>
      </c>
      <c r="J90" s="527">
        <f t="shared" si="87"/>
        <v>0</v>
      </c>
      <c r="K90" s="527">
        <f t="shared" si="87"/>
        <v>0</v>
      </c>
      <c r="L90" s="568">
        <f t="shared" si="88"/>
        <v>0</v>
      </c>
      <c r="M90" s="141"/>
      <c r="N90" s="159">
        <f t="shared" si="67"/>
        <v>0</v>
      </c>
      <c r="O90" s="73"/>
      <c r="P90" s="1"/>
      <c r="Q90" s="1"/>
      <c r="R90" s="1"/>
      <c r="S90" s="1"/>
      <c r="T90" s="79"/>
      <c r="U90" s="489">
        <f t="shared" si="68"/>
        <v>0</v>
      </c>
      <c r="V90" s="414"/>
      <c r="W90" s="1"/>
      <c r="X90" s="79"/>
      <c r="Y90" s="79"/>
      <c r="Z90" s="79"/>
      <c r="AA90" s="44"/>
      <c r="AC90" s="168"/>
    </row>
    <row r="91" spans="1:29" ht="25.5" hidden="1" customHeight="1" x14ac:dyDescent="0.25">
      <c r="B91" s="54"/>
      <c r="C91" s="2"/>
      <c r="D91" s="798" t="s">
        <v>511</v>
      </c>
      <c r="E91" s="798"/>
      <c r="F91" s="376">
        <f t="shared" si="83"/>
        <v>0</v>
      </c>
      <c r="G91" s="624">
        <f t="shared" si="84"/>
        <v>0</v>
      </c>
      <c r="H91" s="624">
        <f t="shared" si="85"/>
        <v>0</v>
      </c>
      <c r="I91" s="687">
        <f t="shared" si="86"/>
        <v>0</v>
      </c>
      <c r="J91" s="530">
        <f t="shared" si="87"/>
        <v>0</v>
      </c>
      <c r="K91" s="530">
        <f t="shared" si="87"/>
        <v>0</v>
      </c>
      <c r="L91" s="571">
        <f t="shared" si="88"/>
        <v>0</v>
      </c>
      <c r="M91" s="151"/>
      <c r="N91" s="159">
        <f t="shared" si="67"/>
        <v>0</v>
      </c>
      <c r="O91" s="73"/>
      <c r="P91" s="1"/>
      <c r="Q91" s="1"/>
      <c r="R91" s="1"/>
      <c r="S91" s="1"/>
      <c r="T91" s="79"/>
      <c r="U91" s="489">
        <f t="shared" si="68"/>
        <v>0</v>
      </c>
      <c r="V91" s="414"/>
      <c r="W91" s="1"/>
      <c r="X91" s="79"/>
      <c r="Y91" s="79"/>
      <c r="Z91" s="79"/>
      <c r="AA91" s="44"/>
      <c r="AC91" s="168"/>
    </row>
    <row r="92" spans="1:29" hidden="1" x14ac:dyDescent="0.25">
      <c r="B92" s="54"/>
      <c r="C92" s="2"/>
      <c r="D92" s="801" t="s">
        <v>805</v>
      </c>
      <c r="E92" s="801"/>
      <c r="F92" s="373">
        <f t="shared" si="83"/>
        <v>0</v>
      </c>
      <c r="G92" s="621">
        <f t="shared" si="84"/>
        <v>0</v>
      </c>
      <c r="H92" s="621">
        <f t="shared" si="85"/>
        <v>0</v>
      </c>
      <c r="I92" s="684">
        <f t="shared" si="86"/>
        <v>0</v>
      </c>
      <c r="J92" s="527">
        <f t="shared" si="87"/>
        <v>0</v>
      </c>
      <c r="K92" s="527">
        <f t="shared" si="87"/>
        <v>0</v>
      </c>
      <c r="L92" s="568">
        <f t="shared" si="88"/>
        <v>0</v>
      </c>
      <c r="M92" s="141"/>
      <c r="N92" s="159">
        <f t="shared" si="67"/>
        <v>0</v>
      </c>
      <c r="O92" s="73"/>
      <c r="P92" s="1"/>
      <c r="Q92" s="1"/>
      <c r="R92" s="1"/>
      <c r="S92" s="1"/>
      <c r="T92" s="79"/>
      <c r="U92" s="489">
        <f t="shared" si="68"/>
        <v>0</v>
      </c>
      <c r="V92" s="414"/>
      <c r="W92" s="1"/>
      <c r="X92" s="79"/>
      <c r="Y92" s="79"/>
      <c r="Z92" s="79"/>
      <c r="AA92" s="44"/>
      <c r="AC92" s="168"/>
    </row>
    <row r="93" spans="1:29" ht="25.5" hidden="1" customHeight="1" x14ac:dyDescent="0.25">
      <c r="B93" s="54"/>
      <c r="C93" s="2"/>
      <c r="D93" s="798" t="s">
        <v>512</v>
      </c>
      <c r="E93" s="798"/>
      <c r="F93" s="376">
        <f t="shared" si="83"/>
        <v>0</v>
      </c>
      <c r="G93" s="624">
        <f t="shared" si="84"/>
        <v>0</v>
      </c>
      <c r="H93" s="624">
        <f t="shared" si="85"/>
        <v>0</v>
      </c>
      <c r="I93" s="687">
        <f t="shared" si="86"/>
        <v>0</v>
      </c>
      <c r="J93" s="530">
        <f t="shared" si="87"/>
        <v>0</v>
      </c>
      <c r="K93" s="530">
        <f t="shared" si="87"/>
        <v>0</v>
      </c>
      <c r="L93" s="571">
        <f t="shared" si="88"/>
        <v>0</v>
      </c>
      <c r="M93" s="151"/>
      <c r="N93" s="159">
        <f t="shared" si="67"/>
        <v>0</v>
      </c>
      <c r="O93" s="73"/>
      <c r="P93" s="1"/>
      <c r="Q93" s="1"/>
      <c r="R93" s="1"/>
      <c r="S93" s="1"/>
      <c r="T93" s="79"/>
      <c r="U93" s="489">
        <f t="shared" si="68"/>
        <v>0</v>
      </c>
      <c r="V93" s="414"/>
      <c r="W93" s="1"/>
      <c r="X93" s="79"/>
      <c r="Y93" s="79"/>
      <c r="Z93" s="79"/>
      <c r="AA93" s="44"/>
      <c r="AC93" s="168"/>
    </row>
    <row r="94" spans="1:29" ht="25.5" hidden="1" customHeight="1" x14ac:dyDescent="0.25">
      <c r="B94" s="54"/>
      <c r="C94" s="2"/>
      <c r="D94" s="798" t="s">
        <v>513</v>
      </c>
      <c r="E94" s="798"/>
      <c r="F94" s="376">
        <f t="shared" si="83"/>
        <v>0</v>
      </c>
      <c r="G94" s="624">
        <f t="shared" si="84"/>
        <v>0</v>
      </c>
      <c r="H94" s="624">
        <f t="shared" si="85"/>
        <v>0</v>
      </c>
      <c r="I94" s="687">
        <f t="shared" si="86"/>
        <v>0</v>
      </c>
      <c r="J94" s="530">
        <f t="shared" si="87"/>
        <v>0</v>
      </c>
      <c r="K94" s="530">
        <f t="shared" si="87"/>
        <v>0</v>
      </c>
      <c r="L94" s="571">
        <f t="shared" si="88"/>
        <v>0</v>
      </c>
      <c r="M94" s="151"/>
      <c r="N94" s="159">
        <f t="shared" si="67"/>
        <v>0</v>
      </c>
      <c r="O94" s="73"/>
      <c r="P94" s="1"/>
      <c r="Q94" s="1"/>
      <c r="R94" s="1"/>
      <c r="S94" s="1"/>
      <c r="T94" s="79"/>
      <c r="U94" s="489">
        <f t="shared" si="68"/>
        <v>0</v>
      </c>
      <c r="V94" s="414"/>
      <c r="W94" s="1"/>
      <c r="X94" s="79"/>
      <c r="Y94" s="79"/>
      <c r="Z94" s="79"/>
      <c r="AA94" s="44"/>
      <c r="AC94" s="168"/>
    </row>
    <row r="95" spans="1:29" s="41" customFormat="1" ht="15" hidden="1" customHeight="1" x14ac:dyDescent="0.25">
      <c r="A95" s="125" t="s">
        <v>230</v>
      </c>
      <c r="B95" s="106" t="s">
        <v>663</v>
      </c>
      <c r="C95" s="853" t="s">
        <v>806</v>
      </c>
      <c r="D95" s="854"/>
      <c r="E95" s="854"/>
      <c r="F95" s="375">
        <f t="shared" ref="F95:L95" si="89">F96+F97+F98+F99+F100+F101+F102+F103+F104+F105</f>
        <v>0</v>
      </c>
      <c r="G95" s="623">
        <f t="shared" si="89"/>
        <v>0</v>
      </c>
      <c r="H95" s="623">
        <f t="shared" si="89"/>
        <v>0</v>
      </c>
      <c r="I95" s="686">
        <f t="shared" si="89"/>
        <v>0</v>
      </c>
      <c r="J95" s="529">
        <f t="shared" ref="J95" si="90">J96+J97+J98+J99+J100+J101+J102+J103+J104+J105</f>
        <v>0</v>
      </c>
      <c r="K95" s="529">
        <f t="shared" si="89"/>
        <v>0</v>
      </c>
      <c r="L95" s="570">
        <f t="shared" si="89"/>
        <v>0</v>
      </c>
      <c r="M95" s="150">
        <f t="shared" ref="M95:AA95" si="91">M96+M97+M98+M99+M100+M101+M102+M103+M104+M105</f>
        <v>0</v>
      </c>
      <c r="N95" s="162">
        <f t="shared" si="67"/>
        <v>0</v>
      </c>
      <c r="O95" s="108">
        <f t="shared" si="91"/>
        <v>0</v>
      </c>
      <c r="P95" s="109">
        <f t="shared" si="91"/>
        <v>0</v>
      </c>
      <c r="Q95" s="109">
        <f t="shared" si="91"/>
        <v>0</v>
      </c>
      <c r="R95" s="109">
        <f t="shared" si="91"/>
        <v>0</v>
      </c>
      <c r="S95" s="109">
        <f t="shared" si="91"/>
        <v>0</v>
      </c>
      <c r="T95" s="112">
        <f t="shared" si="91"/>
        <v>0</v>
      </c>
      <c r="U95" s="491">
        <f t="shared" si="68"/>
        <v>0</v>
      </c>
      <c r="V95" s="416">
        <f t="shared" si="91"/>
        <v>0</v>
      </c>
      <c r="W95" s="109">
        <f t="shared" si="91"/>
        <v>0</v>
      </c>
      <c r="X95" s="112">
        <f t="shared" si="91"/>
        <v>0</v>
      </c>
      <c r="Y95" s="112">
        <f t="shared" si="91"/>
        <v>0</v>
      </c>
      <c r="Z95" s="112">
        <f t="shared" si="91"/>
        <v>0</v>
      </c>
      <c r="AA95" s="113">
        <f t="shared" si="91"/>
        <v>0</v>
      </c>
      <c r="AC95" s="168"/>
    </row>
    <row r="96" spans="1:29" hidden="1" x14ac:dyDescent="0.25">
      <c r="B96" s="54"/>
      <c r="C96" s="2"/>
      <c r="D96" s="801" t="s">
        <v>369</v>
      </c>
      <c r="E96" s="801"/>
      <c r="F96" s="373">
        <f t="shared" ref="F96:F105" si="92">SUM(N96:Z96)</f>
        <v>0</v>
      </c>
      <c r="G96" s="621">
        <f t="shared" ref="G96:G105" si="93">SUM(N96:Z96)</f>
        <v>0</v>
      </c>
      <c r="H96" s="621">
        <f t="shared" ref="H96:H105" si="94">SUM(N96:Z96)</f>
        <v>0</v>
      </c>
      <c r="I96" s="684">
        <f t="shared" ref="I96:I105" si="95">SUM(N96:Z96)</f>
        <v>0</v>
      </c>
      <c r="J96" s="527">
        <f t="shared" ref="J96:K105" si="96">SUM(N96:Z96)</f>
        <v>0</v>
      </c>
      <c r="K96" s="527">
        <f t="shared" si="96"/>
        <v>0</v>
      </c>
      <c r="L96" s="568">
        <f t="shared" ref="L96:L105" si="97">SUM(O96:AA96)</f>
        <v>0</v>
      </c>
      <c r="M96" s="141"/>
      <c r="N96" s="159">
        <f t="shared" si="67"/>
        <v>0</v>
      </c>
      <c r="O96" s="73"/>
      <c r="P96" s="1"/>
      <c r="Q96" s="1"/>
      <c r="R96" s="1"/>
      <c r="S96" s="1"/>
      <c r="T96" s="79"/>
      <c r="U96" s="489">
        <f t="shared" si="68"/>
        <v>0</v>
      </c>
      <c r="V96" s="414"/>
      <c r="W96" s="1"/>
      <c r="X96" s="79"/>
      <c r="Y96" s="79"/>
      <c r="Z96" s="79"/>
      <c r="AA96" s="44"/>
      <c r="AC96" s="168"/>
    </row>
    <row r="97" spans="1:29" hidden="1" x14ac:dyDescent="0.25">
      <c r="B97" s="54"/>
      <c r="C97" s="2"/>
      <c r="D97" s="801" t="s">
        <v>514</v>
      </c>
      <c r="E97" s="801"/>
      <c r="F97" s="373">
        <f t="shared" si="92"/>
        <v>0</v>
      </c>
      <c r="G97" s="621">
        <f t="shared" si="93"/>
        <v>0</v>
      </c>
      <c r="H97" s="621">
        <f t="shared" si="94"/>
        <v>0</v>
      </c>
      <c r="I97" s="684">
        <f t="shared" si="95"/>
        <v>0</v>
      </c>
      <c r="J97" s="527">
        <f t="shared" si="96"/>
        <v>0</v>
      </c>
      <c r="K97" s="527">
        <f t="shared" si="96"/>
        <v>0</v>
      </c>
      <c r="L97" s="568">
        <f t="shared" si="97"/>
        <v>0</v>
      </c>
      <c r="M97" s="141"/>
      <c r="N97" s="159">
        <f t="shared" si="67"/>
        <v>0</v>
      </c>
      <c r="O97" s="73"/>
      <c r="P97" s="1"/>
      <c r="Q97" s="1"/>
      <c r="R97" s="1"/>
      <c r="S97" s="1"/>
      <c r="T97" s="79"/>
      <c r="U97" s="489">
        <f t="shared" si="68"/>
        <v>0</v>
      </c>
      <c r="V97" s="414"/>
      <c r="W97" s="1"/>
      <c r="X97" s="79"/>
      <c r="Y97" s="79"/>
      <c r="Z97" s="79"/>
      <c r="AA97" s="44"/>
      <c r="AC97" s="168"/>
    </row>
    <row r="98" spans="1:29" hidden="1" x14ac:dyDescent="0.25">
      <c r="B98" s="54"/>
      <c r="C98" s="2"/>
      <c r="D98" s="801" t="s">
        <v>516</v>
      </c>
      <c r="E98" s="801"/>
      <c r="F98" s="373">
        <f t="shared" si="92"/>
        <v>0</v>
      </c>
      <c r="G98" s="621">
        <f t="shared" si="93"/>
        <v>0</v>
      </c>
      <c r="H98" s="621">
        <f t="shared" si="94"/>
        <v>0</v>
      </c>
      <c r="I98" s="684">
        <f t="shared" si="95"/>
        <v>0</v>
      </c>
      <c r="J98" s="527">
        <f t="shared" si="96"/>
        <v>0</v>
      </c>
      <c r="K98" s="527">
        <f t="shared" si="96"/>
        <v>0</v>
      </c>
      <c r="L98" s="568">
        <f t="shared" si="97"/>
        <v>0</v>
      </c>
      <c r="M98" s="141"/>
      <c r="N98" s="159">
        <f t="shared" si="67"/>
        <v>0</v>
      </c>
      <c r="O98" s="73"/>
      <c r="P98" s="1"/>
      <c r="Q98" s="1"/>
      <c r="R98" s="1"/>
      <c r="S98" s="1"/>
      <c r="T98" s="79"/>
      <c r="U98" s="489">
        <f t="shared" si="68"/>
        <v>0</v>
      </c>
      <c r="V98" s="414"/>
      <c r="W98" s="1"/>
      <c r="X98" s="79"/>
      <c r="Y98" s="79"/>
      <c r="Z98" s="79"/>
      <c r="AA98" s="44"/>
      <c r="AC98" s="168"/>
    </row>
    <row r="99" spans="1:29" hidden="1" x14ac:dyDescent="0.25">
      <c r="B99" s="54"/>
      <c r="C99" s="2"/>
      <c r="D99" s="801" t="s">
        <v>808</v>
      </c>
      <c r="E99" s="801"/>
      <c r="F99" s="373">
        <f t="shared" si="92"/>
        <v>0</v>
      </c>
      <c r="G99" s="621">
        <f t="shared" si="93"/>
        <v>0</v>
      </c>
      <c r="H99" s="621">
        <f t="shared" si="94"/>
        <v>0</v>
      </c>
      <c r="I99" s="684">
        <f t="shared" si="95"/>
        <v>0</v>
      </c>
      <c r="J99" s="527">
        <f t="shared" si="96"/>
        <v>0</v>
      </c>
      <c r="K99" s="527">
        <f t="shared" si="96"/>
        <v>0</v>
      </c>
      <c r="L99" s="568">
        <f t="shared" si="97"/>
        <v>0</v>
      </c>
      <c r="M99" s="141"/>
      <c r="N99" s="159">
        <f t="shared" si="67"/>
        <v>0</v>
      </c>
      <c r="O99" s="73"/>
      <c r="P99" s="1"/>
      <c r="Q99" s="1"/>
      <c r="R99" s="1"/>
      <c r="S99" s="1"/>
      <c r="T99" s="79"/>
      <c r="U99" s="489">
        <f t="shared" si="68"/>
        <v>0</v>
      </c>
      <c r="V99" s="414"/>
      <c r="W99" s="1"/>
      <c r="X99" s="79"/>
      <c r="Y99" s="79"/>
      <c r="Z99" s="79"/>
      <c r="AA99" s="44"/>
      <c r="AC99" s="168"/>
    </row>
    <row r="100" spans="1:29" hidden="1" x14ac:dyDescent="0.25">
      <c r="B100" s="54"/>
      <c r="C100" s="2"/>
      <c r="D100" s="801" t="s">
        <v>521</v>
      </c>
      <c r="E100" s="801"/>
      <c r="F100" s="373">
        <f t="shared" si="92"/>
        <v>0</v>
      </c>
      <c r="G100" s="621">
        <f t="shared" si="93"/>
        <v>0</v>
      </c>
      <c r="H100" s="621">
        <f t="shared" si="94"/>
        <v>0</v>
      </c>
      <c r="I100" s="684">
        <f t="shared" si="95"/>
        <v>0</v>
      </c>
      <c r="J100" s="527">
        <f t="shared" si="96"/>
        <v>0</v>
      </c>
      <c r="K100" s="527">
        <f t="shared" si="96"/>
        <v>0</v>
      </c>
      <c r="L100" s="568">
        <f t="shared" si="97"/>
        <v>0</v>
      </c>
      <c r="M100" s="141"/>
      <c r="N100" s="159">
        <f t="shared" si="67"/>
        <v>0</v>
      </c>
      <c r="O100" s="73"/>
      <c r="P100" s="1"/>
      <c r="Q100" s="1"/>
      <c r="R100" s="1"/>
      <c r="S100" s="1"/>
      <c r="T100" s="79"/>
      <c r="U100" s="489">
        <f t="shared" si="68"/>
        <v>0</v>
      </c>
      <c r="V100" s="414"/>
      <c r="W100" s="1"/>
      <c r="X100" s="79"/>
      <c r="Y100" s="79"/>
      <c r="Z100" s="79"/>
      <c r="AA100" s="44"/>
      <c r="AC100" s="168"/>
    </row>
    <row r="101" spans="1:29" hidden="1" x14ac:dyDescent="0.25">
      <c r="B101" s="54"/>
      <c r="C101" s="2"/>
      <c r="D101" s="801" t="s">
        <v>519</v>
      </c>
      <c r="E101" s="801"/>
      <c r="F101" s="373">
        <f t="shared" si="92"/>
        <v>0</v>
      </c>
      <c r="G101" s="621">
        <f t="shared" si="93"/>
        <v>0</v>
      </c>
      <c r="H101" s="621">
        <f t="shared" si="94"/>
        <v>0</v>
      </c>
      <c r="I101" s="684">
        <f t="shared" si="95"/>
        <v>0</v>
      </c>
      <c r="J101" s="527">
        <f t="shared" si="96"/>
        <v>0</v>
      </c>
      <c r="K101" s="527">
        <f t="shared" si="96"/>
        <v>0</v>
      </c>
      <c r="L101" s="568">
        <f t="shared" si="97"/>
        <v>0</v>
      </c>
      <c r="M101" s="141"/>
      <c r="N101" s="159">
        <f t="shared" si="67"/>
        <v>0</v>
      </c>
      <c r="O101" s="73"/>
      <c r="P101" s="1"/>
      <c r="Q101" s="1"/>
      <c r="R101" s="1"/>
      <c r="S101" s="1"/>
      <c r="T101" s="79"/>
      <c r="U101" s="489">
        <f t="shared" si="68"/>
        <v>0</v>
      </c>
      <c r="V101" s="414"/>
      <c r="W101" s="1"/>
      <c r="X101" s="79"/>
      <c r="Y101" s="79"/>
      <c r="Z101" s="79"/>
      <c r="AA101" s="44"/>
      <c r="AC101" s="168"/>
    </row>
    <row r="102" spans="1:29" ht="25.5" hidden="1" customHeight="1" x14ac:dyDescent="0.25">
      <c r="B102" s="54"/>
      <c r="C102" s="2"/>
      <c r="D102" s="798" t="s">
        <v>523</v>
      </c>
      <c r="E102" s="798"/>
      <c r="F102" s="376">
        <f t="shared" si="92"/>
        <v>0</v>
      </c>
      <c r="G102" s="624">
        <f t="shared" si="93"/>
        <v>0</v>
      </c>
      <c r="H102" s="624">
        <f t="shared" si="94"/>
        <v>0</v>
      </c>
      <c r="I102" s="687">
        <f t="shared" si="95"/>
        <v>0</v>
      </c>
      <c r="J102" s="530">
        <f t="shared" si="96"/>
        <v>0</v>
      </c>
      <c r="K102" s="530">
        <f t="shared" si="96"/>
        <v>0</v>
      </c>
      <c r="L102" s="571">
        <f t="shared" si="97"/>
        <v>0</v>
      </c>
      <c r="M102" s="151"/>
      <c r="N102" s="159">
        <f t="shared" si="67"/>
        <v>0</v>
      </c>
      <c r="O102" s="73"/>
      <c r="P102" s="1"/>
      <c r="Q102" s="1"/>
      <c r="R102" s="1"/>
      <c r="S102" s="1"/>
      <c r="T102" s="79"/>
      <c r="U102" s="489">
        <f t="shared" si="68"/>
        <v>0</v>
      </c>
      <c r="V102" s="414"/>
      <c r="W102" s="1"/>
      <c r="X102" s="79"/>
      <c r="Y102" s="79"/>
      <c r="Z102" s="79"/>
      <c r="AA102" s="44"/>
      <c r="AC102" s="168"/>
    </row>
    <row r="103" spans="1:29" hidden="1" x14ac:dyDescent="0.25">
      <c r="B103" s="54"/>
      <c r="C103" s="2"/>
      <c r="D103" s="801" t="s">
        <v>807</v>
      </c>
      <c r="E103" s="801"/>
      <c r="F103" s="373">
        <f t="shared" si="92"/>
        <v>0</v>
      </c>
      <c r="G103" s="621">
        <f t="shared" si="93"/>
        <v>0</v>
      </c>
      <c r="H103" s="621">
        <f t="shared" si="94"/>
        <v>0</v>
      </c>
      <c r="I103" s="684">
        <f t="shared" si="95"/>
        <v>0</v>
      </c>
      <c r="J103" s="527">
        <f t="shared" si="96"/>
        <v>0</v>
      </c>
      <c r="K103" s="527">
        <f t="shared" si="96"/>
        <v>0</v>
      </c>
      <c r="L103" s="568">
        <f t="shared" si="97"/>
        <v>0</v>
      </c>
      <c r="M103" s="141"/>
      <c r="N103" s="159">
        <f t="shared" si="67"/>
        <v>0</v>
      </c>
      <c r="O103" s="73"/>
      <c r="P103" s="1"/>
      <c r="Q103" s="1"/>
      <c r="R103" s="1"/>
      <c r="S103" s="1"/>
      <c r="T103" s="79"/>
      <c r="U103" s="489">
        <f t="shared" si="68"/>
        <v>0</v>
      </c>
      <c r="V103" s="414"/>
      <c r="W103" s="1"/>
      <c r="X103" s="79"/>
      <c r="Y103" s="79"/>
      <c r="Z103" s="79"/>
      <c r="AA103" s="44"/>
      <c r="AC103" s="168"/>
    </row>
    <row r="104" spans="1:29" ht="25.5" hidden="1" customHeight="1" x14ac:dyDescent="0.25">
      <c r="B104" s="54"/>
      <c r="C104" s="2"/>
      <c r="D104" s="798" t="s">
        <v>526</v>
      </c>
      <c r="E104" s="798"/>
      <c r="F104" s="376">
        <f t="shared" si="92"/>
        <v>0</v>
      </c>
      <c r="G104" s="624">
        <f t="shared" si="93"/>
        <v>0</v>
      </c>
      <c r="H104" s="624">
        <f t="shared" si="94"/>
        <v>0</v>
      </c>
      <c r="I104" s="687">
        <f t="shared" si="95"/>
        <v>0</v>
      </c>
      <c r="J104" s="530">
        <f t="shared" si="96"/>
        <v>0</v>
      </c>
      <c r="K104" s="530">
        <f t="shared" si="96"/>
        <v>0</v>
      </c>
      <c r="L104" s="571">
        <f t="shared" si="97"/>
        <v>0</v>
      </c>
      <c r="M104" s="151"/>
      <c r="N104" s="159">
        <f t="shared" si="67"/>
        <v>0</v>
      </c>
      <c r="O104" s="73"/>
      <c r="P104" s="1"/>
      <c r="Q104" s="1"/>
      <c r="R104" s="1"/>
      <c r="S104" s="1"/>
      <c r="T104" s="79"/>
      <c r="U104" s="489">
        <f t="shared" si="68"/>
        <v>0</v>
      </c>
      <c r="V104" s="414"/>
      <c r="W104" s="1"/>
      <c r="X104" s="79"/>
      <c r="Y104" s="79"/>
      <c r="Z104" s="79"/>
      <c r="AA104" s="44"/>
      <c r="AC104" s="168"/>
    </row>
    <row r="105" spans="1:29" ht="25.5" hidden="1" customHeight="1" x14ac:dyDescent="0.25">
      <c r="B105" s="54"/>
      <c r="C105" s="2"/>
      <c r="D105" s="798" t="s">
        <v>528</v>
      </c>
      <c r="E105" s="798"/>
      <c r="F105" s="376">
        <f t="shared" si="92"/>
        <v>0</v>
      </c>
      <c r="G105" s="624">
        <f t="shared" si="93"/>
        <v>0</v>
      </c>
      <c r="H105" s="624">
        <f t="shared" si="94"/>
        <v>0</v>
      </c>
      <c r="I105" s="687">
        <f t="shared" si="95"/>
        <v>0</v>
      </c>
      <c r="J105" s="530">
        <f t="shared" si="96"/>
        <v>0</v>
      </c>
      <c r="K105" s="530">
        <f t="shared" si="96"/>
        <v>0</v>
      </c>
      <c r="L105" s="571">
        <f t="shared" si="97"/>
        <v>0</v>
      </c>
      <c r="M105" s="151"/>
      <c r="N105" s="159">
        <f t="shared" si="67"/>
        <v>0</v>
      </c>
      <c r="O105" s="73"/>
      <c r="P105" s="1"/>
      <c r="Q105" s="1"/>
      <c r="R105" s="1"/>
      <c r="S105" s="1"/>
      <c r="T105" s="79"/>
      <c r="U105" s="489">
        <f t="shared" si="68"/>
        <v>0</v>
      </c>
      <c r="V105" s="414"/>
      <c r="W105" s="1"/>
      <c r="X105" s="79"/>
      <c r="Y105" s="79"/>
      <c r="Z105" s="79"/>
      <c r="AA105" s="44"/>
      <c r="AC105" s="168"/>
    </row>
    <row r="106" spans="1:29" s="41" customFormat="1" hidden="1" x14ac:dyDescent="0.25">
      <c r="A106" s="125" t="s">
        <v>231</v>
      </c>
      <c r="B106" s="106" t="s">
        <v>664</v>
      </c>
      <c r="C106" s="811" t="s">
        <v>232</v>
      </c>
      <c r="D106" s="812"/>
      <c r="E106" s="812"/>
      <c r="F106" s="377">
        <f t="shared" ref="F106:L106" si="98">F107+F108+F109+F110+F111+F112+F113+F114+F115+F116</f>
        <v>0</v>
      </c>
      <c r="G106" s="625">
        <f t="shared" si="98"/>
        <v>0</v>
      </c>
      <c r="H106" s="625">
        <f t="shared" si="98"/>
        <v>0</v>
      </c>
      <c r="I106" s="688">
        <f t="shared" si="98"/>
        <v>0</v>
      </c>
      <c r="J106" s="531">
        <f t="shared" ref="J106" si="99">J107+J108+J109+J110+J111+J112+J113+J114+J115+J116</f>
        <v>0</v>
      </c>
      <c r="K106" s="531">
        <f t="shared" si="98"/>
        <v>0</v>
      </c>
      <c r="L106" s="572">
        <f t="shared" si="98"/>
        <v>0</v>
      </c>
      <c r="M106" s="152">
        <f t="shared" ref="M106:AA106" si="100">M107+M108+M109+M110+M111+M112+M113+M114+M115+M116</f>
        <v>0</v>
      </c>
      <c r="N106" s="162">
        <f t="shared" si="67"/>
        <v>0</v>
      </c>
      <c r="O106" s="108">
        <f t="shared" si="100"/>
        <v>0</v>
      </c>
      <c r="P106" s="109">
        <f t="shared" si="100"/>
        <v>0</v>
      </c>
      <c r="Q106" s="109">
        <f t="shared" si="100"/>
        <v>0</v>
      </c>
      <c r="R106" s="109">
        <f t="shared" si="100"/>
        <v>0</v>
      </c>
      <c r="S106" s="109">
        <f t="shared" si="100"/>
        <v>0</v>
      </c>
      <c r="T106" s="112">
        <f t="shared" si="100"/>
        <v>0</v>
      </c>
      <c r="U106" s="491">
        <f t="shared" si="68"/>
        <v>0</v>
      </c>
      <c r="V106" s="416">
        <f t="shared" si="100"/>
        <v>0</v>
      </c>
      <c r="W106" s="109">
        <f t="shared" si="100"/>
        <v>0</v>
      </c>
      <c r="X106" s="112">
        <f t="shared" si="100"/>
        <v>0</v>
      </c>
      <c r="Y106" s="112">
        <f t="shared" si="100"/>
        <v>0</v>
      </c>
      <c r="Z106" s="112">
        <f t="shared" si="100"/>
        <v>0</v>
      </c>
      <c r="AA106" s="113">
        <f t="shared" si="100"/>
        <v>0</v>
      </c>
      <c r="AC106" s="168"/>
    </row>
    <row r="107" spans="1:29" hidden="1" x14ac:dyDescent="0.25">
      <c r="B107" s="54"/>
      <c r="C107" s="2"/>
      <c r="D107" s="801" t="s">
        <v>368</v>
      </c>
      <c r="E107" s="801"/>
      <c r="F107" s="373">
        <f t="shared" ref="F107:F116" si="101">SUM(N107:Z107)</f>
        <v>0</v>
      </c>
      <c r="G107" s="621">
        <f t="shared" ref="G107:G116" si="102">SUM(N107:Z107)</f>
        <v>0</v>
      </c>
      <c r="H107" s="621">
        <f t="shared" ref="H107:H116" si="103">SUM(N107:Z107)</f>
        <v>0</v>
      </c>
      <c r="I107" s="684">
        <f t="shared" ref="I107:I116" si="104">SUM(N107:Z107)</f>
        <v>0</v>
      </c>
      <c r="J107" s="527">
        <f t="shared" ref="J107:K116" si="105">SUM(N107:Z107)</f>
        <v>0</v>
      </c>
      <c r="K107" s="527">
        <f t="shared" si="105"/>
        <v>0</v>
      </c>
      <c r="L107" s="568">
        <f t="shared" ref="L107:L116" si="106">SUM(O107:AA107)</f>
        <v>0</v>
      </c>
      <c r="M107" s="141"/>
      <c r="N107" s="159">
        <f t="shared" si="67"/>
        <v>0</v>
      </c>
      <c r="O107" s="73"/>
      <c r="P107" s="1"/>
      <c r="Q107" s="1"/>
      <c r="R107" s="1"/>
      <c r="S107" s="1"/>
      <c r="T107" s="79"/>
      <c r="U107" s="489">
        <f t="shared" si="68"/>
        <v>0</v>
      </c>
      <c r="V107" s="414"/>
      <c r="W107" s="1"/>
      <c r="X107" s="79"/>
      <c r="Y107" s="79"/>
      <c r="Z107" s="79"/>
      <c r="AA107" s="44"/>
      <c r="AC107" s="168"/>
    </row>
    <row r="108" spans="1:29" hidden="1" x14ac:dyDescent="0.25">
      <c r="B108" s="54"/>
      <c r="C108" s="2"/>
      <c r="D108" s="801" t="s">
        <v>515</v>
      </c>
      <c r="E108" s="801"/>
      <c r="F108" s="373">
        <f t="shared" si="101"/>
        <v>0</v>
      </c>
      <c r="G108" s="621">
        <f t="shared" si="102"/>
        <v>0</v>
      </c>
      <c r="H108" s="621">
        <f t="shared" si="103"/>
        <v>0</v>
      </c>
      <c r="I108" s="684">
        <f t="shared" si="104"/>
        <v>0</v>
      </c>
      <c r="J108" s="527">
        <f t="shared" si="105"/>
        <v>0</v>
      </c>
      <c r="K108" s="527">
        <f t="shared" si="105"/>
        <v>0</v>
      </c>
      <c r="L108" s="568">
        <f t="shared" si="106"/>
        <v>0</v>
      </c>
      <c r="M108" s="141"/>
      <c r="N108" s="159">
        <f t="shared" si="67"/>
        <v>0</v>
      </c>
      <c r="O108" s="73"/>
      <c r="P108" s="1"/>
      <c r="Q108" s="1"/>
      <c r="R108" s="1"/>
      <c r="S108" s="1"/>
      <c r="T108" s="79"/>
      <c r="U108" s="489">
        <f t="shared" si="68"/>
        <v>0</v>
      </c>
      <c r="V108" s="414"/>
      <c r="W108" s="1"/>
      <c r="X108" s="79"/>
      <c r="Y108" s="79"/>
      <c r="Z108" s="79"/>
      <c r="AA108" s="44"/>
      <c r="AC108" s="168"/>
    </row>
    <row r="109" spans="1:29" hidden="1" x14ac:dyDescent="0.25">
      <c r="B109" s="54"/>
      <c r="C109" s="2"/>
      <c r="D109" s="801" t="s">
        <v>517</v>
      </c>
      <c r="E109" s="801"/>
      <c r="F109" s="373">
        <f t="shared" si="101"/>
        <v>0</v>
      </c>
      <c r="G109" s="621">
        <f t="shared" si="102"/>
        <v>0</v>
      </c>
      <c r="H109" s="621">
        <f t="shared" si="103"/>
        <v>0</v>
      </c>
      <c r="I109" s="684">
        <f t="shared" si="104"/>
        <v>0</v>
      </c>
      <c r="J109" s="527">
        <f t="shared" si="105"/>
        <v>0</v>
      </c>
      <c r="K109" s="527">
        <f t="shared" si="105"/>
        <v>0</v>
      </c>
      <c r="L109" s="568">
        <f t="shared" si="106"/>
        <v>0</v>
      </c>
      <c r="M109" s="141"/>
      <c r="N109" s="159">
        <f t="shared" si="67"/>
        <v>0</v>
      </c>
      <c r="O109" s="73"/>
      <c r="P109" s="1"/>
      <c r="Q109" s="1"/>
      <c r="R109" s="1"/>
      <c r="S109" s="1"/>
      <c r="T109" s="79"/>
      <c r="U109" s="489">
        <f t="shared" si="68"/>
        <v>0</v>
      </c>
      <c r="V109" s="414"/>
      <c r="W109" s="1"/>
      <c r="X109" s="79"/>
      <c r="Y109" s="79"/>
      <c r="Z109" s="79"/>
      <c r="AA109" s="44"/>
      <c r="AC109" s="168"/>
    </row>
    <row r="110" spans="1:29" hidden="1" x14ac:dyDescent="0.25">
      <c r="B110" s="54"/>
      <c r="C110" s="2"/>
      <c r="D110" s="801" t="s">
        <v>518</v>
      </c>
      <c r="E110" s="801"/>
      <c r="F110" s="373">
        <f t="shared" si="101"/>
        <v>0</v>
      </c>
      <c r="G110" s="621">
        <f t="shared" si="102"/>
        <v>0</v>
      </c>
      <c r="H110" s="621">
        <f t="shared" si="103"/>
        <v>0</v>
      </c>
      <c r="I110" s="684">
        <f t="shared" si="104"/>
        <v>0</v>
      </c>
      <c r="J110" s="527">
        <f t="shared" si="105"/>
        <v>0</v>
      </c>
      <c r="K110" s="527">
        <f t="shared" si="105"/>
        <v>0</v>
      </c>
      <c r="L110" s="568">
        <f t="shared" si="106"/>
        <v>0</v>
      </c>
      <c r="M110" s="141"/>
      <c r="N110" s="159">
        <f t="shared" si="67"/>
        <v>0</v>
      </c>
      <c r="O110" s="73"/>
      <c r="P110" s="1"/>
      <c r="Q110" s="1"/>
      <c r="R110" s="1"/>
      <c r="S110" s="1"/>
      <c r="T110" s="79"/>
      <c r="U110" s="489">
        <f t="shared" si="68"/>
        <v>0</v>
      </c>
      <c r="V110" s="414"/>
      <c r="W110" s="1"/>
      <c r="X110" s="79"/>
      <c r="Y110" s="79"/>
      <c r="Z110" s="79"/>
      <c r="AA110" s="44"/>
      <c r="AC110" s="168"/>
    </row>
    <row r="111" spans="1:29" hidden="1" x14ac:dyDescent="0.25">
      <c r="B111" s="54"/>
      <c r="C111" s="2"/>
      <c r="D111" s="801" t="s">
        <v>522</v>
      </c>
      <c r="E111" s="801"/>
      <c r="F111" s="373">
        <f t="shared" si="101"/>
        <v>0</v>
      </c>
      <c r="G111" s="621">
        <f t="shared" si="102"/>
        <v>0</v>
      </c>
      <c r="H111" s="621">
        <f t="shared" si="103"/>
        <v>0</v>
      </c>
      <c r="I111" s="684">
        <f t="shared" si="104"/>
        <v>0</v>
      </c>
      <c r="J111" s="527">
        <f t="shared" si="105"/>
        <v>0</v>
      </c>
      <c r="K111" s="527">
        <f t="shared" si="105"/>
        <v>0</v>
      </c>
      <c r="L111" s="568">
        <f t="shared" si="106"/>
        <v>0</v>
      </c>
      <c r="M111" s="141"/>
      <c r="N111" s="159">
        <f t="shared" si="67"/>
        <v>0</v>
      </c>
      <c r="O111" s="73"/>
      <c r="P111" s="1"/>
      <c r="Q111" s="1"/>
      <c r="R111" s="1"/>
      <c r="S111" s="1"/>
      <c r="T111" s="79"/>
      <c r="U111" s="489">
        <f t="shared" si="68"/>
        <v>0</v>
      </c>
      <c r="V111" s="414"/>
      <c r="W111" s="1"/>
      <c r="X111" s="79"/>
      <c r="Y111" s="79"/>
      <c r="Z111" s="79"/>
      <c r="AA111" s="44"/>
      <c r="AC111" s="168"/>
    </row>
    <row r="112" spans="1:29" hidden="1" x14ac:dyDescent="0.25">
      <c r="B112" s="54"/>
      <c r="C112" s="2"/>
      <c r="D112" s="801" t="s">
        <v>520</v>
      </c>
      <c r="E112" s="801"/>
      <c r="F112" s="373">
        <f t="shared" si="101"/>
        <v>0</v>
      </c>
      <c r="G112" s="621">
        <f t="shared" si="102"/>
        <v>0</v>
      </c>
      <c r="H112" s="621">
        <f t="shared" si="103"/>
        <v>0</v>
      </c>
      <c r="I112" s="684">
        <f t="shared" si="104"/>
        <v>0</v>
      </c>
      <c r="J112" s="527">
        <f t="shared" si="105"/>
        <v>0</v>
      </c>
      <c r="K112" s="527">
        <f t="shared" si="105"/>
        <v>0</v>
      </c>
      <c r="L112" s="568">
        <f t="shared" si="106"/>
        <v>0</v>
      </c>
      <c r="M112" s="141"/>
      <c r="N112" s="159">
        <f t="shared" si="67"/>
        <v>0</v>
      </c>
      <c r="O112" s="73"/>
      <c r="P112" s="1"/>
      <c r="Q112" s="1"/>
      <c r="R112" s="1"/>
      <c r="S112" s="1"/>
      <c r="T112" s="79"/>
      <c r="U112" s="489">
        <f t="shared" si="68"/>
        <v>0</v>
      </c>
      <c r="V112" s="414"/>
      <c r="W112" s="1"/>
      <c r="X112" s="79"/>
      <c r="Y112" s="79"/>
      <c r="Z112" s="79"/>
      <c r="AA112" s="44"/>
      <c r="AC112" s="168"/>
    </row>
    <row r="113" spans="1:29" ht="25.5" hidden="1" customHeight="1" x14ac:dyDescent="0.25">
      <c r="B113" s="54"/>
      <c r="C113" s="2"/>
      <c r="D113" s="798" t="s">
        <v>524</v>
      </c>
      <c r="E113" s="798"/>
      <c r="F113" s="376">
        <f t="shared" si="101"/>
        <v>0</v>
      </c>
      <c r="G113" s="624">
        <f t="shared" si="102"/>
        <v>0</v>
      </c>
      <c r="H113" s="624">
        <f t="shared" si="103"/>
        <v>0</v>
      </c>
      <c r="I113" s="687">
        <f t="shared" si="104"/>
        <v>0</v>
      </c>
      <c r="J113" s="530">
        <f t="shared" si="105"/>
        <v>0</v>
      </c>
      <c r="K113" s="530">
        <f t="shared" si="105"/>
        <v>0</v>
      </c>
      <c r="L113" s="571">
        <f t="shared" si="106"/>
        <v>0</v>
      </c>
      <c r="M113" s="151"/>
      <c r="N113" s="159">
        <f t="shared" si="67"/>
        <v>0</v>
      </c>
      <c r="O113" s="73"/>
      <c r="P113" s="1"/>
      <c r="Q113" s="1"/>
      <c r="R113" s="1"/>
      <c r="S113" s="1"/>
      <c r="T113" s="79"/>
      <c r="U113" s="489">
        <f t="shared" si="68"/>
        <v>0</v>
      </c>
      <c r="V113" s="414"/>
      <c r="W113" s="1"/>
      <c r="X113" s="79"/>
      <c r="Y113" s="79"/>
      <c r="Z113" s="79"/>
      <c r="AA113" s="44"/>
      <c r="AC113" s="168"/>
    </row>
    <row r="114" spans="1:29" hidden="1" x14ac:dyDescent="0.25">
      <c r="B114" s="54"/>
      <c r="C114" s="2"/>
      <c r="D114" s="801" t="s">
        <v>525</v>
      </c>
      <c r="E114" s="801"/>
      <c r="F114" s="373">
        <f t="shared" si="101"/>
        <v>0</v>
      </c>
      <c r="G114" s="621">
        <f t="shared" si="102"/>
        <v>0</v>
      </c>
      <c r="H114" s="621">
        <f t="shared" si="103"/>
        <v>0</v>
      </c>
      <c r="I114" s="684">
        <f t="shared" si="104"/>
        <v>0</v>
      </c>
      <c r="J114" s="527">
        <f t="shared" si="105"/>
        <v>0</v>
      </c>
      <c r="K114" s="527">
        <f t="shared" si="105"/>
        <v>0</v>
      </c>
      <c r="L114" s="568">
        <f t="shared" si="106"/>
        <v>0</v>
      </c>
      <c r="M114" s="141"/>
      <c r="N114" s="159">
        <f t="shared" si="67"/>
        <v>0</v>
      </c>
      <c r="O114" s="73"/>
      <c r="P114" s="1"/>
      <c r="Q114" s="1"/>
      <c r="R114" s="1"/>
      <c r="S114" s="1"/>
      <c r="T114" s="79"/>
      <c r="U114" s="489">
        <f t="shared" si="68"/>
        <v>0</v>
      </c>
      <c r="V114" s="414"/>
      <c r="W114" s="1"/>
      <c r="X114" s="79"/>
      <c r="Y114" s="79"/>
      <c r="Z114" s="79"/>
      <c r="AA114" s="44"/>
      <c r="AC114" s="168"/>
    </row>
    <row r="115" spans="1:29" ht="25.5" hidden="1" customHeight="1" x14ac:dyDescent="0.25">
      <c r="B115" s="54"/>
      <c r="C115" s="2"/>
      <c r="D115" s="798" t="s">
        <v>527</v>
      </c>
      <c r="E115" s="798"/>
      <c r="F115" s="376">
        <f t="shared" si="101"/>
        <v>0</v>
      </c>
      <c r="G115" s="624">
        <f t="shared" si="102"/>
        <v>0</v>
      </c>
      <c r="H115" s="624">
        <f t="shared" si="103"/>
        <v>0</v>
      </c>
      <c r="I115" s="687">
        <f t="shared" si="104"/>
        <v>0</v>
      </c>
      <c r="J115" s="530">
        <f t="shared" si="105"/>
        <v>0</v>
      </c>
      <c r="K115" s="530">
        <f t="shared" si="105"/>
        <v>0</v>
      </c>
      <c r="L115" s="571">
        <f t="shared" si="106"/>
        <v>0</v>
      </c>
      <c r="M115" s="151"/>
      <c r="N115" s="159">
        <f t="shared" si="67"/>
        <v>0</v>
      </c>
      <c r="O115" s="73"/>
      <c r="P115" s="1"/>
      <c r="Q115" s="1"/>
      <c r="R115" s="1"/>
      <c r="S115" s="1"/>
      <c r="T115" s="79"/>
      <c r="U115" s="489">
        <f t="shared" si="68"/>
        <v>0</v>
      </c>
      <c r="V115" s="414"/>
      <c r="W115" s="1"/>
      <c r="X115" s="79"/>
      <c r="Y115" s="79"/>
      <c r="Z115" s="79"/>
      <c r="AA115" s="44"/>
      <c r="AC115" s="168"/>
    </row>
    <row r="116" spans="1:29" ht="25.5" hidden="1" customHeight="1" x14ac:dyDescent="0.25">
      <c r="B116" s="54"/>
      <c r="C116" s="2"/>
      <c r="D116" s="798" t="s">
        <v>529</v>
      </c>
      <c r="E116" s="798"/>
      <c r="F116" s="376">
        <f t="shared" si="101"/>
        <v>0</v>
      </c>
      <c r="G116" s="624">
        <f t="shared" si="102"/>
        <v>0</v>
      </c>
      <c r="H116" s="624">
        <f t="shared" si="103"/>
        <v>0</v>
      </c>
      <c r="I116" s="687">
        <f t="shared" si="104"/>
        <v>0</v>
      </c>
      <c r="J116" s="530">
        <f t="shared" si="105"/>
        <v>0</v>
      </c>
      <c r="K116" s="530">
        <f t="shared" si="105"/>
        <v>0</v>
      </c>
      <c r="L116" s="571">
        <f t="shared" si="106"/>
        <v>0</v>
      </c>
      <c r="M116" s="151"/>
      <c r="N116" s="159">
        <f t="shared" si="67"/>
        <v>0</v>
      </c>
      <c r="O116" s="73"/>
      <c r="P116" s="1"/>
      <c r="Q116" s="1"/>
      <c r="R116" s="1"/>
      <c r="S116" s="1"/>
      <c r="T116" s="79"/>
      <c r="U116" s="489">
        <f t="shared" si="68"/>
        <v>0</v>
      </c>
      <c r="V116" s="414"/>
      <c r="W116" s="1"/>
      <c r="X116" s="79"/>
      <c r="Y116" s="79"/>
      <c r="Z116" s="79"/>
      <c r="AA116" s="44"/>
      <c r="AC116" s="168"/>
    </row>
    <row r="117" spans="1:29" s="41" customFormat="1" ht="27.75" hidden="1" customHeight="1" x14ac:dyDescent="0.25">
      <c r="A117" s="125" t="s">
        <v>233</v>
      </c>
      <c r="B117" s="106" t="s">
        <v>665</v>
      </c>
      <c r="C117" s="853" t="s">
        <v>809</v>
      </c>
      <c r="D117" s="854"/>
      <c r="E117" s="854"/>
      <c r="F117" s="375">
        <f t="shared" ref="F117:L117" si="107">F118+F119</f>
        <v>0</v>
      </c>
      <c r="G117" s="623">
        <f t="shared" si="107"/>
        <v>0</v>
      </c>
      <c r="H117" s="623">
        <f t="shared" si="107"/>
        <v>0</v>
      </c>
      <c r="I117" s="686">
        <f t="shared" si="107"/>
        <v>0</v>
      </c>
      <c r="J117" s="529">
        <f t="shared" ref="J117" si="108">J118+J119</f>
        <v>0</v>
      </c>
      <c r="K117" s="529">
        <f t="shared" si="107"/>
        <v>0</v>
      </c>
      <c r="L117" s="570">
        <f t="shared" si="107"/>
        <v>0</v>
      </c>
      <c r="M117" s="150">
        <f t="shared" ref="M117:AA117" si="109">M118+M119</f>
        <v>0</v>
      </c>
      <c r="N117" s="162">
        <f t="shared" si="67"/>
        <v>0</v>
      </c>
      <c r="O117" s="108">
        <f t="shared" si="109"/>
        <v>0</v>
      </c>
      <c r="P117" s="109">
        <f t="shared" si="109"/>
        <v>0</v>
      </c>
      <c r="Q117" s="109">
        <f t="shared" si="109"/>
        <v>0</v>
      </c>
      <c r="R117" s="109">
        <f t="shared" si="109"/>
        <v>0</v>
      </c>
      <c r="S117" s="109">
        <f t="shared" si="109"/>
        <v>0</v>
      </c>
      <c r="T117" s="112">
        <f t="shared" si="109"/>
        <v>0</v>
      </c>
      <c r="U117" s="491">
        <f t="shared" si="68"/>
        <v>0</v>
      </c>
      <c r="V117" s="416">
        <f t="shared" si="109"/>
        <v>0</v>
      </c>
      <c r="W117" s="109">
        <f t="shared" si="109"/>
        <v>0</v>
      </c>
      <c r="X117" s="112">
        <f t="shared" si="109"/>
        <v>0</v>
      </c>
      <c r="Y117" s="112">
        <f t="shared" si="109"/>
        <v>0</v>
      </c>
      <c r="Z117" s="112">
        <f t="shared" si="109"/>
        <v>0</v>
      </c>
      <c r="AA117" s="113">
        <f t="shared" si="109"/>
        <v>0</v>
      </c>
      <c r="AC117" s="168"/>
    </row>
    <row r="118" spans="1:29" hidden="1" x14ac:dyDescent="0.25">
      <c r="B118" s="54"/>
      <c r="C118" s="2"/>
      <c r="D118" s="801" t="s">
        <v>531</v>
      </c>
      <c r="E118" s="801"/>
      <c r="F118" s="373">
        <f>SUM(N118:Z118)</f>
        <v>0</v>
      </c>
      <c r="G118" s="621">
        <f>SUM(N118:Z118)</f>
        <v>0</v>
      </c>
      <c r="H118" s="621">
        <f>SUM(N118:Z118)</f>
        <v>0</v>
      </c>
      <c r="I118" s="684">
        <f>SUM(N118:Z118)</f>
        <v>0</v>
      </c>
      <c r="J118" s="527">
        <f>SUM(N118:Z118)</f>
        <v>0</v>
      </c>
      <c r="K118" s="527">
        <f>SUM(O118:AA118)</f>
        <v>0</v>
      </c>
      <c r="L118" s="568">
        <f>SUM(O118:AA118)</f>
        <v>0</v>
      </c>
      <c r="M118" s="141"/>
      <c r="N118" s="159">
        <f t="shared" si="67"/>
        <v>0</v>
      </c>
      <c r="O118" s="73"/>
      <c r="P118" s="1"/>
      <c r="Q118" s="1"/>
      <c r="R118" s="1"/>
      <c r="S118" s="1"/>
      <c r="T118" s="79"/>
      <c r="U118" s="489">
        <f t="shared" si="68"/>
        <v>0</v>
      </c>
      <c r="V118" s="414"/>
      <c r="W118" s="1"/>
      <c r="X118" s="79"/>
      <c r="Y118" s="79"/>
      <c r="Z118" s="79"/>
      <c r="AA118" s="44"/>
      <c r="AC118" s="168"/>
    </row>
    <row r="119" spans="1:29" ht="25.5" hidden="1" customHeight="1" x14ac:dyDescent="0.25">
      <c r="B119" s="54"/>
      <c r="C119" s="2"/>
      <c r="D119" s="798" t="s">
        <v>530</v>
      </c>
      <c r="E119" s="798"/>
      <c r="F119" s="376">
        <f>SUM(N119:Z119)</f>
        <v>0</v>
      </c>
      <c r="G119" s="624">
        <f>SUM(N119:Z119)</f>
        <v>0</v>
      </c>
      <c r="H119" s="624">
        <f>SUM(N119:Z119)</f>
        <v>0</v>
      </c>
      <c r="I119" s="687">
        <f>SUM(N119:Z119)</f>
        <v>0</v>
      </c>
      <c r="J119" s="530">
        <f>SUM(N119:Z119)</f>
        <v>0</v>
      </c>
      <c r="K119" s="530">
        <f>SUM(O119:AA119)</f>
        <v>0</v>
      </c>
      <c r="L119" s="571">
        <f>SUM(O119:AA119)</f>
        <v>0</v>
      </c>
      <c r="M119" s="151"/>
      <c r="N119" s="159">
        <f t="shared" si="67"/>
        <v>0</v>
      </c>
      <c r="O119" s="73"/>
      <c r="P119" s="1"/>
      <c r="Q119" s="1"/>
      <c r="R119" s="1"/>
      <c r="S119" s="1"/>
      <c r="T119" s="79"/>
      <c r="U119" s="489">
        <f t="shared" si="68"/>
        <v>0</v>
      </c>
      <c r="V119" s="414"/>
      <c r="W119" s="1"/>
      <c r="X119" s="79"/>
      <c r="Y119" s="79"/>
      <c r="Z119" s="79"/>
      <c r="AA119" s="44"/>
      <c r="AC119" s="168"/>
    </row>
    <row r="120" spans="1:29" s="41" customFormat="1" hidden="1" x14ac:dyDescent="0.25">
      <c r="A120" s="125" t="s">
        <v>234</v>
      </c>
      <c r="B120" s="106" t="s">
        <v>667</v>
      </c>
      <c r="C120" s="853" t="s">
        <v>810</v>
      </c>
      <c r="D120" s="854"/>
      <c r="E120" s="854"/>
      <c r="F120" s="375">
        <f t="shared" ref="F120:L120" si="110">F121+F122+F123+F124+F125+F126+F127+F128+F129+F130+F131</f>
        <v>0</v>
      </c>
      <c r="G120" s="623">
        <f t="shared" si="110"/>
        <v>0</v>
      </c>
      <c r="H120" s="623">
        <f t="shared" si="110"/>
        <v>0</v>
      </c>
      <c r="I120" s="686">
        <f t="shared" si="110"/>
        <v>0</v>
      </c>
      <c r="J120" s="529">
        <f t="shared" ref="J120" si="111">J121+J122+J123+J124+J125+J126+J127+J128+J129+J130+J131</f>
        <v>0</v>
      </c>
      <c r="K120" s="529">
        <f t="shared" si="110"/>
        <v>0</v>
      </c>
      <c r="L120" s="570">
        <f t="shared" si="110"/>
        <v>0</v>
      </c>
      <c r="M120" s="150">
        <f t="shared" ref="M120:AA120" si="112">M121+M122+M123+M124+M125+M126+M127+M128+M129+M130+M131</f>
        <v>0</v>
      </c>
      <c r="N120" s="162">
        <f t="shared" si="67"/>
        <v>0</v>
      </c>
      <c r="O120" s="108">
        <f t="shared" si="112"/>
        <v>0</v>
      </c>
      <c r="P120" s="109">
        <f t="shared" si="112"/>
        <v>0</v>
      </c>
      <c r="Q120" s="109">
        <f t="shared" si="112"/>
        <v>0</v>
      </c>
      <c r="R120" s="109">
        <f t="shared" si="112"/>
        <v>0</v>
      </c>
      <c r="S120" s="109">
        <f t="shared" si="112"/>
        <v>0</v>
      </c>
      <c r="T120" s="112">
        <f t="shared" si="112"/>
        <v>0</v>
      </c>
      <c r="U120" s="491">
        <f t="shared" si="68"/>
        <v>0</v>
      </c>
      <c r="V120" s="416">
        <f t="shared" si="112"/>
        <v>0</v>
      </c>
      <c r="W120" s="109">
        <f t="shared" si="112"/>
        <v>0</v>
      </c>
      <c r="X120" s="112">
        <f t="shared" si="112"/>
        <v>0</v>
      </c>
      <c r="Y120" s="112">
        <f t="shared" si="112"/>
        <v>0</v>
      </c>
      <c r="Z120" s="112">
        <f t="shared" si="112"/>
        <v>0</v>
      </c>
      <c r="AA120" s="113">
        <f t="shared" si="112"/>
        <v>0</v>
      </c>
      <c r="AC120" s="168"/>
    </row>
    <row r="121" spans="1:29" hidden="1" x14ac:dyDescent="0.25">
      <c r="B121" s="54"/>
      <c r="C121" s="2"/>
      <c r="D121" s="801" t="s">
        <v>354</v>
      </c>
      <c r="E121" s="801"/>
      <c r="F121" s="373">
        <f t="shared" ref="F121:F134" si="113">SUM(N121:Z121)</f>
        <v>0</v>
      </c>
      <c r="G121" s="621">
        <f t="shared" ref="G121:G134" si="114">SUM(N121:Z121)</f>
        <v>0</v>
      </c>
      <c r="H121" s="621">
        <f t="shared" ref="H121:H134" si="115">SUM(N121:Z121)</f>
        <v>0</v>
      </c>
      <c r="I121" s="684">
        <f t="shared" ref="I121:I134" si="116">SUM(N121:Z121)</f>
        <v>0</v>
      </c>
      <c r="J121" s="527">
        <f t="shared" ref="J121:K134" si="117">SUM(N121:Z121)</f>
        <v>0</v>
      </c>
      <c r="K121" s="527">
        <f t="shared" si="117"/>
        <v>0</v>
      </c>
      <c r="L121" s="568">
        <f t="shared" ref="L121:L134" si="118">SUM(O121:AA121)</f>
        <v>0</v>
      </c>
      <c r="M121" s="141"/>
      <c r="N121" s="159">
        <f t="shared" si="67"/>
        <v>0</v>
      </c>
      <c r="O121" s="73"/>
      <c r="P121" s="1"/>
      <c r="Q121" s="1"/>
      <c r="R121" s="1"/>
      <c r="S121" s="1"/>
      <c r="T121" s="79"/>
      <c r="U121" s="489">
        <f t="shared" si="68"/>
        <v>0</v>
      </c>
      <c r="V121" s="414"/>
      <c r="W121" s="1"/>
      <c r="X121" s="79"/>
      <c r="Y121" s="79"/>
      <c r="Z121" s="79"/>
      <c r="AA121" s="44"/>
      <c r="AC121" s="168"/>
    </row>
    <row r="122" spans="1:29" hidden="1" x14ac:dyDescent="0.25">
      <c r="B122" s="54"/>
      <c r="C122" s="2"/>
      <c r="D122" s="801" t="s">
        <v>357</v>
      </c>
      <c r="E122" s="801"/>
      <c r="F122" s="373">
        <f t="shared" si="113"/>
        <v>0</v>
      </c>
      <c r="G122" s="621">
        <f t="shared" si="114"/>
        <v>0</v>
      </c>
      <c r="H122" s="621">
        <f t="shared" si="115"/>
        <v>0</v>
      </c>
      <c r="I122" s="684">
        <f t="shared" si="116"/>
        <v>0</v>
      </c>
      <c r="J122" s="527">
        <f t="shared" si="117"/>
        <v>0</v>
      </c>
      <c r="K122" s="527">
        <f t="shared" si="117"/>
        <v>0</v>
      </c>
      <c r="L122" s="568">
        <f t="shared" si="118"/>
        <v>0</v>
      </c>
      <c r="M122" s="141"/>
      <c r="N122" s="159">
        <f t="shared" si="67"/>
        <v>0</v>
      </c>
      <c r="O122" s="73"/>
      <c r="P122" s="1"/>
      <c r="Q122" s="1"/>
      <c r="R122" s="1"/>
      <c r="S122" s="1"/>
      <c r="T122" s="79"/>
      <c r="U122" s="489">
        <f t="shared" si="68"/>
        <v>0</v>
      </c>
      <c r="V122" s="414"/>
      <c r="W122" s="1"/>
      <c r="X122" s="79"/>
      <c r="Y122" s="79"/>
      <c r="Z122" s="79"/>
      <c r="AA122" s="44"/>
      <c r="AC122" s="168"/>
    </row>
    <row r="123" spans="1:29" hidden="1" x14ac:dyDescent="0.25">
      <c r="B123" s="54"/>
      <c r="C123" s="2"/>
      <c r="D123" s="801" t="s">
        <v>358</v>
      </c>
      <c r="E123" s="801"/>
      <c r="F123" s="373">
        <f t="shared" si="113"/>
        <v>0</v>
      </c>
      <c r="G123" s="621">
        <f t="shared" si="114"/>
        <v>0</v>
      </c>
      <c r="H123" s="621">
        <f t="shared" si="115"/>
        <v>0</v>
      </c>
      <c r="I123" s="684">
        <f t="shared" si="116"/>
        <v>0</v>
      </c>
      <c r="J123" s="527">
        <f t="shared" si="117"/>
        <v>0</v>
      </c>
      <c r="K123" s="527">
        <f t="shared" si="117"/>
        <v>0</v>
      </c>
      <c r="L123" s="568">
        <f t="shared" si="118"/>
        <v>0</v>
      </c>
      <c r="M123" s="141"/>
      <c r="N123" s="159">
        <f t="shared" si="67"/>
        <v>0</v>
      </c>
      <c r="O123" s="73"/>
      <c r="P123" s="1"/>
      <c r="Q123" s="1"/>
      <c r="R123" s="1"/>
      <c r="S123" s="1"/>
      <c r="T123" s="79"/>
      <c r="U123" s="489">
        <f t="shared" si="68"/>
        <v>0</v>
      </c>
      <c r="V123" s="414"/>
      <c r="W123" s="1"/>
      <c r="X123" s="79"/>
      <c r="Y123" s="79"/>
      <c r="Z123" s="79"/>
      <c r="AA123" s="44"/>
      <c r="AC123" s="168"/>
    </row>
    <row r="124" spans="1:29" hidden="1" x14ac:dyDescent="0.25">
      <c r="B124" s="54"/>
      <c r="C124" s="2"/>
      <c r="D124" s="801" t="s">
        <v>355</v>
      </c>
      <c r="E124" s="801"/>
      <c r="F124" s="373">
        <f t="shared" si="113"/>
        <v>0</v>
      </c>
      <c r="G124" s="621">
        <f t="shared" si="114"/>
        <v>0</v>
      </c>
      <c r="H124" s="621">
        <f t="shared" si="115"/>
        <v>0</v>
      </c>
      <c r="I124" s="684">
        <f t="shared" si="116"/>
        <v>0</v>
      </c>
      <c r="J124" s="527">
        <f t="shared" si="117"/>
        <v>0</v>
      </c>
      <c r="K124" s="527">
        <f t="shared" si="117"/>
        <v>0</v>
      </c>
      <c r="L124" s="568">
        <f t="shared" si="118"/>
        <v>0</v>
      </c>
      <c r="M124" s="141"/>
      <c r="N124" s="159">
        <f t="shared" si="67"/>
        <v>0</v>
      </c>
      <c r="O124" s="73"/>
      <c r="P124" s="1"/>
      <c r="Q124" s="1"/>
      <c r="R124" s="1"/>
      <c r="S124" s="1"/>
      <c r="T124" s="79"/>
      <c r="U124" s="489">
        <f t="shared" si="68"/>
        <v>0</v>
      </c>
      <c r="V124" s="414"/>
      <c r="W124" s="1"/>
      <c r="X124" s="79"/>
      <c r="Y124" s="79"/>
      <c r="Z124" s="79"/>
      <c r="AA124" s="44"/>
      <c r="AC124" s="168"/>
    </row>
    <row r="125" spans="1:29" hidden="1" x14ac:dyDescent="0.25">
      <c r="B125" s="54"/>
      <c r="C125" s="2"/>
      <c r="D125" s="801" t="s">
        <v>811</v>
      </c>
      <c r="E125" s="801"/>
      <c r="F125" s="373">
        <f t="shared" si="113"/>
        <v>0</v>
      </c>
      <c r="G125" s="621">
        <f t="shared" si="114"/>
        <v>0</v>
      </c>
      <c r="H125" s="621">
        <f t="shared" si="115"/>
        <v>0</v>
      </c>
      <c r="I125" s="684">
        <f t="shared" si="116"/>
        <v>0</v>
      </c>
      <c r="J125" s="527">
        <f t="shared" si="117"/>
        <v>0</v>
      </c>
      <c r="K125" s="527">
        <f t="shared" si="117"/>
        <v>0</v>
      </c>
      <c r="L125" s="568">
        <f t="shared" si="118"/>
        <v>0</v>
      </c>
      <c r="M125" s="141"/>
      <c r="N125" s="159">
        <f t="shared" si="67"/>
        <v>0</v>
      </c>
      <c r="O125" s="73"/>
      <c r="P125" s="1"/>
      <c r="Q125" s="1"/>
      <c r="R125" s="1"/>
      <c r="S125" s="1"/>
      <c r="T125" s="79"/>
      <c r="U125" s="489">
        <f t="shared" si="68"/>
        <v>0</v>
      </c>
      <c r="V125" s="414"/>
      <c r="W125" s="1"/>
      <c r="X125" s="79"/>
      <c r="Y125" s="79"/>
      <c r="Z125" s="79"/>
      <c r="AA125" s="44"/>
      <c r="AC125" s="168"/>
    </row>
    <row r="126" spans="1:29" ht="25.5" hidden="1" customHeight="1" x14ac:dyDescent="0.25">
      <c r="B126" s="54"/>
      <c r="C126" s="2"/>
      <c r="D126" s="798" t="s">
        <v>532</v>
      </c>
      <c r="E126" s="798"/>
      <c r="F126" s="376">
        <f t="shared" si="113"/>
        <v>0</v>
      </c>
      <c r="G126" s="624">
        <f t="shared" si="114"/>
        <v>0</v>
      </c>
      <c r="H126" s="624">
        <f t="shared" si="115"/>
        <v>0</v>
      </c>
      <c r="I126" s="687">
        <f t="shared" si="116"/>
        <v>0</v>
      </c>
      <c r="J126" s="530">
        <f t="shared" si="117"/>
        <v>0</v>
      </c>
      <c r="K126" s="530">
        <f t="shared" si="117"/>
        <v>0</v>
      </c>
      <c r="L126" s="571">
        <f t="shared" si="118"/>
        <v>0</v>
      </c>
      <c r="M126" s="151"/>
      <c r="N126" s="159">
        <f t="shared" si="67"/>
        <v>0</v>
      </c>
      <c r="O126" s="73"/>
      <c r="P126" s="1"/>
      <c r="Q126" s="1"/>
      <c r="R126" s="1"/>
      <c r="S126" s="1"/>
      <c r="T126" s="79"/>
      <c r="U126" s="489">
        <f t="shared" si="68"/>
        <v>0</v>
      </c>
      <c r="V126" s="414"/>
      <c r="W126" s="1"/>
      <c r="X126" s="79"/>
      <c r="Y126" s="79"/>
      <c r="Z126" s="79"/>
      <c r="AA126" s="44"/>
      <c r="AC126" s="168"/>
    </row>
    <row r="127" spans="1:29" ht="25.5" hidden="1" customHeight="1" x14ac:dyDescent="0.25">
      <c r="B127" s="54"/>
      <c r="C127" s="2"/>
      <c r="D127" s="798" t="s">
        <v>533</v>
      </c>
      <c r="E127" s="798"/>
      <c r="F127" s="376">
        <f t="shared" si="113"/>
        <v>0</v>
      </c>
      <c r="G127" s="624">
        <f t="shared" si="114"/>
        <v>0</v>
      </c>
      <c r="H127" s="624">
        <f t="shared" si="115"/>
        <v>0</v>
      </c>
      <c r="I127" s="687">
        <f t="shared" si="116"/>
        <v>0</v>
      </c>
      <c r="J127" s="530">
        <f t="shared" si="117"/>
        <v>0</v>
      </c>
      <c r="K127" s="530">
        <f t="shared" si="117"/>
        <v>0</v>
      </c>
      <c r="L127" s="571">
        <f t="shared" si="118"/>
        <v>0</v>
      </c>
      <c r="M127" s="151"/>
      <c r="N127" s="159">
        <f t="shared" si="67"/>
        <v>0</v>
      </c>
      <c r="O127" s="73"/>
      <c r="P127" s="1"/>
      <c r="Q127" s="1"/>
      <c r="R127" s="1"/>
      <c r="S127" s="1"/>
      <c r="T127" s="79"/>
      <c r="U127" s="489">
        <f t="shared" si="68"/>
        <v>0</v>
      </c>
      <c r="V127" s="414"/>
      <c r="W127" s="1"/>
      <c r="X127" s="79"/>
      <c r="Y127" s="79"/>
      <c r="Z127" s="79"/>
      <c r="AA127" s="44"/>
      <c r="AC127" s="168"/>
    </row>
    <row r="128" spans="1:29" hidden="1" x14ac:dyDescent="0.25">
      <c r="B128" s="54"/>
      <c r="C128" s="2"/>
      <c r="D128" s="801" t="s">
        <v>364</v>
      </c>
      <c r="E128" s="801"/>
      <c r="F128" s="373">
        <f t="shared" si="113"/>
        <v>0</v>
      </c>
      <c r="G128" s="621">
        <f t="shared" si="114"/>
        <v>0</v>
      </c>
      <c r="H128" s="621">
        <f t="shared" si="115"/>
        <v>0</v>
      </c>
      <c r="I128" s="684">
        <f t="shared" si="116"/>
        <v>0</v>
      </c>
      <c r="J128" s="527">
        <f t="shared" si="117"/>
        <v>0</v>
      </c>
      <c r="K128" s="527">
        <f t="shared" si="117"/>
        <v>0</v>
      </c>
      <c r="L128" s="568">
        <f t="shared" si="118"/>
        <v>0</v>
      </c>
      <c r="M128" s="141"/>
      <c r="N128" s="159">
        <f t="shared" si="67"/>
        <v>0</v>
      </c>
      <c r="O128" s="73"/>
      <c r="P128" s="1"/>
      <c r="Q128" s="1"/>
      <c r="R128" s="1"/>
      <c r="S128" s="1"/>
      <c r="T128" s="79"/>
      <c r="U128" s="489">
        <f t="shared" si="68"/>
        <v>0</v>
      </c>
      <c r="V128" s="414"/>
      <c r="W128" s="1"/>
      <c r="X128" s="79"/>
      <c r="Y128" s="79"/>
      <c r="Z128" s="79"/>
      <c r="AA128" s="44"/>
      <c r="AC128" s="168"/>
    </row>
    <row r="129" spans="1:29" hidden="1" x14ac:dyDescent="0.25">
      <c r="B129" s="54"/>
      <c r="C129" s="2"/>
      <c r="D129" s="801" t="s">
        <v>356</v>
      </c>
      <c r="E129" s="801"/>
      <c r="F129" s="373">
        <f t="shared" si="113"/>
        <v>0</v>
      </c>
      <c r="G129" s="621">
        <f t="shared" si="114"/>
        <v>0</v>
      </c>
      <c r="H129" s="621">
        <f t="shared" si="115"/>
        <v>0</v>
      </c>
      <c r="I129" s="684">
        <f t="shared" si="116"/>
        <v>0</v>
      </c>
      <c r="J129" s="527">
        <f t="shared" si="117"/>
        <v>0</v>
      </c>
      <c r="K129" s="527">
        <f t="shared" si="117"/>
        <v>0</v>
      </c>
      <c r="L129" s="568">
        <f t="shared" si="118"/>
        <v>0</v>
      </c>
      <c r="M129" s="141"/>
      <c r="N129" s="159">
        <f t="shared" si="67"/>
        <v>0</v>
      </c>
      <c r="O129" s="73"/>
      <c r="P129" s="1"/>
      <c r="Q129" s="1"/>
      <c r="R129" s="1"/>
      <c r="S129" s="1"/>
      <c r="T129" s="79"/>
      <c r="U129" s="489">
        <f t="shared" si="68"/>
        <v>0</v>
      </c>
      <c r="V129" s="414"/>
      <c r="W129" s="1"/>
      <c r="X129" s="79"/>
      <c r="Y129" s="79"/>
      <c r="Z129" s="79"/>
      <c r="AA129" s="44"/>
      <c r="AC129" s="168"/>
    </row>
    <row r="130" spans="1:29" ht="25.5" hidden="1" customHeight="1" x14ac:dyDescent="0.25">
      <c r="B130" s="54"/>
      <c r="C130" s="2"/>
      <c r="D130" s="798" t="s">
        <v>534</v>
      </c>
      <c r="E130" s="798"/>
      <c r="F130" s="376">
        <f t="shared" si="113"/>
        <v>0</v>
      </c>
      <c r="G130" s="624">
        <f t="shared" si="114"/>
        <v>0</v>
      </c>
      <c r="H130" s="624">
        <f t="shared" si="115"/>
        <v>0</v>
      </c>
      <c r="I130" s="687">
        <f t="shared" si="116"/>
        <v>0</v>
      </c>
      <c r="J130" s="530">
        <f t="shared" si="117"/>
        <v>0</v>
      </c>
      <c r="K130" s="530">
        <f t="shared" si="117"/>
        <v>0</v>
      </c>
      <c r="L130" s="571">
        <f t="shared" si="118"/>
        <v>0</v>
      </c>
      <c r="M130" s="151"/>
      <c r="N130" s="159">
        <f t="shared" si="67"/>
        <v>0</v>
      </c>
      <c r="O130" s="73"/>
      <c r="P130" s="1"/>
      <c r="Q130" s="1"/>
      <c r="R130" s="1"/>
      <c r="S130" s="1"/>
      <c r="T130" s="79"/>
      <c r="U130" s="489">
        <f t="shared" si="68"/>
        <v>0</v>
      </c>
      <c r="V130" s="414"/>
      <c r="W130" s="1"/>
      <c r="X130" s="79"/>
      <c r="Y130" s="79"/>
      <c r="Z130" s="79"/>
      <c r="AA130" s="44"/>
      <c r="AC130" s="168"/>
    </row>
    <row r="131" spans="1:29" hidden="1" x14ac:dyDescent="0.25">
      <c r="B131" s="54"/>
      <c r="C131" s="2"/>
      <c r="D131" s="801" t="s">
        <v>535</v>
      </c>
      <c r="E131" s="801"/>
      <c r="F131" s="373">
        <f t="shared" si="113"/>
        <v>0</v>
      </c>
      <c r="G131" s="621">
        <f t="shared" si="114"/>
        <v>0</v>
      </c>
      <c r="H131" s="621">
        <f t="shared" si="115"/>
        <v>0</v>
      </c>
      <c r="I131" s="684">
        <f t="shared" si="116"/>
        <v>0</v>
      </c>
      <c r="J131" s="527">
        <f t="shared" si="117"/>
        <v>0</v>
      </c>
      <c r="K131" s="527">
        <f t="shared" si="117"/>
        <v>0</v>
      </c>
      <c r="L131" s="568">
        <f t="shared" si="118"/>
        <v>0</v>
      </c>
      <c r="M131" s="141"/>
      <c r="N131" s="159">
        <f t="shared" si="67"/>
        <v>0</v>
      </c>
      <c r="O131" s="73"/>
      <c r="P131" s="1"/>
      <c r="Q131" s="1"/>
      <c r="R131" s="1"/>
      <c r="S131" s="1"/>
      <c r="T131" s="79"/>
      <c r="U131" s="489">
        <f t="shared" si="68"/>
        <v>0</v>
      </c>
      <c r="V131" s="414"/>
      <c r="W131" s="1"/>
      <c r="X131" s="79"/>
      <c r="Y131" s="79"/>
      <c r="Z131" s="79"/>
      <c r="AA131" s="44"/>
      <c r="AC131" s="168"/>
    </row>
    <row r="132" spans="1:29" s="41" customFormat="1" hidden="1" x14ac:dyDescent="0.25">
      <c r="A132" s="125" t="s">
        <v>235</v>
      </c>
      <c r="B132" s="106" t="s">
        <v>666</v>
      </c>
      <c r="C132" s="811" t="s">
        <v>236</v>
      </c>
      <c r="D132" s="812"/>
      <c r="E132" s="812"/>
      <c r="F132" s="377">
        <f t="shared" si="113"/>
        <v>0</v>
      </c>
      <c r="G132" s="625">
        <f t="shared" si="114"/>
        <v>0</v>
      </c>
      <c r="H132" s="625">
        <f t="shared" si="115"/>
        <v>0</v>
      </c>
      <c r="I132" s="688">
        <f t="shared" si="116"/>
        <v>0</v>
      </c>
      <c r="J132" s="531">
        <f t="shared" si="117"/>
        <v>0</v>
      </c>
      <c r="K132" s="531">
        <f t="shared" si="117"/>
        <v>0</v>
      </c>
      <c r="L132" s="572">
        <f t="shared" si="118"/>
        <v>0</v>
      </c>
      <c r="M132" s="152"/>
      <c r="N132" s="162">
        <f t="shared" si="67"/>
        <v>0</v>
      </c>
      <c r="O132" s="108"/>
      <c r="P132" s="109"/>
      <c r="Q132" s="109"/>
      <c r="R132" s="109"/>
      <c r="S132" s="109"/>
      <c r="T132" s="112"/>
      <c r="U132" s="491">
        <f t="shared" si="68"/>
        <v>0</v>
      </c>
      <c r="V132" s="416"/>
      <c r="W132" s="109"/>
      <c r="X132" s="112"/>
      <c r="Y132" s="112"/>
      <c r="Z132" s="112"/>
      <c r="AA132" s="113"/>
      <c r="AC132" s="168"/>
    </row>
    <row r="133" spans="1:29" s="41" customFormat="1" hidden="1" x14ac:dyDescent="0.25">
      <c r="A133" s="125" t="s">
        <v>237</v>
      </c>
      <c r="B133" s="106" t="s">
        <v>668</v>
      </c>
      <c r="C133" s="811" t="s">
        <v>238</v>
      </c>
      <c r="D133" s="812"/>
      <c r="E133" s="812"/>
      <c r="F133" s="377">
        <f t="shared" si="113"/>
        <v>0</v>
      </c>
      <c r="G133" s="625">
        <f t="shared" si="114"/>
        <v>0</v>
      </c>
      <c r="H133" s="625">
        <f t="shared" si="115"/>
        <v>0</v>
      </c>
      <c r="I133" s="688">
        <f t="shared" si="116"/>
        <v>0</v>
      </c>
      <c r="J133" s="531">
        <f t="shared" si="117"/>
        <v>0</v>
      </c>
      <c r="K133" s="531">
        <f t="shared" si="117"/>
        <v>0</v>
      </c>
      <c r="L133" s="572">
        <f t="shared" si="118"/>
        <v>0</v>
      </c>
      <c r="M133" s="152"/>
      <c r="N133" s="162">
        <f t="shared" si="67"/>
        <v>0</v>
      </c>
      <c r="O133" s="108"/>
      <c r="P133" s="109"/>
      <c r="Q133" s="109"/>
      <c r="R133" s="109"/>
      <c r="S133" s="109"/>
      <c r="T133" s="112"/>
      <c r="U133" s="491">
        <f t="shared" si="68"/>
        <v>0</v>
      </c>
      <c r="V133" s="416"/>
      <c r="W133" s="109"/>
      <c r="X133" s="112"/>
      <c r="Y133" s="112"/>
      <c r="Z133" s="112"/>
      <c r="AA133" s="113"/>
      <c r="AC133" s="168"/>
    </row>
    <row r="134" spans="1:29" s="41" customFormat="1" hidden="1" x14ac:dyDescent="0.25">
      <c r="A134" s="125" t="s">
        <v>239</v>
      </c>
      <c r="B134" s="106" t="s">
        <v>669</v>
      </c>
      <c r="C134" s="811" t="s">
        <v>240</v>
      </c>
      <c r="D134" s="812"/>
      <c r="E134" s="812"/>
      <c r="F134" s="377">
        <f t="shared" si="113"/>
        <v>0</v>
      </c>
      <c r="G134" s="625">
        <f t="shared" si="114"/>
        <v>0</v>
      </c>
      <c r="H134" s="625">
        <f t="shared" si="115"/>
        <v>0</v>
      </c>
      <c r="I134" s="688">
        <f t="shared" si="116"/>
        <v>0</v>
      </c>
      <c r="J134" s="531">
        <f t="shared" si="117"/>
        <v>0</v>
      </c>
      <c r="K134" s="531">
        <f t="shared" si="117"/>
        <v>0</v>
      </c>
      <c r="L134" s="572">
        <f t="shared" si="118"/>
        <v>0</v>
      </c>
      <c r="M134" s="152"/>
      <c r="N134" s="162">
        <f t="shared" ref="N134:N197" si="119">SUM(L134:M134)</f>
        <v>0</v>
      </c>
      <c r="O134" s="108"/>
      <c r="P134" s="109"/>
      <c r="Q134" s="109"/>
      <c r="R134" s="109"/>
      <c r="S134" s="109"/>
      <c r="T134" s="112"/>
      <c r="U134" s="491">
        <f t="shared" ref="U134:U197" si="120">SUM(O134:T134)</f>
        <v>0</v>
      </c>
      <c r="V134" s="416"/>
      <c r="W134" s="109"/>
      <c r="X134" s="112"/>
      <c r="Y134" s="112"/>
      <c r="Z134" s="112"/>
      <c r="AA134" s="113"/>
      <c r="AC134" s="168"/>
    </row>
    <row r="135" spans="1:29" s="41" customFormat="1" hidden="1" x14ac:dyDescent="0.25">
      <c r="A135" s="125" t="s">
        <v>241</v>
      </c>
      <c r="B135" s="106" t="s">
        <v>670</v>
      </c>
      <c r="C135" s="811" t="s">
        <v>242</v>
      </c>
      <c r="D135" s="812"/>
      <c r="E135" s="812"/>
      <c r="F135" s="377">
        <f t="shared" ref="F135:L135" si="121">F136+F137+F138+F139+F140+F141+F142+F143+F144+F145</f>
        <v>0</v>
      </c>
      <c r="G135" s="625">
        <f t="shared" si="121"/>
        <v>0</v>
      </c>
      <c r="H135" s="625">
        <f t="shared" si="121"/>
        <v>0</v>
      </c>
      <c r="I135" s="688">
        <f t="shared" si="121"/>
        <v>0</v>
      </c>
      <c r="J135" s="531">
        <f t="shared" ref="J135" si="122">J136+J137+J138+J139+J140+J141+J142+J143+J144+J145</f>
        <v>0</v>
      </c>
      <c r="K135" s="531">
        <f t="shared" si="121"/>
        <v>0</v>
      </c>
      <c r="L135" s="572">
        <f t="shared" si="121"/>
        <v>0</v>
      </c>
      <c r="M135" s="152">
        <f t="shared" ref="M135:AA135" si="123">M136+M137+M138+M139+M140+M141+M142+M143+M144+M145</f>
        <v>0</v>
      </c>
      <c r="N135" s="162">
        <f t="shared" si="119"/>
        <v>0</v>
      </c>
      <c r="O135" s="108">
        <f t="shared" si="123"/>
        <v>0</v>
      </c>
      <c r="P135" s="109">
        <f t="shared" si="123"/>
        <v>0</v>
      </c>
      <c r="Q135" s="109">
        <f t="shared" si="123"/>
        <v>0</v>
      </c>
      <c r="R135" s="109">
        <f t="shared" si="123"/>
        <v>0</v>
      </c>
      <c r="S135" s="109">
        <f t="shared" si="123"/>
        <v>0</v>
      </c>
      <c r="T135" s="112">
        <f t="shared" si="123"/>
        <v>0</v>
      </c>
      <c r="U135" s="491">
        <f t="shared" si="120"/>
        <v>0</v>
      </c>
      <c r="V135" s="416">
        <f t="shared" si="123"/>
        <v>0</v>
      </c>
      <c r="W135" s="109">
        <f t="shared" si="123"/>
        <v>0</v>
      </c>
      <c r="X135" s="112">
        <f t="shared" si="123"/>
        <v>0</v>
      </c>
      <c r="Y135" s="112">
        <f t="shared" si="123"/>
        <v>0</v>
      </c>
      <c r="Z135" s="112">
        <f t="shared" si="123"/>
        <v>0</v>
      </c>
      <c r="AA135" s="113">
        <f t="shared" si="123"/>
        <v>0</v>
      </c>
      <c r="AC135" s="168"/>
    </row>
    <row r="136" spans="1:29" hidden="1" x14ac:dyDescent="0.25">
      <c r="B136" s="54"/>
      <c r="C136" s="2"/>
      <c r="D136" s="801" t="s">
        <v>359</v>
      </c>
      <c r="E136" s="801"/>
      <c r="F136" s="373">
        <f t="shared" ref="F136:F146" si="124">SUM(N136:Z136)</f>
        <v>0</v>
      </c>
      <c r="G136" s="621">
        <f t="shared" ref="G136:G146" si="125">SUM(N136:Z136)</f>
        <v>0</v>
      </c>
      <c r="H136" s="621">
        <f t="shared" ref="H136:H146" si="126">SUM(N136:Z136)</f>
        <v>0</v>
      </c>
      <c r="I136" s="684">
        <f t="shared" ref="I136:I146" si="127">SUM(N136:Z136)</f>
        <v>0</v>
      </c>
      <c r="J136" s="527">
        <f t="shared" ref="J136:K146" si="128">SUM(N136:Z136)</f>
        <v>0</v>
      </c>
      <c r="K136" s="527">
        <f t="shared" si="128"/>
        <v>0</v>
      </c>
      <c r="L136" s="568">
        <f t="shared" ref="L136:L146" si="129">SUM(O136:AA136)</f>
        <v>0</v>
      </c>
      <c r="M136" s="141"/>
      <c r="N136" s="159">
        <f t="shared" si="119"/>
        <v>0</v>
      </c>
      <c r="O136" s="73"/>
      <c r="P136" s="1"/>
      <c r="Q136" s="1"/>
      <c r="R136" s="1"/>
      <c r="S136" s="1"/>
      <c r="T136" s="79"/>
      <c r="U136" s="489">
        <f t="shared" si="120"/>
        <v>0</v>
      </c>
      <c r="V136" s="414"/>
      <c r="W136" s="1"/>
      <c r="X136" s="79"/>
      <c r="Y136" s="79"/>
      <c r="Z136" s="79"/>
      <c r="AA136" s="44"/>
      <c r="AC136" s="168"/>
    </row>
    <row r="137" spans="1:29" hidden="1" x14ac:dyDescent="0.25">
      <c r="B137" s="54"/>
      <c r="C137" s="2"/>
      <c r="D137" s="801" t="s">
        <v>360</v>
      </c>
      <c r="E137" s="801"/>
      <c r="F137" s="373">
        <f t="shared" si="124"/>
        <v>0</v>
      </c>
      <c r="G137" s="621">
        <f t="shared" si="125"/>
        <v>0</v>
      </c>
      <c r="H137" s="621">
        <f t="shared" si="126"/>
        <v>0</v>
      </c>
      <c r="I137" s="684">
        <f t="shared" si="127"/>
        <v>0</v>
      </c>
      <c r="J137" s="527">
        <f t="shared" si="128"/>
        <v>0</v>
      </c>
      <c r="K137" s="527">
        <f t="shared" si="128"/>
        <v>0</v>
      </c>
      <c r="L137" s="568">
        <f t="shared" si="129"/>
        <v>0</v>
      </c>
      <c r="M137" s="141"/>
      <c r="N137" s="159">
        <f t="shared" si="119"/>
        <v>0</v>
      </c>
      <c r="O137" s="73"/>
      <c r="P137" s="1"/>
      <c r="Q137" s="1"/>
      <c r="R137" s="1"/>
      <c r="S137" s="1"/>
      <c r="T137" s="79"/>
      <c r="U137" s="489">
        <f t="shared" si="120"/>
        <v>0</v>
      </c>
      <c r="V137" s="414"/>
      <c r="W137" s="1"/>
      <c r="X137" s="79"/>
      <c r="Y137" s="79"/>
      <c r="Z137" s="79"/>
      <c r="AA137" s="44"/>
      <c r="AC137" s="168"/>
    </row>
    <row r="138" spans="1:29" hidden="1" x14ac:dyDescent="0.25">
      <c r="B138" s="54"/>
      <c r="C138" s="2"/>
      <c r="D138" s="801" t="s">
        <v>361</v>
      </c>
      <c r="E138" s="801"/>
      <c r="F138" s="373">
        <f t="shared" si="124"/>
        <v>0</v>
      </c>
      <c r="G138" s="621">
        <f t="shared" si="125"/>
        <v>0</v>
      </c>
      <c r="H138" s="621">
        <f t="shared" si="126"/>
        <v>0</v>
      </c>
      <c r="I138" s="684">
        <f t="shared" si="127"/>
        <v>0</v>
      </c>
      <c r="J138" s="527">
        <f t="shared" si="128"/>
        <v>0</v>
      </c>
      <c r="K138" s="527">
        <f t="shared" si="128"/>
        <v>0</v>
      </c>
      <c r="L138" s="568">
        <f t="shared" si="129"/>
        <v>0</v>
      </c>
      <c r="M138" s="141"/>
      <c r="N138" s="159">
        <f t="shared" si="119"/>
        <v>0</v>
      </c>
      <c r="O138" s="73"/>
      <c r="P138" s="1"/>
      <c r="Q138" s="1"/>
      <c r="R138" s="1"/>
      <c r="S138" s="1"/>
      <c r="T138" s="79"/>
      <c r="U138" s="489">
        <f t="shared" si="120"/>
        <v>0</v>
      </c>
      <c r="V138" s="414"/>
      <c r="W138" s="1"/>
      <c r="X138" s="79"/>
      <c r="Y138" s="79"/>
      <c r="Z138" s="79"/>
      <c r="AA138" s="44"/>
      <c r="AC138" s="168"/>
    </row>
    <row r="139" spans="1:29" hidden="1" x14ac:dyDescent="0.25">
      <c r="B139" s="54"/>
      <c r="C139" s="2"/>
      <c r="D139" s="801" t="s">
        <v>362</v>
      </c>
      <c r="E139" s="801"/>
      <c r="F139" s="373">
        <f t="shared" si="124"/>
        <v>0</v>
      </c>
      <c r="G139" s="621">
        <f t="shared" si="125"/>
        <v>0</v>
      </c>
      <c r="H139" s="621">
        <f t="shared" si="126"/>
        <v>0</v>
      </c>
      <c r="I139" s="684">
        <f t="shared" si="127"/>
        <v>0</v>
      </c>
      <c r="J139" s="527">
        <f t="shared" si="128"/>
        <v>0</v>
      </c>
      <c r="K139" s="527">
        <f t="shared" si="128"/>
        <v>0</v>
      </c>
      <c r="L139" s="568">
        <f t="shared" si="129"/>
        <v>0</v>
      </c>
      <c r="M139" s="141"/>
      <c r="N139" s="159">
        <f t="shared" si="119"/>
        <v>0</v>
      </c>
      <c r="O139" s="73"/>
      <c r="P139" s="1"/>
      <c r="Q139" s="1"/>
      <c r="R139" s="1"/>
      <c r="S139" s="1"/>
      <c r="T139" s="79"/>
      <c r="U139" s="489">
        <f t="shared" si="120"/>
        <v>0</v>
      </c>
      <c r="V139" s="414"/>
      <c r="W139" s="1"/>
      <c r="X139" s="79"/>
      <c r="Y139" s="79"/>
      <c r="Z139" s="79"/>
      <c r="AA139" s="44"/>
      <c r="AC139" s="168"/>
    </row>
    <row r="140" spans="1:29" hidden="1" x14ac:dyDescent="0.25">
      <c r="B140" s="54"/>
      <c r="C140" s="2"/>
      <c r="D140" s="801" t="s">
        <v>363</v>
      </c>
      <c r="E140" s="801"/>
      <c r="F140" s="373">
        <f t="shared" si="124"/>
        <v>0</v>
      </c>
      <c r="G140" s="621">
        <f t="shared" si="125"/>
        <v>0</v>
      </c>
      <c r="H140" s="621">
        <f t="shared" si="126"/>
        <v>0</v>
      </c>
      <c r="I140" s="684">
        <f t="shared" si="127"/>
        <v>0</v>
      </c>
      <c r="J140" s="527">
        <f t="shared" si="128"/>
        <v>0</v>
      </c>
      <c r="K140" s="527">
        <f t="shared" si="128"/>
        <v>0</v>
      </c>
      <c r="L140" s="568">
        <f t="shared" si="129"/>
        <v>0</v>
      </c>
      <c r="M140" s="141"/>
      <c r="N140" s="159">
        <f t="shared" si="119"/>
        <v>0</v>
      </c>
      <c r="O140" s="73"/>
      <c r="P140" s="1"/>
      <c r="Q140" s="1"/>
      <c r="R140" s="1"/>
      <c r="S140" s="1"/>
      <c r="T140" s="79"/>
      <c r="U140" s="489">
        <f t="shared" si="120"/>
        <v>0</v>
      </c>
      <c r="V140" s="414"/>
      <c r="W140" s="1"/>
      <c r="X140" s="79"/>
      <c r="Y140" s="79"/>
      <c r="Z140" s="79"/>
      <c r="AA140" s="44"/>
      <c r="AC140" s="168"/>
    </row>
    <row r="141" spans="1:29" ht="25.5" hidden="1" customHeight="1" x14ac:dyDescent="0.25">
      <c r="B141" s="54"/>
      <c r="C141" s="2"/>
      <c r="D141" s="798" t="s">
        <v>536</v>
      </c>
      <c r="E141" s="798"/>
      <c r="F141" s="376">
        <f t="shared" si="124"/>
        <v>0</v>
      </c>
      <c r="G141" s="624">
        <f t="shared" si="125"/>
        <v>0</v>
      </c>
      <c r="H141" s="624">
        <f t="shared" si="126"/>
        <v>0</v>
      </c>
      <c r="I141" s="687">
        <f t="shared" si="127"/>
        <v>0</v>
      </c>
      <c r="J141" s="530">
        <f t="shared" si="128"/>
        <v>0</v>
      </c>
      <c r="K141" s="530">
        <f t="shared" si="128"/>
        <v>0</v>
      </c>
      <c r="L141" s="571">
        <f t="shared" si="129"/>
        <v>0</v>
      </c>
      <c r="M141" s="151"/>
      <c r="N141" s="159">
        <f t="shared" si="119"/>
        <v>0</v>
      </c>
      <c r="O141" s="73"/>
      <c r="P141" s="1"/>
      <c r="Q141" s="1"/>
      <c r="R141" s="1"/>
      <c r="S141" s="1"/>
      <c r="T141" s="79"/>
      <c r="U141" s="489">
        <f t="shared" si="120"/>
        <v>0</v>
      </c>
      <c r="V141" s="414"/>
      <c r="W141" s="1"/>
      <c r="X141" s="79"/>
      <c r="Y141" s="79"/>
      <c r="Z141" s="79"/>
      <c r="AA141" s="44"/>
      <c r="AC141" s="168"/>
    </row>
    <row r="142" spans="1:29" ht="25.5" hidden="1" customHeight="1" x14ac:dyDescent="0.25">
      <c r="B142" s="54"/>
      <c r="C142" s="2"/>
      <c r="D142" s="798" t="s">
        <v>539</v>
      </c>
      <c r="E142" s="798"/>
      <c r="F142" s="376">
        <f t="shared" si="124"/>
        <v>0</v>
      </c>
      <c r="G142" s="624">
        <f t="shared" si="125"/>
        <v>0</v>
      </c>
      <c r="H142" s="624">
        <f t="shared" si="126"/>
        <v>0</v>
      </c>
      <c r="I142" s="687">
        <f t="shared" si="127"/>
        <v>0</v>
      </c>
      <c r="J142" s="530">
        <f t="shared" si="128"/>
        <v>0</v>
      </c>
      <c r="K142" s="530">
        <f t="shared" si="128"/>
        <v>0</v>
      </c>
      <c r="L142" s="571">
        <f t="shared" si="129"/>
        <v>0</v>
      </c>
      <c r="M142" s="151"/>
      <c r="N142" s="159">
        <f t="shared" si="119"/>
        <v>0</v>
      </c>
      <c r="O142" s="73"/>
      <c r="P142" s="1"/>
      <c r="Q142" s="1"/>
      <c r="R142" s="1"/>
      <c r="S142" s="1"/>
      <c r="T142" s="79"/>
      <c r="U142" s="489">
        <f t="shared" si="120"/>
        <v>0</v>
      </c>
      <c r="V142" s="414"/>
      <c r="W142" s="1"/>
      <c r="X142" s="79"/>
      <c r="Y142" s="79"/>
      <c r="Z142" s="79"/>
      <c r="AA142" s="44"/>
      <c r="AC142" s="168"/>
    </row>
    <row r="143" spans="1:29" hidden="1" x14ac:dyDescent="0.25">
      <c r="B143" s="54"/>
      <c r="C143" s="2"/>
      <c r="D143" s="801" t="s">
        <v>365</v>
      </c>
      <c r="E143" s="801"/>
      <c r="F143" s="373">
        <f t="shared" si="124"/>
        <v>0</v>
      </c>
      <c r="G143" s="621">
        <f t="shared" si="125"/>
        <v>0</v>
      </c>
      <c r="H143" s="621">
        <f t="shared" si="126"/>
        <v>0</v>
      </c>
      <c r="I143" s="684">
        <f t="shared" si="127"/>
        <v>0</v>
      </c>
      <c r="J143" s="527">
        <f t="shared" si="128"/>
        <v>0</v>
      </c>
      <c r="K143" s="527">
        <f t="shared" si="128"/>
        <v>0</v>
      </c>
      <c r="L143" s="568">
        <f t="shared" si="129"/>
        <v>0</v>
      </c>
      <c r="M143" s="141"/>
      <c r="N143" s="159">
        <f t="shared" si="119"/>
        <v>0</v>
      </c>
      <c r="O143" s="73"/>
      <c r="P143" s="1"/>
      <c r="Q143" s="1"/>
      <c r="R143" s="1"/>
      <c r="S143" s="1"/>
      <c r="T143" s="79"/>
      <c r="U143" s="489">
        <f t="shared" si="120"/>
        <v>0</v>
      </c>
      <c r="V143" s="414"/>
      <c r="W143" s="1"/>
      <c r="X143" s="79"/>
      <c r="Y143" s="79"/>
      <c r="Z143" s="79"/>
      <c r="AA143" s="44"/>
      <c r="AC143" s="168"/>
    </row>
    <row r="144" spans="1:29" ht="25.5" hidden="1" customHeight="1" x14ac:dyDescent="0.25">
      <c r="B144" s="54"/>
      <c r="C144" s="2"/>
      <c r="D144" s="798" t="s">
        <v>542</v>
      </c>
      <c r="E144" s="798"/>
      <c r="F144" s="376">
        <f t="shared" si="124"/>
        <v>0</v>
      </c>
      <c r="G144" s="624">
        <f t="shared" si="125"/>
        <v>0</v>
      </c>
      <c r="H144" s="624">
        <f t="shared" si="126"/>
        <v>0</v>
      </c>
      <c r="I144" s="687">
        <f t="shared" si="127"/>
        <v>0</v>
      </c>
      <c r="J144" s="530">
        <f t="shared" si="128"/>
        <v>0</v>
      </c>
      <c r="K144" s="530">
        <f t="shared" si="128"/>
        <v>0</v>
      </c>
      <c r="L144" s="571">
        <f t="shared" si="129"/>
        <v>0</v>
      </c>
      <c r="M144" s="151"/>
      <c r="N144" s="159">
        <f t="shared" si="119"/>
        <v>0</v>
      </c>
      <c r="O144" s="73"/>
      <c r="P144" s="1"/>
      <c r="Q144" s="1"/>
      <c r="R144" s="1"/>
      <c r="S144" s="1"/>
      <c r="T144" s="79"/>
      <c r="U144" s="489">
        <f t="shared" si="120"/>
        <v>0</v>
      </c>
      <c r="V144" s="414"/>
      <c r="W144" s="1"/>
      <c r="X144" s="79"/>
      <c r="Y144" s="79"/>
      <c r="Z144" s="79"/>
      <c r="AA144" s="44"/>
      <c r="AC144" s="168"/>
    </row>
    <row r="145" spans="1:29" hidden="1" x14ac:dyDescent="0.25">
      <c r="B145" s="54"/>
      <c r="C145" s="2"/>
      <c r="D145" s="801" t="s">
        <v>543</v>
      </c>
      <c r="E145" s="801"/>
      <c r="F145" s="373">
        <f t="shared" si="124"/>
        <v>0</v>
      </c>
      <c r="G145" s="621">
        <f t="shared" si="125"/>
        <v>0</v>
      </c>
      <c r="H145" s="621">
        <f t="shared" si="126"/>
        <v>0</v>
      </c>
      <c r="I145" s="684">
        <f t="shared" si="127"/>
        <v>0</v>
      </c>
      <c r="J145" s="527">
        <f t="shared" si="128"/>
        <v>0</v>
      </c>
      <c r="K145" s="527">
        <f t="shared" si="128"/>
        <v>0</v>
      </c>
      <c r="L145" s="568">
        <f t="shared" si="129"/>
        <v>0</v>
      </c>
      <c r="M145" s="141"/>
      <c r="N145" s="159">
        <f t="shared" si="119"/>
        <v>0</v>
      </c>
      <c r="O145" s="73"/>
      <c r="P145" s="1"/>
      <c r="Q145" s="1"/>
      <c r="R145" s="1"/>
      <c r="S145" s="1"/>
      <c r="T145" s="79"/>
      <c r="U145" s="489">
        <f t="shared" si="120"/>
        <v>0</v>
      </c>
      <c r="V145" s="414"/>
      <c r="W145" s="1"/>
      <c r="X145" s="79"/>
      <c r="Y145" s="79"/>
      <c r="Z145" s="79"/>
      <c r="AA145" s="44"/>
      <c r="AC145" s="168"/>
    </row>
    <row r="146" spans="1:29" s="41" customFormat="1" ht="15.75" hidden="1" thickBot="1" x14ac:dyDescent="0.3">
      <c r="A146" s="125" t="s">
        <v>243</v>
      </c>
      <c r="B146" s="134" t="s">
        <v>671</v>
      </c>
      <c r="C146" s="851" t="s">
        <v>244</v>
      </c>
      <c r="D146" s="852"/>
      <c r="E146" s="852"/>
      <c r="F146" s="378">
        <f t="shared" si="124"/>
        <v>0</v>
      </c>
      <c r="G146" s="626">
        <f t="shared" si="125"/>
        <v>0</v>
      </c>
      <c r="H146" s="626">
        <f t="shared" si="126"/>
        <v>0</v>
      </c>
      <c r="I146" s="689">
        <f t="shared" si="127"/>
        <v>0</v>
      </c>
      <c r="J146" s="532">
        <f t="shared" si="128"/>
        <v>0</v>
      </c>
      <c r="K146" s="532">
        <f t="shared" si="128"/>
        <v>0</v>
      </c>
      <c r="L146" s="573">
        <f t="shared" si="129"/>
        <v>0</v>
      </c>
      <c r="M146" s="153"/>
      <c r="N146" s="162">
        <f t="shared" si="119"/>
        <v>0</v>
      </c>
      <c r="O146" s="108"/>
      <c r="P146" s="109"/>
      <c r="Q146" s="109"/>
      <c r="R146" s="109"/>
      <c r="S146" s="109"/>
      <c r="T146" s="112"/>
      <c r="U146" s="491">
        <f t="shared" si="120"/>
        <v>0</v>
      </c>
      <c r="V146" s="416"/>
      <c r="W146" s="109"/>
      <c r="X146" s="112"/>
      <c r="Y146" s="112"/>
      <c r="Z146" s="112"/>
      <c r="AA146" s="113"/>
      <c r="AC146" s="168"/>
    </row>
    <row r="147" spans="1:29" ht="15.75" thickBot="1" x14ac:dyDescent="0.3">
      <c r="B147" s="98" t="s">
        <v>245</v>
      </c>
      <c r="C147" s="807" t="s">
        <v>246</v>
      </c>
      <c r="D147" s="808"/>
      <c r="E147" s="808"/>
      <c r="F147" s="369">
        <f t="shared" ref="F147:L147" si="130">F148+F149+F152+F153+F154+F155+F156</f>
        <v>0</v>
      </c>
      <c r="G147" s="617">
        <f t="shared" si="130"/>
        <v>200000</v>
      </c>
      <c r="H147" s="617">
        <f t="shared" si="130"/>
        <v>200000</v>
      </c>
      <c r="I147" s="680">
        <f t="shared" si="130"/>
        <v>200000</v>
      </c>
      <c r="J147" s="523">
        <f t="shared" ref="J147" si="131">J148+J149+J152+J153+J154+J155+J156</f>
        <v>644500</v>
      </c>
      <c r="K147" s="523">
        <f t="shared" si="130"/>
        <v>655416</v>
      </c>
      <c r="L147" s="564">
        <f t="shared" si="130"/>
        <v>538592</v>
      </c>
      <c r="M147" s="144">
        <f t="shared" ref="M147:AA147" si="132">M148+M149+M152+M153+M154+M155+M156</f>
        <v>0</v>
      </c>
      <c r="N147" s="156">
        <f t="shared" si="119"/>
        <v>538592</v>
      </c>
      <c r="O147" s="84">
        <f t="shared" si="132"/>
        <v>0</v>
      </c>
      <c r="P147" s="85">
        <f t="shared" si="132"/>
        <v>0</v>
      </c>
      <c r="Q147" s="85">
        <f t="shared" si="132"/>
        <v>0</v>
      </c>
      <c r="R147" s="85">
        <f t="shared" si="132"/>
        <v>0</v>
      </c>
      <c r="S147" s="85">
        <f t="shared" si="132"/>
        <v>44800</v>
      </c>
      <c r="T147" s="88">
        <f t="shared" si="132"/>
        <v>25269</v>
      </c>
      <c r="U147" s="484">
        <f t="shared" si="120"/>
        <v>70069</v>
      </c>
      <c r="V147" s="409">
        <f t="shared" si="132"/>
        <v>10160</v>
      </c>
      <c r="W147" s="85">
        <f t="shared" si="132"/>
        <v>0</v>
      </c>
      <c r="X147" s="88">
        <f t="shared" si="132"/>
        <v>0</v>
      </c>
      <c r="Y147" s="88">
        <f t="shared" si="132"/>
        <v>0</v>
      </c>
      <c r="Z147" s="88">
        <f t="shared" si="132"/>
        <v>0</v>
      </c>
      <c r="AA147" s="89">
        <f t="shared" si="132"/>
        <v>458363</v>
      </c>
      <c r="AC147" s="168"/>
    </row>
    <row r="148" spans="1:29" s="18" customFormat="1" hidden="1" x14ac:dyDescent="0.25">
      <c r="A148" s="125" t="s">
        <v>247</v>
      </c>
      <c r="B148" s="114" t="s">
        <v>672</v>
      </c>
      <c r="C148" s="834" t="s">
        <v>248</v>
      </c>
      <c r="D148" s="835"/>
      <c r="E148" s="835"/>
      <c r="F148" s="364">
        <f>SUM(N148:Z148)</f>
        <v>0</v>
      </c>
      <c r="G148" s="612">
        <f>SUM(N148:Z148)</f>
        <v>0</v>
      </c>
      <c r="H148" s="612">
        <f>SUM(N148:Z148)</f>
        <v>0</v>
      </c>
      <c r="I148" s="675">
        <f>SUM(N148:Z148)</f>
        <v>0</v>
      </c>
      <c r="J148" s="518">
        <f>SUM(N148:Z148)</f>
        <v>0</v>
      </c>
      <c r="K148" s="518">
        <f>SUM(O148:AA148)</f>
        <v>0</v>
      </c>
      <c r="L148" s="559">
        <f>SUM(O148:AA148)</f>
        <v>0</v>
      </c>
      <c r="M148" s="140"/>
      <c r="N148" s="158">
        <f t="shared" si="119"/>
        <v>0</v>
      </c>
      <c r="O148" s="92"/>
      <c r="P148" s="93"/>
      <c r="Q148" s="93"/>
      <c r="R148" s="93"/>
      <c r="S148" s="93"/>
      <c r="T148" s="96"/>
      <c r="U148" s="487">
        <f t="shared" si="120"/>
        <v>0</v>
      </c>
      <c r="V148" s="412"/>
      <c r="W148" s="93"/>
      <c r="X148" s="96"/>
      <c r="Y148" s="96"/>
      <c r="Z148" s="96"/>
      <c r="AA148" s="97"/>
      <c r="AC148" s="168"/>
    </row>
    <row r="149" spans="1:29" s="18" customFormat="1" x14ac:dyDescent="0.25">
      <c r="A149" s="125" t="s">
        <v>249</v>
      </c>
      <c r="B149" s="90" t="s">
        <v>673</v>
      </c>
      <c r="C149" s="803" t="s">
        <v>250</v>
      </c>
      <c r="D149" s="804"/>
      <c r="E149" s="804"/>
      <c r="F149" s="366">
        <f t="shared" ref="F149:L149" si="133">F150+F151</f>
        <v>0</v>
      </c>
      <c r="G149" s="614">
        <f t="shared" si="133"/>
        <v>157481</v>
      </c>
      <c r="H149" s="614">
        <f t="shared" si="133"/>
        <v>157481</v>
      </c>
      <c r="I149" s="677">
        <f t="shared" si="133"/>
        <v>157481</v>
      </c>
      <c r="J149" s="520">
        <f t="shared" ref="J149" si="134">J150+J151</f>
        <v>157481</v>
      </c>
      <c r="K149" s="520">
        <f t="shared" si="133"/>
        <v>157481</v>
      </c>
      <c r="L149" s="561">
        <f t="shared" si="133"/>
        <v>63173</v>
      </c>
      <c r="M149" s="142">
        <f t="shared" ref="M149:AA149" si="135">M150+M151</f>
        <v>0</v>
      </c>
      <c r="N149" s="158">
        <f t="shared" si="119"/>
        <v>63173</v>
      </c>
      <c r="O149" s="92">
        <f t="shared" si="135"/>
        <v>0</v>
      </c>
      <c r="P149" s="93">
        <f t="shared" si="135"/>
        <v>0</v>
      </c>
      <c r="Q149" s="93">
        <f t="shared" si="135"/>
        <v>0</v>
      </c>
      <c r="R149" s="93">
        <f t="shared" si="135"/>
        <v>0</v>
      </c>
      <c r="S149" s="93">
        <f t="shared" si="135"/>
        <v>35276</v>
      </c>
      <c r="T149" s="96">
        <f t="shared" si="135"/>
        <v>19897</v>
      </c>
      <c r="U149" s="487">
        <f t="shared" si="120"/>
        <v>55173</v>
      </c>
      <c r="V149" s="412">
        <f t="shared" si="135"/>
        <v>8000</v>
      </c>
      <c r="W149" s="93">
        <f t="shared" si="135"/>
        <v>0</v>
      </c>
      <c r="X149" s="96">
        <f t="shared" si="135"/>
        <v>0</v>
      </c>
      <c r="Y149" s="96">
        <f t="shared" si="135"/>
        <v>0</v>
      </c>
      <c r="Z149" s="96">
        <f t="shared" si="135"/>
        <v>0</v>
      </c>
      <c r="AA149" s="97">
        <f t="shared" si="135"/>
        <v>0</v>
      </c>
      <c r="AC149" s="168"/>
    </row>
    <row r="150" spans="1:29" x14ac:dyDescent="0.25">
      <c r="B150" s="54"/>
      <c r="C150" s="2"/>
      <c r="D150" s="801" t="s">
        <v>250</v>
      </c>
      <c r="E150" s="801"/>
      <c r="F150" s="373">
        <v>0</v>
      </c>
      <c r="G150" s="621">
        <v>157481</v>
      </c>
      <c r="H150" s="621">
        <v>157481</v>
      </c>
      <c r="I150" s="684">
        <v>157481</v>
      </c>
      <c r="J150" s="527">
        <v>157481</v>
      </c>
      <c r="K150" s="527">
        <v>157481</v>
      </c>
      <c r="L150" s="568">
        <f>SUM(U150:AA150)</f>
        <v>63173</v>
      </c>
      <c r="M150" s="141"/>
      <c r="N150" s="159">
        <f t="shared" si="119"/>
        <v>63173</v>
      </c>
      <c r="O150" s="73"/>
      <c r="P150" s="1"/>
      <c r="Q150" s="1"/>
      <c r="R150" s="1"/>
      <c r="S150" s="1">
        <v>35276</v>
      </c>
      <c r="T150" s="79">
        <v>19897</v>
      </c>
      <c r="U150" s="489">
        <f t="shared" si="120"/>
        <v>55173</v>
      </c>
      <c r="V150" s="414">
        <v>8000</v>
      </c>
      <c r="W150" s="1"/>
      <c r="X150" s="79"/>
      <c r="Y150" s="79"/>
      <c r="Z150" s="79"/>
      <c r="AA150" s="44"/>
      <c r="AC150" s="168"/>
    </row>
    <row r="151" spans="1:29" x14ac:dyDescent="0.25">
      <c r="B151" s="54"/>
      <c r="C151" s="2"/>
      <c r="D151" s="801" t="s">
        <v>349</v>
      </c>
      <c r="E151" s="801"/>
      <c r="F151" s="373">
        <f>SUM(N151:Z151)</f>
        <v>0</v>
      </c>
      <c r="G151" s="621">
        <f>SUM(N151:Z151)</f>
        <v>0</v>
      </c>
      <c r="H151" s="621">
        <f>SUM(N151:Z151)</f>
        <v>0</v>
      </c>
      <c r="I151" s="684">
        <f t="shared" ref="I151:I155" si="136">SUM(N151:Z151)</f>
        <v>0</v>
      </c>
      <c r="J151" s="527">
        <v>0</v>
      </c>
      <c r="K151" s="527">
        <v>0</v>
      </c>
      <c r="L151" s="568">
        <f>SUM(O151:AA151)</f>
        <v>0</v>
      </c>
      <c r="M151" s="141"/>
      <c r="N151" s="159">
        <f t="shared" si="119"/>
        <v>0</v>
      </c>
      <c r="O151" s="73"/>
      <c r="P151" s="1"/>
      <c r="Q151" s="1"/>
      <c r="R151" s="1"/>
      <c r="S151" s="1"/>
      <c r="T151" s="79"/>
      <c r="U151" s="489">
        <f t="shared" si="120"/>
        <v>0</v>
      </c>
      <c r="V151" s="414"/>
      <c r="W151" s="1"/>
      <c r="X151" s="79"/>
      <c r="Y151" s="79"/>
      <c r="Z151" s="79"/>
      <c r="AA151" s="44"/>
      <c r="AC151" s="168"/>
    </row>
    <row r="152" spans="1:29" s="18" customFormat="1" hidden="1" x14ac:dyDescent="0.25">
      <c r="A152" s="125" t="s">
        <v>251</v>
      </c>
      <c r="B152" s="90" t="s">
        <v>674</v>
      </c>
      <c r="C152" s="803" t="s">
        <v>252</v>
      </c>
      <c r="D152" s="804"/>
      <c r="E152" s="804"/>
      <c r="F152" s="366">
        <f>SUM(N152:Z152)</f>
        <v>0</v>
      </c>
      <c r="G152" s="614">
        <f>SUM(N152:Z152)</f>
        <v>0</v>
      </c>
      <c r="H152" s="614">
        <f>SUM(N152:Z152)</f>
        <v>0</v>
      </c>
      <c r="I152" s="677">
        <f t="shared" si="136"/>
        <v>0</v>
      </c>
      <c r="J152" s="520">
        <v>0</v>
      </c>
      <c r="K152" s="520">
        <v>0</v>
      </c>
      <c r="L152" s="561">
        <f>SUM(O152:AA152)</f>
        <v>0</v>
      </c>
      <c r="M152" s="142"/>
      <c r="N152" s="158">
        <f t="shared" si="119"/>
        <v>0</v>
      </c>
      <c r="O152" s="92"/>
      <c r="P152" s="93"/>
      <c r="Q152" s="93"/>
      <c r="R152" s="93"/>
      <c r="S152" s="93"/>
      <c r="T152" s="96"/>
      <c r="U152" s="487">
        <f t="shared" si="120"/>
        <v>0</v>
      </c>
      <c r="V152" s="412"/>
      <c r="W152" s="93"/>
      <c r="X152" s="96"/>
      <c r="Y152" s="96"/>
      <c r="Z152" s="96"/>
      <c r="AA152" s="97"/>
      <c r="AC152" s="168"/>
    </row>
    <row r="153" spans="1:29" s="18" customFormat="1" x14ac:dyDescent="0.25">
      <c r="A153" s="125" t="s">
        <v>253</v>
      </c>
      <c r="B153" s="90" t="s">
        <v>675</v>
      </c>
      <c r="C153" s="803" t="s">
        <v>254</v>
      </c>
      <c r="D153" s="804"/>
      <c r="E153" s="804"/>
      <c r="F153" s="366">
        <v>0</v>
      </c>
      <c r="G153" s="614">
        <v>0</v>
      </c>
      <c r="H153" s="614">
        <v>0</v>
      </c>
      <c r="I153" s="677">
        <v>0</v>
      </c>
      <c r="J153" s="520">
        <v>350000</v>
      </c>
      <c r="K153" s="520">
        <v>360916</v>
      </c>
      <c r="L153" s="561">
        <f>SUM(O153:AA153)</f>
        <v>360916</v>
      </c>
      <c r="M153" s="142"/>
      <c r="N153" s="158">
        <f t="shared" si="119"/>
        <v>360916</v>
      </c>
      <c r="O153" s="92"/>
      <c r="P153" s="93"/>
      <c r="Q153" s="93"/>
      <c r="R153" s="93"/>
      <c r="S153" s="93"/>
      <c r="T153" s="96"/>
      <c r="U153" s="487">
        <f t="shared" si="120"/>
        <v>0</v>
      </c>
      <c r="V153" s="412"/>
      <c r="W153" s="93"/>
      <c r="X153" s="96"/>
      <c r="Y153" s="96"/>
      <c r="Z153" s="96"/>
      <c r="AA153" s="97">
        <v>360916</v>
      </c>
      <c r="AC153" s="168"/>
    </row>
    <row r="154" spans="1:29" s="18" customFormat="1" hidden="1" x14ac:dyDescent="0.25">
      <c r="A154" s="125" t="s">
        <v>255</v>
      </c>
      <c r="B154" s="90" t="s">
        <v>676</v>
      </c>
      <c r="C154" s="803" t="s">
        <v>256</v>
      </c>
      <c r="D154" s="804"/>
      <c r="E154" s="804"/>
      <c r="F154" s="366">
        <f>SUM(N154:Z154)</f>
        <v>0</v>
      </c>
      <c r="G154" s="614">
        <f>SUM(N154:Z154)</f>
        <v>0</v>
      </c>
      <c r="H154" s="614">
        <f>SUM(N154:Z154)</f>
        <v>0</v>
      </c>
      <c r="I154" s="677">
        <f t="shared" si="136"/>
        <v>0</v>
      </c>
      <c r="J154" s="520">
        <v>0</v>
      </c>
      <c r="K154" s="520">
        <v>0</v>
      </c>
      <c r="L154" s="561">
        <f>SUM(O154:AA154)</f>
        <v>0</v>
      </c>
      <c r="M154" s="142"/>
      <c r="N154" s="158">
        <f t="shared" si="119"/>
        <v>0</v>
      </c>
      <c r="O154" s="92"/>
      <c r="P154" s="93"/>
      <c r="Q154" s="93"/>
      <c r="R154" s="93"/>
      <c r="S154" s="93"/>
      <c r="T154" s="96"/>
      <c r="U154" s="487">
        <f t="shared" si="120"/>
        <v>0</v>
      </c>
      <c r="V154" s="412"/>
      <c r="W154" s="93"/>
      <c r="X154" s="96"/>
      <c r="Y154" s="96"/>
      <c r="Z154" s="96"/>
      <c r="AA154" s="97"/>
      <c r="AC154" s="168"/>
    </row>
    <row r="155" spans="1:29" s="18" customFormat="1" hidden="1" x14ac:dyDescent="0.25">
      <c r="A155" s="125" t="s">
        <v>257</v>
      </c>
      <c r="B155" s="90" t="s">
        <v>677</v>
      </c>
      <c r="C155" s="803" t="s">
        <v>258</v>
      </c>
      <c r="D155" s="804"/>
      <c r="E155" s="804"/>
      <c r="F155" s="366">
        <f>SUM(N155:Z155)</f>
        <v>0</v>
      </c>
      <c r="G155" s="614">
        <f>SUM(N155:Z155)</f>
        <v>0</v>
      </c>
      <c r="H155" s="614">
        <f>SUM(N155:Z155)</f>
        <v>0</v>
      </c>
      <c r="I155" s="677">
        <f t="shared" si="136"/>
        <v>0</v>
      </c>
      <c r="J155" s="520">
        <v>0</v>
      </c>
      <c r="K155" s="520">
        <v>0</v>
      </c>
      <c r="L155" s="561">
        <f>SUM(O155:AA155)</f>
        <v>0</v>
      </c>
      <c r="M155" s="142"/>
      <c r="N155" s="158">
        <f t="shared" si="119"/>
        <v>0</v>
      </c>
      <c r="O155" s="92"/>
      <c r="P155" s="93"/>
      <c r="Q155" s="93"/>
      <c r="R155" s="93"/>
      <c r="S155" s="93"/>
      <c r="T155" s="96"/>
      <c r="U155" s="487">
        <f t="shared" si="120"/>
        <v>0</v>
      </c>
      <c r="V155" s="412"/>
      <c r="W155" s="93"/>
      <c r="X155" s="96"/>
      <c r="Y155" s="96"/>
      <c r="Z155" s="96"/>
      <c r="AA155" s="97"/>
      <c r="AC155" s="168"/>
    </row>
    <row r="156" spans="1:29" s="18" customFormat="1" ht="15.75" thickBot="1" x14ac:dyDescent="0.3">
      <c r="A156" s="125" t="s">
        <v>259</v>
      </c>
      <c r="B156" s="124" t="s">
        <v>678</v>
      </c>
      <c r="C156" s="847" t="s">
        <v>260</v>
      </c>
      <c r="D156" s="848"/>
      <c r="E156" s="848"/>
      <c r="F156" s="379">
        <v>0</v>
      </c>
      <c r="G156" s="627">
        <v>42519</v>
      </c>
      <c r="H156" s="627">
        <v>42519</v>
      </c>
      <c r="I156" s="690">
        <v>42519</v>
      </c>
      <c r="J156" s="533">
        <v>137019</v>
      </c>
      <c r="K156" s="533">
        <v>137019</v>
      </c>
      <c r="L156" s="574">
        <f>SUM(U156:AA156)</f>
        <v>114503</v>
      </c>
      <c r="M156" s="154"/>
      <c r="N156" s="158">
        <f t="shared" si="119"/>
        <v>114503</v>
      </c>
      <c r="O156" s="92"/>
      <c r="P156" s="93"/>
      <c r="Q156" s="93"/>
      <c r="R156" s="93"/>
      <c r="S156" s="93">
        <v>9524</v>
      </c>
      <c r="T156" s="96">
        <v>5372</v>
      </c>
      <c r="U156" s="487">
        <f t="shared" si="120"/>
        <v>14896</v>
      </c>
      <c r="V156" s="412">
        <v>2160</v>
      </c>
      <c r="W156" s="93"/>
      <c r="X156" s="96"/>
      <c r="Y156" s="96"/>
      <c r="Z156" s="96"/>
      <c r="AA156" s="97">
        <v>97447</v>
      </c>
      <c r="AC156" s="168"/>
    </row>
    <row r="157" spans="1:29" ht="15.75" thickBot="1" x14ac:dyDescent="0.3">
      <c r="B157" s="98" t="s">
        <v>261</v>
      </c>
      <c r="C157" s="807" t="s">
        <v>262</v>
      </c>
      <c r="D157" s="808"/>
      <c r="E157" s="808"/>
      <c r="F157" s="369">
        <f t="shared" ref="F157:L157" si="137">F158+F159+F160+F161</f>
        <v>0</v>
      </c>
      <c r="G157" s="617">
        <f t="shared" si="137"/>
        <v>0</v>
      </c>
      <c r="H157" s="617">
        <f t="shared" si="137"/>
        <v>0</v>
      </c>
      <c r="I157" s="680">
        <f t="shared" si="137"/>
        <v>2600240</v>
      </c>
      <c r="J157" s="523">
        <f t="shared" ref="J157" si="138">J158+J159+J160+J161</f>
        <v>2600240</v>
      </c>
      <c r="K157" s="523">
        <f t="shared" si="137"/>
        <v>2600240</v>
      </c>
      <c r="L157" s="564">
        <f t="shared" si="137"/>
        <v>2550240</v>
      </c>
      <c r="M157" s="144">
        <f t="shared" ref="M157:AA157" si="139">M158+M159+M160+M161</f>
        <v>0</v>
      </c>
      <c r="N157" s="156">
        <f t="shared" si="119"/>
        <v>2550240</v>
      </c>
      <c r="O157" s="84">
        <f t="shared" si="139"/>
        <v>0</v>
      </c>
      <c r="P157" s="85">
        <f t="shared" si="139"/>
        <v>0</v>
      </c>
      <c r="Q157" s="85">
        <f t="shared" si="139"/>
        <v>0</v>
      </c>
      <c r="R157" s="85">
        <f t="shared" si="139"/>
        <v>0</v>
      </c>
      <c r="S157" s="85">
        <f t="shared" si="139"/>
        <v>0</v>
      </c>
      <c r="T157" s="88">
        <f t="shared" si="139"/>
        <v>0</v>
      </c>
      <c r="U157" s="484">
        <f t="shared" si="120"/>
        <v>0</v>
      </c>
      <c r="V157" s="409">
        <f t="shared" si="139"/>
        <v>0</v>
      </c>
      <c r="W157" s="85">
        <f t="shared" si="139"/>
        <v>0</v>
      </c>
      <c r="X157" s="88">
        <f t="shared" si="139"/>
        <v>0</v>
      </c>
      <c r="Y157" s="88">
        <f t="shared" si="139"/>
        <v>0</v>
      </c>
      <c r="Z157" s="88">
        <f t="shared" si="139"/>
        <v>2550240</v>
      </c>
      <c r="AA157" s="89">
        <f t="shared" si="139"/>
        <v>0</v>
      </c>
      <c r="AC157" s="168"/>
    </row>
    <row r="158" spans="1:29" s="18" customFormat="1" x14ac:dyDescent="0.25">
      <c r="A158" s="125" t="s">
        <v>263</v>
      </c>
      <c r="B158" s="241" t="s">
        <v>679</v>
      </c>
      <c r="C158" s="849" t="s">
        <v>264</v>
      </c>
      <c r="D158" s="850"/>
      <c r="E158" s="850"/>
      <c r="F158" s="380">
        <v>0</v>
      </c>
      <c r="G158" s="628">
        <v>0</v>
      </c>
      <c r="H158" s="628">
        <v>0</v>
      </c>
      <c r="I158" s="691">
        <v>2047433</v>
      </c>
      <c r="J158" s="534">
        <v>2047433</v>
      </c>
      <c r="K158" s="534">
        <v>2047433</v>
      </c>
      <c r="L158" s="575">
        <f>SUM(U158:AA158)</f>
        <v>2018693</v>
      </c>
      <c r="M158" s="243"/>
      <c r="N158" s="244">
        <f t="shared" si="119"/>
        <v>2018693</v>
      </c>
      <c r="O158" s="245"/>
      <c r="P158" s="246"/>
      <c r="Q158" s="246"/>
      <c r="R158" s="246"/>
      <c r="S158" s="246"/>
      <c r="T158" s="247"/>
      <c r="U158" s="492">
        <f t="shared" si="120"/>
        <v>0</v>
      </c>
      <c r="V158" s="417"/>
      <c r="W158" s="246"/>
      <c r="X158" s="247"/>
      <c r="Y158" s="247"/>
      <c r="Z158" s="247">
        <v>2018693</v>
      </c>
      <c r="AA158" s="249"/>
      <c r="AC158" s="168"/>
    </row>
    <row r="159" spans="1:29" s="18" customFormat="1" hidden="1" x14ac:dyDescent="0.25">
      <c r="A159" s="125" t="s">
        <v>265</v>
      </c>
      <c r="B159" s="250" t="s">
        <v>680</v>
      </c>
      <c r="C159" s="843" t="s">
        <v>871</v>
      </c>
      <c r="D159" s="844"/>
      <c r="E159" s="844"/>
      <c r="F159" s="381">
        <f>SUM(N159:Z159)</f>
        <v>0</v>
      </c>
      <c r="G159" s="629">
        <f>SUM(N159:Z159)</f>
        <v>0</v>
      </c>
      <c r="H159" s="629">
        <f t="shared" ref="H159:H160" si="140">SUM(N159:Z159)</f>
        <v>0</v>
      </c>
      <c r="I159" s="692">
        <v>0</v>
      </c>
      <c r="J159" s="535">
        <v>0</v>
      </c>
      <c r="K159" s="535">
        <v>0</v>
      </c>
      <c r="L159" s="576">
        <f>SUM(O159:AA159)</f>
        <v>0</v>
      </c>
      <c r="M159" s="252"/>
      <c r="N159" s="244">
        <f t="shared" si="119"/>
        <v>0</v>
      </c>
      <c r="O159" s="245"/>
      <c r="P159" s="246"/>
      <c r="Q159" s="246"/>
      <c r="R159" s="246"/>
      <c r="S159" s="246"/>
      <c r="T159" s="247"/>
      <c r="U159" s="492">
        <f t="shared" si="120"/>
        <v>0</v>
      </c>
      <c r="V159" s="417"/>
      <c r="W159" s="246"/>
      <c r="X159" s="247"/>
      <c r="Y159" s="247"/>
      <c r="Z159" s="247"/>
      <c r="AA159" s="249"/>
      <c r="AC159" s="168"/>
    </row>
    <row r="160" spans="1:29" s="18" customFormat="1" hidden="1" x14ac:dyDescent="0.25">
      <c r="A160" s="125" t="s">
        <v>266</v>
      </c>
      <c r="B160" s="250" t="s">
        <v>681</v>
      </c>
      <c r="C160" s="843" t="s">
        <v>267</v>
      </c>
      <c r="D160" s="844"/>
      <c r="E160" s="844"/>
      <c r="F160" s="381">
        <f>SUM(N160:Z160)</f>
        <v>0</v>
      </c>
      <c r="G160" s="629">
        <f>SUM(N160:Z160)</f>
        <v>0</v>
      </c>
      <c r="H160" s="629">
        <f t="shared" si="140"/>
        <v>0</v>
      </c>
      <c r="I160" s="692">
        <v>0</v>
      </c>
      <c r="J160" s="535">
        <v>0</v>
      </c>
      <c r="K160" s="535">
        <v>0</v>
      </c>
      <c r="L160" s="576">
        <f>SUM(O160:AA160)</f>
        <v>0</v>
      </c>
      <c r="M160" s="252"/>
      <c r="N160" s="244">
        <f t="shared" si="119"/>
        <v>0</v>
      </c>
      <c r="O160" s="245"/>
      <c r="P160" s="246"/>
      <c r="Q160" s="246"/>
      <c r="R160" s="246"/>
      <c r="S160" s="246"/>
      <c r="T160" s="247"/>
      <c r="U160" s="492">
        <f t="shared" si="120"/>
        <v>0</v>
      </c>
      <c r="V160" s="417"/>
      <c r="W160" s="246"/>
      <c r="X160" s="247"/>
      <c r="Y160" s="247"/>
      <c r="Z160" s="247"/>
      <c r="AA160" s="249"/>
      <c r="AC160" s="168"/>
    </row>
    <row r="161" spans="1:29" s="18" customFormat="1" ht="15.75" thickBot="1" x14ac:dyDescent="0.3">
      <c r="A161" s="125" t="s">
        <v>268</v>
      </c>
      <c r="B161" s="253" t="s">
        <v>682</v>
      </c>
      <c r="C161" s="845" t="s">
        <v>366</v>
      </c>
      <c r="D161" s="846"/>
      <c r="E161" s="846"/>
      <c r="F161" s="382">
        <v>0</v>
      </c>
      <c r="G161" s="630">
        <v>0</v>
      </c>
      <c r="H161" s="630">
        <v>0</v>
      </c>
      <c r="I161" s="693">
        <v>552807</v>
      </c>
      <c r="J161" s="536">
        <v>552807</v>
      </c>
      <c r="K161" s="536">
        <v>552807</v>
      </c>
      <c r="L161" s="577">
        <f>SUM(U161:AA161)</f>
        <v>531547</v>
      </c>
      <c r="M161" s="255"/>
      <c r="N161" s="244">
        <f t="shared" si="119"/>
        <v>531547</v>
      </c>
      <c r="O161" s="245"/>
      <c r="P161" s="246"/>
      <c r="Q161" s="246"/>
      <c r="R161" s="246"/>
      <c r="S161" s="246"/>
      <c r="T161" s="247"/>
      <c r="U161" s="492">
        <f t="shared" si="120"/>
        <v>0</v>
      </c>
      <c r="V161" s="417"/>
      <c r="W161" s="246"/>
      <c r="X161" s="247"/>
      <c r="Y161" s="247"/>
      <c r="Z161" s="247">
        <v>531547</v>
      </c>
      <c r="AA161" s="249"/>
      <c r="AC161" s="168"/>
    </row>
    <row r="162" spans="1:29" ht="15.75" thickBot="1" x14ac:dyDescent="0.3">
      <c r="B162" s="98" t="s">
        <v>269</v>
      </c>
      <c r="C162" s="807" t="s">
        <v>270</v>
      </c>
      <c r="D162" s="808"/>
      <c r="E162" s="808"/>
      <c r="F162" s="369">
        <f t="shared" ref="F162:L162" si="141">F163+F164+F175+F186+F197+F200+F212+F213+F214</f>
        <v>0</v>
      </c>
      <c r="G162" s="617">
        <f t="shared" si="141"/>
        <v>0</v>
      </c>
      <c r="H162" s="617">
        <f t="shared" si="141"/>
        <v>0</v>
      </c>
      <c r="I162" s="680">
        <f t="shared" si="141"/>
        <v>0</v>
      </c>
      <c r="J162" s="523">
        <f t="shared" ref="J162" si="142">J163+J164+J175+J186+J197+J200+J212+J213+J214</f>
        <v>0</v>
      </c>
      <c r="K162" s="523">
        <f t="shared" si="141"/>
        <v>0</v>
      </c>
      <c r="L162" s="564">
        <f t="shared" si="141"/>
        <v>0</v>
      </c>
      <c r="M162" s="144">
        <f t="shared" ref="M162:AA162" si="143">M163+M164+M175+M186+M197+M200+M212+M213+M214</f>
        <v>0</v>
      </c>
      <c r="N162" s="156">
        <f t="shared" si="119"/>
        <v>0</v>
      </c>
      <c r="O162" s="84">
        <f t="shared" si="143"/>
        <v>0</v>
      </c>
      <c r="P162" s="85">
        <f t="shared" si="143"/>
        <v>0</v>
      </c>
      <c r="Q162" s="85">
        <f t="shared" si="143"/>
        <v>0</v>
      </c>
      <c r="R162" s="85">
        <f t="shared" si="143"/>
        <v>0</v>
      </c>
      <c r="S162" s="85">
        <f t="shared" si="143"/>
        <v>0</v>
      </c>
      <c r="T162" s="88">
        <f t="shared" si="143"/>
        <v>0</v>
      </c>
      <c r="U162" s="484">
        <f t="shared" si="120"/>
        <v>0</v>
      </c>
      <c r="V162" s="409">
        <f t="shared" si="143"/>
        <v>0</v>
      </c>
      <c r="W162" s="85">
        <f t="shared" si="143"/>
        <v>0</v>
      </c>
      <c r="X162" s="88">
        <f t="shared" si="143"/>
        <v>0</v>
      </c>
      <c r="Y162" s="88">
        <f t="shared" si="143"/>
        <v>0</v>
      </c>
      <c r="Z162" s="88">
        <f t="shared" si="143"/>
        <v>0</v>
      </c>
      <c r="AA162" s="89">
        <f t="shared" si="143"/>
        <v>0</v>
      </c>
      <c r="AC162" s="168"/>
    </row>
    <row r="163" spans="1:29" s="18" customFormat="1" ht="25.5" hidden="1" customHeight="1" x14ac:dyDescent="0.25">
      <c r="A163" s="125" t="s">
        <v>271</v>
      </c>
      <c r="B163" s="90" t="s">
        <v>683</v>
      </c>
      <c r="C163" s="796" t="s">
        <v>367</v>
      </c>
      <c r="D163" s="797"/>
      <c r="E163" s="797"/>
      <c r="F163" s="383">
        <f>SUM(N163:Z163)</f>
        <v>0</v>
      </c>
      <c r="G163" s="631">
        <f>SUM(N163:Z163)</f>
        <v>0</v>
      </c>
      <c r="H163" s="631">
        <f>SUM(N163:Z163)</f>
        <v>0</v>
      </c>
      <c r="I163" s="694">
        <f>SUM(N163:Z163)</f>
        <v>0</v>
      </c>
      <c r="J163" s="537">
        <f>SUM(N163:Z163)</f>
        <v>0</v>
      </c>
      <c r="K163" s="537">
        <f>SUM(O163:AA163)</f>
        <v>0</v>
      </c>
      <c r="L163" s="578">
        <f>SUM(O163:AA163)</f>
        <v>0</v>
      </c>
      <c r="M163" s="155"/>
      <c r="N163" s="158">
        <f t="shared" si="119"/>
        <v>0</v>
      </c>
      <c r="O163" s="92"/>
      <c r="P163" s="93"/>
      <c r="Q163" s="93"/>
      <c r="R163" s="93"/>
      <c r="S163" s="93"/>
      <c r="T163" s="96"/>
      <c r="U163" s="487">
        <f t="shared" si="120"/>
        <v>0</v>
      </c>
      <c r="V163" s="412"/>
      <c r="W163" s="93"/>
      <c r="X163" s="96"/>
      <c r="Y163" s="96"/>
      <c r="Z163" s="96"/>
      <c r="AA163" s="97"/>
      <c r="AC163" s="168"/>
    </row>
    <row r="164" spans="1:29" s="18" customFormat="1" ht="16.350000000000001" hidden="1" customHeight="1" x14ac:dyDescent="0.25">
      <c r="A164" s="125" t="s">
        <v>272</v>
      </c>
      <c r="B164" s="90" t="s">
        <v>684</v>
      </c>
      <c r="C164" s="841" t="s">
        <v>812</v>
      </c>
      <c r="D164" s="842"/>
      <c r="E164" s="842"/>
      <c r="F164" s="383">
        <f t="shared" ref="F164:L164" si="144">F165+F166+F167+F168+F169+F170+F171+F172+F173+F174</f>
        <v>0</v>
      </c>
      <c r="G164" s="631">
        <f t="shared" si="144"/>
        <v>0</v>
      </c>
      <c r="H164" s="631">
        <f t="shared" si="144"/>
        <v>0</v>
      </c>
      <c r="I164" s="694">
        <f t="shared" si="144"/>
        <v>0</v>
      </c>
      <c r="J164" s="537">
        <f t="shared" ref="J164" si="145">J165+J166+J167+J168+J169+J170+J171+J172+J173+J174</f>
        <v>0</v>
      </c>
      <c r="K164" s="537">
        <f t="shared" si="144"/>
        <v>0</v>
      </c>
      <c r="L164" s="578">
        <f t="shared" si="144"/>
        <v>0</v>
      </c>
      <c r="M164" s="155">
        <f t="shared" ref="M164:AA164" si="146">M165+M166+M167+M168+M169+M170+M171+M172+M173+M174</f>
        <v>0</v>
      </c>
      <c r="N164" s="158">
        <f t="shared" si="119"/>
        <v>0</v>
      </c>
      <c r="O164" s="92">
        <f t="shared" si="146"/>
        <v>0</v>
      </c>
      <c r="P164" s="93">
        <f t="shared" si="146"/>
        <v>0</v>
      </c>
      <c r="Q164" s="93">
        <f t="shared" si="146"/>
        <v>0</v>
      </c>
      <c r="R164" s="93">
        <f t="shared" si="146"/>
        <v>0</v>
      </c>
      <c r="S164" s="93">
        <f t="shared" si="146"/>
        <v>0</v>
      </c>
      <c r="T164" s="96">
        <f t="shared" si="146"/>
        <v>0</v>
      </c>
      <c r="U164" s="487">
        <f t="shared" si="120"/>
        <v>0</v>
      </c>
      <c r="V164" s="412">
        <f t="shared" si="146"/>
        <v>0</v>
      </c>
      <c r="W164" s="93">
        <f t="shared" si="146"/>
        <v>0</v>
      </c>
      <c r="X164" s="96">
        <f t="shared" si="146"/>
        <v>0</v>
      </c>
      <c r="Y164" s="96">
        <f t="shared" si="146"/>
        <v>0</v>
      </c>
      <c r="Z164" s="96">
        <f t="shared" si="146"/>
        <v>0</v>
      </c>
      <c r="AA164" s="97">
        <f t="shared" si="146"/>
        <v>0</v>
      </c>
      <c r="AC164" s="168"/>
    </row>
    <row r="165" spans="1:29" hidden="1" x14ac:dyDescent="0.25">
      <c r="B165" s="54"/>
      <c r="C165" s="2"/>
      <c r="D165" s="801" t="s">
        <v>813</v>
      </c>
      <c r="E165" s="801"/>
      <c r="F165" s="373">
        <f t="shared" ref="F165:F174" si="147">SUM(N165:Z165)</f>
        <v>0</v>
      </c>
      <c r="G165" s="621">
        <f t="shared" ref="G165:G174" si="148">SUM(N165:Z165)</f>
        <v>0</v>
      </c>
      <c r="H165" s="621">
        <f t="shared" ref="H165:H174" si="149">SUM(N165:Z165)</f>
        <v>0</v>
      </c>
      <c r="I165" s="684">
        <f t="shared" ref="I165:I174" si="150">SUM(N165:Z165)</f>
        <v>0</v>
      </c>
      <c r="J165" s="527">
        <f t="shared" ref="J165:K174" si="151">SUM(N165:Z165)</f>
        <v>0</v>
      </c>
      <c r="K165" s="527">
        <f t="shared" si="151"/>
        <v>0</v>
      </c>
      <c r="L165" s="568">
        <f t="shared" ref="L165:L174" si="152">SUM(O165:AA165)</f>
        <v>0</v>
      </c>
      <c r="M165" s="141"/>
      <c r="N165" s="159">
        <f t="shared" si="119"/>
        <v>0</v>
      </c>
      <c r="O165" s="73"/>
      <c r="P165" s="1"/>
      <c r="Q165" s="1"/>
      <c r="R165" s="1"/>
      <c r="S165" s="1"/>
      <c r="T165" s="79"/>
      <c r="U165" s="489">
        <f t="shared" si="120"/>
        <v>0</v>
      </c>
      <c r="V165" s="414"/>
      <c r="W165" s="1"/>
      <c r="X165" s="79"/>
      <c r="Y165" s="79"/>
      <c r="Z165" s="79"/>
      <c r="AA165" s="44"/>
      <c r="AC165" s="168"/>
    </row>
    <row r="166" spans="1:29" hidden="1" x14ac:dyDescent="0.25">
      <c r="B166" s="54"/>
      <c r="C166" s="2"/>
      <c r="D166" s="801" t="s">
        <v>814</v>
      </c>
      <c r="E166" s="801"/>
      <c r="F166" s="373">
        <f t="shared" si="147"/>
        <v>0</v>
      </c>
      <c r="G166" s="621">
        <f t="shared" si="148"/>
        <v>0</v>
      </c>
      <c r="H166" s="621">
        <f t="shared" si="149"/>
        <v>0</v>
      </c>
      <c r="I166" s="684">
        <f t="shared" si="150"/>
        <v>0</v>
      </c>
      <c r="J166" s="527">
        <f t="shared" si="151"/>
        <v>0</v>
      </c>
      <c r="K166" s="527">
        <f t="shared" si="151"/>
        <v>0</v>
      </c>
      <c r="L166" s="568">
        <f t="shared" si="152"/>
        <v>0</v>
      </c>
      <c r="M166" s="141"/>
      <c r="N166" s="159">
        <f t="shared" si="119"/>
        <v>0</v>
      </c>
      <c r="O166" s="73"/>
      <c r="P166" s="1"/>
      <c r="Q166" s="1"/>
      <c r="R166" s="1"/>
      <c r="S166" s="1"/>
      <c r="T166" s="79"/>
      <c r="U166" s="489">
        <f t="shared" si="120"/>
        <v>0</v>
      </c>
      <c r="V166" s="414"/>
      <c r="W166" s="1"/>
      <c r="X166" s="79"/>
      <c r="Y166" s="79"/>
      <c r="Z166" s="79"/>
      <c r="AA166" s="44"/>
      <c r="AC166" s="168"/>
    </row>
    <row r="167" spans="1:29" hidden="1" x14ac:dyDescent="0.25">
      <c r="B167" s="54"/>
      <c r="C167" s="2"/>
      <c r="D167" s="801" t="s">
        <v>545</v>
      </c>
      <c r="E167" s="801"/>
      <c r="F167" s="373">
        <f t="shared" si="147"/>
        <v>0</v>
      </c>
      <c r="G167" s="621">
        <f t="shared" si="148"/>
        <v>0</v>
      </c>
      <c r="H167" s="621">
        <f t="shared" si="149"/>
        <v>0</v>
      </c>
      <c r="I167" s="684">
        <f t="shared" si="150"/>
        <v>0</v>
      </c>
      <c r="J167" s="527">
        <f t="shared" si="151"/>
        <v>0</v>
      </c>
      <c r="K167" s="527">
        <f t="shared" si="151"/>
        <v>0</v>
      </c>
      <c r="L167" s="568">
        <f t="shared" si="152"/>
        <v>0</v>
      </c>
      <c r="M167" s="141"/>
      <c r="N167" s="159">
        <f t="shared" si="119"/>
        <v>0</v>
      </c>
      <c r="O167" s="73"/>
      <c r="P167" s="1"/>
      <c r="Q167" s="1"/>
      <c r="R167" s="1"/>
      <c r="S167" s="1"/>
      <c r="T167" s="79"/>
      <c r="U167" s="489">
        <f t="shared" si="120"/>
        <v>0</v>
      </c>
      <c r="V167" s="414"/>
      <c r="W167" s="1"/>
      <c r="X167" s="79"/>
      <c r="Y167" s="79"/>
      <c r="Z167" s="79"/>
      <c r="AA167" s="44"/>
      <c r="AC167" s="168"/>
    </row>
    <row r="168" spans="1:29" ht="25.5" hidden="1" customHeight="1" x14ac:dyDescent="0.25">
      <c r="B168" s="54"/>
      <c r="C168" s="2"/>
      <c r="D168" s="798" t="s">
        <v>548</v>
      </c>
      <c r="E168" s="798"/>
      <c r="F168" s="376">
        <f t="shared" si="147"/>
        <v>0</v>
      </c>
      <c r="G168" s="624">
        <f t="shared" si="148"/>
        <v>0</v>
      </c>
      <c r="H168" s="624">
        <f t="shared" si="149"/>
        <v>0</v>
      </c>
      <c r="I168" s="687">
        <f t="shared" si="150"/>
        <v>0</v>
      </c>
      <c r="J168" s="530">
        <f t="shared" si="151"/>
        <v>0</v>
      </c>
      <c r="K168" s="530">
        <f t="shared" si="151"/>
        <v>0</v>
      </c>
      <c r="L168" s="571">
        <f t="shared" si="152"/>
        <v>0</v>
      </c>
      <c r="M168" s="151"/>
      <c r="N168" s="159">
        <f t="shared" si="119"/>
        <v>0</v>
      </c>
      <c r="O168" s="73"/>
      <c r="P168" s="1"/>
      <c r="Q168" s="1"/>
      <c r="R168" s="1"/>
      <c r="S168" s="1"/>
      <c r="T168" s="79"/>
      <c r="U168" s="489">
        <f t="shared" si="120"/>
        <v>0</v>
      </c>
      <c r="V168" s="414"/>
      <c r="W168" s="1"/>
      <c r="X168" s="79"/>
      <c r="Y168" s="79"/>
      <c r="Z168" s="79"/>
      <c r="AA168" s="44"/>
      <c r="AC168" s="168"/>
    </row>
    <row r="169" spans="1:29" hidden="1" x14ac:dyDescent="0.25">
      <c r="B169" s="54"/>
      <c r="C169" s="2"/>
      <c r="D169" s="801" t="s">
        <v>550</v>
      </c>
      <c r="E169" s="801"/>
      <c r="F169" s="373">
        <f t="shared" si="147"/>
        <v>0</v>
      </c>
      <c r="G169" s="621">
        <f t="shared" si="148"/>
        <v>0</v>
      </c>
      <c r="H169" s="621">
        <f t="shared" si="149"/>
        <v>0</v>
      </c>
      <c r="I169" s="684">
        <f t="shared" si="150"/>
        <v>0</v>
      </c>
      <c r="J169" s="527">
        <f t="shared" si="151"/>
        <v>0</v>
      </c>
      <c r="K169" s="527">
        <f t="shared" si="151"/>
        <v>0</v>
      </c>
      <c r="L169" s="568">
        <f t="shared" si="152"/>
        <v>0</v>
      </c>
      <c r="M169" s="141"/>
      <c r="N169" s="159">
        <f t="shared" si="119"/>
        <v>0</v>
      </c>
      <c r="O169" s="73"/>
      <c r="P169" s="1"/>
      <c r="Q169" s="1"/>
      <c r="R169" s="1"/>
      <c r="S169" s="1"/>
      <c r="T169" s="79"/>
      <c r="U169" s="489">
        <f t="shared" si="120"/>
        <v>0</v>
      </c>
      <c r="V169" s="414"/>
      <c r="W169" s="1"/>
      <c r="X169" s="79"/>
      <c r="Y169" s="79"/>
      <c r="Z169" s="79"/>
      <c r="AA169" s="44"/>
      <c r="AC169" s="168"/>
    </row>
    <row r="170" spans="1:29" hidden="1" x14ac:dyDescent="0.25">
      <c r="B170" s="54"/>
      <c r="C170" s="2"/>
      <c r="D170" s="801" t="s">
        <v>551</v>
      </c>
      <c r="E170" s="801"/>
      <c r="F170" s="373">
        <f t="shared" si="147"/>
        <v>0</v>
      </c>
      <c r="G170" s="621">
        <f t="shared" si="148"/>
        <v>0</v>
      </c>
      <c r="H170" s="621">
        <f t="shared" si="149"/>
        <v>0</v>
      </c>
      <c r="I170" s="684">
        <f t="shared" si="150"/>
        <v>0</v>
      </c>
      <c r="J170" s="527">
        <f t="shared" si="151"/>
        <v>0</v>
      </c>
      <c r="K170" s="527">
        <f t="shared" si="151"/>
        <v>0</v>
      </c>
      <c r="L170" s="568">
        <f t="shared" si="152"/>
        <v>0</v>
      </c>
      <c r="M170" s="141"/>
      <c r="N170" s="159">
        <f t="shared" si="119"/>
        <v>0</v>
      </c>
      <c r="O170" s="73"/>
      <c r="P170" s="1"/>
      <c r="Q170" s="1"/>
      <c r="R170" s="1"/>
      <c r="S170" s="1"/>
      <c r="T170" s="79"/>
      <c r="U170" s="489">
        <f t="shared" si="120"/>
        <v>0</v>
      </c>
      <c r="V170" s="414"/>
      <c r="W170" s="1"/>
      <c r="X170" s="79"/>
      <c r="Y170" s="79"/>
      <c r="Z170" s="79"/>
      <c r="AA170" s="44"/>
      <c r="AC170" s="168"/>
    </row>
    <row r="171" spans="1:29" ht="25.5" hidden="1" customHeight="1" x14ac:dyDescent="0.25">
      <c r="B171" s="54"/>
      <c r="C171" s="2"/>
      <c r="D171" s="798" t="s">
        <v>555</v>
      </c>
      <c r="E171" s="798"/>
      <c r="F171" s="376">
        <f t="shared" si="147"/>
        <v>0</v>
      </c>
      <c r="G171" s="624">
        <f t="shared" si="148"/>
        <v>0</v>
      </c>
      <c r="H171" s="624">
        <f t="shared" si="149"/>
        <v>0</v>
      </c>
      <c r="I171" s="687">
        <f t="shared" si="150"/>
        <v>0</v>
      </c>
      <c r="J171" s="530">
        <f t="shared" si="151"/>
        <v>0</v>
      </c>
      <c r="K171" s="530">
        <f t="shared" si="151"/>
        <v>0</v>
      </c>
      <c r="L171" s="571">
        <f t="shared" si="152"/>
        <v>0</v>
      </c>
      <c r="M171" s="151"/>
      <c r="N171" s="159">
        <f t="shared" si="119"/>
        <v>0</v>
      </c>
      <c r="O171" s="73"/>
      <c r="P171" s="1"/>
      <c r="Q171" s="1"/>
      <c r="R171" s="1"/>
      <c r="S171" s="1"/>
      <c r="T171" s="79"/>
      <c r="U171" s="489">
        <f t="shared" si="120"/>
        <v>0</v>
      </c>
      <c r="V171" s="414"/>
      <c r="W171" s="1"/>
      <c r="X171" s="79"/>
      <c r="Y171" s="79"/>
      <c r="Z171" s="79"/>
      <c r="AA171" s="44"/>
      <c r="AC171" s="168"/>
    </row>
    <row r="172" spans="1:29" ht="25.5" hidden="1" customHeight="1" x14ac:dyDescent="0.25">
      <c r="B172" s="54"/>
      <c r="C172" s="2"/>
      <c r="D172" s="798" t="s">
        <v>558</v>
      </c>
      <c r="E172" s="798"/>
      <c r="F172" s="376">
        <f t="shared" si="147"/>
        <v>0</v>
      </c>
      <c r="G172" s="624">
        <f t="shared" si="148"/>
        <v>0</v>
      </c>
      <c r="H172" s="624">
        <f t="shared" si="149"/>
        <v>0</v>
      </c>
      <c r="I172" s="687">
        <f t="shared" si="150"/>
        <v>0</v>
      </c>
      <c r="J172" s="530">
        <f t="shared" si="151"/>
        <v>0</v>
      </c>
      <c r="K172" s="530">
        <f t="shared" si="151"/>
        <v>0</v>
      </c>
      <c r="L172" s="571">
        <f t="shared" si="152"/>
        <v>0</v>
      </c>
      <c r="M172" s="151"/>
      <c r="N172" s="159">
        <f t="shared" si="119"/>
        <v>0</v>
      </c>
      <c r="O172" s="73"/>
      <c r="P172" s="1"/>
      <c r="Q172" s="1"/>
      <c r="R172" s="1"/>
      <c r="S172" s="1"/>
      <c r="T172" s="79"/>
      <c r="U172" s="489">
        <f t="shared" si="120"/>
        <v>0</v>
      </c>
      <c r="V172" s="414"/>
      <c r="W172" s="1"/>
      <c r="X172" s="79"/>
      <c r="Y172" s="79"/>
      <c r="Z172" s="79"/>
      <c r="AA172" s="44"/>
      <c r="AC172" s="168"/>
    </row>
    <row r="173" spans="1:29" ht="25.5" hidden="1" customHeight="1" x14ac:dyDescent="0.25">
      <c r="B173" s="54"/>
      <c r="C173" s="2"/>
      <c r="D173" s="798" t="s">
        <v>560</v>
      </c>
      <c r="E173" s="798"/>
      <c r="F173" s="376">
        <f t="shared" si="147"/>
        <v>0</v>
      </c>
      <c r="G173" s="624">
        <f t="shared" si="148"/>
        <v>0</v>
      </c>
      <c r="H173" s="624">
        <f t="shared" si="149"/>
        <v>0</v>
      </c>
      <c r="I173" s="687">
        <f t="shared" si="150"/>
        <v>0</v>
      </c>
      <c r="J173" s="530">
        <f t="shared" si="151"/>
        <v>0</v>
      </c>
      <c r="K173" s="530">
        <f t="shared" si="151"/>
        <v>0</v>
      </c>
      <c r="L173" s="571">
        <f t="shared" si="152"/>
        <v>0</v>
      </c>
      <c r="M173" s="151"/>
      <c r="N173" s="159">
        <f t="shared" si="119"/>
        <v>0</v>
      </c>
      <c r="O173" s="73"/>
      <c r="P173" s="1"/>
      <c r="Q173" s="1"/>
      <c r="R173" s="1"/>
      <c r="S173" s="1"/>
      <c r="T173" s="79"/>
      <c r="U173" s="489">
        <f t="shared" si="120"/>
        <v>0</v>
      </c>
      <c r="V173" s="414"/>
      <c r="W173" s="1"/>
      <c r="X173" s="79"/>
      <c r="Y173" s="79"/>
      <c r="Z173" s="79"/>
      <c r="AA173" s="44"/>
      <c r="AC173" s="168"/>
    </row>
    <row r="174" spans="1:29" ht="25.5" hidden="1" customHeight="1" x14ac:dyDescent="0.25">
      <c r="B174" s="54"/>
      <c r="C174" s="2"/>
      <c r="D174" s="798" t="s">
        <v>563</v>
      </c>
      <c r="E174" s="798"/>
      <c r="F174" s="376">
        <f t="shared" si="147"/>
        <v>0</v>
      </c>
      <c r="G174" s="624">
        <f t="shared" si="148"/>
        <v>0</v>
      </c>
      <c r="H174" s="624">
        <f t="shared" si="149"/>
        <v>0</v>
      </c>
      <c r="I174" s="687">
        <f t="shared" si="150"/>
        <v>0</v>
      </c>
      <c r="J174" s="530">
        <f t="shared" si="151"/>
        <v>0</v>
      </c>
      <c r="K174" s="530">
        <f t="shared" si="151"/>
        <v>0</v>
      </c>
      <c r="L174" s="571">
        <f t="shared" si="152"/>
        <v>0</v>
      </c>
      <c r="M174" s="151"/>
      <c r="N174" s="159">
        <f t="shared" si="119"/>
        <v>0</v>
      </c>
      <c r="O174" s="73"/>
      <c r="P174" s="1"/>
      <c r="Q174" s="1"/>
      <c r="R174" s="1"/>
      <c r="S174" s="1"/>
      <c r="T174" s="79"/>
      <c r="U174" s="489">
        <f t="shared" si="120"/>
        <v>0</v>
      </c>
      <c r="V174" s="414"/>
      <c r="W174" s="1"/>
      <c r="X174" s="79"/>
      <c r="Y174" s="79"/>
      <c r="Z174" s="79"/>
      <c r="AA174" s="44"/>
      <c r="AC174" s="168"/>
    </row>
    <row r="175" spans="1:29" s="18" customFormat="1" ht="25.5" hidden="1" customHeight="1" x14ac:dyDescent="0.25">
      <c r="A175" s="128" t="s">
        <v>273</v>
      </c>
      <c r="B175" s="90" t="s">
        <v>685</v>
      </c>
      <c r="C175" s="841" t="s">
        <v>606</v>
      </c>
      <c r="D175" s="842"/>
      <c r="E175" s="842"/>
      <c r="F175" s="383">
        <f t="shared" ref="F175:L175" si="153">F176+F177+F178+F179+F180+F181+F182+F183+F184+F185</f>
        <v>0</v>
      </c>
      <c r="G175" s="631">
        <f t="shared" si="153"/>
        <v>0</v>
      </c>
      <c r="H175" s="631">
        <f t="shared" si="153"/>
        <v>0</v>
      </c>
      <c r="I175" s="694">
        <f t="shared" si="153"/>
        <v>0</v>
      </c>
      <c r="J175" s="537">
        <f t="shared" ref="J175" si="154">J176+J177+J178+J179+J180+J181+J182+J183+J184+J185</f>
        <v>0</v>
      </c>
      <c r="K175" s="537">
        <f t="shared" si="153"/>
        <v>0</v>
      </c>
      <c r="L175" s="578">
        <f t="shared" si="153"/>
        <v>0</v>
      </c>
      <c r="M175" s="155">
        <f t="shared" ref="M175:AA175" si="155">M176+M177+M178+M179+M180+M181+M182+M183+M184+M185</f>
        <v>0</v>
      </c>
      <c r="N175" s="158">
        <f t="shared" si="119"/>
        <v>0</v>
      </c>
      <c r="O175" s="92">
        <f t="shared" si="155"/>
        <v>0</v>
      </c>
      <c r="P175" s="93">
        <f t="shared" si="155"/>
        <v>0</v>
      </c>
      <c r="Q175" s="93">
        <f t="shared" si="155"/>
        <v>0</v>
      </c>
      <c r="R175" s="93">
        <f t="shared" si="155"/>
        <v>0</v>
      </c>
      <c r="S175" s="93">
        <f t="shared" si="155"/>
        <v>0</v>
      </c>
      <c r="T175" s="96">
        <f t="shared" si="155"/>
        <v>0</v>
      </c>
      <c r="U175" s="487">
        <f t="shared" si="120"/>
        <v>0</v>
      </c>
      <c r="V175" s="412">
        <f t="shared" si="155"/>
        <v>0</v>
      </c>
      <c r="W175" s="93">
        <f t="shared" si="155"/>
        <v>0</v>
      </c>
      <c r="X175" s="96">
        <f t="shared" si="155"/>
        <v>0</v>
      </c>
      <c r="Y175" s="96">
        <f t="shared" si="155"/>
        <v>0</v>
      </c>
      <c r="Z175" s="96">
        <f t="shared" si="155"/>
        <v>0</v>
      </c>
      <c r="AA175" s="97">
        <f t="shared" si="155"/>
        <v>0</v>
      </c>
      <c r="AC175" s="168"/>
    </row>
    <row r="176" spans="1:29" hidden="1" x14ac:dyDescent="0.25">
      <c r="B176" s="54"/>
      <c r="C176" s="2"/>
      <c r="D176" s="801" t="s">
        <v>815</v>
      </c>
      <c r="E176" s="801"/>
      <c r="F176" s="373">
        <f t="shared" ref="F176:F185" si="156">SUM(N176:Z176)</f>
        <v>0</v>
      </c>
      <c r="G176" s="621">
        <f t="shared" ref="G176:G185" si="157">SUM(N176:Z176)</f>
        <v>0</v>
      </c>
      <c r="H176" s="621">
        <f t="shared" ref="H176:H185" si="158">SUM(N176:Z176)</f>
        <v>0</v>
      </c>
      <c r="I176" s="684">
        <f t="shared" ref="I176:I185" si="159">SUM(N176:Z176)</f>
        <v>0</v>
      </c>
      <c r="J176" s="527">
        <f t="shared" ref="J176:K185" si="160">SUM(N176:Z176)</f>
        <v>0</v>
      </c>
      <c r="K176" s="527">
        <f t="shared" si="160"/>
        <v>0</v>
      </c>
      <c r="L176" s="568">
        <f t="shared" ref="L176:L185" si="161">SUM(O176:AA176)</f>
        <v>0</v>
      </c>
      <c r="M176" s="141"/>
      <c r="N176" s="159">
        <f t="shared" si="119"/>
        <v>0</v>
      </c>
      <c r="O176" s="73"/>
      <c r="P176" s="1"/>
      <c r="Q176" s="1"/>
      <c r="R176" s="1"/>
      <c r="S176" s="1"/>
      <c r="T176" s="79"/>
      <c r="U176" s="489">
        <f t="shared" si="120"/>
        <v>0</v>
      </c>
      <c r="V176" s="414"/>
      <c r="W176" s="1"/>
      <c r="X176" s="79"/>
      <c r="Y176" s="79"/>
      <c r="Z176" s="79"/>
      <c r="AA176" s="44"/>
      <c r="AC176" s="168"/>
    </row>
    <row r="177" spans="1:29" hidden="1" x14ac:dyDescent="0.25">
      <c r="B177" s="54"/>
      <c r="C177" s="2"/>
      <c r="D177" s="801" t="s">
        <v>816</v>
      </c>
      <c r="E177" s="801"/>
      <c r="F177" s="373">
        <f t="shared" si="156"/>
        <v>0</v>
      </c>
      <c r="G177" s="621">
        <f t="shared" si="157"/>
        <v>0</v>
      </c>
      <c r="H177" s="621">
        <f t="shared" si="158"/>
        <v>0</v>
      </c>
      <c r="I177" s="684">
        <f t="shared" si="159"/>
        <v>0</v>
      </c>
      <c r="J177" s="527">
        <f t="shared" si="160"/>
        <v>0</v>
      </c>
      <c r="K177" s="527">
        <f t="shared" si="160"/>
        <v>0</v>
      </c>
      <c r="L177" s="568">
        <f t="shared" si="161"/>
        <v>0</v>
      </c>
      <c r="M177" s="141"/>
      <c r="N177" s="159">
        <f t="shared" si="119"/>
        <v>0</v>
      </c>
      <c r="O177" s="73"/>
      <c r="P177" s="1"/>
      <c r="Q177" s="1"/>
      <c r="R177" s="1"/>
      <c r="S177" s="1"/>
      <c r="T177" s="79"/>
      <c r="U177" s="489">
        <f t="shared" si="120"/>
        <v>0</v>
      </c>
      <c r="V177" s="414"/>
      <c r="W177" s="1"/>
      <c r="X177" s="79"/>
      <c r="Y177" s="79"/>
      <c r="Z177" s="79"/>
      <c r="AA177" s="44"/>
      <c r="AC177" s="168"/>
    </row>
    <row r="178" spans="1:29" hidden="1" x14ac:dyDescent="0.25">
      <c r="B178" s="54"/>
      <c r="C178" s="2"/>
      <c r="D178" s="801" t="s">
        <v>546</v>
      </c>
      <c r="E178" s="801"/>
      <c r="F178" s="373">
        <f t="shared" si="156"/>
        <v>0</v>
      </c>
      <c r="G178" s="621">
        <f t="shared" si="157"/>
        <v>0</v>
      </c>
      <c r="H178" s="621">
        <f t="shared" si="158"/>
        <v>0</v>
      </c>
      <c r="I178" s="684">
        <f t="shared" si="159"/>
        <v>0</v>
      </c>
      <c r="J178" s="527">
        <f t="shared" si="160"/>
        <v>0</v>
      </c>
      <c r="K178" s="527">
        <f t="shared" si="160"/>
        <v>0</v>
      </c>
      <c r="L178" s="568">
        <f t="shared" si="161"/>
        <v>0</v>
      </c>
      <c r="M178" s="141"/>
      <c r="N178" s="159">
        <f t="shared" si="119"/>
        <v>0</v>
      </c>
      <c r="O178" s="73"/>
      <c r="P178" s="1"/>
      <c r="Q178" s="1"/>
      <c r="R178" s="1"/>
      <c r="S178" s="1"/>
      <c r="T178" s="79"/>
      <c r="U178" s="489">
        <f t="shared" si="120"/>
        <v>0</v>
      </c>
      <c r="V178" s="414"/>
      <c r="W178" s="1"/>
      <c r="X178" s="79"/>
      <c r="Y178" s="79"/>
      <c r="Z178" s="79"/>
      <c r="AA178" s="44"/>
      <c r="AC178" s="168"/>
    </row>
    <row r="179" spans="1:29" ht="25.5" hidden="1" customHeight="1" x14ac:dyDescent="0.25">
      <c r="B179" s="54"/>
      <c r="C179" s="2"/>
      <c r="D179" s="798" t="s">
        <v>549</v>
      </c>
      <c r="E179" s="798"/>
      <c r="F179" s="376">
        <f t="shared" si="156"/>
        <v>0</v>
      </c>
      <c r="G179" s="624">
        <f t="shared" si="157"/>
        <v>0</v>
      </c>
      <c r="H179" s="624">
        <f t="shared" si="158"/>
        <v>0</v>
      </c>
      <c r="I179" s="687">
        <f t="shared" si="159"/>
        <v>0</v>
      </c>
      <c r="J179" s="530">
        <f t="shared" si="160"/>
        <v>0</v>
      </c>
      <c r="K179" s="530">
        <f t="shared" si="160"/>
        <v>0</v>
      </c>
      <c r="L179" s="571">
        <f t="shared" si="161"/>
        <v>0</v>
      </c>
      <c r="M179" s="151"/>
      <c r="N179" s="159">
        <f t="shared" si="119"/>
        <v>0</v>
      </c>
      <c r="O179" s="73"/>
      <c r="P179" s="1"/>
      <c r="Q179" s="1"/>
      <c r="R179" s="1"/>
      <c r="S179" s="1"/>
      <c r="T179" s="79"/>
      <c r="U179" s="489">
        <f t="shared" si="120"/>
        <v>0</v>
      </c>
      <c r="V179" s="414"/>
      <c r="W179" s="1"/>
      <c r="X179" s="79"/>
      <c r="Y179" s="79"/>
      <c r="Z179" s="79"/>
      <c r="AA179" s="44"/>
      <c r="AC179" s="168"/>
    </row>
    <row r="180" spans="1:29" hidden="1" x14ac:dyDescent="0.25">
      <c r="B180" s="54"/>
      <c r="C180" s="2"/>
      <c r="D180" s="801" t="s">
        <v>552</v>
      </c>
      <c r="E180" s="801"/>
      <c r="F180" s="373">
        <f t="shared" si="156"/>
        <v>0</v>
      </c>
      <c r="G180" s="621">
        <f t="shared" si="157"/>
        <v>0</v>
      </c>
      <c r="H180" s="621">
        <f t="shared" si="158"/>
        <v>0</v>
      </c>
      <c r="I180" s="684">
        <f t="shared" si="159"/>
        <v>0</v>
      </c>
      <c r="J180" s="527">
        <f t="shared" si="160"/>
        <v>0</v>
      </c>
      <c r="K180" s="527">
        <f t="shared" si="160"/>
        <v>0</v>
      </c>
      <c r="L180" s="568">
        <f t="shared" si="161"/>
        <v>0</v>
      </c>
      <c r="M180" s="141"/>
      <c r="N180" s="159">
        <f t="shared" si="119"/>
        <v>0</v>
      </c>
      <c r="O180" s="73"/>
      <c r="P180" s="1"/>
      <c r="Q180" s="1"/>
      <c r="R180" s="1"/>
      <c r="S180" s="1"/>
      <c r="T180" s="79"/>
      <c r="U180" s="489">
        <f t="shared" si="120"/>
        <v>0</v>
      </c>
      <c r="V180" s="414"/>
      <c r="W180" s="1"/>
      <c r="X180" s="79"/>
      <c r="Y180" s="79"/>
      <c r="Z180" s="79"/>
      <c r="AA180" s="44"/>
      <c r="AC180" s="168"/>
    </row>
    <row r="181" spans="1:29" hidden="1" x14ac:dyDescent="0.25">
      <c r="B181" s="54"/>
      <c r="C181" s="2"/>
      <c r="D181" s="801" t="s">
        <v>817</v>
      </c>
      <c r="E181" s="801"/>
      <c r="F181" s="373">
        <f t="shared" si="156"/>
        <v>0</v>
      </c>
      <c r="G181" s="621">
        <f t="shared" si="157"/>
        <v>0</v>
      </c>
      <c r="H181" s="621">
        <f t="shared" si="158"/>
        <v>0</v>
      </c>
      <c r="I181" s="684">
        <f t="shared" si="159"/>
        <v>0</v>
      </c>
      <c r="J181" s="527">
        <f t="shared" si="160"/>
        <v>0</v>
      </c>
      <c r="K181" s="527">
        <f t="shared" si="160"/>
        <v>0</v>
      </c>
      <c r="L181" s="568">
        <f t="shared" si="161"/>
        <v>0</v>
      </c>
      <c r="M181" s="141"/>
      <c r="N181" s="159">
        <f t="shared" si="119"/>
        <v>0</v>
      </c>
      <c r="O181" s="73"/>
      <c r="P181" s="1"/>
      <c r="Q181" s="1"/>
      <c r="R181" s="1"/>
      <c r="S181" s="1"/>
      <c r="T181" s="79"/>
      <c r="U181" s="489">
        <f t="shared" si="120"/>
        <v>0</v>
      </c>
      <c r="V181" s="414"/>
      <c r="W181" s="1"/>
      <c r="X181" s="79"/>
      <c r="Y181" s="79"/>
      <c r="Z181" s="79"/>
      <c r="AA181" s="44"/>
      <c r="AC181" s="168"/>
    </row>
    <row r="182" spans="1:29" ht="25.5" hidden="1" customHeight="1" x14ac:dyDescent="0.25">
      <c r="B182" s="54"/>
      <c r="C182" s="2"/>
      <c r="D182" s="798" t="s">
        <v>556</v>
      </c>
      <c r="E182" s="798"/>
      <c r="F182" s="376">
        <f t="shared" si="156"/>
        <v>0</v>
      </c>
      <c r="G182" s="624">
        <f t="shared" si="157"/>
        <v>0</v>
      </c>
      <c r="H182" s="624">
        <f t="shared" si="158"/>
        <v>0</v>
      </c>
      <c r="I182" s="687">
        <f t="shared" si="159"/>
        <v>0</v>
      </c>
      <c r="J182" s="530">
        <f t="shared" si="160"/>
        <v>0</v>
      </c>
      <c r="K182" s="530">
        <f t="shared" si="160"/>
        <v>0</v>
      </c>
      <c r="L182" s="571">
        <f t="shared" si="161"/>
        <v>0</v>
      </c>
      <c r="M182" s="151"/>
      <c r="N182" s="159">
        <f t="shared" si="119"/>
        <v>0</v>
      </c>
      <c r="O182" s="73"/>
      <c r="P182" s="1"/>
      <c r="Q182" s="1"/>
      <c r="R182" s="1"/>
      <c r="S182" s="1"/>
      <c r="T182" s="79"/>
      <c r="U182" s="489">
        <f t="shared" si="120"/>
        <v>0</v>
      </c>
      <c r="V182" s="414"/>
      <c r="W182" s="1"/>
      <c r="X182" s="79"/>
      <c r="Y182" s="79"/>
      <c r="Z182" s="79"/>
      <c r="AA182" s="44"/>
      <c r="AC182" s="168"/>
    </row>
    <row r="183" spans="1:29" ht="25.5" hidden="1" customHeight="1" x14ac:dyDescent="0.25">
      <c r="B183" s="54"/>
      <c r="C183" s="2"/>
      <c r="D183" s="798" t="s">
        <v>559</v>
      </c>
      <c r="E183" s="798"/>
      <c r="F183" s="376">
        <f t="shared" si="156"/>
        <v>0</v>
      </c>
      <c r="G183" s="624">
        <f t="shared" si="157"/>
        <v>0</v>
      </c>
      <c r="H183" s="624">
        <f t="shared" si="158"/>
        <v>0</v>
      </c>
      <c r="I183" s="687">
        <f t="shared" si="159"/>
        <v>0</v>
      </c>
      <c r="J183" s="530">
        <f t="shared" si="160"/>
        <v>0</v>
      </c>
      <c r="K183" s="530">
        <f t="shared" si="160"/>
        <v>0</v>
      </c>
      <c r="L183" s="571">
        <f t="shared" si="161"/>
        <v>0</v>
      </c>
      <c r="M183" s="151"/>
      <c r="N183" s="159">
        <f t="shared" si="119"/>
        <v>0</v>
      </c>
      <c r="O183" s="73"/>
      <c r="P183" s="1"/>
      <c r="Q183" s="1"/>
      <c r="R183" s="1"/>
      <c r="S183" s="1"/>
      <c r="T183" s="79"/>
      <c r="U183" s="489">
        <f t="shared" si="120"/>
        <v>0</v>
      </c>
      <c r="V183" s="414"/>
      <c r="W183" s="1"/>
      <c r="X183" s="79"/>
      <c r="Y183" s="79"/>
      <c r="Z183" s="79"/>
      <c r="AA183" s="44"/>
      <c r="AC183" s="168"/>
    </row>
    <row r="184" spans="1:29" ht="25.5" hidden="1" customHeight="1" x14ac:dyDescent="0.25">
      <c r="B184" s="54"/>
      <c r="C184" s="2"/>
      <c r="D184" s="798" t="s">
        <v>561</v>
      </c>
      <c r="E184" s="798"/>
      <c r="F184" s="376">
        <f t="shared" si="156"/>
        <v>0</v>
      </c>
      <c r="G184" s="624">
        <f t="shared" si="157"/>
        <v>0</v>
      </c>
      <c r="H184" s="624">
        <f t="shared" si="158"/>
        <v>0</v>
      </c>
      <c r="I184" s="687">
        <f t="shared" si="159"/>
        <v>0</v>
      </c>
      <c r="J184" s="530">
        <f t="shared" si="160"/>
        <v>0</v>
      </c>
      <c r="K184" s="530">
        <f t="shared" si="160"/>
        <v>0</v>
      </c>
      <c r="L184" s="571">
        <f t="shared" si="161"/>
        <v>0</v>
      </c>
      <c r="M184" s="151"/>
      <c r="N184" s="159">
        <f t="shared" si="119"/>
        <v>0</v>
      </c>
      <c r="O184" s="73"/>
      <c r="P184" s="1"/>
      <c r="Q184" s="1"/>
      <c r="R184" s="1"/>
      <c r="S184" s="1"/>
      <c r="T184" s="79"/>
      <c r="U184" s="489">
        <f t="shared" si="120"/>
        <v>0</v>
      </c>
      <c r="V184" s="414"/>
      <c r="W184" s="1"/>
      <c r="X184" s="79"/>
      <c r="Y184" s="79"/>
      <c r="Z184" s="79"/>
      <c r="AA184" s="44"/>
      <c r="AC184" s="168"/>
    </row>
    <row r="185" spans="1:29" ht="25.5" hidden="1" customHeight="1" x14ac:dyDescent="0.25">
      <c r="B185" s="54"/>
      <c r="C185" s="2"/>
      <c r="D185" s="798" t="s">
        <v>564</v>
      </c>
      <c r="E185" s="798"/>
      <c r="F185" s="376">
        <f t="shared" si="156"/>
        <v>0</v>
      </c>
      <c r="G185" s="624">
        <f t="shared" si="157"/>
        <v>0</v>
      </c>
      <c r="H185" s="624">
        <f t="shared" si="158"/>
        <v>0</v>
      </c>
      <c r="I185" s="687">
        <f t="shared" si="159"/>
        <v>0</v>
      </c>
      <c r="J185" s="530">
        <f t="shared" si="160"/>
        <v>0</v>
      </c>
      <c r="K185" s="530">
        <f t="shared" si="160"/>
        <v>0</v>
      </c>
      <c r="L185" s="571">
        <f t="shared" si="161"/>
        <v>0</v>
      </c>
      <c r="M185" s="151"/>
      <c r="N185" s="159">
        <f t="shared" si="119"/>
        <v>0</v>
      </c>
      <c r="O185" s="73"/>
      <c r="P185" s="1"/>
      <c r="Q185" s="1"/>
      <c r="R185" s="1"/>
      <c r="S185" s="1"/>
      <c r="T185" s="79"/>
      <c r="U185" s="489">
        <f t="shared" si="120"/>
        <v>0</v>
      </c>
      <c r="V185" s="414"/>
      <c r="W185" s="1"/>
      <c r="X185" s="79"/>
      <c r="Y185" s="79"/>
      <c r="Z185" s="79"/>
      <c r="AA185" s="44"/>
      <c r="AC185" s="168"/>
    </row>
    <row r="186" spans="1:29" s="18" customFormat="1" hidden="1" x14ac:dyDescent="0.25">
      <c r="A186" s="125" t="s">
        <v>274</v>
      </c>
      <c r="B186" s="90" t="s">
        <v>686</v>
      </c>
      <c r="C186" s="803" t="s">
        <v>275</v>
      </c>
      <c r="D186" s="804"/>
      <c r="E186" s="804"/>
      <c r="F186" s="366">
        <f t="shared" ref="F186:L186" si="162">F187+F188+F189+F190+F191+F192+F193+F194+F195+F196</f>
        <v>0</v>
      </c>
      <c r="G186" s="614">
        <f t="shared" si="162"/>
        <v>0</v>
      </c>
      <c r="H186" s="614">
        <f t="shared" si="162"/>
        <v>0</v>
      </c>
      <c r="I186" s="677">
        <f t="shared" si="162"/>
        <v>0</v>
      </c>
      <c r="J186" s="520">
        <f t="shared" ref="J186" si="163">J187+J188+J189+J190+J191+J192+J193+J194+J195+J196</f>
        <v>0</v>
      </c>
      <c r="K186" s="520">
        <f t="shared" si="162"/>
        <v>0</v>
      </c>
      <c r="L186" s="561">
        <f t="shared" si="162"/>
        <v>0</v>
      </c>
      <c r="M186" s="142">
        <f t="shared" ref="M186:AA186" si="164">M187+M188+M189+M190+M191+M192+M193+M194+M195+M196</f>
        <v>0</v>
      </c>
      <c r="N186" s="158">
        <f t="shared" si="119"/>
        <v>0</v>
      </c>
      <c r="O186" s="92">
        <f t="shared" si="164"/>
        <v>0</v>
      </c>
      <c r="P186" s="93">
        <f t="shared" si="164"/>
        <v>0</v>
      </c>
      <c r="Q186" s="93">
        <f t="shared" si="164"/>
        <v>0</v>
      </c>
      <c r="R186" s="93">
        <f t="shared" si="164"/>
        <v>0</v>
      </c>
      <c r="S186" s="93">
        <f t="shared" si="164"/>
        <v>0</v>
      </c>
      <c r="T186" s="96">
        <f t="shared" si="164"/>
        <v>0</v>
      </c>
      <c r="U186" s="487">
        <f t="shared" si="120"/>
        <v>0</v>
      </c>
      <c r="V186" s="412">
        <f t="shared" si="164"/>
        <v>0</v>
      </c>
      <c r="W186" s="93">
        <f t="shared" si="164"/>
        <v>0</v>
      </c>
      <c r="X186" s="96">
        <f t="shared" si="164"/>
        <v>0</v>
      </c>
      <c r="Y186" s="96">
        <f t="shared" si="164"/>
        <v>0</v>
      </c>
      <c r="Z186" s="96">
        <f t="shared" si="164"/>
        <v>0</v>
      </c>
      <c r="AA186" s="97">
        <f t="shared" si="164"/>
        <v>0</v>
      </c>
      <c r="AC186" s="168"/>
    </row>
    <row r="187" spans="1:29" hidden="1" x14ac:dyDescent="0.25">
      <c r="B187" s="54"/>
      <c r="C187" s="2"/>
      <c r="D187" s="801" t="s">
        <v>371</v>
      </c>
      <c r="E187" s="801"/>
      <c r="F187" s="373">
        <f t="shared" ref="F187:F196" si="165">SUM(N187:Z187)</f>
        <v>0</v>
      </c>
      <c r="G187" s="621">
        <f t="shared" ref="G187:G196" si="166">SUM(N187:Z187)</f>
        <v>0</v>
      </c>
      <c r="H187" s="621">
        <f t="shared" ref="H187:H196" si="167">SUM(N187:Z187)</f>
        <v>0</v>
      </c>
      <c r="I187" s="684">
        <f t="shared" ref="I187:I196" si="168">SUM(N187:Z187)</f>
        <v>0</v>
      </c>
      <c r="J187" s="527">
        <f t="shared" ref="J187:K196" si="169">SUM(N187:Z187)</f>
        <v>0</v>
      </c>
      <c r="K187" s="527">
        <f t="shared" si="169"/>
        <v>0</v>
      </c>
      <c r="L187" s="568">
        <f t="shared" ref="L187:L196" si="170">SUM(O187:AA187)</f>
        <v>0</v>
      </c>
      <c r="M187" s="141"/>
      <c r="N187" s="159">
        <f t="shared" si="119"/>
        <v>0</v>
      </c>
      <c r="O187" s="73"/>
      <c r="P187" s="1"/>
      <c r="Q187" s="1"/>
      <c r="R187" s="1"/>
      <c r="S187" s="1"/>
      <c r="T187" s="79"/>
      <c r="U187" s="489">
        <f t="shared" si="120"/>
        <v>0</v>
      </c>
      <c r="V187" s="414"/>
      <c r="W187" s="1"/>
      <c r="X187" s="79"/>
      <c r="Y187" s="79"/>
      <c r="Z187" s="79"/>
      <c r="AA187" s="44"/>
      <c r="AC187" s="168"/>
    </row>
    <row r="188" spans="1:29" hidden="1" x14ac:dyDescent="0.25">
      <c r="B188" s="54"/>
      <c r="C188" s="2"/>
      <c r="D188" s="801" t="s">
        <v>544</v>
      </c>
      <c r="E188" s="801"/>
      <c r="F188" s="373">
        <f t="shared" si="165"/>
        <v>0</v>
      </c>
      <c r="G188" s="621">
        <f t="shared" si="166"/>
        <v>0</v>
      </c>
      <c r="H188" s="621">
        <f t="shared" si="167"/>
        <v>0</v>
      </c>
      <c r="I188" s="684">
        <f t="shared" si="168"/>
        <v>0</v>
      </c>
      <c r="J188" s="527">
        <f t="shared" si="169"/>
        <v>0</v>
      </c>
      <c r="K188" s="527">
        <f t="shared" si="169"/>
        <v>0</v>
      </c>
      <c r="L188" s="568">
        <f t="shared" si="170"/>
        <v>0</v>
      </c>
      <c r="M188" s="141"/>
      <c r="N188" s="159">
        <f t="shared" si="119"/>
        <v>0</v>
      </c>
      <c r="O188" s="73"/>
      <c r="P188" s="1"/>
      <c r="Q188" s="1"/>
      <c r="R188" s="1"/>
      <c r="S188" s="1"/>
      <c r="T188" s="79"/>
      <c r="U188" s="489">
        <f t="shared" si="120"/>
        <v>0</v>
      </c>
      <c r="V188" s="414"/>
      <c r="W188" s="1"/>
      <c r="X188" s="79"/>
      <c r="Y188" s="79"/>
      <c r="Z188" s="79"/>
      <c r="AA188" s="44"/>
      <c r="AC188" s="168"/>
    </row>
    <row r="189" spans="1:29" hidden="1" x14ac:dyDescent="0.25">
      <c r="B189" s="54"/>
      <c r="C189" s="2"/>
      <c r="D189" s="801" t="s">
        <v>547</v>
      </c>
      <c r="E189" s="801"/>
      <c r="F189" s="373">
        <f t="shared" si="165"/>
        <v>0</v>
      </c>
      <c r="G189" s="621">
        <f t="shared" si="166"/>
        <v>0</v>
      </c>
      <c r="H189" s="621">
        <f t="shared" si="167"/>
        <v>0</v>
      </c>
      <c r="I189" s="684">
        <f t="shared" si="168"/>
        <v>0</v>
      </c>
      <c r="J189" s="527">
        <f t="shared" si="169"/>
        <v>0</v>
      </c>
      <c r="K189" s="527">
        <f t="shared" si="169"/>
        <v>0</v>
      </c>
      <c r="L189" s="568">
        <f t="shared" si="170"/>
        <v>0</v>
      </c>
      <c r="M189" s="141"/>
      <c r="N189" s="159">
        <f t="shared" si="119"/>
        <v>0</v>
      </c>
      <c r="O189" s="73"/>
      <c r="P189" s="1"/>
      <c r="Q189" s="1"/>
      <c r="R189" s="1"/>
      <c r="S189" s="1"/>
      <c r="T189" s="79"/>
      <c r="U189" s="489">
        <f t="shared" si="120"/>
        <v>0</v>
      </c>
      <c r="V189" s="414"/>
      <c r="W189" s="1"/>
      <c r="X189" s="79"/>
      <c r="Y189" s="79"/>
      <c r="Z189" s="79"/>
      <c r="AA189" s="44"/>
      <c r="AC189" s="168"/>
    </row>
    <row r="190" spans="1:29" hidden="1" x14ac:dyDescent="0.25">
      <c r="B190" s="54"/>
      <c r="C190" s="2"/>
      <c r="D190" s="798" t="s">
        <v>818</v>
      </c>
      <c r="E190" s="798"/>
      <c r="F190" s="376">
        <f t="shared" si="165"/>
        <v>0</v>
      </c>
      <c r="G190" s="624">
        <f t="shared" si="166"/>
        <v>0</v>
      </c>
      <c r="H190" s="624">
        <f t="shared" si="167"/>
        <v>0</v>
      </c>
      <c r="I190" s="687">
        <f t="shared" si="168"/>
        <v>0</v>
      </c>
      <c r="J190" s="530">
        <f t="shared" si="169"/>
        <v>0</v>
      </c>
      <c r="K190" s="530">
        <f t="shared" si="169"/>
        <v>0</v>
      </c>
      <c r="L190" s="571">
        <f t="shared" si="170"/>
        <v>0</v>
      </c>
      <c r="M190" s="151"/>
      <c r="N190" s="159">
        <f t="shared" si="119"/>
        <v>0</v>
      </c>
      <c r="O190" s="73"/>
      <c r="P190" s="1"/>
      <c r="Q190" s="1"/>
      <c r="R190" s="1"/>
      <c r="S190" s="1"/>
      <c r="T190" s="79"/>
      <c r="U190" s="489">
        <f t="shared" si="120"/>
        <v>0</v>
      </c>
      <c r="V190" s="414"/>
      <c r="W190" s="1"/>
      <c r="X190" s="79"/>
      <c r="Y190" s="79"/>
      <c r="Z190" s="79"/>
      <c r="AA190" s="44"/>
      <c r="AC190" s="168"/>
    </row>
    <row r="191" spans="1:29" hidden="1" x14ac:dyDescent="0.25">
      <c r="B191" s="54"/>
      <c r="C191" s="2"/>
      <c r="D191" s="801" t="s">
        <v>554</v>
      </c>
      <c r="E191" s="801"/>
      <c r="F191" s="373">
        <f t="shared" si="165"/>
        <v>0</v>
      </c>
      <c r="G191" s="621">
        <f t="shared" si="166"/>
        <v>0</v>
      </c>
      <c r="H191" s="621">
        <f t="shared" si="167"/>
        <v>0</v>
      </c>
      <c r="I191" s="684">
        <f t="shared" si="168"/>
        <v>0</v>
      </c>
      <c r="J191" s="527">
        <f t="shared" si="169"/>
        <v>0</v>
      </c>
      <c r="K191" s="527">
        <f t="shared" si="169"/>
        <v>0</v>
      </c>
      <c r="L191" s="568">
        <f t="shared" si="170"/>
        <v>0</v>
      </c>
      <c r="M191" s="141"/>
      <c r="N191" s="159">
        <f t="shared" si="119"/>
        <v>0</v>
      </c>
      <c r="O191" s="73"/>
      <c r="P191" s="1"/>
      <c r="Q191" s="1"/>
      <c r="R191" s="1"/>
      <c r="S191" s="1"/>
      <c r="T191" s="79"/>
      <c r="U191" s="489">
        <f t="shared" si="120"/>
        <v>0</v>
      </c>
      <c r="V191" s="414"/>
      <c r="W191" s="1"/>
      <c r="X191" s="79"/>
      <c r="Y191" s="79"/>
      <c r="Z191" s="79"/>
      <c r="AA191" s="44"/>
      <c r="AC191" s="168"/>
    </row>
    <row r="192" spans="1:29" hidden="1" x14ac:dyDescent="0.25">
      <c r="B192" s="54"/>
      <c r="C192" s="2"/>
      <c r="D192" s="801" t="s">
        <v>553</v>
      </c>
      <c r="E192" s="801"/>
      <c r="F192" s="373">
        <f t="shared" si="165"/>
        <v>0</v>
      </c>
      <c r="G192" s="621">
        <f t="shared" si="166"/>
        <v>0</v>
      </c>
      <c r="H192" s="621">
        <f t="shared" si="167"/>
        <v>0</v>
      </c>
      <c r="I192" s="684">
        <f t="shared" si="168"/>
        <v>0</v>
      </c>
      <c r="J192" s="527">
        <f t="shared" si="169"/>
        <v>0</v>
      </c>
      <c r="K192" s="527">
        <f t="shared" si="169"/>
        <v>0</v>
      </c>
      <c r="L192" s="568">
        <f t="shared" si="170"/>
        <v>0</v>
      </c>
      <c r="M192" s="141"/>
      <c r="N192" s="159">
        <f t="shared" si="119"/>
        <v>0</v>
      </c>
      <c r="O192" s="73"/>
      <c r="P192" s="1"/>
      <c r="Q192" s="1"/>
      <c r="R192" s="1"/>
      <c r="S192" s="1"/>
      <c r="T192" s="79"/>
      <c r="U192" s="489">
        <f t="shared" si="120"/>
        <v>0</v>
      </c>
      <c r="V192" s="414"/>
      <c r="W192" s="1"/>
      <c r="X192" s="79"/>
      <c r="Y192" s="79"/>
      <c r="Z192" s="79"/>
      <c r="AA192" s="44"/>
      <c r="AC192" s="168"/>
    </row>
    <row r="193" spans="1:29" ht="25.5" hidden="1" customHeight="1" x14ac:dyDescent="0.25">
      <c r="B193" s="54"/>
      <c r="C193" s="2"/>
      <c r="D193" s="798" t="s">
        <v>557</v>
      </c>
      <c r="E193" s="798"/>
      <c r="F193" s="376">
        <f t="shared" si="165"/>
        <v>0</v>
      </c>
      <c r="G193" s="624">
        <f t="shared" si="166"/>
        <v>0</v>
      </c>
      <c r="H193" s="624">
        <f t="shared" si="167"/>
        <v>0</v>
      </c>
      <c r="I193" s="687">
        <f t="shared" si="168"/>
        <v>0</v>
      </c>
      <c r="J193" s="530">
        <f t="shared" si="169"/>
        <v>0</v>
      </c>
      <c r="K193" s="530">
        <f t="shared" si="169"/>
        <v>0</v>
      </c>
      <c r="L193" s="571">
        <f t="shared" si="170"/>
        <v>0</v>
      </c>
      <c r="M193" s="151"/>
      <c r="N193" s="159">
        <f t="shared" si="119"/>
        <v>0</v>
      </c>
      <c r="O193" s="73"/>
      <c r="P193" s="1"/>
      <c r="Q193" s="1"/>
      <c r="R193" s="1"/>
      <c r="S193" s="1"/>
      <c r="T193" s="79"/>
      <c r="U193" s="489">
        <f t="shared" si="120"/>
        <v>0</v>
      </c>
      <c r="V193" s="414"/>
      <c r="W193" s="1"/>
      <c r="X193" s="79"/>
      <c r="Y193" s="79"/>
      <c r="Z193" s="79"/>
      <c r="AA193" s="44"/>
      <c r="AC193" s="168"/>
    </row>
    <row r="194" spans="1:29" hidden="1" x14ac:dyDescent="0.25">
      <c r="B194" s="54"/>
      <c r="C194" s="2"/>
      <c r="D194" s="801" t="s">
        <v>819</v>
      </c>
      <c r="E194" s="801"/>
      <c r="F194" s="373">
        <f t="shared" si="165"/>
        <v>0</v>
      </c>
      <c r="G194" s="621">
        <f t="shared" si="166"/>
        <v>0</v>
      </c>
      <c r="H194" s="621">
        <f t="shared" si="167"/>
        <v>0</v>
      </c>
      <c r="I194" s="684">
        <f t="shared" si="168"/>
        <v>0</v>
      </c>
      <c r="J194" s="527">
        <f t="shared" si="169"/>
        <v>0</v>
      </c>
      <c r="K194" s="527">
        <f t="shared" si="169"/>
        <v>0</v>
      </c>
      <c r="L194" s="568">
        <f t="shared" si="170"/>
        <v>0</v>
      </c>
      <c r="M194" s="141"/>
      <c r="N194" s="159">
        <f t="shared" si="119"/>
        <v>0</v>
      </c>
      <c r="O194" s="73"/>
      <c r="P194" s="1"/>
      <c r="Q194" s="1"/>
      <c r="R194" s="1"/>
      <c r="S194" s="1"/>
      <c r="T194" s="79"/>
      <c r="U194" s="489">
        <f t="shared" si="120"/>
        <v>0</v>
      </c>
      <c r="V194" s="414"/>
      <c r="W194" s="1"/>
      <c r="X194" s="79"/>
      <c r="Y194" s="79"/>
      <c r="Z194" s="79"/>
      <c r="AA194" s="44"/>
      <c r="AC194" s="168"/>
    </row>
    <row r="195" spans="1:29" ht="25.5" hidden="1" customHeight="1" x14ac:dyDescent="0.25">
      <c r="B195" s="54"/>
      <c r="C195" s="2"/>
      <c r="D195" s="798" t="s">
        <v>562</v>
      </c>
      <c r="E195" s="798"/>
      <c r="F195" s="376">
        <f t="shared" si="165"/>
        <v>0</v>
      </c>
      <c r="G195" s="624">
        <f t="shared" si="166"/>
        <v>0</v>
      </c>
      <c r="H195" s="624">
        <f t="shared" si="167"/>
        <v>0</v>
      </c>
      <c r="I195" s="687">
        <f t="shared" si="168"/>
        <v>0</v>
      </c>
      <c r="J195" s="530">
        <f t="shared" si="169"/>
        <v>0</v>
      </c>
      <c r="K195" s="530">
        <f t="shared" si="169"/>
        <v>0</v>
      </c>
      <c r="L195" s="571">
        <f t="shared" si="170"/>
        <v>0</v>
      </c>
      <c r="M195" s="151"/>
      <c r="N195" s="159">
        <f t="shared" si="119"/>
        <v>0</v>
      </c>
      <c r="O195" s="73"/>
      <c r="P195" s="1"/>
      <c r="Q195" s="1"/>
      <c r="R195" s="1"/>
      <c r="S195" s="1"/>
      <c r="T195" s="79"/>
      <c r="U195" s="489">
        <f t="shared" si="120"/>
        <v>0</v>
      </c>
      <c r="V195" s="414"/>
      <c r="W195" s="1"/>
      <c r="X195" s="79"/>
      <c r="Y195" s="79"/>
      <c r="Z195" s="79"/>
      <c r="AA195" s="44"/>
      <c r="AC195" s="168"/>
    </row>
    <row r="196" spans="1:29" ht="25.5" hidden="1" customHeight="1" x14ac:dyDescent="0.25">
      <c r="B196" s="54"/>
      <c r="C196" s="2"/>
      <c r="D196" s="798" t="s">
        <v>565</v>
      </c>
      <c r="E196" s="798"/>
      <c r="F196" s="376">
        <f t="shared" si="165"/>
        <v>0</v>
      </c>
      <c r="G196" s="624">
        <f t="shared" si="166"/>
        <v>0</v>
      </c>
      <c r="H196" s="624">
        <f t="shared" si="167"/>
        <v>0</v>
      </c>
      <c r="I196" s="687">
        <f t="shared" si="168"/>
        <v>0</v>
      </c>
      <c r="J196" s="530">
        <f t="shared" si="169"/>
        <v>0</v>
      </c>
      <c r="K196" s="530">
        <f t="shared" si="169"/>
        <v>0</v>
      </c>
      <c r="L196" s="571">
        <f t="shared" si="170"/>
        <v>0</v>
      </c>
      <c r="M196" s="151"/>
      <c r="N196" s="159">
        <f t="shared" si="119"/>
        <v>0</v>
      </c>
      <c r="O196" s="73"/>
      <c r="P196" s="1"/>
      <c r="Q196" s="1"/>
      <c r="R196" s="1"/>
      <c r="S196" s="1"/>
      <c r="T196" s="79"/>
      <c r="U196" s="489">
        <f t="shared" si="120"/>
        <v>0</v>
      </c>
      <c r="V196" s="414"/>
      <c r="W196" s="1"/>
      <c r="X196" s="79"/>
      <c r="Y196" s="79"/>
      <c r="Z196" s="79"/>
      <c r="AA196" s="44"/>
      <c r="AC196" s="168"/>
    </row>
    <row r="197" spans="1:29" s="18" customFormat="1" ht="25.5" hidden="1" customHeight="1" x14ac:dyDescent="0.25">
      <c r="A197" s="125" t="s">
        <v>276</v>
      </c>
      <c r="B197" s="90" t="s">
        <v>687</v>
      </c>
      <c r="C197" s="841" t="s">
        <v>607</v>
      </c>
      <c r="D197" s="842"/>
      <c r="E197" s="842"/>
      <c r="F197" s="383">
        <f t="shared" ref="F197:L197" si="171">F198+F199</f>
        <v>0</v>
      </c>
      <c r="G197" s="631">
        <f t="shared" si="171"/>
        <v>0</v>
      </c>
      <c r="H197" s="631">
        <f t="shared" si="171"/>
        <v>0</v>
      </c>
      <c r="I197" s="694">
        <f t="shared" si="171"/>
        <v>0</v>
      </c>
      <c r="J197" s="537">
        <f t="shared" ref="J197" si="172">J198+J199</f>
        <v>0</v>
      </c>
      <c r="K197" s="537">
        <f t="shared" si="171"/>
        <v>0</v>
      </c>
      <c r="L197" s="578">
        <f t="shared" si="171"/>
        <v>0</v>
      </c>
      <c r="M197" s="155">
        <f t="shared" ref="M197:AA197" si="173">M198+M199</f>
        <v>0</v>
      </c>
      <c r="N197" s="158">
        <f t="shared" si="119"/>
        <v>0</v>
      </c>
      <c r="O197" s="92">
        <f t="shared" si="173"/>
        <v>0</v>
      </c>
      <c r="P197" s="93">
        <f t="shared" si="173"/>
        <v>0</v>
      </c>
      <c r="Q197" s="93">
        <f t="shared" si="173"/>
        <v>0</v>
      </c>
      <c r="R197" s="93">
        <f t="shared" si="173"/>
        <v>0</v>
      </c>
      <c r="S197" s="93">
        <f t="shared" si="173"/>
        <v>0</v>
      </c>
      <c r="T197" s="96">
        <f t="shared" si="173"/>
        <v>0</v>
      </c>
      <c r="U197" s="487">
        <f t="shared" si="120"/>
        <v>0</v>
      </c>
      <c r="V197" s="412">
        <f t="shared" si="173"/>
        <v>0</v>
      </c>
      <c r="W197" s="93">
        <f t="shared" si="173"/>
        <v>0</v>
      </c>
      <c r="X197" s="96">
        <f t="shared" si="173"/>
        <v>0</v>
      </c>
      <c r="Y197" s="96">
        <f t="shared" si="173"/>
        <v>0</v>
      </c>
      <c r="Z197" s="96">
        <f t="shared" si="173"/>
        <v>0</v>
      </c>
      <c r="AA197" s="97">
        <f t="shared" si="173"/>
        <v>0</v>
      </c>
      <c r="AC197" s="168"/>
    </row>
    <row r="198" spans="1:29" ht="25.5" hidden="1" customHeight="1" x14ac:dyDescent="0.25">
      <c r="B198" s="54"/>
      <c r="C198" s="2"/>
      <c r="D198" s="798" t="s">
        <v>568</v>
      </c>
      <c r="E198" s="798"/>
      <c r="F198" s="376">
        <f>SUM(N198:Z198)</f>
        <v>0</v>
      </c>
      <c r="G198" s="624">
        <f>SUM(N198:Z198)</f>
        <v>0</v>
      </c>
      <c r="H198" s="624">
        <f>SUM(N198:Z198)</f>
        <v>0</v>
      </c>
      <c r="I198" s="687">
        <f>SUM(N198:Z198)</f>
        <v>0</v>
      </c>
      <c r="J198" s="530">
        <f>SUM(N198:Z198)</f>
        <v>0</v>
      </c>
      <c r="K198" s="530">
        <f>SUM(O198:AA198)</f>
        <v>0</v>
      </c>
      <c r="L198" s="571">
        <f>SUM(O198:AA198)</f>
        <v>0</v>
      </c>
      <c r="M198" s="151"/>
      <c r="N198" s="159">
        <f t="shared" ref="N198:N255" si="174">SUM(L198:M198)</f>
        <v>0</v>
      </c>
      <c r="O198" s="73"/>
      <c r="P198" s="1"/>
      <c r="Q198" s="1"/>
      <c r="R198" s="1"/>
      <c r="S198" s="1"/>
      <c r="T198" s="79"/>
      <c r="U198" s="489">
        <f t="shared" ref="U198:U255" si="175">SUM(O198:T198)</f>
        <v>0</v>
      </c>
      <c r="V198" s="414"/>
      <c r="W198" s="1"/>
      <c r="X198" s="79"/>
      <c r="Y198" s="79"/>
      <c r="Z198" s="79"/>
      <c r="AA198" s="44"/>
      <c r="AC198" s="168"/>
    </row>
    <row r="199" spans="1:29" ht="25.5" hidden="1" customHeight="1" x14ac:dyDescent="0.25">
      <c r="B199" s="54"/>
      <c r="C199" s="2"/>
      <c r="D199" s="798" t="s">
        <v>569</v>
      </c>
      <c r="E199" s="798"/>
      <c r="F199" s="376">
        <f>SUM(N199:Z199)</f>
        <v>0</v>
      </c>
      <c r="G199" s="624">
        <f>SUM(N199:Z199)</f>
        <v>0</v>
      </c>
      <c r="H199" s="624">
        <f>SUM(N199:Z199)</f>
        <v>0</v>
      </c>
      <c r="I199" s="687">
        <f>SUM(N199:Z199)</f>
        <v>0</v>
      </c>
      <c r="J199" s="530">
        <f>SUM(N199:Z199)</f>
        <v>0</v>
      </c>
      <c r="K199" s="530">
        <f>SUM(O199:AA199)</f>
        <v>0</v>
      </c>
      <c r="L199" s="571">
        <f>SUM(O199:AA199)</f>
        <v>0</v>
      </c>
      <c r="M199" s="151"/>
      <c r="N199" s="159">
        <f t="shared" si="174"/>
        <v>0</v>
      </c>
      <c r="O199" s="73"/>
      <c r="P199" s="1"/>
      <c r="Q199" s="1"/>
      <c r="R199" s="1"/>
      <c r="S199" s="1"/>
      <c r="T199" s="79"/>
      <c r="U199" s="489">
        <f t="shared" si="175"/>
        <v>0</v>
      </c>
      <c r="V199" s="414"/>
      <c r="W199" s="1"/>
      <c r="X199" s="79"/>
      <c r="Y199" s="79"/>
      <c r="Z199" s="79"/>
      <c r="AA199" s="44"/>
      <c r="AC199" s="168"/>
    </row>
    <row r="200" spans="1:29" s="18" customFormat="1" ht="15" hidden="1" customHeight="1" x14ac:dyDescent="0.25">
      <c r="A200" s="125" t="s">
        <v>277</v>
      </c>
      <c r="B200" s="90" t="s">
        <v>688</v>
      </c>
      <c r="C200" s="841" t="s">
        <v>820</v>
      </c>
      <c r="D200" s="842"/>
      <c r="E200" s="842"/>
      <c r="F200" s="383">
        <f t="shared" ref="F200:L200" si="176">F201+F202+F203+F204+F205+F206+F207+F208+F209+F210+F211</f>
        <v>0</v>
      </c>
      <c r="G200" s="631">
        <f t="shared" si="176"/>
        <v>0</v>
      </c>
      <c r="H200" s="631">
        <f t="shared" si="176"/>
        <v>0</v>
      </c>
      <c r="I200" s="694">
        <f t="shared" si="176"/>
        <v>0</v>
      </c>
      <c r="J200" s="537">
        <f t="shared" ref="J200" si="177">J201+J202+J203+J204+J205+J206+J207+J208+J209+J210+J211</f>
        <v>0</v>
      </c>
      <c r="K200" s="537">
        <f t="shared" si="176"/>
        <v>0</v>
      </c>
      <c r="L200" s="578">
        <f t="shared" si="176"/>
        <v>0</v>
      </c>
      <c r="M200" s="155">
        <f t="shared" ref="M200:AA200" si="178">M201+M202+M203+M204+M205+M206+M207+M208+M209+M210+M211</f>
        <v>0</v>
      </c>
      <c r="N200" s="158">
        <f t="shared" si="174"/>
        <v>0</v>
      </c>
      <c r="O200" s="92">
        <f t="shared" si="178"/>
        <v>0</v>
      </c>
      <c r="P200" s="93">
        <f t="shared" si="178"/>
        <v>0</v>
      </c>
      <c r="Q200" s="93">
        <f t="shared" si="178"/>
        <v>0</v>
      </c>
      <c r="R200" s="93">
        <f t="shared" si="178"/>
        <v>0</v>
      </c>
      <c r="S200" s="93">
        <f t="shared" si="178"/>
        <v>0</v>
      </c>
      <c r="T200" s="96">
        <f t="shared" si="178"/>
        <v>0</v>
      </c>
      <c r="U200" s="487">
        <f t="shared" si="175"/>
        <v>0</v>
      </c>
      <c r="V200" s="412">
        <f t="shared" si="178"/>
        <v>0</v>
      </c>
      <c r="W200" s="93">
        <f t="shared" si="178"/>
        <v>0</v>
      </c>
      <c r="X200" s="96">
        <f t="shared" si="178"/>
        <v>0</v>
      </c>
      <c r="Y200" s="96">
        <f t="shared" si="178"/>
        <v>0</v>
      </c>
      <c r="Z200" s="96">
        <f t="shared" si="178"/>
        <v>0</v>
      </c>
      <c r="AA200" s="97">
        <f t="shared" si="178"/>
        <v>0</v>
      </c>
      <c r="AC200" s="168"/>
    </row>
    <row r="201" spans="1:29" hidden="1" x14ac:dyDescent="0.25">
      <c r="B201" s="54"/>
      <c r="C201" s="2"/>
      <c r="D201" s="801" t="s">
        <v>372</v>
      </c>
      <c r="E201" s="801"/>
      <c r="F201" s="373">
        <f t="shared" ref="F201:F213" si="179">SUM(N201:Z201)</f>
        <v>0</v>
      </c>
      <c r="G201" s="621">
        <f t="shared" ref="G201:G213" si="180">SUM(N201:Z201)</f>
        <v>0</v>
      </c>
      <c r="H201" s="621">
        <f t="shared" ref="H201:H213" si="181">SUM(N201:Z201)</f>
        <v>0</v>
      </c>
      <c r="I201" s="684">
        <f t="shared" ref="I201:I213" si="182">SUM(N201:Z201)</f>
        <v>0</v>
      </c>
      <c r="J201" s="527">
        <f t="shared" ref="J201:K213" si="183">SUM(N201:Z201)</f>
        <v>0</v>
      </c>
      <c r="K201" s="527">
        <f t="shared" si="183"/>
        <v>0</v>
      </c>
      <c r="L201" s="568">
        <f t="shared" ref="L201:L213" si="184">SUM(O201:AA201)</f>
        <v>0</v>
      </c>
      <c r="M201" s="141"/>
      <c r="N201" s="159">
        <f t="shared" si="174"/>
        <v>0</v>
      </c>
      <c r="O201" s="73"/>
      <c r="P201" s="1"/>
      <c r="Q201" s="1"/>
      <c r="R201" s="1"/>
      <c r="S201" s="1"/>
      <c r="T201" s="79"/>
      <c r="U201" s="489">
        <f t="shared" si="175"/>
        <v>0</v>
      </c>
      <c r="V201" s="414"/>
      <c r="W201" s="1"/>
      <c r="X201" s="79"/>
      <c r="Y201" s="79"/>
      <c r="Z201" s="79"/>
      <c r="AA201" s="44"/>
      <c r="AC201" s="168"/>
    </row>
    <row r="202" spans="1:29" hidden="1" x14ac:dyDescent="0.25">
      <c r="B202" s="54"/>
      <c r="C202" s="2"/>
      <c r="D202" s="801" t="s">
        <v>821</v>
      </c>
      <c r="E202" s="801"/>
      <c r="F202" s="373">
        <f t="shared" si="179"/>
        <v>0</v>
      </c>
      <c r="G202" s="621">
        <f t="shared" si="180"/>
        <v>0</v>
      </c>
      <c r="H202" s="621">
        <f t="shared" si="181"/>
        <v>0</v>
      </c>
      <c r="I202" s="684">
        <f t="shared" si="182"/>
        <v>0</v>
      </c>
      <c r="J202" s="527">
        <f t="shared" si="183"/>
        <v>0</v>
      </c>
      <c r="K202" s="527">
        <f t="shared" si="183"/>
        <v>0</v>
      </c>
      <c r="L202" s="568">
        <f t="shared" si="184"/>
        <v>0</v>
      </c>
      <c r="M202" s="141"/>
      <c r="N202" s="159">
        <f t="shared" si="174"/>
        <v>0</v>
      </c>
      <c r="O202" s="73"/>
      <c r="P202" s="1"/>
      <c r="Q202" s="1"/>
      <c r="R202" s="1"/>
      <c r="S202" s="1"/>
      <c r="T202" s="79"/>
      <c r="U202" s="489">
        <f t="shared" si="175"/>
        <v>0</v>
      </c>
      <c r="V202" s="414"/>
      <c r="W202" s="1"/>
      <c r="X202" s="79"/>
      <c r="Y202" s="79"/>
      <c r="Z202" s="79"/>
      <c r="AA202" s="44"/>
      <c r="AC202" s="168"/>
    </row>
    <row r="203" spans="1:29" hidden="1" x14ac:dyDescent="0.25">
      <c r="B203" s="54"/>
      <c r="C203" s="2"/>
      <c r="D203" s="801" t="s">
        <v>375</v>
      </c>
      <c r="E203" s="801"/>
      <c r="F203" s="373">
        <f t="shared" si="179"/>
        <v>0</v>
      </c>
      <c r="G203" s="621">
        <f t="shared" si="180"/>
        <v>0</v>
      </c>
      <c r="H203" s="621">
        <f t="shared" si="181"/>
        <v>0</v>
      </c>
      <c r="I203" s="684">
        <f t="shared" si="182"/>
        <v>0</v>
      </c>
      <c r="J203" s="527">
        <f t="shared" si="183"/>
        <v>0</v>
      </c>
      <c r="K203" s="527">
        <f t="shared" si="183"/>
        <v>0</v>
      </c>
      <c r="L203" s="568">
        <f t="shared" si="184"/>
        <v>0</v>
      </c>
      <c r="M203" s="141"/>
      <c r="N203" s="159">
        <f t="shared" si="174"/>
        <v>0</v>
      </c>
      <c r="O203" s="73"/>
      <c r="P203" s="1"/>
      <c r="Q203" s="1"/>
      <c r="R203" s="1"/>
      <c r="S203" s="1"/>
      <c r="T203" s="79"/>
      <c r="U203" s="489">
        <f t="shared" si="175"/>
        <v>0</v>
      </c>
      <c r="V203" s="414"/>
      <c r="W203" s="1"/>
      <c r="X203" s="79"/>
      <c r="Y203" s="79"/>
      <c r="Z203" s="79"/>
      <c r="AA203" s="44"/>
      <c r="AC203" s="168"/>
    </row>
    <row r="204" spans="1:29" hidden="1" x14ac:dyDescent="0.25">
      <c r="B204" s="54"/>
      <c r="C204" s="2"/>
      <c r="D204" s="801" t="s">
        <v>373</v>
      </c>
      <c r="E204" s="801"/>
      <c r="F204" s="373">
        <f t="shared" si="179"/>
        <v>0</v>
      </c>
      <c r="G204" s="621">
        <f t="shared" si="180"/>
        <v>0</v>
      </c>
      <c r="H204" s="621">
        <f t="shared" si="181"/>
        <v>0</v>
      </c>
      <c r="I204" s="684">
        <f t="shared" si="182"/>
        <v>0</v>
      </c>
      <c r="J204" s="527">
        <f t="shared" si="183"/>
        <v>0</v>
      </c>
      <c r="K204" s="527">
        <f t="shared" si="183"/>
        <v>0</v>
      </c>
      <c r="L204" s="568">
        <f t="shared" si="184"/>
        <v>0</v>
      </c>
      <c r="M204" s="141"/>
      <c r="N204" s="159">
        <f t="shared" si="174"/>
        <v>0</v>
      </c>
      <c r="O204" s="73"/>
      <c r="P204" s="1"/>
      <c r="Q204" s="1"/>
      <c r="R204" s="1"/>
      <c r="S204" s="1"/>
      <c r="T204" s="79"/>
      <c r="U204" s="489">
        <f t="shared" si="175"/>
        <v>0</v>
      </c>
      <c r="V204" s="414"/>
      <c r="W204" s="1"/>
      <c r="X204" s="79"/>
      <c r="Y204" s="79"/>
      <c r="Z204" s="79"/>
      <c r="AA204" s="44"/>
      <c r="AC204" s="168"/>
    </row>
    <row r="205" spans="1:29" hidden="1" x14ac:dyDescent="0.25">
      <c r="B205" s="54"/>
      <c r="C205" s="2"/>
      <c r="D205" s="801" t="s">
        <v>822</v>
      </c>
      <c r="E205" s="801"/>
      <c r="F205" s="373">
        <f t="shared" si="179"/>
        <v>0</v>
      </c>
      <c r="G205" s="621">
        <f t="shared" si="180"/>
        <v>0</v>
      </c>
      <c r="H205" s="621">
        <f t="shared" si="181"/>
        <v>0</v>
      </c>
      <c r="I205" s="684">
        <f t="shared" si="182"/>
        <v>0</v>
      </c>
      <c r="J205" s="527">
        <f t="shared" si="183"/>
        <v>0</v>
      </c>
      <c r="K205" s="527">
        <f t="shared" si="183"/>
        <v>0</v>
      </c>
      <c r="L205" s="568">
        <f t="shared" si="184"/>
        <v>0</v>
      </c>
      <c r="M205" s="141"/>
      <c r="N205" s="159">
        <f t="shared" si="174"/>
        <v>0</v>
      </c>
      <c r="O205" s="73"/>
      <c r="P205" s="1"/>
      <c r="Q205" s="1"/>
      <c r="R205" s="1"/>
      <c r="S205" s="1"/>
      <c r="T205" s="79"/>
      <c r="U205" s="489">
        <f t="shared" si="175"/>
        <v>0</v>
      </c>
      <c r="V205" s="414"/>
      <c r="W205" s="1"/>
      <c r="X205" s="79"/>
      <c r="Y205" s="79"/>
      <c r="Z205" s="79"/>
      <c r="AA205" s="44"/>
      <c r="AC205" s="168"/>
    </row>
    <row r="206" spans="1:29" ht="25.5" hidden="1" customHeight="1" x14ac:dyDescent="0.25">
      <c r="B206" s="54"/>
      <c r="C206" s="2"/>
      <c r="D206" s="798" t="s">
        <v>537</v>
      </c>
      <c r="E206" s="798"/>
      <c r="F206" s="376">
        <f t="shared" si="179"/>
        <v>0</v>
      </c>
      <c r="G206" s="624">
        <f t="shared" si="180"/>
        <v>0</v>
      </c>
      <c r="H206" s="624">
        <f t="shared" si="181"/>
        <v>0</v>
      </c>
      <c r="I206" s="687">
        <f t="shared" si="182"/>
        <v>0</v>
      </c>
      <c r="J206" s="530">
        <f t="shared" si="183"/>
        <v>0</v>
      </c>
      <c r="K206" s="530">
        <f t="shared" si="183"/>
        <v>0</v>
      </c>
      <c r="L206" s="571">
        <f t="shared" si="184"/>
        <v>0</v>
      </c>
      <c r="M206" s="151"/>
      <c r="N206" s="159">
        <f t="shared" si="174"/>
        <v>0</v>
      </c>
      <c r="O206" s="73"/>
      <c r="P206" s="1"/>
      <c r="Q206" s="1"/>
      <c r="R206" s="1"/>
      <c r="S206" s="1"/>
      <c r="T206" s="79"/>
      <c r="U206" s="489">
        <f t="shared" si="175"/>
        <v>0</v>
      </c>
      <c r="V206" s="414"/>
      <c r="W206" s="1"/>
      <c r="X206" s="79"/>
      <c r="Y206" s="79"/>
      <c r="Z206" s="79"/>
      <c r="AA206" s="44"/>
      <c r="AC206" s="168"/>
    </row>
    <row r="207" spans="1:29" ht="25.5" hidden="1" customHeight="1" x14ac:dyDescent="0.25">
      <c r="B207" s="54"/>
      <c r="C207" s="2"/>
      <c r="D207" s="798" t="s">
        <v>540</v>
      </c>
      <c r="E207" s="798"/>
      <c r="F207" s="376">
        <f t="shared" si="179"/>
        <v>0</v>
      </c>
      <c r="G207" s="624">
        <f t="shared" si="180"/>
        <v>0</v>
      </c>
      <c r="H207" s="624">
        <f t="shared" si="181"/>
        <v>0</v>
      </c>
      <c r="I207" s="687">
        <f t="shared" si="182"/>
        <v>0</v>
      </c>
      <c r="J207" s="530">
        <f t="shared" si="183"/>
        <v>0</v>
      </c>
      <c r="K207" s="530">
        <f t="shared" si="183"/>
        <v>0</v>
      </c>
      <c r="L207" s="571">
        <f t="shared" si="184"/>
        <v>0</v>
      </c>
      <c r="M207" s="151"/>
      <c r="N207" s="159">
        <f t="shared" si="174"/>
        <v>0</v>
      </c>
      <c r="O207" s="73"/>
      <c r="P207" s="1"/>
      <c r="Q207" s="1"/>
      <c r="R207" s="1"/>
      <c r="S207" s="1"/>
      <c r="T207" s="79"/>
      <c r="U207" s="489">
        <f t="shared" si="175"/>
        <v>0</v>
      </c>
      <c r="V207" s="414"/>
      <c r="W207" s="1"/>
      <c r="X207" s="79"/>
      <c r="Y207" s="79"/>
      <c r="Z207" s="79"/>
      <c r="AA207" s="44"/>
      <c r="AC207" s="168"/>
    </row>
    <row r="208" spans="1:29" hidden="1" x14ac:dyDescent="0.25">
      <c r="B208" s="54"/>
      <c r="C208" s="2"/>
      <c r="D208" s="801" t="s">
        <v>823</v>
      </c>
      <c r="E208" s="801"/>
      <c r="F208" s="373">
        <f t="shared" si="179"/>
        <v>0</v>
      </c>
      <c r="G208" s="621">
        <f t="shared" si="180"/>
        <v>0</v>
      </c>
      <c r="H208" s="621">
        <f t="shared" si="181"/>
        <v>0</v>
      </c>
      <c r="I208" s="684">
        <f t="shared" si="182"/>
        <v>0</v>
      </c>
      <c r="J208" s="527">
        <f t="shared" si="183"/>
        <v>0</v>
      </c>
      <c r="K208" s="527">
        <f t="shared" si="183"/>
        <v>0</v>
      </c>
      <c r="L208" s="568">
        <f t="shared" si="184"/>
        <v>0</v>
      </c>
      <c r="M208" s="141"/>
      <c r="N208" s="159">
        <f t="shared" si="174"/>
        <v>0</v>
      </c>
      <c r="O208" s="73"/>
      <c r="P208" s="1"/>
      <c r="Q208" s="1"/>
      <c r="R208" s="1"/>
      <c r="S208" s="1"/>
      <c r="T208" s="79"/>
      <c r="U208" s="489">
        <f t="shared" si="175"/>
        <v>0</v>
      </c>
      <c r="V208" s="414"/>
      <c r="W208" s="1"/>
      <c r="X208" s="79"/>
      <c r="Y208" s="79"/>
      <c r="Z208" s="79"/>
      <c r="AA208" s="44"/>
      <c r="AC208" s="168"/>
    </row>
    <row r="209" spans="1:29" hidden="1" x14ac:dyDescent="0.25">
      <c r="B209" s="54"/>
      <c r="C209" s="2"/>
      <c r="D209" s="801" t="s">
        <v>374</v>
      </c>
      <c r="E209" s="801"/>
      <c r="F209" s="373">
        <f t="shared" si="179"/>
        <v>0</v>
      </c>
      <c r="G209" s="621">
        <f t="shared" si="180"/>
        <v>0</v>
      </c>
      <c r="H209" s="621">
        <f t="shared" si="181"/>
        <v>0</v>
      </c>
      <c r="I209" s="684">
        <f t="shared" si="182"/>
        <v>0</v>
      </c>
      <c r="J209" s="527">
        <f t="shared" si="183"/>
        <v>0</v>
      </c>
      <c r="K209" s="527">
        <f t="shared" si="183"/>
        <v>0</v>
      </c>
      <c r="L209" s="568">
        <f t="shared" si="184"/>
        <v>0</v>
      </c>
      <c r="M209" s="141"/>
      <c r="N209" s="159">
        <f t="shared" si="174"/>
        <v>0</v>
      </c>
      <c r="O209" s="73"/>
      <c r="P209" s="1"/>
      <c r="Q209" s="1"/>
      <c r="R209" s="1"/>
      <c r="S209" s="1"/>
      <c r="T209" s="79"/>
      <c r="U209" s="489">
        <f t="shared" si="175"/>
        <v>0</v>
      </c>
      <c r="V209" s="414"/>
      <c r="W209" s="1"/>
      <c r="X209" s="79"/>
      <c r="Y209" s="79"/>
      <c r="Z209" s="79"/>
      <c r="AA209" s="44"/>
      <c r="AC209" s="168"/>
    </row>
    <row r="210" spans="1:29" hidden="1" x14ac:dyDescent="0.25">
      <c r="B210" s="54"/>
      <c r="C210" s="2"/>
      <c r="D210" s="801" t="s">
        <v>824</v>
      </c>
      <c r="E210" s="801"/>
      <c r="F210" s="373">
        <f t="shared" si="179"/>
        <v>0</v>
      </c>
      <c r="G210" s="621">
        <f t="shared" si="180"/>
        <v>0</v>
      </c>
      <c r="H210" s="621">
        <f t="shared" si="181"/>
        <v>0</v>
      </c>
      <c r="I210" s="684">
        <f t="shared" si="182"/>
        <v>0</v>
      </c>
      <c r="J210" s="527">
        <f t="shared" si="183"/>
        <v>0</v>
      </c>
      <c r="K210" s="527">
        <f t="shared" si="183"/>
        <v>0</v>
      </c>
      <c r="L210" s="568">
        <f t="shared" si="184"/>
        <v>0</v>
      </c>
      <c r="M210" s="141"/>
      <c r="N210" s="159">
        <f t="shared" si="174"/>
        <v>0</v>
      </c>
      <c r="O210" s="73"/>
      <c r="P210" s="1"/>
      <c r="Q210" s="1"/>
      <c r="R210" s="1"/>
      <c r="S210" s="1"/>
      <c r="T210" s="79"/>
      <c r="U210" s="489">
        <f t="shared" si="175"/>
        <v>0</v>
      </c>
      <c r="V210" s="414"/>
      <c r="W210" s="1"/>
      <c r="X210" s="79"/>
      <c r="Y210" s="79"/>
      <c r="Z210" s="79"/>
      <c r="AA210" s="44"/>
      <c r="AC210" s="168"/>
    </row>
    <row r="211" spans="1:29" hidden="1" x14ac:dyDescent="0.25">
      <c r="B211" s="54"/>
      <c r="C211" s="2"/>
      <c r="D211" s="801" t="s">
        <v>566</v>
      </c>
      <c r="E211" s="801"/>
      <c r="F211" s="373">
        <f t="shared" si="179"/>
        <v>0</v>
      </c>
      <c r="G211" s="621">
        <f t="shared" si="180"/>
        <v>0</v>
      </c>
      <c r="H211" s="621">
        <f t="shared" si="181"/>
        <v>0</v>
      </c>
      <c r="I211" s="684">
        <f t="shared" si="182"/>
        <v>0</v>
      </c>
      <c r="J211" s="527">
        <f t="shared" si="183"/>
        <v>0</v>
      </c>
      <c r="K211" s="527">
        <f t="shared" si="183"/>
        <v>0</v>
      </c>
      <c r="L211" s="568">
        <f t="shared" si="184"/>
        <v>0</v>
      </c>
      <c r="M211" s="141"/>
      <c r="N211" s="159">
        <f t="shared" si="174"/>
        <v>0</v>
      </c>
      <c r="O211" s="73"/>
      <c r="P211" s="1"/>
      <c r="Q211" s="1"/>
      <c r="R211" s="1"/>
      <c r="S211" s="1"/>
      <c r="T211" s="79"/>
      <c r="U211" s="489">
        <f t="shared" si="175"/>
        <v>0</v>
      </c>
      <c r="V211" s="414"/>
      <c r="W211" s="1"/>
      <c r="X211" s="79"/>
      <c r="Y211" s="79"/>
      <c r="Z211" s="79"/>
      <c r="AA211" s="44"/>
      <c r="AC211" s="168"/>
    </row>
    <row r="212" spans="1:29" s="18" customFormat="1" hidden="1" x14ac:dyDescent="0.25">
      <c r="A212" s="125" t="s">
        <v>278</v>
      </c>
      <c r="B212" s="90" t="s">
        <v>689</v>
      </c>
      <c r="C212" s="803" t="s">
        <v>279</v>
      </c>
      <c r="D212" s="804"/>
      <c r="E212" s="804"/>
      <c r="F212" s="366">
        <f t="shared" si="179"/>
        <v>0</v>
      </c>
      <c r="G212" s="614">
        <f t="shared" si="180"/>
        <v>0</v>
      </c>
      <c r="H212" s="614">
        <f t="shared" si="181"/>
        <v>0</v>
      </c>
      <c r="I212" s="677">
        <f t="shared" si="182"/>
        <v>0</v>
      </c>
      <c r="J212" s="520">
        <f t="shared" si="183"/>
        <v>0</v>
      </c>
      <c r="K212" s="520">
        <f t="shared" si="183"/>
        <v>0</v>
      </c>
      <c r="L212" s="561">
        <f t="shared" si="184"/>
        <v>0</v>
      </c>
      <c r="M212" s="142"/>
      <c r="N212" s="158">
        <f t="shared" si="174"/>
        <v>0</v>
      </c>
      <c r="O212" s="92"/>
      <c r="P212" s="93"/>
      <c r="Q212" s="93"/>
      <c r="R212" s="93"/>
      <c r="S212" s="93"/>
      <c r="T212" s="96"/>
      <c r="U212" s="487">
        <f t="shared" si="175"/>
        <v>0</v>
      </c>
      <c r="V212" s="412"/>
      <c r="W212" s="93"/>
      <c r="X212" s="96"/>
      <c r="Y212" s="96"/>
      <c r="Z212" s="96"/>
      <c r="AA212" s="97"/>
      <c r="AC212" s="168"/>
    </row>
    <row r="213" spans="1:29" s="18" customFormat="1" hidden="1" x14ac:dyDescent="0.25">
      <c r="A213" s="125" t="s">
        <v>280</v>
      </c>
      <c r="B213" s="90" t="s">
        <v>690</v>
      </c>
      <c r="C213" s="803" t="s">
        <v>281</v>
      </c>
      <c r="D213" s="804"/>
      <c r="E213" s="804"/>
      <c r="F213" s="366">
        <f t="shared" si="179"/>
        <v>0</v>
      </c>
      <c r="G213" s="614">
        <f t="shared" si="180"/>
        <v>0</v>
      </c>
      <c r="H213" s="614">
        <f t="shared" si="181"/>
        <v>0</v>
      </c>
      <c r="I213" s="677">
        <f t="shared" si="182"/>
        <v>0</v>
      </c>
      <c r="J213" s="520">
        <f t="shared" si="183"/>
        <v>0</v>
      </c>
      <c r="K213" s="520">
        <f t="shared" si="183"/>
        <v>0</v>
      </c>
      <c r="L213" s="561">
        <f t="shared" si="184"/>
        <v>0</v>
      </c>
      <c r="M213" s="142"/>
      <c r="N213" s="158">
        <f t="shared" si="174"/>
        <v>0</v>
      </c>
      <c r="O213" s="92"/>
      <c r="P213" s="93"/>
      <c r="Q213" s="93"/>
      <c r="R213" s="93"/>
      <c r="S213" s="93"/>
      <c r="T213" s="96"/>
      <c r="U213" s="487">
        <f t="shared" si="175"/>
        <v>0</v>
      </c>
      <c r="V213" s="412"/>
      <c r="W213" s="93"/>
      <c r="X213" s="96"/>
      <c r="Y213" s="96"/>
      <c r="Z213" s="96"/>
      <c r="AA213" s="97"/>
      <c r="AC213" s="168"/>
    </row>
    <row r="214" spans="1:29" s="18" customFormat="1" hidden="1" x14ac:dyDescent="0.25">
      <c r="A214" s="125" t="s">
        <v>282</v>
      </c>
      <c r="B214" s="90" t="s">
        <v>691</v>
      </c>
      <c r="C214" s="803" t="s">
        <v>283</v>
      </c>
      <c r="D214" s="804"/>
      <c r="E214" s="804"/>
      <c r="F214" s="366">
        <f t="shared" ref="F214:L214" si="185">F215+F216+F217+F218+F219+F220+F221+F222+F223+F224</f>
        <v>0</v>
      </c>
      <c r="G214" s="614">
        <f t="shared" si="185"/>
        <v>0</v>
      </c>
      <c r="H214" s="614">
        <f t="shared" si="185"/>
        <v>0</v>
      </c>
      <c r="I214" s="677">
        <f t="shared" si="185"/>
        <v>0</v>
      </c>
      <c r="J214" s="520">
        <f t="shared" ref="J214" si="186">J215+J216+J217+J218+J219+J220+J221+J222+J223+J224</f>
        <v>0</v>
      </c>
      <c r="K214" s="520">
        <f t="shared" si="185"/>
        <v>0</v>
      </c>
      <c r="L214" s="561">
        <f t="shared" si="185"/>
        <v>0</v>
      </c>
      <c r="M214" s="142">
        <f t="shared" ref="M214:AA214" si="187">M215+M216+M217+M218+M219+M220+M221+M222+M223+M224</f>
        <v>0</v>
      </c>
      <c r="N214" s="158">
        <f t="shared" si="174"/>
        <v>0</v>
      </c>
      <c r="O214" s="92">
        <f t="shared" si="187"/>
        <v>0</v>
      </c>
      <c r="P214" s="93">
        <f t="shared" si="187"/>
        <v>0</v>
      </c>
      <c r="Q214" s="93">
        <f t="shared" si="187"/>
        <v>0</v>
      </c>
      <c r="R214" s="93">
        <f t="shared" si="187"/>
        <v>0</v>
      </c>
      <c r="S214" s="93">
        <f t="shared" si="187"/>
        <v>0</v>
      </c>
      <c r="T214" s="96">
        <f t="shared" si="187"/>
        <v>0</v>
      </c>
      <c r="U214" s="487">
        <f t="shared" si="175"/>
        <v>0</v>
      </c>
      <c r="V214" s="412">
        <f t="shared" si="187"/>
        <v>0</v>
      </c>
      <c r="W214" s="93">
        <f t="shared" si="187"/>
        <v>0</v>
      </c>
      <c r="X214" s="96">
        <f t="shared" si="187"/>
        <v>0</v>
      </c>
      <c r="Y214" s="96">
        <f t="shared" si="187"/>
        <v>0</v>
      </c>
      <c r="Z214" s="96">
        <f t="shared" si="187"/>
        <v>0</v>
      </c>
      <c r="AA214" s="97">
        <f t="shared" si="187"/>
        <v>0</v>
      </c>
      <c r="AC214" s="168"/>
    </row>
    <row r="215" spans="1:29" hidden="1" x14ac:dyDescent="0.25">
      <c r="B215" s="54"/>
      <c r="C215" s="2"/>
      <c r="D215" s="801" t="s">
        <v>376</v>
      </c>
      <c r="E215" s="801"/>
      <c r="F215" s="373">
        <f t="shared" ref="F215:F224" si="188">SUM(N215:Z215)</f>
        <v>0</v>
      </c>
      <c r="G215" s="621">
        <f t="shared" ref="G215:G224" si="189">SUM(N215:Z215)</f>
        <v>0</v>
      </c>
      <c r="H215" s="621">
        <f t="shared" ref="H215:H224" si="190">SUM(N215:Z215)</f>
        <v>0</v>
      </c>
      <c r="I215" s="684">
        <f t="shared" ref="I215:I224" si="191">SUM(N215:Z215)</f>
        <v>0</v>
      </c>
      <c r="J215" s="527">
        <f t="shared" ref="J215:K224" si="192">SUM(N215:Z215)</f>
        <v>0</v>
      </c>
      <c r="K215" s="527">
        <f t="shared" si="192"/>
        <v>0</v>
      </c>
      <c r="L215" s="568">
        <f t="shared" ref="L215:L224" si="193">SUM(O215:AA215)</f>
        <v>0</v>
      </c>
      <c r="M215" s="141"/>
      <c r="N215" s="159">
        <f t="shared" si="174"/>
        <v>0</v>
      </c>
      <c r="O215" s="73"/>
      <c r="P215" s="1"/>
      <c r="Q215" s="1"/>
      <c r="R215" s="1"/>
      <c r="S215" s="1"/>
      <c r="T215" s="79"/>
      <c r="U215" s="489">
        <f t="shared" si="175"/>
        <v>0</v>
      </c>
      <c r="V215" s="414"/>
      <c r="W215" s="1"/>
      <c r="X215" s="79"/>
      <c r="Y215" s="79"/>
      <c r="Z215" s="79"/>
      <c r="AA215" s="44"/>
      <c r="AC215" s="168"/>
    </row>
    <row r="216" spans="1:29" hidden="1" x14ac:dyDescent="0.25">
      <c r="B216" s="54"/>
      <c r="C216" s="2"/>
      <c r="D216" s="801" t="s">
        <v>377</v>
      </c>
      <c r="E216" s="801"/>
      <c r="F216" s="373">
        <f t="shared" si="188"/>
        <v>0</v>
      </c>
      <c r="G216" s="621">
        <f t="shared" si="189"/>
        <v>0</v>
      </c>
      <c r="H216" s="621">
        <f t="shared" si="190"/>
        <v>0</v>
      </c>
      <c r="I216" s="684">
        <f t="shared" si="191"/>
        <v>0</v>
      </c>
      <c r="J216" s="527">
        <f t="shared" si="192"/>
        <v>0</v>
      </c>
      <c r="K216" s="527">
        <f t="shared" si="192"/>
        <v>0</v>
      </c>
      <c r="L216" s="568">
        <f t="shared" si="193"/>
        <v>0</v>
      </c>
      <c r="M216" s="141"/>
      <c r="N216" s="159">
        <f t="shared" si="174"/>
        <v>0</v>
      </c>
      <c r="O216" s="73"/>
      <c r="P216" s="1"/>
      <c r="Q216" s="1"/>
      <c r="R216" s="1"/>
      <c r="S216" s="1"/>
      <c r="T216" s="79"/>
      <c r="U216" s="489">
        <f t="shared" si="175"/>
        <v>0</v>
      </c>
      <c r="V216" s="414"/>
      <c r="W216" s="1"/>
      <c r="X216" s="79"/>
      <c r="Y216" s="79"/>
      <c r="Z216" s="79"/>
      <c r="AA216" s="44"/>
      <c r="AC216" s="168"/>
    </row>
    <row r="217" spans="1:29" hidden="1" x14ac:dyDescent="0.25">
      <c r="B217" s="54"/>
      <c r="C217" s="2"/>
      <c r="D217" s="801" t="s">
        <v>378</v>
      </c>
      <c r="E217" s="801"/>
      <c r="F217" s="373">
        <f t="shared" si="188"/>
        <v>0</v>
      </c>
      <c r="G217" s="621">
        <f t="shared" si="189"/>
        <v>0</v>
      </c>
      <c r="H217" s="621">
        <f t="shared" si="190"/>
        <v>0</v>
      </c>
      <c r="I217" s="684">
        <f t="shared" si="191"/>
        <v>0</v>
      </c>
      <c r="J217" s="527">
        <f t="shared" si="192"/>
        <v>0</v>
      </c>
      <c r="K217" s="527">
        <f t="shared" si="192"/>
        <v>0</v>
      </c>
      <c r="L217" s="568">
        <f t="shared" si="193"/>
        <v>0</v>
      </c>
      <c r="M217" s="141"/>
      <c r="N217" s="159">
        <f t="shared" si="174"/>
        <v>0</v>
      </c>
      <c r="O217" s="73"/>
      <c r="P217" s="1"/>
      <c r="Q217" s="1"/>
      <c r="R217" s="1"/>
      <c r="S217" s="1"/>
      <c r="T217" s="79"/>
      <c r="U217" s="489">
        <f t="shared" si="175"/>
        <v>0</v>
      </c>
      <c r="V217" s="414"/>
      <c r="W217" s="1"/>
      <c r="X217" s="79"/>
      <c r="Y217" s="79"/>
      <c r="Z217" s="79"/>
      <c r="AA217" s="44"/>
      <c r="AC217" s="168"/>
    </row>
    <row r="218" spans="1:29" hidden="1" x14ac:dyDescent="0.25">
      <c r="B218" s="54"/>
      <c r="C218" s="2"/>
      <c r="D218" s="801" t="s">
        <v>379</v>
      </c>
      <c r="E218" s="801"/>
      <c r="F218" s="373">
        <f t="shared" si="188"/>
        <v>0</v>
      </c>
      <c r="G218" s="621">
        <f t="shared" si="189"/>
        <v>0</v>
      </c>
      <c r="H218" s="621">
        <f t="shared" si="190"/>
        <v>0</v>
      </c>
      <c r="I218" s="684">
        <f t="shared" si="191"/>
        <v>0</v>
      </c>
      <c r="J218" s="527">
        <f t="shared" si="192"/>
        <v>0</v>
      </c>
      <c r="K218" s="527">
        <f t="shared" si="192"/>
        <v>0</v>
      </c>
      <c r="L218" s="568">
        <f t="shared" si="193"/>
        <v>0</v>
      </c>
      <c r="M218" s="141"/>
      <c r="N218" s="159">
        <f t="shared" si="174"/>
        <v>0</v>
      </c>
      <c r="O218" s="73"/>
      <c r="P218" s="1"/>
      <c r="Q218" s="1"/>
      <c r="R218" s="1"/>
      <c r="S218" s="1"/>
      <c r="T218" s="79"/>
      <c r="U218" s="489">
        <f t="shared" si="175"/>
        <v>0</v>
      </c>
      <c r="V218" s="414"/>
      <c r="W218" s="1"/>
      <c r="X218" s="79"/>
      <c r="Y218" s="79"/>
      <c r="Z218" s="79"/>
      <c r="AA218" s="44"/>
      <c r="AC218" s="168"/>
    </row>
    <row r="219" spans="1:29" hidden="1" x14ac:dyDescent="0.25">
      <c r="B219" s="54"/>
      <c r="C219" s="2"/>
      <c r="D219" s="801" t="s">
        <v>380</v>
      </c>
      <c r="E219" s="801"/>
      <c r="F219" s="373">
        <f t="shared" si="188"/>
        <v>0</v>
      </c>
      <c r="G219" s="621">
        <f t="shared" si="189"/>
        <v>0</v>
      </c>
      <c r="H219" s="621">
        <f t="shared" si="190"/>
        <v>0</v>
      </c>
      <c r="I219" s="684">
        <f t="shared" si="191"/>
        <v>0</v>
      </c>
      <c r="J219" s="527">
        <f t="shared" si="192"/>
        <v>0</v>
      </c>
      <c r="K219" s="527">
        <f t="shared" si="192"/>
        <v>0</v>
      </c>
      <c r="L219" s="568">
        <f t="shared" si="193"/>
        <v>0</v>
      </c>
      <c r="M219" s="141"/>
      <c r="N219" s="159">
        <f t="shared" si="174"/>
        <v>0</v>
      </c>
      <c r="O219" s="73"/>
      <c r="P219" s="1"/>
      <c r="Q219" s="1"/>
      <c r="R219" s="1"/>
      <c r="S219" s="1"/>
      <c r="T219" s="79"/>
      <c r="U219" s="489">
        <f t="shared" si="175"/>
        <v>0</v>
      </c>
      <c r="V219" s="414"/>
      <c r="W219" s="1"/>
      <c r="X219" s="79"/>
      <c r="Y219" s="79"/>
      <c r="Z219" s="79"/>
      <c r="AA219" s="44"/>
      <c r="AC219" s="168"/>
    </row>
    <row r="220" spans="1:29" ht="25.5" hidden="1" customHeight="1" x14ac:dyDescent="0.25">
      <c r="B220" s="54"/>
      <c r="C220" s="2"/>
      <c r="D220" s="798" t="s">
        <v>538</v>
      </c>
      <c r="E220" s="798"/>
      <c r="F220" s="376">
        <f t="shared" si="188"/>
        <v>0</v>
      </c>
      <c r="G220" s="624">
        <f t="shared" si="189"/>
        <v>0</v>
      </c>
      <c r="H220" s="624">
        <f t="shared" si="190"/>
        <v>0</v>
      </c>
      <c r="I220" s="687">
        <f t="shared" si="191"/>
        <v>0</v>
      </c>
      <c r="J220" s="530">
        <f t="shared" si="192"/>
        <v>0</v>
      </c>
      <c r="K220" s="530">
        <f t="shared" si="192"/>
        <v>0</v>
      </c>
      <c r="L220" s="571">
        <f t="shared" si="193"/>
        <v>0</v>
      </c>
      <c r="M220" s="151"/>
      <c r="N220" s="159">
        <f t="shared" si="174"/>
        <v>0</v>
      </c>
      <c r="O220" s="73"/>
      <c r="P220" s="1"/>
      <c r="Q220" s="1"/>
      <c r="R220" s="1"/>
      <c r="S220" s="1"/>
      <c r="T220" s="79"/>
      <c r="U220" s="489">
        <f t="shared" si="175"/>
        <v>0</v>
      </c>
      <c r="V220" s="414"/>
      <c r="W220" s="1"/>
      <c r="X220" s="79"/>
      <c r="Y220" s="79"/>
      <c r="Z220" s="79"/>
      <c r="AA220" s="44"/>
      <c r="AC220" s="168"/>
    </row>
    <row r="221" spans="1:29" ht="25.5" hidden="1" customHeight="1" x14ac:dyDescent="0.25">
      <c r="B221" s="54"/>
      <c r="C221" s="2"/>
      <c r="D221" s="798" t="s">
        <v>541</v>
      </c>
      <c r="E221" s="798"/>
      <c r="F221" s="376">
        <f t="shared" si="188"/>
        <v>0</v>
      </c>
      <c r="G221" s="624">
        <f t="shared" si="189"/>
        <v>0</v>
      </c>
      <c r="H221" s="624">
        <f t="shared" si="190"/>
        <v>0</v>
      </c>
      <c r="I221" s="687">
        <f t="shared" si="191"/>
        <v>0</v>
      </c>
      <c r="J221" s="530">
        <f t="shared" si="192"/>
        <v>0</v>
      </c>
      <c r="K221" s="530">
        <f t="shared" si="192"/>
        <v>0</v>
      </c>
      <c r="L221" s="571">
        <f t="shared" si="193"/>
        <v>0</v>
      </c>
      <c r="M221" s="151"/>
      <c r="N221" s="159">
        <f t="shared" si="174"/>
        <v>0</v>
      </c>
      <c r="O221" s="73"/>
      <c r="P221" s="1"/>
      <c r="Q221" s="1"/>
      <c r="R221" s="1"/>
      <c r="S221" s="1"/>
      <c r="T221" s="79"/>
      <c r="U221" s="489">
        <f t="shared" si="175"/>
        <v>0</v>
      </c>
      <c r="V221" s="414"/>
      <c r="W221" s="1"/>
      <c r="X221" s="79"/>
      <c r="Y221" s="79"/>
      <c r="Z221" s="79"/>
      <c r="AA221" s="44"/>
      <c r="AC221" s="168"/>
    </row>
    <row r="222" spans="1:29" hidden="1" x14ac:dyDescent="0.25">
      <c r="B222" s="54"/>
      <c r="C222" s="2"/>
      <c r="D222" s="801" t="s">
        <v>381</v>
      </c>
      <c r="E222" s="801"/>
      <c r="F222" s="373">
        <f t="shared" si="188"/>
        <v>0</v>
      </c>
      <c r="G222" s="621">
        <f t="shared" si="189"/>
        <v>0</v>
      </c>
      <c r="H222" s="621">
        <f t="shared" si="190"/>
        <v>0</v>
      </c>
      <c r="I222" s="684">
        <f t="shared" si="191"/>
        <v>0</v>
      </c>
      <c r="J222" s="527">
        <f t="shared" si="192"/>
        <v>0</v>
      </c>
      <c r="K222" s="527">
        <f t="shared" si="192"/>
        <v>0</v>
      </c>
      <c r="L222" s="568">
        <f t="shared" si="193"/>
        <v>0</v>
      </c>
      <c r="M222" s="141"/>
      <c r="N222" s="159">
        <f t="shared" si="174"/>
        <v>0</v>
      </c>
      <c r="O222" s="73"/>
      <c r="P222" s="1"/>
      <c r="Q222" s="1"/>
      <c r="R222" s="1"/>
      <c r="S222" s="1"/>
      <c r="T222" s="79"/>
      <c r="U222" s="489">
        <f t="shared" si="175"/>
        <v>0</v>
      </c>
      <c r="V222" s="414"/>
      <c r="W222" s="1"/>
      <c r="X222" s="79"/>
      <c r="Y222" s="79"/>
      <c r="Z222" s="79"/>
      <c r="AA222" s="44"/>
      <c r="AC222" s="168"/>
    </row>
    <row r="223" spans="1:29" hidden="1" x14ac:dyDescent="0.25">
      <c r="B223" s="54"/>
      <c r="C223" s="2"/>
      <c r="D223" s="801" t="s">
        <v>382</v>
      </c>
      <c r="E223" s="801"/>
      <c r="F223" s="373">
        <f t="shared" si="188"/>
        <v>0</v>
      </c>
      <c r="G223" s="621">
        <f t="shared" si="189"/>
        <v>0</v>
      </c>
      <c r="H223" s="621">
        <f t="shared" si="190"/>
        <v>0</v>
      </c>
      <c r="I223" s="684">
        <f t="shared" si="191"/>
        <v>0</v>
      </c>
      <c r="J223" s="527">
        <f t="shared" si="192"/>
        <v>0</v>
      </c>
      <c r="K223" s="527">
        <f t="shared" si="192"/>
        <v>0</v>
      </c>
      <c r="L223" s="568">
        <f t="shared" si="193"/>
        <v>0</v>
      </c>
      <c r="M223" s="141"/>
      <c r="N223" s="159">
        <f t="shared" si="174"/>
        <v>0</v>
      </c>
      <c r="O223" s="73"/>
      <c r="P223" s="1"/>
      <c r="Q223" s="1"/>
      <c r="R223" s="1"/>
      <c r="S223" s="1"/>
      <c r="T223" s="79"/>
      <c r="U223" s="489">
        <f t="shared" si="175"/>
        <v>0</v>
      </c>
      <c r="V223" s="414"/>
      <c r="W223" s="1"/>
      <c r="X223" s="79"/>
      <c r="Y223" s="79"/>
      <c r="Z223" s="79"/>
      <c r="AA223" s="44"/>
      <c r="AC223" s="168"/>
    </row>
    <row r="224" spans="1:29" ht="15.75" hidden="1" thickBot="1" x14ac:dyDescent="0.3">
      <c r="B224" s="56"/>
      <c r="C224" s="20"/>
      <c r="D224" s="806" t="s">
        <v>567</v>
      </c>
      <c r="E224" s="806"/>
      <c r="F224" s="384">
        <f t="shared" si="188"/>
        <v>0</v>
      </c>
      <c r="G224" s="632">
        <f t="shared" si="189"/>
        <v>0</v>
      </c>
      <c r="H224" s="632">
        <f t="shared" si="190"/>
        <v>0</v>
      </c>
      <c r="I224" s="695">
        <f t="shared" si="191"/>
        <v>0</v>
      </c>
      <c r="J224" s="538">
        <f t="shared" si="192"/>
        <v>0</v>
      </c>
      <c r="K224" s="538">
        <f t="shared" si="192"/>
        <v>0</v>
      </c>
      <c r="L224" s="579">
        <f t="shared" si="193"/>
        <v>0</v>
      </c>
      <c r="M224" s="143"/>
      <c r="N224" s="159">
        <f t="shared" si="174"/>
        <v>0</v>
      </c>
      <c r="O224" s="73"/>
      <c r="P224" s="1"/>
      <c r="Q224" s="1"/>
      <c r="R224" s="1"/>
      <c r="S224" s="1"/>
      <c r="T224" s="79"/>
      <c r="U224" s="489">
        <f t="shared" si="175"/>
        <v>0</v>
      </c>
      <c r="V224" s="414"/>
      <c r="W224" s="1"/>
      <c r="X224" s="79"/>
      <c r="Y224" s="79"/>
      <c r="Z224" s="79"/>
      <c r="AA224" s="44"/>
      <c r="AC224" s="168"/>
    </row>
    <row r="225" spans="1:29" ht="15.75" thickBot="1" x14ac:dyDescent="0.3">
      <c r="B225" s="98" t="s">
        <v>284</v>
      </c>
      <c r="C225" s="807" t="s">
        <v>285</v>
      </c>
      <c r="D225" s="808"/>
      <c r="E225" s="808"/>
      <c r="F225" s="369">
        <f t="shared" ref="F225:L225" si="194">F226+F247+F253+F254</f>
        <v>0</v>
      </c>
      <c r="G225" s="617">
        <f t="shared" si="194"/>
        <v>0</v>
      </c>
      <c r="H225" s="617">
        <f t="shared" si="194"/>
        <v>0</v>
      </c>
      <c r="I225" s="680">
        <f t="shared" si="194"/>
        <v>0</v>
      </c>
      <c r="J225" s="523">
        <f t="shared" ref="J225" si="195">J226+J247+J253+J254</f>
        <v>0</v>
      </c>
      <c r="K225" s="523">
        <f t="shared" si="194"/>
        <v>0</v>
      </c>
      <c r="L225" s="564">
        <f t="shared" si="194"/>
        <v>0</v>
      </c>
      <c r="M225" s="144">
        <f t="shared" ref="M225:AA225" si="196">M226+M247+M253+M254</f>
        <v>0</v>
      </c>
      <c r="N225" s="156">
        <f t="shared" si="174"/>
        <v>0</v>
      </c>
      <c r="O225" s="84">
        <f t="shared" si="196"/>
        <v>0</v>
      </c>
      <c r="P225" s="85">
        <f t="shared" si="196"/>
        <v>0</v>
      </c>
      <c r="Q225" s="85">
        <f t="shared" si="196"/>
        <v>0</v>
      </c>
      <c r="R225" s="85">
        <f t="shared" si="196"/>
        <v>0</v>
      </c>
      <c r="S225" s="85">
        <f t="shared" si="196"/>
        <v>0</v>
      </c>
      <c r="T225" s="88">
        <f t="shared" si="196"/>
        <v>0</v>
      </c>
      <c r="U225" s="484">
        <f t="shared" si="175"/>
        <v>0</v>
      </c>
      <c r="V225" s="409">
        <f t="shared" si="196"/>
        <v>0</v>
      </c>
      <c r="W225" s="85">
        <f t="shared" si="196"/>
        <v>0</v>
      </c>
      <c r="X225" s="88">
        <f t="shared" si="196"/>
        <v>0</v>
      </c>
      <c r="Y225" s="88">
        <f t="shared" si="196"/>
        <v>0</v>
      </c>
      <c r="Z225" s="88">
        <f t="shared" si="196"/>
        <v>0</v>
      </c>
      <c r="AA225" s="89">
        <f t="shared" si="196"/>
        <v>0</v>
      </c>
      <c r="AC225" s="168"/>
    </row>
    <row r="226" spans="1:29" hidden="1" x14ac:dyDescent="0.25">
      <c r="B226" s="114" t="s">
        <v>692</v>
      </c>
      <c r="C226" s="834" t="s">
        <v>286</v>
      </c>
      <c r="D226" s="835"/>
      <c r="E226" s="835"/>
      <c r="F226" s="364">
        <f t="shared" ref="F226:L226" si="197">F227+F231+F238+F239+F240+F241+F242+F243+F244</f>
        <v>0</v>
      </c>
      <c r="G226" s="612">
        <f t="shared" si="197"/>
        <v>0</v>
      </c>
      <c r="H226" s="612">
        <f t="shared" si="197"/>
        <v>0</v>
      </c>
      <c r="I226" s="675">
        <f t="shared" si="197"/>
        <v>0</v>
      </c>
      <c r="J226" s="518">
        <f t="shared" ref="J226" si="198">J227+J231+J238+J239+J240+J241+J242+J243+J244</f>
        <v>0</v>
      </c>
      <c r="K226" s="518">
        <f t="shared" si="197"/>
        <v>0</v>
      </c>
      <c r="L226" s="559">
        <f t="shared" si="197"/>
        <v>0</v>
      </c>
      <c r="M226" s="140">
        <f t="shared" ref="M226:AA226" si="199">M227+M231+M238+M239+M240+M241+M242+M243+M244</f>
        <v>0</v>
      </c>
      <c r="N226" s="157">
        <f t="shared" si="174"/>
        <v>0</v>
      </c>
      <c r="O226" s="116">
        <f t="shared" si="199"/>
        <v>0</v>
      </c>
      <c r="P226" s="117">
        <f t="shared" si="199"/>
        <v>0</v>
      </c>
      <c r="Q226" s="117">
        <f t="shared" si="199"/>
        <v>0</v>
      </c>
      <c r="R226" s="117">
        <f t="shared" si="199"/>
        <v>0</v>
      </c>
      <c r="S226" s="117">
        <f t="shared" si="199"/>
        <v>0</v>
      </c>
      <c r="T226" s="120">
        <f t="shared" si="199"/>
        <v>0</v>
      </c>
      <c r="U226" s="485">
        <f t="shared" si="175"/>
        <v>0</v>
      </c>
      <c r="V226" s="410">
        <f t="shared" si="199"/>
        <v>0</v>
      </c>
      <c r="W226" s="117">
        <f t="shared" si="199"/>
        <v>0</v>
      </c>
      <c r="X226" s="120">
        <f t="shared" si="199"/>
        <v>0</v>
      </c>
      <c r="Y226" s="120">
        <f t="shared" si="199"/>
        <v>0</v>
      </c>
      <c r="Z226" s="120">
        <f t="shared" si="199"/>
        <v>0</v>
      </c>
      <c r="AA226" s="121">
        <f t="shared" si="199"/>
        <v>0</v>
      </c>
      <c r="AC226" s="168"/>
    </row>
    <row r="227" spans="1:29" s="18" customFormat="1" hidden="1" x14ac:dyDescent="0.25">
      <c r="A227" s="125"/>
      <c r="B227" s="52" t="s">
        <v>693</v>
      </c>
      <c r="C227" s="832" t="s">
        <v>287</v>
      </c>
      <c r="D227" s="833"/>
      <c r="E227" s="833"/>
      <c r="F227" s="367">
        <f t="shared" ref="F227:L227" si="200">F228+F229+F230</f>
        <v>0</v>
      </c>
      <c r="G227" s="615">
        <f t="shared" si="200"/>
        <v>0</v>
      </c>
      <c r="H227" s="615">
        <f t="shared" si="200"/>
        <v>0</v>
      </c>
      <c r="I227" s="678">
        <f t="shared" si="200"/>
        <v>0</v>
      </c>
      <c r="J227" s="521">
        <f t="shared" ref="J227" si="201">J228+J229+J230</f>
        <v>0</v>
      </c>
      <c r="K227" s="521">
        <f t="shared" si="200"/>
        <v>0</v>
      </c>
      <c r="L227" s="562">
        <f t="shared" si="200"/>
        <v>0</v>
      </c>
      <c r="M227" s="148">
        <f t="shared" ref="M227:AA227" si="202">M228+M229+M230</f>
        <v>0</v>
      </c>
      <c r="N227" s="160">
        <f t="shared" si="174"/>
        <v>0</v>
      </c>
      <c r="O227" s="75">
        <f t="shared" si="202"/>
        <v>0</v>
      </c>
      <c r="P227" s="13">
        <f t="shared" si="202"/>
        <v>0</v>
      </c>
      <c r="Q227" s="13">
        <f t="shared" si="202"/>
        <v>0</v>
      </c>
      <c r="R227" s="13">
        <f t="shared" si="202"/>
        <v>0</v>
      </c>
      <c r="S227" s="13">
        <f t="shared" si="202"/>
        <v>0</v>
      </c>
      <c r="T227" s="80">
        <f t="shared" si="202"/>
        <v>0</v>
      </c>
      <c r="U227" s="488">
        <f t="shared" si="175"/>
        <v>0</v>
      </c>
      <c r="V227" s="413">
        <f t="shared" si="202"/>
        <v>0</v>
      </c>
      <c r="W227" s="13">
        <f t="shared" si="202"/>
        <v>0</v>
      </c>
      <c r="X227" s="80">
        <f t="shared" si="202"/>
        <v>0</v>
      </c>
      <c r="Y227" s="80">
        <f t="shared" si="202"/>
        <v>0</v>
      </c>
      <c r="Z227" s="80">
        <f t="shared" si="202"/>
        <v>0</v>
      </c>
      <c r="AA227" s="45">
        <f t="shared" si="202"/>
        <v>0</v>
      </c>
      <c r="AC227" s="168"/>
    </row>
    <row r="228" spans="1:29" s="189" customFormat="1" hidden="1" x14ac:dyDescent="0.25">
      <c r="A228" s="125" t="s">
        <v>288</v>
      </c>
      <c r="B228" s="169" t="s">
        <v>694</v>
      </c>
      <c r="C228" s="213"/>
      <c r="D228" s="836" t="s">
        <v>706</v>
      </c>
      <c r="E228" s="836"/>
      <c r="F228" s="385">
        <f>SUM(N228:Z228)</f>
        <v>0</v>
      </c>
      <c r="G228" s="633">
        <f>SUM(N228:Z228)</f>
        <v>0</v>
      </c>
      <c r="H228" s="633">
        <f>SUM(N228:Z228)</f>
        <v>0</v>
      </c>
      <c r="I228" s="696">
        <f>SUM(N228:Z228)</f>
        <v>0</v>
      </c>
      <c r="J228" s="539">
        <f t="shared" ref="J228:K230" si="203">SUM(N228:Z228)</f>
        <v>0</v>
      </c>
      <c r="K228" s="539">
        <f t="shared" si="203"/>
        <v>0</v>
      </c>
      <c r="L228" s="580">
        <f>SUM(O228:AA228)</f>
        <v>0</v>
      </c>
      <c r="M228" s="257"/>
      <c r="N228" s="171">
        <f t="shared" si="174"/>
        <v>0</v>
      </c>
      <c r="O228" s="179"/>
      <c r="P228" s="173"/>
      <c r="Q228" s="173"/>
      <c r="R228" s="173"/>
      <c r="S228" s="173"/>
      <c r="T228" s="174"/>
      <c r="U228" s="486">
        <f t="shared" si="175"/>
        <v>0</v>
      </c>
      <c r="V228" s="411"/>
      <c r="W228" s="173"/>
      <c r="X228" s="174"/>
      <c r="Y228" s="174"/>
      <c r="Z228" s="174"/>
      <c r="AA228" s="175"/>
      <c r="AC228" s="168"/>
    </row>
    <row r="229" spans="1:29" s="189" customFormat="1" hidden="1" x14ac:dyDescent="0.25">
      <c r="A229" s="125" t="s">
        <v>289</v>
      </c>
      <c r="B229" s="169" t="s">
        <v>695</v>
      </c>
      <c r="C229" s="178"/>
      <c r="D229" s="814" t="s">
        <v>707</v>
      </c>
      <c r="E229" s="814"/>
      <c r="F229" s="365">
        <f>SUM(N229:Z229)</f>
        <v>0</v>
      </c>
      <c r="G229" s="613">
        <f>SUM(N229:Z229)</f>
        <v>0</v>
      </c>
      <c r="H229" s="613">
        <f>SUM(N229:Z229)</f>
        <v>0</v>
      </c>
      <c r="I229" s="676">
        <f>SUM(N229:Z229)</f>
        <v>0</v>
      </c>
      <c r="J229" s="519">
        <f t="shared" si="203"/>
        <v>0</v>
      </c>
      <c r="K229" s="519">
        <f t="shared" si="203"/>
        <v>0</v>
      </c>
      <c r="L229" s="560">
        <f>SUM(O229:AA229)</f>
        <v>0</v>
      </c>
      <c r="M229" s="170"/>
      <c r="N229" s="171">
        <f t="shared" si="174"/>
        <v>0</v>
      </c>
      <c r="O229" s="179"/>
      <c r="P229" s="173"/>
      <c r="Q229" s="173"/>
      <c r="R229" s="173"/>
      <c r="S229" s="173"/>
      <c r="T229" s="174"/>
      <c r="U229" s="486">
        <f t="shared" si="175"/>
        <v>0</v>
      </c>
      <c r="V229" s="411"/>
      <c r="W229" s="173"/>
      <c r="X229" s="174"/>
      <c r="Y229" s="174"/>
      <c r="Z229" s="174"/>
      <c r="AA229" s="175"/>
      <c r="AC229" s="168"/>
    </row>
    <row r="230" spans="1:29" s="189" customFormat="1" hidden="1" x14ac:dyDescent="0.25">
      <c r="A230" s="125" t="s">
        <v>290</v>
      </c>
      <c r="B230" s="169" t="s">
        <v>696</v>
      </c>
      <c r="C230" s="178"/>
      <c r="D230" s="814" t="s">
        <v>708</v>
      </c>
      <c r="E230" s="814"/>
      <c r="F230" s="365">
        <f>SUM(N230:Z230)</f>
        <v>0</v>
      </c>
      <c r="G230" s="613">
        <f>SUM(N230:Z230)</f>
        <v>0</v>
      </c>
      <c r="H230" s="613">
        <f>SUM(N230:Z230)</f>
        <v>0</v>
      </c>
      <c r="I230" s="676">
        <f>SUM(N230:Z230)</f>
        <v>0</v>
      </c>
      <c r="J230" s="519">
        <f t="shared" si="203"/>
        <v>0</v>
      </c>
      <c r="K230" s="519">
        <f t="shared" si="203"/>
        <v>0</v>
      </c>
      <c r="L230" s="560">
        <f>SUM(O230:AA230)</f>
        <v>0</v>
      </c>
      <c r="M230" s="170"/>
      <c r="N230" s="171">
        <f t="shared" si="174"/>
        <v>0</v>
      </c>
      <c r="O230" s="179"/>
      <c r="P230" s="173"/>
      <c r="Q230" s="173"/>
      <c r="R230" s="173"/>
      <c r="S230" s="173"/>
      <c r="T230" s="174"/>
      <c r="U230" s="486">
        <f t="shared" si="175"/>
        <v>0</v>
      </c>
      <c r="V230" s="411"/>
      <c r="W230" s="173"/>
      <c r="X230" s="174"/>
      <c r="Y230" s="174"/>
      <c r="Z230" s="174"/>
      <c r="AA230" s="175"/>
      <c r="AC230" s="168"/>
    </row>
    <row r="231" spans="1:29" s="18" customFormat="1" hidden="1" x14ac:dyDescent="0.25">
      <c r="A231" s="125"/>
      <c r="B231" s="52" t="s">
        <v>697</v>
      </c>
      <c r="C231" s="832" t="s">
        <v>291</v>
      </c>
      <c r="D231" s="833"/>
      <c r="E231" s="833"/>
      <c r="F231" s="367">
        <f t="shared" ref="F231:L231" si="204">F232+F233+F234+F235+F236+F237</f>
        <v>0</v>
      </c>
      <c r="G231" s="615">
        <f t="shared" si="204"/>
        <v>0</v>
      </c>
      <c r="H231" s="615">
        <f t="shared" si="204"/>
        <v>0</v>
      </c>
      <c r="I231" s="678">
        <f t="shared" si="204"/>
        <v>0</v>
      </c>
      <c r="J231" s="521">
        <f t="shared" ref="J231" si="205">J232+J233+J234+J235+J236+J237</f>
        <v>0</v>
      </c>
      <c r="K231" s="521">
        <f t="shared" si="204"/>
        <v>0</v>
      </c>
      <c r="L231" s="562">
        <f t="shared" si="204"/>
        <v>0</v>
      </c>
      <c r="M231" s="148">
        <f t="shared" ref="M231:AA231" si="206">M232+M233+M234+M235+M236+M237</f>
        <v>0</v>
      </c>
      <c r="N231" s="160">
        <f t="shared" si="174"/>
        <v>0</v>
      </c>
      <c r="O231" s="75">
        <f t="shared" si="206"/>
        <v>0</v>
      </c>
      <c r="P231" s="13">
        <f t="shared" si="206"/>
        <v>0</v>
      </c>
      <c r="Q231" s="13">
        <f t="shared" si="206"/>
        <v>0</v>
      </c>
      <c r="R231" s="13">
        <f t="shared" si="206"/>
        <v>0</v>
      </c>
      <c r="S231" s="13">
        <f t="shared" si="206"/>
        <v>0</v>
      </c>
      <c r="T231" s="80">
        <f t="shared" si="206"/>
        <v>0</v>
      </c>
      <c r="U231" s="488">
        <f t="shared" si="175"/>
        <v>0</v>
      </c>
      <c r="V231" s="413">
        <f t="shared" si="206"/>
        <v>0</v>
      </c>
      <c r="W231" s="13">
        <f t="shared" si="206"/>
        <v>0</v>
      </c>
      <c r="X231" s="80">
        <f t="shared" si="206"/>
        <v>0</v>
      </c>
      <c r="Y231" s="80">
        <f t="shared" si="206"/>
        <v>0</v>
      </c>
      <c r="Z231" s="80">
        <f t="shared" si="206"/>
        <v>0</v>
      </c>
      <c r="AA231" s="45">
        <f t="shared" si="206"/>
        <v>0</v>
      </c>
      <c r="AC231" s="168"/>
    </row>
    <row r="232" spans="1:29" s="189" customFormat="1" hidden="1" x14ac:dyDescent="0.25">
      <c r="A232" s="125" t="s">
        <v>292</v>
      </c>
      <c r="B232" s="169" t="s">
        <v>698</v>
      </c>
      <c r="C232" s="178"/>
      <c r="D232" s="814" t="s">
        <v>383</v>
      </c>
      <c r="E232" s="814"/>
      <c r="F232" s="365">
        <f t="shared" ref="F232:F243" si="207">SUM(N232:Z232)</f>
        <v>0</v>
      </c>
      <c r="G232" s="613">
        <f t="shared" ref="G232:G243" si="208">SUM(N232:Z232)</f>
        <v>0</v>
      </c>
      <c r="H232" s="613">
        <f t="shared" ref="H232:H243" si="209">SUM(N232:Z232)</f>
        <v>0</v>
      </c>
      <c r="I232" s="676">
        <f t="shared" ref="I232:I243" si="210">SUM(N232:Z232)</f>
        <v>0</v>
      </c>
      <c r="J232" s="519">
        <f t="shared" ref="J232:K243" si="211">SUM(N232:Z232)</f>
        <v>0</v>
      </c>
      <c r="K232" s="519">
        <f t="shared" si="211"/>
        <v>0</v>
      </c>
      <c r="L232" s="560">
        <f t="shared" ref="L232:L243" si="212">SUM(O232:AA232)</f>
        <v>0</v>
      </c>
      <c r="M232" s="170"/>
      <c r="N232" s="171">
        <f t="shared" si="174"/>
        <v>0</v>
      </c>
      <c r="O232" s="179"/>
      <c r="P232" s="173"/>
      <c r="Q232" s="173"/>
      <c r="R232" s="173"/>
      <c r="S232" s="173"/>
      <c r="T232" s="174"/>
      <c r="U232" s="486">
        <f t="shared" si="175"/>
        <v>0</v>
      </c>
      <c r="V232" s="411"/>
      <c r="W232" s="173"/>
      <c r="X232" s="174"/>
      <c r="Y232" s="174"/>
      <c r="Z232" s="174"/>
      <c r="AA232" s="175"/>
      <c r="AC232" s="168"/>
    </row>
    <row r="233" spans="1:29" s="189" customFormat="1" hidden="1" x14ac:dyDescent="0.25">
      <c r="A233" s="125" t="s">
        <v>293</v>
      </c>
      <c r="B233" s="169" t="s">
        <v>699</v>
      </c>
      <c r="C233" s="178"/>
      <c r="D233" s="814" t="s">
        <v>384</v>
      </c>
      <c r="E233" s="814"/>
      <c r="F233" s="365">
        <f t="shared" si="207"/>
        <v>0</v>
      </c>
      <c r="G233" s="613">
        <f t="shared" si="208"/>
        <v>0</v>
      </c>
      <c r="H233" s="613">
        <f t="shared" si="209"/>
        <v>0</v>
      </c>
      <c r="I233" s="676">
        <f t="shared" si="210"/>
        <v>0</v>
      </c>
      <c r="J233" s="519">
        <f t="shared" si="211"/>
        <v>0</v>
      </c>
      <c r="K233" s="519">
        <f t="shared" si="211"/>
        <v>0</v>
      </c>
      <c r="L233" s="560">
        <f t="shared" si="212"/>
        <v>0</v>
      </c>
      <c r="M233" s="170"/>
      <c r="N233" s="171">
        <f t="shared" si="174"/>
        <v>0</v>
      </c>
      <c r="O233" s="179"/>
      <c r="P233" s="173"/>
      <c r="Q233" s="173"/>
      <c r="R233" s="173"/>
      <c r="S233" s="173"/>
      <c r="T233" s="174"/>
      <c r="U233" s="486">
        <f t="shared" si="175"/>
        <v>0</v>
      </c>
      <c r="V233" s="411"/>
      <c r="W233" s="173"/>
      <c r="X233" s="174"/>
      <c r="Y233" s="174"/>
      <c r="Z233" s="174"/>
      <c r="AA233" s="175"/>
      <c r="AC233" s="168"/>
    </row>
    <row r="234" spans="1:29" s="189" customFormat="1" hidden="1" x14ac:dyDescent="0.25">
      <c r="A234" s="125" t="s">
        <v>872</v>
      </c>
      <c r="B234" s="169" t="s">
        <v>873</v>
      </c>
      <c r="C234" s="178"/>
      <c r="D234" s="814" t="s">
        <v>874</v>
      </c>
      <c r="E234" s="814"/>
      <c r="F234" s="365">
        <f t="shared" si="207"/>
        <v>0</v>
      </c>
      <c r="G234" s="613">
        <f t="shared" si="208"/>
        <v>0</v>
      </c>
      <c r="H234" s="613">
        <f t="shared" si="209"/>
        <v>0</v>
      </c>
      <c r="I234" s="676">
        <f t="shared" si="210"/>
        <v>0</v>
      </c>
      <c r="J234" s="519">
        <f t="shared" si="211"/>
        <v>0</v>
      </c>
      <c r="K234" s="519">
        <f t="shared" si="211"/>
        <v>0</v>
      </c>
      <c r="L234" s="560">
        <f t="shared" si="212"/>
        <v>0</v>
      </c>
      <c r="M234" s="170"/>
      <c r="N234" s="171">
        <f t="shared" si="174"/>
        <v>0</v>
      </c>
      <c r="O234" s="179"/>
      <c r="P234" s="173"/>
      <c r="Q234" s="173"/>
      <c r="R234" s="173"/>
      <c r="S234" s="173"/>
      <c r="T234" s="174"/>
      <c r="U234" s="486">
        <f t="shared" si="175"/>
        <v>0</v>
      </c>
      <c r="V234" s="411"/>
      <c r="W234" s="173"/>
      <c r="X234" s="174"/>
      <c r="Y234" s="174"/>
      <c r="Z234" s="174"/>
      <c r="AA234" s="175"/>
      <c r="AC234" s="168"/>
    </row>
    <row r="235" spans="1:29" s="189" customFormat="1" hidden="1" x14ac:dyDescent="0.25">
      <c r="A235" s="125" t="s">
        <v>294</v>
      </c>
      <c r="B235" s="169" t="s">
        <v>700</v>
      </c>
      <c r="C235" s="178"/>
      <c r="D235" s="814" t="s">
        <v>295</v>
      </c>
      <c r="E235" s="814"/>
      <c r="F235" s="365">
        <f t="shared" si="207"/>
        <v>0</v>
      </c>
      <c r="G235" s="613">
        <f t="shared" si="208"/>
        <v>0</v>
      </c>
      <c r="H235" s="613">
        <f t="shared" si="209"/>
        <v>0</v>
      </c>
      <c r="I235" s="676">
        <f t="shared" si="210"/>
        <v>0</v>
      </c>
      <c r="J235" s="519">
        <f t="shared" si="211"/>
        <v>0</v>
      </c>
      <c r="K235" s="519">
        <f t="shared" si="211"/>
        <v>0</v>
      </c>
      <c r="L235" s="560">
        <f t="shared" si="212"/>
        <v>0</v>
      </c>
      <c r="M235" s="170"/>
      <c r="N235" s="171">
        <f t="shared" si="174"/>
        <v>0</v>
      </c>
      <c r="O235" s="179"/>
      <c r="P235" s="173"/>
      <c r="Q235" s="173"/>
      <c r="R235" s="173"/>
      <c r="S235" s="173"/>
      <c r="T235" s="174"/>
      <c r="U235" s="486">
        <f t="shared" si="175"/>
        <v>0</v>
      </c>
      <c r="V235" s="411"/>
      <c r="W235" s="173"/>
      <c r="X235" s="174"/>
      <c r="Y235" s="174"/>
      <c r="Z235" s="174"/>
      <c r="AA235" s="175"/>
      <c r="AC235" s="168"/>
    </row>
    <row r="236" spans="1:29" s="189" customFormat="1" hidden="1" x14ac:dyDescent="0.25">
      <c r="A236" s="125" t="s">
        <v>296</v>
      </c>
      <c r="B236" s="169" t="s">
        <v>701</v>
      </c>
      <c r="C236" s="178"/>
      <c r="D236" s="814" t="s">
        <v>297</v>
      </c>
      <c r="E236" s="814"/>
      <c r="F236" s="365">
        <f t="shared" si="207"/>
        <v>0</v>
      </c>
      <c r="G236" s="613">
        <f t="shared" si="208"/>
        <v>0</v>
      </c>
      <c r="H236" s="613">
        <f t="shared" si="209"/>
        <v>0</v>
      </c>
      <c r="I236" s="676">
        <f t="shared" si="210"/>
        <v>0</v>
      </c>
      <c r="J236" s="519">
        <f t="shared" si="211"/>
        <v>0</v>
      </c>
      <c r="K236" s="519">
        <f t="shared" si="211"/>
        <v>0</v>
      </c>
      <c r="L236" s="560">
        <f t="shared" si="212"/>
        <v>0</v>
      </c>
      <c r="M236" s="170"/>
      <c r="N236" s="171">
        <f t="shared" si="174"/>
        <v>0</v>
      </c>
      <c r="O236" s="179"/>
      <c r="P236" s="173"/>
      <c r="Q236" s="173"/>
      <c r="R236" s="173"/>
      <c r="S236" s="173"/>
      <c r="T236" s="174"/>
      <c r="U236" s="486">
        <f t="shared" si="175"/>
        <v>0</v>
      </c>
      <c r="V236" s="411"/>
      <c r="W236" s="173"/>
      <c r="X236" s="174"/>
      <c r="Y236" s="174"/>
      <c r="Z236" s="174"/>
      <c r="AA236" s="175"/>
      <c r="AC236" s="168"/>
    </row>
    <row r="237" spans="1:29" s="189" customFormat="1" hidden="1" x14ac:dyDescent="0.25">
      <c r="A237" s="125" t="s">
        <v>875</v>
      </c>
      <c r="B237" s="169" t="s">
        <v>876</v>
      </c>
      <c r="C237" s="178"/>
      <c r="D237" s="814" t="s">
        <v>877</v>
      </c>
      <c r="E237" s="814"/>
      <c r="F237" s="365">
        <f t="shared" si="207"/>
        <v>0</v>
      </c>
      <c r="G237" s="613">
        <f t="shared" si="208"/>
        <v>0</v>
      </c>
      <c r="H237" s="613">
        <f t="shared" si="209"/>
        <v>0</v>
      </c>
      <c r="I237" s="676">
        <f t="shared" si="210"/>
        <v>0</v>
      </c>
      <c r="J237" s="519">
        <f t="shared" si="211"/>
        <v>0</v>
      </c>
      <c r="K237" s="519">
        <f t="shared" si="211"/>
        <v>0</v>
      </c>
      <c r="L237" s="560">
        <f t="shared" si="212"/>
        <v>0</v>
      </c>
      <c r="M237" s="170"/>
      <c r="N237" s="171">
        <f t="shared" si="174"/>
        <v>0</v>
      </c>
      <c r="O237" s="179"/>
      <c r="P237" s="173"/>
      <c r="Q237" s="173"/>
      <c r="R237" s="173"/>
      <c r="S237" s="173"/>
      <c r="T237" s="174"/>
      <c r="U237" s="486">
        <f t="shared" si="175"/>
        <v>0</v>
      </c>
      <c r="V237" s="411"/>
      <c r="W237" s="173"/>
      <c r="X237" s="174"/>
      <c r="Y237" s="174"/>
      <c r="Z237" s="174"/>
      <c r="AA237" s="175"/>
      <c r="AC237" s="168"/>
    </row>
    <row r="238" spans="1:29" s="41" customFormat="1" hidden="1" x14ac:dyDescent="0.25">
      <c r="A238" s="125" t="s">
        <v>878</v>
      </c>
      <c r="B238" s="52" t="s">
        <v>879</v>
      </c>
      <c r="C238" s="832" t="s">
        <v>880</v>
      </c>
      <c r="D238" s="833"/>
      <c r="E238" s="833"/>
      <c r="F238" s="367">
        <f t="shared" si="207"/>
        <v>0</v>
      </c>
      <c r="G238" s="615">
        <f t="shared" si="208"/>
        <v>0</v>
      </c>
      <c r="H238" s="615">
        <f t="shared" si="209"/>
        <v>0</v>
      </c>
      <c r="I238" s="678">
        <f t="shared" si="210"/>
        <v>0</v>
      </c>
      <c r="J238" s="521">
        <f t="shared" si="211"/>
        <v>0</v>
      </c>
      <c r="K238" s="521">
        <f t="shared" si="211"/>
        <v>0</v>
      </c>
      <c r="L238" s="562">
        <f t="shared" si="212"/>
        <v>0</v>
      </c>
      <c r="M238" s="148"/>
      <c r="N238" s="160">
        <f t="shared" si="174"/>
        <v>0</v>
      </c>
      <c r="O238" s="75"/>
      <c r="P238" s="13"/>
      <c r="Q238" s="13"/>
      <c r="R238" s="13"/>
      <c r="S238" s="13"/>
      <c r="T238" s="80"/>
      <c r="U238" s="488">
        <f t="shared" si="175"/>
        <v>0</v>
      </c>
      <c r="V238" s="413"/>
      <c r="W238" s="13"/>
      <c r="X238" s="80"/>
      <c r="Y238" s="80"/>
      <c r="Z238" s="80"/>
      <c r="AA238" s="45"/>
      <c r="AC238" s="168"/>
    </row>
    <row r="239" spans="1:29" s="41" customFormat="1" hidden="1" x14ac:dyDescent="0.25">
      <c r="A239" s="125" t="s">
        <v>298</v>
      </c>
      <c r="B239" s="52" t="s">
        <v>702</v>
      </c>
      <c r="C239" s="832" t="s">
        <v>299</v>
      </c>
      <c r="D239" s="833"/>
      <c r="E239" s="833"/>
      <c r="F239" s="367">
        <f t="shared" si="207"/>
        <v>0</v>
      </c>
      <c r="G239" s="615">
        <f t="shared" si="208"/>
        <v>0</v>
      </c>
      <c r="H239" s="615">
        <f t="shared" si="209"/>
        <v>0</v>
      </c>
      <c r="I239" s="678">
        <f t="shared" si="210"/>
        <v>0</v>
      </c>
      <c r="J239" s="521">
        <f t="shared" si="211"/>
        <v>0</v>
      </c>
      <c r="K239" s="521">
        <f t="shared" si="211"/>
        <v>0</v>
      </c>
      <c r="L239" s="562">
        <f t="shared" si="212"/>
        <v>0</v>
      </c>
      <c r="M239" s="148"/>
      <c r="N239" s="160">
        <f t="shared" si="174"/>
        <v>0</v>
      </c>
      <c r="O239" s="75"/>
      <c r="P239" s="13"/>
      <c r="Q239" s="13"/>
      <c r="R239" s="13"/>
      <c r="S239" s="13"/>
      <c r="T239" s="80"/>
      <c r="U239" s="488">
        <f t="shared" si="175"/>
        <v>0</v>
      </c>
      <c r="V239" s="413"/>
      <c r="W239" s="13"/>
      <c r="X239" s="80"/>
      <c r="Y239" s="80"/>
      <c r="Z239" s="80"/>
      <c r="AA239" s="45"/>
      <c r="AC239" s="168"/>
    </row>
    <row r="240" spans="1:29" s="41" customFormat="1" hidden="1" x14ac:dyDescent="0.25">
      <c r="A240" s="125" t="s">
        <v>300</v>
      </c>
      <c r="B240" s="52" t="s">
        <v>703</v>
      </c>
      <c r="C240" s="832" t="s">
        <v>881</v>
      </c>
      <c r="D240" s="833"/>
      <c r="E240" s="833"/>
      <c r="F240" s="367">
        <f t="shared" si="207"/>
        <v>0</v>
      </c>
      <c r="G240" s="615">
        <f t="shared" si="208"/>
        <v>0</v>
      </c>
      <c r="H240" s="615">
        <f t="shared" si="209"/>
        <v>0</v>
      </c>
      <c r="I240" s="678">
        <f t="shared" si="210"/>
        <v>0</v>
      </c>
      <c r="J240" s="521">
        <f t="shared" si="211"/>
        <v>0</v>
      </c>
      <c r="K240" s="521">
        <f t="shared" si="211"/>
        <v>0</v>
      </c>
      <c r="L240" s="562">
        <f t="shared" si="212"/>
        <v>0</v>
      </c>
      <c r="M240" s="148"/>
      <c r="N240" s="160">
        <f t="shared" si="174"/>
        <v>0</v>
      </c>
      <c r="O240" s="75"/>
      <c r="P240" s="13"/>
      <c r="Q240" s="13"/>
      <c r="R240" s="13"/>
      <c r="S240" s="13"/>
      <c r="T240" s="80"/>
      <c r="U240" s="488">
        <f t="shared" si="175"/>
        <v>0</v>
      </c>
      <c r="V240" s="413"/>
      <c r="W240" s="13"/>
      <c r="X240" s="80"/>
      <c r="Y240" s="80"/>
      <c r="Z240" s="80"/>
      <c r="AA240" s="45"/>
      <c r="AC240" s="168"/>
    </row>
    <row r="241" spans="1:29" s="41" customFormat="1" hidden="1" x14ac:dyDescent="0.25">
      <c r="A241" s="125" t="s">
        <v>301</v>
      </c>
      <c r="B241" s="52" t="s">
        <v>704</v>
      </c>
      <c r="C241" s="832" t="s">
        <v>882</v>
      </c>
      <c r="D241" s="833"/>
      <c r="E241" s="833"/>
      <c r="F241" s="367">
        <f t="shared" si="207"/>
        <v>0</v>
      </c>
      <c r="G241" s="615">
        <f t="shared" si="208"/>
        <v>0</v>
      </c>
      <c r="H241" s="615">
        <f t="shared" si="209"/>
        <v>0</v>
      </c>
      <c r="I241" s="678">
        <f t="shared" si="210"/>
        <v>0</v>
      </c>
      <c r="J241" s="521">
        <f t="shared" si="211"/>
        <v>0</v>
      </c>
      <c r="K241" s="521">
        <f t="shared" si="211"/>
        <v>0</v>
      </c>
      <c r="L241" s="562">
        <f t="shared" si="212"/>
        <v>0</v>
      </c>
      <c r="M241" s="148"/>
      <c r="N241" s="160">
        <f t="shared" si="174"/>
        <v>0</v>
      </c>
      <c r="O241" s="75"/>
      <c r="P241" s="13"/>
      <c r="Q241" s="13"/>
      <c r="R241" s="13"/>
      <c r="S241" s="13"/>
      <c r="T241" s="80"/>
      <c r="U241" s="488">
        <f t="shared" si="175"/>
        <v>0</v>
      </c>
      <c r="V241" s="413"/>
      <c r="W241" s="13"/>
      <c r="X241" s="80"/>
      <c r="Y241" s="80"/>
      <c r="Z241" s="80"/>
      <c r="AA241" s="45"/>
      <c r="AC241" s="168"/>
    </row>
    <row r="242" spans="1:29" s="41" customFormat="1" hidden="1" x14ac:dyDescent="0.25">
      <c r="A242" s="125" t="s">
        <v>302</v>
      </c>
      <c r="B242" s="52" t="s">
        <v>705</v>
      </c>
      <c r="C242" s="832" t="s">
        <v>303</v>
      </c>
      <c r="D242" s="833"/>
      <c r="E242" s="833"/>
      <c r="F242" s="367">
        <f t="shared" si="207"/>
        <v>0</v>
      </c>
      <c r="G242" s="615">
        <f t="shared" si="208"/>
        <v>0</v>
      </c>
      <c r="H242" s="615">
        <f t="shared" si="209"/>
        <v>0</v>
      </c>
      <c r="I242" s="678">
        <f t="shared" si="210"/>
        <v>0</v>
      </c>
      <c r="J242" s="521">
        <f t="shared" si="211"/>
        <v>0</v>
      </c>
      <c r="K242" s="521">
        <f t="shared" si="211"/>
        <v>0</v>
      </c>
      <c r="L242" s="562">
        <f t="shared" si="212"/>
        <v>0</v>
      </c>
      <c r="M242" s="148"/>
      <c r="N242" s="160">
        <f t="shared" si="174"/>
        <v>0</v>
      </c>
      <c r="O242" s="75"/>
      <c r="P242" s="13"/>
      <c r="Q242" s="13"/>
      <c r="R242" s="13"/>
      <c r="S242" s="13"/>
      <c r="T242" s="80"/>
      <c r="U242" s="488">
        <f t="shared" si="175"/>
        <v>0</v>
      </c>
      <c r="V242" s="413"/>
      <c r="W242" s="13"/>
      <c r="X242" s="80"/>
      <c r="Y242" s="80"/>
      <c r="Z242" s="80"/>
      <c r="AA242" s="45"/>
      <c r="AC242" s="168"/>
    </row>
    <row r="243" spans="1:29" s="41" customFormat="1" hidden="1" x14ac:dyDescent="0.25">
      <c r="A243" s="125" t="s">
        <v>883</v>
      </c>
      <c r="B243" s="52" t="s">
        <v>884</v>
      </c>
      <c r="C243" s="832" t="s">
        <v>886</v>
      </c>
      <c r="D243" s="833"/>
      <c r="E243" s="833"/>
      <c r="F243" s="367">
        <f t="shared" si="207"/>
        <v>0</v>
      </c>
      <c r="G243" s="615">
        <f t="shared" si="208"/>
        <v>0</v>
      </c>
      <c r="H243" s="615">
        <f t="shared" si="209"/>
        <v>0</v>
      </c>
      <c r="I243" s="678">
        <f t="shared" si="210"/>
        <v>0</v>
      </c>
      <c r="J243" s="521">
        <f t="shared" si="211"/>
        <v>0</v>
      </c>
      <c r="K243" s="521">
        <f t="shared" si="211"/>
        <v>0</v>
      </c>
      <c r="L243" s="562">
        <f t="shared" si="212"/>
        <v>0</v>
      </c>
      <c r="M243" s="148"/>
      <c r="N243" s="160">
        <f t="shared" si="174"/>
        <v>0</v>
      </c>
      <c r="O243" s="75"/>
      <c r="P243" s="13"/>
      <c r="Q243" s="13"/>
      <c r="R243" s="13"/>
      <c r="S243" s="13"/>
      <c r="T243" s="80"/>
      <c r="U243" s="488">
        <f t="shared" si="175"/>
        <v>0</v>
      </c>
      <c r="V243" s="413"/>
      <c r="W243" s="13"/>
      <c r="X243" s="80"/>
      <c r="Y243" s="80"/>
      <c r="Z243" s="80"/>
      <c r="AA243" s="45"/>
      <c r="AC243" s="168"/>
    </row>
    <row r="244" spans="1:29" s="41" customFormat="1" hidden="1" x14ac:dyDescent="0.25">
      <c r="A244" s="125"/>
      <c r="B244" s="52" t="s">
        <v>885</v>
      </c>
      <c r="C244" s="832" t="s">
        <v>887</v>
      </c>
      <c r="D244" s="833"/>
      <c r="E244" s="833"/>
      <c r="F244" s="367">
        <f t="shared" ref="F244:L244" si="213">F245+F246</f>
        <v>0</v>
      </c>
      <c r="G244" s="615">
        <f t="shared" si="213"/>
        <v>0</v>
      </c>
      <c r="H244" s="615">
        <f t="shared" si="213"/>
        <v>0</v>
      </c>
      <c r="I244" s="678">
        <f t="shared" si="213"/>
        <v>0</v>
      </c>
      <c r="J244" s="521">
        <f t="shared" ref="J244" si="214">J245+J246</f>
        <v>0</v>
      </c>
      <c r="K244" s="521">
        <f t="shared" si="213"/>
        <v>0</v>
      </c>
      <c r="L244" s="562">
        <f t="shared" si="213"/>
        <v>0</v>
      </c>
      <c r="M244" s="148">
        <f t="shared" ref="M244:AA244" si="215">M245+M246</f>
        <v>0</v>
      </c>
      <c r="N244" s="160">
        <f t="shared" si="174"/>
        <v>0</v>
      </c>
      <c r="O244" s="75">
        <f t="shared" si="215"/>
        <v>0</v>
      </c>
      <c r="P244" s="13">
        <f t="shared" si="215"/>
        <v>0</v>
      </c>
      <c r="Q244" s="13">
        <f t="shared" si="215"/>
        <v>0</v>
      </c>
      <c r="R244" s="13">
        <f t="shared" si="215"/>
        <v>0</v>
      </c>
      <c r="S244" s="13">
        <f t="shared" si="215"/>
        <v>0</v>
      </c>
      <c r="T244" s="80">
        <f t="shared" si="215"/>
        <v>0</v>
      </c>
      <c r="U244" s="488">
        <f t="shared" si="175"/>
        <v>0</v>
      </c>
      <c r="V244" s="413">
        <f t="shared" si="215"/>
        <v>0</v>
      </c>
      <c r="W244" s="13">
        <f t="shared" si="215"/>
        <v>0</v>
      </c>
      <c r="X244" s="80">
        <f t="shared" si="215"/>
        <v>0</v>
      </c>
      <c r="Y244" s="80">
        <f t="shared" si="215"/>
        <v>0</v>
      </c>
      <c r="Z244" s="80">
        <f t="shared" si="215"/>
        <v>0</v>
      </c>
      <c r="AA244" s="45">
        <f t="shared" si="215"/>
        <v>0</v>
      </c>
      <c r="AC244" s="168"/>
    </row>
    <row r="245" spans="1:29" s="189" customFormat="1" hidden="1" x14ac:dyDescent="0.25">
      <c r="A245" s="125" t="s">
        <v>889</v>
      </c>
      <c r="B245" s="169" t="s">
        <v>888</v>
      </c>
      <c r="C245" s="178"/>
      <c r="D245" s="814" t="s">
        <v>892</v>
      </c>
      <c r="E245" s="814"/>
      <c r="F245" s="365">
        <f>SUM(N245:Z245)</f>
        <v>0</v>
      </c>
      <c r="G245" s="613">
        <f>SUM(N245:Z245)</f>
        <v>0</v>
      </c>
      <c r="H245" s="613">
        <f>SUM(N245:Z245)</f>
        <v>0</v>
      </c>
      <c r="I245" s="676">
        <f>SUM(N245:Z245)</f>
        <v>0</v>
      </c>
      <c r="J245" s="519">
        <f>SUM(N245:Z245)</f>
        <v>0</v>
      </c>
      <c r="K245" s="519">
        <f>SUM(O245:AA245)</f>
        <v>0</v>
      </c>
      <c r="L245" s="560">
        <f>SUM(O245:AA245)</f>
        <v>0</v>
      </c>
      <c r="M245" s="170"/>
      <c r="N245" s="171">
        <f t="shared" si="174"/>
        <v>0</v>
      </c>
      <c r="O245" s="179"/>
      <c r="P245" s="173"/>
      <c r="Q245" s="173"/>
      <c r="R245" s="173"/>
      <c r="S245" s="173"/>
      <c r="T245" s="174"/>
      <c r="U245" s="486">
        <f t="shared" si="175"/>
        <v>0</v>
      </c>
      <c r="V245" s="411"/>
      <c r="W245" s="173"/>
      <c r="X245" s="174"/>
      <c r="Y245" s="174"/>
      <c r="Z245" s="174"/>
      <c r="AA245" s="175"/>
      <c r="AC245" s="168"/>
    </row>
    <row r="246" spans="1:29" s="189" customFormat="1" hidden="1" x14ac:dyDescent="0.25">
      <c r="A246" s="125" t="s">
        <v>890</v>
      </c>
      <c r="B246" s="169" t="s">
        <v>891</v>
      </c>
      <c r="C246" s="178"/>
      <c r="D246" s="814" t="s">
        <v>893</v>
      </c>
      <c r="E246" s="814"/>
      <c r="F246" s="365">
        <f>SUM(N246:Z246)</f>
        <v>0</v>
      </c>
      <c r="G246" s="613">
        <f>SUM(N246:Z246)</f>
        <v>0</v>
      </c>
      <c r="H246" s="613">
        <f>SUM(N246:Z246)</f>
        <v>0</v>
      </c>
      <c r="I246" s="676">
        <f>SUM(N246:Z246)</f>
        <v>0</v>
      </c>
      <c r="J246" s="519">
        <f>SUM(N246:Z246)</f>
        <v>0</v>
      </c>
      <c r="K246" s="519">
        <f>SUM(O246:AA246)</f>
        <v>0</v>
      </c>
      <c r="L246" s="560">
        <f>SUM(O246:AA246)</f>
        <v>0</v>
      </c>
      <c r="M246" s="170"/>
      <c r="N246" s="171">
        <f t="shared" si="174"/>
        <v>0</v>
      </c>
      <c r="O246" s="179"/>
      <c r="P246" s="173"/>
      <c r="Q246" s="173"/>
      <c r="R246" s="173"/>
      <c r="S246" s="173"/>
      <c r="T246" s="174"/>
      <c r="U246" s="486">
        <f t="shared" si="175"/>
        <v>0</v>
      </c>
      <c r="V246" s="411"/>
      <c r="W246" s="173"/>
      <c r="X246" s="174"/>
      <c r="Y246" s="174"/>
      <c r="Z246" s="174"/>
      <c r="AA246" s="175"/>
      <c r="AC246" s="168"/>
    </row>
    <row r="247" spans="1:29" hidden="1" x14ac:dyDescent="0.25">
      <c r="B247" s="90" t="s">
        <v>709</v>
      </c>
      <c r="C247" s="803" t="s">
        <v>304</v>
      </c>
      <c r="D247" s="804"/>
      <c r="E247" s="804"/>
      <c r="F247" s="366">
        <f t="shared" ref="F247:L247" si="216">F248+F249+F250+F251+F252</f>
        <v>0</v>
      </c>
      <c r="G247" s="614">
        <f t="shared" si="216"/>
        <v>0</v>
      </c>
      <c r="H247" s="614">
        <f t="shared" si="216"/>
        <v>0</v>
      </c>
      <c r="I247" s="677">
        <f t="shared" si="216"/>
        <v>0</v>
      </c>
      <c r="J247" s="520">
        <f t="shared" ref="J247" si="217">J248+J249+J250+J251+J252</f>
        <v>0</v>
      </c>
      <c r="K247" s="520">
        <f t="shared" si="216"/>
        <v>0</v>
      </c>
      <c r="L247" s="561">
        <f t="shared" si="216"/>
        <v>0</v>
      </c>
      <c r="M247" s="142">
        <f t="shared" ref="M247:AA247" si="218">M248+M249+M250+M251+M252</f>
        <v>0</v>
      </c>
      <c r="N247" s="158">
        <f t="shared" si="174"/>
        <v>0</v>
      </c>
      <c r="O247" s="92">
        <f t="shared" si="218"/>
        <v>0</v>
      </c>
      <c r="P247" s="93">
        <f t="shared" si="218"/>
        <v>0</v>
      </c>
      <c r="Q247" s="93">
        <f t="shared" si="218"/>
        <v>0</v>
      </c>
      <c r="R247" s="93">
        <f t="shared" si="218"/>
        <v>0</v>
      </c>
      <c r="S247" s="93">
        <f t="shared" si="218"/>
        <v>0</v>
      </c>
      <c r="T247" s="96">
        <f t="shared" si="218"/>
        <v>0</v>
      </c>
      <c r="U247" s="487">
        <f t="shared" si="175"/>
        <v>0</v>
      </c>
      <c r="V247" s="412">
        <f t="shared" si="218"/>
        <v>0</v>
      </c>
      <c r="W247" s="93">
        <f t="shared" si="218"/>
        <v>0</v>
      </c>
      <c r="X247" s="96">
        <f t="shared" si="218"/>
        <v>0</v>
      </c>
      <c r="Y247" s="96">
        <f t="shared" si="218"/>
        <v>0</v>
      </c>
      <c r="Z247" s="96">
        <f t="shared" si="218"/>
        <v>0</v>
      </c>
      <c r="AA247" s="97">
        <f t="shared" si="218"/>
        <v>0</v>
      </c>
      <c r="AC247" s="168"/>
    </row>
    <row r="248" spans="1:29" s="41" customFormat="1" hidden="1" x14ac:dyDescent="0.25">
      <c r="A248" s="125" t="s">
        <v>305</v>
      </c>
      <c r="B248" s="176" t="s">
        <v>710</v>
      </c>
      <c r="C248" s="837" t="s">
        <v>385</v>
      </c>
      <c r="D248" s="838"/>
      <c r="E248" s="838"/>
      <c r="F248" s="368">
        <f t="shared" ref="F248:F254" si="219">SUM(N248:Z248)</f>
        <v>0</v>
      </c>
      <c r="G248" s="616">
        <f t="shared" ref="G248:G254" si="220">SUM(N248:Z248)</f>
        <v>0</v>
      </c>
      <c r="H248" s="616">
        <f t="shared" ref="H248:H254" si="221">SUM(N248:Z248)</f>
        <v>0</v>
      </c>
      <c r="I248" s="679">
        <f t="shared" ref="I248:I254" si="222">SUM(N248:Z248)</f>
        <v>0</v>
      </c>
      <c r="J248" s="522">
        <f t="shared" ref="J248:K254" si="223">SUM(N248:Z248)</f>
        <v>0</v>
      </c>
      <c r="K248" s="522">
        <f t="shared" si="223"/>
        <v>0</v>
      </c>
      <c r="L248" s="563">
        <f t="shared" ref="L248:L254" si="224">SUM(O248:AA248)</f>
        <v>0</v>
      </c>
      <c r="M248" s="177"/>
      <c r="N248" s="191">
        <f t="shared" si="174"/>
        <v>0</v>
      </c>
      <c r="O248" s="192"/>
      <c r="P248" s="193"/>
      <c r="Q248" s="193"/>
      <c r="R248" s="193"/>
      <c r="S248" s="193"/>
      <c r="T248" s="196"/>
      <c r="U248" s="493">
        <f t="shared" si="175"/>
        <v>0</v>
      </c>
      <c r="V248" s="418"/>
      <c r="W248" s="193"/>
      <c r="X248" s="196"/>
      <c r="Y248" s="196"/>
      <c r="Z248" s="196"/>
      <c r="AA248" s="194"/>
      <c r="AC248" s="168"/>
    </row>
    <row r="249" spans="1:29" s="41" customFormat="1" hidden="1" x14ac:dyDescent="0.25">
      <c r="A249" s="125" t="s">
        <v>306</v>
      </c>
      <c r="B249" s="176" t="s">
        <v>711</v>
      </c>
      <c r="C249" s="837" t="s">
        <v>386</v>
      </c>
      <c r="D249" s="838"/>
      <c r="E249" s="838"/>
      <c r="F249" s="368">
        <f t="shared" si="219"/>
        <v>0</v>
      </c>
      <c r="G249" s="616">
        <f t="shared" si="220"/>
        <v>0</v>
      </c>
      <c r="H249" s="616">
        <f t="shared" si="221"/>
        <v>0</v>
      </c>
      <c r="I249" s="679">
        <f t="shared" si="222"/>
        <v>0</v>
      </c>
      <c r="J249" s="522">
        <f t="shared" si="223"/>
        <v>0</v>
      </c>
      <c r="K249" s="522">
        <f t="shared" si="223"/>
        <v>0</v>
      </c>
      <c r="L249" s="563">
        <f t="shared" si="224"/>
        <v>0</v>
      </c>
      <c r="M249" s="177"/>
      <c r="N249" s="191">
        <f t="shared" si="174"/>
        <v>0</v>
      </c>
      <c r="O249" s="192"/>
      <c r="P249" s="193"/>
      <c r="Q249" s="193"/>
      <c r="R249" s="193"/>
      <c r="S249" s="193"/>
      <c r="T249" s="196"/>
      <c r="U249" s="493">
        <f t="shared" si="175"/>
        <v>0</v>
      </c>
      <c r="V249" s="418"/>
      <c r="W249" s="193"/>
      <c r="X249" s="196"/>
      <c r="Y249" s="196"/>
      <c r="Z249" s="196"/>
      <c r="AA249" s="194"/>
      <c r="AC249" s="168"/>
    </row>
    <row r="250" spans="1:29" s="41" customFormat="1" hidden="1" x14ac:dyDescent="0.25">
      <c r="A250" s="125" t="s">
        <v>307</v>
      </c>
      <c r="B250" s="176" t="s">
        <v>712</v>
      </c>
      <c r="C250" s="837" t="s">
        <v>308</v>
      </c>
      <c r="D250" s="838"/>
      <c r="E250" s="838"/>
      <c r="F250" s="368">
        <f t="shared" si="219"/>
        <v>0</v>
      </c>
      <c r="G250" s="616">
        <f t="shared" si="220"/>
        <v>0</v>
      </c>
      <c r="H250" s="616">
        <f t="shared" si="221"/>
        <v>0</v>
      </c>
      <c r="I250" s="679">
        <f t="shared" si="222"/>
        <v>0</v>
      </c>
      <c r="J250" s="522">
        <f t="shared" si="223"/>
        <v>0</v>
      </c>
      <c r="K250" s="522">
        <f t="shared" si="223"/>
        <v>0</v>
      </c>
      <c r="L250" s="563">
        <f t="shared" si="224"/>
        <v>0</v>
      </c>
      <c r="M250" s="177"/>
      <c r="N250" s="191">
        <f t="shared" si="174"/>
        <v>0</v>
      </c>
      <c r="O250" s="192"/>
      <c r="P250" s="193"/>
      <c r="Q250" s="193"/>
      <c r="R250" s="193"/>
      <c r="S250" s="193"/>
      <c r="T250" s="196"/>
      <c r="U250" s="493">
        <f t="shared" si="175"/>
        <v>0</v>
      </c>
      <c r="V250" s="418"/>
      <c r="W250" s="193"/>
      <c r="X250" s="196"/>
      <c r="Y250" s="196"/>
      <c r="Z250" s="196"/>
      <c r="AA250" s="194"/>
      <c r="AC250" s="168"/>
    </row>
    <row r="251" spans="1:29" s="41" customFormat="1" hidden="1" x14ac:dyDescent="0.25">
      <c r="A251" s="125" t="s">
        <v>309</v>
      </c>
      <c r="B251" s="176" t="s">
        <v>713</v>
      </c>
      <c r="C251" s="837" t="s">
        <v>310</v>
      </c>
      <c r="D251" s="838"/>
      <c r="E251" s="838"/>
      <c r="F251" s="368">
        <f t="shared" si="219"/>
        <v>0</v>
      </c>
      <c r="G251" s="616">
        <f t="shared" si="220"/>
        <v>0</v>
      </c>
      <c r="H251" s="616">
        <f t="shared" si="221"/>
        <v>0</v>
      </c>
      <c r="I251" s="679">
        <f t="shared" si="222"/>
        <v>0</v>
      </c>
      <c r="J251" s="522">
        <f t="shared" si="223"/>
        <v>0</v>
      </c>
      <c r="K251" s="522">
        <f t="shared" si="223"/>
        <v>0</v>
      </c>
      <c r="L251" s="563">
        <f t="shared" si="224"/>
        <v>0</v>
      </c>
      <c r="M251" s="177"/>
      <c r="N251" s="191">
        <f t="shared" si="174"/>
        <v>0</v>
      </c>
      <c r="O251" s="192"/>
      <c r="P251" s="193"/>
      <c r="Q251" s="193"/>
      <c r="R251" s="193"/>
      <c r="S251" s="193"/>
      <c r="T251" s="196"/>
      <c r="U251" s="493">
        <f t="shared" si="175"/>
        <v>0</v>
      </c>
      <c r="V251" s="418"/>
      <c r="W251" s="193"/>
      <c r="X251" s="196"/>
      <c r="Y251" s="196"/>
      <c r="Z251" s="196"/>
      <c r="AA251" s="194"/>
      <c r="AC251" s="168"/>
    </row>
    <row r="252" spans="1:29" s="41" customFormat="1" hidden="1" x14ac:dyDescent="0.25">
      <c r="A252" s="125" t="s">
        <v>311</v>
      </c>
      <c r="B252" s="176" t="s">
        <v>714</v>
      </c>
      <c r="C252" s="837" t="s">
        <v>387</v>
      </c>
      <c r="D252" s="838"/>
      <c r="E252" s="838"/>
      <c r="F252" s="368">
        <f t="shared" si="219"/>
        <v>0</v>
      </c>
      <c r="G252" s="616">
        <f t="shared" si="220"/>
        <v>0</v>
      </c>
      <c r="H252" s="616">
        <f t="shared" si="221"/>
        <v>0</v>
      </c>
      <c r="I252" s="679">
        <f t="shared" si="222"/>
        <v>0</v>
      </c>
      <c r="J252" s="522">
        <f t="shared" si="223"/>
        <v>0</v>
      </c>
      <c r="K252" s="522">
        <f t="shared" si="223"/>
        <v>0</v>
      </c>
      <c r="L252" s="563">
        <f t="shared" si="224"/>
        <v>0</v>
      </c>
      <c r="M252" s="177"/>
      <c r="N252" s="191">
        <f t="shared" si="174"/>
        <v>0</v>
      </c>
      <c r="O252" s="192"/>
      <c r="P252" s="193"/>
      <c r="Q252" s="193"/>
      <c r="R252" s="193"/>
      <c r="S252" s="193"/>
      <c r="T252" s="196"/>
      <c r="U252" s="493">
        <f t="shared" si="175"/>
        <v>0</v>
      </c>
      <c r="V252" s="418"/>
      <c r="W252" s="193"/>
      <c r="X252" s="196"/>
      <c r="Y252" s="196"/>
      <c r="Z252" s="196"/>
      <c r="AA252" s="194"/>
      <c r="AC252" s="168"/>
    </row>
    <row r="253" spans="1:29" hidden="1" x14ac:dyDescent="0.25">
      <c r="A253" s="125" t="s">
        <v>313</v>
      </c>
      <c r="B253" s="90" t="s">
        <v>715</v>
      </c>
      <c r="C253" s="803" t="s">
        <v>312</v>
      </c>
      <c r="D253" s="804"/>
      <c r="E253" s="804"/>
      <c r="F253" s="366">
        <f t="shared" si="219"/>
        <v>0</v>
      </c>
      <c r="G253" s="614">
        <f t="shared" si="220"/>
        <v>0</v>
      </c>
      <c r="H253" s="614">
        <f t="shared" si="221"/>
        <v>0</v>
      </c>
      <c r="I253" s="677">
        <f t="shared" si="222"/>
        <v>0</v>
      </c>
      <c r="J253" s="520">
        <f t="shared" si="223"/>
        <v>0</v>
      </c>
      <c r="K253" s="520">
        <f t="shared" si="223"/>
        <v>0</v>
      </c>
      <c r="L253" s="561">
        <f t="shared" si="224"/>
        <v>0</v>
      </c>
      <c r="M253" s="142"/>
      <c r="N253" s="158">
        <f t="shared" si="174"/>
        <v>0</v>
      </c>
      <c r="O253" s="92"/>
      <c r="P253" s="93"/>
      <c r="Q253" s="93"/>
      <c r="R253" s="93"/>
      <c r="S253" s="93"/>
      <c r="T253" s="96"/>
      <c r="U253" s="487">
        <f t="shared" si="175"/>
        <v>0</v>
      </c>
      <c r="V253" s="412"/>
      <c r="W253" s="93"/>
      <c r="X253" s="96"/>
      <c r="Y253" s="96"/>
      <c r="Z253" s="96"/>
      <c r="AA253" s="97"/>
      <c r="AC253" s="168"/>
    </row>
    <row r="254" spans="1:29" ht="15.75" hidden="1" thickBot="1" x14ac:dyDescent="0.3">
      <c r="A254" s="125" t="s">
        <v>894</v>
      </c>
      <c r="B254" s="90" t="s">
        <v>895</v>
      </c>
      <c r="C254" s="803" t="s">
        <v>896</v>
      </c>
      <c r="D254" s="804"/>
      <c r="E254" s="804"/>
      <c r="F254" s="366">
        <f t="shared" si="219"/>
        <v>0</v>
      </c>
      <c r="G254" s="614">
        <f t="shared" si="220"/>
        <v>0</v>
      </c>
      <c r="H254" s="614">
        <f t="shared" si="221"/>
        <v>0</v>
      </c>
      <c r="I254" s="677">
        <f t="shared" si="222"/>
        <v>0</v>
      </c>
      <c r="J254" s="520">
        <f t="shared" si="223"/>
        <v>0</v>
      </c>
      <c r="K254" s="520">
        <f t="shared" si="223"/>
        <v>0</v>
      </c>
      <c r="L254" s="561">
        <f t="shared" si="224"/>
        <v>0</v>
      </c>
      <c r="M254" s="142"/>
      <c r="N254" s="158">
        <f t="shared" si="174"/>
        <v>0</v>
      </c>
      <c r="O254" s="92"/>
      <c r="P254" s="93"/>
      <c r="Q254" s="93"/>
      <c r="R254" s="93"/>
      <c r="S254" s="93"/>
      <c r="T254" s="96"/>
      <c r="U254" s="487">
        <f t="shared" si="175"/>
        <v>0</v>
      </c>
      <c r="V254" s="412"/>
      <c r="W254" s="93"/>
      <c r="X254" s="96"/>
      <c r="Y254" s="96"/>
      <c r="Z254" s="96"/>
      <c r="AA254" s="97"/>
      <c r="AC254" s="168"/>
    </row>
    <row r="255" spans="1:29" ht="15.75" thickBot="1" x14ac:dyDescent="0.3">
      <c r="B255" s="839" t="s">
        <v>314</v>
      </c>
      <c r="C255" s="840"/>
      <c r="D255" s="840"/>
      <c r="E255" s="840"/>
      <c r="F255" s="363">
        <f t="shared" ref="F255:M255" si="225">F5+F24+F32+F59+F75+F147+F157+F162+F225</f>
        <v>2381230</v>
      </c>
      <c r="G255" s="611">
        <f t="shared" si="225"/>
        <v>2381230</v>
      </c>
      <c r="H255" s="611">
        <f t="shared" si="225"/>
        <v>2381230</v>
      </c>
      <c r="I255" s="674">
        <f t="shared" ref="I255:J255" si="226">I5+I24+I32+I59+I75+I147+I157+I162+I225</f>
        <v>4981470</v>
      </c>
      <c r="J255" s="517">
        <f t="shared" si="226"/>
        <v>5925970</v>
      </c>
      <c r="K255" s="517">
        <f t="shared" si="225"/>
        <v>5916883</v>
      </c>
      <c r="L255" s="558">
        <f t="shared" si="225"/>
        <v>3743622</v>
      </c>
      <c r="M255" s="139">
        <f t="shared" si="225"/>
        <v>0</v>
      </c>
      <c r="N255" s="156">
        <f t="shared" si="174"/>
        <v>3743622</v>
      </c>
      <c r="O255" s="84">
        <f t="shared" ref="O255:AA255" si="227">O5+O24+O32+O59+O75+O147+O157+O162+O225</f>
        <v>15240</v>
      </c>
      <c r="P255" s="85">
        <f t="shared" si="227"/>
        <v>47850</v>
      </c>
      <c r="Q255" s="85">
        <f t="shared" si="227"/>
        <v>0</v>
      </c>
      <c r="R255" s="85">
        <f t="shared" si="227"/>
        <v>38100</v>
      </c>
      <c r="S255" s="85">
        <f t="shared" si="227"/>
        <v>44800</v>
      </c>
      <c r="T255" s="88">
        <f t="shared" si="227"/>
        <v>25269</v>
      </c>
      <c r="U255" s="484">
        <f t="shared" si="175"/>
        <v>171259</v>
      </c>
      <c r="V255" s="409">
        <f t="shared" si="227"/>
        <v>63760</v>
      </c>
      <c r="W255" s="85">
        <f t="shared" si="227"/>
        <v>0</v>
      </c>
      <c r="X255" s="88">
        <f t="shared" si="227"/>
        <v>0</v>
      </c>
      <c r="Y255" s="88">
        <f t="shared" si="227"/>
        <v>0</v>
      </c>
      <c r="Z255" s="88">
        <f t="shared" si="227"/>
        <v>3050240</v>
      </c>
      <c r="AA255" s="89">
        <f t="shared" si="227"/>
        <v>458363</v>
      </c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59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38"/>
      <c r="M257" s="24"/>
      <c r="N257" s="59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59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451"/>
      <c r="M259" s="28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7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8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1:27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49"/>
    </row>
    <row r="320" spans="1:27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49"/>
    </row>
    <row r="321" spans="1:2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</row>
    <row r="336" spans="1:27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</row>
    <row r="337" spans="1:27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7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7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7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7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7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7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8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</row>
    <row r="479" spans="1:27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49"/>
    </row>
    <row r="480" spans="1:27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49"/>
    </row>
    <row r="481" spans="1:27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</row>
    <row r="488" spans="1:27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8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</row>
    <row r="489" spans="1:27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</sheetData>
  <mergeCells count="247">
    <mergeCell ref="H2:H4"/>
    <mergeCell ref="I2:I4"/>
    <mergeCell ref="O2:AA3"/>
    <mergeCell ref="J2:J4"/>
    <mergeCell ref="C33:E33"/>
    <mergeCell ref="N3:N4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045160 Közutak, hidak, alagutak üzemeltetése, fenntartásaKiadások - 2017.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723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150" sqref="K15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3" width="11.140625" style="12" customWidth="1"/>
    <col min="14" max="14" width="11.7109375" style="49" customWidth="1"/>
    <col min="15" max="15" width="15.5703125" style="12" customWidth="1"/>
    <col min="16" max="16" width="15.85546875" style="12" customWidth="1"/>
    <col min="17" max="17" width="13" style="12" customWidth="1"/>
    <col min="18" max="18" width="10.7109375" style="12" bestFit="1" customWidth="1"/>
    <col min="19" max="19" width="5.5703125" style="12" bestFit="1" customWidth="1"/>
    <col min="20" max="20" width="9" style="12" bestFit="1" customWidth="1"/>
    <col min="21" max="21" width="10.7109375" style="12" bestFit="1" customWidth="1"/>
    <col min="22" max="22" width="9" style="12" bestFit="1" customWidth="1"/>
    <col min="23" max="23" width="5.5703125" style="12" bestFit="1" customWidth="1"/>
    <col min="24" max="24" width="11.28515625" style="12" bestFit="1" customWidth="1"/>
    <col min="25" max="25" width="9" style="12" bestFit="1" customWidth="1"/>
    <col min="26" max="26" width="10.140625" style="12" bestFit="1" customWidth="1"/>
    <col min="27" max="28" width="9.7109375" style="12" bestFit="1" customWidth="1"/>
    <col min="29" max="29" width="9" style="12" bestFit="1" customWidth="1"/>
    <col min="30" max="30" width="10.7109375" style="12" bestFit="1" customWidth="1"/>
    <col min="31" max="16384" width="9.140625" style="17"/>
  </cols>
  <sheetData>
    <row r="1" spans="1:30" ht="15.75" thickBot="1" x14ac:dyDescent="0.3">
      <c r="AD1" s="11" t="s">
        <v>827</v>
      </c>
    </row>
    <row r="2" spans="1:30" ht="29.25" customHeight="1" x14ac:dyDescent="0.25">
      <c r="B2" s="774" t="s">
        <v>0</v>
      </c>
      <c r="C2" s="775"/>
      <c r="D2" s="775"/>
      <c r="E2" s="775"/>
      <c r="F2" s="790" t="s">
        <v>1079</v>
      </c>
      <c r="G2" s="790" t="s">
        <v>1093</v>
      </c>
      <c r="H2" s="790" t="s">
        <v>1102</v>
      </c>
      <c r="I2" s="774" t="s">
        <v>1109</v>
      </c>
      <c r="J2" s="793" t="s">
        <v>1116</v>
      </c>
      <c r="K2" s="793" t="s">
        <v>1084</v>
      </c>
      <c r="L2" s="781" t="s">
        <v>1082</v>
      </c>
      <c r="M2" s="781"/>
      <c r="N2" s="782"/>
      <c r="O2" s="780" t="s">
        <v>1120</v>
      </c>
      <c r="P2" s="781"/>
      <c r="Q2" s="782"/>
      <c r="R2" s="764" t="s">
        <v>1121</v>
      </c>
      <c r="S2" s="775"/>
      <c r="T2" s="775"/>
      <c r="U2" s="775"/>
      <c r="V2" s="775"/>
      <c r="W2" s="775"/>
      <c r="X2" s="775"/>
      <c r="Y2" s="775"/>
      <c r="Z2" s="775"/>
      <c r="AA2" s="775"/>
      <c r="AB2" s="775"/>
      <c r="AC2" s="775"/>
      <c r="AD2" s="828"/>
    </row>
    <row r="3" spans="1:30" ht="22.5" customHeight="1" x14ac:dyDescent="0.25">
      <c r="B3" s="776"/>
      <c r="C3" s="777"/>
      <c r="D3" s="777"/>
      <c r="E3" s="777"/>
      <c r="F3" s="791"/>
      <c r="G3" s="791"/>
      <c r="H3" s="791"/>
      <c r="I3" s="776"/>
      <c r="J3" s="794"/>
      <c r="K3" s="794"/>
      <c r="L3" s="864" t="s">
        <v>1073</v>
      </c>
      <c r="M3" s="866" t="s">
        <v>848</v>
      </c>
      <c r="N3" s="868" t="s">
        <v>571</v>
      </c>
      <c r="O3" s="880" t="s">
        <v>963</v>
      </c>
      <c r="P3" s="789" t="s">
        <v>968</v>
      </c>
      <c r="Q3" s="882" t="s">
        <v>969</v>
      </c>
      <c r="R3" s="829"/>
      <c r="S3" s="830"/>
      <c r="T3" s="830"/>
      <c r="U3" s="830"/>
      <c r="V3" s="830"/>
      <c r="W3" s="830"/>
      <c r="X3" s="830"/>
      <c r="Y3" s="830"/>
      <c r="Z3" s="830"/>
      <c r="AA3" s="830"/>
      <c r="AB3" s="830"/>
      <c r="AC3" s="830"/>
      <c r="AD3" s="831"/>
    </row>
    <row r="4" spans="1:30" ht="21" customHeight="1" thickBot="1" x14ac:dyDescent="0.3">
      <c r="B4" s="778"/>
      <c r="C4" s="779"/>
      <c r="D4" s="779"/>
      <c r="E4" s="779"/>
      <c r="F4" s="792"/>
      <c r="G4" s="792"/>
      <c r="H4" s="792"/>
      <c r="I4" s="778"/>
      <c r="J4" s="795"/>
      <c r="K4" s="795"/>
      <c r="L4" s="865"/>
      <c r="M4" s="867"/>
      <c r="N4" s="869"/>
      <c r="O4" s="881"/>
      <c r="P4" s="786"/>
      <c r="Q4" s="883"/>
      <c r="R4" s="129" t="s">
        <v>593</v>
      </c>
      <c r="S4" s="64" t="s">
        <v>594</v>
      </c>
      <c r="T4" s="64" t="s">
        <v>595</v>
      </c>
      <c r="U4" s="64" t="s">
        <v>596</v>
      </c>
      <c r="V4" s="64" t="s">
        <v>597</v>
      </c>
      <c r="W4" s="555" t="s">
        <v>598</v>
      </c>
      <c r="X4" s="483" t="s">
        <v>1094</v>
      </c>
      <c r="Y4" s="505" t="s">
        <v>599</v>
      </c>
      <c r="Z4" s="81" t="s">
        <v>600</v>
      </c>
      <c r="AA4" s="608" t="s">
        <v>601</v>
      </c>
      <c r="AB4" s="450" t="s">
        <v>602</v>
      </c>
      <c r="AC4" s="450" t="s">
        <v>603</v>
      </c>
      <c r="AD4" s="635" t="s">
        <v>604</v>
      </c>
    </row>
    <row r="5" spans="1:30" ht="15.75" thickBot="1" x14ac:dyDescent="0.3">
      <c r="B5" s="82" t="s">
        <v>118</v>
      </c>
      <c r="C5" s="870" t="s">
        <v>119</v>
      </c>
      <c r="D5" s="871"/>
      <c r="E5" s="871"/>
      <c r="F5" s="363">
        <f t="shared" ref="F5:L5" si="0">F6+F20</f>
        <v>0</v>
      </c>
      <c r="G5" s="611">
        <f t="shared" si="0"/>
        <v>0</v>
      </c>
      <c r="H5" s="611">
        <f t="shared" si="0"/>
        <v>0</v>
      </c>
      <c r="I5" s="363">
        <f t="shared" si="0"/>
        <v>0</v>
      </c>
      <c r="J5" s="517">
        <f t="shared" ref="J5" si="1">J6+J20</f>
        <v>0</v>
      </c>
      <c r="K5" s="517">
        <f t="shared" si="0"/>
        <v>0</v>
      </c>
      <c r="L5" s="558">
        <f t="shared" si="0"/>
        <v>0</v>
      </c>
      <c r="M5" s="139">
        <f t="shared" ref="M5:AD5" si="2">M6+M20</f>
        <v>0</v>
      </c>
      <c r="N5" s="156">
        <f>SUM(L5:M5)</f>
        <v>0</v>
      </c>
      <c r="O5" s="84">
        <f t="shared" ref="O5:Q5" si="3">O6+O20</f>
        <v>0</v>
      </c>
      <c r="P5" s="85">
        <f t="shared" si="3"/>
        <v>0</v>
      </c>
      <c r="Q5" s="85">
        <f t="shared" si="3"/>
        <v>0</v>
      </c>
      <c r="R5" s="84">
        <f t="shared" si="2"/>
        <v>0</v>
      </c>
      <c r="S5" s="85">
        <f t="shared" si="2"/>
        <v>0</v>
      </c>
      <c r="T5" s="85">
        <f t="shared" si="2"/>
        <v>0</v>
      </c>
      <c r="U5" s="85">
        <f t="shared" si="2"/>
        <v>0</v>
      </c>
      <c r="V5" s="85">
        <f t="shared" si="2"/>
        <v>0</v>
      </c>
      <c r="W5" s="88">
        <f t="shared" si="2"/>
        <v>0</v>
      </c>
      <c r="X5" s="484">
        <f>SUM(R5:W5)</f>
        <v>0</v>
      </c>
      <c r="Y5" s="409">
        <f t="shared" si="2"/>
        <v>0</v>
      </c>
      <c r="Z5" s="85">
        <f t="shared" si="2"/>
        <v>0</v>
      </c>
      <c r="AA5" s="88">
        <f t="shared" si="2"/>
        <v>0</v>
      </c>
      <c r="AB5" s="88">
        <f t="shared" si="2"/>
        <v>0</v>
      </c>
      <c r="AC5" s="88">
        <f t="shared" si="2"/>
        <v>0</v>
      </c>
      <c r="AD5" s="89">
        <f t="shared" si="2"/>
        <v>0</v>
      </c>
    </row>
    <row r="6" spans="1:30" hidden="1" x14ac:dyDescent="0.25">
      <c r="B6" s="122" t="s">
        <v>609</v>
      </c>
      <c r="C6" s="772" t="s">
        <v>120</v>
      </c>
      <c r="D6" s="773"/>
      <c r="E6" s="773"/>
      <c r="F6" s="364">
        <f t="shared" ref="F6:L6" si="4">F7+F8+F9+F10+F11+F12+F13+F14+F15+F16+F17+F18+F19</f>
        <v>0</v>
      </c>
      <c r="G6" s="612">
        <f t="shared" si="4"/>
        <v>0</v>
      </c>
      <c r="H6" s="612">
        <f t="shared" si="4"/>
        <v>0</v>
      </c>
      <c r="I6" s="364">
        <f t="shared" si="4"/>
        <v>0</v>
      </c>
      <c r="J6" s="518">
        <f t="shared" ref="J6" si="5">J7+J8+J9+J10+J11+J12+J13+J14+J15+J16+J17+J18+J19</f>
        <v>0</v>
      </c>
      <c r="K6" s="518">
        <f t="shared" si="4"/>
        <v>0</v>
      </c>
      <c r="L6" s="559">
        <f t="shared" si="4"/>
        <v>0</v>
      </c>
      <c r="M6" s="140">
        <f t="shared" ref="M6:AD6" si="6">M7+M8+M9+M10+M11+M12+M13+M14+M15+M16+M17+M18+M19</f>
        <v>0</v>
      </c>
      <c r="N6" s="157">
        <f t="shared" ref="N6:N71" si="7">SUM(L6:M6)</f>
        <v>0</v>
      </c>
      <c r="O6" s="116">
        <f t="shared" ref="O6:Q6" si="8">O7+O8+O9+O10+O11+O12+O13+O14+O15+O16+O17+O18+O19</f>
        <v>0</v>
      </c>
      <c r="P6" s="117">
        <f t="shared" si="8"/>
        <v>0</v>
      </c>
      <c r="Q6" s="117">
        <f t="shared" si="8"/>
        <v>0</v>
      </c>
      <c r="R6" s="116">
        <f t="shared" si="6"/>
        <v>0</v>
      </c>
      <c r="S6" s="117">
        <f t="shared" si="6"/>
        <v>0</v>
      </c>
      <c r="T6" s="117">
        <f t="shared" si="6"/>
        <v>0</v>
      </c>
      <c r="U6" s="117">
        <f t="shared" si="6"/>
        <v>0</v>
      </c>
      <c r="V6" s="117">
        <f t="shared" si="6"/>
        <v>0</v>
      </c>
      <c r="W6" s="120">
        <f t="shared" si="6"/>
        <v>0</v>
      </c>
      <c r="X6" s="485">
        <f t="shared" ref="X6:X69" si="9">SUM(R6:W6)</f>
        <v>0</v>
      </c>
      <c r="Y6" s="410">
        <f t="shared" si="6"/>
        <v>0</v>
      </c>
      <c r="Z6" s="117">
        <f t="shared" si="6"/>
        <v>0</v>
      </c>
      <c r="AA6" s="120">
        <f t="shared" si="6"/>
        <v>0</v>
      </c>
      <c r="AB6" s="120">
        <f t="shared" si="6"/>
        <v>0</v>
      </c>
      <c r="AC6" s="120">
        <f t="shared" si="6"/>
        <v>0</v>
      </c>
      <c r="AD6" s="121">
        <f t="shared" si="6"/>
        <v>0</v>
      </c>
    </row>
    <row r="7" spans="1:30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F19" si="10">SUM(Q7:AC7)</f>
        <v>0</v>
      </c>
      <c r="G7" s="613">
        <f t="shared" ref="G7:G19" si="11">SUM(Q7:AC7)</f>
        <v>0</v>
      </c>
      <c r="H7" s="613">
        <f t="shared" ref="H7:H19" si="12">SUM(Q7:AC7)</f>
        <v>0</v>
      </c>
      <c r="I7" s="365">
        <f t="shared" ref="I7:I19" si="13">SUM(Q7:AC7)</f>
        <v>0</v>
      </c>
      <c r="J7" s="519">
        <f>SUM(P7:AB7)</f>
        <v>0</v>
      </c>
      <c r="K7" s="519">
        <f>SUM(Q7:AC7)</f>
        <v>0</v>
      </c>
      <c r="L7" s="560">
        <f>SUM(R7:AD7)</f>
        <v>0</v>
      </c>
      <c r="M7" s="170"/>
      <c r="N7" s="171">
        <f t="shared" si="7"/>
        <v>0</v>
      </c>
      <c r="O7" s="179"/>
      <c r="P7" s="173"/>
      <c r="Q7" s="173"/>
      <c r="R7" s="179"/>
      <c r="S7" s="173"/>
      <c r="T7" s="173"/>
      <c r="U7" s="173"/>
      <c r="V7" s="173"/>
      <c r="W7" s="174"/>
      <c r="X7" s="486">
        <f t="shared" si="9"/>
        <v>0</v>
      </c>
      <c r="Y7" s="411"/>
      <c r="Z7" s="173"/>
      <c r="AA7" s="174"/>
      <c r="AB7" s="174"/>
      <c r="AC7" s="174"/>
      <c r="AD7" s="175"/>
    </row>
    <row r="8" spans="1:30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si="10"/>
        <v>0</v>
      </c>
      <c r="G8" s="613">
        <f t="shared" si="11"/>
        <v>0</v>
      </c>
      <c r="H8" s="613">
        <f t="shared" si="12"/>
        <v>0</v>
      </c>
      <c r="I8" s="365">
        <f t="shared" si="13"/>
        <v>0</v>
      </c>
      <c r="J8" s="519">
        <f t="shared" ref="J8:L19" si="14">SUM(P8:AB8)</f>
        <v>0</v>
      </c>
      <c r="K8" s="519">
        <f t="shared" si="14"/>
        <v>0</v>
      </c>
      <c r="L8" s="560">
        <f t="shared" si="14"/>
        <v>0</v>
      </c>
      <c r="M8" s="170"/>
      <c r="N8" s="171">
        <f t="shared" si="7"/>
        <v>0</v>
      </c>
      <c r="O8" s="179"/>
      <c r="P8" s="173"/>
      <c r="Q8" s="173"/>
      <c r="R8" s="179"/>
      <c r="S8" s="173"/>
      <c r="T8" s="173"/>
      <c r="U8" s="173"/>
      <c r="V8" s="173"/>
      <c r="W8" s="174"/>
      <c r="X8" s="486">
        <f t="shared" si="9"/>
        <v>0</v>
      </c>
      <c r="Y8" s="411"/>
      <c r="Z8" s="173"/>
      <c r="AA8" s="174"/>
      <c r="AB8" s="174"/>
      <c r="AC8" s="174"/>
      <c r="AD8" s="175"/>
    </row>
    <row r="9" spans="1:30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10"/>
        <v>0</v>
      </c>
      <c r="G9" s="613">
        <f t="shared" si="11"/>
        <v>0</v>
      </c>
      <c r="H9" s="613">
        <f t="shared" si="12"/>
        <v>0</v>
      </c>
      <c r="I9" s="365">
        <f t="shared" si="13"/>
        <v>0</v>
      </c>
      <c r="J9" s="519">
        <f t="shared" si="14"/>
        <v>0</v>
      </c>
      <c r="K9" s="519">
        <f t="shared" si="14"/>
        <v>0</v>
      </c>
      <c r="L9" s="560">
        <f t="shared" si="14"/>
        <v>0</v>
      </c>
      <c r="M9" s="170"/>
      <c r="N9" s="171">
        <f t="shared" si="7"/>
        <v>0</v>
      </c>
      <c r="O9" s="179"/>
      <c r="P9" s="173"/>
      <c r="Q9" s="173"/>
      <c r="R9" s="179"/>
      <c r="S9" s="173"/>
      <c r="T9" s="173"/>
      <c r="U9" s="173"/>
      <c r="V9" s="173"/>
      <c r="W9" s="174"/>
      <c r="X9" s="486">
        <f t="shared" si="9"/>
        <v>0</v>
      </c>
      <c r="Y9" s="411"/>
      <c r="Z9" s="173"/>
      <c r="AA9" s="174"/>
      <c r="AB9" s="174"/>
      <c r="AC9" s="174"/>
      <c r="AD9" s="175"/>
    </row>
    <row r="10" spans="1:30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10"/>
        <v>0</v>
      </c>
      <c r="G10" s="613">
        <f t="shared" si="11"/>
        <v>0</v>
      </c>
      <c r="H10" s="613">
        <f t="shared" si="12"/>
        <v>0</v>
      </c>
      <c r="I10" s="365">
        <f t="shared" si="13"/>
        <v>0</v>
      </c>
      <c r="J10" s="519">
        <f t="shared" si="14"/>
        <v>0</v>
      </c>
      <c r="K10" s="519">
        <f t="shared" si="14"/>
        <v>0</v>
      </c>
      <c r="L10" s="560">
        <f t="shared" si="14"/>
        <v>0</v>
      </c>
      <c r="M10" s="170"/>
      <c r="N10" s="171">
        <f t="shared" si="7"/>
        <v>0</v>
      </c>
      <c r="O10" s="179"/>
      <c r="P10" s="173"/>
      <c r="Q10" s="173"/>
      <c r="R10" s="179"/>
      <c r="S10" s="173"/>
      <c r="T10" s="173"/>
      <c r="U10" s="173"/>
      <c r="V10" s="173"/>
      <c r="W10" s="174"/>
      <c r="X10" s="486">
        <f t="shared" si="9"/>
        <v>0</v>
      </c>
      <c r="Y10" s="411"/>
      <c r="Z10" s="173"/>
      <c r="AA10" s="174"/>
      <c r="AB10" s="174"/>
      <c r="AC10" s="174"/>
      <c r="AD10" s="175"/>
    </row>
    <row r="11" spans="1:30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10"/>
        <v>0</v>
      </c>
      <c r="G11" s="613">
        <f t="shared" si="11"/>
        <v>0</v>
      </c>
      <c r="H11" s="613">
        <f t="shared" si="12"/>
        <v>0</v>
      </c>
      <c r="I11" s="365">
        <f t="shared" si="13"/>
        <v>0</v>
      </c>
      <c r="J11" s="519">
        <f t="shared" si="14"/>
        <v>0</v>
      </c>
      <c r="K11" s="519">
        <f t="shared" si="14"/>
        <v>0</v>
      </c>
      <c r="L11" s="560">
        <f t="shared" si="14"/>
        <v>0</v>
      </c>
      <c r="M11" s="170"/>
      <c r="N11" s="171">
        <f t="shared" si="7"/>
        <v>0</v>
      </c>
      <c r="O11" s="179"/>
      <c r="P11" s="173"/>
      <c r="Q11" s="173"/>
      <c r="R11" s="179"/>
      <c r="S11" s="173"/>
      <c r="T11" s="173"/>
      <c r="U11" s="173"/>
      <c r="V11" s="173"/>
      <c r="W11" s="174"/>
      <c r="X11" s="486">
        <f t="shared" si="9"/>
        <v>0</v>
      </c>
      <c r="Y11" s="411"/>
      <c r="Z11" s="173"/>
      <c r="AA11" s="174"/>
      <c r="AB11" s="174"/>
      <c r="AC11" s="174"/>
      <c r="AD11" s="175"/>
    </row>
    <row r="12" spans="1:30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10"/>
        <v>0</v>
      </c>
      <c r="G12" s="613">
        <f t="shared" si="11"/>
        <v>0</v>
      </c>
      <c r="H12" s="613">
        <f t="shared" si="12"/>
        <v>0</v>
      </c>
      <c r="I12" s="365">
        <f t="shared" si="13"/>
        <v>0</v>
      </c>
      <c r="J12" s="519">
        <f t="shared" si="14"/>
        <v>0</v>
      </c>
      <c r="K12" s="519">
        <f t="shared" si="14"/>
        <v>0</v>
      </c>
      <c r="L12" s="560">
        <f t="shared" si="14"/>
        <v>0</v>
      </c>
      <c r="M12" s="170"/>
      <c r="N12" s="171">
        <f t="shared" si="7"/>
        <v>0</v>
      </c>
      <c r="O12" s="179"/>
      <c r="P12" s="173"/>
      <c r="Q12" s="173"/>
      <c r="R12" s="179"/>
      <c r="S12" s="173"/>
      <c r="T12" s="173"/>
      <c r="U12" s="173"/>
      <c r="V12" s="173"/>
      <c r="W12" s="174"/>
      <c r="X12" s="486">
        <f t="shared" si="9"/>
        <v>0</v>
      </c>
      <c r="Y12" s="411"/>
      <c r="Z12" s="173"/>
      <c r="AA12" s="174"/>
      <c r="AB12" s="174"/>
      <c r="AC12" s="174"/>
      <c r="AD12" s="175"/>
    </row>
    <row r="13" spans="1:30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10"/>
        <v>0</v>
      </c>
      <c r="G13" s="613">
        <f t="shared" si="11"/>
        <v>0</v>
      </c>
      <c r="H13" s="613">
        <f t="shared" si="12"/>
        <v>0</v>
      </c>
      <c r="I13" s="365">
        <f t="shared" si="13"/>
        <v>0</v>
      </c>
      <c r="J13" s="519">
        <f t="shared" si="14"/>
        <v>0</v>
      </c>
      <c r="K13" s="519">
        <f t="shared" si="14"/>
        <v>0</v>
      </c>
      <c r="L13" s="560">
        <f t="shared" si="14"/>
        <v>0</v>
      </c>
      <c r="M13" s="170"/>
      <c r="N13" s="171">
        <f t="shared" si="7"/>
        <v>0</v>
      </c>
      <c r="O13" s="179"/>
      <c r="P13" s="173"/>
      <c r="Q13" s="173"/>
      <c r="R13" s="179"/>
      <c r="S13" s="173"/>
      <c r="T13" s="173"/>
      <c r="U13" s="173"/>
      <c r="V13" s="173"/>
      <c r="W13" s="174"/>
      <c r="X13" s="486">
        <f t="shared" si="9"/>
        <v>0</v>
      </c>
      <c r="Y13" s="411"/>
      <c r="Z13" s="173"/>
      <c r="AA13" s="174"/>
      <c r="AB13" s="174"/>
      <c r="AC13" s="174"/>
      <c r="AD13" s="175"/>
    </row>
    <row r="14" spans="1:30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10"/>
        <v>0</v>
      </c>
      <c r="G14" s="613">
        <f t="shared" si="11"/>
        <v>0</v>
      </c>
      <c r="H14" s="613">
        <f t="shared" si="12"/>
        <v>0</v>
      </c>
      <c r="I14" s="365">
        <f t="shared" si="13"/>
        <v>0</v>
      </c>
      <c r="J14" s="519">
        <f t="shared" si="14"/>
        <v>0</v>
      </c>
      <c r="K14" s="519">
        <f t="shared" si="14"/>
        <v>0</v>
      </c>
      <c r="L14" s="560">
        <f t="shared" si="14"/>
        <v>0</v>
      </c>
      <c r="M14" s="170"/>
      <c r="N14" s="171">
        <f t="shared" si="7"/>
        <v>0</v>
      </c>
      <c r="O14" s="179"/>
      <c r="P14" s="173"/>
      <c r="Q14" s="173"/>
      <c r="R14" s="179"/>
      <c r="S14" s="173"/>
      <c r="T14" s="173"/>
      <c r="U14" s="173"/>
      <c r="V14" s="173"/>
      <c r="W14" s="174"/>
      <c r="X14" s="486">
        <f t="shared" si="9"/>
        <v>0</v>
      </c>
      <c r="Y14" s="411"/>
      <c r="Z14" s="173"/>
      <c r="AA14" s="174"/>
      <c r="AB14" s="174"/>
      <c r="AC14" s="174"/>
      <c r="AD14" s="175"/>
    </row>
    <row r="15" spans="1:30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10"/>
        <v>0</v>
      </c>
      <c r="G15" s="613">
        <f t="shared" si="11"/>
        <v>0</v>
      </c>
      <c r="H15" s="613">
        <f t="shared" si="12"/>
        <v>0</v>
      </c>
      <c r="I15" s="365">
        <f t="shared" si="13"/>
        <v>0</v>
      </c>
      <c r="J15" s="519">
        <f t="shared" si="14"/>
        <v>0</v>
      </c>
      <c r="K15" s="519">
        <f t="shared" si="14"/>
        <v>0</v>
      </c>
      <c r="L15" s="560">
        <f t="shared" si="14"/>
        <v>0</v>
      </c>
      <c r="M15" s="170"/>
      <c r="N15" s="171">
        <f t="shared" si="7"/>
        <v>0</v>
      </c>
      <c r="O15" s="179"/>
      <c r="P15" s="173"/>
      <c r="Q15" s="173"/>
      <c r="R15" s="179"/>
      <c r="S15" s="173"/>
      <c r="T15" s="173"/>
      <c r="U15" s="173"/>
      <c r="V15" s="173"/>
      <c r="W15" s="174"/>
      <c r="X15" s="486">
        <f t="shared" si="9"/>
        <v>0</v>
      </c>
      <c r="Y15" s="411"/>
      <c r="Z15" s="173"/>
      <c r="AA15" s="174"/>
      <c r="AB15" s="174"/>
      <c r="AC15" s="174"/>
      <c r="AD15" s="175"/>
    </row>
    <row r="16" spans="1:30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10"/>
        <v>0</v>
      </c>
      <c r="G16" s="613">
        <f t="shared" si="11"/>
        <v>0</v>
      </c>
      <c r="H16" s="613">
        <f t="shared" si="12"/>
        <v>0</v>
      </c>
      <c r="I16" s="365">
        <f t="shared" si="13"/>
        <v>0</v>
      </c>
      <c r="J16" s="519">
        <f t="shared" si="14"/>
        <v>0</v>
      </c>
      <c r="K16" s="519">
        <f t="shared" si="14"/>
        <v>0</v>
      </c>
      <c r="L16" s="560">
        <f t="shared" si="14"/>
        <v>0</v>
      </c>
      <c r="M16" s="170"/>
      <c r="N16" s="171">
        <f t="shared" si="7"/>
        <v>0</v>
      </c>
      <c r="O16" s="179"/>
      <c r="P16" s="173"/>
      <c r="Q16" s="173"/>
      <c r="R16" s="179"/>
      <c r="S16" s="173"/>
      <c r="T16" s="173"/>
      <c r="U16" s="173"/>
      <c r="V16" s="173"/>
      <c r="W16" s="174"/>
      <c r="X16" s="486">
        <f t="shared" si="9"/>
        <v>0</v>
      </c>
      <c r="Y16" s="411"/>
      <c r="Z16" s="173"/>
      <c r="AA16" s="174"/>
      <c r="AB16" s="174"/>
      <c r="AC16" s="174"/>
      <c r="AD16" s="175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10"/>
        <v>0</v>
      </c>
      <c r="G17" s="613">
        <f t="shared" si="11"/>
        <v>0</v>
      </c>
      <c r="H17" s="613">
        <f t="shared" si="12"/>
        <v>0</v>
      </c>
      <c r="I17" s="365">
        <f t="shared" si="13"/>
        <v>0</v>
      </c>
      <c r="J17" s="519">
        <f t="shared" si="14"/>
        <v>0</v>
      </c>
      <c r="K17" s="519">
        <f t="shared" si="14"/>
        <v>0</v>
      </c>
      <c r="L17" s="560">
        <f t="shared" si="14"/>
        <v>0</v>
      </c>
      <c r="M17" s="170"/>
      <c r="N17" s="171">
        <f t="shared" si="7"/>
        <v>0</v>
      </c>
      <c r="O17" s="179"/>
      <c r="P17" s="173"/>
      <c r="Q17" s="173"/>
      <c r="R17" s="179"/>
      <c r="S17" s="173"/>
      <c r="T17" s="173"/>
      <c r="U17" s="173"/>
      <c r="V17" s="173"/>
      <c r="W17" s="174"/>
      <c r="X17" s="486">
        <f t="shared" si="9"/>
        <v>0</v>
      </c>
      <c r="Y17" s="411"/>
      <c r="Z17" s="173"/>
      <c r="AA17" s="174"/>
      <c r="AB17" s="174"/>
      <c r="AC17" s="174"/>
      <c r="AD17" s="175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10"/>
        <v>0</v>
      </c>
      <c r="G18" s="613">
        <f t="shared" si="11"/>
        <v>0</v>
      </c>
      <c r="H18" s="613">
        <f t="shared" si="12"/>
        <v>0</v>
      </c>
      <c r="I18" s="365">
        <f t="shared" si="13"/>
        <v>0</v>
      </c>
      <c r="J18" s="519">
        <f t="shared" si="14"/>
        <v>0</v>
      </c>
      <c r="K18" s="519">
        <f t="shared" si="14"/>
        <v>0</v>
      </c>
      <c r="L18" s="560">
        <f t="shared" si="14"/>
        <v>0</v>
      </c>
      <c r="M18" s="170"/>
      <c r="N18" s="171">
        <f t="shared" si="7"/>
        <v>0</v>
      </c>
      <c r="O18" s="179"/>
      <c r="P18" s="173"/>
      <c r="Q18" s="173"/>
      <c r="R18" s="179"/>
      <c r="S18" s="173"/>
      <c r="T18" s="173"/>
      <c r="U18" s="173"/>
      <c r="V18" s="173"/>
      <c r="W18" s="174"/>
      <c r="X18" s="486">
        <f t="shared" si="9"/>
        <v>0</v>
      </c>
      <c r="Y18" s="411"/>
      <c r="Z18" s="173"/>
      <c r="AA18" s="174"/>
      <c r="AB18" s="174"/>
      <c r="AC18" s="174"/>
      <c r="AD18" s="175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10"/>
        <v>0</v>
      </c>
      <c r="G19" s="613">
        <f t="shared" si="11"/>
        <v>0</v>
      </c>
      <c r="H19" s="613">
        <f t="shared" si="12"/>
        <v>0</v>
      </c>
      <c r="I19" s="365">
        <f t="shared" si="13"/>
        <v>0</v>
      </c>
      <c r="J19" s="519">
        <f t="shared" si="14"/>
        <v>0</v>
      </c>
      <c r="K19" s="519">
        <f t="shared" si="14"/>
        <v>0</v>
      </c>
      <c r="L19" s="560">
        <f t="shared" si="14"/>
        <v>0</v>
      </c>
      <c r="M19" s="170"/>
      <c r="N19" s="171">
        <f t="shared" si="7"/>
        <v>0</v>
      </c>
      <c r="O19" s="179"/>
      <c r="P19" s="173"/>
      <c r="Q19" s="173"/>
      <c r="R19" s="179"/>
      <c r="S19" s="173"/>
      <c r="T19" s="173"/>
      <c r="U19" s="173"/>
      <c r="V19" s="173"/>
      <c r="W19" s="174"/>
      <c r="X19" s="486">
        <f t="shared" si="9"/>
        <v>0</v>
      </c>
      <c r="Y19" s="411"/>
      <c r="Z19" s="173"/>
      <c r="AA19" s="174"/>
      <c r="AB19" s="174"/>
      <c r="AC19" s="174"/>
      <c r="AD19" s="175"/>
    </row>
    <row r="20" spans="1:30" hidden="1" x14ac:dyDescent="0.25">
      <c r="B20" s="90" t="s">
        <v>623</v>
      </c>
      <c r="C20" s="799" t="s">
        <v>146</v>
      </c>
      <c r="D20" s="800"/>
      <c r="E20" s="800"/>
      <c r="F20" s="366">
        <f t="shared" ref="F20:L20" si="15">F21+F22+F23</f>
        <v>0</v>
      </c>
      <c r="G20" s="614">
        <f t="shared" si="15"/>
        <v>0</v>
      </c>
      <c r="H20" s="614">
        <f t="shared" si="15"/>
        <v>0</v>
      </c>
      <c r="I20" s="366">
        <f t="shared" si="15"/>
        <v>0</v>
      </c>
      <c r="J20" s="520">
        <f t="shared" ref="J20" si="16">J21+J22+J23</f>
        <v>0</v>
      </c>
      <c r="K20" s="520">
        <f t="shared" si="15"/>
        <v>0</v>
      </c>
      <c r="L20" s="561">
        <f t="shared" si="15"/>
        <v>0</v>
      </c>
      <c r="M20" s="142">
        <f t="shared" ref="M20:AD20" si="17">M21+M22+M23</f>
        <v>0</v>
      </c>
      <c r="N20" s="158">
        <f t="shared" si="7"/>
        <v>0</v>
      </c>
      <c r="O20" s="92">
        <f t="shared" ref="O20:Q20" si="18">O21+O22+O23</f>
        <v>0</v>
      </c>
      <c r="P20" s="93">
        <f t="shared" si="18"/>
        <v>0</v>
      </c>
      <c r="Q20" s="93">
        <f t="shared" si="18"/>
        <v>0</v>
      </c>
      <c r="R20" s="92">
        <f t="shared" si="17"/>
        <v>0</v>
      </c>
      <c r="S20" s="93">
        <f t="shared" si="17"/>
        <v>0</v>
      </c>
      <c r="T20" s="93">
        <f t="shared" si="17"/>
        <v>0</v>
      </c>
      <c r="U20" s="93">
        <f t="shared" si="17"/>
        <v>0</v>
      </c>
      <c r="V20" s="93">
        <f t="shared" si="17"/>
        <v>0</v>
      </c>
      <c r="W20" s="96">
        <f t="shared" si="17"/>
        <v>0</v>
      </c>
      <c r="X20" s="487">
        <f t="shared" si="9"/>
        <v>0</v>
      </c>
      <c r="Y20" s="412">
        <f t="shared" si="17"/>
        <v>0</v>
      </c>
      <c r="Z20" s="93">
        <f t="shared" si="17"/>
        <v>0</v>
      </c>
      <c r="AA20" s="96">
        <f t="shared" si="17"/>
        <v>0</v>
      </c>
      <c r="AB20" s="96">
        <f t="shared" si="17"/>
        <v>0</v>
      </c>
      <c r="AC20" s="96">
        <f t="shared" si="17"/>
        <v>0</v>
      </c>
      <c r="AD20" s="97">
        <f t="shared" si="17"/>
        <v>0</v>
      </c>
    </row>
    <row r="21" spans="1:30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SUM(Q21:AC21)</f>
        <v>0</v>
      </c>
      <c r="G21" s="615">
        <f>SUM(Q21:AC21)</f>
        <v>0</v>
      </c>
      <c r="H21" s="615">
        <f>SUM(Q21:AC21)</f>
        <v>0</v>
      </c>
      <c r="I21" s="367">
        <f t="shared" ref="I21:I23" si="19">SUM(Q21:AC21)</f>
        <v>0</v>
      </c>
      <c r="J21" s="521">
        <f t="shared" ref="J21:L23" si="20">SUM(P21:AB21)</f>
        <v>0</v>
      </c>
      <c r="K21" s="521">
        <f t="shared" si="20"/>
        <v>0</v>
      </c>
      <c r="L21" s="562">
        <f t="shared" si="20"/>
        <v>0</v>
      </c>
      <c r="M21" s="148"/>
      <c r="N21" s="160">
        <f t="shared" si="7"/>
        <v>0</v>
      </c>
      <c r="O21" s="75"/>
      <c r="P21" s="13"/>
      <c r="Q21" s="13"/>
      <c r="R21" s="75"/>
      <c r="S21" s="13"/>
      <c r="T21" s="13"/>
      <c r="U21" s="13"/>
      <c r="V21" s="13"/>
      <c r="W21" s="80"/>
      <c r="X21" s="488">
        <f t="shared" si="9"/>
        <v>0</v>
      </c>
      <c r="Y21" s="413"/>
      <c r="Z21" s="13"/>
      <c r="AA21" s="80"/>
      <c r="AB21" s="80"/>
      <c r="AC21" s="80"/>
      <c r="AD21" s="45"/>
    </row>
    <row r="22" spans="1:30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>
        <f>SUM(Q22:AC22)</f>
        <v>0</v>
      </c>
      <c r="G22" s="615">
        <f>SUM(Q22:AC22)</f>
        <v>0</v>
      </c>
      <c r="H22" s="615">
        <f>SUM(Q22:AC22)</f>
        <v>0</v>
      </c>
      <c r="I22" s="367">
        <f t="shared" si="19"/>
        <v>0</v>
      </c>
      <c r="J22" s="521">
        <f t="shared" si="20"/>
        <v>0</v>
      </c>
      <c r="K22" s="521">
        <f t="shared" si="20"/>
        <v>0</v>
      </c>
      <c r="L22" s="562">
        <f t="shared" si="20"/>
        <v>0</v>
      </c>
      <c r="M22" s="148"/>
      <c r="N22" s="160">
        <f t="shared" si="7"/>
        <v>0</v>
      </c>
      <c r="O22" s="75"/>
      <c r="P22" s="13"/>
      <c r="Q22" s="13"/>
      <c r="R22" s="75"/>
      <c r="S22" s="13"/>
      <c r="T22" s="13"/>
      <c r="U22" s="13"/>
      <c r="V22" s="13"/>
      <c r="W22" s="80"/>
      <c r="X22" s="488">
        <f t="shared" si="9"/>
        <v>0</v>
      </c>
      <c r="Y22" s="413"/>
      <c r="Z22" s="13"/>
      <c r="AA22" s="80"/>
      <c r="AB22" s="80"/>
      <c r="AC22" s="80"/>
      <c r="AD22" s="45"/>
    </row>
    <row r="23" spans="1:30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SUM(Q23:AC23)</f>
        <v>0</v>
      </c>
      <c r="G23" s="616">
        <f>SUM(Q23:AC23)</f>
        <v>0</v>
      </c>
      <c r="H23" s="616">
        <f>SUM(Q23:AC23)</f>
        <v>0</v>
      </c>
      <c r="I23" s="368">
        <f t="shared" si="19"/>
        <v>0</v>
      </c>
      <c r="J23" s="522">
        <f t="shared" si="20"/>
        <v>0</v>
      </c>
      <c r="K23" s="522">
        <f t="shared" si="20"/>
        <v>0</v>
      </c>
      <c r="L23" s="563">
        <f t="shared" si="20"/>
        <v>0</v>
      </c>
      <c r="M23" s="177"/>
      <c r="N23" s="160">
        <f t="shared" si="7"/>
        <v>0</v>
      </c>
      <c r="O23" s="75"/>
      <c r="P23" s="13"/>
      <c r="Q23" s="13"/>
      <c r="R23" s="75"/>
      <c r="S23" s="13"/>
      <c r="T23" s="13"/>
      <c r="U23" s="13"/>
      <c r="V23" s="13"/>
      <c r="W23" s="80"/>
      <c r="X23" s="488">
        <f t="shared" si="9"/>
        <v>0</v>
      </c>
      <c r="Y23" s="413"/>
      <c r="Z23" s="13"/>
      <c r="AA23" s="80"/>
      <c r="AB23" s="80"/>
      <c r="AC23" s="80"/>
      <c r="AD23" s="45"/>
    </row>
    <row r="24" spans="1:30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L24" si="21">F25+F26+F27+F28+F29+F30+F31</f>
        <v>0</v>
      </c>
      <c r="G24" s="617">
        <f t="shared" si="21"/>
        <v>0</v>
      </c>
      <c r="H24" s="617">
        <f t="shared" si="21"/>
        <v>0</v>
      </c>
      <c r="I24" s="369">
        <f t="shared" si="21"/>
        <v>0</v>
      </c>
      <c r="J24" s="523">
        <f t="shared" ref="J24" si="22">J25+J26+J27+J28+J29+J30+J31</f>
        <v>0</v>
      </c>
      <c r="K24" s="523">
        <f t="shared" si="21"/>
        <v>0</v>
      </c>
      <c r="L24" s="564">
        <f t="shared" si="21"/>
        <v>0</v>
      </c>
      <c r="M24" s="144">
        <f t="shared" ref="M24:AD24" si="23">M25+M26+M27+M28+M29+M30+M31</f>
        <v>0</v>
      </c>
      <c r="N24" s="156">
        <f t="shared" si="7"/>
        <v>0</v>
      </c>
      <c r="O24" s="84">
        <f t="shared" ref="O24:Q24" si="24">O25+O26+O27+O28+O29+O30+O31</f>
        <v>0</v>
      </c>
      <c r="P24" s="85">
        <f t="shared" si="24"/>
        <v>0</v>
      </c>
      <c r="Q24" s="85">
        <f t="shared" si="24"/>
        <v>0</v>
      </c>
      <c r="R24" s="84">
        <f t="shared" si="23"/>
        <v>0</v>
      </c>
      <c r="S24" s="85">
        <f t="shared" si="23"/>
        <v>0</v>
      </c>
      <c r="T24" s="85">
        <f t="shared" si="23"/>
        <v>0</v>
      </c>
      <c r="U24" s="85">
        <f t="shared" si="23"/>
        <v>0</v>
      </c>
      <c r="V24" s="85">
        <f t="shared" si="23"/>
        <v>0</v>
      </c>
      <c r="W24" s="88">
        <f t="shared" si="23"/>
        <v>0</v>
      </c>
      <c r="X24" s="484">
        <f t="shared" si="9"/>
        <v>0</v>
      </c>
      <c r="Y24" s="409">
        <f t="shared" si="23"/>
        <v>0</v>
      </c>
      <c r="Z24" s="85">
        <f t="shared" si="23"/>
        <v>0</v>
      </c>
      <c r="AA24" s="88">
        <f t="shared" si="23"/>
        <v>0</v>
      </c>
      <c r="AB24" s="88">
        <f t="shared" si="23"/>
        <v>0</v>
      </c>
      <c r="AC24" s="88">
        <f t="shared" si="23"/>
        <v>0</v>
      </c>
      <c r="AD24" s="89">
        <f t="shared" si="23"/>
        <v>0</v>
      </c>
    </row>
    <row r="25" spans="1:30" hidden="1" x14ac:dyDescent="0.25">
      <c r="B25" s="60"/>
      <c r="C25" s="862" t="s">
        <v>154</v>
      </c>
      <c r="D25" s="863"/>
      <c r="E25" s="863"/>
      <c r="F25" s="370">
        <f t="shared" ref="F25:F31" si="25">SUM(Q25:AC25)</f>
        <v>0</v>
      </c>
      <c r="G25" s="618">
        <f t="shared" ref="G25:G31" si="26">SUM(Q25:AC25)</f>
        <v>0</v>
      </c>
      <c r="H25" s="618">
        <f t="shared" ref="H25:H31" si="27">SUM(Q25:AC25)</f>
        <v>0</v>
      </c>
      <c r="I25" s="370">
        <f t="shared" ref="I25:I31" si="28">SUM(Q25:AC25)</f>
        <v>0</v>
      </c>
      <c r="J25" s="524">
        <f t="shared" ref="J25:L31" si="29">SUM(P25:AB25)</f>
        <v>0</v>
      </c>
      <c r="K25" s="524">
        <f t="shared" si="29"/>
        <v>0</v>
      </c>
      <c r="L25" s="565">
        <f t="shared" si="29"/>
        <v>0</v>
      </c>
      <c r="M25" s="145"/>
      <c r="N25" s="159">
        <f t="shared" si="7"/>
        <v>0</v>
      </c>
      <c r="O25" s="73"/>
      <c r="P25" s="1"/>
      <c r="Q25" s="1"/>
      <c r="R25" s="73"/>
      <c r="S25" s="1"/>
      <c r="T25" s="1"/>
      <c r="U25" s="1"/>
      <c r="V25" s="1"/>
      <c r="W25" s="79"/>
      <c r="X25" s="489">
        <f t="shared" si="9"/>
        <v>0</v>
      </c>
      <c r="Y25" s="414"/>
      <c r="Z25" s="1"/>
      <c r="AA25" s="79"/>
      <c r="AB25" s="79"/>
      <c r="AC25" s="79"/>
      <c r="AD25" s="44"/>
    </row>
    <row r="26" spans="1:30" hidden="1" x14ac:dyDescent="0.25">
      <c r="B26" s="61"/>
      <c r="C26" s="858" t="s">
        <v>155</v>
      </c>
      <c r="D26" s="859"/>
      <c r="E26" s="859"/>
      <c r="F26" s="371">
        <f t="shared" si="25"/>
        <v>0</v>
      </c>
      <c r="G26" s="619">
        <f t="shared" si="26"/>
        <v>0</v>
      </c>
      <c r="H26" s="619">
        <f t="shared" si="27"/>
        <v>0</v>
      </c>
      <c r="I26" s="371">
        <f t="shared" si="28"/>
        <v>0</v>
      </c>
      <c r="J26" s="525">
        <f t="shared" si="29"/>
        <v>0</v>
      </c>
      <c r="K26" s="525">
        <f t="shared" si="29"/>
        <v>0</v>
      </c>
      <c r="L26" s="566">
        <f t="shared" si="29"/>
        <v>0</v>
      </c>
      <c r="M26" s="146"/>
      <c r="N26" s="159">
        <f t="shared" si="7"/>
        <v>0</v>
      </c>
      <c r="O26" s="73"/>
      <c r="P26" s="1"/>
      <c r="Q26" s="1"/>
      <c r="R26" s="73"/>
      <c r="S26" s="1"/>
      <c r="T26" s="1"/>
      <c r="U26" s="1"/>
      <c r="V26" s="1"/>
      <c r="W26" s="79"/>
      <c r="X26" s="489">
        <f t="shared" si="9"/>
        <v>0</v>
      </c>
      <c r="Y26" s="414"/>
      <c r="Z26" s="1"/>
      <c r="AA26" s="79"/>
      <c r="AB26" s="79"/>
      <c r="AC26" s="79"/>
      <c r="AD26" s="44"/>
    </row>
    <row r="27" spans="1:30" hidden="1" x14ac:dyDescent="0.25">
      <c r="B27" s="61"/>
      <c r="C27" s="858" t="s">
        <v>156</v>
      </c>
      <c r="D27" s="859"/>
      <c r="E27" s="859"/>
      <c r="F27" s="371">
        <f t="shared" si="25"/>
        <v>0</v>
      </c>
      <c r="G27" s="619">
        <f t="shared" si="26"/>
        <v>0</v>
      </c>
      <c r="H27" s="619">
        <f t="shared" si="27"/>
        <v>0</v>
      </c>
      <c r="I27" s="371">
        <f t="shared" si="28"/>
        <v>0</v>
      </c>
      <c r="J27" s="525">
        <f t="shared" si="29"/>
        <v>0</v>
      </c>
      <c r="K27" s="525">
        <f t="shared" si="29"/>
        <v>0</v>
      </c>
      <c r="L27" s="566">
        <f t="shared" si="29"/>
        <v>0</v>
      </c>
      <c r="M27" s="146"/>
      <c r="N27" s="159">
        <f t="shared" si="7"/>
        <v>0</v>
      </c>
      <c r="O27" s="73"/>
      <c r="P27" s="1"/>
      <c r="Q27" s="1"/>
      <c r="R27" s="73"/>
      <c r="S27" s="1"/>
      <c r="T27" s="1"/>
      <c r="U27" s="1"/>
      <c r="V27" s="1"/>
      <c r="W27" s="79"/>
      <c r="X27" s="489">
        <f t="shared" si="9"/>
        <v>0</v>
      </c>
      <c r="Y27" s="414"/>
      <c r="Z27" s="1"/>
      <c r="AA27" s="79"/>
      <c r="AB27" s="79"/>
      <c r="AC27" s="79"/>
      <c r="AD27" s="44"/>
    </row>
    <row r="28" spans="1:30" hidden="1" x14ac:dyDescent="0.25">
      <c r="B28" s="61"/>
      <c r="C28" s="858" t="s">
        <v>157</v>
      </c>
      <c r="D28" s="859"/>
      <c r="E28" s="859"/>
      <c r="F28" s="371">
        <f t="shared" si="25"/>
        <v>0</v>
      </c>
      <c r="G28" s="619">
        <f t="shared" si="26"/>
        <v>0</v>
      </c>
      <c r="H28" s="619">
        <f t="shared" si="27"/>
        <v>0</v>
      </c>
      <c r="I28" s="371">
        <f t="shared" si="28"/>
        <v>0</v>
      </c>
      <c r="J28" s="525">
        <f t="shared" si="29"/>
        <v>0</v>
      </c>
      <c r="K28" s="525">
        <f t="shared" si="29"/>
        <v>0</v>
      </c>
      <c r="L28" s="566">
        <f t="shared" si="29"/>
        <v>0</v>
      </c>
      <c r="M28" s="146"/>
      <c r="N28" s="159">
        <f t="shared" si="7"/>
        <v>0</v>
      </c>
      <c r="O28" s="73"/>
      <c r="P28" s="1"/>
      <c r="Q28" s="1"/>
      <c r="R28" s="73"/>
      <c r="S28" s="1"/>
      <c r="T28" s="1"/>
      <c r="U28" s="1"/>
      <c r="V28" s="1"/>
      <c r="W28" s="79"/>
      <c r="X28" s="489">
        <f t="shared" si="9"/>
        <v>0</v>
      </c>
      <c r="Y28" s="414"/>
      <c r="Z28" s="1"/>
      <c r="AA28" s="79"/>
      <c r="AB28" s="79"/>
      <c r="AC28" s="79"/>
      <c r="AD28" s="44"/>
    </row>
    <row r="29" spans="1:30" hidden="1" x14ac:dyDescent="0.25">
      <c r="B29" s="61"/>
      <c r="C29" s="858" t="s">
        <v>158</v>
      </c>
      <c r="D29" s="859"/>
      <c r="E29" s="859"/>
      <c r="F29" s="371">
        <f t="shared" si="25"/>
        <v>0</v>
      </c>
      <c r="G29" s="619">
        <f t="shared" si="26"/>
        <v>0</v>
      </c>
      <c r="H29" s="619">
        <f t="shared" si="27"/>
        <v>0</v>
      </c>
      <c r="I29" s="371">
        <f t="shared" si="28"/>
        <v>0</v>
      </c>
      <c r="J29" s="525">
        <f t="shared" si="29"/>
        <v>0</v>
      </c>
      <c r="K29" s="525">
        <f t="shared" si="29"/>
        <v>0</v>
      </c>
      <c r="L29" s="566">
        <f t="shared" si="29"/>
        <v>0</v>
      </c>
      <c r="M29" s="146"/>
      <c r="N29" s="159">
        <f t="shared" si="7"/>
        <v>0</v>
      </c>
      <c r="O29" s="73"/>
      <c r="P29" s="1"/>
      <c r="Q29" s="1"/>
      <c r="R29" s="73"/>
      <c r="S29" s="1"/>
      <c r="T29" s="1"/>
      <c r="U29" s="1"/>
      <c r="V29" s="1"/>
      <c r="W29" s="79"/>
      <c r="X29" s="489">
        <f t="shared" si="9"/>
        <v>0</v>
      </c>
      <c r="Y29" s="414"/>
      <c r="Z29" s="1"/>
      <c r="AA29" s="79"/>
      <c r="AB29" s="79"/>
      <c r="AC29" s="79"/>
      <c r="AD29" s="44"/>
    </row>
    <row r="30" spans="1:30" hidden="1" x14ac:dyDescent="0.25">
      <c r="B30" s="61"/>
      <c r="C30" s="858" t="s">
        <v>159</v>
      </c>
      <c r="D30" s="859"/>
      <c r="E30" s="859"/>
      <c r="F30" s="371">
        <f t="shared" si="25"/>
        <v>0</v>
      </c>
      <c r="G30" s="619">
        <f t="shared" si="26"/>
        <v>0</v>
      </c>
      <c r="H30" s="619">
        <f t="shared" si="27"/>
        <v>0</v>
      </c>
      <c r="I30" s="371">
        <f t="shared" si="28"/>
        <v>0</v>
      </c>
      <c r="J30" s="525">
        <f t="shared" si="29"/>
        <v>0</v>
      </c>
      <c r="K30" s="525">
        <f t="shared" si="29"/>
        <v>0</v>
      </c>
      <c r="L30" s="566">
        <f t="shared" si="29"/>
        <v>0</v>
      </c>
      <c r="M30" s="146"/>
      <c r="N30" s="159">
        <f t="shared" si="7"/>
        <v>0</v>
      </c>
      <c r="O30" s="73"/>
      <c r="P30" s="1"/>
      <c r="Q30" s="1"/>
      <c r="R30" s="73"/>
      <c r="S30" s="1"/>
      <c r="T30" s="1"/>
      <c r="U30" s="1"/>
      <c r="V30" s="1"/>
      <c r="W30" s="79"/>
      <c r="X30" s="489">
        <f t="shared" si="9"/>
        <v>0</v>
      </c>
      <c r="Y30" s="414"/>
      <c r="Z30" s="1"/>
      <c r="AA30" s="79"/>
      <c r="AB30" s="79"/>
      <c r="AC30" s="79"/>
      <c r="AD30" s="44"/>
    </row>
    <row r="31" spans="1:30" ht="15.75" hidden="1" thickBot="1" x14ac:dyDescent="0.3">
      <c r="B31" s="62"/>
      <c r="C31" s="860" t="s">
        <v>160</v>
      </c>
      <c r="D31" s="861"/>
      <c r="E31" s="861"/>
      <c r="F31" s="372">
        <f t="shared" si="25"/>
        <v>0</v>
      </c>
      <c r="G31" s="620">
        <f t="shared" si="26"/>
        <v>0</v>
      </c>
      <c r="H31" s="620">
        <f t="shared" si="27"/>
        <v>0</v>
      </c>
      <c r="I31" s="372">
        <f t="shared" si="28"/>
        <v>0</v>
      </c>
      <c r="J31" s="526">
        <f t="shared" si="29"/>
        <v>0</v>
      </c>
      <c r="K31" s="526">
        <f t="shared" si="29"/>
        <v>0</v>
      </c>
      <c r="L31" s="567">
        <f t="shared" si="29"/>
        <v>0</v>
      </c>
      <c r="M31" s="147"/>
      <c r="N31" s="159">
        <f t="shared" si="7"/>
        <v>0</v>
      </c>
      <c r="O31" s="73"/>
      <c r="P31" s="1"/>
      <c r="Q31" s="1"/>
      <c r="R31" s="73"/>
      <c r="S31" s="1"/>
      <c r="T31" s="1"/>
      <c r="U31" s="1"/>
      <c r="V31" s="1"/>
      <c r="W31" s="79"/>
      <c r="X31" s="489">
        <f t="shared" si="9"/>
        <v>0</v>
      </c>
      <c r="Y31" s="414"/>
      <c r="Z31" s="1"/>
      <c r="AA31" s="79"/>
      <c r="AB31" s="79"/>
      <c r="AC31" s="79"/>
      <c r="AD31" s="44"/>
    </row>
    <row r="32" spans="1:30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L32" si="30">F33+F37+F40+F50+F53</f>
        <v>3132280</v>
      </c>
      <c r="G32" s="617">
        <f t="shared" si="30"/>
        <v>4472935</v>
      </c>
      <c r="H32" s="617">
        <f t="shared" si="30"/>
        <v>4275435</v>
      </c>
      <c r="I32" s="369">
        <f t="shared" si="30"/>
        <v>4361795</v>
      </c>
      <c r="J32" s="523">
        <f t="shared" ref="J32" si="31">J33+J37+J40+J50+J53</f>
        <v>4611795</v>
      </c>
      <c r="K32" s="523">
        <f t="shared" si="30"/>
        <v>4611795</v>
      </c>
      <c r="L32" s="564">
        <f t="shared" si="30"/>
        <v>3846045</v>
      </c>
      <c r="M32" s="144">
        <f t="shared" ref="M32:AD32" si="32">M33+M37+M40+M50+M53</f>
        <v>0</v>
      </c>
      <c r="N32" s="156">
        <f t="shared" si="7"/>
        <v>3846045</v>
      </c>
      <c r="O32" s="84">
        <f t="shared" ref="O32:Q32" si="33">O33+O37+O40+O50+O53</f>
        <v>992505</v>
      </c>
      <c r="P32" s="85">
        <f t="shared" si="33"/>
        <v>2853540</v>
      </c>
      <c r="Q32" s="85">
        <f t="shared" si="33"/>
        <v>0</v>
      </c>
      <c r="R32" s="84">
        <f t="shared" si="32"/>
        <v>1605280</v>
      </c>
      <c r="S32" s="85">
        <f t="shared" si="32"/>
        <v>0</v>
      </c>
      <c r="T32" s="85">
        <f t="shared" si="32"/>
        <v>323900</v>
      </c>
      <c r="U32" s="85">
        <f t="shared" si="32"/>
        <v>183000</v>
      </c>
      <c r="V32" s="85">
        <f t="shared" si="32"/>
        <v>992505</v>
      </c>
      <c r="W32" s="88">
        <f t="shared" si="32"/>
        <v>0</v>
      </c>
      <c r="X32" s="484">
        <f t="shared" si="9"/>
        <v>3104685</v>
      </c>
      <c r="Y32" s="409">
        <f t="shared" si="32"/>
        <v>530000</v>
      </c>
      <c r="Z32" s="85">
        <f t="shared" si="32"/>
        <v>0</v>
      </c>
      <c r="AA32" s="88">
        <f t="shared" si="32"/>
        <v>0</v>
      </c>
      <c r="AB32" s="88">
        <f t="shared" si="32"/>
        <v>0</v>
      </c>
      <c r="AC32" s="88">
        <f t="shared" si="32"/>
        <v>125000</v>
      </c>
      <c r="AD32" s="89">
        <f t="shared" si="32"/>
        <v>86360</v>
      </c>
    </row>
    <row r="33" spans="1:32" x14ac:dyDescent="0.25">
      <c r="B33" s="122" t="s">
        <v>627</v>
      </c>
      <c r="C33" s="772" t="s">
        <v>163</v>
      </c>
      <c r="D33" s="773"/>
      <c r="E33" s="773"/>
      <c r="F33" s="364">
        <f t="shared" ref="F33:L33" si="34">F34+F35+F36</f>
        <v>50000</v>
      </c>
      <c r="G33" s="612">
        <f t="shared" si="34"/>
        <v>25000</v>
      </c>
      <c r="H33" s="612">
        <f t="shared" si="34"/>
        <v>25000</v>
      </c>
      <c r="I33" s="364">
        <f t="shared" si="34"/>
        <v>25000</v>
      </c>
      <c r="J33" s="518">
        <f t="shared" ref="J33" si="35">J34+J35+J36</f>
        <v>25000</v>
      </c>
      <c r="K33" s="518">
        <f t="shared" si="34"/>
        <v>25000</v>
      </c>
      <c r="L33" s="559">
        <f t="shared" si="34"/>
        <v>0</v>
      </c>
      <c r="M33" s="140">
        <f t="shared" ref="M33:AD33" si="36">M34+M35+M36</f>
        <v>0</v>
      </c>
      <c r="N33" s="157">
        <f t="shared" si="7"/>
        <v>0</v>
      </c>
      <c r="O33" s="116">
        <f t="shared" ref="O33:Q33" si="37">O34+O35+O36</f>
        <v>0</v>
      </c>
      <c r="P33" s="117">
        <f t="shared" si="37"/>
        <v>0</v>
      </c>
      <c r="Q33" s="117">
        <f t="shared" si="37"/>
        <v>0</v>
      </c>
      <c r="R33" s="116">
        <f t="shared" si="36"/>
        <v>0</v>
      </c>
      <c r="S33" s="117">
        <f t="shared" si="36"/>
        <v>0</v>
      </c>
      <c r="T33" s="117">
        <f t="shared" si="36"/>
        <v>0</v>
      </c>
      <c r="U33" s="117">
        <f t="shared" si="36"/>
        <v>0</v>
      </c>
      <c r="V33" s="117">
        <f t="shared" si="36"/>
        <v>0</v>
      </c>
      <c r="W33" s="120">
        <f t="shared" si="36"/>
        <v>0</v>
      </c>
      <c r="X33" s="485">
        <f t="shared" si="9"/>
        <v>0</v>
      </c>
      <c r="Y33" s="410">
        <f t="shared" si="36"/>
        <v>0</v>
      </c>
      <c r="Z33" s="117">
        <f t="shared" si="36"/>
        <v>0</v>
      </c>
      <c r="AA33" s="120">
        <f t="shared" si="36"/>
        <v>0</v>
      </c>
      <c r="AB33" s="120">
        <f t="shared" si="36"/>
        <v>0</v>
      </c>
      <c r="AC33" s="120">
        <f t="shared" si="36"/>
        <v>0</v>
      </c>
      <c r="AD33" s="121">
        <f t="shared" si="36"/>
        <v>0</v>
      </c>
      <c r="AF33" s="168"/>
    </row>
    <row r="34" spans="1:32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SUM(Q34:AC34)</f>
        <v>0</v>
      </c>
      <c r="G34" s="615">
        <f>SUM(Q34:AC34)</f>
        <v>0</v>
      </c>
      <c r="H34" s="615">
        <f>SUM(Q34:AC34)</f>
        <v>0</v>
      </c>
      <c r="I34" s="367">
        <f>SUM(Q34:AC34)</f>
        <v>0</v>
      </c>
      <c r="J34" s="521">
        <f t="shared" ref="J34:L36" si="38">SUM(P34:AB34)</f>
        <v>0</v>
      </c>
      <c r="K34" s="521">
        <f t="shared" si="38"/>
        <v>0</v>
      </c>
      <c r="L34" s="562">
        <f t="shared" si="38"/>
        <v>0</v>
      </c>
      <c r="M34" s="148"/>
      <c r="N34" s="160">
        <f t="shared" si="7"/>
        <v>0</v>
      </c>
      <c r="O34" s="75"/>
      <c r="P34" s="13"/>
      <c r="Q34" s="13"/>
      <c r="R34" s="75"/>
      <c r="S34" s="13"/>
      <c r="T34" s="13"/>
      <c r="U34" s="13"/>
      <c r="V34" s="13"/>
      <c r="W34" s="80"/>
      <c r="X34" s="488">
        <f t="shared" si="9"/>
        <v>0</v>
      </c>
      <c r="Y34" s="413"/>
      <c r="Z34" s="13"/>
      <c r="AA34" s="80"/>
      <c r="AB34" s="80"/>
      <c r="AC34" s="80"/>
      <c r="AD34" s="45"/>
      <c r="AF34" s="168"/>
    </row>
    <row r="35" spans="1:32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v>50000</v>
      </c>
      <c r="G35" s="615">
        <v>25000</v>
      </c>
      <c r="H35" s="615">
        <v>25000</v>
      </c>
      <c r="I35" s="367">
        <v>25000</v>
      </c>
      <c r="J35" s="521">
        <v>25000</v>
      </c>
      <c r="K35" s="521">
        <v>25000</v>
      </c>
      <c r="L35" s="562">
        <f>SUM(X35:AD35)</f>
        <v>0</v>
      </c>
      <c r="M35" s="148"/>
      <c r="N35" s="160">
        <f t="shared" si="7"/>
        <v>0</v>
      </c>
      <c r="O35" s="75">
        <f>N35</f>
        <v>0</v>
      </c>
      <c r="P35" s="13"/>
      <c r="Q35" s="13"/>
      <c r="R35" s="75"/>
      <c r="S35" s="13"/>
      <c r="T35" s="13"/>
      <c r="U35" s="13"/>
      <c r="V35" s="13"/>
      <c r="W35" s="80"/>
      <c r="X35" s="488">
        <f t="shared" si="9"/>
        <v>0</v>
      </c>
      <c r="Y35" s="413"/>
      <c r="Z35" s="13"/>
      <c r="AA35" s="80"/>
      <c r="AB35" s="80"/>
      <c r="AC35" s="80"/>
      <c r="AD35" s="45"/>
      <c r="AE35" s="183"/>
      <c r="AF35" s="168"/>
    </row>
    <row r="36" spans="1:32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SUM(Q36:AC36)</f>
        <v>0</v>
      </c>
      <c r="G36" s="615">
        <f>SUM(Q36:AC36)</f>
        <v>0</v>
      </c>
      <c r="H36" s="615">
        <f>SUM(Q36:AC36)</f>
        <v>0</v>
      </c>
      <c r="I36" s="367">
        <f>SUM(Q36:AC36)</f>
        <v>0</v>
      </c>
      <c r="J36" s="521">
        <f t="shared" si="38"/>
        <v>0</v>
      </c>
      <c r="K36" s="521">
        <f t="shared" si="38"/>
        <v>0</v>
      </c>
      <c r="L36" s="562">
        <f t="shared" si="38"/>
        <v>0</v>
      </c>
      <c r="M36" s="148"/>
      <c r="N36" s="160">
        <f t="shared" si="7"/>
        <v>0</v>
      </c>
      <c r="O36" s="75"/>
      <c r="P36" s="13"/>
      <c r="Q36" s="13"/>
      <c r="R36" s="75"/>
      <c r="S36" s="13"/>
      <c r="T36" s="13"/>
      <c r="U36" s="13"/>
      <c r="V36" s="13"/>
      <c r="W36" s="80"/>
      <c r="X36" s="488">
        <f t="shared" si="9"/>
        <v>0</v>
      </c>
      <c r="Y36" s="413"/>
      <c r="Z36" s="13"/>
      <c r="AA36" s="80"/>
      <c r="AB36" s="80"/>
      <c r="AC36" s="80"/>
      <c r="AD36" s="45"/>
      <c r="AF36" s="168"/>
    </row>
    <row r="37" spans="1:32" hidden="1" x14ac:dyDescent="0.25">
      <c r="B37" s="90" t="s">
        <v>631</v>
      </c>
      <c r="C37" s="799" t="s">
        <v>170</v>
      </c>
      <c r="D37" s="800"/>
      <c r="E37" s="800"/>
      <c r="F37" s="366">
        <f t="shared" ref="F37:L37" si="39">F38+F39</f>
        <v>0</v>
      </c>
      <c r="G37" s="614">
        <f t="shared" si="39"/>
        <v>0</v>
      </c>
      <c r="H37" s="614">
        <f t="shared" si="39"/>
        <v>0</v>
      </c>
      <c r="I37" s="366">
        <f t="shared" si="39"/>
        <v>0</v>
      </c>
      <c r="J37" s="520">
        <f t="shared" ref="J37" si="40">J38+J39</f>
        <v>0</v>
      </c>
      <c r="K37" s="520">
        <f t="shared" si="39"/>
        <v>0</v>
      </c>
      <c r="L37" s="561">
        <f t="shared" si="39"/>
        <v>0</v>
      </c>
      <c r="M37" s="142">
        <f t="shared" ref="M37:AD37" si="41">M38+M39</f>
        <v>0</v>
      </c>
      <c r="N37" s="158">
        <f t="shared" si="7"/>
        <v>0</v>
      </c>
      <c r="O37" s="92">
        <f t="shared" ref="O37:Q37" si="42">O38+O39</f>
        <v>0</v>
      </c>
      <c r="P37" s="93">
        <f t="shared" si="42"/>
        <v>0</v>
      </c>
      <c r="Q37" s="93">
        <f t="shared" si="42"/>
        <v>0</v>
      </c>
      <c r="R37" s="92">
        <f t="shared" si="41"/>
        <v>0</v>
      </c>
      <c r="S37" s="93">
        <f t="shared" si="41"/>
        <v>0</v>
      </c>
      <c r="T37" s="93">
        <f t="shared" si="41"/>
        <v>0</v>
      </c>
      <c r="U37" s="93">
        <f t="shared" si="41"/>
        <v>0</v>
      </c>
      <c r="V37" s="93">
        <f t="shared" si="41"/>
        <v>0</v>
      </c>
      <c r="W37" s="96">
        <f t="shared" si="41"/>
        <v>0</v>
      </c>
      <c r="X37" s="487">
        <f t="shared" si="9"/>
        <v>0</v>
      </c>
      <c r="Y37" s="412">
        <f t="shared" si="41"/>
        <v>0</v>
      </c>
      <c r="Z37" s="93">
        <f t="shared" si="41"/>
        <v>0</v>
      </c>
      <c r="AA37" s="96">
        <f t="shared" si="41"/>
        <v>0</v>
      </c>
      <c r="AB37" s="96">
        <f t="shared" si="41"/>
        <v>0</v>
      </c>
      <c r="AC37" s="96">
        <f t="shared" si="41"/>
        <v>0</v>
      </c>
      <c r="AD37" s="97">
        <f t="shared" si="41"/>
        <v>0</v>
      </c>
      <c r="AF37" s="168"/>
    </row>
    <row r="38" spans="1:32" s="41" customFormat="1" hidden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f>SUM(Q38:AC38)</f>
        <v>0</v>
      </c>
      <c r="G38" s="615">
        <f>SUM(Q38:AC38)</f>
        <v>0</v>
      </c>
      <c r="H38" s="615">
        <f>SUM(Q38:AC38)</f>
        <v>0</v>
      </c>
      <c r="I38" s="367">
        <f>SUM(Q38:AC38)</f>
        <v>0</v>
      </c>
      <c r="J38" s="521">
        <f t="shared" ref="J38:L39" si="43">SUM(P38:AB38)</f>
        <v>0</v>
      </c>
      <c r="K38" s="521">
        <f t="shared" si="43"/>
        <v>0</v>
      </c>
      <c r="L38" s="562">
        <f t="shared" si="43"/>
        <v>0</v>
      </c>
      <c r="M38" s="148"/>
      <c r="N38" s="160">
        <f t="shared" si="7"/>
        <v>0</v>
      </c>
      <c r="O38" s="75"/>
      <c r="P38" s="13"/>
      <c r="Q38" s="13"/>
      <c r="R38" s="75"/>
      <c r="S38" s="13"/>
      <c r="T38" s="13"/>
      <c r="U38" s="13"/>
      <c r="V38" s="13"/>
      <c r="W38" s="80"/>
      <c r="X38" s="488">
        <f t="shared" si="9"/>
        <v>0</v>
      </c>
      <c r="Y38" s="413"/>
      <c r="Z38" s="13"/>
      <c r="AA38" s="80"/>
      <c r="AB38" s="80"/>
      <c r="AC38" s="80"/>
      <c r="AD38" s="45"/>
      <c r="AF38" s="168"/>
    </row>
    <row r="39" spans="1:32" s="41" customFormat="1" hidden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f>SUM(Q39:AC39)</f>
        <v>0</v>
      </c>
      <c r="G39" s="615">
        <f>SUM(Q39:AC39)</f>
        <v>0</v>
      </c>
      <c r="H39" s="615">
        <f>SUM(Q39:AC39)</f>
        <v>0</v>
      </c>
      <c r="I39" s="367">
        <f>SUM(Q39:AC39)</f>
        <v>0</v>
      </c>
      <c r="J39" s="521">
        <f t="shared" si="43"/>
        <v>0</v>
      </c>
      <c r="K39" s="521">
        <f t="shared" si="43"/>
        <v>0</v>
      </c>
      <c r="L39" s="562">
        <f t="shared" si="43"/>
        <v>0</v>
      </c>
      <c r="M39" s="148"/>
      <c r="N39" s="160">
        <f t="shared" si="7"/>
        <v>0</v>
      </c>
      <c r="O39" s="75"/>
      <c r="P39" s="13"/>
      <c r="Q39" s="13"/>
      <c r="R39" s="75"/>
      <c r="S39" s="13"/>
      <c r="T39" s="13"/>
      <c r="U39" s="13"/>
      <c r="V39" s="13"/>
      <c r="W39" s="80"/>
      <c r="X39" s="488">
        <f t="shared" si="9"/>
        <v>0</v>
      </c>
      <c r="Y39" s="413"/>
      <c r="Z39" s="13"/>
      <c r="AA39" s="80"/>
      <c r="AB39" s="80"/>
      <c r="AC39" s="80"/>
      <c r="AD39" s="45"/>
      <c r="AF39" s="168"/>
    </row>
    <row r="40" spans="1:32" x14ac:dyDescent="0.25">
      <c r="B40" s="90" t="s">
        <v>634</v>
      </c>
      <c r="C40" s="799" t="s">
        <v>175</v>
      </c>
      <c r="D40" s="800"/>
      <c r="E40" s="800"/>
      <c r="F40" s="366">
        <f t="shared" ref="F40:L40" si="44">F41+F42+F43+F44+F45+F48+F49</f>
        <v>1364000</v>
      </c>
      <c r="G40" s="614">
        <f t="shared" si="44"/>
        <v>2369400</v>
      </c>
      <c r="H40" s="614">
        <f t="shared" si="44"/>
        <v>2369400</v>
      </c>
      <c r="I40" s="366">
        <f t="shared" si="44"/>
        <v>2437400</v>
      </c>
      <c r="J40" s="520">
        <f t="shared" ref="J40" si="45">J41+J42+J43+J44+J45+J48+J49</f>
        <v>2687400</v>
      </c>
      <c r="K40" s="520">
        <f t="shared" si="44"/>
        <v>2687400</v>
      </c>
      <c r="L40" s="561">
        <f t="shared" si="44"/>
        <v>2562400</v>
      </c>
      <c r="M40" s="142">
        <f t="shared" ref="M40:AD40" si="46">M41+M42+M43+M44+M45+M48+M49</f>
        <v>0</v>
      </c>
      <c r="N40" s="158">
        <f t="shared" si="7"/>
        <v>2562400</v>
      </c>
      <c r="O40" s="92">
        <f t="shared" ref="O40:Q40" si="47">O41+O42+O43+O44+O45+O48+O49</f>
        <v>781500</v>
      </c>
      <c r="P40" s="93">
        <f t="shared" si="47"/>
        <v>1780900</v>
      </c>
      <c r="Q40" s="93">
        <f t="shared" si="47"/>
        <v>0</v>
      </c>
      <c r="R40" s="92">
        <f t="shared" si="46"/>
        <v>1264000</v>
      </c>
      <c r="S40" s="93">
        <f t="shared" si="46"/>
        <v>0</v>
      </c>
      <c r="T40" s="93">
        <f t="shared" si="46"/>
        <v>323900</v>
      </c>
      <c r="U40" s="93">
        <f t="shared" si="46"/>
        <v>0</v>
      </c>
      <c r="V40" s="93">
        <f t="shared" si="46"/>
        <v>781500</v>
      </c>
      <c r="W40" s="96">
        <f t="shared" si="46"/>
        <v>0</v>
      </c>
      <c r="X40" s="487">
        <f t="shared" si="9"/>
        <v>2369400</v>
      </c>
      <c r="Y40" s="412">
        <f t="shared" si="46"/>
        <v>0</v>
      </c>
      <c r="Z40" s="93">
        <f t="shared" si="46"/>
        <v>0</v>
      </c>
      <c r="AA40" s="96">
        <f t="shared" si="46"/>
        <v>0</v>
      </c>
      <c r="AB40" s="96">
        <f t="shared" si="46"/>
        <v>0</v>
      </c>
      <c r="AC40" s="96">
        <f t="shared" si="46"/>
        <v>125000</v>
      </c>
      <c r="AD40" s="97">
        <f t="shared" si="46"/>
        <v>68000</v>
      </c>
      <c r="AF40" s="168"/>
    </row>
    <row r="41" spans="1:32" s="41" customFormat="1" hidden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f>SUM(Q41:AC41)</f>
        <v>0</v>
      </c>
      <c r="G41" s="615">
        <f>SUM(Q41:AC41)</f>
        <v>0</v>
      </c>
      <c r="H41" s="615">
        <f>SUM(Q41:AC41)</f>
        <v>0</v>
      </c>
      <c r="I41" s="367">
        <f t="shared" ref="I41:I43" si="48">SUM(Q41:AC41)</f>
        <v>0</v>
      </c>
      <c r="J41" s="521">
        <f t="shared" ref="J41:L43" si="49">SUM(P41:AB41)</f>
        <v>0</v>
      </c>
      <c r="K41" s="521">
        <f t="shared" si="49"/>
        <v>0</v>
      </c>
      <c r="L41" s="562">
        <f t="shared" si="49"/>
        <v>0</v>
      </c>
      <c r="M41" s="148"/>
      <c r="N41" s="160">
        <f t="shared" si="7"/>
        <v>0</v>
      </c>
      <c r="O41" s="75"/>
      <c r="P41" s="13"/>
      <c r="Q41" s="13"/>
      <c r="R41" s="75"/>
      <c r="S41" s="13"/>
      <c r="T41" s="13"/>
      <c r="U41" s="13"/>
      <c r="V41" s="13"/>
      <c r="W41" s="80"/>
      <c r="X41" s="488">
        <f t="shared" si="9"/>
        <v>0</v>
      </c>
      <c r="Y41" s="413"/>
      <c r="Z41" s="13"/>
      <c r="AA41" s="80"/>
      <c r="AB41" s="80"/>
      <c r="AC41" s="80"/>
      <c r="AD41" s="45"/>
      <c r="AF41" s="168"/>
    </row>
    <row r="42" spans="1:32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>
        <f>SUM(Q42:AC42)</f>
        <v>0</v>
      </c>
      <c r="G42" s="615">
        <f>SUM(Q42:AC42)</f>
        <v>0</v>
      </c>
      <c r="H42" s="615">
        <f>SUM(Q42:AC42)</f>
        <v>0</v>
      </c>
      <c r="I42" s="367">
        <f t="shared" si="48"/>
        <v>0</v>
      </c>
      <c r="J42" s="521">
        <f t="shared" si="49"/>
        <v>0</v>
      </c>
      <c r="K42" s="521">
        <f t="shared" si="49"/>
        <v>0</v>
      </c>
      <c r="L42" s="562">
        <f t="shared" si="49"/>
        <v>0</v>
      </c>
      <c r="M42" s="148"/>
      <c r="N42" s="160">
        <f t="shared" si="7"/>
        <v>0</v>
      </c>
      <c r="O42" s="75"/>
      <c r="P42" s="13"/>
      <c r="Q42" s="13"/>
      <c r="R42" s="75"/>
      <c r="S42" s="13"/>
      <c r="T42" s="13"/>
      <c r="U42" s="13"/>
      <c r="V42" s="13"/>
      <c r="W42" s="80"/>
      <c r="X42" s="488">
        <f t="shared" si="9"/>
        <v>0</v>
      </c>
      <c r="Y42" s="413"/>
      <c r="Z42" s="13"/>
      <c r="AA42" s="80"/>
      <c r="AB42" s="80"/>
      <c r="AC42" s="80"/>
      <c r="AD42" s="45"/>
      <c r="AF42" s="168"/>
    </row>
    <row r="43" spans="1:32" s="41" customFormat="1" hidden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>
        <f>SUM(Q43:AC43)</f>
        <v>0</v>
      </c>
      <c r="G43" s="615">
        <f>SUM(Q43:AC43)</f>
        <v>0</v>
      </c>
      <c r="H43" s="615">
        <f>SUM(Q43:AC43)</f>
        <v>0</v>
      </c>
      <c r="I43" s="367">
        <f t="shared" si="48"/>
        <v>0</v>
      </c>
      <c r="J43" s="521">
        <f t="shared" si="49"/>
        <v>0</v>
      </c>
      <c r="K43" s="521">
        <f t="shared" si="49"/>
        <v>0</v>
      </c>
      <c r="L43" s="562">
        <f t="shared" si="49"/>
        <v>0</v>
      </c>
      <c r="M43" s="148"/>
      <c r="N43" s="160">
        <f t="shared" si="7"/>
        <v>0</v>
      </c>
      <c r="O43" s="75"/>
      <c r="P43" s="13"/>
      <c r="Q43" s="13"/>
      <c r="R43" s="75"/>
      <c r="S43" s="13"/>
      <c r="T43" s="13"/>
      <c r="U43" s="13"/>
      <c r="V43" s="13"/>
      <c r="W43" s="80"/>
      <c r="X43" s="488">
        <f t="shared" si="9"/>
        <v>0</v>
      </c>
      <c r="Y43" s="413"/>
      <c r="Z43" s="13"/>
      <c r="AA43" s="80"/>
      <c r="AB43" s="80"/>
      <c r="AC43" s="80"/>
      <c r="AD43" s="45"/>
      <c r="AF43" s="168"/>
    </row>
    <row r="44" spans="1:32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v>54000</v>
      </c>
      <c r="G44" s="615">
        <v>54000</v>
      </c>
      <c r="H44" s="615">
        <v>54000</v>
      </c>
      <c r="I44" s="367">
        <v>54000</v>
      </c>
      <c r="J44" s="521">
        <v>54000</v>
      </c>
      <c r="K44" s="521">
        <v>54000</v>
      </c>
      <c r="L44" s="562">
        <f t="shared" ref="L44:L49" si="50">SUM(X44:AD44)</f>
        <v>54000</v>
      </c>
      <c r="M44" s="148"/>
      <c r="N44" s="160">
        <f t="shared" si="7"/>
        <v>54000</v>
      </c>
      <c r="O44" s="75"/>
      <c r="P44" s="13">
        <f>N44</f>
        <v>54000</v>
      </c>
      <c r="Q44" s="13"/>
      <c r="R44" s="75">
        <v>54000</v>
      </c>
      <c r="S44" s="13"/>
      <c r="T44" s="13"/>
      <c r="U44" s="13"/>
      <c r="V44" s="13"/>
      <c r="W44" s="80"/>
      <c r="X44" s="488">
        <f t="shared" si="9"/>
        <v>54000</v>
      </c>
      <c r="Y44" s="413"/>
      <c r="Z44" s="13"/>
      <c r="AA44" s="80"/>
      <c r="AB44" s="80"/>
      <c r="AC44" s="80"/>
      <c r="AD44" s="45"/>
      <c r="AF44" s="168"/>
    </row>
    <row r="45" spans="1:32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>F46+F47</f>
        <v>0</v>
      </c>
      <c r="G45" s="615">
        <f>G46+G47</f>
        <v>0</v>
      </c>
      <c r="H45" s="615">
        <f>H46+H47</f>
        <v>0</v>
      </c>
      <c r="I45" s="367">
        <f>I46+I47</f>
        <v>0</v>
      </c>
      <c r="J45" s="521">
        <v>0</v>
      </c>
      <c r="K45" s="521">
        <v>0</v>
      </c>
      <c r="L45" s="562">
        <f t="shared" si="50"/>
        <v>0</v>
      </c>
      <c r="M45" s="148">
        <f t="shared" ref="M45:AD45" si="51">M46+M47</f>
        <v>0</v>
      </c>
      <c r="N45" s="160">
        <f t="shared" si="7"/>
        <v>0</v>
      </c>
      <c r="O45" s="75">
        <f t="shared" ref="O45:Q45" si="52">O46+O47</f>
        <v>0</v>
      </c>
      <c r="P45" s="13">
        <f t="shared" si="52"/>
        <v>0</v>
      </c>
      <c r="Q45" s="13">
        <f t="shared" si="52"/>
        <v>0</v>
      </c>
      <c r="R45" s="75"/>
      <c r="S45" s="13"/>
      <c r="T45" s="13">
        <f t="shared" si="51"/>
        <v>0</v>
      </c>
      <c r="U45" s="13">
        <f t="shared" si="51"/>
        <v>0</v>
      </c>
      <c r="V45" s="13">
        <f t="shared" si="51"/>
        <v>0</v>
      </c>
      <c r="W45" s="80">
        <f t="shared" si="51"/>
        <v>0</v>
      </c>
      <c r="X45" s="488">
        <f t="shared" si="9"/>
        <v>0</v>
      </c>
      <c r="Y45" s="413">
        <f t="shared" si="51"/>
        <v>0</v>
      </c>
      <c r="Z45" s="13">
        <f t="shared" si="51"/>
        <v>0</v>
      </c>
      <c r="AA45" s="80">
        <f t="shared" si="51"/>
        <v>0</v>
      </c>
      <c r="AB45" s="80">
        <f t="shared" si="51"/>
        <v>0</v>
      </c>
      <c r="AC45" s="80">
        <f t="shared" si="51"/>
        <v>0</v>
      </c>
      <c r="AD45" s="45">
        <f t="shared" si="51"/>
        <v>0</v>
      </c>
      <c r="AF45" s="168"/>
    </row>
    <row r="46" spans="1:32" hidden="1" x14ac:dyDescent="0.25">
      <c r="B46" s="54"/>
      <c r="C46" s="237"/>
      <c r="D46" s="801" t="s">
        <v>186</v>
      </c>
      <c r="E46" s="801"/>
      <c r="F46" s="373">
        <f>SUM(Q46:AC46)</f>
        <v>0</v>
      </c>
      <c r="G46" s="621">
        <f>SUM(Q46:AC46)</f>
        <v>0</v>
      </c>
      <c r="H46" s="621">
        <f>SUM(Q46:AC46)</f>
        <v>0</v>
      </c>
      <c r="I46" s="373">
        <f>SUM(Q46:AC46)</f>
        <v>0</v>
      </c>
      <c r="J46" s="527">
        <v>0</v>
      </c>
      <c r="K46" s="527">
        <v>0</v>
      </c>
      <c r="L46" s="568">
        <f t="shared" si="50"/>
        <v>0</v>
      </c>
      <c r="M46" s="141"/>
      <c r="N46" s="159">
        <f t="shared" si="7"/>
        <v>0</v>
      </c>
      <c r="O46" s="73"/>
      <c r="P46" s="1"/>
      <c r="Q46" s="1"/>
      <c r="R46" s="73"/>
      <c r="S46" s="1"/>
      <c r="T46" s="1"/>
      <c r="U46" s="1"/>
      <c r="V46" s="1"/>
      <c r="W46" s="79"/>
      <c r="X46" s="489">
        <f t="shared" si="9"/>
        <v>0</v>
      </c>
      <c r="Y46" s="414"/>
      <c r="Z46" s="1"/>
      <c r="AA46" s="79"/>
      <c r="AB46" s="79"/>
      <c r="AC46" s="79"/>
      <c r="AD46" s="44"/>
      <c r="AF46" s="168"/>
    </row>
    <row r="47" spans="1:32" hidden="1" x14ac:dyDescent="0.25">
      <c r="B47" s="54"/>
      <c r="C47" s="237"/>
      <c r="D47" s="801" t="s">
        <v>187</v>
      </c>
      <c r="E47" s="801"/>
      <c r="F47" s="373">
        <f>SUM(Q47:AC47)</f>
        <v>0</v>
      </c>
      <c r="G47" s="621">
        <f>SUM(Q47:AC47)</f>
        <v>0</v>
      </c>
      <c r="H47" s="621">
        <f>SUM(Q47:AC47)</f>
        <v>0</v>
      </c>
      <c r="I47" s="373">
        <f>SUM(Q47:AC47)</f>
        <v>0</v>
      </c>
      <c r="J47" s="527">
        <v>0</v>
      </c>
      <c r="K47" s="527">
        <v>0</v>
      </c>
      <c r="L47" s="568">
        <f t="shared" si="50"/>
        <v>0</v>
      </c>
      <c r="M47" s="141"/>
      <c r="N47" s="159">
        <f t="shared" si="7"/>
        <v>0</v>
      </c>
      <c r="O47" s="73"/>
      <c r="P47" s="1"/>
      <c r="Q47" s="1"/>
      <c r="R47" s="73"/>
      <c r="S47" s="1"/>
      <c r="T47" s="1"/>
      <c r="U47" s="1"/>
      <c r="V47" s="1"/>
      <c r="W47" s="79"/>
      <c r="X47" s="489">
        <f t="shared" si="9"/>
        <v>0</v>
      </c>
      <c r="Y47" s="414"/>
      <c r="Z47" s="1"/>
      <c r="AA47" s="79"/>
      <c r="AB47" s="79"/>
      <c r="AC47" s="79"/>
      <c r="AD47" s="44"/>
      <c r="AF47" s="168"/>
    </row>
    <row r="48" spans="1:32" s="41" customFormat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v>1310000</v>
      </c>
      <c r="G48" s="615">
        <v>1533900</v>
      </c>
      <c r="H48" s="615">
        <v>1533900</v>
      </c>
      <c r="I48" s="367">
        <v>1601900</v>
      </c>
      <c r="J48" s="521">
        <v>1851900</v>
      </c>
      <c r="K48" s="521">
        <v>1851900</v>
      </c>
      <c r="L48" s="562">
        <f t="shared" si="50"/>
        <v>1726900</v>
      </c>
      <c r="M48" s="148"/>
      <c r="N48" s="160">
        <f t="shared" si="7"/>
        <v>1726900</v>
      </c>
      <c r="O48" s="75"/>
      <c r="P48" s="13">
        <f>N48</f>
        <v>1726900</v>
      </c>
      <c r="Q48" s="13"/>
      <c r="R48" s="75">
        <v>1210000</v>
      </c>
      <c r="S48" s="13"/>
      <c r="T48" s="13">
        <v>323900</v>
      </c>
      <c r="U48" s="13"/>
      <c r="V48" s="13"/>
      <c r="W48" s="80"/>
      <c r="X48" s="488">
        <f t="shared" si="9"/>
        <v>1533900</v>
      </c>
      <c r="Y48" s="413"/>
      <c r="Z48" s="13"/>
      <c r="AA48" s="80"/>
      <c r="AB48" s="80"/>
      <c r="AC48" s="80">
        <v>125000</v>
      </c>
      <c r="AD48" s="45">
        <v>68000</v>
      </c>
      <c r="AF48" s="168"/>
    </row>
    <row r="49" spans="1:32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v>0</v>
      </c>
      <c r="G49" s="615">
        <v>781500</v>
      </c>
      <c r="H49" s="615">
        <v>781500</v>
      </c>
      <c r="I49" s="367">
        <v>781500</v>
      </c>
      <c r="J49" s="521">
        <v>781500</v>
      </c>
      <c r="K49" s="521">
        <v>781500</v>
      </c>
      <c r="L49" s="562">
        <f t="shared" si="50"/>
        <v>781500</v>
      </c>
      <c r="M49" s="148"/>
      <c r="N49" s="160">
        <f t="shared" si="7"/>
        <v>781500</v>
      </c>
      <c r="O49" s="75">
        <f>N49</f>
        <v>781500</v>
      </c>
      <c r="P49" s="13"/>
      <c r="Q49" s="13"/>
      <c r="R49" s="75"/>
      <c r="S49" s="13"/>
      <c r="T49" s="13"/>
      <c r="U49" s="13"/>
      <c r="V49" s="13">
        <v>781500</v>
      </c>
      <c r="W49" s="80"/>
      <c r="X49" s="488">
        <f t="shared" si="9"/>
        <v>781500</v>
      </c>
      <c r="Y49" s="413"/>
      <c r="Z49" s="13"/>
      <c r="AA49" s="80"/>
      <c r="AB49" s="80"/>
      <c r="AC49" s="80"/>
      <c r="AD49" s="45"/>
      <c r="AF49" s="168"/>
    </row>
    <row r="50" spans="1:32" hidden="1" x14ac:dyDescent="0.25">
      <c r="B50" s="90" t="s">
        <v>642</v>
      </c>
      <c r="C50" s="803" t="s">
        <v>192</v>
      </c>
      <c r="D50" s="804"/>
      <c r="E50" s="804"/>
      <c r="F50" s="366">
        <f t="shared" ref="F50:L50" si="53">F51+F52</f>
        <v>0</v>
      </c>
      <c r="G50" s="614">
        <f t="shared" si="53"/>
        <v>0</v>
      </c>
      <c r="H50" s="614">
        <f t="shared" si="53"/>
        <v>0</v>
      </c>
      <c r="I50" s="366">
        <f t="shared" si="53"/>
        <v>0</v>
      </c>
      <c r="J50" s="520">
        <f t="shared" ref="J50" si="54">J51+J52</f>
        <v>0</v>
      </c>
      <c r="K50" s="520">
        <f t="shared" si="53"/>
        <v>0</v>
      </c>
      <c r="L50" s="561">
        <f t="shared" si="53"/>
        <v>0</v>
      </c>
      <c r="M50" s="142">
        <f t="shared" ref="M50:AD50" si="55">M51+M52</f>
        <v>0</v>
      </c>
      <c r="N50" s="158">
        <f t="shared" si="7"/>
        <v>0</v>
      </c>
      <c r="O50" s="92">
        <f t="shared" ref="O50:Q50" si="56">O51+O52</f>
        <v>0</v>
      </c>
      <c r="P50" s="93">
        <f t="shared" si="56"/>
        <v>0</v>
      </c>
      <c r="Q50" s="93">
        <f t="shared" si="56"/>
        <v>0</v>
      </c>
      <c r="R50" s="92">
        <f t="shared" si="55"/>
        <v>0</v>
      </c>
      <c r="S50" s="93">
        <f t="shared" si="55"/>
        <v>0</v>
      </c>
      <c r="T50" s="93">
        <f t="shared" si="55"/>
        <v>0</v>
      </c>
      <c r="U50" s="93">
        <f t="shared" si="55"/>
        <v>0</v>
      </c>
      <c r="V50" s="93">
        <f t="shared" si="55"/>
        <v>0</v>
      </c>
      <c r="W50" s="96">
        <f t="shared" si="55"/>
        <v>0</v>
      </c>
      <c r="X50" s="487">
        <f t="shared" si="9"/>
        <v>0</v>
      </c>
      <c r="Y50" s="412">
        <f t="shared" si="55"/>
        <v>0</v>
      </c>
      <c r="Z50" s="93">
        <f t="shared" si="55"/>
        <v>0</v>
      </c>
      <c r="AA50" s="96">
        <f t="shared" si="55"/>
        <v>0</v>
      </c>
      <c r="AB50" s="96">
        <f t="shared" si="55"/>
        <v>0</v>
      </c>
      <c r="AC50" s="96">
        <f t="shared" si="55"/>
        <v>0</v>
      </c>
      <c r="AD50" s="97">
        <f t="shared" si="55"/>
        <v>0</v>
      </c>
      <c r="AF50" s="168"/>
    </row>
    <row r="51" spans="1:32" s="41" customFormat="1" hidden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367">
        <f>SUM(Q51:AC51)</f>
        <v>0</v>
      </c>
      <c r="G51" s="615">
        <f>SUM(Q51:AC51)</f>
        <v>0</v>
      </c>
      <c r="H51" s="615">
        <f>SUM(Q51:AC51)</f>
        <v>0</v>
      </c>
      <c r="I51" s="367">
        <f>SUM(Q51:AC51)</f>
        <v>0</v>
      </c>
      <c r="J51" s="521">
        <f t="shared" ref="J51:L52" si="57">SUM(P51:AB51)</f>
        <v>0</v>
      </c>
      <c r="K51" s="521">
        <f t="shared" si="57"/>
        <v>0</v>
      </c>
      <c r="L51" s="562">
        <f t="shared" si="57"/>
        <v>0</v>
      </c>
      <c r="M51" s="148"/>
      <c r="N51" s="160">
        <f t="shared" si="7"/>
        <v>0</v>
      </c>
      <c r="O51" s="75"/>
      <c r="P51" s="13"/>
      <c r="Q51" s="13"/>
      <c r="R51" s="75"/>
      <c r="S51" s="13"/>
      <c r="T51" s="13"/>
      <c r="U51" s="13"/>
      <c r="V51" s="13"/>
      <c r="W51" s="80"/>
      <c r="X51" s="488">
        <f t="shared" si="9"/>
        <v>0</v>
      </c>
      <c r="Y51" s="413"/>
      <c r="Z51" s="13"/>
      <c r="AA51" s="80"/>
      <c r="AB51" s="80"/>
      <c r="AC51" s="80"/>
      <c r="AD51" s="45"/>
      <c r="AF51" s="168"/>
    </row>
    <row r="52" spans="1:32" s="41" customFormat="1" hidden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367">
        <f>SUM(Q52:AC52)</f>
        <v>0</v>
      </c>
      <c r="G52" s="615">
        <f>SUM(Q52:AC52)</f>
        <v>0</v>
      </c>
      <c r="H52" s="615">
        <f>SUM(Q52:AC52)</f>
        <v>0</v>
      </c>
      <c r="I52" s="367">
        <f>SUM(Q52:AC52)</f>
        <v>0</v>
      </c>
      <c r="J52" s="521">
        <f t="shared" si="57"/>
        <v>0</v>
      </c>
      <c r="K52" s="521">
        <f t="shared" si="57"/>
        <v>0</v>
      </c>
      <c r="L52" s="562">
        <f t="shared" si="57"/>
        <v>0</v>
      </c>
      <c r="M52" s="148"/>
      <c r="N52" s="160">
        <f t="shared" si="7"/>
        <v>0</v>
      </c>
      <c r="O52" s="75"/>
      <c r="P52" s="13"/>
      <c r="Q52" s="13"/>
      <c r="R52" s="75"/>
      <c r="S52" s="13"/>
      <c r="T52" s="13"/>
      <c r="U52" s="13"/>
      <c r="V52" s="13"/>
      <c r="W52" s="80"/>
      <c r="X52" s="488">
        <f t="shared" si="9"/>
        <v>0</v>
      </c>
      <c r="Y52" s="413"/>
      <c r="Z52" s="13"/>
      <c r="AA52" s="80"/>
      <c r="AB52" s="80"/>
      <c r="AC52" s="80"/>
      <c r="AD52" s="45"/>
      <c r="AF52" s="168"/>
    </row>
    <row r="53" spans="1:32" x14ac:dyDescent="0.25">
      <c r="B53" s="90" t="s">
        <v>645</v>
      </c>
      <c r="C53" s="803" t="s">
        <v>197</v>
      </c>
      <c r="D53" s="804"/>
      <c r="E53" s="804"/>
      <c r="F53" s="366">
        <f t="shared" ref="F53:L53" si="58">F54+F57+F58+F59+F60</f>
        <v>1718280</v>
      </c>
      <c r="G53" s="614">
        <f t="shared" si="58"/>
        <v>2078535</v>
      </c>
      <c r="H53" s="614">
        <f t="shared" si="58"/>
        <v>1881035</v>
      </c>
      <c r="I53" s="366">
        <f t="shared" si="58"/>
        <v>1899395</v>
      </c>
      <c r="J53" s="520">
        <f t="shared" ref="J53" si="59">J54+J57+J58+J59+J60</f>
        <v>1899395</v>
      </c>
      <c r="K53" s="520">
        <f t="shared" si="58"/>
        <v>1899395</v>
      </c>
      <c r="L53" s="561">
        <f t="shared" si="58"/>
        <v>1283645</v>
      </c>
      <c r="M53" s="142">
        <f t="shared" ref="M53:AD53" si="60">M54+M57+M58+M59+M60</f>
        <v>0</v>
      </c>
      <c r="N53" s="158">
        <f t="shared" si="7"/>
        <v>1283645</v>
      </c>
      <c r="O53" s="92">
        <f t="shared" ref="O53:Q53" si="61">O54+O57+O58+O59+O60</f>
        <v>211005</v>
      </c>
      <c r="P53" s="93">
        <f t="shared" si="61"/>
        <v>1072640</v>
      </c>
      <c r="Q53" s="93">
        <f t="shared" si="61"/>
        <v>0</v>
      </c>
      <c r="R53" s="92">
        <f t="shared" si="60"/>
        <v>341280</v>
      </c>
      <c r="S53" s="93">
        <f t="shared" si="60"/>
        <v>0</v>
      </c>
      <c r="T53" s="93">
        <f t="shared" si="60"/>
        <v>0</v>
      </c>
      <c r="U53" s="93">
        <f t="shared" si="60"/>
        <v>183000</v>
      </c>
      <c r="V53" s="93">
        <f t="shared" si="60"/>
        <v>211005</v>
      </c>
      <c r="W53" s="96">
        <f t="shared" si="60"/>
        <v>0</v>
      </c>
      <c r="X53" s="487">
        <f t="shared" si="9"/>
        <v>735285</v>
      </c>
      <c r="Y53" s="412">
        <f t="shared" si="60"/>
        <v>530000</v>
      </c>
      <c r="Z53" s="93">
        <f t="shared" si="60"/>
        <v>0</v>
      </c>
      <c r="AA53" s="96">
        <f t="shared" si="60"/>
        <v>0</v>
      </c>
      <c r="AB53" s="96">
        <f t="shared" si="60"/>
        <v>0</v>
      </c>
      <c r="AC53" s="96">
        <f t="shared" si="60"/>
        <v>0</v>
      </c>
      <c r="AD53" s="97">
        <f t="shared" si="60"/>
        <v>18360</v>
      </c>
      <c r="AF53" s="168"/>
    </row>
    <row r="54" spans="1:32" s="41" customFormat="1" x14ac:dyDescent="0.25">
      <c r="A54" s="125" t="s">
        <v>198</v>
      </c>
      <c r="B54" s="52" t="s">
        <v>646</v>
      </c>
      <c r="C54" s="832" t="s">
        <v>863</v>
      </c>
      <c r="D54" s="833"/>
      <c r="E54" s="833"/>
      <c r="F54" s="367">
        <f>SUM(F55:F56)</f>
        <v>381780</v>
      </c>
      <c r="G54" s="615">
        <f t="shared" ref="G54:K54" si="62">SUM(G55:G56)</f>
        <v>559035</v>
      </c>
      <c r="H54" s="615">
        <f t="shared" si="62"/>
        <v>559035</v>
      </c>
      <c r="I54" s="367">
        <f t="shared" si="62"/>
        <v>577395</v>
      </c>
      <c r="J54" s="521">
        <f t="shared" ref="J54" si="63">SUM(J55:J56)</f>
        <v>577395</v>
      </c>
      <c r="K54" s="521">
        <f t="shared" si="62"/>
        <v>577395</v>
      </c>
      <c r="L54" s="562">
        <f t="shared" ref="L54:AD54" si="64">SUM(L55:L56)</f>
        <v>570645</v>
      </c>
      <c r="M54" s="148">
        <f t="shared" si="64"/>
        <v>0</v>
      </c>
      <c r="N54" s="160">
        <f t="shared" si="64"/>
        <v>570645</v>
      </c>
      <c r="O54" s="75">
        <f t="shared" si="64"/>
        <v>211005</v>
      </c>
      <c r="P54" s="13">
        <f t="shared" si="64"/>
        <v>359640</v>
      </c>
      <c r="Q54" s="13">
        <f t="shared" si="64"/>
        <v>0</v>
      </c>
      <c r="R54" s="75">
        <f t="shared" si="64"/>
        <v>341280</v>
      </c>
      <c r="S54" s="13">
        <f t="shared" si="64"/>
        <v>0</v>
      </c>
      <c r="T54" s="13">
        <f t="shared" si="64"/>
        <v>0</v>
      </c>
      <c r="U54" s="13">
        <f t="shared" si="64"/>
        <v>0</v>
      </c>
      <c r="V54" s="13">
        <f t="shared" si="64"/>
        <v>211005</v>
      </c>
      <c r="W54" s="80">
        <f t="shared" si="64"/>
        <v>0</v>
      </c>
      <c r="X54" s="488">
        <f t="shared" si="64"/>
        <v>552285</v>
      </c>
      <c r="Y54" s="413">
        <f t="shared" si="64"/>
        <v>0</v>
      </c>
      <c r="Z54" s="13">
        <f t="shared" si="64"/>
        <v>0</v>
      </c>
      <c r="AA54" s="80">
        <f t="shared" si="64"/>
        <v>0</v>
      </c>
      <c r="AB54" s="80">
        <f t="shared" si="64"/>
        <v>0</v>
      </c>
      <c r="AC54" s="80">
        <f t="shared" si="64"/>
        <v>0</v>
      </c>
      <c r="AD54" s="45">
        <f t="shared" si="64"/>
        <v>18360</v>
      </c>
      <c r="AF54" s="168"/>
    </row>
    <row r="55" spans="1:32" x14ac:dyDescent="0.25">
      <c r="B55" s="54"/>
      <c r="C55" s="237"/>
      <c r="D55" s="329" t="s">
        <v>963</v>
      </c>
      <c r="E55" s="329"/>
      <c r="F55" s="373">
        <v>13500</v>
      </c>
      <c r="G55" s="621">
        <v>217755</v>
      </c>
      <c r="H55" s="621">
        <v>217755</v>
      </c>
      <c r="I55" s="373">
        <v>217755</v>
      </c>
      <c r="J55" s="527">
        <v>217755</v>
      </c>
      <c r="K55" s="527">
        <v>217755</v>
      </c>
      <c r="L55" s="568">
        <f t="shared" ref="L55:L57" si="65">SUM(X55:AD55)</f>
        <v>211005</v>
      </c>
      <c r="M55" s="141"/>
      <c r="N55" s="159">
        <f t="shared" si="7"/>
        <v>211005</v>
      </c>
      <c r="O55" s="73">
        <f>N55</f>
        <v>211005</v>
      </c>
      <c r="P55" s="1"/>
      <c r="Q55" s="1"/>
      <c r="R55" s="73"/>
      <c r="S55" s="1"/>
      <c r="T55" s="1"/>
      <c r="U55" s="1"/>
      <c r="V55" s="1">
        <v>211005</v>
      </c>
      <c r="W55" s="79"/>
      <c r="X55" s="489">
        <f t="shared" si="9"/>
        <v>211005</v>
      </c>
      <c r="Y55" s="414"/>
      <c r="Z55" s="1"/>
      <c r="AA55" s="79"/>
      <c r="AB55" s="79"/>
      <c r="AC55" s="79"/>
      <c r="AD55" s="44"/>
      <c r="AF55" s="168"/>
    </row>
    <row r="56" spans="1:32" x14ac:dyDescent="0.25">
      <c r="B56" s="54"/>
      <c r="C56" s="237"/>
      <c r="D56" s="329" t="s">
        <v>968</v>
      </c>
      <c r="E56" s="329"/>
      <c r="F56" s="373">
        <v>368280</v>
      </c>
      <c r="G56" s="621">
        <v>341280</v>
      </c>
      <c r="H56" s="621">
        <v>341280</v>
      </c>
      <c r="I56" s="373">
        <v>359640</v>
      </c>
      <c r="J56" s="527">
        <v>359640</v>
      </c>
      <c r="K56" s="527">
        <v>359640</v>
      </c>
      <c r="L56" s="568">
        <f t="shared" si="65"/>
        <v>359640</v>
      </c>
      <c r="M56" s="141"/>
      <c r="N56" s="159">
        <f t="shared" si="7"/>
        <v>359640</v>
      </c>
      <c r="O56" s="73"/>
      <c r="P56" s="1">
        <f>N56</f>
        <v>359640</v>
      </c>
      <c r="Q56" s="1"/>
      <c r="R56" s="73">
        <v>341280</v>
      </c>
      <c r="S56" s="1"/>
      <c r="T56" s="1"/>
      <c r="U56" s="1"/>
      <c r="V56" s="1"/>
      <c r="W56" s="79"/>
      <c r="X56" s="489">
        <f t="shared" si="9"/>
        <v>341280</v>
      </c>
      <c r="Y56" s="414"/>
      <c r="Z56" s="1"/>
      <c r="AA56" s="79"/>
      <c r="AB56" s="79"/>
      <c r="AC56" s="79"/>
      <c r="AD56" s="44">
        <v>18360</v>
      </c>
      <c r="AF56" s="168"/>
    </row>
    <row r="57" spans="1:32" s="41" customFormat="1" ht="15.75" thickBot="1" x14ac:dyDescent="0.3">
      <c r="A57" s="125" t="s">
        <v>199</v>
      </c>
      <c r="B57" s="52" t="s">
        <v>647</v>
      </c>
      <c r="C57" s="832" t="s">
        <v>200</v>
      </c>
      <c r="D57" s="833"/>
      <c r="E57" s="833"/>
      <c r="F57" s="367">
        <v>1336500</v>
      </c>
      <c r="G57" s="615">
        <v>1519500</v>
      </c>
      <c r="H57" s="615">
        <v>1322000</v>
      </c>
      <c r="I57" s="367">
        <v>1322000</v>
      </c>
      <c r="J57" s="521">
        <v>1322000</v>
      </c>
      <c r="K57" s="521">
        <v>1322000</v>
      </c>
      <c r="L57" s="562">
        <f t="shared" si="65"/>
        <v>713000</v>
      </c>
      <c r="M57" s="148"/>
      <c r="N57" s="160">
        <f t="shared" si="7"/>
        <v>713000</v>
      </c>
      <c r="O57" s="75"/>
      <c r="P57" s="13">
        <f>N57</f>
        <v>713000</v>
      </c>
      <c r="Q57" s="13"/>
      <c r="R57" s="75"/>
      <c r="S57" s="13"/>
      <c r="T57" s="13"/>
      <c r="U57" s="13">
        <v>183000</v>
      </c>
      <c r="V57" s="13"/>
      <c r="W57" s="80"/>
      <c r="X57" s="488">
        <f t="shared" si="9"/>
        <v>183000</v>
      </c>
      <c r="Y57" s="413">
        <v>530000</v>
      </c>
      <c r="Z57" s="13"/>
      <c r="AA57" s="80"/>
      <c r="AB57" s="80"/>
      <c r="AC57" s="80"/>
      <c r="AD57" s="45"/>
      <c r="AF57" s="168"/>
    </row>
    <row r="58" spans="1:32" s="41" customFormat="1" hidden="1" x14ac:dyDescent="0.25">
      <c r="A58" s="125" t="s">
        <v>201</v>
      </c>
      <c r="B58" s="52" t="s">
        <v>648</v>
      </c>
      <c r="C58" s="832" t="s">
        <v>202</v>
      </c>
      <c r="D58" s="833"/>
      <c r="E58" s="833"/>
      <c r="F58" s="367">
        <f>SUM(Q58:AC58)</f>
        <v>0</v>
      </c>
      <c r="G58" s="615">
        <f>SUM(Q58:AC58)</f>
        <v>0</v>
      </c>
      <c r="H58" s="615">
        <f>SUM(Q58:AC58)</f>
        <v>0</v>
      </c>
      <c r="I58" s="367">
        <f t="shared" ref="I58:I60" si="66">SUM(Q58:AC58)</f>
        <v>0</v>
      </c>
      <c r="J58" s="521">
        <f t="shared" ref="J58:L60" si="67">SUM(P58:AB58)</f>
        <v>0</v>
      </c>
      <c r="K58" s="521">
        <f t="shared" si="67"/>
        <v>0</v>
      </c>
      <c r="L58" s="562">
        <f t="shared" si="67"/>
        <v>0</v>
      </c>
      <c r="M58" s="148"/>
      <c r="N58" s="160">
        <f t="shared" si="7"/>
        <v>0</v>
      </c>
      <c r="O58" s="75"/>
      <c r="P58" s="13"/>
      <c r="Q58" s="13"/>
      <c r="R58" s="75"/>
      <c r="S58" s="13"/>
      <c r="T58" s="13"/>
      <c r="U58" s="13"/>
      <c r="V58" s="13"/>
      <c r="W58" s="80"/>
      <c r="X58" s="488">
        <f t="shared" si="9"/>
        <v>0</v>
      </c>
      <c r="Y58" s="413"/>
      <c r="Z58" s="13"/>
      <c r="AA58" s="80"/>
      <c r="AB58" s="80"/>
      <c r="AC58" s="80"/>
      <c r="AD58" s="45"/>
      <c r="AF58" s="168"/>
    </row>
    <row r="59" spans="1:32" s="41" customFormat="1" hidden="1" x14ac:dyDescent="0.25">
      <c r="A59" s="125" t="s">
        <v>203</v>
      </c>
      <c r="B59" s="52" t="s">
        <v>649</v>
      </c>
      <c r="C59" s="832" t="s">
        <v>204</v>
      </c>
      <c r="D59" s="833"/>
      <c r="E59" s="833"/>
      <c r="F59" s="367">
        <f>SUM(Q59:AC59)</f>
        <v>0</v>
      </c>
      <c r="G59" s="615">
        <f>SUM(Q59:AC59)</f>
        <v>0</v>
      </c>
      <c r="H59" s="615">
        <f>SUM(Q59:AC59)</f>
        <v>0</v>
      </c>
      <c r="I59" s="367">
        <f t="shared" si="66"/>
        <v>0</v>
      </c>
      <c r="J59" s="521">
        <f t="shared" si="67"/>
        <v>0</v>
      </c>
      <c r="K59" s="521">
        <f t="shared" si="67"/>
        <v>0</v>
      </c>
      <c r="L59" s="562">
        <f t="shared" si="67"/>
        <v>0</v>
      </c>
      <c r="M59" s="148"/>
      <c r="N59" s="160">
        <f t="shared" si="7"/>
        <v>0</v>
      </c>
      <c r="O59" s="75"/>
      <c r="P59" s="13"/>
      <c r="Q59" s="13"/>
      <c r="R59" s="75"/>
      <c r="S59" s="13"/>
      <c r="T59" s="13"/>
      <c r="U59" s="13"/>
      <c r="V59" s="13"/>
      <c r="W59" s="80"/>
      <c r="X59" s="488">
        <f t="shared" si="9"/>
        <v>0</v>
      </c>
      <c r="Y59" s="413"/>
      <c r="Z59" s="13"/>
      <c r="AA59" s="80"/>
      <c r="AB59" s="80"/>
      <c r="AC59" s="80"/>
      <c r="AD59" s="45"/>
      <c r="AF59" s="168"/>
    </row>
    <row r="60" spans="1:32" s="41" customFormat="1" ht="15.75" hidden="1" thickBot="1" x14ac:dyDescent="0.3">
      <c r="A60" s="125" t="s">
        <v>205</v>
      </c>
      <c r="B60" s="176" t="s">
        <v>650</v>
      </c>
      <c r="C60" s="837" t="s">
        <v>206</v>
      </c>
      <c r="D60" s="838"/>
      <c r="E60" s="838"/>
      <c r="F60" s="368">
        <f>SUM(Q60:AC60)</f>
        <v>0</v>
      </c>
      <c r="G60" s="616">
        <f>SUM(Q60:AC60)</f>
        <v>0</v>
      </c>
      <c r="H60" s="616">
        <f>SUM(Q60:AC60)</f>
        <v>0</v>
      </c>
      <c r="I60" s="368">
        <f t="shared" si="66"/>
        <v>0</v>
      </c>
      <c r="J60" s="522">
        <f t="shared" si="67"/>
        <v>0</v>
      </c>
      <c r="K60" s="522">
        <f t="shared" si="67"/>
        <v>0</v>
      </c>
      <c r="L60" s="563">
        <f t="shared" si="67"/>
        <v>0</v>
      </c>
      <c r="M60" s="177"/>
      <c r="N60" s="160">
        <f t="shared" si="7"/>
        <v>0</v>
      </c>
      <c r="O60" s="75"/>
      <c r="P60" s="13"/>
      <c r="Q60" s="13"/>
      <c r="R60" s="75"/>
      <c r="S60" s="13"/>
      <c r="T60" s="13"/>
      <c r="U60" s="13"/>
      <c r="V60" s="13"/>
      <c r="W60" s="80"/>
      <c r="X60" s="488">
        <f t="shared" si="9"/>
        <v>0</v>
      </c>
      <c r="Y60" s="413"/>
      <c r="Z60" s="13"/>
      <c r="AA60" s="80"/>
      <c r="AB60" s="80"/>
      <c r="AC60" s="80"/>
      <c r="AD60" s="45"/>
      <c r="AF60" s="168"/>
    </row>
    <row r="61" spans="1:32" ht="15.75" thickBot="1" x14ac:dyDescent="0.3">
      <c r="B61" s="82" t="s">
        <v>207</v>
      </c>
      <c r="C61" s="807" t="s">
        <v>208</v>
      </c>
      <c r="D61" s="808"/>
      <c r="E61" s="808"/>
      <c r="F61" s="369">
        <f t="shared" ref="F61:L61" si="68">F62+F63+F64+F65+F66+F67+F68+F72</f>
        <v>0</v>
      </c>
      <c r="G61" s="617">
        <f t="shared" si="68"/>
        <v>0</v>
      </c>
      <c r="H61" s="617">
        <f t="shared" si="68"/>
        <v>0</v>
      </c>
      <c r="I61" s="369">
        <f t="shared" si="68"/>
        <v>0</v>
      </c>
      <c r="J61" s="523">
        <f t="shared" ref="J61" si="69">J62+J63+J64+J65+J66+J67+J68+J72</f>
        <v>0</v>
      </c>
      <c r="K61" s="523">
        <f t="shared" si="68"/>
        <v>0</v>
      </c>
      <c r="L61" s="564">
        <f t="shared" si="68"/>
        <v>0</v>
      </c>
      <c r="M61" s="144">
        <f t="shared" ref="M61:AD61" si="70">M62+M63+M64+M65+M66+M67+M68+M72</f>
        <v>0</v>
      </c>
      <c r="N61" s="156">
        <f t="shared" si="7"/>
        <v>0</v>
      </c>
      <c r="O61" s="84">
        <f t="shared" ref="O61:Q61" si="71">O62+O63+O64+O65+O66+O67+O68+O72</f>
        <v>0</v>
      </c>
      <c r="P61" s="85">
        <f t="shared" si="71"/>
        <v>0</v>
      </c>
      <c r="Q61" s="85">
        <f t="shared" si="71"/>
        <v>0</v>
      </c>
      <c r="R61" s="84">
        <f t="shared" si="70"/>
        <v>0</v>
      </c>
      <c r="S61" s="85">
        <f t="shared" si="70"/>
        <v>0</v>
      </c>
      <c r="T61" s="85">
        <f t="shared" si="70"/>
        <v>0</v>
      </c>
      <c r="U61" s="85">
        <f t="shared" si="70"/>
        <v>0</v>
      </c>
      <c r="V61" s="85">
        <f t="shared" si="70"/>
        <v>0</v>
      </c>
      <c r="W61" s="88">
        <f t="shared" si="70"/>
        <v>0</v>
      </c>
      <c r="X61" s="484">
        <f t="shared" si="9"/>
        <v>0</v>
      </c>
      <c r="Y61" s="409">
        <f t="shared" si="70"/>
        <v>0</v>
      </c>
      <c r="Z61" s="85">
        <f t="shared" si="70"/>
        <v>0</v>
      </c>
      <c r="AA61" s="88">
        <f t="shared" si="70"/>
        <v>0</v>
      </c>
      <c r="AB61" s="88">
        <f t="shared" si="70"/>
        <v>0</v>
      </c>
      <c r="AC61" s="88">
        <f t="shared" si="70"/>
        <v>0</v>
      </c>
      <c r="AD61" s="89">
        <f t="shared" si="70"/>
        <v>0</v>
      </c>
      <c r="AF61" s="168"/>
    </row>
    <row r="62" spans="1:32" s="18" customFormat="1" hidden="1" x14ac:dyDescent="0.25">
      <c r="A62" s="125" t="s">
        <v>864</v>
      </c>
      <c r="B62" s="114" t="s">
        <v>865</v>
      </c>
      <c r="C62" s="834" t="s">
        <v>866</v>
      </c>
      <c r="D62" s="835"/>
      <c r="E62" s="835"/>
      <c r="F62" s="364">
        <f t="shared" ref="F62:F67" si="72">SUM(Q62:AC62)</f>
        <v>0</v>
      </c>
      <c r="G62" s="612">
        <f t="shared" ref="G62:G67" si="73">SUM(Q62:AC62)</f>
        <v>0</v>
      </c>
      <c r="H62" s="612">
        <f t="shared" ref="H62:H67" si="74">SUM(Q62:AC62)</f>
        <v>0</v>
      </c>
      <c r="I62" s="364">
        <f t="shared" ref="I62:I67" si="75">SUM(Q62:AC62)</f>
        <v>0</v>
      </c>
      <c r="J62" s="518">
        <f t="shared" ref="J62:L67" si="76">SUM(P62:AB62)</f>
        <v>0</v>
      </c>
      <c r="K62" s="518">
        <f t="shared" si="76"/>
        <v>0</v>
      </c>
      <c r="L62" s="559">
        <f t="shared" si="76"/>
        <v>0</v>
      </c>
      <c r="M62" s="140"/>
      <c r="N62" s="158">
        <f t="shared" si="7"/>
        <v>0</v>
      </c>
      <c r="O62" s="92"/>
      <c r="P62" s="93"/>
      <c r="Q62" s="93"/>
      <c r="R62" s="92"/>
      <c r="S62" s="93"/>
      <c r="T62" s="93"/>
      <c r="U62" s="93"/>
      <c r="V62" s="93"/>
      <c r="W62" s="96"/>
      <c r="X62" s="487">
        <f t="shared" si="9"/>
        <v>0</v>
      </c>
      <c r="Y62" s="412"/>
      <c r="Z62" s="93"/>
      <c r="AA62" s="96"/>
      <c r="AB62" s="96"/>
      <c r="AC62" s="96"/>
      <c r="AD62" s="97"/>
      <c r="AF62" s="168"/>
    </row>
    <row r="63" spans="1:32" s="18" customFormat="1" hidden="1" x14ac:dyDescent="0.25">
      <c r="A63" s="125" t="s">
        <v>209</v>
      </c>
      <c r="B63" s="114" t="s">
        <v>651</v>
      </c>
      <c r="C63" s="834" t="s">
        <v>210</v>
      </c>
      <c r="D63" s="835"/>
      <c r="E63" s="835"/>
      <c r="F63" s="364">
        <f t="shared" si="72"/>
        <v>0</v>
      </c>
      <c r="G63" s="612">
        <f t="shared" si="73"/>
        <v>0</v>
      </c>
      <c r="H63" s="612">
        <f t="shared" si="74"/>
        <v>0</v>
      </c>
      <c r="I63" s="364">
        <f t="shared" si="75"/>
        <v>0</v>
      </c>
      <c r="J63" s="518">
        <f t="shared" si="76"/>
        <v>0</v>
      </c>
      <c r="K63" s="518">
        <f t="shared" si="76"/>
        <v>0</v>
      </c>
      <c r="L63" s="559">
        <f t="shared" si="76"/>
        <v>0</v>
      </c>
      <c r="M63" s="140"/>
      <c r="N63" s="158">
        <f t="shared" si="7"/>
        <v>0</v>
      </c>
      <c r="O63" s="92"/>
      <c r="P63" s="93"/>
      <c r="Q63" s="93"/>
      <c r="R63" s="92"/>
      <c r="S63" s="93"/>
      <c r="T63" s="93"/>
      <c r="U63" s="93"/>
      <c r="V63" s="93"/>
      <c r="W63" s="96"/>
      <c r="X63" s="487">
        <f t="shared" si="9"/>
        <v>0</v>
      </c>
      <c r="Y63" s="412"/>
      <c r="Z63" s="93"/>
      <c r="AA63" s="96"/>
      <c r="AB63" s="96"/>
      <c r="AC63" s="96"/>
      <c r="AD63" s="97"/>
      <c r="AF63" s="168"/>
    </row>
    <row r="64" spans="1:32" s="18" customFormat="1" hidden="1" x14ac:dyDescent="0.25">
      <c r="A64" s="125" t="s">
        <v>211</v>
      </c>
      <c r="B64" s="90" t="s">
        <v>652</v>
      </c>
      <c r="C64" s="803" t="s">
        <v>352</v>
      </c>
      <c r="D64" s="804"/>
      <c r="E64" s="804"/>
      <c r="F64" s="366">
        <f t="shared" si="72"/>
        <v>0</v>
      </c>
      <c r="G64" s="614">
        <f t="shared" si="73"/>
        <v>0</v>
      </c>
      <c r="H64" s="614">
        <f t="shared" si="74"/>
        <v>0</v>
      </c>
      <c r="I64" s="366">
        <f t="shared" si="75"/>
        <v>0</v>
      </c>
      <c r="J64" s="520">
        <f t="shared" si="76"/>
        <v>0</v>
      </c>
      <c r="K64" s="520">
        <f t="shared" si="76"/>
        <v>0</v>
      </c>
      <c r="L64" s="561">
        <f t="shared" si="76"/>
        <v>0</v>
      </c>
      <c r="M64" s="142"/>
      <c r="N64" s="158">
        <f t="shared" si="7"/>
        <v>0</v>
      </c>
      <c r="O64" s="92"/>
      <c r="P64" s="93"/>
      <c r="Q64" s="93"/>
      <c r="R64" s="92"/>
      <c r="S64" s="93"/>
      <c r="T64" s="93"/>
      <c r="U64" s="93"/>
      <c r="V64" s="93"/>
      <c r="W64" s="96"/>
      <c r="X64" s="487">
        <f t="shared" si="9"/>
        <v>0</v>
      </c>
      <c r="Y64" s="412"/>
      <c r="Z64" s="93"/>
      <c r="AA64" s="96"/>
      <c r="AB64" s="96"/>
      <c r="AC64" s="96"/>
      <c r="AD64" s="97"/>
      <c r="AF64" s="168"/>
    </row>
    <row r="65" spans="1:32" s="18" customFormat="1" hidden="1" x14ac:dyDescent="0.25">
      <c r="A65" s="125" t="s">
        <v>212</v>
      </c>
      <c r="B65" s="114" t="s">
        <v>653</v>
      </c>
      <c r="C65" s="803" t="s">
        <v>867</v>
      </c>
      <c r="D65" s="804"/>
      <c r="E65" s="804"/>
      <c r="F65" s="366">
        <f t="shared" si="72"/>
        <v>0</v>
      </c>
      <c r="G65" s="614">
        <f t="shared" si="73"/>
        <v>0</v>
      </c>
      <c r="H65" s="614">
        <f t="shared" si="74"/>
        <v>0</v>
      </c>
      <c r="I65" s="366">
        <f t="shared" si="75"/>
        <v>0</v>
      </c>
      <c r="J65" s="520">
        <f t="shared" si="76"/>
        <v>0</v>
      </c>
      <c r="K65" s="520">
        <f t="shared" si="76"/>
        <v>0</v>
      </c>
      <c r="L65" s="561">
        <f t="shared" si="76"/>
        <v>0</v>
      </c>
      <c r="M65" s="142"/>
      <c r="N65" s="158">
        <f t="shared" si="7"/>
        <v>0</v>
      </c>
      <c r="O65" s="92"/>
      <c r="P65" s="93"/>
      <c r="Q65" s="93"/>
      <c r="R65" s="92"/>
      <c r="S65" s="93"/>
      <c r="T65" s="93"/>
      <c r="U65" s="93"/>
      <c r="V65" s="93"/>
      <c r="W65" s="96"/>
      <c r="X65" s="487">
        <f t="shared" si="9"/>
        <v>0</v>
      </c>
      <c r="Y65" s="412"/>
      <c r="Z65" s="93"/>
      <c r="AA65" s="96"/>
      <c r="AB65" s="96"/>
      <c r="AC65" s="96"/>
      <c r="AD65" s="97"/>
      <c r="AF65" s="168"/>
    </row>
    <row r="66" spans="1:32" s="18" customFormat="1" hidden="1" x14ac:dyDescent="0.25">
      <c r="A66" s="125" t="s">
        <v>213</v>
      </c>
      <c r="B66" s="90" t="s">
        <v>654</v>
      </c>
      <c r="C66" s="803" t="s">
        <v>868</v>
      </c>
      <c r="D66" s="804"/>
      <c r="E66" s="804"/>
      <c r="F66" s="366">
        <f t="shared" si="72"/>
        <v>0</v>
      </c>
      <c r="G66" s="614">
        <f t="shared" si="73"/>
        <v>0</v>
      </c>
      <c r="H66" s="614">
        <f t="shared" si="74"/>
        <v>0</v>
      </c>
      <c r="I66" s="366">
        <f t="shared" si="75"/>
        <v>0</v>
      </c>
      <c r="J66" s="520">
        <f t="shared" si="76"/>
        <v>0</v>
      </c>
      <c r="K66" s="520">
        <f t="shared" si="76"/>
        <v>0</v>
      </c>
      <c r="L66" s="561">
        <f t="shared" si="76"/>
        <v>0</v>
      </c>
      <c r="M66" s="142"/>
      <c r="N66" s="158">
        <f t="shared" si="7"/>
        <v>0</v>
      </c>
      <c r="O66" s="92"/>
      <c r="P66" s="93"/>
      <c r="Q66" s="93"/>
      <c r="R66" s="92"/>
      <c r="S66" s="93"/>
      <c r="T66" s="93"/>
      <c r="U66" s="93"/>
      <c r="V66" s="93"/>
      <c r="W66" s="96"/>
      <c r="X66" s="487">
        <f t="shared" si="9"/>
        <v>0</v>
      </c>
      <c r="Y66" s="412"/>
      <c r="Z66" s="93"/>
      <c r="AA66" s="96"/>
      <c r="AB66" s="96"/>
      <c r="AC66" s="96"/>
      <c r="AD66" s="97"/>
      <c r="AF66" s="168"/>
    </row>
    <row r="67" spans="1:32" s="18" customFormat="1" hidden="1" x14ac:dyDescent="0.25">
      <c r="A67" s="125" t="s">
        <v>214</v>
      </c>
      <c r="B67" s="114" t="s">
        <v>655</v>
      </c>
      <c r="C67" s="803" t="s">
        <v>215</v>
      </c>
      <c r="D67" s="804"/>
      <c r="E67" s="804"/>
      <c r="F67" s="366">
        <f t="shared" si="72"/>
        <v>0</v>
      </c>
      <c r="G67" s="614">
        <f t="shared" si="73"/>
        <v>0</v>
      </c>
      <c r="H67" s="614">
        <f t="shared" si="74"/>
        <v>0</v>
      </c>
      <c r="I67" s="366">
        <f t="shared" si="75"/>
        <v>0</v>
      </c>
      <c r="J67" s="520">
        <f t="shared" si="76"/>
        <v>0</v>
      </c>
      <c r="K67" s="520">
        <f t="shared" si="76"/>
        <v>0</v>
      </c>
      <c r="L67" s="561">
        <f t="shared" si="76"/>
        <v>0</v>
      </c>
      <c r="M67" s="142"/>
      <c r="N67" s="158">
        <f t="shared" si="7"/>
        <v>0</v>
      </c>
      <c r="O67" s="92"/>
      <c r="P67" s="93"/>
      <c r="Q67" s="93"/>
      <c r="R67" s="92"/>
      <c r="S67" s="93"/>
      <c r="T67" s="93"/>
      <c r="U67" s="93"/>
      <c r="V67" s="93"/>
      <c r="W67" s="96"/>
      <c r="X67" s="487">
        <f t="shared" si="9"/>
        <v>0</v>
      </c>
      <c r="Y67" s="412"/>
      <c r="Z67" s="93"/>
      <c r="AA67" s="96"/>
      <c r="AB67" s="96"/>
      <c r="AC67" s="96"/>
      <c r="AD67" s="97"/>
      <c r="AF67" s="168"/>
    </row>
    <row r="68" spans="1:32" s="18" customFormat="1" hidden="1" x14ac:dyDescent="0.25">
      <c r="A68" s="125" t="s">
        <v>216</v>
      </c>
      <c r="B68" s="90" t="s">
        <v>656</v>
      </c>
      <c r="C68" s="803" t="s">
        <v>217</v>
      </c>
      <c r="D68" s="804"/>
      <c r="E68" s="804"/>
      <c r="F68" s="366">
        <f t="shared" ref="F68:L68" si="77">F69+F70+F71</f>
        <v>0</v>
      </c>
      <c r="G68" s="614">
        <f t="shared" si="77"/>
        <v>0</v>
      </c>
      <c r="H68" s="614">
        <f t="shared" si="77"/>
        <v>0</v>
      </c>
      <c r="I68" s="366">
        <f t="shared" si="77"/>
        <v>0</v>
      </c>
      <c r="J68" s="520">
        <f t="shared" ref="J68" si="78">J69+J70+J71</f>
        <v>0</v>
      </c>
      <c r="K68" s="520">
        <f t="shared" si="77"/>
        <v>0</v>
      </c>
      <c r="L68" s="561">
        <f t="shared" si="77"/>
        <v>0</v>
      </c>
      <c r="M68" s="142">
        <f t="shared" ref="M68:AD68" si="79">M69+M70+M71</f>
        <v>0</v>
      </c>
      <c r="N68" s="158">
        <f t="shared" si="7"/>
        <v>0</v>
      </c>
      <c r="O68" s="92">
        <f t="shared" ref="O68:Q68" si="80">O69+O70+O71</f>
        <v>0</v>
      </c>
      <c r="P68" s="93">
        <f t="shared" si="80"/>
        <v>0</v>
      </c>
      <c r="Q68" s="93">
        <f t="shared" si="80"/>
        <v>0</v>
      </c>
      <c r="R68" s="92">
        <f t="shared" si="79"/>
        <v>0</v>
      </c>
      <c r="S68" s="93">
        <f t="shared" si="79"/>
        <v>0</v>
      </c>
      <c r="T68" s="93">
        <f t="shared" si="79"/>
        <v>0</v>
      </c>
      <c r="U68" s="93">
        <f t="shared" si="79"/>
        <v>0</v>
      </c>
      <c r="V68" s="93">
        <f t="shared" si="79"/>
        <v>0</v>
      </c>
      <c r="W68" s="96">
        <f t="shared" si="79"/>
        <v>0</v>
      </c>
      <c r="X68" s="487">
        <f t="shared" si="9"/>
        <v>0</v>
      </c>
      <c r="Y68" s="412">
        <f t="shared" si="79"/>
        <v>0</v>
      </c>
      <c r="Z68" s="93">
        <f t="shared" si="79"/>
        <v>0</v>
      </c>
      <c r="AA68" s="96">
        <f t="shared" si="79"/>
        <v>0</v>
      </c>
      <c r="AB68" s="96">
        <f t="shared" si="79"/>
        <v>0</v>
      </c>
      <c r="AC68" s="96">
        <f t="shared" si="79"/>
        <v>0</v>
      </c>
      <c r="AD68" s="97">
        <f t="shared" si="79"/>
        <v>0</v>
      </c>
      <c r="AF68" s="168"/>
    </row>
    <row r="69" spans="1:32" hidden="1" x14ac:dyDescent="0.25">
      <c r="B69" s="54"/>
      <c r="C69" s="2"/>
      <c r="D69" s="801" t="s">
        <v>343</v>
      </c>
      <c r="E69" s="801"/>
      <c r="F69" s="373">
        <f>SUM(Q69:AC69)</f>
        <v>0</v>
      </c>
      <c r="G69" s="621">
        <f>SUM(Q69:AC69)</f>
        <v>0</v>
      </c>
      <c r="H69" s="621">
        <f>SUM(Q69:AC69)</f>
        <v>0</v>
      </c>
      <c r="I69" s="373">
        <f t="shared" ref="I69:I71" si="81">SUM(Q69:AC69)</f>
        <v>0</v>
      </c>
      <c r="J69" s="527">
        <f t="shared" ref="J69:L71" si="82">SUM(P69:AB69)</f>
        <v>0</v>
      </c>
      <c r="K69" s="527">
        <f t="shared" si="82"/>
        <v>0</v>
      </c>
      <c r="L69" s="568">
        <f t="shared" si="82"/>
        <v>0</v>
      </c>
      <c r="M69" s="141"/>
      <c r="N69" s="159">
        <f t="shared" si="7"/>
        <v>0</v>
      </c>
      <c r="O69" s="73"/>
      <c r="P69" s="1"/>
      <c r="Q69" s="1"/>
      <c r="R69" s="73"/>
      <c r="S69" s="1"/>
      <c r="T69" s="1"/>
      <c r="U69" s="1"/>
      <c r="V69" s="1"/>
      <c r="W69" s="79"/>
      <c r="X69" s="489">
        <f t="shared" si="9"/>
        <v>0</v>
      </c>
      <c r="Y69" s="414"/>
      <c r="Z69" s="1"/>
      <c r="AA69" s="79"/>
      <c r="AB69" s="79"/>
      <c r="AC69" s="79"/>
      <c r="AD69" s="44"/>
      <c r="AE69" s="21"/>
      <c r="AF69" s="168"/>
    </row>
    <row r="70" spans="1:32" hidden="1" x14ac:dyDescent="0.25">
      <c r="B70" s="54"/>
      <c r="C70" s="2"/>
      <c r="D70" s="801" t="s">
        <v>344</v>
      </c>
      <c r="E70" s="801"/>
      <c r="F70" s="373">
        <f>SUM(Q70:AC70)</f>
        <v>0</v>
      </c>
      <c r="G70" s="621">
        <f>SUM(Q70:AC70)</f>
        <v>0</v>
      </c>
      <c r="H70" s="621">
        <f>SUM(Q70:AC70)</f>
        <v>0</v>
      </c>
      <c r="I70" s="373">
        <f t="shared" si="81"/>
        <v>0</v>
      </c>
      <c r="J70" s="527">
        <f t="shared" si="82"/>
        <v>0</v>
      </c>
      <c r="K70" s="527">
        <f t="shared" si="82"/>
        <v>0</v>
      </c>
      <c r="L70" s="568">
        <f t="shared" si="82"/>
        <v>0</v>
      </c>
      <c r="M70" s="141"/>
      <c r="N70" s="159">
        <f t="shared" si="7"/>
        <v>0</v>
      </c>
      <c r="O70" s="73"/>
      <c r="P70" s="1"/>
      <c r="Q70" s="1"/>
      <c r="R70" s="73"/>
      <c r="S70" s="1"/>
      <c r="T70" s="1"/>
      <c r="U70" s="1"/>
      <c r="V70" s="1"/>
      <c r="W70" s="79"/>
      <c r="X70" s="489">
        <f t="shared" ref="X70:X133" si="83">SUM(R70:W70)</f>
        <v>0</v>
      </c>
      <c r="Y70" s="414"/>
      <c r="Z70" s="1"/>
      <c r="AA70" s="79"/>
      <c r="AB70" s="79"/>
      <c r="AC70" s="79"/>
      <c r="AD70" s="44"/>
      <c r="AF70" s="168"/>
    </row>
    <row r="71" spans="1:32" hidden="1" x14ac:dyDescent="0.25">
      <c r="B71" s="54"/>
      <c r="C71" s="2"/>
      <c r="D71" s="801" t="s">
        <v>345</v>
      </c>
      <c r="E71" s="801"/>
      <c r="F71" s="373">
        <f>SUM(Q71:AC71)</f>
        <v>0</v>
      </c>
      <c r="G71" s="621">
        <f>SUM(Q71:AC71)</f>
        <v>0</v>
      </c>
      <c r="H71" s="621">
        <f>SUM(Q71:AC71)</f>
        <v>0</v>
      </c>
      <c r="I71" s="373">
        <f t="shared" si="81"/>
        <v>0</v>
      </c>
      <c r="J71" s="527">
        <f t="shared" si="82"/>
        <v>0</v>
      </c>
      <c r="K71" s="527">
        <f t="shared" si="82"/>
        <v>0</v>
      </c>
      <c r="L71" s="568">
        <f t="shared" si="82"/>
        <v>0</v>
      </c>
      <c r="M71" s="141"/>
      <c r="N71" s="159">
        <f t="shared" si="7"/>
        <v>0</v>
      </c>
      <c r="O71" s="73"/>
      <c r="P71" s="1"/>
      <c r="Q71" s="1"/>
      <c r="R71" s="73"/>
      <c r="S71" s="1"/>
      <c r="T71" s="1"/>
      <c r="U71" s="1"/>
      <c r="V71" s="1"/>
      <c r="W71" s="79"/>
      <c r="X71" s="489">
        <f t="shared" si="83"/>
        <v>0</v>
      </c>
      <c r="Y71" s="414"/>
      <c r="Z71" s="1"/>
      <c r="AA71" s="79"/>
      <c r="AB71" s="79"/>
      <c r="AC71" s="79"/>
      <c r="AD71" s="44"/>
      <c r="AF71" s="168"/>
    </row>
    <row r="72" spans="1:32" s="18" customFormat="1" hidden="1" x14ac:dyDescent="0.25">
      <c r="A72" s="125" t="s">
        <v>218</v>
      </c>
      <c r="B72" s="90" t="s">
        <v>657</v>
      </c>
      <c r="C72" s="803" t="s">
        <v>219</v>
      </c>
      <c r="D72" s="804"/>
      <c r="E72" s="804"/>
      <c r="F72" s="366">
        <f t="shared" ref="F72:L72" si="84">F73+F74+F75+F76</f>
        <v>0</v>
      </c>
      <c r="G72" s="614">
        <f t="shared" si="84"/>
        <v>0</v>
      </c>
      <c r="H72" s="614">
        <f t="shared" si="84"/>
        <v>0</v>
      </c>
      <c r="I72" s="366">
        <f t="shared" si="84"/>
        <v>0</v>
      </c>
      <c r="J72" s="520">
        <f t="shared" ref="J72" si="85">J73+J74+J75+J76</f>
        <v>0</v>
      </c>
      <c r="K72" s="520">
        <f t="shared" si="84"/>
        <v>0</v>
      </c>
      <c r="L72" s="561">
        <f t="shared" si="84"/>
        <v>0</v>
      </c>
      <c r="M72" s="142">
        <f t="shared" ref="M72:AD72" si="86">M73+M74+M75+M76</f>
        <v>0</v>
      </c>
      <c r="N72" s="158">
        <f t="shared" ref="N72:N135" si="87">SUM(L72:M72)</f>
        <v>0</v>
      </c>
      <c r="O72" s="92">
        <f t="shared" ref="O72:Q72" si="88">O73+O74+O75+O76</f>
        <v>0</v>
      </c>
      <c r="P72" s="93">
        <f t="shared" si="88"/>
        <v>0</v>
      </c>
      <c r="Q72" s="93">
        <f t="shared" si="88"/>
        <v>0</v>
      </c>
      <c r="R72" s="92">
        <f t="shared" si="86"/>
        <v>0</v>
      </c>
      <c r="S72" s="93">
        <f t="shared" si="86"/>
        <v>0</v>
      </c>
      <c r="T72" s="93">
        <f t="shared" si="86"/>
        <v>0</v>
      </c>
      <c r="U72" s="93">
        <f t="shared" si="86"/>
        <v>0</v>
      </c>
      <c r="V72" s="93">
        <f t="shared" si="86"/>
        <v>0</v>
      </c>
      <c r="W72" s="96">
        <f t="shared" si="86"/>
        <v>0</v>
      </c>
      <c r="X72" s="487">
        <f t="shared" si="83"/>
        <v>0</v>
      </c>
      <c r="Y72" s="412">
        <f t="shared" si="86"/>
        <v>0</v>
      </c>
      <c r="Z72" s="93">
        <f t="shared" si="86"/>
        <v>0</v>
      </c>
      <c r="AA72" s="96">
        <f t="shared" si="86"/>
        <v>0</v>
      </c>
      <c r="AB72" s="96">
        <f t="shared" si="86"/>
        <v>0</v>
      </c>
      <c r="AC72" s="96">
        <f t="shared" si="86"/>
        <v>0</v>
      </c>
      <c r="AD72" s="97">
        <f t="shared" si="86"/>
        <v>0</v>
      </c>
      <c r="AF72" s="168"/>
    </row>
    <row r="73" spans="1:32" hidden="1" x14ac:dyDescent="0.25">
      <c r="B73" s="54"/>
      <c r="C73" s="2"/>
      <c r="D73" s="801" t="s">
        <v>835</v>
      </c>
      <c r="E73" s="801"/>
      <c r="F73" s="373">
        <f>SUM(Q73:AC73)</f>
        <v>0</v>
      </c>
      <c r="G73" s="621">
        <f>SUM(Q73:AC73)</f>
        <v>0</v>
      </c>
      <c r="H73" s="621">
        <f>SUM(Q73:AC73)</f>
        <v>0</v>
      </c>
      <c r="I73" s="373">
        <f t="shared" ref="I73:I76" si="89">SUM(Q73:AC73)</f>
        <v>0</v>
      </c>
      <c r="J73" s="527">
        <f t="shared" ref="J73:L76" si="90">SUM(P73:AB73)</f>
        <v>0</v>
      </c>
      <c r="K73" s="527">
        <f t="shared" si="90"/>
        <v>0</v>
      </c>
      <c r="L73" s="568">
        <f t="shared" si="90"/>
        <v>0</v>
      </c>
      <c r="M73" s="141"/>
      <c r="N73" s="159">
        <f t="shared" si="87"/>
        <v>0</v>
      </c>
      <c r="O73" s="73"/>
      <c r="P73" s="1"/>
      <c r="Q73" s="1"/>
      <c r="R73" s="73"/>
      <c r="S73" s="1"/>
      <c r="T73" s="1"/>
      <c r="U73" s="1"/>
      <c r="V73" s="1"/>
      <c r="W73" s="79"/>
      <c r="X73" s="489">
        <f t="shared" si="83"/>
        <v>0</v>
      </c>
      <c r="Y73" s="414"/>
      <c r="Z73" s="1"/>
      <c r="AA73" s="79"/>
      <c r="AB73" s="79"/>
      <c r="AC73" s="79"/>
      <c r="AD73" s="44"/>
      <c r="AF73" s="168"/>
    </row>
    <row r="74" spans="1:32" hidden="1" x14ac:dyDescent="0.25">
      <c r="B74" s="54"/>
      <c r="C74" s="2"/>
      <c r="D74" s="801" t="s">
        <v>346</v>
      </c>
      <c r="E74" s="801"/>
      <c r="F74" s="373">
        <f>SUM(Q74:AC74)</f>
        <v>0</v>
      </c>
      <c r="G74" s="621">
        <f>SUM(Q74:AC74)</f>
        <v>0</v>
      </c>
      <c r="H74" s="621">
        <f>SUM(Q74:AC74)</f>
        <v>0</v>
      </c>
      <c r="I74" s="373">
        <f t="shared" si="89"/>
        <v>0</v>
      </c>
      <c r="J74" s="527">
        <f t="shared" si="90"/>
        <v>0</v>
      </c>
      <c r="K74" s="527">
        <f t="shared" si="90"/>
        <v>0</v>
      </c>
      <c r="L74" s="568">
        <f t="shared" si="90"/>
        <v>0</v>
      </c>
      <c r="M74" s="141"/>
      <c r="N74" s="159">
        <f t="shared" si="87"/>
        <v>0</v>
      </c>
      <c r="O74" s="73"/>
      <c r="P74" s="1"/>
      <c r="Q74" s="1"/>
      <c r="R74" s="73"/>
      <c r="S74" s="1"/>
      <c r="T74" s="1"/>
      <c r="U74" s="1"/>
      <c r="V74" s="1"/>
      <c r="W74" s="79"/>
      <c r="X74" s="489">
        <f t="shared" si="83"/>
        <v>0</v>
      </c>
      <c r="Y74" s="414"/>
      <c r="Z74" s="1"/>
      <c r="AA74" s="79"/>
      <c r="AB74" s="79"/>
      <c r="AC74" s="79"/>
      <c r="AD74" s="44"/>
      <c r="AF74" s="168"/>
    </row>
    <row r="75" spans="1:32" hidden="1" x14ac:dyDescent="0.25">
      <c r="B75" s="54"/>
      <c r="C75" s="2"/>
      <c r="D75" s="801" t="s">
        <v>836</v>
      </c>
      <c r="E75" s="801"/>
      <c r="F75" s="373">
        <f>SUM(Q75:AC75)</f>
        <v>0</v>
      </c>
      <c r="G75" s="621">
        <f>SUM(Q75:AC75)</f>
        <v>0</v>
      </c>
      <c r="H75" s="621">
        <f>SUM(Q75:AC75)</f>
        <v>0</v>
      </c>
      <c r="I75" s="373">
        <f t="shared" si="89"/>
        <v>0</v>
      </c>
      <c r="J75" s="527">
        <f t="shared" si="90"/>
        <v>0</v>
      </c>
      <c r="K75" s="527">
        <f t="shared" si="90"/>
        <v>0</v>
      </c>
      <c r="L75" s="568">
        <f t="shared" si="90"/>
        <v>0</v>
      </c>
      <c r="M75" s="141"/>
      <c r="N75" s="159">
        <f t="shared" si="87"/>
        <v>0</v>
      </c>
      <c r="O75" s="73"/>
      <c r="P75" s="1"/>
      <c r="Q75" s="1"/>
      <c r="R75" s="73"/>
      <c r="S75" s="1"/>
      <c r="T75" s="1"/>
      <c r="U75" s="1"/>
      <c r="V75" s="1"/>
      <c r="W75" s="79"/>
      <c r="X75" s="489">
        <f t="shared" si="83"/>
        <v>0</v>
      </c>
      <c r="Y75" s="414"/>
      <c r="Z75" s="1"/>
      <c r="AA75" s="79"/>
      <c r="AB75" s="79"/>
      <c r="AC75" s="79"/>
      <c r="AD75" s="44"/>
      <c r="AF75" s="168"/>
    </row>
    <row r="76" spans="1:32" ht="15.75" hidden="1" thickBot="1" x14ac:dyDescent="0.3">
      <c r="B76" s="54"/>
      <c r="C76" s="2"/>
      <c r="D76" s="801" t="s">
        <v>834</v>
      </c>
      <c r="E76" s="801"/>
      <c r="F76" s="373">
        <f>SUM(Q76:AC76)</f>
        <v>0</v>
      </c>
      <c r="G76" s="621">
        <f>SUM(Q76:AC76)</f>
        <v>0</v>
      </c>
      <c r="H76" s="621">
        <f>SUM(Q76:AC76)</f>
        <v>0</v>
      </c>
      <c r="I76" s="373">
        <f t="shared" si="89"/>
        <v>0</v>
      </c>
      <c r="J76" s="527">
        <f t="shared" si="90"/>
        <v>0</v>
      </c>
      <c r="K76" s="527">
        <f t="shared" si="90"/>
        <v>0</v>
      </c>
      <c r="L76" s="568">
        <f t="shared" si="90"/>
        <v>0</v>
      </c>
      <c r="M76" s="141"/>
      <c r="N76" s="159">
        <f t="shared" si="87"/>
        <v>0</v>
      </c>
      <c r="O76" s="73"/>
      <c r="P76" s="1"/>
      <c r="Q76" s="1"/>
      <c r="R76" s="73"/>
      <c r="S76" s="1"/>
      <c r="T76" s="1"/>
      <c r="U76" s="1"/>
      <c r="V76" s="1"/>
      <c r="W76" s="79"/>
      <c r="X76" s="489">
        <f t="shared" si="83"/>
        <v>0</v>
      </c>
      <c r="Y76" s="414"/>
      <c r="Z76" s="1"/>
      <c r="AA76" s="79"/>
      <c r="AB76" s="79"/>
      <c r="AC76" s="79"/>
      <c r="AD76" s="44"/>
      <c r="AF76" s="168"/>
    </row>
    <row r="77" spans="1:32" ht="15.75" thickBot="1" x14ac:dyDescent="0.3">
      <c r="B77" s="98" t="s">
        <v>220</v>
      </c>
      <c r="C77" s="807" t="s">
        <v>221</v>
      </c>
      <c r="D77" s="808"/>
      <c r="E77" s="808"/>
      <c r="F77" s="369">
        <f t="shared" ref="F77:L77" si="91">F78+F81+F85+F86+F97+F108+F119+F122+F134+F135+F136+F137+F148</f>
        <v>12926139</v>
      </c>
      <c r="G77" s="617">
        <f t="shared" si="91"/>
        <v>11768274</v>
      </c>
      <c r="H77" s="617">
        <f t="shared" si="91"/>
        <v>9680774</v>
      </c>
      <c r="I77" s="369">
        <f t="shared" si="91"/>
        <v>9680774</v>
      </c>
      <c r="J77" s="523">
        <f t="shared" ref="J77" si="92">J78+J81+J85+J86+J97+J108+J119+J122+J134+J135+J136+J137+J148</f>
        <v>5463610</v>
      </c>
      <c r="K77" s="523">
        <f t="shared" si="91"/>
        <v>5463610</v>
      </c>
      <c r="L77" s="564">
        <f t="shared" si="91"/>
        <v>0</v>
      </c>
      <c r="M77" s="144">
        <f t="shared" ref="M77:AD77" si="93">M78+M81+M85+M86+M97+M108+M119+M122+M134+M135+M136+M137+M148</f>
        <v>0</v>
      </c>
      <c r="N77" s="156">
        <f t="shared" si="87"/>
        <v>0</v>
      </c>
      <c r="O77" s="84">
        <f t="shared" ref="O77:Q77" si="94">O78+O81+O85+O86+O97+O108+O119+O122+O134+O135+O136+O137+O148</f>
        <v>0</v>
      </c>
      <c r="P77" s="85">
        <f t="shared" si="94"/>
        <v>0</v>
      </c>
      <c r="Q77" s="85">
        <f t="shared" si="94"/>
        <v>0</v>
      </c>
      <c r="R77" s="84">
        <f t="shared" si="93"/>
        <v>0</v>
      </c>
      <c r="S77" s="85">
        <f t="shared" si="93"/>
        <v>0</v>
      </c>
      <c r="T77" s="85">
        <f t="shared" si="93"/>
        <v>0</v>
      </c>
      <c r="U77" s="85">
        <f t="shared" si="93"/>
        <v>0</v>
      </c>
      <c r="V77" s="85">
        <f t="shared" si="93"/>
        <v>0</v>
      </c>
      <c r="W77" s="88">
        <f t="shared" si="93"/>
        <v>0</v>
      </c>
      <c r="X77" s="484">
        <f t="shared" si="83"/>
        <v>0</v>
      </c>
      <c r="Y77" s="409">
        <f t="shared" si="93"/>
        <v>0</v>
      </c>
      <c r="Z77" s="85">
        <f t="shared" si="93"/>
        <v>0</v>
      </c>
      <c r="AA77" s="88">
        <f t="shared" si="93"/>
        <v>0</v>
      </c>
      <c r="AB77" s="88">
        <f t="shared" si="93"/>
        <v>0</v>
      </c>
      <c r="AC77" s="88">
        <f t="shared" si="93"/>
        <v>0</v>
      </c>
      <c r="AD77" s="89">
        <f t="shared" si="93"/>
        <v>0</v>
      </c>
      <c r="AF77" s="168"/>
    </row>
    <row r="78" spans="1:32" s="41" customFormat="1" hidden="1" x14ac:dyDescent="0.25">
      <c r="A78" s="125" t="s">
        <v>222</v>
      </c>
      <c r="B78" s="123" t="s">
        <v>658</v>
      </c>
      <c r="C78" s="809" t="s">
        <v>223</v>
      </c>
      <c r="D78" s="810"/>
      <c r="E78" s="810"/>
      <c r="F78" s="374">
        <f t="shared" ref="F78:L78" si="95">F79+F80</f>
        <v>0</v>
      </c>
      <c r="G78" s="622">
        <f t="shared" si="95"/>
        <v>0</v>
      </c>
      <c r="H78" s="622">
        <f t="shared" si="95"/>
        <v>0</v>
      </c>
      <c r="I78" s="374">
        <f t="shared" si="95"/>
        <v>0</v>
      </c>
      <c r="J78" s="528">
        <f t="shared" ref="J78" si="96">J79+J80</f>
        <v>0</v>
      </c>
      <c r="K78" s="528">
        <f t="shared" si="95"/>
        <v>0</v>
      </c>
      <c r="L78" s="569">
        <f t="shared" si="95"/>
        <v>0</v>
      </c>
      <c r="M78" s="149">
        <f t="shared" ref="M78:AD78" si="97">M79+M80</f>
        <v>0</v>
      </c>
      <c r="N78" s="161">
        <f t="shared" si="87"/>
        <v>0</v>
      </c>
      <c r="O78" s="163">
        <f t="shared" ref="O78:Q78" si="98">O79+O80</f>
        <v>0</v>
      </c>
      <c r="P78" s="131">
        <f t="shared" si="98"/>
        <v>0</v>
      </c>
      <c r="Q78" s="131">
        <f t="shared" si="98"/>
        <v>0</v>
      </c>
      <c r="R78" s="163">
        <f t="shared" si="97"/>
        <v>0</v>
      </c>
      <c r="S78" s="131">
        <f t="shared" si="97"/>
        <v>0</v>
      </c>
      <c r="T78" s="131">
        <f t="shared" si="97"/>
        <v>0</v>
      </c>
      <c r="U78" s="131">
        <f t="shared" si="97"/>
        <v>0</v>
      </c>
      <c r="V78" s="131">
        <f t="shared" si="97"/>
        <v>0</v>
      </c>
      <c r="W78" s="132">
        <f t="shared" si="97"/>
        <v>0</v>
      </c>
      <c r="X78" s="490">
        <f t="shared" si="83"/>
        <v>0</v>
      </c>
      <c r="Y78" s="415">
        <f t="shared" si="97"/>
        <v>0</v>
      </c>
      <c r="Z78" s="131">
        <f t="shared" si="97"/>
        <v>0</v>
      </c>
      <c r="AA78" s="132">
        <f t="shared" si="97"/>
        <v>0</v>
      </c>
      <c r="AB78" s="132">
        <f t="shared" si="97"/>
        <v>0</v>
      </c>
      <c r="AC78" s="132">
        <f t="shared" si="97"/>
        <v>0</v>
      </c>
      <c r="AD78" s="133">
        <f t="shared" si="97"/>
        <v>0</v>
      </c>
      <c r="AF78" s="168"/>
    </row>
    <row r="79" spans="1:32" hidden="1" x14ac:dyDescent="0.25">
      <c r="B79" s="54"/>
      <c r="C79" s="2"/>
      <c r="D79" s="801" t="s">
        <v>347</v>
      </c>
      <c r="E79" s="801"/>
      <c r="F79" s="373">
        <f>SUM(Q79:AC79)</f>
        <v>0</v>
      </c>
      <c r="G79" s="621">
        <f>SUM(Q79:AC79)</f>
        <v>0</v>
      </c>
      <c r="H79" s="621">
        <f>SUM(Q79:AC79)</f>
        <v>0</v>
      </c>
      <c r="I79" s="373">
        <f>SUM(Q79:AC79)</f>
        <v>0</v>
      </c>
      <c r="J79" s="527">
        <f t="shared" ref="J79:L80" si="99">SUM(P79:AB79)</f>
        <v>0</v>
      </c>
      <c r="K79" s="527">
        <f t="shared" si="99"/>
        <v>0</v>
      </c>
      <c r="L79" s="568">
        <f t="shared" si="99"/>
        <v>0</v>
      </c>
      <c r="M79" s="141"/>
      <c r="N79" s="159">
        <f t="shared" si="87"/>
        <v>0</v>
      </c>
      <c r="O79" s="73"/>
      <c r="P79" s="1"/>
      <c r="Q79" s="1"/>
      <c r="R79" s="73"/>
      <c r="S79" s="1"/>
      <c r="T79" s="1"/>
      <c r="U79" s="1"/>
      <c r="V79" s="1"/>
      <c r="W79" s="79"/>
      <c r="X79" s="489">
        <f t="shared" si="83"/>
        <v>0</v>
      </c>
      <c r="Y79" s="414"/>
      <c r="Z79" s="1"/>
      <c r="AA79" s="79"/>
      <c r="AB79" s="79"/>
      <c r="AC79" s="79"/>
      <c r="AD79" s="44"/>
      <c r="AF79" s="168"/>
    </row>
    <row r="80" spans="1:32" hidden="1" x14ac:dyDescent="0.25">
      <c r="B80" s="54"/>
      <c r="C80" s="2"/>
      <c r="D80" s="801" t="s">
        <v>348</v>
      </c>
      <c r="E80" s="801"/>
      <c r="F80" s="373">
        <f>SUM(Q80:AC80)</f>
        <v>0</v>
      </c>
      <c r="G80" s="621">
        <f>SUM(Q80:AC80)</f>
        <v>0</v>
      </c>
      <c r="H80" s="621">
        <f>SUM(Q80:AC80)</f>
        <v>0</v>
      </c>
      <c r="I80" s="373">
        <f>SUM(Q80:AC80)</f>
        <v>0</v>
      </c>
      <c r="J80" s="527">
        <f t="shared" si="99"/>
        <v>0</v>
      </c>
      <c r="K80" s="527">
        <f t="shared" si="99"/>
        <v>0</v>
      </c>
      <c r="L80" s="568">
        <f t="shared" si="99"/>
        <v>0</v>
      </c>
      <c r="M80" s="141"/>
      <c r="N80" s="159">
        <f t="shared" si="87"/>
        <v>0</v>
      </c>
      <c r="O80" s="73"/>
      <c r="P80" s="1"/>
      <c r="Q80" s="1"/>
      <c r="R80" s="73"/>
      <c r="S80" s="1"/>
      <c r="T80" s="1"/>
      <c r="U80" s="1"/>
      <c r="V80" s="1"/>
      <c r="W80" s="79"/>
      <c r="X80" s="489">
        <f t="shared" si="83"/>
        <v>0</v>
      </c>
      <c r="Y80" s="414"/>
      <c r="Z80" s="1"/>
      <c r="AA80" s="79"/>
      <c r="AB80" s="79"/>
      <c r="AC80" s="79"/>
      <c r="AD80" s="44"/>
      <c r="AF80" s="168"/>
    </row>
    <row r="81" spans="1:32" hidden="1" x14ac:dyDescent="0.25">
      <c r="B81" s="123" t="s">
        <v>837</v>
      </c>
      <c r="C81" s="809" t="s">
        <v>838</v>
      </c>
      <c r="D81" s="810"/>
      <c r="E81" s="810"/>
      <c r="F81" s="374">
        <f t="shared" ref="F81:L81" si="100">F82+F83+F84</f>
        <v>0</v>
      </c>
      <c r="G81" s="622">
        <f t="shared" si="100"/>
        <v>0</v>
      </c>
      <c r="H81" s="622">
        <f t="shared" si="100"/>
        <v>0</v>
      </c>
      <c r="I81" s="374">
        <f t="shared" si="100"/>
        <v>0</v>
      </c>
      <c r="J81" s="528">
        <f t="shared" ref="J81" si="101">J82+J83+J84</f>
        <v>0</v>
      </c>
      <c r="K81" s="528">
        <f t="shared" si="100"/>
        <v>0</v>
      </c>
      <c r="L81" s="569">
        <f t="shared" si="100"/>
        <v>0</v>
      </c>
      <c r="M81" s="149">
        <f t="shared" ref="M81:AD81" si="102">M82+M83+M84</f>
        <v>0</v>
      </c>
      <c r="N81" s="161">
        <f t="shared" si="87"/>
        <v>0</v>
      </c>
      <c r="O81" s="163">
        <f t="shared" ref="O81:Q81" si="103">O82+O83+O84</f>
        <v>0</v>
      </c>
      <c r="P81" s="131">
        <f t="shared" si="103"/>
        <v>0</v>
      </c>
      <c r="Q81" s="131">
        <f t="shared" si="103"/>
        <v>0</v>
      </c>
      <c r="R81" s="163">
        <f t="shared" si="102"/>
        <v>0</v>
      </c>
      <c r="S81" s="131">
        <f t="shared" si="102"/>
        <v>0</v>
      </c>
      <c r="T81" s="131">
        <f t="shared" si="102"/>
        <v>0</v>
      </c>
      <c r="U81" s="131">
        <f t="shared" si="102"/>
        <v>0</v>
      </c>
      <c r="V81" s="131">
        <f t="shared" si="102"/>
        <v>0</v>
      </c>
      <c r="W81" s="132">
        <f t="shared" si="102"/>
        <v>0</v>
      </c>
      <c r="X81" s="490">
        <f t="shared" si="83"/>
        <v>0</v>
      </c>
      <c r="Y81" s="415">
        <f t="shared" si="102"/>
        <v>0</v>
      </c>
      <c r="Z81" s="131">
        <f t="shared" si="102"/>
        <v>0</v>
      </c>
      <c r="AA81" s="132">
        <f t="shared" si="102"/>
        <v>0</v>
      </c>
      <c r="AB81" s="132">
        <f t="shared" si="102"/>
        <v>0</v>
      </c>
      <c r="AC81" s="132">
        <f t="shared" si="102"/>
        <v>0</v>
      </c>
      <c r="AD81" s="133">
        <f t="shared" si="102"/>
        <v>0</v>
      </c>
      <c r="AF81" s="168"/>
    </row>
    <row r="82" spans="1:32" s="189" customFormat="1" hidden="1" x14ac:dyDescent="0.25">
      <c r="A82" s="125" t="s">
        <v>869</v>
      </c>
      <c r="B82" s="169" t="s">
        <v>870</v>
      </c>
      <c r="C82" s="182"/>
      <c r="D82" s="233" t="s">
        <v>955</v>
      </c>
      <c r="E82" s="258"/>
      <c r="F82" s="365">
        <f>SUM(Q82:AC82)</f>
        <v>0</v>
      </c>
      <c r="G82" s="613">
        <f>SUM(Q82:AC82)</f>
        <v>0</v>
      </c>
      <c r="H82" s="613">
        <f>SUM(Q82:AC82)</f>
        <v>0</v>
      </c>
      <c r="I82" s="365">
        <f t="shared" ref="I82:I85" si="104">SUM(Q82:AC82)</f>
        <v>0</v>
      </c>
      <c r="J82" s="519">
        <f t="shared" ref="J82:L85" si="105">SUM(P82:AB82)</f>
        <v>0</v>
      </c>
      <c r="K82" s="519">
        <f t="shared" si="105"/>
        <v>0</v>
      </c>
      <c r="L82" s="560">
        <f t="shared" si="105"/>
        <v>0</v>
      </c>
      <c r="M82" s="170"/>
      <c r="N82" s="171">
        <f t="shared" si="87"/>
        <v>0</v>
      </c>
      <c r="O82" s="179"/>
      <c r="P82" s="173"/>
      <c r="Q82" s="173"/>
      <c r="R82" s="179"/>
      <c r="S82" s="173"/>
      <c r="T82" s="173"/>
      <c r="U82" s="173"/>
      <c r="V82" s="173"/>
      <c r="W82" s="174"/>
      <c r="X82" s="486">
        <f t="shared" si="83"/>
        <v>0</v>
      </c>
      <c r="Y82" s="411"/>
      <c r="Z82" s="173"/>
      <c r="AA82" s="174"/>
      <c r="AB82" s="174"/>
      <c r="AC82" s="174"/>
      <c r="AD82" s="175"/>
      <c r="AF82" s="168"/>
    </row>
    <row r="83" spans="1:32" s="189" customFormat="1" hidden="1" x14ac:dyDescent="0.25">
      <c r="A83" s="125" t="s">
        <v>224</v>
      </c>
      <c r="B83" s="169" t="s">
        <v>659</v>
      </c>
      <c r="C83" s="182"/>
      <c r="D83" s="233" t="s">
        <v>225</v>
      </c>
      <c r="E83" s="258"/>
      <c r="F83" s="365">
        <f>SUM(Q83:AC83)</f>
        <v>0</v>
      </c>
      <c r="G83" s="613">
        <f>SUM(Q83:AC83)</f>
        <v>0</v>
      </c>
      <c r="H83" s="613">
        <f>SUM(Q83:AC83)</f>
        <v>0</v>
      </c>
      <c r="I83" s="365">
        <f t="shared" si="104"/>
        <v>0</v>
      </c>
      <c r="J83" s="519">
        <f t="shared" si="105"/>
        <v>0</v>
      </c>
      <c r="K83" s="519">
        <f t="shared" si="105"/>
        <v>0</v>
      </c>
      <c r="L83" s="560">
        <f t="shared" si="105"/>
        <v>0</v>
      </c>
      <c r="M83" s="170"/>
      <c r="N83" s="171">
        <f t="shared" si="87"/>
        <v>0</v>
      </c>
      <c r="O83" s="179"/>
      <c r="P83" s="173"/>
      <c r="Q83" s="173"/>
      <c r="R83" s="179"/>
      <c r="S83" s="173"/>
      <c r="T83" s="173"/>
      <c r="U83" s="173"/>
      <c r="V83" s="173"/>
      <c r="W83" s="174"/>
      <c r="X83" s="486">
        <f t="shared" si="83"/>
        <v>0</v>
      </c>
      <c r="Y83" s="411"/>
      <c r="Z83" s="173"/>
      <c r="AA83" s="174"/>
      <c r="AB83" s="174"/>
      <c r="AC83" s="174"/>
      <c r="AD83" s="175"/>
      <c r="AF83" s="168"/>
    </row>
    <row r="84" spans="1:32" s="189" customFormat="1" hidden="1" x14ac:dyDescent="0.25">
      <c r="A84" s="125" t="s">
        <v>226</v>
      </c>
      <c r="B84" s="169" t="s">
        <v>660</v>
      </c>
      <c r="C84" s="182"/>
      <c r="D84" s="233" t="s">
        <v>227</v>
      </c>
      <c r="E84" s="258"/>
      <c r="F84" s="365">
        <f>SUM(Q84:AC84)</f>
        <v>0</v>
      </c>
      <c r="G84" s="613">
        <f>SUM(Q84:AC84)</f>
        <v>0</v>
      </c>
      <c r="H84" s="613">
        <f>SUM(Q84:AC84)</f>
        <v>0</v>
      </c>
      <c r="I84" s="365">
        <f t="shared" si="104"/>
        <v>0</v>
      </c>
      <c r="J84" s="519">
        <f t="shared" si="105"/>
        <v>0</v>
      </c>
      <c r="K84" s="519">
        <f t="shared" si="105"/>
        <v>0</v>
      </c>
      <c r="L84" s="560">
        <f t="shared" si="105"/>
        <v>0</v>
      </c>
      <c r="M84" s="170"/>
      <c r="N84" s="171">
        <f t="shared" si="87"/>
        <v>0</v>
      </c>
      <c r="O84" s="179"/>
      <c r="P84" s="173"/>
      <c r="Q84" s="173"/>
      <c r="R84" s="179"/>
      <c r="S84" s="173"/>
      <c r="T84" s="173"/>
      <c r="U84" s="173"/>
      <c r="V84" s="173"/>
      <c r="W84" s="174"/>
      <c r="X84" s="486">
        <f t="shared" si="83"/>
        <v>0</v>
      </c>
      <c r="Y84" s="411"/>
      <c r="Z84" s="173"/>
      <c r="AA84" s="174"/>
      <c r="AB84" s="174"/>
      <c r="AC84" s="174"/>
      <c r="AD84" s="175"/>
      <c r="AF84" s="168"/>
    </row>
    <row r="85" spans="1:32" s="41" customFormat="1" ht="27.75" hidden="1" customHeight="1" x14ac:dyDescent="0.25">
      <c r="A85" s="125" t="s">
        <v>228</v>
      </c>
      <c r="B85" s="106" t="s">
        <v>661</v>
      </c>
      <c r="C85" s="853" t="s">
        <v>353</v>
      </c>
      <c r="D85" s="854"/>
      <c r="E85" s="854"/>
      <c r="F85" s="375">
        <f>SUM(Q85:AC85)</f>
        <v>0</v>
      </c>
      <c r="G85" s="623">
        <f>SUM(Q85:AC85)</f>
        <v>0</v>
      </c>
      <c r="H85" s="623">
        <f>SUM(Q85:AC85)</f>
        <v>0</v>
      </c>
      <c r="I85" s="375">
        <f t="shared" si="104"/>
        <v>0</v>
      </c>
      <c r="J85" s="529">
        <f t="shared" si="105"/>
        <v>0</v>
      </c>
      <c r="K85" s="529">
        <f t="shared" si="105"/>
        <v>0</v>
      </c>
      <c r="L85" s="570">
        <f t="shared" si="105"/>
        <v>0</v>
      </c>
      <c r="M85" s="150"/>
      <c r="N85" s="162">
        <f t="shared" si="87"/>
        <v>0</v>
      </c>
      <c r="O85" s="108"/>
      <c r="P85" s="109"/>
      <c r="Q85" s="109"/>
      <c r="R85" s="108"/>
      <c r="S85" s="109"/>
      <c r="T85" s="109"/>
      <c r="U85" s="109"/>
      <c r="V85" s="109"/>
      <c r="W85" s="112"/>
      <c r="X85" s="491">
        <f t="shared" si="83"/>
        <v>0</v>
      </c>
      <c r="Y85" s="416"/>
      <c r="Z85" s="109"/>
      <c r="AA85" s="112"/>
      <c r="AB85" s="112"/>
      <c r="AC85" s="112"/>
      <c r="AD85" s="113"/>
      <c r="AF85" s="168"/>
    </row>
    <row r="86" spans="1:32" s="41" customFormat="1" hidden="1" x14ac:dyDescent="0.25">
      <c r="A86" s="125" t="s">
        <v>229</v>
      </c>
      <c r="B86" s="106" t="s">
        <v>662</v>
      </c>
      <c r="C86" s="853" t="s">
        <v>804</v>
      </c>
      <c r="D86" s="854"/>
      <c r="E86" s="854"/>
      <c r="F86" s="375">
        <f t="shared" ref="F86:L86" si="106">F87+F88+F89+F90+F91+F92+F93+F94+F95+F96</f>
        <v>0</v>
      </c>
      <c r="G86" s="623">
        <f t="shared" si="106"/>
        <v>0</v>
      </c>
      <c r="H86" s="623">
        <f t="shared" si="106"/>
        <v>0</v>
      </c>
      <c r="I86" s="375">
        <f t="shared" si="106"/>
        <v>0</v>
      </c>
      <c r="J86" s="529">
        <f t="shared" ref="J86" si="107">J87+J88+J89+J90+J91+J92+J93+J94+J95+J96</f>
        <v>0</v>
      </c>
      <c r="K86" s="529">
        <f t="shared" si="106"/>
        <v>0</v>
      </c>
      <c r="L86" s="570">
        <f t="shared" si="106"/>
        <v>0</v>
      </c>
      <c r="M86" s="150">
        <f t="shared" ref="M86:AD86" si="108">M87+M88+M89+M90+M91+M92+M93+M94+M95+M96</f>
        <v>0</v>
      </c>
      <c r="N86" s="162">
        <f t="shared" si="87"/>
        <v>0</v>
      </c>
      <c r="O86" s="108">
        <f t="shared" ref="O86:Q86" si="109">O87+O88+O89+O90+O91+O92+O93+O94+O95+O96</f>
        <v>0</v>
      </c>
      <c r="P86" s="109">
        <f t="shared" si="109"/>
        <v>0</v>
      </c>
      <c r="Q86" s="109">
        <f t="shared" si="109"/>
        <v>0</v>
      </c>
      <c r="R86" s="108">
        <f t="shared" si="108"/>
        <v>0</v>
      </c>
      <c r="S86" s="109">
        <f t="shared" si="108"/>
        <v>0</v>
      </c>
      <c r="T86" s="109">
        <f t="shared" si="108"/>
        <v>0</v>
      </c>
      <c r="U86" s="109">
        <f t="shared" si="108"/>
        <v>0</v>
      </c>
      <c r="V86" s="109">
        <f t="shared" si="108"/>
        <v>0</v>
      </c>
      <c r="W86" s="112">
        <f t="shared" si="108"/>
        <v>0</v>
      </c>
      <c r="X86" s="491">
        <f t="shared" si="83"/>
        <v>0</v>
      </c>
      <c r="Y86" s="416">
        <f t="shared" si="108"/>
        <v>0</v>
      </c>
      <c r="Z86" s="109">
        <f t="shared" si="108"/>
        <v>0</v>
      </c>
      <c r="AA86" s="112">
        <f t="shared" si="108"/>
        <v>0</v>
      </c>
      <c r="AB86" s="112">
        <f t="shared" si="108"/>
        <v>0</v>
      </c>
      <c r="AC86" s="112">
        <f t="shared" si="108"/>
        <v>0</v>
      </c>
      <c r="AD86" s="113">
        <f t="shared" si="108"/>
        <v>0</v>
      </c>
      <c r="AF86" s="168"/>
    </row>
    <row r="87" spans="1:32" hidden="1" x14ac:dyDescent="0.25">
      <c r="B87" s="54"/>
      <c r="C87" s="2"/>
      <c r="D87" s="801" t="s">
        <v>370</v>
      </c>
      <c r="E87" s="801"/>
      <c r="F87" s="373">
        <f t="shared" ref="F87:F96" si="110">SUM(Q87:AC87)</f>
        <v>0</v>
      </c>
      <c r="G87" s="621">
        <f t="shared" ref="G87:G96" si="111">SUM(Q87:AC87)</f>
        <v>0</v>
      </c>
      <c r="H87" s="621">
        <f t="shared" ref="H87:H96" si="112">SUM(Q87:AC87)</f>
        <v>0</v>
      </c>
      <c r="I87" s="373">
        <f t="shared" ref="I87:I96" si="113">SUM(Q87:AC87)</f>
        <v>0</v>
      </c>
      <c r="J87" s="527">
        <f t="shared" ref="J87:L96" si="114">SUM(P87:AB87)</f>
        <v>0</v>
      </c>
      <c r="K87" s="527">
        <f t="shared" si="114"/>
        <v>0</v>
      </c>
      <c r="L87" s="568">
        <f t="shared" si="114"/>
        <v>0</v>
      </c>
      <c r="M87" s="141"/>
      <c r="N87" s="159">
        <f t="shared" si="87"/>
        <v>0</v>
      </c>
      <c r="O87" s="73"/>
      <c r="P87" s="1"/>
      <c r="Q87" s="1"/>
      <c r="R87" s="73"/>
      <c r="S87" s="1"/>
      <c r="T87" s="1"/>
      <c r="U87" s="1"/>
      <c r="V87" s="1"/>
      <c r="W87" s="79"/>
      <c r="X87" s="489">
        <f t="shared" si="83"/>
        <v>0</v>
      </c>
      <c r="Y87" s="414"/>
      <c r="Z87" s="1"/>
      <c r="AA87" s="79"/>
      <c r="AB87" s="79"/>
      <c r="AC87" s="79"/>
      <c r="AD87" s="44"/>
      <c r="AF87" s="168"/>
    </row>
    <row r="88" spans="1:32" hidden="1" x14ac:dyDescent="0.25">
      <c r="B88" s="54"/>
      <c r="C88" s="2"/>
      <c r="D88" s="801" t="s">
        <v>506</v>
      </c>
      <c r="E88" s="801"/>
      <c r="F88" s="373">
        <f t="shared" si="110"/>
        <v>0</v>
      </c>
      <c r="G88" s="621">
        <f t="shared" si="111"/>
        <v>0</v>
      </c>
      <c r="H88" s="621">
        <f t="shared" si="112"/>
        <v>0</v>
      </c>
      <c r="I88" s="373">
        <f t="shared" si="113"/>
        <v>0</v>
      </c>
      <c r="J88" s="527">
        <f t="shared" si="114"/>
        <v>0</v>
      </c>
      <c r="K88" s="527">
        <f t="shared" si="114"/>
        <v>0</v>
      </c>
      <c r="L88" s="568">
        <f t="shared" si="114"/>
        <v>0</v>
      </c>
      <c r="M88" s="141"/>
      <c r="N88" s="159">
        <f t="shared" si="87"/>
        <v>0</v>
      </c>
      <c r="O88" s="73"/>
      <c r="P88" s="1"/>
      <c r="Q88" s="1"/>
      <c r="R88" s="73"/>
      <c r="S88" s="1"/>
      <c r="T88" s="1"/>
      <c r="U88" s="1"/>
      <c r="V88" s="1"/>
      <c r="W88" s="79"/>
      <c r="X88" s="489">
        <f t="shared" si="83"/>
        <v>0</v>
      </c>
      <c r="Y88" s="414"/>
      <c r="Z88" s="1"/>
      <c r="AA88" s="79"/>
      <c r="AB88" s="79"/>
      <c r="AC88" s="79"/>
      <c r="AD88" s="44"/>
      <c r="AF88" s="168"/>
    </row>
    <row r="89" spans="1:32" hidden="1" x14ac:dyDescent="0.25">
      <c r="B89" s="54"/>
      <c r="C89" s="2"/>
      <c r="D89" s="801" t="s">
        <v>507</v>
      </c>
      <c r="E89" s="801"/>
      <c r="F89" s="373">
        <f t="shared" si="110"/>
        <v>0</v>
      </c>
      <c r="G89" s="621">
        <f t="shared" si="111"/>
        <v>0</v>
      </c>
      <c r="H89" s="621">
        <f t="shared" si="112"/>
        <v>0</v>
      </c>
      <c r="I89" s="373">
        <f t="shared" si="113"/>
        <v>0</v>
      </c>
      <c r="J89" s="527">
        <f t="shared" si="114"/>
        <v>0</v>
      </c>
      <c r="K89" s="527">
        <f t="shared" si="114"/>
        <v>0</v>
      </c>
      <c r="L89" s="568">
        <f t="shared" si="114"/>
        <v>0</v>
      </c>
      <c r="M89" s="141"/>
      <c r="N89" s="159">
        <f t="shared" si="87"/>
        <v>0</v>
      </c>
      <c r="O89" s="73"/>
      <c r="P89" s="1"/>
      <c r="Q89" s="1"/>
      <c r="R89" s="73"/>
      <c r="S89" s="1"/>
      <c r="T89" s="1"/>
      <c r="U89" s="1"/>
      <c r="V89" s="1"/>
      <c r="W89" s="79"/>
      <c r="X89" s="489">
        <f t="shared" si="83"/>
        <v>0</v>
      </c>
      <c r="Y89" s="414"/>
      <c r="Z89" s="1"/>
      <c r="AA89" s="79"/>
      <c r="AB89" s="79"/>
      <c r="AC89" s="79"/>
      <c r="AD89" s="44"/>
      <c r="AF89" s="168"/>
    </row>
    <row r="90" spans="1:32" hidden="1" x14ac:dyDescent="0.25">
      <c r="B90" s="54"/>
      <c r="C90" s="2"/>
      <c r="D90" s="801" t="s">
        <v>508</v>
      </c>
      <c r="E90" s="801"/>
      <c r="F90" s="373">
        <f t="shared" si="110"/>
        <v>0</v>
      </c>
      <c r="G90" s="621">
        <f t="shared" si="111"/>
        <v>0</v>
      </c>
      <c r="H90" s="621">
        <f t="shared" si="112"/>
        <v>0</v>
      </c>
      <c r="I90" s="373">
        <f t="shared" si="113"/>
        <v>0</v>
      </c>
      <c r="J90" s="527">
        <f t="shared" si="114"/>
        <v>0</v>
      </c>
      <c r="K90" s="527">
        <f t="shared" si="114"/>
        <v>0</v>
      </c>
      <c r="L90" s="568">
        <f t="shared" si="114"/>
        <v>0</v>
      </c>
      <c r="M90" s="141"/>
      <c r="N90" s="159">
        <f t="shared" si="87"/>
        <v>0</v>
      </c>
      <c r="O90" s="73"/>
      <c r="P90" s="1"/>
      <c r="Q90" s="1"/>
      <c r="R90" s="73"/>
      <c r="S90" s="1"/>
      <c r="T90" s="1"/>
      <c r="U90" s="1"/>
      <c r="V90" s="1"/>
      <c r="W90" s="79"/>
      <c r="X90" s="489">
        <f t="shared" si="83"/>
        <v>0</v>
      </c>
      <c r="Y90" s="414"/>
      <c r="Z90" s="1"/>
      <c r="AA90" s="79"/>
      <c r="AB90" s="79"/>
      <c r="AC90" s="79"/>
      <c r="AD90" s="44"/>
      <c r="AF90" s="168"/>
    </row>
    <row r="91" spans="1:32" hidden="1" x14ac:dyDescent="0.25">
      <c r="B91" s="54"/>
      <c r="C91" s="2"/>
      <c r="D91" s="801" t="s">
        <v>509</v>
      </c>
      <c r="E91" s="801"/>
      <c r="F91" s="373">
        <f t="shared" si="110"/>
        <v>0</v>
      </c>
      <c r="G91" s="621">
        <f t="shared" si="111"/>
        <v>0</v>
      </c>
      <c r="H91" s="621">
        <f t="shared" si="112"/>
        <v>0</v>
      </c>
      <c r="I91" s="373">
        <f t="shared" si="113"/>
        <v>0</v>
      </c>
      <c r="J91" s="527">
        <f t="shared" si="114"/>
        <v>0</v>
      </c>
      <c r="K91" s="527">
        <f t="shared" si="114"/>
        <v>0</v>
      </c>
      <c r="L91" s="568">
        <f t="shared" si="114"/>
        <v>0</v>
      </c>
      <c r="M91" s="141"/>
      <c r="N91" s="159">
        <f t="shared" si="87"/>
        <v>0</v>
      </c>
      <c r="O91" s="73"/>
      <c r="P91" s="1"/>
      <c r="Q91" s="1"/>
      <c r="R91" s="73"/>
      <c r="S91" s="1"/>
      <c r="T91" s="1"/>
      <c r="U91" s="1"/>
      <c r="V91" s="1"/>
      <c r="W91" s="79"/>
      <c r="X91" s="489">
        <f t="shared" si="83"/>
        <v>0</v>
      </c>
      <c r="Y91" s="414"/>
      <c r="Z91" s="1"/>
      <c r="AA91" s="79"/>
      <c r="AB91" s="79"/>
      <c r="AC91" s="79"/>
      <c r="AD91" s="44"/>
      <c r="AF91" s="168"/>
    </row>
    <row r="92" spans="1:32" hidden="1" x14ac:dyDescent="0.25">
      <c r="B92" s="54"/>
      <c r="C92" s="2"/>
      <c r="D92" s="801" t="s">
        <v>510</v>
      </c>
      <c r="E92" s="801"/>
      <c r="F92" s="373">
        <f t="shared" si="110"/>
        <v>0</v>
      </c>
      <c r="G92" s="621">
        <f t="shared" si="111"/>
        <v>0</v>
      </c>
      <c r="H92" s="621">
        <f t="shared" si="112"/>
        <v>0</v>
      </c>
      <c r="I92" s="373">
        <f t="shared" si="113"/>
        <v>0</v>
      </c>
      <c r="J92" s="527">
        <f t="shared" si="114"/>
        <v>0</v>
      </c>
      <c r="K92" s="527">
        <f t="shared" si="114"/>
        <v>0</v>
      </c>
      <c r="L92" s="568">
        <f t="shared" si="114"/>
        <v>0</v>
      </c>
      <c r="M92" s="141"/>
      <c r="N92" s="159">
        <f t="shared" si="87"/>
        <v>0</v>
      </c>
      <c r="O92" s="73"/>
      <c r="P92" s="1"/>
      <c r="Q92" s="1"/>
      <c r="R92" s="73"/>
      <c r="S92" s="1"/>
      <c r="T92" s="1"/>
      <c r="U92" s="1"/>
      <c r="V92" s="1"/>
      <c r="W92" s="79"/>
      <c r="X92" s="489">
        <f t="shared" si="83"/>
        <v>0</v>
      </c>
      <c r="Y92" s="414"/>
      <c r="Z92" s="1"/>
      <c r="AA92" s="79"/>
      <c r="AB92" s="79"/>
      <c r="AC92" s="79"/>
      <c r="AD92" s="44"/>
      <c r="AF92" s="168"/>
    </row>
    <row r="93" spans="1:32" ht="25.5" hidden="1" customHeight="1" x14ac:dyDescent="0.25">
      <c r="B93" s="54"/>
      <c r="C93" s="2"/>
      <c r="D93" s="798" t="s">
        <v>511</v>
      </c>
      <c r="E93" s="798"/>
      <c r="F93" s="376">
        <f t="shared" si="110"/>
        <v>0</v>
      </c>
      <c r="G93" s="624">
        <f t="shared" si="111"/>
        <v>0</v>
      </c>
      <c r="H93" s="624">
        <f t="shared" si="112"/>
        <v>0</v>
      </c>
      <c r="I93" s="376">
        <f t="shared" si="113"/>
        <v>0</v>
      </c>
      <c r="J93" s="530">
        <f t="shared" si="114"/>
        <v>0</v>
      </c>
      <c r="K93" s="530">
        <f t="shared" si="114"/>
        <v>0</v>
      </c>
      <c r="L93" s="571">
        <f t="shared" si="114"/>
        <v>0</v>
      </c>
      <c r="M93" s="151"/>
      <c r="N93" s="159">
        <f t="shared" si="87"/>
        <v>0</v>
      </c>
      <c r="O93" s="73"/>
      <c r="P93" s="1"/>
      <c r="Q93" s="1"/>
      <c r="R93" s="73"/>
      <c r="S93" s="1"/>
      <c r="T93" s="1"/>
      <c r="U93" s="1"/>
      <c r="V93" s="1"/>
      <c r="W93" s="79"/>
      <c r="X93" s="489">
        <f t="shared" si="83"/>
        <v>0</v>
      </c>
      <c r="Y93" s="414"/>
      <c r="Z93" s="1"/>
      <c r="AA93" s="79"/>
      <c r="AB93" s="79"/>
      <c r="AC93" s="79"/>
      <c r="AD93" s="44"/>
      <c r="AF93" s="168"/>
    </row>
    <row r="94" spans="1:32" hidden="1" x14ac:dyDescent="0.25">
      <c r="B94" s="54"/>
      <c r="C94" s="2"/>
      <c r="D94" s="801" t="s">
        <v>805</v>
      </c>
      <c r="E94" s="801"/>
      <c r="F94" s="373">
        <f t="shared" si="110"/>
        <v>0</v>
      </c>
      <c r="G94" s="621">
        <f t="shared" si="111"/>
        <v>0</v>
      </c>
      <c r="H94" s="621">
        <f t="shared" si="112"/>
        <v>0</v>
      </c>
      <c r="I94" s="373">
        <f t="shared" si="113"/>
        <v>0</v>
      </c>
      <c r="J94" s="527">
        <f t="shared" si="114"/>
        <v>0</v>
      </c>
      <c r="K94" s="527">
        <f t="shared" si="114"/>
        <v>0</v>
      </c>
      <c r="L94" s="568">
        <f t="shared" si="114"/>
        <v>0</v>
      </c>
      <c r="M94" s="141"/>
      <c r="N94" s="159">
        <f t="shared" si="87"/>
        <v>0</v>
      </c>
      <c r="O94" s="73"/>
      <c r="P94" s="1"/>
      <c r="Q94" s="1"/>
      <c r="R94" s="73"/>
      <c r="S94" s="1"/>
      <c r="T94" s="1"/>
      <c r="U94" s="1"/>
      <c r="V94" s="1"/>
      <c r="W94" s="79"/>
      <c r="X94" s="489">
        <f t="shared" si="83"/>
        <v>0</v>
      </c>
      <c r="Y94" s="414"/>
      <c r="Z94" s="1"/>
      <c r="AA94" s="79"/>
      <c r="AB94" s="79"/>
      <c r="AC94" s="79"/>
      <c r="AD94" s="44"/>
      <c r="AF94" s="168"/>
    </row>
    <row r="95" spans="1:32" ht="25.5" hidden="1" customHeight="1" x14ac:dyDescent="0.25">
      <c r="B95" s="54"/>
      <c r="C95" s="2"/>
      <c r="D95" s="798" t="s">
        <v>512</v>
      </c>
      <c r="E95" s="798"/>
      <c r="F95" s="376">
        <f t="shared" si="110"/>
        <v>0</v>
      </c>
      <c r="G95" s="624">
        <f t="shared" si="111"/>
        <v>0</v>
      </c>
      <c r="H95" s="624">
        <f t="shared" si="112"/>
        <v>0</v>
      </c>
      <c r="I95" s="376">
        <f t="shared" si="113"/>
        <v>0</v>
      </c>
      <c r="J95" s="530">
        <f t="shared" si="114"/>
        <v>0</v>
      </c>
      <c r="K95" s="530">
        <f t="shared" si="114"/>
        <v>0</v>
      </c>
      <c r="L95" s="571">
        <f t="shared" si="114"/>
        <v>0</v>
      </c>
      <c r="M95" s="151"/>
      <c r="N95" s="159">
        <f t="shared" si="87"/>
        <v>0</v>
      </c>
      <c r="O95" s="73"/>
      <c r="P95" s="1"/>
      <c r="Q95" s="1"/>
      <c r="R95" s="73"/>
      <c r="S95" s="1"/>
      <c r="T95" s="1"/>
      <c r="U95" s="1"/>
      <c r="V95" s="1"/>
      <c r="W95" s="79"/>
      <c r="X95" s="489">
        <f t="shared" si="83"/>
        <v>0</v>
      </c>
      <c r="Y95" s="414"/>
      <c r="Z95" s="1"/>
      <c r="AA95" s="79"/>
      <c r="AB95" s="79"/>
      <c r="AC95" s="79"/>
      <c r="AD95" s="44"/>
      <c r="AF95" s="168"/>
    </row>
    <row r="96" spans="1:32" ht="25.5" hidden="1" customHeight="1" x14ac:dyDescent="0.25">
      <c r="B96" s="54"/>
      <c r="C96" s="2"/>
      <c r="D96" s="798" t="s">
        <v>513</v>
      </c>
      <c r="E96" s="798"/>
      <c r="F96" s="376">
        <f t="shared" si="110"/>
        <v>0</v>
      </c>
      <c r="G96" s="624">
        <f t="shared" si="111"/>
        <v>0</v>
      </c>
      <c r="H96" s="624">
        <f t="shared" si="112"/>
        <v>0</v>
      </c>
      <c r="I96" s="376">
        <f t="shared" si="113"/>
        <v>0</v>
      </c>
      <c r="J96" s="530">
        <f t="shared" si="114"/>
        <v>0</v>
      </c>
      <c r="K96" s="530">
        <f t="shared" si="114"/>
        <v>0</v>
      </c>
      <c r="L96" s="571">
        <f t="shared" si="114"/>
        <v>0</v>
      </c>
      <c r="M96" s="151"/>
      <c r="N96" s="159">
        <f t="shared" si="87"/>
        <v>0</v>
      </c>
      <c r="O96" s="73"/>
      <c r="P96" s="1"/>
      <c r="Q96" s="1"/>
      <c r="R96" s="73"/>
      <c r="S96" s="1"/>
      <c r="T96" s="1"/>
      <c r="U96" s="1"/>
      <c r="V96" s="1"/>
      <c r="W96" s="79"/>
      <c r="X96" s="489">
        <f t="shared" si="83"/>
        <v>0</v>
      </c>
      <c r="Y96" s="414"/>
      <c r="Z96" s="1"/>
      <c r="AA96" s="79"/>
      <c r="AB96" s="79"/>
      <c r="AC96" s="79"/>
      <c r="AD96" s="44"/>
      <c r="AF96" s="168"/>
    </row>
    <row r="97" spans="1:32" s="41" customFormat="1" ht="15" hidden="1" customHeight="1" x14ac:dyDescent="0.25">
      <c r="A97" s="125" t="s">
        <v>230</v>
      </c>
      <c r="B97" s="106" t="s">
        <v>663</v>
      </c>
      <c r="C97" s="853" t="s">
        <v>806</v>
      </c>
      <c r="D97" s="854"/>
      <c r="E97" s="854"/>
      <c r="F97" s="375">
        <f t="shared" ref="F97:L97" si="115">F98+F99+F100+F101+F102+F103+F104+F105+F106+F107</f>
        <v>0</v>
      </c>
      <c r="G97" s="623">
        <f t="shared" si="115"/>
        <v>0</v>
      </c>
      <c r="H97" s="623">
        <f t="shared" si="115"/>
        <v>0</v>
      </c>
      <c r="I97" s="375">
        <f t="shared" si="115"/>
        <v>0</v>
      </c>
      <c r="J97" s="529">
        <f t="shared" ref="J97" si="116">J98+J99+J100+J101+J102+J103+J104+J105+J106+J107</f>
        <v>0</v>
      </c>
      <c r="K97" s="529">
        <f t="shared" si="115"/>
        <v>0</v>
      </c>
      <c r="L97" s="570">
        <f t="shared" si="115"/>
        <v>0</v>
      </c>
      <c r="M97" s="150">
        <f t="shared" ref="M97:AD97" si="117">M98+M99+M100+M101+M102+M103+M104+M105+M106+M107</f>
        <v>0</v>
      </c>
      <c r="N97" s="162">
        <f t="shared" si="87"/>
        <v>0</v>
      </c>
      <c r="O97" s="108">
        <f t="shared" ref="O97:Q97" si="118">O98+O99+O100+O101+O102+O103+O104+O105+O106+O107</f>
        <v>0</v>
      </c>
      <c r="P97" s="109">
        <f t="shared" si="118"/>
        <v>0</v>
      </c>
      <c r="Q97" s="109">
        <f t="shared" si="118"/>
        <v>0</v>
      </c>
      <c r="R97" s="108">
        <f t="shared" si="117"/>
        <v>0</v>
      </c>
      <c r="S97" s="109">
        <f t="shared" si="117"/>
        <v>0</v>
      </c>
      <c r="T97" s="109">
        <f t="shared" si="117"/>
        <v>0</v>
      </c>
      <c r="U97" s="109">
        <f t="shared" si="117"/>
        <v>0</v>
      </c>
      <c r="V97" s="109">
        <f t="shared" si="117"/>
        <v>0</v>
      </c>
      <c r="W97" s="112">
        <f t="shared" si="117"/>
        <v>0</v>
      </c>
      <c r="X97" s="491">
        <f t="shared" si="83"/>
        <v>0</v>
      </c>
      <c r="Y97" s="416">
        <f t="shared" si="117"/>
        <v>0</v>
      </c>
      <c r="Z97" s="109">
        <f t="shared" si="117"/>
        <v>0</v>
      </c>
      <c r="AA97" s="112">
        <f t="shared" si="117"/>
        <v>0</v>
      </c>
      <c r="AB97" s="112">
        <f t="shared" si="117"/>
        <v>0</v>
      </c>
      <c r="AC97" s="112">
        <f t="shared" si="117"/>
        <v>0</v>
      </c>
      <c r="AD97" s="113">
        <f t="shared" si="117"/>
        <v>0</v>
      </c>
      <c r="AF97" s="168"/>
    </row>
    <row r="98" spans="1:32" hidden="1" x14ac:dyDescent="0.25">
      <c r="B98" s="54"/>
      <c r="C98" s="2"/>
      <c r="D98" s="801" t="s">
        <v>369</v>
      </c>
      <c r="E98" s="801"/>
      <c r="F98" s="373">
        <f t="shared" ref="F98:F107" si="119">SUM(Q98:AC98)</f>
        <v>0</v>
      </c>
      <c r="G98" s="621">
        <f t="shared" ref="G98:G107" si="120">SUM(Q98:AC98)</f>
        <v>0</v>
      </c>
      <c r="H98" s="621">
        <f t="shared" ref="H98:H107" si="121">SUM(Q98:AC98)</f>
        <v>0</v>
      </c>
      <c r="I98" s="373">
        <f t="shared" ref="I98:I107" si="122">SUM(Q98:AC98)</f>
        <v>0</v>
      </c>
      <c r="J98" s="527">
        <f t="shared" ref="J98:L107" si="123">SUM(P98:AB98)</f>
        <v>0</v>
      </c>
      <c r="K98" s="527">
        <f t="shared" si="123"/>
        <v>0</v>
      </c>
      <c r="L98" s="568">
        <f t="shared" si="123"/>
        <v>0</v>
      </c>
      <c r="M98" s="141"/>
      <c r="N98" s="159">
        <f t="shared" si="87"/>
        <v>0</v>
      </c>
      <c r="O98" s="73"/>
      <c r="P98" s="1"/>
      <c r="Q98" s="1"/>
      <c r="R98" s="73"/>
      <c r="S98" s="1"/>
      <c r="T98" s="1"/>
      <c r="U98" s="1"/>
      <c r="V98" s="1"/>
      <c r="W98" s="79"/>
      <c r="X98" s="489">
        <f t="shared" si="83"/>
        <v>0</v>
      </c>
      <c r="Y98" s="414"/>
      <c r="Z98" s="1"/>
      <c r="AA98" s="79"/>
      <c r="AB98" s="79"/>
      <c r="AC98" s="79"/>
      <c r="AD98" s="44"/>
      <c r="AF98" s="168"/>
    </row>
    <row r="99" spans="1:32" hidden="1" x14ac:dyDescent="0.25">
      <c r="B99" s="54"/>
      <c r="C99" s="2"/>
      <c r="D99" s="801" t="s">
        <v>514</v>
      </c>
      <c r="E99" s="801"/>
      <c r="F99" s="373">
        <f t="shared" si="119"/>
        <v>0</v>
      </c>
      <c r="G99" s="621">
        <f t="shared" si="120"/>
        <v>0</v>
      </c>
      <c r="H99" s="621">
        <f t="shared" si="121"/>
        <v>0</v>
      </c>
      <c r="I99" s="373">
        <f t="shared" si="122"/>
        <v>0</v>
      </c>
      <c r="J99" s="527">
        <f t="shared" si="123"/>
        <v>0</v>
      </c>
      <c r="K99" s="527">
        <f t="shared" si="123"/>
        <v>0</v>
      </c>
      <c r="L99" s="568">
        <f t="shared" si="123"/>
        <v>0</v>
      </c>
      <c r="M99" s="141"/>
      <c r="N99" s="159">
        <f t="shared" si="87"/>
        <v>0</v>
      </c>
      <c r="O99" s="73"/>
      <c r="P99" s="1"/>
      <c r="Q99" s="1"/>
      <c r="R99" s="73"/>
      <c r="S99" s="1"/>
      <c r="T99" s="1"/>
      <c r="U99" s="1"/>
      <c r="V99" s="1"/>
      <c r="W99" s="79"/>
      <c r="X99" s="489">
        <f t="shared" si="83"/>
        <v>0</v>
      </c>
      <c r="Y99" s="414"/>
      <c r="Z99" s="1"/>
      <c r="AA99" s="79"/>
      <c r="AB99" s="79"/>
      <c r="AC99" s="79"/>
      <c r="AD99" s="44"/>
      <c r="AF99" s="168"/>
    </row>
    <row r="100" spans="1:32" hidden="1" x14ac:dyDescent="0.25">
      <c r="B100" s="54"/>
      <c r="C100" s="2"/>
      <c r="D100" s="801" t="s">
        <v>516</v>
      </c>
      <c r="E100" s="801"/>
      <c r="F100" s="373">
        <f t="shared" si="119"/>
        <v>0</v>
      </c>
      <c r="G100" s="621">
        <f t="shared" si="120"/>
        <v>0</v>
      </c>
      <c r="H100" s="621">
        <f t="shared" si="121"/>
        <v>0</v>
      </c>
      <c r="I100" s="373">
        <f t="shared" si="122"/>
        <v>0</v>
      </c>
      <c r="J100" s="527">
        <f t="shared" si="123"/>
        <v>0</v>
      </c>
      <c r="K100" s="527">
        <f t="shared" si="123"/>
        <v>0</v>
      </c>
      <c r="L100" s="568">
        <f t="shared" si="123"/>
        <v>0</v>
      </c>
      <c r="M100" s="141"/>
      <c r="N100" s="159">
        <f t="shared" si="87"/>
        <v>0</v>
      </c>
      <c r="O100" s="73"/>
      <c r="P100" s="1"/>
      <c r="Q100" s="1"/>
      <c r="R100" s="73"/>
      <c r="S100" s="1"/>
      <c r="T100" s="1"/>
      <c r="U100" s="1"/>
      <c r="V100" s="1"/>
      <c r="W100" s="79"/>
      <c r="X100" s="489">
        <f t="shared" si="83"/>
        <v>0</v>
      </c>
      <c r="Y100" s="414"/>
      <c r="Z100" s="1"/>
      <c r="AA100" s="79"/>
      <c r="AB100" s="79"/>
      <c r="AC100" s="79"/>
      <c r="AD100" s="44"/>
      <c r="AF100" s="168"/>
    </row>
    <row r="101" spans="1:32" hidden="1" x14ac:dyDescent="0.25">
      <c r="B101" s="54"/>
      <c r="C101" s="2"/>
      <c r="D101" s="801" t="s">
        <v>808</v>
      </c>
      <c r="E101" s="801"/>
      <c r="F101" s="373">
        <f t="shared" si="119"/>
        <v>0</v>
      </c>
      <c r="G101" s="621">
        <f t="shared" si="120"/>
        <v>0</v>
      </c>
      <c r="H101" s="621">
        <f t="shared" si="121"/>
        <v>0</v>
      </c>
      <c r="I101" s="373">
        <f t="shared" si="122"/>
        <v>0</v>
      </c>
      <c r="J101" s="527">
        <f t="shared" si="123"/>
        <v>0</v>
      </c>
      <c r="K101" s="527">
        <f t="shared" si="123"/>
        <v>0</v>
      </c>
      <c r="L101" s="568">
        <f t="shared" si="123"/>
        <v>0</v>
      </c>
      <c r="M101" s="141"/>
      <c r="N101" s="159">
        <f t="shared" si="87"/>
        <v>0</v>
      </c>
      <c r="O101" s="73"/>
      <c r="P101" s="1"/>
      <c r="Q101" s="1"/>
      <c r="R101" s="73"/>
      <c r="S101" s="1"/>
      <c r="T101" s="1"/>
      <c r="U101" s="1"/>
      <c r="V101" s="1"/>
      <c r="W101" s="79"/>
      <c r="X101" s="489">
        <f t="shared" si="83"/>
        <v>0</v>
      </c>
      <c r="Y101" s="414"/>
      <c r="Z101" s="1"/>
      <c r="AA101" s="79"/>
      <c r="AB101" s="79"/>
      <c r="AC101" s="79"/>
      <c r="AD101" s="44"/>
      <c r="AF101" s="168"/>
    </row>
    <row r="102" spans="1:32" hidden="1" x14ac:dyDescent="0.25">
      <c r="B102" s="54"/>
      <c r="C102" s="2"/>
      <c r="D102" s="801" t="s">
        <v>521</v>
      </c>
      <c r="E102" s="801"/>
      <c r="F102" s="373">
        <f t="shared" si="119"/>
        <v>0</v>
      </c>
      <c r="G102" s="621">
        <f t="shared" si="120"/>
        <v>0</v>
      </c>
      <c r="H102" s="621">
        <f t="shared" si="121"/>
        <v>0</v>
      </c>
      <c r="I102" s="373">
        <f t="shared" si="122"/>
        <v>0</v>
      </c>
      <c r="J102" s="527">
        <f t="shared" si="123"/>
        <v>0</v>
      </c>
      <c r="K102" s="527">
        <f t="shared" si="123"/>
        <v>0</v>
      </c>
      <c r="L102" s="568">
        <f t="shared" si="123"/>
        <v>0</v>
      </c>
      <c r="M102" s="141"/>
      <c r="N102" s="159">
        <f t="shared" si="87"/>
        <v>0</v>
      </c>
      <c r="O102" s="73"/>
      <c r="P102" s="1"/>
      <c r="Q102" s="1"/>
      <c r="R102" s="73"/>
      <c r="S102" s="1"/>
      <c r="T102" s="1"/>
      <c r="U102" s="1"/>
      <c r="V102" s="1"/>
      <c r="W102" s="79"/>
      <c r="X102" s="489">
        <f t="shared" si="83"/>
        <v>0</v>
      </c>
      <c r="Y102" s="414"/>
      <c r="Z102" s="1"/>
      <c r="AA102" s="79"/>
      <c r="AB102" s="79"/>
      <c r="AC102" s="79"/>
      <c r="AD102" s="44"/>
      <c r="AF102" s="168"/>
    </row>
    <row r="103" spans="1:32" hidden="1" x14ac:dyDescent="0.25">
      <c r="B103" s="54"/>
      <c r="C103" s="2"/>
      <c r="D103" s="801" t="s">
        <v>519</v>
      </c>
      <c r="E103" s="801"/>
      <c r="F103" s="373">
        <f t="shared" si="119"/>
        <v>0</v>
      </c>
      <c r="G103" s="621">
        <f t="shared" si="120"/>
        <v>0</v>
      </c>
      <c r="H103" s="621">
        <f t="shared" si="121"/>
        <v>0</v>
      </c>
      <c r="I103" s="373">
        <f t="shared" si="122"/>
        <v>0</v>
      </c>
      <c r="J103" s="527">
        <f t="shared" si="123"/>
        <v>0</v>
      </c>
      <c r="K103" s="527">
        <f t="shared" si="123"/>
        <v>0</v>
      </c>
      <c r="L103" s="568">
        <f t="shared" si="123"/>
        <v>0</v>
      </c>
      <c r="M103" s="141"/>
      <c r="N103" s="159">
        <f t="shared" si="87"/>
        <v>0</v>
      </c>
      <c r="O103" s="73"/>
      <c r="P103" s="1"/>
      <c r="Q103" s="1"/>
      <c r="R103" s="73"/>
      <c r="S103" s="1"/>
      <c r="T103" s="1"/>
      <c r="U103" s="1"/>
      <c r="V103" s="1"/>
      <c r="W103" s="79"/>
      <c r="X103" s="489">
        <f t="shared" si="83"/>
        <v>0</v>
      </c>
      <c r="Y103" s="414"/>
      <c r="Z103" s="1"/>
      <c r="AA103" s="79"/>
      <c r="AB103" s="79"/>
      <c r="AC103" s="79"/>
      <c r="AD103" s="44"/>
      <c r="AF103" s="168"/>
    </row>
    <row r="104" spans="1:32" ht="25.5" hidden="1" customHeight="1" x14ac:dyDescent="0.25">
      <c r="B104" s="54"/>
      <c r="C104" s="2"/>
      <c r="D104" s="798" t="s">
        <v>523</v>
      </c>
      <c r="E104" s="798"/>
      <c r="F104" s="376">
        <f t="shared" si="119"/>
        <v>0</v>
      </c>
      <c r="G104" s="624">
        <f t="shared" si="120"/>
        <v>0</v>
      </c>
      <c r="H104" s="624">
        <f t="shared" si="121"/>
        <v>0</v>
      </c>
      <c r="I104" s="376">
        <f t="shared" si="122"/>
        <v>0</v>
      </c>
      <c r="J104" s="530">
        <f t="shared" si="123"/>
        <v>0</v>
      </c>
      <c r="K104" s="530">
        <f t="shared" si="123"/>
        <v>0</v>
      </c>
      <c r="L104" s="571">
        <f t="shared" si="123"/>
        <v>0</v>
      </c>
      <c r="M104" s="151"/>
      <c r="N104" s="159">
        <f t="shared" si="87"/>
        <v>0</v>
      </c>
      <c r="O104" s="73"/>
      <c r="P104" s="1"/>
      <c r="Q104" s="1"/>
      <c r="R104" s="73"/>
      <c r="S104" s="1"/>
      <c r="T104" s="1"/>
      <c r="U104" s="1"/>
      <c r="V104" s="1"/>
      <c r="W104" s="79"/>
      <c r="X104" s="489">
        <f t="shared" si="83"/>
        <v>0</v>
      </c>
      <c r="Y104" s="414"/>
      <c r="Z104" s="1"/>
      <c r="AA104" s="79"/>
      <c r="AB104" s="79"/>
      <c r="AC104" s="79"/>
      <c r="AD104" s="44"/>
      <c r="AF104" s="168"/>
    </row>
    <row r="105" spans="1:32" hidden="1" x14ac:dyDescent="0.25">
      <c r="B105" s="54"/>
      <c r="C105" s="2"/>
      <c r="D105" s="801" t="s">
        <v>807</v>
      </c>
      <c r="E105" s="801"/>
      <c r="F105" s="373">
        <f t="shared" si="119"/>
        <v>0</v>
      </c>
      <c r="G105" s="621">
        <f t="shared" si="120"/>
        <v>0</v>
      </c>
      <c r="H105" s="621">
        <f t="shared" si="121"/>
        <v>0</v>
      </c>
      <c r="I105" s="373">
        <f t="shared" si="122"/>
        <v>0</v>
      </c>
      <c r="J105" s="527">
        <f t="shared" si="123"/>
        <v>0</v>
      </c>
      <c r="K105" s="527">
        <f t="shared" si="123"/>
        <v>0</v>
      </c>
      <c r="L105" s="568">
        <f t="shared" si="123"/>
        <v>0</v>
      </c>
      <c r="M105" s="141"/>
      <c r="N105" s="159">
        <f t="shared" si="87"/>
        <v>0</v>
      </c>
      <c r="O105" s="73"/>
      <c r="P105" s="1"/>
      <c r="Q105" s="1"/>
      <c r="R105" s="73"/>
      <c r="S105" s="1"/>
      <c r="T105" s="1"/>
      <c r="U105" s="1"/>
      <c r="V105" s="1"/>
      <c r="W105" s="79"/>
      <c r="X105" s="489">
        <f t="shared" si="83"/>
        <v>0</v>
      </c>
      <c r="Y105" s="414"/>
      <c r="Z105" s="1"/>
      <c r="AA105" s="79"/>
      <c r="AB105" s="79"/>
      <c r="AC105" s="79"/>
      <c r="AD105" s="44"/>
      <c r="AF105" s="168"/>
    </row>
    <row r="106" spans="1:32" ht="25.5" hidden="1" customHeight="1" x14ac:dyDescent="0.25">
      <c r="B106" s="54"/>
      <c r="C106" s="2"/>
      <c r="D106" s="798" t="s">
        <v>526</v>
      </c>
      <c r="E106" s="798"/>
      <c r="F106" s="376">
        <f t="shared" si="119"/>
        <v>0</v>
      </c>
      <c r="G106" s="624">
        <f t="shared" si="120"/>
        <v>0</v>
      </c>
      <c r="H106" s="624">
        <f t="shared" si="121"/>
        <v>0</v>
      </c>
      <c r="I106" s="376">
        <f t="shared" si="122"/>
        <v>0</v>
      </c>
      <c r="J106" s="530">
        <f t="shared" si="123"/>
        <v>0</v>
      </c>
      <c r="K106" s="530">
        <f t="shared" si="123"/>
        <v>0</v>
      </c>
      <c r="L106" s="571">
        <f t="shared" si="123"/>
        <v>0</v>
      </c>
      <c r="M106" s="151"/>
      <c r="N106" s="159">
        <f t="shared" si="87"/>
        <v>0</v>
      </c>
      <c r="O106" s="73"/>
      <c r="P106" s="1"/>
      <c r="Q106" s="1"/>
      <c r="R106" s="73"/>
      <c r="S106" s="1"/>
      <c r="T106" s="1"/>
      <c r="U106" s="1"/>
      <c r="V106" s="1"/>
      <c r="W106" s="79"/>
      <c r="X106" s="489">
        <f t="shared" si="83"/>
        <v>0</v>
      </c>
      <c r="Y106" s="414"/>
      <c r="Z106" s="1"/>
      <c r="AA106" s="79"/>
      <c r="AB106" s="79"/>
      <c r="AC106" s="79"/>
      <c r="AD106" s="44"/>
      <c r="AF106" s="168"/>
    </row>
    <row r="107" spans="1:32" ht="25.5" hidden="1" customHeight="1" x14ac:dyDescent="0.25">
      <c r="B107" s="54"/>
      <c r="C107" s="2"/>
      <c r="D107" s="798" t="s">
        <v>528</v>
      </c>
      <c r="E107" s="798"/>
      <c r="F107" s="376">
        <f t="shared" si="119"/>
        <v>0</v>
      </c>
      <c r="G107" s="624">
        <f t="shared" si="120"/>
        <v>0</v>
      </c>
      <c r="H107" s="624">
        <f t="shared" si="121"/>
        <v>0</v>
      </c>
      <c r="I107" s="376">
        <f t="shared" si="122"/>
        <v>0</v>
      </c>
      <c r="J107" s="530">
        <f t="shared" si="123"/>
        <v>0</v>
      </c>
      <c r="K107" s="530">
        <f t="shared" si="123"/>
        <v>0</v>
      </c>
      <c r="L107" s="571">
        <f t="shared" si="123"/>
        <v>0</v>
      </c>
      <c r="M107" s="151"/>
      <c r="N107" s="159">
        <f t="shared" si="87"/>
        <v>0</v>
      </c>
      <c r="O107" s="73"/>
      <c r="P107" s="1"/>
      <c r="Q107" s="1"/>
      <c r="R107" s="73"/>
      <c r="S107" s="1"/>
      <c r="T107" s="1"/>
      <c r="U107" s="1"/>
      <c r="V107" s="1"/>
      <c r="W107" s="79"/>
      <c r="X107" s="489">
        <f t="shared" si="83"/>
        <v>0</v>
      </c>
      <c r="Y107" s="414"/>
      <c r="Z107" s="1"/>
      <c r="AA107" s="79"/>
      <c r="AB107" s="79"/>
      <c r="AC107" s="79"/>
      <c r="AD107" s="44"/>
      <c r="AF107" s="168"/>
    </row>
    <row r="108" spans="1:32" s="41" customFormat="1" hidden="1" x14ac:dyDescent="0.25">
      <c r="A108" s="125" t="s">
        <v>231</v>
      </c>
      <c r="B108" s="106" t="s">
        <v>664</v>
      </c>
      <c r="C108" s="811" t="s">
        <v>232</v>
      </c>
      <c r="D108" s="812"/>
      <c r="E108" s="812"/>
      <c r="F108" s="377">
        <f t="shared" ref="F108:L108" si="124">F109+F110+F111+F112+F113+F114+F115+F116+F117+F118</f>
        <v>0</v>
      </c>
      <c r="G108" s="625">
        <f t="shared" si="124"/>
        <v>0</v>
      </c>
      <c r="H108" s="625">
        <f t="shared" si="124"/>
        <v>0</v>
      </c>
      <c r="I108" s="377">
        <f t="shared" si="124"/>
        <v>0</v>
      </c>
      <c r="J108" s="531">
        <f t="shared" ref="J108" si="125">J109+J110+J111+J112+J113+J114+J115+J116+J117+J118</f>
        <v>0</v>
      </c>
      <c r="K108" s="531">
        <f t="shared" si="124"/>
        <v>0</v>
      </c>
      <c r="L108" s="572">
        <f t="shared" si="124"/>
        <v>0</v>
      </c>
      <c r="M108" s="152">
        <f t="shared" ref="M108:AD108" si="126">M109+M110+M111+M112+M113+M114+M115+M116+M117+M118</f>
        <v>0</v>
      </c>
      <c r="N108" s="162">
        <f t="shared" si="87"/>
        <v>0</v>
      </c>
      <c r="O108" s="108">
        <f t="shared" ref="O108:Q108" si="127">O109+O110+O111+O112+O113+O114+O115+O116+O117+O118</f>
        <v>0</v>
      </c>
      <c r="P108" s="109">
        <f t="shared" si="127"/>
        <v>0</v>
      </c>
      <c r="Q108" s="109">
        <f t="shared" si="127"/>
        <v>0</v>
      </c>
      <c r="R108" s="108">
        <f t="shared" si="126"/>
        <v>0</v>
      </c>
      <c r="S108" s="109">
        <f t="shared" si="126"/>
        <v>0</v>
      </c>
      <c r="T108" s="109">
        <f t="shared" si="126"/>
        <v>0</v>
      </c>
      <c r="U108" s="109">
        <f t="shared" si="126"/>
        <v>0</v>
      </c>
      <c r="V108" s="109">
        <f t="shared" si="126"/>
        <v>0</v>
      </c>
      <c r="W108" s="112">
        <f t="shared" si="126"/>
        <v>0</v>
      </c>
      <c r="X108" s="491">
        <f t="shared" si="83"/>
        <v>0</v>
      </c>
      <c r="Y108" s="416">
        <f t="shared" si="126"/>
        <v>0</v>
      </c>
      <c r="Z108" s="109">
        <f t="shared" si="126"/>
        <v>0</v>
      </c>
      <c r="AA108" s="112">
        <f t="shared" si="126"/>
        <v>0</v>
      </c>
      <c r="AB108" s="112">
        <f t="shared" si="126"/>
        <v>0</v>
      </c>
      <c r="AC108" s="112">
        <f t="shared" si="126"/>
        <v>0</v>
      </c>
      <c r="AD108" s="113">
        <f t="shared" si="126"/>
        <v>0</v>
      </c>
      <c r="AF108" s="168"/>
    </row>
    <row r="109" spans="1:32" hidden="1" x14ac:dyDescent="0.25">
      <c r="B109" s="54"/>
      <c r="C109" s="2"/>
      <c r="D109" s="801" t="s">
        <v>368</v>
      </c>
      <c r="E109" s="801"/>
      <c r="F109" s="373">
        <f t="shared" ref="F109:F118" si="128">SUM(Q109:AC109)</f>
        <v>0</v>
      </c>
      <c r="G109" s="621">
        <f t="shared" ref="G109:G118" si="129">SUM(Q109:AC109)</f>
        <v>0</v>
      </c>
      <c r="H109" s="621">
        <f t="shared" ref="H109:H118" si="130">SUM(Q109:AC109)</f>
        <v>0</v>
      </c>
      <c r="I109" s="373">
        <f t="shared" ref="I109:I118" si="131">SUM(Q109:AC109)</f>
        <v>0</v>
      </c>
      <c r="J109" s="527">
        <f t="shared" ref="J109:L118" si="132">SUM(P109:AB109)</f>
        <v>0</v>
      </c>
      <c r="K109" s="527">
        <f t="shared" si="132"/>
        <v>0</v>
      </c>
      <c r="L109" s="568">
        <f t="shared" si="132"/>
        <v>0</v>
      </c>
      <c r="M109" s="141"/>
      <c r="N109" s="159">
        <f t="shared" si="87"/>
        <v>0</v>
      </c>
      <c r="O109" s="73"/>
      <c r="P109" s="1"/>
      <c r="Q109" s="1"/>
      <c r="R109" s="73"/>
      <c r="S109" s="1"/>
      <c r="T109" s="1"/>
      <c r="U109" s="1"/>
      <c r="V109" s="1"/>
      <c r="W109" s="79"/>
      <c r="X109" s="489">
        <f t="shared" si="83"/>
        <v>0</v>
      </c>
      <c r="Y109" s="414"/>
      <c r="Z109" s="1"/>
      <c r="AA109" s="79"/>
      <c r="AB109" s="79"/>
      <c r="AC109" s="79"/>
      <c r="AD109" s="44"/>
      <c r="AF109" s="168"/>
    </row>
    <row r="110" spans="1:32" hidden="1" x14ac:dyDescent="0.25">
      <c r="B110" s="54"/>
      <c r="C110" s="2"/>
      <c r="D110" s="801" t="s">
        <v>515</v>
      </c>
      <c r="E110" s="801"/>
      <c r="F110" s="373">
        <f t="shared" si="128"/>
        <v>0</v>
      </c>
      <c r="G110" s="621">
        <f t="shared" si="129"/>
        <v>0</v>
      </c>
      <c r="H110" s="621">
        <f t="shared" si="130"/>
        <v>0</v>
      </c>
      <c r="I110" s="373">
        <f t="shared" si="131"/>
        <v>0</v>
      </c>
      <c r="J110" s="527">
        <f t="shared" si="132"/>
        <v>0</v>
      </c>
      <c r="K110" s="527">
        <f t="shared" si="132"/>
        <v>0</v>
      </c>
      <c r="L110" s="568">
        <f t="shared" si="132"/>
        <v>0</v>
      </c>
      <c r="M110" s="141"/>
      <c r="N110" s="159">
        <f t="shared" si="87"/>
        <v>0</v>
      </c>
      <c r="O110" s="73"/>
      <c r="P110" s="1"/>
      <c r="Q110" s="1"/>
      <c r="R110" s="73"/>
      <c r="S110" s="1"/>
      <c r="T110" s="1"/>
      <c r="U110" s="1"/>
      <c r="V110" s="1"/>
      <c r="W110" s="79"/>
      <c r="X110" s="489">
        <f t="shared" si="83"/>
        <v>0</v>
      </c>
      <c r="Y110" s="414"/>
      <c r="Z110" s="1"/>
      <c r="AA110" s="79"/>
      <c r="AB110" s="79"/>
      <c r="AC110" s="79"/>
      <c r="AD110" s="44"/>
      <c r="AF110" s="168"/>
    </row>
    <row r="111" spans="1:32" hidden="1" x14ac:dyDescent="0.25">
      <c r="B111" s="54"/>
      <c r="C111" s="2"/>
      <c r="D111" s="801" t="s">
        <v>517</v>
      </c>
      <c r="E111" s="801"/>
      <c r="F111" s="373">
        <f t="shared" si="128"/>
        <v>0</v>
      </c>
      <c r="G111" s="621">
        <f t="shared" si="129"/>
        <v>0</v>
      </c>
      <c r="H111" s="621">
        <f t="shared" si="130"/>
        <v>0</v>
      </c>
      <c r="I111" s="373">
        <f t="shared" si="131"/>
        <v>0</v>
      </c>
      <c r="J111" s="527">
        <f t="shared" si="132"/>
        <v>0</v>
      </c>
      <c r="K111" s="527">
        <f t="shared" si="132"/>
        <v>0</v>
      </c>
      <c r="L111" s="568">
        <f t="shared" si="132"/>
        <v>0</v>
      </c>
      <c r="M111" s="141"/>
      <c r="N111" s="159">
        <f t="shared" si="87"/>
        <v>0</v>
      </c>
      <c r="O111" s="73"/>
      <c r="P111" s="1"/>
      <c r="Q111" s="1"/>
      <c r="R111" s="73"/>
      <c r="S111" s="1"/>
      <c r="T111" s="1"/>
      <c r="U111" s="1"/>
      <c r="V111" s="1"/>
      <c r="W111" s="79"/>
      <c r="X111" s="489">
        <f t="shared" si="83"/>
        <v>0</v>
      </c>
      <c r="Y111" s="414"/>
      <c r="Z111" s="1"/>
      <c r="AA111" s="79"/>
      <c r="AB111" s="79"/>
      <c r="AC111" s="79"/>
      <c r="AD111" s="44"/>
      <c r="AF111" s="168"/>
    </row>
    <row r="112" spans="1:32" hidden="1" x14ac:dyDescent="0.25">
      <c r="B112" s="54"/>
      <c r="C112" s="2"/>
      <c r="D112" s="801" t="s">
        <v>518</v>
      </c>
      <c r="E112" s="801"/>
      <c r="F112" s="373">
        <f t="shared" si="128"/>
        <v>0</v>
      </c>
      <c r="G112" s="621">
        <f t="shared" si="129"/>
        <v>0</v>
      </c>
      <c r="H112" s="621">
        <f t="shared" si="130"/>
        <v>0</v>
      </c>
      <c r="I112" s="373">
        <f t="shared" si="131"/>
        <v>0</v>
      </c>
      <c r="J112" s="527">
        <f t="shared" si="132"/>
        <v>0</v>
      </c>
      <c r="K112" s="527">
        <f t="shared" si="132"/>
        <v>0</v>
      </c>
      <c r="L112" s="568">
        <f t="shared" si="132"/>
        <v>0</v>
      </c>
      <c r="M112" s="141"/>
      <c r="N112" s="159">
        <f t="shared" si="87"/>
        <v>0</v>
      </c>
      <c r="O112" s="73"/>
      <c r="P112" s="1"/>
      <c r="Q112" s="1"/>
      <c r="R112" s="73"/>
      <c r="S112" s="1"/>
      <c r="T112" s="1"/>
      <c r="U112" s="1"/>
      <c r="V112" s="1"/>
      <c r="W112" s="79"/>
      <c r="X112" s="489">
        <f t="shared" si="83"/>
        <v>0</v>
      </c>
      <c r="Y112" s="414"/>
      <c r="Z112" s="1"/>
      <c r="AA112" s="79"/>
      <c r="AB112" s="79"/>
      <c r="AC112" s="79"/>
      <c r="AD112" s="44"/>
      <c r="AF112" s="168"/>
    </row>
    <row r="113" spans="1:32" hidden="1" x14ac:dyDescent="0.25">
      <c r="B113" s="54"/>
      <c r="C113" s="2"/>
      <c r="D113" s="801" t="s">
        <v>522</v>
      </c>
      <c r="E113" s="801"/>
      <c r="F113" s="373">
        <f t="shared" si="128"/>
        <v>0</v>
      </c>
      <c r="G113" s="621">
        <f t="shared" si="129"/>
        <v>0</v>
      </c>
      <c r="H113" s="621">
        <f t="shared" si="130"/>
        <v>0</v>
      </c>
      <c r="I113" s="373">
        <f t="shared" si="131"/>
        <v>0</v>
      </c>
      <c r="J113" s="527">
        <f t="shared" si="132"/>
        <v>0</v>
      </c>
      <c r="K113" s="527">
        <f t="shared" si="132"/>
        <v>0</v>
      </c>
      <c r="L113" s="568">
        <f t="shared" si="132"/>
        <v>0</v>
      </c>
      <c r="M113" s="141"/>
      <c r="N113" s="159">
        <f t="shared" si="87"/>
        <v>0</v>
      </c>
      <c r="O113" s="73"/>
      <c r="P113" s="1"/>
      <c r="Q113" s="1"/>
      <c r="R113" s="73"/>
      <c r="S113" s="1"/>
      <c r="T113" s="1"/>
      <c r="U113" s="1"/>
      <c r="V113" s="1"/>
      <c r="W113" s="79"/>
      <c r="X113" s="489">
        <f t="shared" si="83"/>
        <v>0</v>
      </c>
      <c r="Y113" s="414"/>
      <c r="Z113" s="1"/>
      <c r="AA113" s="79"/>
      <c r="AB113" s="79"/>
      <c r="AC113" s="79"/>
      <c r="AD113" s="44"/>
      <c r="AF113" s="168"/>
    </row>
    <row r="114" spans="1:32" hidden="1" x14ac:dyDescent="0.25">
      <c r="B114" s="54"/>
      <c r="C114" s="2"/>
      <c r="D114" s="801" t="s">
        <v>520</v>
      </c>
      <c r="E114" s="801"/>
      <c r="F114" s="373">
        <f t="shared" si="128"/>
        <v>0</v>
      </c>
      <c r="G114" s="621">
        <f t="shared" si="129"/>
        <v>0</v>
      </c>
      <c r="H114" s="621">
        <f t="shared" si="130"/>
        <v>0</v>
      </c>
      <c r="I114" s="373">
        <f t="shared" si="131"/>
        <v>0</v>
      </c>
      <c r="J114" s="527">
        <f t="shared" si="132"/>
        <v>0</v>
      </c>
      <c r="K114" s="527">
        <f t="shared" si="132"/>
        <v>0</v>
      </c>
      <c r="L114" s="568">
        <f t="shared" si="132"/>
        <v>0</v>
      </c>
      <c r="M114" s="141"/>
      <c r="N114" s="159">
        <f t="shared" si="87"/>
        <v>0</v>
      </c>
      <c r="O114" s="73"/>
      <c r="P114" s="1"/>
      <c r="Q114" s="1"/>
      <c r="R114" s="73"/>
      <c r="S114" s="1"/>
      <c r="T114" s="1"/>
      <c r="U114" s="1"/>
      <c r="V114" s="1"/>
      <c r="W114" s="79"/>
      <c r="X114" s="489">
        <f t="shared" si="83"/>
        <v>0</v>
      </c>
      <c r="Y114" s="414"/>
      <c r="Z114" s="1"/>
      <c r="AA114" s="79"/>
      <c r="AB114" s="79"/>
      <c r="AC114" s="79"/>
      <c r="AD114" s="44"/>
      <c r="AF114" s="168"/>
    </row>
    <row r="115" spans="1:32" ht="25.5" hidden="1" customHeight="1" x14ac:dyDescent="0.25">
      <c r="B115" s="54"/>
      <c r="C115" s="2"/>
      <c r="D115" s="798" t="s">
        <v>524</v>
      </c>
      <c r="E115" s="798"/>
      <c r="F115" s="376">
        <f t="shared" si="128"/>
        <v>0</v>
      </c>
      <c r="G115" s="624">
        <f t="shared" si="129"/>
        <v>0</v>
      </c>
      <c r="H115" s="624">
        <f t="shared" si="130"/>
        <v>0</v>
      </c>
      <c r="I115" s="376">
        <f t="shared" si="131"/>
        <v>0</v>
      </c>
      <c r="J115" s="530">
        <f t="shared" si="132"/>
        <v>0</v>
      </c>
      <c r="K115" s="530">
        <f t="shared" si="132"/>
        <v>0</v>
      </c>
      <c r="L115" s="571">
        <f t="shared" si="132"/>
        <v>0</v>
      </c>
      <c r="M115" s="151"/>
      <c r="N115" s="159">
        <f t="shared" si="87"/>
        <v>0</v>
      </c>
      <c r="O115" s="73"/>
      <c r="P115" s="1"/>
      <c r="Q115" s="1"/>
      <c r="R115" s="73"/>
      <c r="S115" s="1"/>
      <c r="T115" s="1"/>
      <c r="U115" s="1"/>
      <c r="V115" s="1"/>
      <c r="W115" s="79"/>
      <c r="X115" s="489">
        <f t="shared" si="83"/>
        <v>0</v>
      </c>
      <c r="Y115" s="414"/>
      <c r="Z115" s="1"/>
      <c r="AA115" s="79"/>
      <c r="AB115" s="79"/>
      <c r="AC115" s="79"/>
      <c r="AD115" s="44"/>
      <c r="AF115" s="168"/>
    </row>
    <row r="116" spans="1:32" hidden="1" x14ac:dyDescent="0.25">
      <c r="B116" s="54"/>
      <c r="C116" s="2"/>
      <c r="D116" s="801" t="s">
        <v>525</v>
      </c>
      <c r="E116" s="801"/>
      <c r="F116" s="373">
        <f t="shared" si="128"/>
        <v>0</v>
      </c>
      <c r="G116" s="621">
        <f t="shared" si="129"/>
        <v>0</v>
      </c>
      <c r="H116" s="621">
        <f t="shared" si="130"/>
        <v>0</v>
      </c>
      <c r="I116" s="373">
        <f t="shared" si="131"/>
        <v>0</v>
      </c>
      <c r="J116" s="527">
        <f t="shared" si="132"/>
        <v>0</v>
      </c>
      <c r="K116" s="527">
        <f t="shared" si="132"/>
        <v>0</v>
      </c>
      <c r="L116" s="568">
        <f t="shared" si="132"/>
        <v>0</v>
      </c>
      <c r="M116" s="141"/>
      <c r="N116" s="159">
        <f t="shared" si="87"/>
        <v>0</v>
      </c>
      <c r="O116" s="73"/>
      <c r="P116" s="1"/>
      <c r="Q116" s="1"/>
      <c r="R116" s="73"/>
      <c r="S116" s="1"/>
      <c r="T116" s="1"/>
      <c r="U116" s="1"/>
      <c r="V116" s="1"/>
      <c r="W116" s="79"/>
      <c r="X116" s="489">
        <f t="shared" si="83"/>
        <v>0</v>
      </c>
      <c r="Y116" s="414"/>
      <c r="Z116" s="1"/>
      <c r="AA116" s="79"/>
      <c r="AB116" s="79"/>
      <c r="AC116" s="79"/>
      <c r="AD116" s="44"/>
      <c r="AF116" s="168"/>
    </row>
    <row r="117" spans="1:32" ht="25.5" hidden="1" customHeight="1" x14ac:dyDescent="0.25">
      <c r="B117" s="54"/>
      <c r="C117" s="2"/>
      <c r="D117" s="798" t="s">
        <v>527</v>
      </c>
      <c r="E117" s="798"/>
      <c r="F117" s="376">
        <f t="shared" si="128"/>
        <v>0</v>
      </c>
      <c r="G117" s="624">
        <f t="shared" si="129"/>
        <v>0</v>
      </c>
      <c r="H117" s="624">
        <f t="shared" si="130"/>
        <v>0</v>
      </c>
      <c r="I117" s="376">
        <f t="shared" si="131"/>
        <v>0</v>
      </c>
      <c r="J117" s="530">
        <f t="shared" si="132"/>
        <v>0</v>
      </c>
      <c r="K117" s="530">
        <f t="shared" si="132"/>
        <v>0</v>
      </c>
      <c r="L117" s="571">
        <f t="shared" si="132"/>
        <v>0</v>
      </c>
      <c r="M117" s="151"/>
      <c r="N117" s="159">
        <f t="shared" si="87"/>
        <v>0</v>
      </c>
      <c r="O117" s="73"/>
      <c r="P117" s="1"/>
      <c r="Q117" s="1"/>
      <c r="R117" s="73"/>
      <c r="S117" s="1"/>
      <c r="T117" s="1"/>
      <c r="U117" s="1"/>
      <c r="V117" s="1"/>
      <c r="W117" s="79"/>
      <c r="X117" s="489">
        <f t="shared" si="83"/>
        <v>0</v>
      </c>
      <c r="Y117" s="414"/>
      <c r="Z117" s="1"/>
      <c r="AA117" s="79"/>
      <c r="AB117" s="79"/>
      <c r="AC117" s="79"/>
      <c r="AD117" s="44"/>
      <c r="AF117" s="168"/>
    </row>
    <row r="118" spans="1:32" ht="25.5" hidden="1" customHeight="1" x14ac:dyDescent="0.25">
      <c r="B118" s="54"/>
      <c r="C118" s="2"/>
      <c r="D118" s="798" t="s">
        <v>529</v>
      </c>
      <c r="E118" s="798"/>
      <c r="F118" s="376">
        <f t="shared" si="128"/>
        <v>0</v>
      </c>
      <c r="G118" s="624">
        <f t="shared" si="129"/>
        <v>0</v>
      </c>
      <c r="H118" s="624">
        <f t="shared" si="130"/>
        <v>0</v>
      </c>
      <c r="I118" s="376">
        <f t="shared" si="131"/>
        <v>0</v>
      </c>
      <c r="J118" s="530">
        <f t="shared" si="132"/>
        <v>0</v>
      </c>
      <c r="K118" s="530">
        <f t="shared" si="132"/>
        <v>0</v>
      </c>
      <c r="L118" s="571">
        <f t="shared" si="132"/>
        <v>0</v>
      </c>
      <c r="M118" s="151"/>
      <c r="N118" s="159">
        <f t="shared" si="87"/>
        <v>0</v>
      </c>
      <c r="O118" s="73"/>
      <c r="P118" s="1"/>
      <c r="Q118" s="1"/>
      <c r="R118" s="73"/>
      <c r="S118" s="1"/>
      <c r="T118" s="1"/>
      <c r="U118" s="1"/>
      <c r="V118" s="1"/>
      <c r="W118" s="79"/>
      <c r="X118" s="489">
        <f t="shared" si="83"/>
        <v>0</v>
      </c>
      <c r="Y118" s="414"/>
      <c r="Z118" s="1"/>
      <c r="AA118" s="79"/>
      <c r="AB118" s="79"/>
      <c r="AC118" s="79"/>
      <c r="AD118" s="44"/>
      <c r="AF118" s="168"/>
    </row>
    <row r="119" spans="1:32" s="41" customFormat="1" ht="27.75" hidden="1" customHeight="1" x14ac:dyDescent="0.25">
      <c r="A119" s="125" t="s">
        <v>233</v>
      </c>
      <c r="B119" s="106" t="s">
        <v>665</v>
      </c>
      <c r="C119" s="853" t="s">
        <v>809</v>
      </c>
      <c r="D119" s="854"/>
      <c r="E119" s="854"/>
      <c r="F119" s="375">
        <f t="shared" ref="F119:L119" si="133">F120+F121</f>
        <v>0</v>
      </c>
      <c r="G119" s="623">
        <f t="shared" si="133"/>
        <v>0</v>
      </c>
      <c r="H119" s="623">
        <f t="shared" si="133"/>
        <v>0</v>
      </c>
      <c r="I119" s="375">
        <f t="shared" si="133"/>
        <v>0</v>
      </c>
      <c r="J119" s="529">
        <f t="shared" ref="J119" si="134">J120+J121</f>
        <v>0</v>
      </c>
      <c r="K119" s="529">
        <f t="shared" si="133"/>
        <v>0</v>
      </c>
      <c r="L119" s="570">
        <f t="shared" si="133"/>
        <v>0</v>
      </c>
      <c r="M119" s="150">
        <f t="shared" ref="M119:AD119" si="135">M120+M121</f>
        <v>0</v>
      </c>
      <c r="N119" s="162">
        <f t="shared" si="87"/>
        <v>0</v>
      </c>
      <c r="O119" s="108">
        <f t="shared" ref="O119:Q119" si="136">O120+O121</f>
        <v>0</v>
      </c>
      <c r="P119" s="109">
        <f t="shared" si="136"/>
        <v>0</v>
      </c>
      <c r="Q119" s="109">
        <f t="shared" si="136"/>
        <v>0</v>
      </c>
      <c r="R119" s="108">
        <f t="shared" si="135"/>
        <v>0</v>
      </c>
      <c r="S119" s="109">
        <f t="shared" si="135"/>
        <v>0</v>
      </c>
      <c r="T119" s="109">
        <f t="shared" si="135"/>
        <v>0</v>
      </c>
      <c r="U119" s="109">
        <f t="shared" si="135"/>
        <v>0</v>
      </c>
      <c r="V119" s="109">
        <f t="shared" si="135"/>
        <v>0</v>
      </c>
      <c r="W119" s="112">
        <f t="shared" si="135"/>
        <v>0</v>
      </c>
      <c r="X119" s="491">
        <f t="shared" si="83"/>
        <v>0</v>
      </c>
      <c r="Y119" s="416">
        <f t="shared" si="135"/>
        <v>0</v>
      </c>
      <c r="Z119" s="109">
        <f t="shared" si="135"/>
        <v>0</v>
      </c>
      <c r="AA119" s="112">
        <f t="shared" si="135"/>
        <v>0</v>
      </c>
      <c r="AB119" s="112">
        <f t="shared" si="135"/>
        <v>0</v>
      </c>
      <c r="AC119" s="112">
        <f t="shared" si="135"/>
        <v>0</v>
      </c>
      <c r="AD119" s="113">
        <f t="shared" si="135"/>
        <v>0</v>
      </c>
      <c r="AF119" s="168"/>
    </row>
    <row r="120" spans="1:32" hidden="1" x14ac:dyDescent="0.25">
      <c r="B120" s="54"/>
      <c r="C120" s="2"/>
      <c r="D120" s="801" t="s">
        <v>531</v>
      </c>
      <c r="E120" s="801"/>
      <c r="F120" s="373">
        <f>SUM(Q120:AC120)</f>
        <v>0</v>
      </c>
      <c r="G120" s="621">
        <f>SUM(Q120:AC120)</f>
        <v>0</v>
      </c>
      <c r="H120" s="621">
        <f>SUM(Q120:AC120)</f>
        <v>0</v>
      </c>
      <c r="I120" s="373">
        <f>SUM(Q120:AC120)</f>
        <v>0</v>
      </c>
      <c r="J120" s="527">
        <f t="shared" ref="J120:L121" si="137">SUM(P120:AB120)</f>
        <v>0</v>
      </c>
      <c r="K120" s="527">
        <f t="shared" si="137"/>
        <v>0</v>
      </c>
      <c r="L120" s="568">
        <f t="shared" si="137"/>
        <v>0</v>
      </c>
      <c r="M120" s="141"/>
      <c r="N120" s="159">
        <f t="shared" si="87"/>
        <v>0</v>
      </c>
      <c r="O120" s="73"/>
      <c r="P120" s="1"/>
      <c r="Q120" s="1"/>
      <c r="R120" s="73"/>
      <c r="S120" s="1"/>
      <c r="T120" s="1"/>
      <c r="U120" s="1"/>
      <c r="V120" s="1"/>
      <c r="W120" s="79"/>
      <c r="X120" s="489">
        <f t="shared" si="83"/>
        <v>0</v>
      </c>
      <c r="Y120" s="414"/>
      <c r="Z120" s="1"/>
      <c r="AA120" s="79"/>
      <c r="AB120" s="79"/>
      <c r="AC120" s="79"/>
      <c r="AD120" s="44"/>
      <c r="AF120" s="168"/>
    </row>
    <row r="121" spans="1:32" ht="25.5" hidden="1" customHeight="1" x14ac:dyDescent="0.25">
      <c r="B121" s="54"/>
      <c r="C121" s="2"/>
      <c r="D121" s="798" t="s">
        <v>530</v>
      </c>
      <c r="E121" s="798"/>
      <c r="F121" s="376">
        <f>SUM(Q121:AC121)</f>
        <v>0</v>
      </c>
      <c r="G121" s="624">
        <f>SUM(Q121:AC121)</f>
        <v>0</v>
      </c>
      <c r="H121" s="624">
        <f>SUM(Q121:AC121)</f>
        <v>0</v>
      </c>
      <c r="I121" s="376">
        <f>SUM(Q121:AC121)</f>
        <v>0</v>
      </c>
      <c r="J121" s="530">
        <f t="shared" si="137"/>
        <v>0</v>
      </c>
      <c r="K121" s="530">
        <f t="shared" si="137"/>
        <v>0</v>
      </c>
      <c r="L121" s="571">
        <f t="shared" si="137"/>
        <v>0</v>
      </c>
      <c r="M121" s="151"/>
      <c r="N121" s="159">
        <f t="shared" si="87"/>
        <v>0</v>
      </c>
      <c r="O121" s="73"/>
      <c r="P121" s="1"/>
      <c r="Q121" s="1"/>
      <c r="R121" s="73"/>
      <c r="S121" s="1"/>
      <c r="T121" s="1"/>
      <c r="U121" s="1"/>
      <c r="V121" s="1"/>
      <c r="W121" s="79"/>
      <c r="X121" s="489">
        <f t="shared" si="83"/>
        <v>0</v>
      </c>
      <c r="Y121" s="414"/>
      <c r="Z121" s="1"/>
      <c r="AA121" s="79"/>
      <c r="AB121" s="79"/>
      <c r="AC121" s="79"/>
      <c r="AD121" s="44"/>
      <c r="AF121" s="168"/>
    </row>
    <row r="122" spans="1:32" s="41" customFormat="1" hidden="1" x14ac:dyDescent="0.25">
      <c r="A122" s="125" t="s">
        <v>234</v>
      </c>
      <c r="B122" s="106" t="s">
        <v>667</v>
      </c>
      <c r="C122" s="853" t="s">
        <v>810</v>
      </c>
      <c r="D122" s="854"/>
      <c r="E122" s="854"/>
      <c r="F122" s="375">
        <f t="shared" ref="F122:L122" si="138">F123+F124+F125+F126+F127+F128+F129+F130+F131+F132+F133</f>
        <v>0</v>
      </c>
      <c r="G122" s="623">
        <f t="shared" si="138"/>
        <v>0</v>
      </c>
      <c r="H122" s="623">
        <f t="shared" si="138"/>
        <v>0</v>
      </c>
      <c r="I122" s="375">
        <f t="shared" si="138"/>
        <v>0</v>
      </c>
      <c r="J122" s="529">
        <f t="shared" ref="J122" si="139">J123+J124+J125+J126+J127+J128+J129+J130+J131+J132+J133</f>
        <v>0</v>
      </c>
      <c r="K122" s="529">
        <f t="shared" si="138"/>
        <v>0</v>
      </c>
      <c r="L122" s="570">
        <f t="shared" si="138"/>
        <v>0</v>
      </c>
      <c r="M122" s="150">
        <f t="shared" ref="M122:AD122" si="140">M123+M124+M125+M126+M127+M128+M129+M130+M131+M132+M133</f>
        <v>0</v>
      </c>
      <c r="N122" s="162">
        <f t="shared" si="87"/>
        <v>0</v>
      </c>
      <c r="O122" s="108">
        <f t="shared" ref="O122:Q122" si="141">O123+O124+O125+O126+O127+O128+O129+O130+O131+O132+O133</f>
        <v>0</v>
      </c>
      <c r="P122" s="109">
        <f t="shared" si="141"/>
        <v>0</v>
      </c>
      <c r="Q122" s="109">
        <f t="shared" si="141"/>
        <v>0</v>
      </c>
      <c r="R122" s="108">
        <f t="shared" si="140"/>
        <v>0</v>
      </c>
      <c r="S122" s="109">
        <f t="shared" si="140"/>
        <v>0</v>
      </c>
      <c r="T122" s="109">
        <f t="shared" si="140"/>
        <v>0</v>
      </c>
      <c r="U122" s="109">
        <f t="shared" si="140"/>
        <v>0</v>
      </c>
      <c r="V122" s="109">
        <f t="shared" si="140"/>
        <v>0</v>
      </c>
      <c r="W122" s="112">
        <f t="shared" si="140"/>
        <v>0</v>
      </c>
      <c r="X122" s="491">
        <f t="shared" si="83"/>
        <v>0</v>
      </c>
      <c r="Y122" s="416">
        <f t="shared" si="140"/>
        <v>0</v>
      </c>
      <c r="Z122" s="109">
        <f t="shared" si="140"/>
        <v>0</v>
      </c>
      <c r="AA122" s="112">
        <f t="shared" si="140"/>
        <v>0</v>
      </c>
      <c r="AB122" s="112">
        <f t="shared" si="140"/>
        <v>0</v>
      </c>
      <c r="AC122" s="112">
        <f t="shared" si="140"/>
        <v>0</v>
      </c>
      <c r="AD122" s="113">
        <f t="shared" si="140"/>
        <v>0</v>
      </c>
      <c r="AF122" s="168"/>
    </row>
    <row r="123" spans="1:32" hidden="1" x14ac:dyDescent="0.25">
      <c r="B123" s="54"/>
      <c r="C123" s="2"/>
      <c r="D123" s="801" t="s">
        <v>354</v>
      </c>
      <c r="E123" s="801"/>
      <c r="F123" s="373">
        <f t="shared" ref="F123:F136" si="142">SUM(Q123:AC123)</f>
        <v>0</v>
      </c>
      <c r="G123" s="621">
        <f t="shared" ref="G123:G136" si="143">SUM(Q123:AC123)</f>
        <v>0</v>
      </c>
      <c r="H123" s="621">
        <f t="shared" ref="H123:H136" si="144">SUM(Q123:AC123)</f>
        <v>0</v>
      </c>
      <c r="I123" s="373">
        <f t="shared" ref="I123:I136" si="145">SUM(Q123:AC123)</f>
        <v>0</v>
      </c>
      <c r="J123" s="527">
        <f t="shared" ref="J123:L136" si="146">SUM(P123:AB123)</f>
        <v>0</v>
      </c>
      <c r="K123" s="527">
        <f t="shared" si="146"/>
        <v>0</v>
      </c>
      <c r="L123" s="568">
        <f t="shared" si="146"/>
        <v>0</v>
      </c>
      <c r="M123" s="141"/>
      <c r="N123" s="159">
        <f t="shared" si="87"/>
        <v>0</v>
      </c>
      <c r="O123" s="73"/>
      <c r="P123" s="1"/>
      <c r="Q123" s="1"/>
      <c r="R123" s="73"/>
      <c r="S123" s="1"/>
      <c r="T123" s="1"/>
      <c r="U123" s="1"/>
      <c r="V123" s="1"/>
      <c r="W123" s="79"/>
      <c r="X123" s="489">
        <f t="shared" si="83"/>
        <v>0</v>
      </c>
      <c r="Y123" s="414"/>
      <c r="Z123" s="1"/>
      <c r="AA123" s="79"/>
      <c r="AB123" s="79"/>
      <c r="AC123" s="79"/>
      <c r="AD123" s="44"/>
      <c r="AF123" s="168"/>
    </row>
    <row r="124" spans="1:32" hidden="1" x14ac:dyDescent="0.25">
      <c r="B124" s="54"/>
      <c r="C124" s="2"/>
      <c r="D124" s="801" t="s">
        <v>357</v>
      </c>
      <c r="E124" s="801"/>
      <c r="F124" s="373">
        <f t="shared" si="142"/>
        <v>0</v>
      </c>
      <c r="G124" s="621">
        <f t="shared" si="143"/>
        <v>0</v>
      </c>
      <c r="H124" s="621">
        <f t="shared" si="144"/>
        <v>0</v>
      </c>
      <c r="I124" s="373">
        <f t="shared" si="145"/>
        <v>0</v>
      </c>
      <c r="J124" s="527">
        <f t="shared" si="146"/>
        <v>0</v>
      </c>
      <c r="K124" s="527">
        <f t="shared" si="146"/>
        <v>0</v>
      </c>
      <c r="L124" s="568">
        <f t="shared" si="146"/>
        <v>0</v>
      </c>
      <c r="M124" s="141"/>
      <c r="N124" s="159">
        <f t="shared" si="87"/>
        <v>0</v>
      </c>
      <c r="O124" s="73"/>
      <c r="P124" s="1"/>
      <c r="Q124" s="1"/>
      <c r="R124" s="73"/>
      <c r="S124" s="1"/>
      <c r="T124" s="1"/>
      <c r="U124" s="1"/>
      <c r="V124" s="1"/>
      <c r="W124" s="79"/>
      <c r="X124" s="489">
        <f t="shared" si="83"/>
        <v>0</v>
      </c>
      <c r="Y124" s="414"/>
      <c r="Z124" s="1"/>
      <c r="AA124" s="79"/>
      <c r="AB124" s="79"/>
      <c r="AC124" s="79"/>
      <c r="AD124" s="44"/>
      <c r="AF124" s="168"/>
    </row>
    <row r="125" spans="1:32" hidden="1" x14ac:dyDescent="0.25">
      <c r="B125" s="54"/>
      <c r="C125" s="2"/>
      <c r="D125" s="801" t="s">
        <v>358</v>
      </c>
      <c r="E125" s="801"/>
      <c r="F125" s="373">
        <f t="shared" si="142"/>
        <v>0</v>
      </c>
      <c r="G125" s="621">
        <f t="shared" si="143"/>
        <v>0</v>
      </c>
      <c r="H125" s="621">
        <f t="shared" si="144"/>
        <v>0</v>
      </c>
      <c r="I125" s="373">
        <f t="shared" si="145"/>
        <v>0</v>
      </c>
      <c r="J125" s="527">
        <f t="shared" si="146"/>
        <v>0</v>
      </c>
      <c r="K125" s="527">
        <f t="shared" si="146"/>
        <v>0</v>
      </c>
      <c r="L125" s="568">
        <f t="shared" si="146"/>
        <v>0</v>
      </c>
      <c r="M125" s="141"/>
      <c r="N125" s="159">
        <f t="shared" si="87"/>
        <v>0</v>
      </c>
      <c r="O125" s="73"/>
      <c r="P125" s="1"/>
      <c r="Q125" s="1"/>
      <c r="R125" s="73"/>
      <c r="S125" s="1"/>
      <c r="T125" s="1"/>
      <c r="U125" s="1"/>
      <c r="V125" s="1"/>
      <c r="W125" s="79"/>
      <c r="X125" s="489">
        <f t="shared" si="83"/>
        <v>0</v>
      </c>
      <c r="Y125" s="414"/>
      <c r="Z125" s="1"/>
      <c r="AA125" s="79"/>
      <c r="AB125" s="79"/>
      <c r="AC125" s="79"/>
      <c r="AD125" s="44"/>
      <c r="AF125" s="168"/>
    </row>
    <row r="126" spans="1:32" hidden="1" x14ac:dyDescent="0.25">
      <c r="B126" s="54"/>
      <c r="C126" s="2"/>
      <c r="D126" s="801" t="s">
        <v>355</v>
      </c>
      <c r="E126" s="801"/>
      <c r="F126" s="373">
        <f t="shared" si="142"/>
        <v>0</v>
      </c>
      <c r="G126" s="621">
        <f t="shared" si="143"/>
        <v>0</v>
      </c>
      <c r="H126" s="621">
        <f t="shared" si="144"/>
        <v>0</v>
      </c>
      <c r="I126" s="373">
        <f t="shared" si="145"/>
        <v>0</v>
      </c>
      <c r="J126" s="527">
        <f t="shared" si="146"/>
        <v>0</v>
      </c>
      <c r="K126" s="527">
        <f t="shared" si="146"/>
        <v>0</v>
      </c>
      <c r="L126" s="568">
        <f t="shared" si="146"/>
        <v>0</v>
      </c>
      <c r="M126" s="141"/>
      <c r="N126" s="159">
        <f t="shared" si="87"/>
        <v>0</v>
      </c>
      <c r="O126" s="73"/>
      <c r="P126" s="1"/>
      <c r="Q126" s="1"/>
      <c r="R126" s="73"/>
      <c r="S126" s="1"/>
      <c r="T126" s="1"/>
      <c r="U126" s="1"/>
      <c r="V126" s="1"/>
      <c r="W126" s="79"/>
      <c r="X126" s="489">
        <f t="shared" si="83"/>
        <v>0</v>
      </c>
      <c r="Y126" s="414"/>
      <c r="Z126" s="1"/>
      <c r="AA126" s="79"/>
      <c r="AB126" s="79"/>
      <c r="AC126" s="79"/>
      <c r="AD126" s="44"/>
      <c r="AF126" s="168"/>
    </row>
    <row r="127" spans="1:32" hidden="1" x14ac:dyDescent="0.25">
      <c r="B127" s="54"/>
      <c r="C127" s="2"/>
      <c r="D127" s="801" t="s">
        <v>811</v>
      </c>
      <c r="E127" s="801"/>
      <c r="F127" s="373">
        <f t="shared" si="142"/>
        <v>0</v>
      </c>
      <c r="G127" s="621">
        <f t="shared" si="143"/>
        <v>0</v>
      </c>
      <c r="H127" s="621">
        <f t="shared" si="144"/>
        <v>0</v>
      </c>
      <c r="I127" s="373">
        <f t="shared" si="145"/>
        <v>0</v>
      </c>
      <c r="J127" s="527">
        <f t="shared" si="146"/>
        <v>0</v>
      </c>
      <c r="K127" s="527">
        <f t="shared" si="146"/>
        <v>0</v>
      </c>
      <c r="L127" s="568">
        <f t="shared" si="146"/>
        <v>0</v>
      </c>
      <c r="M127" s="141"/>
      <c r="N127" s="159">
        <f t="shared" si="87"/>
        <v>0</v>
      </c>
      <c r="O127" s="73"/>
      <c r="P127" s="1"/>
      <c r="Q127" s="1"/>
      <c r="R127" s="73"/>
      <c r="S127" s="1"/>
      <c r="T127" s="1"/>
      <c r="U127" s="1"/>
      <c r="V127" s="1"/>
      <c r="W127" s="79"/>
      <c r="X127" s="489">
        <f t="shared" si="83"/>
        <v>0</v>
      </c>
      <c r="Y127" s="414"/>
      <c r="Z127" s="1"/>
      <c r="AA127" s="79"/>
      <c r="AB127" s="79"/>
      <c r="AC127" s="79"/>
      <c r="AD127" s="44"/>
      <c r="AF127" s="168"/>
    </row>
    <row r="128" spans="1:32" ht="25.5" hidden="1" customHeight="1" x14ac:dyDescent="0.25">
      <c r="B128" s="54"/>
      <c r="C128" s="2"/>
      <c r="D128" s="798" t="s">
        <v>532</v>
      </c>
      <c r="E128" s="798"/>
      <c r="F128" s="376">
        <f t="shared" si="142"/>
        <v>0</v>
      </c>
      <c r="G128" s="624">
        <f t="shared" si="143"/>
        <v>0</v>
      </c>
      <c r="H128" s="624">
        <f t="shared" si="144"/>
        <v>0</v>
      </c>
      <c r="I128" s="376">
        <f t="shared" si="145"/>
        <v>0</v>
      </c>
      <c r="J128" s="530">
        <f t="shared" si="146"/>
        <v>0</v>
      </c>
      <c r="K128" s="530">
        <f t="shared" si="146"/>
        <v>0</v>
      </c>
      <c r="L128" s="571">
        <f t="shared" si="146"/>
        <v>0</v>
      </c>
      <c r="M128" s="151"/>
      <c r="N128" s="159">
        <f t="shared" si="87"/>
        <v>0</v>
      </c>
      <c r="O128" s="73"/>
      <c r="P128" s="1"/>
      <c r="Q128" s="1"/>
      <c r="R128" s="73"/>
      <c r="S128" s="1"/>
      <c r="T128" s="1"/>
      <c r="U128" s="1"/>
      <c r="V128" s="1"/>
      <c r="W128" s="79"/>
      <c r="X128" s="489">
        <f t="shared" si="83"/>
        <v>0</v>
      </c>
      <c r="Y128" s="414"/>
      <c r="Z128" s="1"/>
      <c r="AA128" s="79"/>
      <c r="AB128" s="79"/>
      <c r="AC128" s="79"/>
      <c r="AD128" s="44"/>
      <c r="AF128" s="168"/>
    </row>
    <row r="129" spans="1:32" ht="25.5" hidden="1" customHeight="1" x14ac:dyDescent="0.25">
      <c r="B129" s="54"/>
      <c r="C129" s="2"/>
      <c r="D129" s="798" t="s">
        <v>533</v>
      </c>
      <c r="E129" s="798"/>
      <c r="F129" s="376">
        <f t="shared" si="142"/>
        <v>0</v>
      </c>
      <c r="G129" s="624">
        <f t="shared" si="143"/>
        <v>0</v>
      </c>
      <c r="H129" s="624">
        <f t="shared" si="144"/>
        <v>0</v>
      </c>
      <c r="I129" s="376">
        <f t="shared" si="145"/>
        <v>0</v>
      </c>
      <c r="J129" s="530">
        <f t="shared" si="146"/>
        <v>0</v>
      </c>
      <c r="K129" s="530">
        <f t="shared" si="146"/>
        <v>0</v>
      </c>
      <c r="L129" s="571">
        <f t="shared" si="146"/>
        <v>0</v>
      </c>
      <c r="M129" s="151"/>
      <c r="N129" s="159">
        <f t="shared" si="87"/>
        <v>0</v>
      </c>
      <c r="O129" s="73"/>
      <c r="P129" s="1"/>
      <c r="Q129" s="1"/>
      <c r="R129" s="73"/>
      <c r="S129" s="1"/>
      <c r="T129" s="1"/>
      <c r="U129" s="1"/>
      <c r="V129" s="1"/>
      <c r="W129" s="79"/>
      <c r="X129" s="489">
        <f t="shared" si="83"/>
        <v>0</v>
      </c>
      <c r="Y129" s="414"/>
      <c r="Z129" s="1"/>
      <c r="AA129" s="79"/>
      <c r="AB129" s="79"/>
      <c r="AC129" s="79"/>
      <c r="AD129" s="44"/>
      <c r="AF129" s="168"/>
    </row>
    <row r="130" spans="1:32" hidden="1" x14ac:dyDescent="0.25">
      <c r="B130" s="54"/>
      <c r="C130" s="2"/>
      <c r="D130" s="801" t="s">
        <v>364</v>
      </c>
      <c r="E130" s="801"/>
      <c r="F130" s="373">
        <f t="shared" si="142"/>
        <v>0</v>
      </c>
      <c r="G130" s="621">
        <f t="shared" si="143"/>
        <v>0</v>
      </c>
      <c r="H130" s="621">
        <f t="shared" si="144"/>
        <v>0</v>
      </c>
      <c r="I130" s="373">
        <f t="shared" si="145"/>
        <v>0</v>
      </c>
      <c r="J130" s="527">
        <f t="shared" si="146"/>
        <v>0</v>
      </c>
      <c r="K130" s="527">
        <f t="shared" si="146"/>
        <v>0</v>
      </c>
      <c r="L130" s="568">
        <f t="shared" si="146"/>
        <v>0</v>
      </c>
      <c r="M130" s="141"/>
      <c r="N130" s="159">
        <f t="shared" si="87"/>
        <v>0</v>
      </c>
      <c r="O130" s="73"/>
      <c r="P130" s="1"/>
      <c r="Q130" s="1"/>
      <c r="R130" s="73"/>
      <c r="S130" s="1"/>
      <c r="T130" s="1"/>
      <c r="U130" s="1"/>
      <c r="V130" s="1"/>
      <c r="W130" s="79"/>
      <c r="X130" s="489">
        <f t="shared" si="83"/>
        <v>0</v>
      </c>
      <c r="Y130" s="414"/>
      <c r="Z130" s="1"/>
      <c r="AA130" s="79"/>
      <c r="AB130" s="79"/>
      <c r="AC130" s="79"/>
      <c r="AD130" s="44"/>
      <c r="AF130" s="168"/>
    </row>
    <row r="131" spans="1:32" hidden="1" x14ac:dyDescent="0.25">
      <c r="B131" s="54"/>
      <c r="C131" s="2"/>
      <c r="D131" s="801" t="s">
        <v>356</v>
      </c>
      <c r="E131" s="801"/>
      <c r="F131" s="373">
        <f t="shared" si="142"/>
        <v>0</v>
      </c>
      <c r="G131" s="621">
        <f t="shared" si="143"/>
        <v>0</v>
      </c>
      <c r="H131" s="621">
        <f t="shared" si="144"/>
        <v>0</v>
      </c>
      <c r="I131" s="373">
        <f t="shared" si="145"/>
        <v>0</v>
      </c>
      <c r="J131" s="527">
        <f t="shared" si="146"/>
        <v>0</v>
      </c>
      <c r="K131" s="527">
        <f t="shared" si="146"/>
        <v>0</v>
      </c>
      <c r="L131" s="568">
        <f t="shared" si="146"/>
        <v>0</v>
      </c>
      <c r="M131" s="141"/>
      <c r="N131" s="159">
        <f t="shared" si="87"/>
        <v>0</v>
      </c>
      <c r="O131" s="73"/>
      <c r="P131" s="1"/>
      <c r="Q131" s="1"/>
      <c r="R131" s="73"/>
      <c r="S131" s="1"/>
      <c r="T131" s="1"/>
      <c r="U131" s="1"/>
      <c r="V131" s="1"/>
      <c r="W131" s="79"/>
      <c r="X131" s="489">
        <f t="shared" si="83"/>
        <v>0</v>
      </c>
      <c r="Y131" s="414"/>
      <c r="Z131" s="1"/>
      <c r="AA131" s="79"/>
      <c r="AB131" s="79"/>
      <c r="AC131" s="79"/>
      <c r="AD131" s="44"/>
      <c r="AF131" s="168"/>
    </row>
    <row r="132" spans="1:32" ht="25.5" hidden="1" customHeight="1" x14ac:dyDescent="0.25">
      <c r="B132" s="54"/>
      <c r="C132" s="2"/>
      <c r="D132" s="798" t="s">
        <v>534</v>
      </c>
      <c r="E132" s="798"/>
      <c r="F132" s="376">
        <f t="shared" si="142"/>
        <v>0</v>
      </c>
      <c r="G132" s="624">
        <f t="shared" si="143"/>
        <v>0</v>
      </c>
      <c r="H132" s="624">
        <f t="shared" si="144"/>
        <v>0</v>
      </c>
      <c r="I132" s="376">
        <f t="shared" si="145"/>
        <v>0</v>
      </c>
      <c r="J132" s="530">
        <f t="shared" si="146"/>
        <v>0</v>
      </c>
      <c r="K132" s="530">
        <f t="shared" si="146"/>
        <v>0</v>
      </c>
      <c r="L132" s="571">
        <f t="shared" si="146"/>
        <v>0</v>
      </c>
      <c r="M132" s="151"/>
      <c r="N132" s="159">
        <f t="shared" si="87"/>
        <v>0</v>
      </c>
      <c r="O132" s="73"/>
      <c r="P132" s="1"/>
      <c r="Q132" s="1"/>
      <c r="R132" s="73"/>
      <c r="S132" s="1"/>
      <c r="T132" s="1"/>
      <c r="U132" s="1"/>
      <c r="V132" s="1"/>
      <c r="W132" s="79"/>
      <c r="X132" s="489">
        <f t="shared" si="83"/>
        <v>0</v>
      </c>
      <c r="Y132" s="414"/>
      <c r="Z132" s="1"/>
      <c r="AA132" s="79"/>
      <c r="AB132" s="79"/>
      <c r="AC132" s="79"/>
      <c r="AD132" s="44"/>
      <c r="AF132" s="168"/>
    </row>
    <row r="133" spans="1:32" hidden="1" x14ac:dyDescent="0.25">
      <c r="B133" s="54"/>
      <c r="C133" s="2"/>
      <c r="D133" s="801" t="s">
        <v>535</v>
      </c>
      <c r="E133" s="801"/>
      <c r="F133" s="373">
        <f t="shared" si="142"/>
        <v>0</v>
      </c>
      <c r="G133" s="621">
        <f t="shared" si="143"/>
        <v>0</v>
      </c>
      <c r="H133" s="621">
        <f t="shared" si="144"/>
        <v>0</v>
      </c>
      <c r="I133" s="373">
        <f t="shared" si="145"/>
        <v>0</v>
      </c>
      <c r="J133" s="527">
        <f t="shared" si="146"/>
        <v>0</v>
      </c>
      <c r="K133" s="527">
        <f t="shared" si="146"/>
        <v>0</v>
      </c>
      <c r="L133" s="568">
        <f t="shared" si="146"/>
        <v>0</v>
      </c>
      <c r="M133" s="141"/>
      <c r="N133" s="159">
        <f t="shared" si="87"/>
        <v>0</v>
      </c>
      <c r="O133" s="73"/>
      <c r="P133" s="1"/>
      <c r="Q133" s="1"/>
      <c r="R133" s="73"/>
      <c r="S133" s="1"/>
      <c r="T133" s="1"/>
      <c r="U133" s="1"/>
      <c r="V133" s="1"/>
      <c r="W133" s="79"/>
      <c r="X133" s="489">
        <f t="shared" si="83"/>
        <v>0</v>
      </c>
      <c r="Y133" s="414"/>
      <c r="Z133" s="1"/>
      <c r="AA133" s="79"/>
      <c r="AB133" s="79"/>
      <c r="AC133" s="79"/>
      <c r="AD133" s="44"/>
      <c r="AF133" s="168"/>
    </row>
    <row r="134" spans="1:32" s="41" customFormat="1" hidden="1" x14ac:dyDescent="0.25">
      <c r="A134" s="125" t="s">
        <v>235</v>
      </c>
      <c r="B134" s="106" t="s">
        <v>666</v>
      </c>
      <c r="C134" s="811" t="s">
        <v>236</v>
      </c>
      <c r="D134" s="812"/>
      <c r="E134" s="812"/>
      <c r="F134" s="377">
        <f t="shared" si="142"/>
        <v>0</v>
      </c>
      <c r="G134" s="625">
        <f t="shared" si="143"/>
        <v>0</v>
      </c>
      <c r="H134" s="625">
        <f t="shared" si="144"/>
        <v>0</v>
      </c>
      <c r="I134" s="377">
        <f t="shared" si="145"/>
        <v>0</v>
      </c>
      <c r="J134" s="531">
        <f t="shared" si="146"/>
        <v>0</v>
      </c>
      <c r="K134" s="531">
        <f t="shared" si="146"/>
        <v>0</v>
      </c>
      <c r="L134" s="572">
        <f t="shared" si="146"/>
        <v>0</v>
      </c>
      <c r="M134" s="152"/>
      <c r="N134" s="162">
        <f t="shared" si="87"/>
        <v>0</v>
      </c>
      <c r="O134" s="108"/>
      <c r="P134" s="109"/>
      <c r="Q134" s="109"/>
      <c r="R134" s="108"/>
      <c r="S134" s="109"/>
      <c r="T134" s="109"/>
      <c r="U134" s="109"/>
      <c r="V134" s="109"/>
      <c r="W134" s="112"/>
      <c r="X134" s="491">
        <f t="shared" ref="X134:X197" si="147">SUM(R134:W134)</f>
        <v>0</v>
      </c>
      <c r="Y134" s="416"/>
      <c r="Z134" s="109"/>
      <c r="AA134" s="112"/>
      <c r="AB134" s="112"/>
      <c r="AC134" s="112"/>
      <c r="AD134" s="113"/>
      <c r="AF134" s="168"/>
    </row>
    <row r="135" spans="1:32" s="41" customFormat="1" hidden="1" x14ac:dyDescent="0.25">
      <c r="A135" s="125" t="s">
        <v>237</v>
      </c>
      <c r="B135" s="106" t="s">
        <v>668</v>
      </c>
      <c r="C135" s="811" t="s">
        <v>238</v>
      </c>
      <c r="D135" s="812"/>
      <c r="E135" s="812"/>
      <c r="F135" s="377">
        <f t="shared" si="142"/>
        <v>0</v>
      </c>
      <c r="G135" s="625">
        <f t="shared" si="143"/>
        <v>0</v>
      </c>
      <c r="H135" s="625">
        <f t="shared" si="144"/>
        <v>0</v>
      </c>
      <c r="I135" s="377">
        <f t="shared" si="145"/>
        <v>0</v>
      </c>
      <c r="J135" s="531">
        <f t="shared" si="146"/>
        <v>0</v>
      </c>
      <c r="K135" s="531">
        <f t="shared" si="146"/>
        <v>0</v>
      </c>
      <c r="L135" s="572">
        <f t="shared" si="146"/>
        <v>0</v>
      </c>
      <c r="M135" s="152"/>
      <c r="N135" s="162">
        <f t="shared" si="87"/>
        <v>0</v>
      </c>
      <c r="O135" s="108"/>
      <c r="P135" s="109"/>
      <c r="Q135" s="109"/>
      <c r="R135" s="108"/>
      <c r="S135" s="109"/>
      <c r="T135" s="109"/>
      <c r="U135" s="109"/>
      <c r="V135" s="109"/>
      <c r="W135" s="112"/>
      <c r="X135" s="491">
        <f t="shared" si="147"/>
        <v>0</v>
      </c>
      <c r="Y135" s="416"/>
      <c r="Z135" s="109"/>
      <c r="AA135" s="112"/>
      <c r="AB135" s="112"/>
      <c r="AC135" s="112"/>
      <c r="AD135" s="113"/>
      <c r="AF135" s="168"/>
    </row>
    <row r="136" spans="1:32" s="41" customFormat="1" hidden="1" x14ac:dyDescent="0.25">
      <c r="A136" s="125" t="s">
        <v>239</v>
      </c>
      <c r="B136" s="106" t="s">
        <v>669</v>
      </c>
      <c r="C136" s="811" t="s">
        <v>240</v>
      </c>
      <c r="D136" s="812"/>
      <c r="E136" s="812"/>
      <c r="F136" s="377">
        <f t="shared" si="142"/>
        <v>0</v>
      </c>
      <c r="G136" s="625">
        <f t="shared" si="143"/>
        <v>0</v>
      </c>
      <c r="H136" s="625">
        <f t="shared" si="144"/>
        <v>0</v>
      </c>
      <c r="I136" s="377">
        <f t="shared" si="145"/>
        <v>0</v>
      </c>
      <c r="J136" s="531">
        <f t="shared" si="146"/>
        <v>0</v>
      </c>
      <c r="K136" s="531">
        <f t="shared" si="146"/>
        <v>0</v>
      </c>
      <c r="L136" s="572">
        <f t="shared" si="146"/>
        <v>0</v>
      </c>
      <c r="M136" s="152"/>
      <c r="N136" s="162">
        <f t="shared" ref="N136:N201" si="148">SUM(L136:M136)</f>
        <v>0</v>
      </c>
      <c r="O136" s="108"/>
      <c r="P136" s="109"/>
      <c r="Q136" s="109"/>
      <c r="R136" s="108"/>
      <c r="S136" s="109"/>
      <c r="T136" s="109"/>
      <c r="U136" s="109"/>
      <c r="V136" s="109"/>
      <c r="W136" s="112"/>
      <c r="X136" s="491">
        <f t="shared" si="147"/>
        <v>0</v>
      </c>
      <c r="Y136" s="416"/>
      <c r="Z136" s="109"/>
      <c r="AA136" s="112"/>
      <c r="AB136" s="112"/>
      <c r="AC136" s="112"/>
      <c r="AD136" s="113"/>
      <c r="AF136" s="168"/>
    </row>
    <row r="137" spans="1:32" s="41" customFormat="1" hidden="1" x14ac:dyDescent="0.25">
      <c r="A137" s="125" t="s">
        <v>241</v>
      </c>
      <c r="B137" s="106" t="s">
        <v>670</v>
      </c>
      <c r="C137" s="811" t="s">
        <v>242</v>
      </c>
      <c r="D137" s="812"/>
      <c r="E137" s="812"/>
      <c r="F137" s="377">
        <f t="shared" ref="F137:L137" si="149">F138+F139+F140+F141+F142+F143+F144+F145+F146+F147</f>
        <v>0</v>
      </c>
      <c r="G137" s="625">
        <f t="shared" si="149"/>
        <v>0</v>
      </c>
      <c r="H137" s="625">
        <f t="shared" si="149"/>
        <v>0</v>
      </c>
      <c r="I137" s="377">
        <f t="shared" si="149"/>
        <v>0</v>
      </c>
      <c r="J137" s="531">
        <f t="shared" ref="J137" si="150">J138+J139+J140+J141+J142+J143+J144+J145+J146+J147</f>
        <v>0</v>
      </c>
      <c r="K137" s="531">
        <f t="shared" si="149"/>
        <v>0</v>
      </c>
      <c r="L137" s="572">
        <f t="shared" si="149"/>
        <v>0</v>
      </c>
      <c r="M137" s="152">
        <f t="shared" ref="M137:AD137" si="151">M138+M139+M140+M141+M142+M143+M144+M145+M146+M147</f>
        <v>0</v>
      </c>
      <c r="N137" s="162">
        <f t="shared" si="148"/>
        <v>0</v>
      </c>
      <c r="O137" s="108">
        <f t="shared" ref="O137:Q137" si="152">O138+O139+O140+O141+O142+O143+O144+O145+O146+O147</f>
        <v>0</v>
      </c>
      <c r="P137" s="109">
        <f t="shared" si="152"/>
        <v>0</v>
      </c>
      <c r="Q137" s="109">
        <f t="shared" si="152"/>
        <v>0</v>
      </c>
      <c r="R137" s="108">
        <f t="shared" si="151"/>
        <v>0</v>
      </c>
      <c r="S137" s="109">
        <f t="shared" si="151"/>
        <v>0</v>
      </c>
      <c r="T137" s="109">
        <f t="shared" si="151"/>
        <v>0</v>
      </c>
      <c r="U137" s="109">
        <f t="shared" si="151"/>
        <v>0</v>
      </c>
      <c r="V137" s="109">
        <f t="shared" si="151"/>
        <v>0</v>
      </c>
      <c r="W137" s="112">
        <f t="shared" si="151"/>
        <v>0</v>
      </c>
      <c r="X137" s="491">
        <f t="shared" si="147"/>
        <v>0</v>
      </c>
      <c r="Y137" s="416">
        <f t="shared" si="151"/>
        <v>0</v>
      </c>
      <c r="Z137" s="109">
        <f t="shared" si="151"/>
        <v>0</v>
      </c>
      <c r="AA137" s="112">
        <f t="shared" si="151"/>
        <v>0</v>
      </c>
      <c r="AB137" s="112">
        <f t="shared" si="151"/>
        <v>0</v>
      </c>
      <c r="AC137" s="112">
        <f t="shared" si="151"/>
        <v>0</v>
      </c>
      <c r="AD137" s="113">
        <f t="shared" si="151"/>
        <v>0</v>
      </c>
      <c r="AF137" s="168"/>
    </row>
    <row r="138" spans="1:32" hidden="1" x14ac:dyDescent="0.25">
      <c r="B138" s="54"/>
      <c r="C138" s="2"/>
      <c r="D138" s="801" t="s">
        <v>359</v>
      </c>
      <c r="E138" s="801"/>
      <c r="F138" s="373">
        <f t="shared" ref="F138:F147" si="153">SUM(Q138:AC138)</f>
        <v>0</v>
      </c>
      <c r="G138" s="621">
        <f t="shared" ref="G138:G147" si="154">SUM(Q138:AC138)</f>
        <v>0</v>
      </c>
      <c r="H138" s="621">
        <f t="shared" ref="H138:H147" si="155">SUM(Q138:AC138)</f>
        <v>0</v>
      </c>
      <c r="I138" s="373">
        <f t="shared" ref="I138:I147" si="156">SUM(Q138:AC138)</f>
        <v>0</v>
      </c>
      <c r="J138" s="527">
        <f t="shared" ref="J138:L147" si="157">SUM(P138:AB138)</f>
        <v>0</v>
      </c>
      <c r="K138" s="527">
        <f t="shared" si="157"/>
        <v>0</v>
      </c>
      <c r="L138" s="568">
        <f t="shared" si="157"/>
        <v>0</v>
      </c>
      <c r="M138" s="141"/>
      <c r="N138" s="159">
        <f t="shared" si="148"/>
        <v>0</v>
      </c>
      <c r="O138" s="73"/>
      <c r="P138" s="1"/>
      <c r="Q138" s="1"/>
      <c r="R138" s="73"/>
      <c r="S138" s="1"/>
      <c r="T138" s="1"/>
      <c r="U138" s="1"/>
      <c r="V138" s="1"/>
      <c r="W138" s="79"/>
      <c r="X138" s="489">
        <f t="shared" si="147"/>
        <v>0</v>
      </c>
      <c r="Y138" s="414"/>
      <c r="Z138" s="1"/>
      <c r="AA138" s="79"/>
      <c r="AB138" s="79"/>
      <c r="AC138" s="79"/>
      <c r="AD138" s="44"/>
      <c r="AF138" s="168"/>
    </row>
    <row r="139" spans="1:32" hidden="1" x14ac:dyDescent="0.25">
      <c r="B139" s="54"/>
      <c r="C139" s="2"/>
      <c r="D139" s="801" t="s">
        <v>360</v>
      </c>
      <c r="E139" s="801"/>
      <c r="F139" s="373">
        <f t="shared" si="153"/>
        <v>0</v>
      </c>
      <c r="G139" s="621">
        <f t="shared" si="154"/>
        <v>0</v>
      </c>
      <c r="H139" s="621">
        <f t="shared" si="155"/>
        <v>0</v>
      </c>
      <c r="I139" s="373">
        <f t="shared" si="156"/>
        <v>0</v>
      </c>
      <c r="J139" s="527">
        <f t="shared" si="157"/>
        <v>0</v>
      </c>
      <c r="K139" s="527">
        <f t="shared" si="157"/>
        <v>0</v>
      </c>
      <c r="L139" s="568">
        <f t="shared" si="157"/>
        <v>0</v>
      </c>
      <c r="M139" s="141"/>
      <c r="N139" s="159">
        <f t="shared" si="148"/>
        <v>0</v>
      </c>
      <c r="O139" s="73"/>
      <c r="P139" s="1"/>
      <c r="Q139" s="1"/>
      <c r="R139" s="73"/>
      <c r="S139" s="1"/>
      <c r="T139" s="1"/>
      <c r="U139" s="1"/>
      <c r="V139" s="1"/>
      <c r="W139" s="79"/>
      <c r="X139" s="489">
        <f t="shared" si="147"/>
        <v>0</v>
      </c>
      <c r="Y139" s="414"/>
      <c r="Z139" s="1"/>
      <c r="AA139" s="79"/>
      <c r="AB139" s="79"/>
      <c r="AC139" s="79"/>
      <c r="AD139" s="44"/>
      <c r="AF139" s="168"/>
    </row>
    <row r="140" spans="1:32" hidden="1" x14ac:dyDescent="0.25">
      <c r="B140" s="54"/>
      <c r="C140" s="2"/>
      <c r="D140" s="801" t="s">
        <v>361</v>
      </c>
      <c r="E140" s="801"/>
      <c r="F140" s="373">
        <f t="shared" si="153"/>
        <v>0</v>
      </c>
      <c r="G140" s="621">
        <f t="shared" si="154"/>
        <v>0</v>
      </c>
      <c r="H140" s="621">
        <f t="shared" si="155"/>
        <v>0</v>
      </c>
      <c r="I140" s="373">
        <f t="shared" si="156"/>
        <v>0</v>
      </c>
      <c r="J140" s="527">
        <f t="shared" si="157"/>
        <v>0</v>
      </c>
      <c r="K140" s="527">
        <f t="shared" si="157"/>
        <v>0</v>
      </c>
      <c r="L140" s="568">
        <f t="shared" si="157"/>
        <v>0</v>
      </c>
      <c r="M140" s="141"/>
      <c r="N140" s="159">
        <f t="shared" si="148"/>
        <v>0</v>
      </c>
      <c r="O140" s="73"/>
      <c r="P140" s="1"/>
      <c r="Q140" s="1"/>
      <c r="R140" s="73"/>
      <c r="S140" s="1"/>
      <c r="T140" s="1"/>
      <c r="U140" s="1"/>
      <c r="V140" s="1"/>
      <c r="W140" s="79"/>
      <c r="X140" s="489">
        <f t="shared" si="147"/>
        <v>0</v>
      </c>
      <c r="Y140" s="414"/>
      <c r="Z140" s="1"/>
      <c r="AA140" s="79"/>
      <c r="AB140" s="79"/>
      <c r="AC140" s="79"/>
      <c r="AD140" s="44"/>
      <c r="AF140" s="168"/>
    </row>
    <row r="141" spans="1:32" hidden="1" x14ac:dyDescent="0.25">
      <c r="B141" s="54"/>
      <c r="C141" s="2"/>
      <c r="D141" s="801" t="s">
        <v>362</v>
      </c>
      <c r="E141" s="801"/>
      <c r="F141" s="373">
        <f t="shared" si="153"/>
        <v>0</v>
      </c>
      <c r="G141" s="621">
        <f t="shared" si="154"/>
        <v>0</v>
      </c>
      <c r="H141" s="621">
        <f t="shared" si="155"/>
        <v>0</v>
      </c>
      <c r="I141" s="373">
        <f t="shared" si="156"/>
        <v>0</v>
      </c>
      <c r="J141" s="527">
        <f t="shared" si="157"/>
        <v>0</v>
      </c>
      <c r="K141" s="527">
        <f t="shared" si="157"/>
        <v>0</v>
      </c>
      <c r="L141" s="568">
        <f t="shared" si="157"/>
        <v>0</v>
      </c>
      <c r="M141" s="141"/>
      <c r="N141" s="159">
        <f t="shared" si="148"/>
        <v>0</v>
      </c>
      <c r="O141" s="73"/>
      <c r="P141" s="1"/>
      <c r="Q141" s="1"/>
      <c r="R141" s="73"/>
      <c r="S141" s="1"/>
      <c r="T141" s="1"/>
      <c r="U141" s="1"/>
      <c r="V141" s="1"/>
      <c r="W141" s="79"/>
      <c r="X141" s="489">
        <f t="shared" si="147"/>
        <v>0</v>
      </c>
      <c r="Y141" s="414"/>
      <c r="Z141" s="1"/>
      <c r="AA141" s="79"/>
      <c r="AB141" s="79"/>
      <c r="AC141" s="79"/>
      <c r="AD141" s="44"/>
      <c r="AF141" s="168"/>
    </row>
    <row r="142" spans="1:32" hidden="1" x14ac:dyDescent="0.25">
      <c r="B142" s="54"/>
      <c r="C142" s="2"/>
      <c r="D142" s="801" t="s">
        <v>363</v>
      </c>
      <c r="E142" s="801"/>
      <c r="F142" s="373">
        <f t="shared" si="153"/>
        <v>0</v>
      </c>
      <c r="G142" s="621">
        <f t="shared" si="154"/>
        <v>0</v>
      </c>
      <c r="H142" s="621">
        <f t="shared" si="155"/>
        <v>0</v>
      </c>
      <c r="I142" s="373">
        <f t="shared" si="156"/>
        <v>0</v>
      </c>
      <c r="J142" s="527">
        <f t="shared" si="157"/>
        <v>0</v>
      </c>
      <c r="K142" s="527">
        <f t="shared" si="157"/>
        <v>0</v>
      </c>
      <c r="L142" s="568">
        <f t="shared" si="157"/>
        <v>0</v>
      </c>
      <c r="M142" s="141"/>
      <c r="N142" s="159">
        <f t="shared" si="148"/>
        <v>0</v>
      </c>
      <c r="O142" s="73"/>
      <c r="P142" s="1"/>
      <c r="Q142" s="1"/>
      <c r="R142" s="73"/>
      <c r="S142" s="1"/>
      <c r="T142" s="1"/>
      <c r="U142" s="1"/>
      <c r="V142" s="1"/>
      <c r="W142" s="79"/>
      <c r="X142" s="489">
        <f t="shared" si="147"/>
        <v>0</v>
      </c>
      <c r="Y142" s="414"/>
      <c r="Z142" s="1"/>
      <c r="AA142" s="79"/>
      <c r="AB142" s="79"/>
      <c r="AC142" s="79"/>
      <c r="AD142" s="44"/>
      <c r="AF142" s="168"/>
    </row>
    <row r="143" spans="1:32" ht="25.5" hidden="1" customHeight="1" x14ac:dyDescent="0.25">
      <c r="B143" s="54"/>
      <c r="C143" s="2"/>
      <c r="D143" s="798" t="s">
        <v>536</v>
      </c>
      <c r="E143" s="798"/>
      <c r="F143" s="376">
        <f t="shared" si="153"/>
        <v>0</v>
      </c>
      <c r="G143" s="624">
        <f t="shared" si="154"/>
        <v>0</v>
      </c>
      <c r="H143" s="624">
        <f t="shared" si="155"/>
        <v>0</v>
      </c>
      <c r="I143" s="376">
        <f t="shared" si="156"/>
        <v>0</v>
      </c>
      <c r="J143" s="530">
        <f t="shared" si="157"/>
        <v>0</v>
      </c>
      <c r="K143" s="530">
        <f t="shared" si="157"/>
        <v>0</v>
      </c>
      <c r="L143" s="571">
        <f t="shared" si="157"/>
        <v>0</v>
      </c>
      <c r="M143" s="151"/>
      <c r="N143" s="159">
        <f t="shared" si="148"/>
        <v>0</v>
      </c>
      <c r="O143" s="73"/>
      <c r="P143" s="1"/>
      <c r="Q143" s="1"/>
      <c r="R143" s="73"/>
      <c r="S143" s="1"/>
      <c r="T143" s="1"/>
      <c r="U143" s="1"/>
      <c r="V143" s="1"/>
      <c r="W143" s="79"/>
      <c r="X143" s="489">
        <f t="shared" si="147"/>
        <v>0</v>
      </c>
      <c r="Y143" s="414"/>
      <c r="Z143" s="1"/>
      <c r="AA143" s="79"/>
      <c r="AB143" s="79"/>
      <c r="AC143" s="79"/>
      <c r="AD143" s="44"/>
      <c r="AF143" s="168"/>
    </row>
    <row r="144" spans="1:32" ht="25.5" hidden="1" customHeight="1" x14ac:dyDescent="0.25">
      <c r="B144" s="54"/>
      <c r="C144" s="2"/>
      <c r="D144" s="798" t="s">
        <v>539</v>
      </c>
      <c r="E144" s="798"/>
      <c r="F144" s="376">
        <f t="shared" si="153"/>
        <v>0</v>
      </c>
      <c r="G144" s="624">
        <f t="shared" si="154"/>
        <v>0</v>
      </c>
      <c r="H144" s="624">
        <f t="shared" si="155"/>
        <v>0</v>
      </c>
      <c r="I144" s="376">
        <f t="shared" si="156"/>
        <v>0</v>
      </c>
      <c r="J144" s="530">
        <f t="shared" si="157"/>
        <v>0</v>
      </c>
      <c r="K144" s="530">
        <f t="shared" si="157"/>
        <v>0</v>
      </c>
      <c r="L144" s="571">
        <f t="shared" si="157"/>
        <v>0</v>
      </c>
      <c r="M144" s="151"/>
      <c r="N144" s="159">
        <f t="shared" si="148"/>
        <v>0</v>
      </c>
      <c r="O144" s="73"/>
      <c r="P144" s="1"/>
      <c r="Q144" s="1"/>
      <c r="R144" s="73"/>
      <c r="S144" s="1"/>
      <c r="T144" s="1"/>
      <c r="U144" s="1"/>
      <c r="V144" s="1"/>
      <c r="W144" s="79"/>
      <c r="X144" s="489">
        <f t="shared" si="147"/>
        <v>0</v>
      </c>
      <c r="Y144" s="414"/>
      <c r="Z144" s="1"/>
      <c r="AA144" s="79"/>
      <c r="AB144" s="79"/>
      <c r="AC144" s="79"/>
      <c r="AD144" s="44"/>
      <c r="AF144" s="168"/>
    </row>
    <row r="145" spans="1:33" hidden="1" x14ac:dyDescent="0.25">
      <c r="B145" s="54"/>
      <c r="C145" s="2"/>
      <c r="D145" s="801" t="s">
        <v>365</v>
      </c>
      <c r="E145" s="801"/>
      <c r="F145" s="373">
        <f t="shared" si="153"/>
        <v>0</v>
      </c>
      <c r="G145" s="621">
        <f t="shared" si="154"/>
        <v>0</v>
      </c>
      <c r="H145" s="621">
        <f t="shared" si="155"/>
        <v>0</v>
      </c>
      <c r="I145" s="373">
        <f t="shared" si="156"/>
        <v>0</v>
      </c>
      <c r="J145" s="527">
        <f t="shared" si="157"/>
        <v>0</v>
      </c>
      <c r="K145" s="527">
        <f t="shared" si="157"/>
        <v>0</v>
      </c>
      <c r="L145" s="568">
        <f t="shared" si="157"/>
        <v>0</v>
      </c>
      <c r="M145" s="141"/>
      <c r="N145" s="159">
        <f t="shared" si="148"/>
        <v>0</v>
      </c>
      <c r="O145" s="73"/>
      <c r="P145" s="1"/>
      <c r="Q145" s="1"/>
      <c r="R145" s="73"/>
      <c r="S145" s="1"/>
      <c r="T145" s="1"/>
      <c r="U145" s="1"/>
      <c r="V145" s="1"/>
      <c r="W145" s="79"/>
      <c r="X145" s="489">
        <f t="shared" si="147"/>
        <v>0</v>
      </c>
      <c r="Y145" s="414"/>
      <c r="Z145" s="1"/>
      <c r="AA145" s="79"/>
      <c r="AB145" s="79"/>
      <c r="AC145" s="79"/>
      <c r="AD145" s="44"/>
      <c r="AF145" s="168"/>
    </row>
    <row r="146" spans="1:33" ht="25.5" hidden="1" customHeight="1" x14ac:dyDescent="0.25">
      <c r="B146" s="54"/>
      <c r="C146" s="2"/>
      <c r="D146" s="798" t="s">
        <v>542</v>
      </c>
      <c r="E146" s="798"/>
      <c r="F146" s="376">
        <f t="shared" si="153"/>
        <v>0</v>
      </c>
      <c r="G146" s="624">
        <f t="shared" si="154"/>
        <v>0</v>
      </c>
      <c r="H146" s="624">
        <f t="shared" si="155"/>
        <v>0</v>
      </c>
      <c r="I146" s="376">
        <f t="shared" si="156"/>
        <v>0</v>
      </c>
      <c r="J146" s="530">
        <f t="shared" si="157"/>
        <v>0</v>
      </c>
      <c r="K146" s="530">
        <f t="shared" si="157"/>
        <v>0</v>
      </c>
      <c r="L146" s="571">
        <f t="shared" si="157"/>
        <v>0</v>
      </c>
      <c r="M146" s="151"/>
      <c r="N146" s="159">
        <f t="shared" si="148"/>
        <v>0</v>
      </c>
      <c r="O146" s="73"/>
      <c r="P146" s="1"/>
      <c r="Q146" s="1"/>
      <c r="R146" s="73"/>
      <c r="S146" s="1"/>
      <c r="T146" s="1"/>
      <c r="U146" s="1"/>
      <c r="V146" s="1"/>
      <c r="W146" s="79"/>
      <c r="X146" s="489">
        <f t="shared" si="147"/>
        <v>0</v>
      </c>
      <c r="Y146" s="414"/>
      <c r="Z146" s="1"/>
      <c r="AA146" s="79"/>
      <c r="AB146" s="79"/>
      <c r="AC146" s="79"/>
      <c r="AD146" s="44"/>
      <c r="AF146" s="168"/>
    </row>
    <row r="147" spans="1:33" hidden="1" x14ac:dyDescent="0.25">
      <c r="B147" s="54"/>
      <c r="C147" s="2"/>
      <c r="D147" s="801" t="s">
        <v>543</v>
      </c>
      <c r="E147" s="801"/>
      <c r="F147" s="373">
        <f t="shared" si="153"/>
        <v>0</v>
      </c>
      <c r="G147" s="621">
        <f t="shared" si="154"/>
        <v>0</v>
      </c>
      <c r="H147" s="621">
        <f t="shared" si="155"/>
        <v>0</v>
      </c>
      <c r="I147" s="373">
        <f t="shared" si="156"/>
        <v>0</v>
      </c>
      <c r="J147" s="527">
        <f t="shared" si="157"/>
        <v>0</v>
      </c>
      <c r="K147" s="527">
        <f t="shared" si="157"/>
        <v>0</v>
      </c>
      <c r="L147" s="568">
        <f t="shared" si="157"/>
        <v>0</v>
      </c>
      <c r="M147" s="141"/>
      <c r="N147" s="159">
        <f t="shared" si="148"/>
        <v>0</v>
      </c>
      <c r="O147" s="73"/>
      <c r="P147" s="1"/>
      <c r="Q147" s="1"/>
      <c r="R147" s="73"/>
      <c r="S147" s="1"/>
      <c r="T147" s="1"/>
      <c r="U147" s="1"/>
      <c r="V147" s="1"/>
      <c r="W147" s="79"/>
      <c r="X147" s="489">
        <f t="shared" si="147"/>
        <v>0</v>
      </c>
      <c r="Y147" s="414"/>
      <c r="Z147" s="1"/>
      <c r="AA147" s="79"/>
      <c r="AB147" s="79"/>
      <c r="AC147" s="79"/>
      <c r="AD147" s="44"/>
      <c r="AF147" s="168"/>
    </row>
    <row r="148" spans="1:33" s="41" customFormat="1" x14ac:dyDescent="0.25">
      <c r="A148" s="125" t="s">
        <v>243</v>
      </c>
      <c r="B148" s="134" t="s">
        <v>671</v>
      </c>
      <c r="C148" s="851" t="s">
        <v>244</v>
      </c>
      <c r="D148" s="852"/>
      <c r="E148" s="852"/>
      <c r="F148" s="378">
        <f t="shared" ref="F148:M148" si="158">SUM(F149:F150)</f>
        <v>12926139</v>
      </c>
      <c r="G148" s="626">
        <f t="shared" si="158"/>
        <v>11768274</v>
      </c>
      <c r="H148" s="626">
        <f t="shared" si="158"/>
        <v>9680774</v>
      </c>
      <c r="I148" s="378">
        <f t="shared" ref="I148:K148" si="159">SUM(I149:I150)</f>
        <v>9680774</v>
      </c>
      <c r="J148" s="532">
        <f t="shared" ref="J148" si="160">SUM(J149:J150)</f>
        <v>5463610</v>
      </c>
      <c r="K148" s="532">
        <f t="shared" si="159"/>
        <v>5463610</v>
      </c>
      <c r="L148" s="573">
        <f t="shared" si="158"/>
        <v>0</v>
      </c>
      <c r="M148" s="153">
        <f t="shared" si="158"/>
        <v>0</v>
      </c>
      <c r="N148" s="317">
        <f t="shared" si="148"/>
        <v>0</v>
      </c>
      <c r="O148" s="318">
        <f t="shared" ref="O148:AD148" si="161">SUM(O149:O150)</f>
        <v>0</v>
      </c>
      <c r="P148" s="319">
        <f t="shared" si="161"/>
        <v>0</v>
      </c>
      <c r="Q148" s="319">
        <f t="shared" si="161"/>
        <v>0</v>
      </c>
      <c r="R148" s="318">
        <f t="shared" si="161"/>
        <v>0</v>
      </c>
      <c r="S148" s="319">
        <f t="shared" si="161"/>
        <v>0</v>
      </c>
      <c r="T148" s="319">
        <f t="shared" si="161"/>
        <v>0</v>
      </c>
      <c r="U148" s="319">
        <f t="shared" si="161"/>
        <v>0</v>
      </c>
      <c r="V148" s="319">
        <f t="shared" si="161"/>
        <v>0</v>
      </c>
      <c r="W148" s="320">
        <f t="shared" si="161"/>
        <v>0</v>
      </c>
      <c r="X148" s="557">
        <f t="shared" si="147"/>
        <v>0</v>
      </c>
      <c r="Y148" s="593">
        <f t="shared" si="161"/>
        <v>0</v>
      </c>
      <c r="Z148" s="319">
        <f t="shared" si="161"/>
        <v>0</v>
      </c>
      <c r="AA148" s="320">
        <f t="shared" si="161"/>
        <v>0</v>
      </c>
      <c r="AB148" s="320">
        <f t="shared" si="161"/>
        <v>0</v>
      </c>
      <c r="AC148" s="320">
        <f t="shared" si="161"/>
        <v>0</v>
      </c>
      <c r="AD148" s="321">
        <f t="shared" si="161"/>
        <v>0</v>
      </c>
      <c r="AF148" s="168"/>
    </row>
    <row r="149" spans="1:33" x14ac:dyDescent="0.25">
      <c r="B149" s="54"/>
      <c r="C149" s="237"/>
      <c r="D149" s="310" t="s">
        <v>1042</v>
      </c>
      <c r="E149" s="310"/>
      <c r="F149" s="373">
        <v>960965</v>
      </c>
      <c r="G149" s="621">
        <v>0</v>
      </c>
      <c r="H149" s="621">
        <v>0</v>
      </c>
      <c r="I149" s="373">
        <v>0</v>
      </c>
      <c r="J149" s="527">
        <f>SUM(V149:AB149)</f>
        <v>0</v>
      </c>
      <c r="K149" s="527">
        <f>SUM(W149:AC149)</f>
        <v>0</v>
      </c>
      <c r="L149" s="568">
        <f>SUM(X149:AD149)</f>
        <v>0</v>
      </c>
      <c r="M149" s="141"/>
      <c r="N149" s="159">
        <f t="shared" ref="N149:N150" si="162">SUM(L149:M149)</f>
        <v>0</v>
      </c>
      <c r="O149" s="73"/>
      <c r="P149" s="1"/>
      <c r="Q149" s="1">
        <f>N149</f>
        <v>0</v>
      </c>
      <c r="R149" s="73"/>
      <c r="S149" s="1"/>
      <c r="T149" s="1"/>
      <c r="U149" s="1"/>
      <c r="V149" s="1"/>
      <c r="W149" s="79"/>
      <c r="X149" s="489">
        <f t="shared" si="147"/>
        <v>0</v>
      </c>
      <c r="Y149" s="414"/>
      <c r="Z149" s="1"/>
      <c r="AA149" s="79"/>
      <c r="AB149" s="79"/>
      <c r="AC149" s="79"/>
      <c r="AD149" s="44"/>
      <c r="AF149" s="168"/>
    </row>
    <row r="150" spans="1:33" ht="15.75" thickBot="1" x14ac:dyDescent="0.3">
      <c r="B150" s="295"/>
      <c r="C150" s="296"/>
      <c r="D150" s="297" t="s">
        <v>1043</v>
      </c>
      <c r="E150" s="297"/>
      <c r="F150" s="458">
        <v>11965174</v>
      </c>
      <c r="G150" s="660">
        <v>11768274</v>
      </c>
      <c r="H150" s="660">
        <v>9680774</v>
      </c>
      <c r="I150" s="458">
        <v>9680774</v>
      </c>
      <c r="J150" s="606">
        <v>5463610</v>
      </c>
      <c r="K150" s="606">
        <v>5463610</v>
      </c>
      <c r="L150" s="585">
        <f>SUM(X150:AD150)</f>
        <v>0</v>
      </c>
      <c r="M150" s="298"/>
      <c r="N150" s="299">
        <f t="shared" si="162"/>
        <v>0</v>
      </c>
      <c r="O150" s="300"/>
      <c r="P150" s="301">
        <f>N150</f>
        <v>0</v>
      </c>
      <c r="Q150" s="301"/>
      <c r="R150" s="300"/>
      <c r="S150" s="301"/>
      <c r="T150" s="301"/>
      <c r="U150" s="301"/>
      <c r="V150" s="301"/>
      <c r="W150" s="302"/>
      <c r="X150" s="540">
        <f t="shared" si="147"/>
        <v>0</v>
      </c>
      <c r="Y150" s="482"/>
      <c r="Z150" s="301"/>
      <c r="AA150" s="302"/>
      <c r="AB150" s="302"/>
      <c r="AC150" s="302"/>
      <c r="AD150" s="304"/>
      <c r="AF150" s="168"/>
    </row>
    <row r="151" spans="1:33" ht="15.75" thickBot="1" x14ac:dyDescent="0.3">
      <c r="B151" s="98" t="s">
        <v>245</v>
      </c>
      <c r="C151" s="807" t="s">
        <v>246</v>
      </c>
      <c r="D151" s="808"/>
      <c r="E151" s="808"/>
      <c r="F151" s="369">
        <f t="shared" ref="F151:L151" si="163">F152+F153+F156+F157+F158+F159+F160</f>
        <v>0</v>
      </c>
      <c r="G151" s="617">
        <f t="shared" si="163"/>
        <v>0</v>
      </c>
      <c r="H151" s="617">
        <f t="shared" si="163"/>
        <v>0</v>
      </c>
      <c r="I151" s="369">
        <f t="shared" si="163"/>
        <v>500000</v>
      </c>
      <c r="J151" s="523">
        <f t="shared" ref="J151" si="164">J152+J153+J156+J157+J158+J159+J160</f>
        <v>1915796</v>
      </c>
      <c r="K151" s="523">
        <f t="shared" si="163"/>
        <v>1915796</v>
      </c>
      <c r="L151" s="564">
        <f t="shared" si="163"/>
        <v>0</v>
      </c>
      <c r="M151" s="144">
        <f t="shared" ref="M151:AD151" si="165">M152+M153+M156+M157+M158+M159+M160</f>
        <v>0</v>
      </c>
      <c r="N151" s="156">
        <f t="shared" si="148"/>
        <v>0</v>
      </c>
      <c r="O151" s="84">
        <f t="shared" ref="O151:Q151" si="166">O152+O153+O156+O157+O158+O159+O160</f>
        <v>0</v>
      </c>
      <c r="P151" s="85">
        <f t="shared" si="166"/>
        <v>0</v>
      </c>
      <c r="Q151" s="85">
        <f t="shared" si="166"/>
        <v>0</v>
      </c>
      <c r="R151" s="84">
        <f t="shared" si="165"/>
        <v>0</v>
      </c>
      <c r="S151" s="85">
        <f t="shared" si="165"/>
        <v>0</v>
      </c>
      <c r="T151" s="85">
        <f t="shared" si="165"/>
        <v>0</v>
      </c>
      <c r="U151" s="85">
        <f t="shared" si="165"/>
        <v>0</v>
      </c>
      <c r="V151" s="85">
        <f t="shared" si="165"/>
        <v>0</v>
      </c>
      <c r="W151" s="88">
        <f t="shared" si="165"/>
        <v>0</v>
      </c>
      <c r="X151" s="484">
        <f t="shared" si="147"/>
        <v>0</v>
      </c>
      <c r="Y151" s="409">
        <f t="shared" si="165"/>
        <v>0</v>
      </c>
      <c r="Z151" s="85">
        <f t="shared" si="165"/>
        <v>0</v>
      </c>
      <c r="AA151" s="88">
        <f t="shared" si="165"/>
        <v>0</v>
      </c>
      <c r="AB151" s="88">
        <f t="shared" si="165"/>
        <v>0</v>
      </c>
      <c r="AC151" s="88">
        <f t="shared" si="165"/>
        <v>0</v>
      </c>
      <c r="AD151" s="89">
        <f t="shared" si="165"/>
        <v>0</v>
      </c>
      <c r="AF151" s="168"/>
      <c r="AG151" s="168"/>
    </row>
    <row r="152" spans="1:33" s="18" customFormat="1" hidden="1" x14ac:dyDescent="0.25">
      <c r="A152" s="125" t="s">
        <v>247</v>
      </c>
      <c r="B152" s="114" t="s">
        <v>672</v>
      </c>
      <c r="C152" s="834" t="s">
        <v>248</v>
      </c>
      <c r="D152" s="835"/>
      <c r="E152" s="835"/>
      <c r="F152" s="364">
        <f>SUM(Q152:AC152)</f>
        <v>0</v>
      </c>
      <c r="G152" s="612">
        <f>SUM(Q152:AC152)</f>
        <v>0</v>
      </c>
      <c r="H152" s="612">
        <f>SUM(Q152:AC152)</f>
        <v>0</v>
      </c>
      <c r="I152" s="364">
        <f>SUM(Q152:AC152)</f>
        <v>0</v>
      </c>
      <c r="J152" s="518">
        <f t="shared" ref="J152:L152" si="167">SUM(P152:AB152)</f>
        <v>0</v>
      </c>
      <c r="K152" s="518">
        <f t="shared" si="167"/>
        <v>0</v>
      </c>
      <c r="L152" s="559">
        <f t="shared" si="167"/>
        <v>0</v>
      </c>
      <c r="M152" s="140"/>
      <c r="N152" s="158">
        <f t="shared" si="148"/>
        <v>0</v>
      </c>
      <c r="O152" s="92"/>
      <c r="P152" s="93"/>
      <c r="Q152" s="93"/>
      <c r="R152" s="92"/>
      <c r="S152" s="93"/>
      <c r="T152" s="93"/>
      <c r="U152" s="93"/>
      <c r="V152" s="93"/>
      <c r="W152" s="96"/>
      <c r="X152" s="487">
        <f t="shared" si="147"/>
        <v>0</v>
      </c>
      <c r="Y152" s="412"/>
      <c r="Z152" s="93"/>
      <c r="AA152" s="96"/>
      <c r="AB152" s="96"/>
      <c r="AC152" s="96"/>
      <c r="AD152" s="97"/>
      <c r="AF152" s="168"/>
    </row>
    <row r="153" spans="1:33" s="18" customFormat="1" x14ac:dyDescent="0.25">
      <c r="A153" s="125" t="s">
        <v>249</v>
      </c>
      <c r="B153" s="90" t="s">
        <v>673</v>
      </c>
      <c r="C153" s="803" t="s">
        <v>250</v>
      </c>
      <c r="D153" s="804"/>
      <c r="E153" s="804"/>
      <c r="F153" s="366">
        <f t="shared" ref="F153:L153" si="168">F154+F155</f>
        <v>0</v>
      </c>
      <c r="G153" s="614">
        <f t="shared" si="168"/>
        <v>0</v>
      </c>
      <c r="H153" s="614">
        <f t="shared" si="168"/>
        <v>0</v>
      </c>
      <c r="I153" s="366">
        <f t="shared" si="168"/>
        <v>500000</v>
      </c>
      <c r="J153" s="520">
        <f t="shared" ref="J153" si="169">J154+J155</f>
        <v>1614800</v>
      </c>
      <c r="K153" s="520">
        <f t="shared" si="168"/>
        <v>1614800</v>
      </c>
      <c r="L153" s="561">
        <f t="shared" si="168"/>
        <v>0</v>
      </c>
      <c r="M153" s="142">
        <f t="shared" ref="M153:AD153" si="170">M154+M155</f>
        <v>0</v>
      </c>
      <c r="N153" s="158">
        <f t="shared" si="148"/>
        <v>0</v>
      </c>
      <c r="O153" s="92">
        <f t="shared" ref="O153:Q153" si="171">O154+O155</f>
        <v>0</v>
      </c>
      <c r="P153" s="93">
        <f t="shared" si="171"/>
        <v>0</v>
      </c>
      <c r="Q153" s="93">
        <f t="shared" si="171"/>
        <v>0</v>
      </c>
      <c r="R153" s="92">
        <f t="shared" si="170"/>
        <v>0</v>
      </c>
      <c r="S153" s="93">
        <f t="shared" si="170"/>
        <v>0</v>
      </c>
      <c r="T153" s="93">
        <f t="shared" si="170"/>
        <v>0</v>
      </c>
      <c r="U153" s="93">
        <f t="shared" si="170"/>
        <v>0</v>
      </c>
      <c r="V153" s="93">
        <f t="shared" si="170"/>
        <v>0</v>
      </c>
      <c r="W153" s="96">
        <f t="shared" si="170"/>
        <v>0</v>
      </c>
      <c r="X153" s="487">
        <f t="shared" si="147"/>
        <v>0</v>
      </c>
      <c r="Y153" s="412">
        <f t="shared" si="170"/>
        <v>0</v>
      </c>
      <c r="Z153" s="93">
        <f t="shared" si="170"/>
        <v>0</v>
      </c>
      <c r="AA153" s="96">
        <f t="shared" si="170"/>
        <v>0</v>
      </c>
      <c r="AB153" s="96">
        <f t="shared" si="170"/>
        <v>0</v>
      </c>
      <c r="AC153" s="96">
        <f t="shared" si="170"/>
        <v>0</v>
      </c>
      <c r="AD153" s="97">
        <f t="shared" si="170"/>
        <v>0</v>
      </c>
      <c r="AF153" s="168"/>
    </row>
    <row r="154" spans="1:33" x14ac:dyDescent="0.25">
      <c r="B154" s="54"/>
      <c r="C154" s="2"/>
      <c r="D154" s="801" t="s">
        <v>250</v>
      </c>
      <c r="E154" s="801"/>
      <c r="F154" s="373">
        <v>0</v>
      </c>
      <c r="G154" s="621">
        <v>0</v>
      </c>
      <c r="H154" s="621">
        <v>0</v>
      </c>
      <c r="I154" s="373">
        <v>500000</v>
      </c>
      <c r="J154" s="527">
        <v>1614800</v>
      </c>
      <c r="K154" s="527">
        <v>1614800</v>
      </c>
      <c r="L154" s="568">
        <f t="shared" ref="L154:L160" si="172">SUM(R154:AD154)</f>
        <v>0</v>
      </c>
      <c r="M154" s="141"/>
      <c r="N154" s="159">
        <f t="shared" si="148"/>
        <v>0</v>
      </c>
      <c r="O154" s="73"/>
      <c r="P154" s="1">
        <f>N154</f>
        <v>0</v>
      </c>
      <c r="Q154" s="1"/>
      <c r="R154" s="73"/>
      <c r="S154" s="1"/>
      <c r="T154" s="1"/>
      <c r="U154" s="1"/>
      <c r="V154" s="1"/>
      <c r="W154" s="79"/>
      <c r="X154" s="489">
        <f t="shared" si="147"/>
        <v>0</v>
      </c>
      <c r="Y154" s="414"/>
      <c r="Z154" s="1"/>
      <c r="AA154" s="79"/>
      <c r="AB154" s="247"/>
      <c r="AC154" s="79"/>
      <c r="AD154" s="44"/>
      <c r="AF154" s="168"/>
    </row>
    <row r="155" spans="1:33" hidden="1" x14ac:dyDescent="0.25">
      <c r="B155" s="54"/>
      <c r="C155" s="2"/>
      <c r="D155" s="801" t="s">
        <v>349</v>
      </c>
      <c r="E155" s="801"/>
      <c r="F155" s="373">
        <f t="shared" ref="F155:F160" si="173">SUM(Q155:AC155)</f>
        <v>0</v>
      </c>
      <c r="G155" s="621">
        <f t="shared" ref="G155:G160" si="174">SUM(Q155:AC155)</f>
        <v>0</v>
      </c>
      <c r="H155" s="621">
        <f t="shared" ref="H155:H160" si="175">SUM(Q155:AC155)</f>
        <v>0</v>
      </c>
      <c r="I155" s="373">
        <f t="shared" ref="I155:I159" si="176">SUM(Q155:AC155)</f>
        <v>0</v>
      </c>
      <c r="J155" s="527">
        <v>0</v>
      </c>
      <c r="K155" s="527">
        <v>0</v>
      </c>
      <c r="L155" s="568">
        <f t="shared" si="172"/>
        <v>0</v>
      </c>
      <c r="M155" s="141"/>
      <c r="N155" s="159">
        <f t="shared" si="148"/>
        <v>0</v>
      </c>
      <c r="O155" s="73"/>
      <c r="P155" s="1"/>
      <c r="Q155" s="1"/>
      <c r="R155" s="73"/>
      <c r="S155" s="1"/>
      <c r="T155" s="1"/>
      <c r="U155" s="1"/>
      <c r="V155" s="1"/>
      <c r="W155" s="79"/>
      <c r="X155" s="489">
        <f t="shared" si="147"/>
        <v>0</v>
      </c>
      <c r="Y155" s="414"/>
      <c r="Z155" s="1"/>
      <c r="AA155" s="79"/>
      <c r="AB155" s="79"/>
      <c r="AC155" s="79"/>
      <c r="AD155" s="44"/>
      <c r="AF155" s="168"/>
    </row>
    <row r="156" spans="1:33" s="18" customFormat="1" hidden="1" x14ac:dyDescent="0.25">
      <c r="A156" s="125" t="s">
        <v>251</v>
      </c>
      <c r="B156" s="90" t="s">
        <v>674</v>
      </c>
      <c r="C156" s="803" t="s">
        <v>252</v>
      </c>
      <c r="D156" s="804"/>
      <c r="E156" s="804"/>
      <c r="F156" s="366">
        <f t="shared" si="173"/>
        <v>0</v>
      </c>
      <c r="G156" s="614">
        <f t="shared" si="174"/>
        <v>0</v>
      </c>
      <c r="H156" s="614">
        <f t="shared" si="175"/>
        <v>0</v>
      </c>
      <c r="I156" s="366">
        <f t="shared" si="176"/>
        <v>0</v>
      </c>
      <c r="J156" s="520">
        <v>0</v>
      </c>
      <c r="K156" s="520">
        <v>0</v>
      </c>
      <c r="L156" s="561">
        <f t="shared" si="172"/>
        <v>0</v>
      </c>
      <c r="M156" s="142"/>
      <c r="N156" s="158">
        <f t="shared" si="148"/>
        <v>0</v>
      </c>
      <c r="O156" s="92"/>
      <c r="P156" s="93"/>
      <c r="Q156" s="93"/>
      <c r="R156" s="92"/>
      <c r="S156" s="93"/>
      <c r="T156" s="93"/>
      <c r="U156" s="93"/>
      <c r="V156" s="93"/>
      <c r="W156" s="96"/>
      <c r="X156" s="487">
        <f t="shared" si="147"/>
        <v>0</v>
      </c>
      <c r="Y156" s="412"/>
      <c r="Z156" s="93"/>
      <c r="AA156" s="96"/>
      <c r="AB156" s="96"/>
      <c r="AC156" s="96"/>
      <c r="AD156" s="97"/>
      <c r="AF156" s="168"/>
    </row>
    <row r="157" spans="1:33" s="18" customFormat="1" hidden="1" x14ac:dyDescent="0.25">
      <c r="A157" s="125" t="s">
        <v>253</v>
      </c>
      <c r="B157" s="90" t="s">
        <v>675</v>
      </c>
      <c r="C157" s="803" t="s">
        <v>254</v>
      </c>
      <c r="D157" s="804"/>
      <c r="E157" s="804"/>
      <c r="F157" s="366">
        <f t="shared" si="173"/>
        <v>0</v>
      </c>
      <c r="G157" s="614">
        <f t="shared" si="174"/>
        <v>0</v>
      </c>
      <c r="H157" s="614">
        <f t="shared" si="175"/>
        <v>0</v>
      </c>
      <c r="I157" s="366">
        <f t="shared" si="176"/>
        <v>0</v>
      </c>
      <c r="J157" s="520">
        <v>0</v>
      </c>
      <c r="K157" s="520">
        <v>0</v>
      </c>
      <c r="L157" s="561">
        <f t="shared" si="172"/>
        <v>0</v>
      </c>
      <c r="M157" s="142"/>
      <c r="N157" s="158">
        <f t="shared" si="148"/>
        <v>0</v>
      </c>
      <c r="O157" s="92"/>
      <c r="P157" s="93"/>
      <c r="Q157" s="93"/>
      <c r="R157" s="92"/>
      <c r="S157" s="93"/>
      <c r="T157" s="93"/>
      <c r="U157" s="93"/>
      <c r="V157" s="93"/>
      <c r="W157" s="96"/>
      <c r="X157" s="487">
        <f t="shared" si="147"/>
        <v>0</v>
      </c>
      <c r="Y157" s="412"/>
      <c r="Z157" s="93"/>
      <c r="AA157" s="96"/>
      <c r="AB157" s="96"/>
      <c r="AC157" s="96"/>
      <c r="AD157" s="97"/>
      <c r="AF157" s="168"/>
    </row>
    <row r="158" spans="1:33" s="18" customFormat="1" hidden="1" x14ac:dyDescent="0.25">
      <c r="A158" s="125" t="s">
        <v>255</v>
      </c>
      <c r="B158" s="90" t="s">
        <v>676</v>
      </c>
      <c r="C158" s="803" t="s">
        <v>256</v>
      </c>
      <c r="D158" s="804"/>
      <c r="E158" s="804"/>
      <c r="F158" s="366">
        <f t="shared" si="173"/>
        <v>0</v>
      </c>
      <c r="G158" s="614">
        <f t="shared" si="174"/>
        <v>0</v>
      </c>
      <c r="H158" s="614">
        <f t="shared" si="175"/>
        <v>0</v>
      </c>
      <c r="I158" s="366">
        <f t="shared" si="176"/>
        <v>0</v>
      </c>
      <c r="J158" s="520">
        <v>0</v>
      </c>
      <c r="K158" s="520">
        <v>0</v>
      </c>
      <c r="L158" s="561">
        <f t="shared" si="172"/>
        <v>0</v>
      </c>
      <c r="M158" s="142"/>
      <c r="N158" s="158">
        <f t="shared" si="148"/>
        <v>0</v>
      </c>
      <c r="O158" s="92"/>
      <c r="P158" s="93"/>
      <c r="Q158" s="93"/>
      <c r="R158" s="92"/>
      <c r="S158" s="93"/>
      <c r="T158" s="93"/>
      <c r="U158" s="93"/>
      <c r="V158" s="93"/>
      <c r="W158" s="96"/>
      <c r="X158" s="487">
        <f t="shared" si="147"/>
        <v>0</v>
      </c>
      <c r="Y158" s="412"/>
      <c r="Z158" s="93"/>
      <c r="AA158" s="96"/>
      <c r="AB158" s="96"/>
      <c r="AC158" s="96"/>
      <c r="AD158" s="97"/>
      <c r="AF158" s="168"/>
    </row>
    <row r="159" spans="1:33" s="18" customFormat="1" hidden="1" x14ac:dyDescent="0.25">
      <c r="A159" s="125" t="s">
        <v>257</v>
      </c>
      <c r="B159" s="90" t="s">
        <v>677</v>
      </c>
      <c r="C159" s="803" t="s">
        <v>258</v>
      </c>
      <c r="D159" s="804"/>
      <c r="E159" s="804"/>
      <c r="F159" s="366">
        <f t="shared" si="173"/>
        <v>0</v>
      </c>
      <c r="G159" s="614">
        <f t="shared" si="174"/>
        <v>0</v>
      </c>
      <c r="H159" s="614">
        <f t="shared" si="175"/>
        <v>0</v>
      </c>
      <c r="I159" s="366">
        <f t="shared" si="176"/>
        <v>0</v>
      </c>
      <c r="J159" s="520">
        <v>0</v>
      </c>
      <c r="K159" s="520">
        <v>0</v>
      </c>
      <c r="L159" s="561">
        <f t="shared" si="172"/>
        <v>0</v>
      </c>
      <c r="M159" s="142"/>
      <c r="N159" s="158">
        <f t="shared" si="148"/>
        <v>0</v>
      </c>
      <c r="O159" s="92"/>
      <c r="P159" s="93"/>
      <c r="Q159" s="93"/>
      <c r="R159" s="92"/>
      <c r="S159" s="93"/>
      <c r="T159" s="93"/>
      <c r="U159" s="93"/>
      <c r="V159" s="93"/>
      <c r="W159" s="96"/>
      <c r="X159" s="487">
        <f t="shared" si="147"/>
        <v>0</v>
      </c>
      <c r="Y159" s="412"/>
      <c r="Z159" s="93"/>
      <c r="AA159" s="96"/>
      <c r="AB159" s="96"/>
      <c r="AC159" s="96"/>
      <c r="AD159" s="97"/>
      <c r="AF159" s="168"/>
    </row>
    <row r="160" spans="1:33" s="18" customFormat="1" ht="15.75" thickBot="1" x14ac:dyDescent="0.3">
      <c r="A160" s="125" t="s">
        <v>259</v>
      </c>
      <c r="B160" s="124" t="s">
        <v>678</v>
      </c>
      <c r="C160" s="847" t="s">
        <v>260</v>
      </c>
      <c r="D160" s="848"/>
      <c r="E160" s="848"/>
      <c r="F160" s="379">
        <f t="shared" si="173"/>
        <v>0</v>
      </c>
      <c r="G160" s="627">
        <f t="shared" si="174"/>
        <v>0</v>
      </c>
      <c r="H160" s="627">
        <f t="shared" si="175"/>
        <v>0</v>
      </c>
      <c r="I160" s="379">
        <v>0</v>
      </c>
      <c r="J160" s="533">
        <v>300996</v>
      </c>
      <c r="K160" s="533">
        <v>300996</v>
      </c>
      <c r="L160" s="574">
        <f t="shared" si="172"/>
        <v>0</v>
      </c>
      <c r="M160" s="154"/>
      <c r="N160" s="158">
        <f t="shared" si="148"/>
        <v>0</v>
      </c>
      <c r="O160" s="92"/>
      <c r="P160" s="93"/>
      <c r="Q160" s="93"/>
      <c r="R160" s="92"/>
      <c r="S160" s="93"/>
      <c r="T160" s="93"/>
      <c r="U160" s="93"/>
      <c r="V160" s="93"/>
      <c r="W160" s="96"/>
      <c r="X160" s="487">
        <f t="shared" si="147"/>
        <v>0</v>
      </c>
      <c r="Y160" s="412"/>
      <c r="Z160" s="93"/>
      <c r="AA160" s="96"/>
      <c r="AB160" s="96"/>
      <c r="AC160" s="96"/>
      <c r="AD160" s="97"/>
      <c r="AF160" s="168"/>
    </row>
    <row r="161" spans="1:32" ht="15.75" thickBot="1" x14ac:dyDescent="0.3">
      <c r="B161" s="98" t="s">
        <v>261</v>
      </c>
      <c r="C161" s="807" t="s">
        <v>262</v>
      </c>
      <c r="D161" s="808"/>
      <c r="E161" s="808"/>
      <c r="F161" s="369">
        <f t="shared" ref="F161:L161" si="177">F162+F163+F164+F165</f>
        <v>0</v>
      </c>
      <c r="G161" s="617">
        <f t="shared" si="177"/>
        <v>0</v>
      </c>
      <c r="H161" s="617">
        <f t="shared" si="177"/>
        <v>2087500</v>
      </c>
      <c r="I161" s="369">
        <f t="shared" si="177"/>
        <v>1587500</v>
      </c>
      <c r="J161" s="523">
        <f t="shared" ref="J161" si="178">J162+J163+J164+J165</f>
        <v>1587500</v>
      </c>
      <c r="K161" s="523">
        <f t="shared" si="177"/>
        <v>1587500</v>
      </c>
      <c r="L161" s="564">
        <f t="shared" si="177"/>
        <v>1285875</v>
      </c>
      <c r="M161" s="144">
        <f t="shared" ref="M161:AD161" si="179">M162+M163+M164+M165</f>
        <v>0</v>
      </c>
      <c r="N161" s="156">
        <f t="shared" si="148"/>
        <v>1285875</v>
      </c>
      <c r="O161" s="84">
        <f t="shared" ref="O161:Q161" si="180">O162+O163+O164+O165</f>
        <v>0</v>
      </c>
      <c r="P161" s="85">
        <f t="shared" si="180"/>
        <v>1285875</v>
      </c>
      <c r="Q161" s="85">
        <f t="shared" si="180"/>
        <v>0</v>
      </c>
      <c r="R161" s="84">
        <f t="shared" si="179"/>
        <v>0</v>
      </c>
      <c r="S161" s="85">
        <f t="shared" si="179"/>
        <v>0</v>
      </c>
      <c r="T161" s="85">
        <f t="shared" si="179"/>
        <v>0</v>
      </c>
      <c r="U161" s="85">
        <f t="shared" si="179"/>
        <v>0</v>
      </c>
      <c r="V161" s="85">
        <f t="shared" si="179"/>
        <v>0</v>
      </c>
      <c r="W161" s="88">
        <f t="shared" si="179"/>
        <v>0</v>
      </c>
      <c r="X161" s="484">
        <f t="shared" si="147"/>
        <v>0</v>
      </c>
      <c r="Y161" s="409">
        <f t="shared" si="179"/>
        <v>0</v>
      </c>
      <c r="Z161" s="85">
        <f t="shared" si="179"/>
        <v>1285875</v>
      </c>
      <c r="AA161" s="88">
        <f t="shared" si="179"/>
        <v>0</v>
      </c>
      <c r="AB161" s="88">
        <f t="shared" si="179"/>
        <v>0</v>
      </c>
      <c r="AC161" s="88">
        <f t="shared" si="179"/>
        <v>0</v>
      </c>
      <c r="AD161" s="89">
        <f t="shared" si="179"/>
        <v>0</v>
      </c>
      <c r="AF161" s="168"/>
    </row>
    <row r="162" spans="1:32" s="18" customFormat="1" x14ac:dyDescent="0.25">
      <c r="A162" s="125" t="s">
        <v>263</v>
      </c>
      <c r="B162" s="241" t="s">
        <v>679</v>
      </c>
      <c r="C162" s="849" t="s">
        <v>264</v>
      </c>
      <c r="D162" s="850"/>
      <c r="E162" s="850"/>
      <c r="F162" s="380">
        <v>0</v>
      </c>
      <c r="G162" s="628">
        <v>0</v>
      </c>
      <c r="H162" s="628">
        <v>1750000</v>
      </c>
      <c r="I162" s="380">
        <v>1250000</v>
      </c>
      <c r="J162" s="534">
        <v>1250000</v>
      </c>
      <c r="K162" s="534">
        <v>1250000</v>
      </c>
      <c r="L162" s="575">
        <f t="shared" ref="J162:L165" si="181">SUM(R162:AD162)</f>
        <v>1012500</v>
      </c>
      <c r="M162" s="243"/>
      <c r="N162" s="244">
        <f t="shared" si="148"/>
        <v>1012500</v>
      </c>
      <c r="O162" s="245"/>
      <c r="P162" s="246">
        <f>N162</f>
        <v>1012500</v>
      </c>
      <c r="Q162" s="246"/>
      <c r="R162" s="245"/>
      <c r="S162" s="246"/>
      <c r="T162" s="246"/>
      <c r="U162" s="246"/>
      <c r="V162" s="246"/>
      <c r="W162" s="247"/>
      <c r="X162" s="492">
        <f t="shared" si="147"/>
        <v>0</v>
      </c>
      <c r="Y162" s="417"/>
      <c r="Z162" s="246">
        <v>1012500</v>
      </c>
      <c r="AA162" s="247"/>
      <c r="AB162" s="247"/>
      <c r="AC162" s="247"/>
      <c r="AD162" s="249"/>
      <c r="AE162" s="478"/>
      <c r="AF162" s="168"/>
    </row>
    <row r="163" spans="1:32" s="18" customFormat="1" hidden="1" x14ac:dyDescent="0.25">
      <c r="A163" s="125" t="s">
        <v>265</v>
      </c>
      <c r="B163" s="250" t="s">
        <v>680</v>
      </c>
      <c r="C163" s="843" t="s">
        <v>871</v>
      </c>
      <c r="D163" s="844"/>
      <c r="E163" s="844"/>
      <c r="F163" s="381">
        <f>SUM(Q163:AC163)</f>
        <v>0</v>
      </c>
      <c r="G163" s="629">
        <f>SUM(Q163:AC163)</f>
        <v>0</v>
      </c>
      <c r="H163" s="629">
        <f>SUM(Q163:AC163)</f>
        <v>0</v>
      </c>
      <c r="I163" s="381">
        <f>SUM(Q163:AC163)</f>
        <v>0</v>
      </c>
      <c r="J163" s="535">
        <f t="shared" si="181"/>
        <v>0</v>
      </c>
      <c r="K163" s="535">
        <f t="shared" si="181"/>
        <v>0</v>
      </c>
      <c r="L163" s="576">
        <f t="shared" si="181"/>
        <v>0</v>
      </c>
      <c r="M163" s="252"/>
      <c r="N163" s="244">
        <f t="shared" si="148"/>
        <v>0</v>
      </c>
      <c r="O163" s="245"/>
      <c r="P163" s="246"/>
      <c r="Q163" s="246"/>
      <c r="R163" s="245"/>
      <c r="S163" s="246"/>
      <c r="T163" s="246"/>
      <c r="U163" s="246"/>
      <c r="V163" s="246"/>
      <c r="W163" s="247"/>
      <c r="X163" s="492">
        <f t="shared" si="147"/>
        <v>0</v>
      </c>
      <c r="Y163" s="417"/>
      <c r="Z163" s="246"/>
      <c r="AA163" s="247"/>
      <c r="AB163" s="247"/>
      <c r="AC163" s="247"/>
      <c r="AD163" s="249"/>
      <c r="AE163" s="478"/>
      <c r="AF163" s="168"/>
    </row>
    <row r="164" spans="1:32" s="18" customFormat="1" hidden="1" x14ac:dyDescent="0.25">
      <c r="A164" s="125" t="s">
        <v>266</v>
      </c>
      <c r="B164" s="250" t="s">
        <v>681</v>
      </c>
      <c r="C164" s="843" t="s">
        <v>267</v>
      </c>
      <c r="D164" s="844"/>
      <c r="E164" s="844"/>
      <c r="F164" s="381">
        <f>SUM(Q164:AC164)</f>
        <v>0</v>
      </c>
      <c r="G164" s="629">
        <f>SUM(Q164:AC164)</f>
        <v>0</v>
      </c>
      <c r="H164" s="629">
        <f>SUM(Q164:AC164)</f>
        <v>0</v>
      </c>
      <c r="I164" s="381">
        <f>SUM(Q164:AC164)</f>
        <v>0</v>
      </c>
      <c r="J164" s="535">
        <f t="shared" si="181"/>
        <v>0</v>
      </c>
      <c r="K164" s="535">
        <f t="shared" si="181"/>
        <v>0</v>
      </c>
      <c r="L164" s="576">
        <f t="shared" si="181"/>
        <v>0</v>
      </c>
      <c r="M164" s="252"/>
      <c r="N164" s="244">
        <f t="shared" si="148"/>
        <v>0</v>
      </c>
      <c r="O164" s="245"/>
      <c r="P164" s="246"/>
      <c r="Q164" s="246"/>
      <c r="R164" s="245"/>
      <c r="S164" s="246"/>
      <c r="T164" s="246"/>
      <c r="U164" s="246"/>
      <c r="V164" s="246"/>
      <c r="W164" s="247"/>
      <c r="X164" s="492">
        <f t="shared" si="147"/>
        <v>0</v>
      </c>
      <c r="Y164" s="417"/>
      <c r="Z164" s="246"/>
      <c r="AA164" s="247"/>
      <c r="AB164" s="247"/>
      <c r="AC164" s="247"/>
      <c r="AD164" s="249"/>
      <c r="AE164" s="478"/>
      <c r="AF164" s="168"/>
    </row>
    <row r="165" spans="1:32" s="18" customFormat="1" ht="15.75" thickBot="1" x14ac:dyDescent="0.3">
      <c r="A165" s="125" t="s">
        <v>268</v>
      </c>
      <c r="B165" s="253" t="s">
        <v>682</v>
      </c>
      <c r="C165" s="845" t="s">
        <v>366</v>
      </c>
      <c r="D165" s="846"/>
      <c r="E165" s="846"/>
      <c r="F165" s="382">
        <v>0</v>
      </c>
      <c r="G165" s="630">
        <v>0</v>
      </c>
      <c r="H165" s="630">
        <v>337500</v>
      </c>
      <c r="I165" s="382">
        <v>337500</v>
      </c>
      <c r="J165" s="536">
        <v>337500</v>
      </c>
      <c r="K165" s="536">
        <v>337500</v>
      </c>
      <c r="L165" s="577">
        <f t="shared" si="181"/>
        <v>273375</v>
      </c>
      <c r="M165" s="255"/>
      <c r="N165" s="244">
        <f t="shared" si="148"/>
        <v>273375</v>
      </c>
      <c r="O165" s="245"/>
      <c r="P165" s="246">
        <f>N165</f>
        <v>273375</v>
      </c>
      <c r="Q165" s="246"/>
      <c r="R165" s="245"/>
      <c r="S165" s="246"/>
      <c r="T165" s="246"/>
      <c r="U165" s="246"/>
      <c r="V165" s="246"/>
      <c r="W165" s="247"/>
      <c r="X165" s="492">
        <f t="shared" si="147"/>
        <v>0</v>
      </c>
      <c r="Y165" s="417"/>
      <c r="Z165" s="246">
        <v>273375</v>
      </c>
      <c r="AA165" s="247"/>
      <c r="AB165" s="247"/>
      <c r="AC165" s="247"/>
      <c r="AD165" s="249"/>
      <c r="AE165" s="478"/>
      <c r="AF165" s="168"/>
    </row>
    <row r="166" spans="1:32" ht="15.75" thickBot="1" x14ac:dyDescent="0.3">
      <c r="B166" s="98" t="s">
        <v>269</v>
      </c>
      <c r="C166" s="807" t="s">
        <v>270</v>
      </c>
      <c r="D166" s="808"/>
      <c r="E166" s="808"/>
      <c r="F166" s="369">
        <f t="shared" ref="F166:L166" si="182">F167+F168+F179+F190+F201+F204+F216+F217+F218</f>
        <v>0</v>
      </c>
      <c r="G166" s="617">
        <f t="shared" si="182"/>
        <v>0</v>
      </c>
      <c r="H166" s="617">
        <f t="shared" si="182"/>
        <v>0</v>
      </c>
      <c r="I166" s="369">
        <f t="shared" si="182"/>
        <v>0</v>
      </c>
      <c r="J166" s="523">
        <f t="shared" ref="J166" si="183">J167+J168+J179+J190+J201+J204+J216+J217+J218</f>
        <v>0</v>
      </c>
      <c r="K166" s="523">
        <f t="shared" si="182"/>
        <v>0</v>
      </c>
      <c r="L166" s="564">
        <f t="shared" si="182"/>
        <v>0</v>
      </c>
      <c r="M166" s="144">
        <f t="shared" ref="M166:AD166" si="184">M167+M168+M179+M190+M201+M204+M216+M217+M218</f>
        <v>0</v>
      </c>
      <c r="N166" s="156">
        <f t="shared" si="148"/>
        <v>0</v>
      </c>
      <c r="O166" s="84">
        <f t="shared" ref="O166:Q166" si="185">O167+O168+O179+O190+O201+O204+O216+O217+O218</f>
        <v>0</v>
      </c>
      <c r="P166" s="85">
        <f t="shared" si="185"/>
        <v>0</v>
      </c>
      <c r="Q166" s="85">
        <f t="shared" si="185"/>
        <v>0</v>
      </c>
      <c r="R166" s="84">
        <f t="shared" si="184"/>
        <v>0</v>
      </c>
      <c r="S166" s="85">
        <f t="shared" si="184"/>
        <v>0</v>
      </c>
      <c r="T166" s="85">
        <f t="shared" si="184"/>
        <v>0</v>
      </c>
      <c r="U166" s="85">
        <f t="shared" si="184"/>
        <v>0</v>
      </c>
      <c r="V166" s="85">
        <f t="shared" si="184"/>
        <v>0</v>
      </c>
      <c r="W166" s="88">
        <f t="shared" si="184"/>
        <v>0</v>
      </c>
      <c r="X166" s="484">
        <f t="shared" si="147"/>
        <v>0</v>
      </c>
      <c r="Y166" s="409">
        <f t="shared" si="184"/>
        <v>0</v>
      </c>
      <c r="Z166" s="85">
        <f t="shared" si="184"/>
        <v>0</v>
      </c>
      <c r="AA166" s="88">
        <f t="shared" si="184"/>
        <v>0</v>
      </c>
      <c r="AB166" s="88">
        <f t="shared" si="184"/>
        <v>0</v>
      </c>
      <c r="AC166" s="88">
        <f t="shared" si="184"/>
        <v>0</v>
      </c>
      <c r="AD166" s="89">
        <f t="shared" si="184"/>
        <v>0</v>
      </c>
      <c r="AE166" s="478"/>
      <c r="AF166" s="168"/>
    </row>
    <row r="167" spans="1:32" s="18" customFormat="1" ht="25.5" hidden="1" customHeight="1" x14ac:dyDescent="0.25">
      <c r="A167" s="125" t="s">
        <v>271</v>
      </c>
      <c r="B167" s="90" t="s">
        <v>683</v>
      </c>
      <c r="C167" s="796" t="s">
        <v>367</v>
      </c>
      <c r="D167" s="797"/>
      <c r="E167" s="797"/>
      <c r="F167" s="383">
        <f>SUM(Q167:AC167)</f>
        <v>0</v>
      </c>
      <c r="G167" s="631">
        <f>SUM(Q167:AC167)</f>
        <v>0</v>
      </c>
      <c r="H167" s="631">
        <f>SUM(Q167:AC167)</f>
        <v>0</v>
      </c>
      <c r="I167" s="383">
        <f>SUM(Q167:AC167)</f>
        <v>0</v>
      </c>
      <c r="J167" s="537">
        <f t="shared" ref="J167:L167" si="186">SUM(P167:AB167)</f>
        <v>0</v>
      </c>
      <c r="K167" s="537">
        <f t="shared" si="186"/>
        <v>0</v>
      </c>
      <c r="L167" s="578">
        <f t="shared" si="186"/>
        <v>0</v>
      </c>
      <c r="M167" s="155"/>
      <c r="N167" s="158">
        <f t="shared" si="148"/>
        <v>0</v>
      </c>
      <c r="O167" s="92"/>
      <c r="P167" s="93"/>
      <c r="Q167" s="93"/>
      <c r="R167" s="92"/>
      <c r="S167" s="93"/>
      <c r="T167" s="93"/>
      <c r="U167" s="93"/>
      <c r="V167" s="93"/>
      <c r="W167" s="96"/>
      <c r="X167" s="487">
        <f t="shared" si="147"/>
        <v>0</v>
      </c>
      <c r="Y167" s="412"/>
      <c r="Z167" s="93"/>
      <c r="AA167" s="96"/>
      <c r="AB167" s="96"/>
      <c r="AC167" s="96"/>
      <c r="AD167" s="97"/>
      <c r="AE167" s="478"/>
      <c r="AF167" s="168"/>
    </row>
    <row r="168" spans="1:32" s="18" customFormat="1" ht="16.350000000000001" hidden="1" customHeight="1" x14ac:dyDescent="0.25">
      <c r="A168" s="125" t="s">
        <v>272</v>
      </c>
      <c r="B168" s="90" t="s">
        <v>684</v>
      </c>
      <c r="C168" s="841" t="s">
        <v>812</v>
      </c>
      <c r="D168" s="842"/>
      <c r="E168" s="842"/>
      <c r="F168" s="383">
        <f t="shared" ref="F168:L168" si="187">F169+F170+F171+F172+F173+F174+F175+F176+F177+F178</f>
        <v>0</v>
      </c>
      <c r="G168" s="631">
        <f t="shared" si="187"/>
        <v>0</v>
      </c>
      <c r="H168" s="631">
        <f t="shared" si="187"/>
        <v>0</v>
      </c>
      <c r="I168" s="383">
        <f t="shared" si="187"/>
        <v>0</v>
      </c>
      <c r="J168" s="537">
        <f t="shared" ref="J168" si="188">J169+J170+J171+J172+J173+J174+J175+J176+J177+J178</f>
        <v>0</v>
      </c>
      <c r="K168" s="537">
        <f t="shared" si="187"/>
        <v>0</v>
      </c>
      <c r="L168" s="578">
        <f t="shared" si="187"/>
        <v>0</v>
      </c>
      <c r="M168" s="155">
        <f t="shared" ref="M168:AD168" si="189">M169+M170+M171+M172+M173+M174+M175+M176+M177+M178</f>
        <v>0</v>
      </c>
      <c r="N168" s="158">
        <f t="shared" si="148"/>
        <v>0</v>
      </c>
      <c r="O168" s="92">
        <f t="shared" ref="O168:Q168" si="190">O169+O170+O171+O172+O173+O174+O175+O176+O177+O178</f>
        <v>0</v>
      </c>
      <c r="P168" s="93">
        <f t="shared" si="190"/>
        <v>0</v>
      </c>
      <c r="Q168" s="93">
        <f t="shared" si="190"/>
        <v>0</v>
      </c>
      <c r="R168" s="92">
        <f t="shared" si="189"/>
        <v>0</v>
      </c>
      <c r="S168" s="93">
        <f t="shared" si="189"/>
        <v>0</v>
      </c>
      <c r="T168" s="93">
        <f t="shared" si="189"/>
        <v>0</v>
      </c>
      <c r="U168" s="93">
        <f t="shared" si="189"/>
        <v>0</v>
      </c>
      <c r="V168" s="93">
        <f t="shared" si="189"/>
        <v>0</v>
      </c>
      <c r="W168" s="96">
        <f t="shared" si="189"/>
        <v>0</v>
      </c>
      <c r="X168" s="487">
        <f t="shared" si="147"/>
        <v>0</v>
      </c>
      <c r="Y168" s="412">
        <f t="shared" si="189"/>
        <v>0</v>
      </c>
      <c r="Z168" s="93">
        <f t="shared" si="189"/>
        <v>0</v>
      </c>
      <c r="AA168" s="96">
        <f t="shared" si="189"/>
        <v>0</v>
      </c>
      <c r="AB168" s="96">
        <f t="shared" si="189"/>
        <v>0</v>
      </c>
      <c r="AC168" s="96">
        <f t="shared" si="189"/>
        <v>0</v>
      </c>
      <c r="AD168" s="97">
        <f t="shared" si="189"/>
        <v>0</v>
      </c>
      <c r="AE168" s="478"/>
      <c r="AF168" s="168"/>
    </row>
    <row r="169" spans="1:32" hidden="1" x14ac:dyDescent="0.25">
      <c r="B169" s="54"/>
      <c r="C169" s="2"/>
      <c r="D169" s="801" t="s">
        <v>813</v>
      </c>
      <c r="E169" s="801"/>
      <c r="F169" s="373">
        <f t="shared" ref="F169:F178" si="191">SUM(Q169:AC169)</f>
        <v>0</v>
      </c>
      <c r="G169" s="621">
        <f t="shared" ref="G169:G178" si="192">SUM(Q169:AC169)</f>
        <v>0</v>
      </c>
      <c r="H169" s="621">
        <f t="shared" ref="H169:H178" si="193">SUM(Q169:AC169)</f>
        <v>0</v>
      </c>
      <c r="I169" s="373">
        <f t="shared" ref="I169:I178" si="194">SUM(Q169:AC169)</f>
        <v>0</v>
      </c>
      <c r="J169" s="527">
        <f t="shared" ref="J169:L178" si="195">SUM(P169:AB169)</f>
        <v>0</v>
      </c>
      <c r="K169" s="527">
        <f t="shared" si="195"/>
        <v>0</v>
      </c>
      <c r="L169" s="568">
        <f t="shared" si="195"/>
        <v>0</v>
      </c>
      <c r="M169" s="141"/>
      <c r="N169" s="159">
        <f t="shared" si="148"/>
        <v>0</v>
      </c>
      <c r="O169" s="73"/>
      <c r="P169" s="1"/>
      <c r="Q169" s="1"/>
      <c r="R169" s="73"/>
      <c r="S169" s="1"/>
      <c r="T169" s="1"/>
      <c r="U169" s="1"/>
      <c r="V169" s="1"/>
      <c r="W169" s="79"/>
      <c r="X169" s="489">
        <f t="shared" si="147"/>
        <v>0</v>
      </c>
      <c r="Y169" s="414"/>
      <c r="Z169" s="1"/>
      <c r="AA169" s="79"/>
      <c r="AB169" s="79"/>
      <c r="AC169" s="79"/>
      <c r="AD169" s="44"/>
      <c r="AE169" s="478"/>
      <c r="AF169" s="168"/>
    </row>
    <row r="170" spans="1:32" hidden="1" x14ac:dyDescent="0.25">
      <c r="B170" s="54"/>
      <c r="C170" s="2"/>
      <c r="D170" s="801" t="s">
        <v>814</v>
      </c>
      <c r="E170" s="801"/>
      <c r="F170" s="373">
        <f t="shared" si="191"/>
        <v>0</v>
      </c>
      <c r="G170" s="621">
        <f t="shared" si="192"/>
        <v>0</v>
      </c>
      <c r="H170" s="621">
        <f t="shared" si="193"/>
        <v>0</v>
      </c>
      <c r="I170" s="373">
        <f t="shared" si="194"/>
        <v>0</v>
      </c>
      <c r="J170" s="527">
        <f t="shared" si="195"/>
        <v>0</v>
      </c>
      <c r="K170" s="527">
        <f t="shared" si="195"/>
        <v>0</v>
      </c>
      <c r="L170" s="568">
        <f t="shared" si="195"/>
        <v>0</v>
      </c>
      <c r="M170" s="141"/>
      <c r="N170" s="159">
        <f t="shared" si="148"/>
        <v>0</v>
      </c>
      <c r="O170" s="73"/>
      <c r="P170" s="1"/>
      <c r="Q170" s="1"/>
      <c r="R170" s="73"/>
      <c r="S170" s="1"/>
      <c r="T170" s="1"/>
      <c r="U170" s="1"/>
      <c r="V170" s="1"/>
      <c r="W170" s="79"/>
      <c r="X170" s="489">
        <f t="shared" si="147"/>
        <v>0</v>
      </c>
      <c r="Y170" s="414"/>
      <c r="Z170" s="1"/>
      <c r="AA170" s="79"/>
      <c r="AB170" s="79"/>
      <c r="AC170" s="79"/>
      <c r="AD170" s="44"/>
      <c r="AE170" s="478"/>
      <c r="AF170" s="168"/>
    </row>
    <row r="171" spans="1:32" hidden="1" x14ac:dyDescent="0.25">
      <c r="B171" s="54"/>
      <c r="C171" s="2"/>
      <c r="D171" s="801" t="s">
        <v>545</v>
      </c>
      <c r="E171" s="801"/>
      <c r="F171" s="373">
        <f t="shared" si="191"/>
        <v>0</v>
      </c>
      <c r="G171" s="621">
        <f t="shared" si="192"/>
        <v>0</v>
      </c>
      <c r="H171" s="621">
        <f t="shared" si="193"/>
        <v>0</v>
      </c>
      <c r="I171" s="373">
        <f t="shared" si="194"/>
        <v>0</v>
      </c>
      <c r="J171" s="527">
        <f t="shared" si="195"/>
        <v>0</v>
      </c>
      <c r="K171" s="527">
        <f t="shared" si="195"/>
        <v>0</v>
      </c>
      <c r="L171" s="568">
        <f t="shared" si="195"/>
        <v>0</v>
      </c>
      <c r="M171" s="141"/>
      <c r="N171" s="159">
        <f t="shared" si="148"/>
        <v>0</v>
      </c>
      <c r="O171" s="73"/>
      <c r="P171" s="1"/>
      <c r="Q171" s="1"/>
      <c r="R171" s="73"/>
      <c r="S171" s="1"/>
      <c r="T171" s="1"/>
      <c r="U171" s="1"/>
      <c r="V171" s="1"/>
      <c r="W171" s="79"/>
      <c r="X171" s="489">
        <f t="shared" si="147"/>
        <v>0</v>
      </c>
      <c r="Y171" s="414"/>
      <c r="Z171" s="1"/>
      <c r="AA171" s="79"/>
      <c r="AB171" s="79"/>
      <c r="AC171" s="79"/>
      <c r="AD171" s="44"/>
      <c r="AE171" s="478"/>
      <c r="AF171" s="168"/>
    </row>
    <row r="172" spans="1:32" ht="25.5" hidden="1" customHeight="1" x14ac:dyDescent="0.25">
      <c r="B172" s="54"/>
      <c r="C172" s="2"/>
      <c r="D172" s="798" t="s">
        <v>548</v>
      </c>
      <c r="E172" s="798"/>
      <c r="F172" s="376">
        <f t="shared" si="191"/>
        <v>0</v>
      </c>
      <c r="G172" s="624">
        <f t="shared" si="192"/>
        <v>0</v>
      </c>
      <c r="H172" s="624">
        <f t="shared" si="193"/>
        <v>0</v>
      </c>
      <c r="I172" s="376">
        <f t="shared" si="194"/>
        <v>0</v>
      </c>
      <c r="J172" s="530">
        <f t="shared" si="195"/>
        <v>0</v>
      </c>
      <c r="K172" s="530">
        <f t="shared" si="195"/>
        <v>0</v>
      </c>
      <c r="L172" s="571">
        <f t="shared" si="195"/>
        <v>0</v>
      </c>
      <c r="M172" s="151"/>
      <c r="N172" s="159">
        <f t="shared" si="148"/>
        <v>0</v>
      </c>
      <c r="O172" s="73"/>
      <c r="P172" s="1"/>
      <c r="Q172" s="1"/>
      <c r="R172" s="73"/>
      <c r="S172" s="1"/>
      <c r="T172" s="1"/>
      <c r="U172" s="1"/>
      <c r="V172" s="1"/>
      <c r="W172" s="79"/>
      <c r="X172" s="489">
        <f t="shared" si="147"/>
        <v>0</v>
      </c>
      <c r="Y172" s="414"/>
      <c r="Z172" s="1"/>
      <c r="AA172" s="79"/>
      <c r="AB172" s="79"/>
      <c r="AC172" s="79"/>
      <c r="AD172" s="44"/>
      <c r="AE172" s="478"/>
      <c r="AF172" s="168"/>
    </row>
    <row r="173" spans="1:32" hidden="1" x14ac:dyDescent="0.25">
      <c r="B173" s="54"/>
      <c r="C173" s="2"/>
      <c r="D173" s="801" t="s">
        <v>550</v>
      </c>
      <c r="E173" s="801"/>
      <c r="F173" s="373">
        <f t="shared" si="191"/>
        <v>0</v>
      </c>
      <c r="G173" s="621">
        <f t="shared" si="192"/>
        <v>0</v>
      </c>
      <c r="H173" s="621">
        <f t="shared" si="193"/>
        <v>0</v>
      </c>
      <c r="I173" s="373">
        <f t="shared" si="194"/>
        <v>0</v>
      </c>
      <c r="J173" s="527">
        <f t="shared" si="195"/>
        <v>0</v>
      </c>
      <c r="K173" s="527">
        <f t="shared" si="195"/>
        <v>0</v>
      </c>
      <c r="L173" s="568">
        <f t="shared" si="195"/>
        <v>0</v>
      </c>
      <c r="M173" s="141"/>
      <c r="N173" s="159">
        <f t="shared" si="148"/>
        <v>0</v>
      </c>
      <c r="O173" s="73"/>
      <c r="P173" s="1"/>
      <c r="Q173" s="1"/>
      <c r="R173" s="73"/>
      <c r="S173" s="1"/>
      <c r="T173" s="1"/>
      <c r="U173" s="1"/>
      <c r="V173" s="1"/>
      <c r="W173" s="79"/>
      <c r="X173" s="489">
        <f t="shared" si="147"/>
        <v>0</v>
      </c>
      <c r="Y173" s="414"/>
      <c r="Z173" s="1"/>
      <c r="AA173" s="79"/>
      <c r="AB173" s="79"/>
      <c r="AC173" s="79"/>
      <c r="AD173" s="44"/>
      <c r="AE173" s="478"/>
      <c r="AF173" s="168"/>
    </row>
    <row r="174" spans="1:32" hidden="1" x14ac:dyDescent="0.25">
      <c r="B174" s="54"/>
      <c r="C174" s="2"/>
      <c r="D174" s="801" t="s">
        <v>551</v>
      </c>
      <c r="E174" s="801"/>
      <c r="F174" s="373">
        <f t="shared" si="191"/>
        <v>0</v>
      </c>
      <c r="G174" s="621">
        <f t="shared" si="192"/>
        <v>0</v>
      </c>
      <c r="H174" s="621">
        <f t="shared" si="193"/>
        <v>0</v>
      </c>
      <c r="I174" s="373">
        <f t="shared" si="194"/>
        <v>0</v>
      </c>
      <c r="J174" s="527">
        <f t="shared" si="195"/>
        <v>0</v>
      </c>
      <c r="K174" s="527">
        <f t="shared" si="195"/>
        <v>0</v>
      </c>
      <c r="L174" s="568">
        <f t="shared" si="195"/>
        <v>0</v>
      </c>
      <c r="M174" s="141"/>
      <c r="N174" s="159">
        <f t="shared" si="148"/>
        <v>0</v>
      </c>
      <c r="O174" s="73"/>
      <c r="P174" s="1"/>
      <c r="Q174" s="1"/>
      <c r="R174" s="73"/>
      <c r="S174" s="1"/>
      <c r="T174" s="1"/>
      <c r="U174" s="1"/>
      <c r="V174" s="1"/>
      <c r="W174" s="79"/>
      <c r="X174" s="489">
        <f t="shared" si="147"/>
        <v>0</v>
      </c>
      <c r="Y174" s="414"/>
      <c r="Z174" s="1"/>
      <c r="AA174" s="79"/>
      <c r="AB174" s="79"/>
      <c r="AC174" s="79"/>
      <c r="AD174" s="44"/>
      <c r="AE174" s="478"/>
      <c r="AF174" s="168"/>
    </row>
    <row r="175" spans="1:32" ht="25.5" hidden="1" customHeight="1" x14ac:dyDescent="0.25">
      <c r="B175" s="54"/>
      <c r="C175" s="2"/>
      <c r="D175" s="798" t="s">
        <v>555</v>
      </c>
      <c r="E175" s="798"/>
      <c r="F175" s="376">
        <f t="shared" si="191"/>
        <v>0</v>
      </c>
      <c r="G175" s="624">
        <f t="shared" si="192"/>
        <v>0</v>
      </c>
      <c r="H175" s="624">
        <f t="shared" si="193"/>
        <v>0</v>
      </c>
      <c r="I175" s="376">
        <f t="shared" si="194"/>
        <v>0</v>
      </c>
      <c r="J175" s="530">
        <f t="shared" si="195"/>
        <v>0</v>
      </c>
      <c r="K175" s="530">
        <f t="shared" si="195"/>
        <v>0</v>
      </c>
      <c r="L175" s="571">
        <f t="shared" si="195"/>
        <v>0</v>
      </c>
      <c r="M175" s="151"/>
      <c r="N175" s="159">
        <f t="shared" si="148"/>
        <v>0</v>
      </c>
      <c r="O175" s="73"/>
      <c r="P175" s="1"/>
      <c r="Q175" s="1"/>
      <c r="R175" s="73"/>
      <c r="S175" s="1"/>
      <c r="T175" s="1"/>
      <c r="U175" s="1"/>
      <c r="V175" s="1"/>
      <c r="W175" s="79"/>
      <c r="X175" s="489">
        <f t="shared" si="147"/>
        <v>0</v>
      </c>
      <c r="Y175" s="414"/>
      <c r="Z175" s="1"/>
      <c r="AA175" s="79"/>
      <c r="AB175" s="79"/>
      <c r="AC175" s="79"/>
      <c r="AD175" s="44"/>
      <c r="AE175" s="478"/>
      <c r="AF175" s="168"/>
    </row>
    <row r="176" spans="1:32" ht="25.5" hidden="1" customHeight="1" x14ac:dyDescent="0.25">
      <c r="B176" s="54"/>
      <c r="C176" s="2"/>
      <c r="D176" s="798" t="s">
        <v>558</v>
      </c>
      <c r="E176" s="798"/>
      <c r="F176" s="376">
        <f t="shared" si="191"/>
        <v>0</v>
      </c>
      <c r="G176" s="624">
        <f t="shared" si="192"/>
        <v>0</v>
      </c>
      <c r="H176" s="624">
        <f t="shared" si="193"/>
        <v>0</v>
      </c>
      <c r="I176" s="376">
        <f t="shared" si="194"/>
        <v>0</v>
      </c>
      <c r="J176" s="530">
        <f t="shared" si="195"/>
        <v>0</v>
      </c>
      <c r="K176" s="530">
        <f t="shared" si="195"/>
        <v>0</v>
      </c>
      <c r="L176" s="571">
        <f t="shared" si="195"/>
        <v>0</v>
      </c>
      <c r="M176" s="151"/>
      <c r="N176" s="159">
        <f t="shared" si="148"/>
        <v>0</v>
      </c>
      <c r="O176" s="73"/>
      <c r="P176" s="1"/>
      <c r="Q176" s="1"/>
      <c r="R176" s="73"/>
      <c r="S176" s="1"/>
      <c r="T176" s="1"/>
      <c r="U176" s="1"/>
      <c r="V176" s="1"/>
      <c r="W176" s="79"/>
      <c r="X176" s="489">
        <f t="shared" si="147"/>
        <v>0</v>
      </c>
      <c r="Y176" s="414"/>
      <c r="Z176" s="1"/>
      <c r="AA176" s="79"/>
      <c r="AB176" s="79"/>
      <c r="AC176" s="79"/>
      <c r="AD176" s="44"/>
      <c r="AE176" s="478"/>
      <c r="AF176" s="168"/>
    </row>
    <row r="177" spans="1:32" ht="25.5" hidden="1" customHeight="1" x14ac:dyDescent="0.25">
      <c r="B177" s="54"/>
      <c r="C177" s="2"/>
      <c r="D177" s="798" t="s">
        <v>560</v>
      </c>
      <c r="E177" s="798"/>
      <c r="F177" s="376">
        <f t="shared" si="191"/>
        <v>0</v>
      </c>
      <c r="G177" s="624">
        <f t="shared" si="192"/>
        <v>0</v>
      </c>
      <c r="H177" s="624">
        <f t="shared" si="193"/>
        <v>0</v>
      </c>
      <c r="I177" s="376">
        <f t="shared" si="194"/>
        <v>0</v>
      </c>
      <c r="J177" s="530">
        <f t="shared" si="195"/>
        <v>0</v>
      </c>
      <c r="K177" s="530">
        <f t="shared" si="195"/>
        <v>0</v>
      </c>
      <c r="L177" s="571">
        <f t="shared" si="195"/>
        <v>0</v>
      </c>
      <c r="M177" s="151"/>
      <c r="N177" s="159">
        <f t="shared" si="148"/>
        <v>0</v>
      </c>
      <c r="O177" s="73"/>
      <c r="P177" s="1"/>
      <c r="Q177" s="1"/>
      <c r="R177" s="73"/>
      <c r="S177" s="1"/>
      <c r="T177" s="1"/>
      <c r="U177" s="1"/>
      <c r="V177" s="1"/>
      <c r="W177" s="79"/>
      <c r="X177" s="489">
        <f t="shared" si="147"/>
        <v>0</v>
      </c>
      <c r="Y177" s="414"/>
      <c r="Z177" s="1"/>
      <c r="AA177" s="79"/>
      <c r="AB177" s="79"/>
      <c r="AC177" s="79"/>
      <c r="AD177" s="44"/>
      <c r="AE177" s="478"/>
      <c r="AF177" s="168"/>
    </row>
    <row r="178" spans="1:32" ht="25.5" hidden="1" customHeight="1" x14ac:dyDescent="0.25">
      <c r="B178" s="54"/>
      <c r="C178" s="2"/>
      <c r="D178" s="798" t="s">
        <v>563</v>
      </c>
      <c r="E178" s="798"/>
      <c r="F178" s="376">
        <f t="shared" si="191"/>
        <v>0</v>
      </c>
      <c r="G178" s="624">
        <f t="shared" si="192"/>
        <v>0</v>
      </c>
      <c r="H178" s="624">
        <f t="shared" si="193"/>
        <v>0</v>
      </c>
      <c r="I178" s="376">
        <f t="shared" si="194"/>
        <v>0</v>
      </c>
      <c r="J178" s="530">
        <f t="shared" si="195"/>
        <v>0</v>
      </c>
      <c r="K178" s="530">
        <f t="shared" si="195"/>
        <v>0</v>
      </c>
      <c r="L178" s="571">
        <f t="shared" si="195"/>
        <v>0</v>
      </c>
      <c r="M178" s="151"/>
      <c r="N178" s="159">
        <f t="shared" si="148"/>
        <v>0</v>
      </c>
      <c r="O178" s="73"/>
      <c r="P178" s="1"/>
      <c r="Q178" s="1"/>
      <c r="R178" s="73"/>
      <c r="S178" s="1"/>
      <c r="T178" s="1"/>
      <c r="U178" s="1"/>
      <c r="V178" s="1"/>
      <c r="W178" s="79"/>
      <c r="X178" s="489">
        <f t="shared" si="147"/>
        <v>0</v>
      </c>
      <c r="Y178" s="414"/>
      <c r="Z178" s="1"/>
      <c r="AA178" s="79"/>
      <c r="AB178" s="79"/>
      <c r="AC178" s="79"/>
      <c r="AD178" s="44"/>
      <c r="AE178" s="478"/>
      <c r="AF178" s="168"/>
    </row>
    <row r="179" spans="1:32" s="18" customFormat="1" ht="25.5" hidden="1" customHeight="1" x14ac:dyDescent="0.25">
      <c r="A179" s="128" t="s">
        <v>273</v>
      </c>
      <c r="B179" s="90" t="s">
        <v>685</v>
      </c>
      <c r="C179" s="841" t="s">
        <v>606</v>
      </c>
      <c r="D179" s="842"/>
      <c r="E179" s="842"/>
      <c r="F179" s="383">
        <f t="shared" ref="F179:L179" si="196">F180+F181+F182+F183+F184+F185+F186+F187+F188+F189</f>
        <v>0</v>
      </c>
      <c r="G179" s="631">
        <f t="shared" si="196"/>
        <v>0</v>
      </c>
      <c r="H179" s="631">
        <f t="shared" si="196"/>
        <v>0</v>
      </c>
      <c r="I179" s="383">
        <f t="shared" si="196"/>
        <v>0</v>
      </c>
      <c r="J179" s="537">
        <f t="shared" ref="J179" si="197">J180+J181+J182+J183+J184+J185+J186+J187+J188+J189</f>
        <v>0</v>
      </c>
      <c r="K179" s="537">
        <f t="shared" si="196"/>
        <v>0</v>
      </c>
      <c r="L179" s="578">
        <f t="shared" si="196"/>
        <v>0</v>
      </c>
      <c r="M179" s="155">
        <f t="shared" ref="M179:AD179" si="198">M180+M181+M182+M183+M184+M185+M186+M187+M188+M189</f>
        <v>0</v>
      </c>
      <c r="N179" s="158">
        <f t="shared" si="148"/>
        <v>0</v>
      </c>
      <c r="O179" s="92">
        <f t="shared" ref="O179:Q179" si="199">O180+O181+O182+O183+O184+O185+O186+O187+O188+O189</f>
        <v>0</v>
      </c>
      <c r="P179" s="93">
        <f t="shared" si="199"/>
        <v>0</v>
      </c>
      <c r="Q179" s="93">
        <f t="shared" si="199"/>
        <v>0</v>
      </c>
      <c r="R179" s="92">
        <f t="shared" si="198"/>
        <v>0</v>
      </c>
      <c r="S179" s="93">
        <f t="shared" si="198"/>
        <v>0</v>
      </c>
      <c r="T179" s="93">
        <f t="shared" si="198"/>
        <v>0</v>
      </c>
      <c r="U179" s="93">
        <f t="shared" si="198"/>
        <v>0</v>
      </c>
      <c r="V179" s="93">
        <f t="shared" si="198"/>
        <v>0</v>
      </c>
      <c r="W179" s="96">
        <f t="shared" si="198"/>
        <v>0</v>
      </c>
      <c r="X179" s="487">
        <f t="shared" si="147"/>
        <v>0</v>
      </c>
      <c r="Y179" s="412">
        <f t="shared" si="198"/>
        <v>0</v>
      </c>
      <c r="Z179" s="93">
        <f t="shared" si="198"/>
        <v>0</v>
      </c>
      <c r="AA179" s="96">
        <f t="shared" si="198"/>
        <v>0</v>
      </c>
      <c r="AB179" s="96">
        <f t="shared" si="198"/>
        <v>0</v>
      </c>
      <c r="AC179" s="96">
        <f t="shared" si="198"/>
        <v>0</v>
      </c>
      <c r="AD179" s="97">
        <f t="shared" si="198"/>
        <v>0</v>
      </c>
      <c r="AE179" s="478"/>
      <c r="AF179" s="168"/>
    </row>
    <row r="180" spans="1:32" hidden="1" x14ac:dyDescent="0.25">
      <c r="B180" s="54"/>
      <c r="C180" s="2"/>
      <c r="D180" s="801" t="s">
        <v>815</v>
      </c>
      <c r="E180" s="801"/>
      <c r="F180" s="373">
        <f t="shared" ref="F180:F189" si="200">SUM(Q180:AC180)</f>
        <v>0</v>
      </c>
      <c r="G180" s="621">
        <f t="shared" ref="G180:G189" si="201">SUM(Q180:AC180)</f>
        <v>0</v>
      </c>
      <c r="H180" s="621">
        <f t="shared" ref="H180:H189" si="202">SUM(Q180:AC180)</f>
        <v>0</v>
      </c>
      <c r="I180" s="373">
        <f t="shared" ref="I180:I189" si="203">SUM(Q180:AC180)</f>
        <v>0</v>
      </c>
      <c r="J180" s="527">
        <f t="shared" ref="J180:L189" si="204">SUM(P180:AB180)</f>
        <v>0</v>
      </c>
      <c r="K180" s="527">
        <f t="shared" si="204"/>
        <v>0</v>
      </c>
      <c r="L180" s="568">
        <f t="shared" si="204"/>
        <v>0</v>
      </c>
      <c r="M180" s="141"/>
      <c r="N180" s="159">
        <f t="shared" si="148"/>
        <v>0</v>
      </c>
      <c r="O180" s="73"/>
      <c r="P180" s="1"/>
      <c r="Q180" s="1"/>
      <c r="R180" s="73"/>
      <c r="S180" s="1"/>
      <c r="T180" s="1"/>
      <c r="U180" s="1"/>
      <c r="V180" s="1"/>
      <c r="W180" s="79"/>
      <c r="X180" s="489">
        <f t="shared" si="147"/>
        <v>0</v>
      </c>
      <c r="Y180" s="414"/>
      <c r="Z180" s="1"/>
      <c r="AA180" s="79"/>
      <c r="AB180" s="79"/>
      <c r="AC180" s="79"/>
      <c r="AD180" s="44"/>
      <c r="AE180" s="478"/>
      <c r="AF180" s="168"/>
    </row>
    <row r="181" spans="1:32" hidden="1" x14ac:dyDescent="0.25">
      <c r="B181" s="54"/>
      <c r="C181" s="2"/>
      <c r="D181" s="801" t="s">
        <v>816</v>
      </c>
      <c r="E181" s="801"/>
      <c r="F181" s="373">
        <f t="shared" si="200"/>
        <v>0</v>
      </c>
      <c r="G181" s="621">
        <f t="shared" si="201"/>
        <v>0</v>
      </c>
      <c r="H181" s="621">
        <f t="shared" si="202"/>
        <v>0</v>
      </c>
      <c r="I181" s="373">
        <f t="shared" si="203"/>
        <v>0</v>
      </c>
      <c r="J181" s="527">
        <f t="shared" si="204"/>
        <v>0</v>
      </c>
      <c r="K181" s="527">
        <f t="shared" si="204"/>
        <v>0</v>
      </c>
      <c r="L181" s="568">
        <f t="shared" si="204"/>
        <v>0</v>
      </c>
      <c r="M181" s="141"/>
      <c r="N181" s="159">
        <f t="shared" si="148"/>
        <v>0</v>
      </c>
      <c r="O181" s="73"/>
      <c r="P181" s="1"/>
      <c r="Q181" s="1"/>
      <c r="R181" s="73"/>
      <c r="S181" s="1"/>
      <c r="T181" s="1"/>
      <c r="U181" s="1"/>
      <c r="V181" s="1"/>
      <c r="W181" s="79"/>
      <c r="X181" s="489">
        <f t="shared" si="147"/>
        <v>0</v>
      </c>
      <c r="Y181" s="414"/>
      <c r="Z181" s="1"/>
      <c r="AA181" s="79"/>
      <c r="AB181" s="79"/>
      <c r="AC181" s="79"/>
      <c r="AD181" s="44"/>
      <c r="AE181" s="478"/>
      <c r="AF181" s="168"/>
    </row>
    <row r="182" spans="1:32" hidden="1" x14ac:dyDescent="0.25">
      <c r="B182" s="54"/>
      <c r="C182" s="2"/>
      <c r="D182" s="801" t="s">
        <v>546</v>
      </c>
      <c r="E182" s="801"/>
      <c r="F182" s="373">
        <f t="shared" si="200"/>
        <v>0</v>
      </c>
      <c r="G182" s="621">
        <f t="shared" si="201"/>
        <v>0</v>
      </c>
      <c r="H182" s="621">
        <f t="shared" si="202"/>
        <v>0</v>
      </c>
      <c r="I182" s="373">
        <f t="shared" si="203"/>
        <v>0</v>
      </c>
      <c r="J182" s="527">
        <f t="shared" si="204"/>
        <v>0</v>
      </c>
      <c r="K182" s="527">
        <f t="shared" si="204"/>
        <v>0</v>
      </c>
      <c r="L182" s="568">
        <f t="shared" si="204"/>
        <v>0</v>
      </c>
      <c r="M182" s="141"/>
      <c r="N182" s="159">
        <f t="shared" si="148"/>
        <v>0</v>
      </c>
      <c r="O182" s="73"/>
      <c r="P182" s="1"/>
      <c r="Q182" s="1"/>
      <c r="R182" s="73"/>
      <c r="S182" s="1"/>
      <c r="T182" s="1"/>
      <c r="U182" s="1"/>
      <c r="V182" s="1"/>
      <c r="W182" s="79"/>
      <c r="X182" s="489">
        <f t="shared" si="147"/>
        <v>0</v>
      </c>
      <c r="Y182" s="414"/>
      <c r="Z182" s="1"/>
      <c r="AA182" s="79"/>
      <c r="AB182" s="79"/>
      <c r="AC182" s="79"/>
      <c r="AD182" s="44"/>
      <c r="AE182" s="478"/>
      <c r="AF182" s="168"/>
    </row>
    <row r="183" spans="1:32" ht="25.5" hidden="1" customHeight="1" x14ac:dyDescent="0.25">
      <c r="B183" s="54"/>
      <c r="C183" s="2"/>
      <c r="D183" s="798" t="s">
        <v>549</v>
      </c>
      <c r="E183" s="798"/>
      <c r="F183" s="376">
        <f t="shared" si="200"/>
        <v>0</v>
      </c>
      <c r="G183" s="624">
        <f t="shared" si="201"/>
        <v>0</v>
      </c>
      <c r="H183" s="624">
        <f t="shared" si="202"/>
        <v>0</v>
      </c>
      <c r="I183" s="376">
        <f t="shared" si="203"/>
        <v>0</v>
      </c>
      <c r="J183" s="530">
        <f t="shared" si="204"/>
        <v>0</v>
      </c>
      <c r="K183" s="530">
        <f t="shared" si="204"/>
        <v>0</v>
      </c>
      <c r="L183" s="571">
        <f t="shared" si="204"/>
        <v>0</v>
      </c>
      <c r="M183" s="151"/>
      <c r="N183" s="159">
        <f t="shared" si="148"/>
        <v>0</v>
      </c>
      <c r="O183" s="73"/>
      <c r="P183" s="1"/>
      <c r="Q183" s="1"/>
      <c r="R183" s="73"/>
      <c r="S183" s="1"/>
      <c r="T183" s="1"/>
      <c r="U183" s="1"/>
      <c r="V183" s="1"/>
      <c r="W183" s="79"/>
      <c r="X183" s="489">
        <f t="shared" si="147"/>
        <v>0</v>
      </c>
      <c r="Y183" s="414"/>
      <c r="Z183" s="1"/>
      <c r="AA183" s="79"/>
      <c r="AB183" s="79"/>
      <c r="AC183" s="79"/>
      <c r="AD183" s="44"/>
      <c r="AE183" s="478"/>
      <c r="AF183" s="168"/>
    </row>
    <row r="184" spans="1:32" hidden="1" x14ac:dyDescent="0.25">
      <c r="B184" s="54"/>
      <c r="C184" s="2"/>
      <c r="D184" s="801" t="s">
        <v>552</v>
      </c>
      <c r="E184" s="801"/>
      <c r="F184" s="373">
        <f t="shared" si="200"/>
        <v>0</v>
      </c>
      <c r="G184" s="621">
        <f t="shared" si="201"/>
        <v>0</v>
      </c>
      <c r="H184" s="621">
        <f t="shared" si="202"/>
        <v>0</v>
      </c>
      <c r="I184" s="373">
        <f t="shared" si="203"/>
        <v>0</v>
      </c>
      <c r="J184" s="527">
        <f t="shared" si="204"/>
        <v>0</v>
      </c>
      <c r="K184" s="527">
        <f t="shared" si="204"/>
        <v>0</v>
      </c>
      <c r="L184" s="568">
        <f t="shared" si="204"/>
        <v>0</v>
      </c>
      <c r="M184" s="141"/>
      <c r="N184" s="159">
        <f t="shared" si="148"/>
        <v>0</v>
      </c>
      <c r="O184" s="73"/>
      <c r="P184" s="1"/>
      <c r="Q184" s="1"/>
      <c r="R184" s="73"/>
      <c r="S184" s="1"/>
      <c r="T184" s="1"/>
      <c r="U184" s="1"/>
      <c r="V184" s="1"/>
      <c r="W184" s="79"/>
      <c r="X184" s="489">
        <f t="shared" si="147"/>
        <v>0</v>
      </c>
      <c r="Y184" s="414"/>
      <c r="Z184" s="1"/>
      <c r="AA184" s="79"/>
      <c r="AB184" s="79"/>
      <c r="AC184" s="79"/>
      <c r="AD184" s="44"/>
      <c r="AE184" s="478"/>
      <c r="AF184" s="168"/>
    </row>
    <row r="185" spans="1:32" hidden="1" x14ac:dyDescent="0.25">
      <c r="B185" s="54"/>
      <c r="C185" s="2"/>
      <c r="D185" s="801" t="s">
        <v>817</v>
      </c>
      <c r="E185" s="801"/>
      <c r="F185" s="373">
        <f t="shared" si="200"/>
        <v>0</v>
      </c>
      <c r="G185" s="621">
        <f t="shared" si="201"/>
        <v>0</v>
      </c>
      <c r="H185" s="621">
        <f t="shared" si="202"/>
        <v>0</v>
      </c>
      <c r="I185" s="373">
        <f t="shared" si="203"/>
        <v>0</v>
      </c>
      <c r="J185" s="527">
        <f t="shared" si="204"/>
        <v>0</v>
      </c>
      <c r="K185" s="527">
        <f t="shared" si="204"/>
        <v>0</v>
      </c>
      <c r="L185" s="568">
        <f t="shared" si="204"/>
        <v>0</v>
      </c>
      <c r="M185" s="141"/>
      <c r="N185" s="159">
        <f t="shared" si="148"/>
        <v>0</v>
      </c>
      <c r="O185" s="73"/>
      <c r="P185" s="1"/>
      <c r="Q185" s="1"/>
      <c r="R185" s="73"/>
      <c r="S185" s="1"/>
      <c r="T185" s="1"/>
      <c r="U185" s="1"/>
      <c r="V185" s="1"/>
      <c r="W185" s="79"/>
      <c r="X185" s="489">
        <f t="shared" si="147"/>
        <v>0</v>
      </c>
      <c r="Y185" s="414"/>
      <c r="Z185" s="1"/>
      <c r="AA185" s="79"/>
      <c r="AB185" s="79"/>
      <c r="AC185" s="79"/>
      <c r="AD185" s="44"/>
      <c r="AE185" s="478"/>
      <c r="AF185" s="168"/>
    </row>
    <row r="186" spans="1:32" ht="25.5" hidden="1" customHeight="1" x14ac:dyDescent="0.25">
      <c r="B186" s="54"/>
      <c r="C186" s="2"/>
      <c r="D186" s="798" t="s">
        <v>556</v>
      </c>
      <c r="E186" s="798"/>
      <c r="F186" s="376">
        <f t="shared" si="200"/>
        <v>0</v>
      </c>
      <c r="G186" s="624">
        <f t="shared" si="201"/>
        <v>0</v>
      </c>
      <c r="H186" s="624">
        <f t="shared" si="202"/>
        <v>0</v>
      </c>
      <c r="I186" s="376">
        <f t="shared" si="203"/>
        <v>0</v>
      </c>
      <c r="J186" s="530">
        <f t="shared" si="204"/>
        <v>0</v>
      </c>
      <c r="K186" s="530">
        <f t="shared" si="204"/>
        <v>0</v>
      </c>
      <c r="L186" s="571">
        <f t="shared" si="204"/>
        <v>0</v>
      </c>
      <c r="M186" s="151"/>
      <c r="N186" s="159">
        <f t="shared" si="148"/>
        <v>0</v>
      </c>
      <c r="O186" s="73"/>
      <c r="P186" s="1"/>
      <c r="Q186" s="1"/>
      <c r="R186" s="73"/>
      <c r="S186" s="1"/>
      <c r="T186" s="1"/>
      <c r="U186" s="1"/>
      <c r="V186" s="1"/>
      <c r="W186" s="79"/>
      <c r="X186" s="489">
        <f t="shared" si="147"/>
        <v>0</v>
      </c>
      <c r="Y186" s="414"/>
      <c r="Z186" s="1"/>
      <c r="AA186" s="79"/>
      <c r="AB186" s="79"/>
      <c r="AC186" s="79"/>
      <c r="AD186" s="44"/>
      <c r="AE186" s="478"/>
      <c r="AF186" s="168"/>
    </row>
    <row r="187" spans="1:32" ht="25.5" hidden="1" customHeight="1" x14ac:dyDescent="0.25">
      <c r="B187" s="54"/>
      <c r="C187" s="2"/>
      <c r="D187" s="798" t="s">
        <v>559</v>
      </c>
      <c r="E187" s="798"/>
      <c r="F187" s="376">
        <f t="shared" si="200"/>
        <v>0</v>
      </c>
      <c r="G187" s="624">
        <f t="shared" si="201"/>
        <v>0</v>
      </c>
      <c r="H187" s="624">
        <f t="shared" si="202"/>
        <v>0</v>
      </c>
      <c r="I187" s="376">
        <f t="shared" si="203"/>
        <v>0</v>
      </c>
      <c r="J187" s="530">
        <f t="shared" si="204"/>
        <v>0</v>
      </c>
      <c r="K187" s="530">
        <f t="shared" si="204"/>
        <v>0</v>
      </c>
      <c r="L187" s="571">
        <f t="shared" si="204"/>
        <v>0</v>
      </c>
      <c r="M187" s="151"/>
      <c r="N187" s="159">
        <f t="shared" si="148"/>
        <v>0</v>
      </c>
      <c r="O187" s="73"/>
      <c r="P187" s="1"/>
      <c r="Q187" s="1"/>
      <c r="R187" s="73"/>
      <c r="S187" s="1"/>
      <c r="T187" s="1"/>
      <c r="U187" s="1"/>
      <c r="V187" s="1"/>
      <c r="W187" s="79"/>
      <c r="X187" s="489">
        <f t="shared" si="147"/>
        <v>0</v>
      </c>
      <c r="Y187" s="414"/>
      <c r="Z187" s="1"/>
      <c r="AA187" s="79"/>
      <c r="AB187" s="79"/>
      <c r="AC187" s="79"/>
      <c r="AD187" s="44"/>
      <c r="AE187" s="478"/>
      <c r="AF187" s="168"/>
    </row>
    <row r="188" spans="1:32" ht="25.5" hidden="1" customHeight="1" x14ac:dyDescent="0.25">
      <c r="B188" s="54"/>
      <c r="C188" s="2"/>
      <c r="D188" s="798" t="s">
        <v>561</v>
      </c>
      <c r="E188" s="798"/>
      <c r="F188" s="376">
        <f t="shared" si="200"/>
        <v>0</v>
      </c>
      <c r="G188" s="624">
        <f t="shared" si="201"/>
        <v>0</v>
      </c>
      <c r="H188" s="624">
        <f t="shared" si="202"/>
        <v>0</v>
      </c>
      <c r="I188" s="376">
        <f t="shared" si="203"/>
        <v>0</v>
      </c>
      <c r="J188" s="530">
        <f t="shared" si="204"/>
        <v>0</v>
      </c>
      <c r="K188" s="530">
        <f t="shared" si="204"/>
        <v>0</v>
      </c>
      <c r="L188" s="571">
        <f t="shared" si="204"/>
        <v>0</v>
      </c>
      <c r="M188" s="151"/>
      <c r="N188" s="159">
        <f t="shared" si="148"/>
        <v>0</v>
      </c>
      <c r="O188" s="73"/>
      <c r="P188" s="1"/>
      <c r="Q188" s="1"/>
      <c r="R188" s="73"/>
      <c r="S188" s="1"/>
      <c r="T188" s="1"/>
      <c r="U188" s="1"/>
      <c r="V188" s="1"/>
      <c r="W188" s="79"/>
      <c r="X188" s="489">
        <f t="shared" si="147"/>
        <v>0</v>
      </c>
      <c r="Y188" s="414"/>
      <c r="Z188" s="1"/>
      <c r="AA188" s="79"/>
      <c r="AB188" s="79"/>
      <c r="AC188" s="79"/>
      <c r="AD188" s="44"/>
      <c r="AE188" s="478"/>
      <c r="AF188" s="168"/>
    </row>
    <row r="189" spans="1:32" ht="25.5" hidden="1" customHeight="1" x14ac:dyDescent="0.25">
      <c r="B189" s="54"/>
      <c r="C189" s="2"/>
      <c r="D189" s="798" t="s">
        <v>564</v>
      </c>
      <c r="E189" s="798"/>
      <c r="F189" s="376">
        <f t="shared" si="200"/>
        <v>0</v>
      </c>
      <c r="G189" s="624">
        <f t="shared" si="201"/>
        <v>0</v>
      </c>
      <c r="H189" s="624">
        <f t="shared" si="202"/>
        <v>0</v>
      </c>
      <c r="I189" s="376">
        <f t="shared" si="203"/>
        <v>0</v>
      </c>
      <c r="J189" s="530">
        <f t="shared" si="204"/>
        <v>0</v>
      </c>
      <c r="K189" s="530">
        <f t="shared" si="204"/>
        <v>0</v>
      </c>
      <c r="L189" s="571">
        <f t="shared" si="204"/>
        <v>0</v>
      </c>
      <c r="M189" s="151"/>
      <c r="N189" s="159">
        <f t="shared" si="148"/>
        <v>0</v>
      </c>
      <c r="O189" s="73"/>
      <c r="P189" s="1"/>
      <c r="Q189" s="1"/>
      <c r="R189" s="73"/>
      <c r="S189" s="1"/>
      <c r="T189" s="1"/>
      <c r="U189" s="1"/>
      <c r="V189" s="1"/>
      <c r="W189" s="79"/>
      <c r="X189" s="489">
        <f t="shared" si="147"/>
        <v>0</v>
      </c>
      <c r="Y189" s="414"/>
      <c r="Z189" s="1"/>
      <c r="AA189" s="79"/>
      <c r="AB189" s="79"/>
      <c r="AC189" s="79"/>
      <c r="AD189" s="44"/>
      <c r="AE189" s="478"/>
      <c r="AF189" s="168"/>
    </row>
    <row r="190" spans="1:32" s="18" customFormat="1" hidden="1" x14ac:dyDescent="0.25">
      <c r="A190" s="125" t="s">
        <v>274</v>
      </c>
      <c r="B190" s="90" t="s">
        <v>686</v>
      </c>
      <c r="C190" s="803" t="s">
        <v>275</v>
      </c>
      <c r="D190" s="804"/>
      <c r="E190" s="804"/>
      <c r="F190" s="366">
        <f t="shared" ref="F190:L190" si="205">F191+F192+F193+F194+F195+F196+F197+F198+F199+F200</f>
        <v>0</v>
      </c>
      <c r="G190" s="614">
        <f t="shared" si="205"/>
        <v>0</v>
      </c>
      <c r="H190" s="614">
        <f t="shared" si="205"/>
        <v>0</v>
      </c>
      <c r="I190" s="366">
        <f t="shared" si="205"/>
        <v>0</v>
      </c>
      <c r="J190" s="520">
        <f t="shared" ref="J190" si="206">J191+J192+J193+J194+J195+J196+J197+J198+J199+J200</f>
        <v>0</v>
      </c>
      <c r="K190" s="520">
        <f t="shared" si="205"/>
        <v>0</v>
      </c>
      <c r="L190" s="561">
        <f t="shared" si="205"/>
        <v>0</v>
      </c>
      <c r="M190" s="142">
        <f t="shared" ref="M190:AD190" si="207">M191+M192+M193+M194+M195+M196+M197+M198+M199+M200</f>
        <v>0</v>
      </c>
      <c r="N190" s="158">
        <f t="shared" si="148"/>
        <v>0</v>
      </c>
      <c r="O190" s="92">
        <f t="shared" ref="O190:Q190" si="208">O191+O192+O193+O194+O195+O196+O197+O198+O199+O200</f>
        <v>0</v>
      </c>
      <c r="P190" s="93">
        <f t="shared" si="208"/>
        <v>0</v>
      </c>
      <c r="Q190" s="93">
        <f t="shared" si="208"/>
        <v>0</v>
      </c>
      <c r="R190" s="92">
        <f t="shared" si="207"/>
        <v>0</v>
      </c>
      <c r="S190" s="93">
        <f t="shared" si="207"/>
        <v>0</v>
      </c>
      <c r="T190" s="93">
        <f t="shared" si="207"/>
        <v>0</v>
      </c>
      <c r="U190" s="93">
        <f t="shared" si="207"/>
        <v>0</v>
      </c>
      <c r="V190" s="93">
        <f t="shared" si="207"/>
        <v>0</v>
      </c>
      <c r="W190" s="96">
        <f t="shared" si="207"/>
        <v>0</v>
      </c>
      <c r="X190" s="487">
        <f t="shared" si="147"/>
        <v>0</v>
      </c>
      <c r="Y190" s="412">
        <f t="shared" si="207"/>
        <v>0</v>
      </c>
      <c r="Z190" s="93">
        <f t="shared" si="207"/>
        <v>0</v>
      </c>
      <c r="AA190" s="96">
        <f t="shared" si="207"/>
        <v>0</v>
      </c>
      <c r="AB190" s="96">
        <f t="shared" si="207"/>
        <v>0</v>
      </c>
      <c r="AC190" s="96">
        <f t="shared" si="207"/>
        <v>0</v>
      </c>
      <c r="AD190" s="97">
        <f t="shared" si="207"/>
        <v>0</v>
      </c>
      <c r="AE190" s="478"/>
      <c r="AF190" s="168"/>
    </row>
    <row r="191" spans="1:32" hidden="1" x14ac:dyDescent="0.25">
      <c r="B191" s="54"/>
      <c r="C191" s="2"/>
      <c r="D191" s="801" t="s">
        <v>371</v>
      </c>
      <c r="E191" s="801"/>
      <c r="F191" s="373">
        <f t="shared" ref="F191:F200" si="209">SUM(Q191:AC191)</f>
        <v>0</v>
      </c>
      <c r="G191" s="621">
        <f t="shared" ref="G191:G200" si="210">SUM(Q191:AC191)</f>
        <v>0</v>
      </c>
      <c r="H191" s="621">
        <f t="shared" ref="H191:H200" si="211">SUM(Q191:AC191)</f>
        <v>0</v>
      </c>
      <c r="I191" s="373">
        <f t="shared" ref="I191:I200" si="212">SUM(Q191:AC191)</f>
        <v>0</v>
      </c>
      <c r="J191" s="527">
        <f t="shared" ref="J191:L200" si="213">SUM(P191:AB191)</f>
        <v>0</v>
      </c>
      <c r="K191" s="527">
        <f t="shared" si="213"/>
        <v>0</v>
      </c>
      <c r="L191" s="568">
        <f t="shared" si="213"/>
        <v>0</v>
      </c>
      <c r="M191" s="141"/>
      <c r="N191" s="159">
        <f t="shared" si="148"/>
        <v>0</v>
      </c>
      <c r="O191" s="73"/>
      <c r="P191" s="1"/>
      <c r="Q191" s="1"/>
      <c r="R191" s="73"/>
      <c r="S191" s="1"/>
      <c r="T191" s="1"/>
      <c r="U191" s="1"/>
      <c r="V191" s="1"/>
      <c r="W191" s="79"/>
      <c r="X191" s="489">
        <f t="shared" si="147"/>
        <v>0</v>
      </c>
      <c r="Y191" s="414"/>
      <c r="Z191" s="1"/>
      <c r="AA191" s="79"/>
      <c r="AB191" s="79"/>
      <c r="AC191" s="79"/>
      <c r="AD191" s="44"/>
      <c r="AE191" s="478"/>
      <c r="AF191" s="168"/>
    </row>
    <row r="192" spans="1:32" hidden="1" x14ac:dyDescent="0.25">
      <c r="B192" s="54"/>
      <c r="C192" s="2"/>
      <c r="D192" s="801" t="s">
        <v>544</v>
      </c>
      <c r="E192" s="801"/>
      <c r="F192" s="373">
        <f t="shared" si="209"/>
        <v>0</v>
      </c>
      <c r="G192" s="621">
        <f t="shared" si="210"/>
        <v>0</v>
      </c>
      <c r="H192" s="621">
        <f t="shared" si="211"/>
        <v>0</v>
      </c>
      <c r="I192" s="373">
        <f t="shared" si="212"/>
        <v>0</v>
      </c>
      <c r="J192" s="527">
        <f t="shared" si="213"/>
        <v>0</v>
      </c>
      <c r="K192" s="527">
        <f t="shared" si="213"/>
        <v>0</v>
      </c>
      <c r="L192" s="568">
        <f t="shared" si="213"/>
        <v>0</v>
      </c>
      <c r="M192" s="141"/>
      <c r="N192" s="159">
        <f t="shared" si="148"/>
        <v>0</v>
      </c>
      <c r="O192" s="73"/>
      <c r="P192" s="1"/>
      <c r="Q192" s="1"/>
      <c r="R192" s="73"/>
      <c r="S192" s="1"/>
      <c r="T192" s="1"/>
      <c r="U192" s="1"/>
      <c r="V192" s="1"/>
      <c r="W192" s="79"/>
      <c r="X192" s="489">
        <f t="shared" si="147"/>
        <v>0</v>
      </c>
      <c r="Y192" s="414"/>
      <c r="Z192" s="1"/>
      <c r="AA192" s="79"/>
      <c r="AB192" s="79"/>
      <c r="AC192" s="79"/>
      <c r="AD192" s="44"/>
      <c r="AE192" s="478"/>
      <c r="AF192" s="168"/>
    </row>
    <row r="193" spans="1:32" hidden="1" x14ac:dyDescent="0.25">
      <c r="B193" s="54"/>
      <c r="C193" s="2"/>
      <c r="D193" s="801" t="s">
        <v>547</v>
      </c>
      <c r="E193" s="801"/>
      <c r="F193" s="373">
        <f t="shared" si="209"/>
        <v>0</v>
      </c>
      <c r="G193" s="621">
        <f t="shared" si="210"/>
        <v>0</v>
      </c>
      <c r="H193" s="621">
        <f t="shared" si="211"/>
        <v>0</v>
      </c>
      <c r="I193" s="373">
        <f t="shared" si="212"/>
        <v>0</v>
      </c>
      <c r="J193" s="527">
        <f t="shared" si="213"/>
        <v>0</v>
      </c>
      <c r="K193" s="527">
        <f t="shared" si="213"/>
        <v>0</v>
      </c>
      <c r="L193" s="568">
        <f t="shared" si="213"/>
        <v>0</v>
      </c>
      <c r="M193" s="141"/>
      <c r="N193" s="159">
        <f t="shared" si="148"/>
        <v>0</v>
      </c>
      <c r="O193" s="73"/>
      <c r="P193" s="1"/>
      <c r="Q193" s="1"/>
      <c r="R193" s="73"/>
      <c r="S193" s="1"/>
      <c r="T193" s="1"/>
      <c r="U193" s="1"/>
      <c r="V193" s="1"/>
      <c r="W193" s="79"/>
      <c r="X193" s="489">
        <f t="shared" si="147"/>
        <v>0</v>
      </c>
      <c r="Y193" s="414"/>
      <c r="Z193" s="1"/>
      <c r="AA193" s="79"/>
      <c r="AB193" s="79"/>
      <c r="AC193" s="79"/>
      <c r="AD193" s="44"/>
      <c r="AE193" s="478"/>
      <c r="AF193" s="168"/>
    </row>
    <row r="194" spans="1:32" hidden="1" x14ac:dyDescent="0.25">
      <c r="B194" s="54"/>
      <c r="C194" s="2"/>
      <c r="D194" s="798" t="s">
        <v>818</v>
      </c>
      <c r="E194" s="798"/>
      <c r="F194" s="376">
        <f t="shared" si="209"/>
        <v>0</v>
      </c>
      <c r="G194" s="624">
        <f t="shared" si="210"/>
        <v>0</v>
      </c>
      <c r="H194" s="624">
        <f t="shared" si="211"/>
        <v>0</v>
      </c>
      <c r="I194" s="376">
        <f t="shared" si="212"/>
        <v>0</v>
      </c>
      <c r="J194" s="530">
        <f t="shared" si="213"/>
        <v>0</v>
      </c>
      <c r="K194" s="530">
        <f t="shared" si="213"/>
        <v>0</v>
      </c>
      <c r="L194" s="571">
        <f t="shared" si="213"/>
        <v>0</v>
      </c>
      <c r="M194" s="151"/>
      <c r="N194" s="159">
        <f t="shared" si="148"/>
        <v>0</v>
      </c>
      <c r="O194" s="73"/>
      <c r="P194" s="1"/>
      <c r="Q194" s="1"/>
      <c r="R194" s="73"/>
      <c r="S194" s="1"/>
      <c r="T194" s="1"/>
      <c r="U194" s="1"/>
      <c r="V194" s="1"/>
      <c r="W194" s="79"/>
      <c r="X194" s="489">
        <f t="shared" si="147"/>
        <v>0</v>
      </c>
      <c r="Y194" s="414"/>
      <c r="Z194" s="1"/>
      <c r="AA194" s="79"/>
      <c r="AB194" s="79"/>
      <c r="AC194" s="79"/>
      <c r="AD194" s="44"/>
      <c r="AE194" s="478"/>
      <c r="AF194" s="168"/>
    </row>
    <row r="195" spans="1:32" hidden="1" x14ac:dyDescent="0.25">
      <c r="B195" s="54"/>
      <c r="C195" s="2"/>
      <c r="D195" s="801" t="s">
        <v>554</v>
      </c>
      <c r="E195" s="801"/>
      <c r="F195" s="373">
        <f t="shared" si="209"/>
        <v>0</v>
      </c>
      <c r="G195" s="621">
        <f t="shared" si="210"/>
        <v>0</v>
      </c>
      <c r="H195" s="621">
        <f t="shared" si="211"/>
        <v>0</v>
      </c>
      <c r="I195" s="373">
        <f t="shared" si="212"/>
        <v>0</v>
      </c>
      <c r="J195" s="527">
        <f t="shared" si="213"/>
        <v>0</v>
      </c>
      <c r="K195" s="527">
        <f t="shared" si="213"/>
        <v>0</v>
      </c>
      <c r="L195" s="568">
        <f t="shared" si="213"/>
        <v>0</v>
      </c>
      <c r="M195" s="141"/>
      <c r="N195" s="159">
        <f t="shared" si="148"/>
        <v>0</v>
      </c>
      <c r="O195" s="73"/>
      <c r="P195" s="1"/>
      <c r="Q195" s="1"/>
      <c r="R195" s="73"/>
      <c r="S195" s="1"/>
      <c r="T195" s="1"/>
      <c r="U195" s="1"/>
      <c r="V195" s="1"/>
      <c r="W195" s="79"/>
      <c r="X195" s="489">
        <f t="shared" si="147"/>
        <v>0</v>
      </c>
      <c r="Y195" s="414"/>
      <c r="Z195" s="1"/>
      <c r="AA195" s="79"/>
      <c r="AB195" s="79"/>
      <c r="AC195" s="79"/>
      <c r="AD195" s="44"/>
      <c r="AE195" s="478"/>
      <c r="AF195" s="168"/>
    </row>
    <row r="196" spans="1:32" hidden="1" x14ac:dyDescent="0.25">
      <c r="B196" s="54"/>
      <c r="C196" s="2"/>
      <c r="D196" s="801" t="s">
        <v>553</v>
      </c>
      <c r="E196" s="801"/>
      <c r="F196" s="373">
        <f t="shared" si="209"/>
        <v>0</v>
      </c>
      <c r="G196" s="621">
        <f t="shared" si="210"/>
        <v>0</v>
      </c>
      <c r="H196" s="621">
        <f t="shared" si="211"/>
        <v>0</v>
      </c>
      <c r="I196" s="373">
        <f t="shared" si="212"/>
        <v>0</v>
      </c>
      <c r="J196" s="527">
        <f t="shared" si="213"/>
        <v>0</v>
      </c>
      <c r="K196" s="527">
        <f t="shared" si="213"/>
        <v>0</v>
      </c>
      <c r="L196" s="568">
        <f t="shared" si="213"/>
        <v>0</v>
      </c>
      <c r="M196" s="141"/>
      <c r="N196" s="159">
        <f t="shared" si="148"/>
        <v>0</v>
      </c>
      <c r="O196" s="73"/>
      <c r="P196" s="1"/>
      <c r="Q196" s="1"/>
      <c r="R196" s="73"/>
      <c r="S196" s="1"/>
      <c r="T196" s="1"/>
      <c r="U196" s="1"/>
      <c r="V196" s="1"/>
      <c r="W196" s="79"/>
      <c r="X196" s="489">
        <f t="shared" si="147"/>
        <v>0</v>
      </c>
      <c r="Y196" s="414"/>
      <c r="Z196" s="1"/>
      <c r="AA196" s="79"/>
      <c r="AB196" s="79"/>
      <c r="AC196" s="79"/>
      <c r="AD196" s="44"/>
      <c r="AE196" s="478"/>
      <c r="AF196" s="168"/>
    </row>
    <row r="197" spans="1:32" ht="25.5" hidden="1" customHeight="1" x14ac:dyDescent="0.25">
      <c r="B197" s="54"/>
      <c r="C197" s="2"/>
      <c r="D197" s="798" t="s">
        <v>557</v>
      </c>
      <c r="E197" s="798"/>
      <c r="F197" s="376">
        <f t="shared" si="209"/>
        <v>0</v>
      </c>
      <c r="G197" s="624">
        <f t="shared" si="210"/>
        <v>0</v>
      </c>
      <c r="H197" s="624">
        <f t="shared" si="211"/>
        <v>0</v>
      </c>
      <c r="I197" s="376">
        <f t="shared" si="212"/>
        <v>0</v>
      </c>
      <c r="J197" s="530">
        <f t="shared" si="213"/>
        <v>0</v>
      </c>
      <c r="K197" s="530">
        <f t="shared" si="213"/>
        <v>0</v>
      </c>
      <c r="L197" s="571">
        <f t="shared" si="213"/>
        <v>0</v>
      </c>
      <c r="M197" s="151"/>
      <c r="N197" s="159">
        <f t="shared" si="148"/>
        <v>0</v>
      </c>
      <c r="O197" s="73"/>
      <c r="P197" s="1"/>
      <c r="Q197" s="1"/>
      <c r="R197" s="73"/>
      <c r="S197" s="1"/>
      <c r="T197" s="1"/>
      <c r="U197" s="1"/>
      <c r="V197" s="1"/>
      <c r="W197" s="79"/>
      <c r="X197" s="489">
        <f t="shared" si="147"/>
        <v>0</v>
      </c>
      <c r="Y197" s="414"/>
      <c r="Z197" s="1"/>
      <c r="AA197" s="79"/>
      <c r="AB197" s="79"/>
      <c r="AC197" s="79"/>
      <c r="AD197" s="44"/>
      <c r="AE197" s="478"/>
      <c r="AF197" s="168"/>
    </row>
    <row r="198" spans="1:32" hidden="1" x14ac:dyDescent="0.25">
      <c r="B198" s="54"/>
      <c r="C198" s="2"/>
      <c r="D198" s="801" t="s">
        <v>819</v>
      </c>
      <c r="E198" s="801"/>
      <c r="F198" s="373">
        <f t="shared" si="209"/>
        <v>0</v>
      </c>
      <c r="G198" s="621">
        <f t="shared" si="210"/>
        <v>0</v>
      </c>
      <c r="H198" s="621">
        <f t="shared" si="211"/>
        <v>0</v>
      </c>
      <c r="I198" s="373">
        <f t="shared" si="212"/>
        <v>0</v>
      </c>
      <c r="J198" s="527">
        <f t="shared" si="213"/>
        <v>0</v>
      </c>
      <c r="K198" s="527">
        <f t="shared" si="213"/>
        <v>0</v>
      </c>
      <c r="L198" s="568">
        <f t="shared" si="213"/>
        <v>0</v>
      </c>
      <c r="M198" s="141"/>
      <c r="N198" s="159">
        <f t="shared" si="148"/>
        <v>0</v>
      </c>
      <c r="O198" s="73"/>
      <c r="P198" s="1"/>
      <c r="Q198" s="1"/>
      <c r="R198" s="73"/>
      <c r="S198" s="1"/>
      <c r="T198" s="1"/>
      <c r="U198" s="1"/>
      <c r="V198" s="1"/>
      <c r="W198" s="79"/>
      <c r="X198" s="489">
        <f t="shared" ref="X198:X259" si="214">SUM(R198:W198)</f>
        <v>0</v>
      </c>
      <c r="Y198" s="414"/>
      <c r="Z198" s="1"/>
      <c r="AA198" s="79"/>
      <c r="AB198" s="79"/>
      <c r="AC198" s="79"/>
      <c r="AD198" s="44"/>
      <c r="AE198" s="478"/>
      <c r="AF198" s="168"/>
    </row>
    <row r="199" spans="1:32" ht="25.5" hidden="1" customHeight="1" x14ac:dyDescent="0.25">
      <c r="B199" s="54"/>
      <c r="C199" s="2"/>
      <c r="D199" s="798" t="s">
        <v>562</v>
      </c>
      <c r="E199" s="798"/>
      <c r="F199" s="376">
        <f t="shared" si="209"/>
        <v>0</v>
      </c>
      <c r="G199" s="624">
        <f t="shared" si="210"/>
        <v>0</v>
      </c>
      <c r="H199" s="624">
        <f t="shared" si="211"/>
        <v>0</v>
      </c>
      <c r="I199" s="376">
        <f t="shared" si="212"/>
        <v>0</v>
      </c>
      <c r="J199" s="530">
        <f t="shared" si="213"/>
        <v>0</v>
      </c>
      <c r="K199" s="530">
        <f t="shared" si="213"/>
        <v>0</v>
      </c>
      <c r="L199" s="571">
        <f t="shared" si="213"/>
        <v>0</v>
      </c>
      <c r="M199" s="151"/>
      <c r="N199" s="159">
        <f t="shared" si="148"/>
        <v>0</v>
      </c>
      <c r="O199" s="73"/>
      <c r="P199" s="1"/>
      <c r="Q199" s="1"/>
      <c r="R199" s="73"/>
      <c r="S199" s="1"/>
      <c r="T199" s="1"/>
      <c r="U199" s="1"/>
      <c r="V199" s="1"/>
      <c r="W199" s="79"/>
      <c r="X199" s="489">
        <f t="shared" si="214"/>
        <v>0</v>
      </c>
      <c r="Y199" s="414"/>
      <c r="Z199" s="1"/>
      <c r="AA199" s="79"/>
      <c r="AB199" s="79"/>
      <c r="AC199" s="79"/>
      <c r="AD199" s="44"/>
      <c r="AE199" s="478"/>
      <c r="AF199" s="168"/>
    </row>
    <row r="200" spans="1:32" ht="25.5" hidden="1" customHeight="1" x14ac:dyDescent="0.25">
      <c r="B200" s="54"/>
      <c r="C200" s="2"/>
      <c r="D200" s="798" t="s">
        <v>565</v>
      </c>
      <c r="E200" s="798"/>
      <c r="F200" s="376">
        <f t="shared" si="209"/>
        <v>0</v>
      </c>
      <c r="G200" s="624">
        <f t="shared" si="210"/>
        <v>0</v>
      </c>
      <c r="H200" s="624">
        <f t="shared" si="211"/>
        <v>0</v>
      </c>
      <c r="I200" s="376">
        <f t="shared" si="212"/>
        <v>0</v>
      </c>
      <c r="J200" s="530">
        <f t="shared" si="213"/>
        <v>0</v>
      </c>
      <c r="K200" s="530">
        <f t="shared" si="213"/>
        <v>0</v>
      </c>
      <c r="L200" s="571">
        <f t="shared" si="213"/>
        <v>0</v>
      </c>
      <c r="M200" s="151"/>
      <c r="N200" s="159">
        <f t="shared" si="148"/>
        <v>0</v>
      </c>
      <c r="O200" s="73"/>
      <c r="P200" s="1"/>
      <c r="Q200" s="1"/>
      <c r="R200" s="73"/>
      <c r="S200" s="1"/>
      <c r="T200" s="1"/>
      <c r="U200" s="1"/>
      <c r="V200" s="1"/>
      <c r="W200" s="79"/>
      <c r="X200" s="489">
        <f t="shared" si="214"/>
        <v>0</v>
      </c>
      <c r="Y200" s="414"/>
      <c r="Z200" s="1"/>
      <c r="AA200" s="79"/>
      <c r="AB200" s="79"/>
      <c r="AC200" s="79"/>
      <c r="AD200" s="44"/>
      <c r="AE200" s="478"/>
      <c r="AF200" s="168"/>
    </row>
    <row r="201" spans="1:32" s="18" customFormat="1" ht="25.5" hidden="1" customHeight="1" x14ac:dyDescent="0.25">
      <c r="A201" s="125" t="s">
        <v>276</v>
      </c>
      <c r="B201" s="90" t="s">
        <v>687</v>
      </c>
      <c r="C201" s="841" t="s">
        <v>607</v>
      </c>
      <c r="D201" s="842"/>
      <c r="E201" s="842"/>
      <c r="F201" s="383">
        <f t="shared" ref="F201:L201" si="215">F202+F203</f>
        <v>0</v>
      </c>
      <c r="G201" s="631">
        <f t="shared" si="215"/>
        <v>0</v>
      </c>
      <c r="H201" s="631">
        <f t="shared" si="215"/>
        <v>0</v>
      </c>
      <c r="I201" s="383">
        <f t="shared" si="215"/>
        <v>0</v>
      </c>
      <c r="J201" s="537">
        <f t="shared" ref="J201" si="216">J202+J203</f>
        <v>0</v>
      </c>
      <c r="K201" s="537">
        <f t="shared" si="215"/>
        <v>0</v>
      </c>
      <c r="L201" s="578">
        <f t="shared" si="215"/>
        <v>0</v>
      </c>
      <c r="M201" s="155">
        <f t="shared" ref="M201:AD201" si="217">M202+M203</f>
        <v>0</v>
      </c>
      <c r="N201" s="158">
        <f t="shared" si="148"/>
        <v>0</v>
      </c>
      <c r="O201" s="92">
        <f t="shared" ref="O201:Q201" si="218">O202+O203</f>
        <v>0</v>
      </c>
      <c r="P201" s="93">
        <f t="shared" si="218"/>
        <v>0</v>
      </c>
      <c r="Q201" s="93">
        <f t="shared" si="218"/>
        <v>0</v>
      </c>
      <c r="R201" s="92">
        <f t="shared" si="217"/>
        <v>0</v>
      </c>
      <c r="S201" s="93">
        <f t="shared" si="217"/>
        <v>0</v>
      </c>
      <c r="T201" s="93">
        <f t="shared" si="217"/>
        <v>0</v>
      </c>
      <c r="U201" s="93">
        <f t="shared" si="217"/>
        <v>0</v>
      </c>
      <c r="V201" s="93">
        <f t="shared" si="217"/>
        <v>0</v>
      </c>
      <c r="W201" s="96">
        <f t="shared" si="217"/>
        <v>0</v>
      </c>
      <c r="X201" s="487">
        <f t="shared" si="214"/>
        <v>0</v>
      </c>
      <c r="Y201" s="412">
        <f t="shared" si="217"/>
        <v>0</v>
      </c>
      <c r="Z201" s="93">
        <f t="shared" si="217"/>
        <v>0</v>
      </c>
      <c r="AA201" s="96">
        <f t="shared" si="217"/>
        <v>0</v>
      </c>
      <c r="AB201" s="96">
        <f t="shared" si="217"/>
        <v>0</v>
      </c>
      <c r="AC201" s="96">
        <f t="shared" si="217"/>
        <v>0</v>
      </c>
      <c r="AD201" s="97">
        <f t="shared" si="217"/>
        <v>0</v>
      </c>
      <c r="AE201" s="478"/>
      <c r="AF201" s="168"/>
    </row>
    <row r="202" spans="1:32" ht="25.5" hidden="1" customHeight="1" x14ac:dyDescent="0.25">
      <c r="B202" s="54"/>
      <c r="C202" s="2"/>
      <c r="D202" s="798" t="s">
        <v>568</v>
      </c>
      <c r="E202" s="798"/>
      <c r="F202" s="376">
        <f>SUM(Q202:AC202)</f>
        <v>0</v>
      </c>
      <c r="G202" s="624">
        <f>SUM(Q202:AC202)</f>
        <v>0</v>
      </c>
      <c r="H202" s="624">
        <f>SUM(Q202:AC202)</f>
        <v>0</v>
      </c>
      <c r="I202" s="376">
        <f>SUM(Q202:AC202)</f>
        <v>0</v>
      </c>
      <c r="J202" s="530">
        <f t="shared" ref="J202:L203" si="219">SUM(P202:AB202)</f>
        <v>0</v>
      </c>
      <c r="K202" s="530">
        <f t="shared" si="219"/>
        <v>0</v>
      </c>
      <c r="L202" s="571">
        <f t="shared" si="219"/>
        <v>0</v>
      </c>
      <c r="M202" s="151"/>
      <c r="N202" s="159">
        <f t="shared" ref="N202:N259" si="220">SUM(L202:M202)</f>
        <v>0</v>
      </c>
      <c r="O202" s="73"/>
      <c r="P202" s="1"/>
      <c r="Q202" s="1"/>
      <c r="R202" s="73"/>
      <c r="S202" s="1"/>
      <c r="T202" s="1"/>
      <c r="U202" s="1"/>
      <c r="V202" s="1"/>
      <c r="W202" s="79"/>
      <c r="X202" s="489">
        <f t="shared" si="214"/>
        <v>0</v>
      </c>
      <c r="Y202" s="414"/>
      <c r="Z202" s="1"/>
      <c r="AA202" s="79"/>
      <c r="AB202" s="79"/>
      <c r="AC202" s="79"/>
      <c r="AD202" s="44"/>
      <c r="AE202" s="478"/>
      <c r="AF202" s="168"/>
    </row>
    <row r="203" spans="1:32" ht="25.5" hidden="1" customHeight="1" x14ac:dyDescent="0.25">
      <c r="B203" s="54"/>
      <c r="C203" s="2"/>
      <c r="D203" s="798" t="s">
        <v>569</v>
      </c>
      <c r="E203" s="798"/>
      <c r="F203" s="376">
        <f>SUM(Q203:AC203)</f>
        <v>0</v>
      </c>
      <c r="G203" s="624">
        <f>SUM(Q203:AC203)</f>
        <v>0</v>
      </c>
      <c r="H203" s="624">
        <f>SUM(Q203:AC203)</f>
        <v>0</v>
      </c>
      <c r="I203" s="376">
        <f>SUM(Q203:AC203)</f>
        <v>0</v>
      </c>
      <c r="J203" s="530">
        <f t="shared" si="219"/>
        <v>0</v>
      </c>
      <c r="K203" s="530">
        <f t="shared" si="219"/>
        <v>0</v>
      </c>
      <c r="L203" s="571">
        <f t="shared" si="219"/>
        <v>0</v>
      </c>
      <c r="M203" s="151"/>
      <c r="N203" s="159">
        <f t="shared" si="220"/>
        <v>0</v>
      </c>
      <c r="O203" s="73"/>
      <c r="P203" s="1"/>
      <c r="Q203" s="1"/>
      <c r="R203" s="73"/>
      <c r="S203" s="1"/>
      <c r="T203" s="1"/>
      <c r="U203" s="1"/>
      <c r="V203" s="1"/>
      <c r="W203" s="79"/>
      <c r="X203" s="489">
        <f t="shared" si="214"/>
        <v>0</v>
      </c>
      <c r="Y203" s="414"/>
      <c r="Z203" s="1"/>
      <c r="AA203" s="79"/>
      <c r="AB203" s="79"/>
      <c r="AC203" s="79"/>
      <c r="AD203" s="44"/>
      <c r="AE203" s="478"/>
      <c r="AF203" s="168"/>
    </row>
    <row r="204" spans="1:32" s="18" customFormat="1" ht="15" hidden="1" customHeight="1" x14ac:dyDescent="0.25">
      <c r="A204" s="125" t="s">
        <v>277</v>
      </c>
      <c r="B204" s="90" t="s">
        <v>688</v>
      </c>
      <c r="C204" s="841" t="s">
        <v>820</v>
      </c>
      <c r="D204" s="842"/>
      <c r="E204" s="842"/>
      <c r="F204" s="383">
        <f t="shared" ref="F204:L204" si="221">F205+F206+F207+F208+F209+F210+F211+F212+F213+F214+F215</f>
        <v>0</v>
      </c>
      <c r="G204" s="631">
        <f t="shared" si="221"/>
        <v>0</v>
      </c>
      <c r="H204" s="631">
        <f t="shared" si="221"/>
        <v>0</v>
      </c>
      <c r="I204" s="383">
        <f t="shared" si="221"/>
        <v>0</v>
      </c>
      <c r="J204" s="537">
        <f t="shared" ref="J204" si="222">J205+J206+J207+J208+J209+J210+J211+J212+J213+J214+J215</f>
        <v>0</v>
      </c>
      <c r="K204" s="537">
        <f t="shared" si="221"/>
        <v>0</v>
      </c>
      <c r="L204" s="578">
        <f t="shared" si="221"/>
        <v>0</v>
      </c>
      <c r="M204" s="155">
        <f t="shared" ref="M204:AD204" si="223">M205+M206+M207+M208+M209+M210+M211+M212+M213+M214+M215</f>
        <v>0</v>
      </c>
      <c r="N204" s="158">
        <f t="shared" si="220"/>
        <v>0</v>
      </c>
      <c r="O204" s="92">
        <f t="shared" ref="O204:Q204" si="224">O205+O206+O207+O208+O209+O210+O211+O212+O213+O214+O215</f>
        <v>0</v>
      </c>
      <c r="P204" s="93">
        <f t="shared" si="224"/>
        <v>0</v>
      </c>
      <c r="Q204" s="93">
        <f t="shared" si="224"/>
        <v>0</v>
      </c>
      <c r="R204" s="92">
        <f t="shared" si="223"/>
        <v>0</v>
      </c>
      <c r="S204" s="93">
        <f t="shared" si="223"/>
        <v>0</v>
      </c>
      <c r="T204" s="93">
        <f t="shared" si="223"/>
        <v>0</v>
      </c>
      <c r="U204" s="93">
        <f t="shared" si="223"/>
        <v>0</v>
      </c>
      <c r="V204" s="93">
        <f t="shared" si="223"/>
        <v>0</v>
      </c>
      <c r="W204" s="96">
        <f t="shared" si="223"/>
        <v>0</v>
      </c>
      <c r="X204" s="487">
        <f t="shared" si="214"/>
        <v>0</v>
      </c>
      <c r="Y204" s="412">
        <f t="shared" si="223"/>
        <v>0</v>
      </c>
      <c r="Z204" s="93">
        <f t="shared" si="223"/>
        <v>0</v>
      </c>
      <c r="AA204" s="96">
        <f t="shared" si="223"/>
        <v>0</v>
      </c>
      <c r="AB204" s="96">
        <f t="shared" si="223"/>
        <v>0</v>
      </c>
      <c r="AC204" s="96">
        <f t="shared" si="223"/>
        <v>0</v>
      </c>
      <c r="AD204" s="97">
        <f t="shared" si="223"/>
        <v>0</v>
      </c>
      <c r="AE204" s="478"/>
      <c r="AF204" s="168"/>
    </row>
    <row r="205" spans="1:32" hidden="1" x14ac:dyDescent="0.25">
      <c r="B205" s="54"/>
      <c r="C205" s="2"/>
      <c r="D205" s="801" t="s">
        <v>372</v>
      </c>
      <c r="E205" s="801"/>
      <c r="F205" s="373">
        <f t="shared" ref="F205:F217" si="225">SUM(Q205:AC205)</f>
        <v>0</v>
      </c>
      <c r="G205" s="621">
        <f t="shared" ref="G205:G217" si="226">SUM(Q205:AC205)</f>
        <v>0</v>
      </c>
      <c r="H205" s="621">
        <f t="shared" ref="H205:H217" si="227">SUM(Q205:AC205)</f>
        <v>0</v>
      </c>
      <c r="I205" s="373">
        <f t="shared" ref="I205:I217" si="228">SUM(Q205:AC205)</f>
        <v>0</v>
      </c>
      <c r="J205" s="527">
        <f t="shared" ref="J205:L217" si="229">SUM(P205:AB205)</f>
        <v>0</v>
      </c>
      <c r="K205" s="527">
        <f t="shared" si="229"/>
        <v>0</v>
      </c>
      <c r="L205" s="568">
        <f t="shared" si="229"/>
        <v>0</v>
      </c>
      <c r="M205" s="141"/>
      <c r="N205" s="159">
        <f t="shared" si="220"/>
        <v>0</v>
      </c>
      <c r="O205" s="73"/>
      <c r="P205" s="1"/>
      <c r="Q205" s="1"/>
      <c r="R205" s="73"/>
      <c r="S205" s="1"/>
      <c r="T205" s="1"/>
      <c r="U205" s="1"/>
      <c r="V205" s="1"/>
      <c r="W205" s="79"/>
      <c r="X205" s="489">
        <f t="shared" si="214"/>
        <v>0</v>
      </c>
      <c r="Y205" s="414"/>
      <c r="Z205" s="1"/>
      <c r="AA205" s="79"/>
      <c r="AB205" s="79"/>
      <c r="AC205" s="79"/>
      <c r="AD205" s="44"/>
      <c r="AE205" s="478"/>
      <c r="AF205" s="168"/>
    </row>
    <row r="206" spans="1:32" hidden="1" x14ac:dyDescent="0.25">
      <c r="B206" s="54"/>
      <c r="C206" s="2"/>
      <c r="D206" s="801" t="s">
        <v>821</v>
      </c>
      <c r="E206" s="801"/>
      <c r="F206" s="373">
        <f t="shared" si="225"/>
        <v>0</v>
      </c>
      <c r="G206" s="621">
        <f t="shared" si="226"/>
        <v>0</v>
      </c>
      <c r="H206" s="621">
        <f t="shared" si="227"/>
        <v>0</v>
      </c>
      <c r="I206" s="373">
        <f t="shared" si="228"/>
        <v>0</v>
      </c>
      <c r="J206" s="527">
        <f t="shared" si="229"/>
        <v>0</v>
      </c>
      <c r="K206" s="527">
        <f t="shared" si="229"/>
        <v>0</v>
      </c>
      <c r="L206" s="568">
        <f t="shared" si="229"/>
        <v>0</v>
      </c>
      <c r="M206" s="141"/>
      <c r="N206" s="159">
        <f t="shared" si="220"/>
        <v>0</v>
      </c>
      <c r="O206" s="73"/>
      <c r="P206" s="1"/>
      <c r="Q206" s="1"/>
      <c r="R206" s="73"/>
      <c r="S206" s="1"/>
      <c r="T206" s="1"/>
      <c r="U206" s="1"/>
      <c r="V206" s="1"/>
      <c r="W206" s="79"/>
      <c r="X206" s="489">
        <f t="shared" si="214"/>
        <v>0</v>
      </c>
      <c r="Y206" s="414"/>
      <c r="Z206" s="1"/>
      <c r="AA206" s="79"/>
      <c r="AB206" s="79"/>
      <c r="AC206" s="79"/>
      <c r="AD206" s="44"/>
      <c r="AE206" s="478"/>
      <c r="AF206" s="168"/>
    </row>
    <row r="207" spans="1:32" hidden="1" x14ac:dyDescent="0.25">
      <c r="B207" s="54"/>
      <c r="C207" s="2"/>
      <c r="D207" s="801" t="s">
        <v>375</v>
      </c>
      <c r="E207" s="801"/>
      <c r="F207" s="373">
        <f t="shared" si="225"/>
        <v>0</v>
      </c>
      <c r="G207" s="621">
        <f t="shared" si="226"/>
        <v>0</v>
      </c>
      <c r="H207" s="621">
        <f t="shared" si="227"/>
        <v>0</v>
      </c>
      <c r="I207" s="373">
        <f t="shared" si="228"/>
        <v>0</v>
      </c>
      <c r="J207" s="527">
        <f t="shared" si="229"/>
        <v>0</v>
      </c>
      <c r="K207" s="527">
        <f t="shared" si="229"/>
        <v>0</v>
      </c>
      <c r="L207" s="568">
        <f t="shared" si="229"/>
        <v>0</v>
      </c>
      <c r="M207" s="141"/>
      <c r="N207" s="159">
        <f t="shared" si="220"/>
        <v>0</v>
      </c>
      <c r="O207" s="73"/>
      <c r="P207" s="1"/>
      <c r="Q207" s="1"/>
      <c r="R207" s="73"/>
      <c r="S207" s="1"/>
      <c r="T207" s="1"/>
      <c r="U207" s="1"/>
      <c r="V207" s="1"/>
      <c r="W207" s="79"/>
      <c r="X207" s="489">
        <f t="shared" si="214"/>
        <v>0</v>
      </c>
      <c r="Y207" s="414"/>
      <c r="Z207" s="1"/>
      <c r="AA207" s="79"/>
      <c r="AB207" s="79"/>
      <c r="AC207" s="79"/>
      <c r="AD207" s="44"/>
      <c r="AE207" s="478"/>
      <c r="AF207" s="168"/>
    </row>
    <row r="208" spans="1:32" hidden="1" x14ac:dyDescent="0.25">
      <c r="B208" s="54"/>
      <c r="C208" s="2"/>
      <c r="D208" s="801" t="s">
        <v>373</v>
      </c>
      <c r="E208" s="801"/>
      <c r="F208" s="373">
        <f t="shared" si="225"/>
        <v>0</v>
      </c>
      <c r="G208" s="621">
        <f t="shared" si="226"/>
        <v>0</v>
      </c>
      <c r="H208" s="621">
        <f t="shared" si="227"/>
        <v>0</v>
      </c>
      <c r="I208" s="373">
        <f t="shared" si="228"/>
        <v>0</v>
      </c>
      <c r="J208" s="527">
        <f t="shared" si="229"/>
        <v>0</v>
      </c>
      <c r="K208" s="527">
        <f t="shared" si="229"/>
        <v>0</v>
      </c>
      <c r="L208" s="568">
        <f t="shared" si="229"/>
        <v>0</v>
      </c>
      <c r="M208" s="141"/>
      <c r="N208" s="159">
        <f t="shared" si="220"/>
        <v>0</v>
      </c>
      <c r="O208" s="73"/>
      <c r="P208" s="1"/>
      <c r="Q208" s="1"/>
      <c r="R208" s="73"/>
      <c r="S208" s="1"/>
      <c r="T208" s="1"/>
      <c r="U208" s="1"/>
      <c r="V208" s="1"/>
      <c r="W208" s="79"/>
      <c r="X208" s="489">
        <f t="shared" si="214"/>
        <v>0</v>
      </c>
      <c r="Y208" s="414"/>
      <c r="Z208" s="1"/>
      <c r="AA208" s="79"/>
      <c r="AB208" s="79"/>
      <c r="AC208" s="79"/>
      <c r="AD208" s="44"/>
      <c r="AE208" s="478"/>
      <c r="AF208" s="168"/>
    </row>
    <row r="209" spans="1:32" hidden="1" x14ac:dyDescent="0.25">
      <c r="B209" s="54"/>
      <c r="C209" s="2"/>
      <c r="D209" s="801" t="s">
        <v>822</v>
      </c>
      <c r="E209" s="801"/>
      <c r="F209" s="373">
        <f t="shared" si="225"/>
        <v>0</v>
      </c>
      <c r="G209" s="621">
        <f t="shared" si="226"/>
        <v>0</v>
      </c>
      <c r="H209" s="621">
        <f t="shared" si="227"/>
        <v>0</v>
      </c>
      <c r="I209" s="373">
        <f t="shared" si="228"/>
        <v>0</v>
      </c>
      <c r="J209" s="527">
        <f t="shared" si="229"/>
        <v>0</v>
      </c>
      <c r="K209" s="527">
        <f t="shared" si="229"/>
        <v>0</v>
      </c>
      <c r="L209" s="568">
        <f t="shared" si="229"/>
        <v>0</v>
      </c>
      <c r="M209" s="141"/>
      <c r="N209" s="159">
        <f t="shared" si="220"/>
        <v>0</v>
      </c>
      <c r="O209" s="73"/>
      <c r="P209" s="1"/>
      <c r="Q209" s="1"/>
      <c r="R209" s="73"/>
      <c r="S209" s="1"/>
      <c r="T209" s="1"/>
      <c r="U209" s="1"/>
      <c r="V209" s="1"/>
      <c r="W209" s="79"/>
      <c r="X209" s="489">
        <f t="shared" si="214"/>
        <v>0</v>
      </c>
      <c r="Y209" s="414"/>
      <c r="Z209" s="1"/>
      <c r="AA209" s="79"/>
      <c r="AB209" s="79"/>
      <c r="AC209" s="79"/>
      <c r="AD209" s="44"/>
      <c r="AE209" s="478"/>
      <c r="AF209" s="168"/>
    </row>
    <row r="210" spans="1:32" ht="25.5" hidden="1" customHeight="1" x14ac:dyDescent="0.25">
      <c r="B210" s="54"/>
      <c r="C210" s="2"/>
      <c r="D210" s="798" t="s">
        <v>537</v>
      </c>
      <c r="E210" s="798"/>
      <c r="F210" s="376">
        <f t="shared" si="225"/>
        <v>0</v>
      </c>
      <c r="G210" s="624">
        <f t="shared" si="226"/>
        <v>0</v>
      </c>
      <c r="H210" s="624">
        <f t="shared" si="227"/>
        <v>0</v>
      </c>
      <c r="I210" s="376">
        <f t="shared" si="228"/>
        <v>0</v>
      </c>
      <c r="J210" s="530">
        <f t="shared" si="229"/>
        <v>0</v>
      </c>
      <c r="K210" s="530">
        <f t="shared" si="229"/>
        <v>0</v>
      </c>
      <c r="L210" s="571">
        <f t="shared" si="229"/>
        <v>0</v>
      </c>
      <c r="M210" s="151"/>
      <c r="N210" s="159">
        <f t="shared" si="220"/>
        <v>0</v>
      </c>
      <c r="O210" s="73"/>
      <c r="P210" s="1"/>
      <c r="Q210" s="1"/>
      <c r="R210" s="73"/>
      <c r="S210" s="1"/>
      <c r="T210" s="1"/>
      <c r="U210" s="1"/>
      <c r="V210" s="1"/>
      <c r="W210" s="79"/>
      <c r="X210" s="489">
        <f t="shared" si="214"/>
        <v>0</v>
      </c>
      <c r="Y210" s="414"/>
      <c r="Z210" s="1"/>
      <c r="AA210" s="79"/>
      <c r="AB210" s="79"/>
      <c r="AC210" s="79"/>
      <c r="AD210" s="44"/>
      <c r="AE210" s="478"/>
      <c r="AF210" s="168"/>
    </row>
    <row r="211" spans="1:32" ht="25.5" hidden="1" customHeight="1" x14ac:dyDescent="0.25">
      <c r="B211" s="54"/>
      <c r="C211" s="2"/>
      <c r="D211" s="798" t="s">
        <v>540</v>
      </c>
      <c r="E211" s="798"/>
      <c r="F211" s="376">
        <f t="shared" si="225"/>
        <v>0</v>
      </c>
      <c r="G211" s="624">
        <f t="shared" si="226"/>
        <v>0</v>
      </c>
      <c r="H211" s="624">
        <f t="shared" si="227"/>
        <v>0</v>
      </c>
      <c r="I211" s="376">
        <f t="shared" si="228"/>
        <v>0</v>
      </c>
      <c r="J211" s="530">
        <f t="shared" si="229"/>
        <v>0</v>
      </c>
      <c r="K211" s="530">
        <f t="shared" si="229"/>
        <v>0</v>
      </c>
      <c r="L211" s="571">
        <f t="shared" si="229"/>
        <v>0</v>
      </c>
      <c r="M211" s="151"/>
      <c r="N211" s="159">
        <f t="shared" si="220"/>
        <v>0</v>
      </c>
      <c r="O211" s="73"/>
      <c r="P211" s="1"/>
      <c r="Q211" s="1"/>
      <c r="R211" s="73"/>
      <c r="S211" s="1"/>
      <c r="T211" s="1"/>
      <c r="U211" s="1"/>
      <c r="V211" s="1"/>
      <c r="W211" s="79"/>
      <c r="X211" s="489">
        <f t="shared" si="214"/>
        <v>0</v>
      </c>
      <c r="Y211" s="414"/>
      <c r="Z211" s="1"/>
      <c r="AA211" s="79"/>
      <c r="AB211" s="79"/>
      <c r="AC211" s="79"/>
      <c r="AD211" s="44"/>
      <c r="AE211" s="478"/>
      <c r="AF211" s="168"/>
    </row>
    <row r="212" spans="1:32" hidden="1" x14ac:dyDescent="0.25">
      <c r="B212" s="54"/>
      <c r="C212" s="2"/>
      <c r="D212" s="801" t="s">
        <v>823</v>
      </c>
      <c r="E212" s="801"/>
      <c r="F212" s="373">
        <f t="shared" si="225"/>
        <v>0</v>
      </c>
      <c r="G212" s="621">
        <f t="shared" si="226"/>
        <v>0</v>
      </c>
      <c r="H212" s="621">
        <f t="shared" si="227"/>
        <v>0</v>
      </c>
      <c r="I212" s="373">
        <f t="shared" si="228"/>
        <v>0</v>
      </c>
      <c r="J212" s="527">
        <f t="shared" si="229"/>
        <v>0</v>
      </c>
      <c r="K212" s="527">
        <f t="shared" si="229"/>
        <v>0</v>
      </c>
      <c r="L212" s="568">
        <f t="shared" si="229"/>
        <v>0</v>
      </c>
      <c r="M212" s="141"/>
      <c r="N212" s="159">
        <f t="shared" si="220"/>
        <v>0</v>
      </c>
      <c r="O212" s="73"/>
      <c r="P212" s="1"/>
      <c r="Q212" s="1"/>
      <c r="R212" s="73"/>
      <c r="S212" s="1"/>
      <c r="T212" s="1"/>
      <c r="U212" s="1"/>
      <c r="V212" s="1"/>
      <c r="W212" s="79"/>
      <c r="X212" s="489">
        <f t="shared" si="214"/>
        <v>0</v>
      </c>
      <c r="Y212" s="414"/>
      <c r="Z212" s="1"/>
      <c r="AA212" s="79"/>
      <c r="AB212" s="79"/>
      <c r="AC212" s="79"/>
      <c r="AD212" s="44"/>
      <c r="AE212" s="478"/>
      <c r="AF212" s="168"/>
    </row>
    <row r="213" spans="1:32" hidden="1" x14ac:dyDescent="0.25">
      <c r="B213" s="54"/>
      <c r="C213" s="2"/>
      <c r="D213" s="801" t="s">
        <v>374</v>
      </c>
      <c r="E213" s="801"/>
      <c r="F213" s="373">
        <f t="shared" si="225"/>
        <v>0</v>
      </c>
      <c r="G213" s="621">
        <f t="shared" si="226"/>
        <v>0</v>
      </c>
      <c r="H213" s="621">
        <f t="shared" si="227"/>
        <v>0</v>
      </c>
      <c r="I213" s="373">
        <f t="shared" si="228"/>
        <v>0</v>
      </c>
      <c r="J213" s="527">
        <f t="shared" si="229"/>
        <v>0</v>
      </c>
      <c r="K213" s="527">
        <f t="shared" si="229"/>
        <v>0</v>
      </c>
      <c r="L213" s="568">
        <f t="shared" si="229"/>
        <v>0</v>
      </c>
      <c r="M213" s="141"/>
      <c r="N213" s="159">
        <f t="shared" si="220"/>
        <v>0</v>
      </c>
      <c r="O213" s="73"/>
      <c r="P213" s="1"/>
      <c r="Q213" s="1"/>
      <c r="R213" s="73"/>
      <c r="S213" s="1"/>
      <c r="T213" s="1"/>
      <c r="U213" s="1"/>
      <c r="V213" s="1"/>
      <c r="W213" s="79"/>
      <c r="X213" s="489">
        <f t="shared" si="214"/>
        <v>0</v>
      </c>
      <c r="Y213" s="414"/>
      <c r="Z213" s="1"/>
      <c r="AA213" s="79"/>
      <c r="AB213" s="79"/>
      <c r="AC213" s="79"/>
      <c r="AD213" s="44"/>
      <c r="AE213" s="478"/>
      <c r="AF213" s="168"/>
    </row>
    <row r="214" spans="1:32" hidden="1" x14ac:dyDescent="0.25">
      <c r="B214" s="54"/>
      <c r="C214" s="2"/>
      <c r="D214" s="801" t="s">
        <v>824</v>
      </c>
      <c r="E214" s="801"/>
      <c r="F214" s="373">
        <f t="shared" si="225"/>
        <v>0</v>
      </c>
      <c r="G214" s="621">
        <f t="shared" si="226"/>
        <v>0</v>
      </c>
      <c r="H214" s="621">
        <f t="shared" si="227"/>
        <v>0</v>
      </c>
      <c r="I214" s="373">
        <f t="shared" si="228"/>
        <v>0</v>
      </c>
      <c r="J214" s="527">
        <f t="shared" si="229"/>
        <v>0</v>
      </c>
      <c r="K214" s="527">
        <f t="shared" si="229"/>
        <v>0</v>
      </c>
      <c r="L214" s="568">
        <f t="shared" si="229"/>
        <v>0</v>
      </c>
      <c r="M214" s="141"/>
      <c r="N214" s="159">
        <f t="shared" si="220"/>
        <v>0</v>
      </c>
      <c r="O214" s="73"/>
      <c r="P214" s="1"/>
      <c r="Q214" s="1"/>
      <c r="R214" s="73"/>
      <c r="S214" s="1"/>
      <c r="T214" s="1"/>
      <c r="U214" s="1"/>
      <c r="V214" s="1"/>
      <c r="W214" s="79"/>
      <c r="X214" s="489">
        <f t="shared" si="214"/>
        <v>0</v>
      </c>
      <c r="Y214" s="414"/>
      <c r="Z214" s="1"/>
      <c r="AA214" s="79"/>
      <c r="AB214" s="79"/>
      <c r="AC214" s="79"/>
      <c r="AD214" s="44"/>
      <c r="AE214" s="478"/>
      <c r="AF214" s="168"/>
    </row>
    <row r="215" spans="1:32" hidden="1" x14ac:dyDescent="0.25">
      <c r="B215" s="54"/>
      <c r="C215" s="2"/>
      <c r="D215" s="801" t="s">
        <v>566</v>
      </c>
      <c r="E215" s="801"/>
      <c r="F215" s="373">
        <f t="shared" si="225"/>
        <v>0</v>
      </c>
      <c r="G215" s="621">
        <f t="shared" si="226"/>
        <v>0</v>
      </c>
      <c r="H215" s="621">
        <f t="shared" si="227"/>
        <v>0</v>
      </c>
      <c r="I215" s="373">
        <f t="shared" si="228"/>
        <v>0</v>
      </c>
      <c r="J215" s="527">
        <f t="shared" si="229"/>
        <v>0</v>
      </c>
      <c r="K215" s="527">
        <f t="shared" si="229"/>
        <v>0</v>
      </c>
      <c r="L215" s="568">
        <f t="shared" si="229"/>
        <v>0</v>
      </c>
      <c r="M215" s="141"/>
      <c r="N215" s="159">
        <f t="shared" si="220"/>
        <v>0</v>
      </c>
      <c r="O215" s="73"/>
      <c r="P215" s="1"/>
      <c r="Q215" s="1"/>
      <c r="R215" s="73"/>
      <c r="S215" s="1"/>
      <c r="T215" s="1"/>
      <c r="U215" s="1"/>
      <c r="V215" s="1"/>
      <c r="W215" s="79"/>
      <c r="X215" s="489">
        <f t="shared" si="214"/>
        <v>0</v>
      </c>
      <c r="Y215" s="414"/>
      <c r="Z215" s="1"/>
      <c r="AA215" s="79"/>
      <c r="AB215" s="79"/>
      <c r="AC215" s="79"/>
      <c r="AD215" s="44"/>
      <c r="AE215" s="478"/>
      <c r="AF215" s="168"/>
    </row>
    <row r="216" spans="1:32" s="18" customFormat="1" hidden="1" x14ac:dyDescent="0.25">
      <c r="A216" s="125" t="s">
        <v>278</v>
      </c>
      <c r="B216" s="90" t="s">
        <v>689</v>
      </c>
      <c r="C216" s="803" t="s">
        <v>279</v>
      </c>
      <c r="D216" s="804"/>
      <c r="E216" s="804"/>
      <c r="F216" s="366">
        <f t="shared" si="225"/>
        <v>0</v>
      </c>
      <c r="G216" s="614">
        <f t="shared" si="226"/>
        <v>0</v>
      </c>
      <c r="H216" s="614">
        <f t="shared" si="227"/>
        <v>0</v>
      </c>
      <c r="I216" s="366">
        <f t="shared" si="228"/>
        <v>0</v>
      </c>
      <c r="J216" s="520">
        <f t="shared" si="229"/>
        <v>0</v>
      </c>
      <c r="K216" s="520">
        <f t="shared" si="229"/>
        <v>0</v>
      </c>
      <c r="L216" s="561">
        <f t="shared" si="229"/>
        <v>0</v>
      </c>
      <c r="M216" s="142"/>
      <c r="N216" s="158">
        <f t="shared" si="220"/>
        <v>0</v>
      </c>
      <c r="O216" s="92"/>
      <c r="P216" s="93"/>
      <c r="Q216" s="93"/>
      <c r="R216" s="92"/>
      <c r="S216" s="93"/>
      <c r="T216" s="93"/>
      <c r="U216" s="93"/>
      <c r="V216" s="93"/>
      <c r="W216" s="96"/>
      <c r="X216" s="487">
        <f t="shared" si="214"/>
        <v>0</v>
      </c>
      <c r="Y216" s="412"/>
      <c r="Z216" s="93"/>
      <c r="AA216" s="96"/>
      <c r="AB216" s="96"/>
      <c r="AC216" s="96"/>
      <c r="AD216" s="97"/>
      <c r="AE216" s="478"/>
      <c r="AF216" s="168"/>
    </row>
    <row r="217" spans="1:32" s="18" customFormat="1" hidden="1" x14ac:dyDescent="0.25">
      <c r="A217" s="125" t="s">
        <v>280</v>
      </c>
      <c r="B217" s="90" t="s">
        <v>690</v>
      </c>
      <c r="C217" s="803" t="s">
        <v>281</v>
      </c>
      <c r="D217" s="804"/>
      <c r="E217" s="804"/>
      <c r="F217" s="366">
        <f t="shared" si="225"/>
        <v>0</v>
      </c>
      <c r="G217" s="614">
        <f t="shared" si="226"/>
        <v>0</v>
      </c>
      <c r="H217" s="614">
        <f t="shared" si="227"/>
        <v>0</v>
      </c>
      <c r="I217" s="366">
        <f t="shared" si="228"/>
        <v>0</v>
      </c>
      <c r="J217" s="520">
        <f t="shared" si="229"/>
        <v>0</v>
      </c>
      <c r="K217" s="520">
        <f t="shared" si="229"/>
        <v>0</v>
      </c>
      <c r="L217" s="561">
        <f t="shared" si="229"/>
        <v>0</v>
      </c>
      <c r="M217" s="142"/>
      <c r="N217" s="158">
        <f t="shared" si="220"/>
        <v>0</v>
      </c>
      <c r="O217" s="92"/>
      <c r="P217" s="93"/>
      <c r="Q217" s="93"/>
      <c r="R217" s="92"/>
      <c r="S217" s="93"/>
      <c r="T217" s="93"/>
      <c r="U217" s="93"/>
      <c r="V217" s="93"/>
      <c r="W217" s="96"/>
      <c r="X217" s="487">
        <f t="shared" si="214"/>
        <v>0</v>
      </c>
      <c r="Y217" s="412"/>
      <c r="Z217" s="93"/>
      <c r="AA217" s="96"/>
      <c r="AB217" s="96"/>
      <c r="AC217" s="96"/>
      <c r="AD217" s="97"/>
      <c r="AE217" s="478"/>
      <c r="AF217" s="168"/>
    </row>
    <row r="218" spans="1:32" s="18" customFormat="1" hidden="1" x14ac:dyDescent="0.25">
      <c r="A218" s="125" t="s">
        <v>282</v>
      </c>
      <c r="B218" s="90" t="s">
        <v>691</v>
      </c>
      <c r="C218" s="803" t="s">
        <v>283</v>
      </c>
      <c r="D218" s="804"/>
      <c r="E218" s="804"/>
      <c r="F218" s="366">
        <f t="shared" ref="F218:L218" si="230">F219+F220+F221+F222+F223+F224+F225+F226+F227+F228</f>
        <v>0</v>
      </c>
      <c r="G218" s="614">
        <f t="shared" si="230"/>
        <v>0</v>
      </c>
      <c r="H218" s="614">
        <f t="shared" si="230"/>
        <v>0</v>
      </c>
      <c r="I218" s="366">
        <f t="shared" si="230"/>
        <v>0</v>
      </c>
      <c r="J218" s="520">
        <f t="shared" ref="J218" si="231">J219+J220+J221+J222+J223+J224+J225+J226+J227+J228</f>
        <v>0</v>
      </c>
      <c r="K218" s="520">
        <f t="shared" si="230"/>
        <v>0</v>
      </c>
      <c r="L218" s="561">
        <f t="shared" si="230"/>
        <v>0</v>
      </c>
      <c r="M218" s="142">
        <f t="shared" ref="M218:AD218" si="232">M219+M220+M221+M222+M223+M224+M225+M226+M227+M228</f>
        <v>0</v>
      </c>
      <c r="N218" s="158">
        <f t="shared" si="220"/>
        <v>0</v>
      </c>
      <c r="O218" s="92">
        <f t="shared" ref="O218:Q218" si="233">O219+O220+O221+O222+O223+O224+O225+O226+O227+O228</f>
        <v>0</v>
      </c>
      <c r="P218" s="93">
        <f t="shared" si="233"/>
        <v>0</v>
      </c>
      <c r="Q218" s="93">
        <f t="shared" si="233"/>
        <v>0</v>
      </c>
      <c r="R218" s="92">
        <f t="shared" si="232"/>
        <v>0</v>
      </c>
      <c r="S218" s="93">
        <f t="shared" si="232"/>
        <v>0</v>
      </c>
      <c r="T218" s="93">
        <f t="shared" si="232"/>
        <v>0</v>
      </c>
      <c r="U218" s="93">
        <f t="shared" si="232"/>
        <v>0</v>
      </c>
      <c r="V218" s="93">
        <f t="shared" si="232"/>
        <v>0</v>
      </c>
      <c r="W218" s="96">
        <f t="shared" si="232"/>
        <v>0</v>
      </c>
      <c r="X218" s="487">
        <f t="shared" si="214"/>
        <v>0</v>
      </c>
      <c r="Y218" s="412">
        <f t="shared" si="232"/>
        <v>0</v>
      </c>
      <c r="Z218" s="93">
        <f t="shared" si="232"/>
        <v>0</v>
      </c>
      <c r="AA218" s="96">
        <f t="shared" si="232"/>
        <v>0</v>
      </c>
      <c r="AB218" s="96">
        <f t="shared" si="232"/>
        <v>0</v>
      </c>
      <c r="AC218" s="96">
        <f t="shared" si="232"/>
        <v>0</v>
      </c>
      <c r="AD218" s="97">
        <f t="shared" si="232"/>
        <v>0</v>
      </c>
      <c r="AE218" s="478"/>
      <c r="AF218" s="168"/>
    </row>
    <row r="219" spans="1:32" hidden="1" x14ac:dyDescent="0.25">
      <c r="B219" s="54"/>
      <c r="C219" s="2"/>
      <c r="D219" s="801" t="s">
        <v>376</v>
      </c>
      <c r="E219" s="801"/>
      <c r="F219" s="373">
        <f t="shared" ref="F219:F228" si="234">SUM(Q219:AC219)</f>
        <v>0</v>
      </c>
      <c r="G219" s="621">
        <f t="shared" ref="G219:G228" si="235">SUM(Q219:AC219)</f>
        <v>0</v>
      </c>
      <c r="H219" s="621">
        <f t="shared" ref="H219:H228" si="236">SUM(Q219:AC219)</f>
        <v>0</v>
      </c>
      <c r="I219" s="373">
        <f t="shared" ref="I219:I228" si="237">SUM(Q219:AC219)</f>
        <v>0</v>
      </c>
      <c r="J219" s="527">
        <f t="shared" ref="J219:L228" si="238">SUM(P219:AB219)</f>
        <v>0</v>
      </c>
      <c r="K219" s="527">
        <f t="shared" si="238"/>
        <v>0</v>
      </c>
      <c r="L219" s="568">
        <f t="shared" si="238"/>
        <v>0</v>
      </c>
      <c r="M219" s="141"/>
      <c r="N219" s="159">
        <f t="shared" si="220"/>
        <v>0</v>
      </c>
      <c r="O219" s="73"/>
      <c r="P219" s="1"/>
      <c r="Q219" s="1"/>
      <c r="R219" s="73"/>
      <c r="S219" s="1"/>
      <c r="T219" s="1"/>
      <c r="U219" s="1"/>
      <c r="V219" s="1"/>
      <c r="W219" s="79"/>
      <c r="X219" s="489">
        <f t="shared" si="214"/>
        <v>0</v>
      </c>
      <c r="Y219" s="414"/>
      <c r="Z219" s="1"/>
      <c r="AA219" s="79"/>
      <c r="AB219" s="79"/>
      <c r="AC219" s="79"/>
      <c r="AD219" s="44"/>
      <c r="AE219" s="478"/>
      <c r="AF219" s="168"/>
    </row>
    <row r="220" spans="1:32" hidden="1" x14ac:dyDescent="0.25">
      <c r="B220" s="54"/>
      <c r="C220" s="2"/>
      <c r="D220" s="801" t="s">
        <v>377</v>
      </c>
      <c r="E220" s="801"/>
      <c r="F220" s="373">
        <f t="shared" si="234"/>
        <v>0</v>
      </c>
      <c r="G220" s="621">
        <f t="shared" si="235"/>
        <v>0</v>
      </c>
      <c r="H220" s="621">
        <f t="shared" si="236"/>
        <v>0</v>
      </c>
      <c r="I220" s="373">
        <f t="shared" si="237"/>
        <v>0</v>
      </c>
      <c r="J220" s="527">
        <f t="shared" si="238"/>
        <v>0</v>
      </c>
      <c r="K220" s="527">
        <f t="shared" si="238"/>
        <v>0</v>
      </c>
      <c r="L220" s="568">
        <f t="shared" si="238"/>
        <v>0</v>
      </c>
      <c r="M220" s="141"/>
      <c r="N220" s="159">
        <f t="shared" si="220"/>
        <v>0</v>
      </c>
      <c r="O220" s="73"/>
      <c r="P220" s="1"/>
      <c r="Q220" s="1"/>
      <c r="R220" s="73"/>
      <c r="S220" s="1"/>
      <c r="T220" s="1"/>
      <c r="U220" s="1"/>
      <c r="V220" s="1"/>
      <c r="W220" s="79"/>
      <c r="X220" s="489">
        <f t="shared" si="214"/>
        <v>0</v>
      </c>
      <c r="Y220" s="414"/>
      <c r="Z220" s="1"/>
      <c r="AA220" s="79"/>
      <c r="AB220" s="79"/>
      <c r="AC220" s="79"/>
      <c r="AD220" s="44"/>
      <c r="AE220" s="478"/>
      <c r="AF220" s="168"/>
    </row>
    <row r="221" spans="1:32" hidden="1" x14ac:dyDescent="0.25">
      <c r="B221" s="54"/>
      <c r="C221" s="2"/>
      <c r="D221" s="801" t="s">
        <v>378</v>
      </c>
      <c r="E221" s="801"/>
      <c r="F221" s="373">
        <f t="shared" si="234"/>
        <v>0</v>
      </c>
      <c r="G221" s="621">
        <f t="shared" si="235"/>
        <v>0</v>
      </c>
      <c r="H221" s="621">
        <f t="shared" si="236"/>
        <v>0</v>
      </c>
      <c r="I221" s="373">
        <f t="shared" si="237"/>
        <v>0</v>
      </c>
      <c r="J221" s="527">
        <f t="shared" si="238"/>
        <v>0</v>
      </c>
      <c r="K221" s="527">
        <f t="shared" si="238"/>
        <v>0</v>
      </c>
      <c r="L221" s="568">
        <f t="shared" si="238"/>
        <v>0</v>
      </c>
      <c r="M221" s="141"/>
      <c r="N221" s="159">
        <f t="shared" si="220"/>
        <v>0</v>
      </c>
      <c r="O221" s="73"/>
      <c r="P221" s="1"/>
      <c r="Q221" s="1"/>
      <c r="R221" s="73"/>
      <c r="S221" s="1"/>
      <c r="T221" s="1"/>
      <c r="U221" s="1"/>
      <c r="V221" s="1"/>
      <c r="W221" s="79"/>
      <c r="X221" s="489">
        <f t="shared" si="214"/>
        <v>0</v>
      </c>
      <c r="Y221" s="414"/>
      <c r="Z221" s="1"/>
      <c r="AA221" s="79"/>
      <c r="AB221" s="79"/>
      <c r="AC221" s="79"/>
      <c r="AD221" s="44"/>
      <c r="AE221" s="478"/>
      <c r="AF221" s="168"/>
    </row>
    <row r="222" spans="1:32" hidden="1" x14ac:dyDescent="0.25">
      <c r="B222" s="54"/>
      <c r="C222" s="2"/>
      <c r="D222" s="801" t="s">
        <v>379</v>
      </c>
      <c r="E222" s="801"/>
      <c r="F222" s="373">
        <f t="shared" si="234"/>
        <v>0</v>
      </c>
      <c r="G222" s="621">
        <f t="shared" si="235"/>
        <v>0</v>
      </c>
      <c r="H222" s="621">
        <f t="shared" si="236"/>
        <v>0</v>
      </c>
      <c r="I222" s="373">
        <f t="shared" si="237"/>
        <v>0</v>
      </c>
      <c r="J222" s="527">
        <f t="shared" si="238"/>
        <v>0</v>
      </c>
      <c r="K222" s="527">
        <f t="shared" si="238"/>
        <v>0</v>
      </c>
      <c r="L222" s="568">
        <f t="shared" si="238"/>
        <v>0</v>
      </c>
      <c r="M222" s="141"/>
      <c r="N222" s="159">
        <f t="shared" si="220"/>
        <v>0</v>
      </c>
      <c r="O222" s="73"/>
      <c r="P222" s="1"/>
      <c r="Q222" s="1"/>
      <c r="R222" s="73"/>
      <c r="S222" s="1"/>
      <c r="T222" s="1"/>
      <c r="U222" s="1"/>
      <c r="V222" s="1"/>
      <c r="W222" s="79"/>
      <c r="X222" s="489">
        <f t="shared" si="214"/>
        <v>0</v>
      </c>
      <c r="Y222" s="414"/>
      <c r="Z222" s="1"/>
      <c r="AA222" s="79"/>
      <c r="AB222" s="79"/>
      <c r="AC222" s="79"/>
      <c r="AD222" s="44"/>
      <c r="AE222" s="478"/>
      <c r="AF222" s="168"/>
    </row>
    <row r="223" spans="1:32" hidden="1" x14ac:dyDescent="0.25">
      <c r="B223" s="54"/>
      <c r="C223" s="2"/>
      <c r="D223" s="801" t="s">
        <v>380</v>
      </c>
      <c r="E223" s="801"/>
      <c r="F223" s="373">
        <f t="shared" si="234"/>
        <v>0</v>
      </c>
      <c r="G223" s="621">
        <f t="shared" si="235"/>
        <v>0</v>
      </c>
      <c r="H223" s="621">
        <f t="shared" si="236"/>
        <v>0</v>
      </c>
      <c r="I223" s="373">
        <f t="shared" si="237"/>
        <v>0</v>
      </c>
      <c r="J223" s="527">
        <f t="shared" si="238"/>
        <v>0</v>
      </c>
      <c r="K223" s="527">
        <f t="shared" si="238"/>
        <v>0</v>
      </c>
      <c r="L223" s="568">
        <f t="shared" si="238"/>
        <v>0</v>
      </c>
      <c r="M223" s="141"/>
      <c r="N223" s="159">
        <f t="shared" si="220"/>
        <v>0</v>
      </c>
      <c r="O223" s="73"/>
      <c r="P223" s="1"/>
      <c r="Q223" s="1"/>
      <c r="R223" s="73"/>
      <c r="S223" s="1"/>
      <c r="T223" s="1"/>
      <c r="U223" s="1"/>
      <c r="V223" s="1"/>
      <c r="W223" s="79"/>
      <c r="X223" s="489">
        <f t="shared" si="214"/>
        <v>0</v>
      </c>
      <c r="Y223" s="414"/>
      <c r="Z223" s="1"/>
      <c r="AA223" s="79"/>
      <c r="AB223" s="79"/>
      <c r="AC223" s="79"/>
      <c r="AD223" s="44"/>
      <c r="AE223" s="478"/>
      <c r="AF223" s="168"/>
    </row>
    <row r="224" spans="1:32" ht="25.5" hidden="1" customHeight="1" x14ac:dyDescent="0.25">
      <c r="B224" s="54"/>
      <c r="C224" s="2"/>
      <c r="D224" s="798" t="s">
        <v>538</v>
      </c>
      <c r="E224" s="798"/>
      <c r="F224" s="376">
        <f t="shared" si="234"/>
        <v>0</v>
      </c>
      <c r="G224" s="624">
        <f t="shared" si="235"/>
        <v>0</v>
      </c>
      <c r="H224" s="624">
        <f t="shared" si="236"/>
        <v>0</v>
      </c>
      <c r="I224" s="376">
        <f t="shared" si="237"/>
        <v>0</v>
      </c>
      <c r="J224" s="530">
        <f t="shared" si="238"/>
        <v>0</v>
      </c>
      <c r="K224" s="530">
        <f t="shared" si="238"/>
        <v>0</v>
      </c>
      <c r="L224" s="571">
        <f t="shared" si="238"/>
        <v>0</v>
      </c>
      <c r="M224" s="151"/>
      <c r="N224" s="159">
        <f t="shared" si="220"/>
        <v>0</v>
      </c>
      <c r="O224" s="73"/>
      <c r="P224" s="1"/>
      <c r="Q224" s="1"/>
      <c r="R224" s="73"/>
      <c r="S224" s="1"/>
      <c r="T224" s="1"/>
      <c r="U224" s="1"/>
      <c r="V224" s="1"/>
      <c r="W224" s="79"/>
      <c r="X224" s="489">
        <f t="shared" si="214"/>
        <v>0</v>
      </c>
      <c r="Y224" s="414"/>
      <c r="Z224" s="1"/>
      <c r="AA224" s="79"/>
      <c r="AB224" s="79"/>
      <c r="AC224" s="79"/>
      <c r="AD224" s="44"/>
      <c r="AE224" s="478"/>
      <c r="AF224" s="168"/>
    </row>
    <row r="225" spans="1:32" ht="25.5" hidden="1" customHeight="1" x14ac:dyDescent="0.25">
      <c r="B225" s="54"/>
      <c r="C225" s="2"/>
      <c r="D225" s="798" t="s">
        <v>541</v>
      </c>
      <c r="E225" s="798"/>
      <c r="F225" s="376">
        <f t="shared" si="234"/>
        <v>0</v>
      </c>
      <c r="G225" s="624">
        <f t="shared" si="235"/>
        <v>0</v>
      </c>
      <c r="H225" s="624">
        <f t="shared" si="236"/>
        <v>0</v>
      </c>
      <c r="I225" s="376">
        <f t="shared" si="237"/>
        <v>0</v>
      </c>
      <c r="J225" s="530">
        <f t="shared" si="238"/>
        <v>0</v>
      </c>
      <c r="K225" s="530">
        <f t="shared" si="238"/>
        <v>0</v>
      </c>
      <c r="L225" s="571">
        <f t="shared" si="238"/>
        <v>0</v>
      </c>
      <c r="M225" s="151"/>
      <c r="N225" s="159">
        <f t="shared" si="220"/>
        <v>0</v>
      </c>
      <c r="O225" s="73"/>
      <c r="P225" s="1"/>
      <c r="Q225" s="1"/>
      <c r="R225" s="73"/>
      <c r="S225" s="1"/>
      <c r="T225" s="1"/>
      <c r="U225" s="1"/>
      <c r="V225" s="1"/>
      <c r="W225" s="79"/>
      <c r="X225" s="489">
        <f t="shared" si="214"/>
        <v>0</v>
      </c>
      <c r="Y225" s="414"/>
      <c r="Z225" s="1"/>
      <c r="AA225" s="79"/>
      <c r="AB225" s="79"/>
      <c r="AC225" s="79"/>
      <c r="AD225" s="44"/>
      <c r="AE225" s="478"/>
      <c r="AF225" s="168"/>
    </row>
    <row r="226" spans="1:32" hidden="1" x14ac:dyDescent="0.25">
      <c r="B226" s="54"/>
      <c r="C226" s="2"/>
      <c r="D226" s="801" t="s">
        <v>381</v>
      </c>
      <c r="E226" s="801"/>
      <c r="F226" s="373">
        <f t="shared" si="234"/>
        <v>0</v>
      </c>
      <c r="G226" s="621">
        <f t="shared" si="235"/>
        <v>0</v>
      </c>
      <c r="H226" s="621">
        <f t="shared" si="236"/>
        <v>0</v>
      </c>
      <c r="I226" s="373">
        <f t="shared" si="237"/>
        <v>0</v>
      </c>
      <c r="J226" s="527">
        <f t="shared" si="238"/>
        <v>0</v>
      </c>
      <c r="K226" s="527">
        <f t="shared" si="238"/>
        <v>0</v>
      </c>
      <c r="L226" s="568">
        <f t="shared" si="238"/>
        <v>0</v>
      </c>
      <c r="M226" s="141"/>
      <c r="N226" s="159">
        <f t="shared" si="220"/>
        <v>0</v>
      </c>
      <c r="O226" s="73"/>
      <c r="P226" s="1"/>
      <c r="Q226" s="1"/>
      <c r="R226" s="73"/>
      <c r="S226" s="1"/>
      <c r="T226" s="1"/>
      <c r="U226" s="1"/>
      <c r="V226" s="1"/>
      <c r="W226" s="79"/>
      <c r="X226" s="489">
        <f t="shared" si="214"/>
        <v>0</v>
      </c>
      <c r="Y226" s="414"/>
      <c r="Z226" s="1"/>
      <c r="AA226" s="79"/>
      <c r="AB226" s="79"/>
      <c r="AC226" s="79"/>
      <c r="AD226" s="44"/>
      <c r="AE226" s="478"/>
      <c r="AF226" s="168"/>
    </row>
    <row r="227" spans="1:32" hidden="1" x14ac:dyDescent="0.25">
      <c r="B227" s="54"/>
      <c r="C227" s="2"/>
      <c r="D227" s="801" t="s">
        <v>382</v>
      </c>
      <c r="E227" s="801"/>
      <c r="F227" s="373">
        <f t="shared" si="234"/>
        <v>0</v>
      </c>
      <c r="G227" s="621">
        <f t="shared" si="235"/>
        <v>0</v>
      </c>
      <c r="H227" s="621">
        <f t="shared" si="236"/>
        <v>0</v>
      </c>
      <c r="I227" s="373">
        <f t="shared" si="237"/>
        <v>0</v>
      </c>
      <c r="J227" s="527">
        <f t="shared" si="238"/>
        <v>0</v>
      </c>
      <c r="K227" s="527">
        <f t="shared" si="238"/>
        <v>0</v>
      </c>
      <c r="L227" s="568">
        <f t="shared" si="238"/>
        <v>0</v>
      </c>
      <c r="M227" s="141"/>
      <c r="N227" s="159">
        <f t="shared" si="220"/>
        <v>0</v>
      </c>
      <c r="O227" s="73"/>
      <c r="P227" s="1"/>
      <c r="Q227" s="1"/>
      <c r="R227" s="73"/>
      <c r="S227" s="1"/>
      <c r="T227" s="1"/>
      <c r="U227" s="1"/>
      <c r="V227" s="1"/>
      <c r="W227" s="79"/>
      <c r="X227" s="489">
        <f t="shared" si="214"/>
        <v>0</v>
      </c>
      <c r="Y227" s="414"/>
      <c r="Z227" s="1"/>
      <c r="AA227" s="79"/>
      <c r="AB227" s="79"/>
      <c r="AC227" s="79"/>
      <c r="AD227" s="44"/>
      <c r="AE227" s="478"/>
      <c r="AF227" s="168"/>
    </row>
    <row r="228" spans="1:32" ht="15.75" hidden="1" thickBot="1" x14ac:dyDescent="0.3">
      <c r="B228" s="56"/>
      <c r="C228" s="20"/>
      <c r="D228" s="806" t="s">
        <v>567</v>
      </c>
      <c r="E228" s="806"/>
      <c r="F228" s="384">
        <f t="shared" si="234"/>
        <v>0</v>
      </c>
      <c r="G228" s="632">
        <f t="shared" si="235"/>
        <v>0</v>
      </c>
      <c r="H228" s="632">
        <f t="shared" si="236"/>
        <v>0</v>
      </c>
      <c r="I228" s="384">
        <f t="shared" si="237"/>
        <v>0</v>
      </c>
      <c r="J228" s="538">
        <f t="shared" si="238"/>
        <v>0</v>
      </c>
      <c r="K228" s="538">
        <f t="shared" si="238"/>
        <v>0</v>
      </c>
      <c r="L228" s="579">
        <f t="shared" si="238"/>
        <v>0</v>
      </c>
      <c r="M228" s="143"/>
      <c r="N228" s="159">
        <f t="shared" si="220"/>
        <v>0</v>
      </c>
      <c r="O228" s="73"/>
      <c r="P228" s="1"/>
      <c r="Q228" s="1"/>
      <c r="R228" s="73"/>
      <c r="S228" s="1"/>
      <c r="T228" s="1"/>
      <c r="U228" s="1"/>
      <c r="V228" s="1"/>
      <c r="W228" s="79"/>
      <c r="X228" s="489">
        <f t="shared" si="214"/>
        <v>0</v>
      </c>
      <c r="Y228" s="414"/>
      <c r="Z228" s="1"/>
      <c r="AA228" s="79"/>
      <c r="AB228" s="79"/>
      <c r="AC228" s="79"/>
      <c r="AD228" s="44"/>
      <c r="AE228" s="478"/>
      <c r="AF228" s="168"/>
    </row>
    <row r="229" spans="1:32" ht="15.75" thickBot="1" x14ac:dyDescent="0.3">
      <c r="B229" s="98" t="s">
        <v>284</v>
      </c>
      <c r="C229" s="807" t="s">
        <v>285</v>
      </c>
      <c r="D229" s="808"/>
      <c r="E229" s="808"/>
      <c r="F229" s="369">
        <f t="shared" ref="F229:L229" si="239">F230+F251+F257+F258</f>
        <v>0</v>
      </c>
      <c r="G229" s="617">
        <f t="shared" si="239"/>
        <v>0</v>
      </c>
      <c r="H229" s="617">
        <f t="shared" si="239"/>
        <v>0</v>
      </c>
      <c r="I229" s="369">
        <f t="shared" si="239"/>
        <v>0</v>
      </c>
      <c r="J229" s="523">
        <f t="shared" ref="J229" si="240">J230+J251+J257+J258</f>
        <v>0</v>
      </c>
      <c r="K229" s="523">
        <f t="shared" si="239"/>
        <v>0</v>
      </c>
      <c r="L229" s="564">
        <f t="shared" si="239"/>
        <v>0</v>
      </c>
      <c r="M229" s="144">
        <f t="shared" ref="M229:AD229" si="241">M230+M251+M257+M258</f>
        <v>0</v>
      </c>
      <c r="N229" s="156">
        <f t="shared" si="220"/>
        <v>0</v>
      </c>
      <c r="O229" s="84">
        <f t="shared" ref="O229:Q229" si="242">O230+O251+O257+O258</f>
        <v>0</v>
      </c>
      <c r="P229" s="85">
        <f t="shared" si="242"/>
        <v>0</v>
      </c>
      <c r="Q229" s="85">
        <f t="shared" si="242"/>
        <v>0</v>
      </c>
      <c r="R229" s="84">
        <f t="shared" si="241"/>
        <v>0</v>
      </c>
      <c r="S229" s="85">
        <f t="shared" si="241"/>
        <v>0</v>
      </c>
      <c r="T229" s="85">
        <f t="shared" si="241"/>
        <v>0</v>
      </c>
      <c r="U229" s="85">
        <f t="shared" si="241"/>
        <v>0</v>
      </c>
      <c r="V229" s="85">
        <f t="shared" si="241"/>
        <v>0</v>
      </c>
      <c r="W229" s="88">
        <f t="shared" si="241"/>
        <v>0</v>
      </c>
      <c r="X229" s="484">
        <f t="shared" si="214"/>
        <v>0</v>
      </c>
      <c r="Y229" s="409">
        <f t="shared" si="241"/>
        <v>0</v>
      </c>
      <c r="Z229" s="85">
        <f t="shared" si="241"/>
        <v>0</v>
      </c>
      <c r="AA229" s="88">
        <f t="shared" si="241"/>
        <v>0</v>
      </c>
      <c r="AB229" s="88">
        <f t="shared" si="241"/>
        <v>0</v>
      </c>
      <c r="AC229" s="88">
        <f t="shared" si="241"/>
        <v>0</v>
      </c>
      <c r="AD229" s="89">
        <f t="shared" si="241"/>
        <v>0</v>
      </c>
      <c r="AE229" s="478"/>
      <c r="AF229" s="168"/>
    </row>
    <row r="230" spans="1:32" hidden="1" x14ac:dyDescent="0.25">
      <c r="B230" s="114" t="s">
        <v>692</v>
      </c>
      <c r="C230" s="834" t="s">
        <v>286</v>
      </c>
      <c r="D230" s="835"/>
      <c r="E230" s="835"/>
      <c r="F230" s="364">
        <f t="shared" ref="F230:L230" si="243">F231+F235+F242+F243+F244+F245+F246+F247+F248</f>
        <v>0</v>
      </c>
      <c r="G230" s="612">
        <f t="shared" si="243"/>
        <v>0</v>
      </c>
      <c r="H230" s="612">
        <f t="shared" si="243"/>
        <v>0</v>
      </c>
      <c r="I230" s="364">
        <f t="shared" si="243"/>
        <v>0</v>
      </c>
      <c r="J230" s="518">
        <f t="shared" ref="J230" si="244">J231+J235+J242+J243+J244+J245+J246+J247+J248</f>
        <v>0</v>
      </c>
      <c r="K230" s="518">
        <f t="shared" si="243"/>
        <v>0</v>
      </c>
      <c r="L230" s="559">
        <f t="shared" si="243"/>
        <v>0</v>
      </c>
      <c r="M230" s="140">
        <f t="shared" ref="M230:AD230" si="245">M231+M235+M242+M243+M244+M245+M246+M247+M248</f>
        <v>0</v>
      </c>
      <c r="N230" s="157">
        <f t="shared" si="220"/>
        <v>0</v>
      </c>
      <c r="O230" s="116">
        <f t="shared" ref="O230:Q230" si="246">O231+O235+O242+O243+O244+O245+O246+O247+O248</f>
        <v>0</v>
      </c>
      <c r="P230" s="117">
        <f t="shared" si="246"/>
        <v>0</v>
      </c>
      <c r="Q230" s="117">
        <f t="shared" si="246"/>
        <v>0</v>
      </c>
      <c r="R230" s="116">
        <f t="shared" si="245"/>
        <v>0</v>
      </c>
      <c r="S230" s="117">
        <f t="shared" si="245"/>
        <v>0</v>
      </c>
      <c r="T230" s="117">
        <f t="shared" si="245"/>
        <v>0</v>
      </c>
      <c r="U230" s="117">
        <f t="shared" si="245"/>
        <v>0</v>
      </c>
      <c r="V230" s="117">
        <f t="shared" si="245"/>
        <v>0</v>
      </c>
      <c r="W230" s="120">
        <f t="shared" si="245"/>
        <v>0</v>
      </c>
      <c r="X230" s="485">
        <f t="shared" si="214"/>
        <v>0</v>
      </c>
      <c r="Y230" s="410">
        <f t="shared" si="245"/>
        <v>0</v>
      </c>
      <c r="Z230" s="117">
        <f t="shared" si="245"/>
        <v>0</v>
      </c>
      <c r="AA230" s="120">
        <f t="shared" si="245"/>
        <v>0</v>
      </c>
      <c r="AB230" s="120">
        <f t="shared" si="245"/>
        <v>0</v>
      </c>
      <c r="AC230" s="120">
        <f t="shared" si="245"/>
        <v>0</v>
      </c>
      <c r="AD230" s="121">
        <f t="shared" si="245"/>
        <v>0</v>
      </c>
      <c r="AE230" s="478"/>
      <c r="AF230" s="168"/>
    </row>
    <row r="231" spans="1:32" s="18" customFormat="1" hidden="1" x14ac:dyDescent="0.25">
      <c r="A231" s="125"/>
      <c r="B231" s="52" t="s">
        <v>693</v>
      </c>
      <c r="C231" s="832" t="s">
        <v>287</v>
      </c>
      <c r="D231" s="833"/>
      <c r="E231" s="833"/>
      <c r="F231" s="367">
        <f t="shared" ref="F231:L231" si="247">F232+F233+F234</f>
        <v>0</v>
      </c>
      <c r="G231" s="615">
        <f t="shared" si="247"/>
        <v>0</v>
      </c>
      <c r="H231" s="615">
        <f t="shared" si="247"/>
        <v>0</v>
      </c>
      <c r="I231" s="367">
        <f t="shared" si="247"/>
        <v>0</v>
      </c>
      <c r="J231" s="521">
        <f t="shared" ref="J231" si="248">J232+J233+J234</f>
        <v>0</v>
      </c>
      <c r="K231" s="521">
        <f t="shared" si="247"/>
        <v>0</v>
      </c>
      <c r="L231" s="562">
        <f t="shared" si="247"/>
        <v>0</v>
      </c>
      <c r="M231" s="148">
        <f t="shared" ref="M231:AD231" si="249">M232+M233+M234</f>
        <v>0</v>
      </c>
      <c r="N231" s="160">
        <f t="shared" si="220"/>
        <v>0</v>
      </c>
      <c r="O231" s="75">
        <f t="shared" ref="O231:Q231" si="250">O232+O233+O234</f>
        <v>0</v>
      </c>
      <c r="P231" s="13">
        <f t="shared" si="250"/>
        <v>0</v>
      </c>
      <c r="Q231" s="13">
        <f t="shared" si="250"/>
        <v>0</v>
      </c>
      <c r="R231" s="75">
        <f t="shared" si="249"/>
        <v>0</v>
      </c>
      <c r="S231" s="13">
        <f t="shared" si="249"/>
        <v>0</v>
      </c>
      <c r="T231" s="13">
        <f t="shared" si="249"/>
        <v>0</v>
      </c>
      <c r="U231" s="13">
        <f t="shared" si="249"/>
        <v>0</v>
      </c>
      <c r="V231" s="13">
        <f t="shared" si="249"/>
        <v>0</v>
      </c>
      <c r="W231" s="80">
        <f t="shared" si="249"/>
        <v>0</v>
      </c>
      <c r="X231" s="488">
        <f t="shared" si="214"/>
        <v>0</v>
      </c>
      <c r="Y231" s="413">
        <f t="shared" si="249"/>
        <v>0</v>
      </c>
      <c r="Z231" s="13">
        <f t="shared" si="249"/>
        <v>0</v>
      </c>
      <c r="AA231" s="80">
        <f t="shared" si="249"/>
        <v>0</v>
      </c>
      <c r="AB231" s="80">
        <f t="shared" si="249"/>
        <v>0</v>
      </c>
      <c r="AC231" s="80">
        <f t="shared" si="249"/>
        <v>0</v>
      </c>
      <c r="AD231" s="45">
        <f t="shared" si="249"/>
        <v>0</v>
      </c>
      <c r="AE231" s="478"/>
      <c r="AF231" s="168"/>
    </row>
    <row r="232" spans="1:32" s="189" customFormat="1" hidden="1" x14ac:dyDescent="0.25">
      <c r="A232" s="125" t="s">
        <v>288</v>
      </c>
      <c r="B232" s="169" t="s">
        <v>694</v>
      </c>
      <c r="C232" s="213"/>
      <c r="D232" s="836" t="s">
        <v>706</v>
      </c>
      <c r="E232" s="836"/>
      <c r="F232" s="385">
        <f>SUM(Q232:AC232)</f>
        <v>0</v>
      </c>
      <c r="G232" s="633">
        <f>SUM(Q232:AC232)</f>
        <v>0</v>
      </c>
      <c r="H232" s="633">
        <f>SUM(Q232:AC232)</f>
        <v>0</v>
      </c>
      <c r="I232" s="385">
        <f t="shared" ref="I232:I234" si="251">SUM(Q232:AC232)</f>
        <v>0</v>
      </c>
      <c r="J232" s="539">
        <f t="shared" ref="J232:L234" si="252">SUM(P232:AB232)</f>
        <v>0</v>
      </c>
      <c r="K232" s="539">
        <f t="shared" si="252"/>
        <v>0</v>
      </c>
      <c r="L232" s="580">
        <f t="shared" si="252"/>
        <v>0</v>
      </c>
      <c r="M232" s="257"/>
      <c r="N232" s="171">
        <f t="shared" si="220"/>
        <v>0</v>
      </c>
      <c r="O232" s="179"/>
      <c r="P232" s="173"/>
      <c r="Q232" s="173"/>
      <c r="R232" s="179"/>
      <c r="S232" s="173"/>
      <c r="T232" s="173"/>
      <c r="U232" s="173"/>
      <c r="V232" s="173"/>
      <c r="W232" s="174"/>
      <c r="X232" s="486">
        <f t="shared" si="214"/>
        <v>0</v>
      </c>
      <c r="Y232" s="411"/>
      <c r="Z232" s="173"/>
      <c r="AA232" s="174"/>
      <c r="AB232" s="174"/>
      <c r="AC232" s="174"/>
      <c r="AD232" s="175"/>
      <c r="AE232" s="478"/>
      <c r="AF232" s="168"/>
    </row>
    <row r="233" spans="1:32" s="189" customFormat="1" hidden="1" x14ac:dyDescent="0.25">
      <c r="A233" s="125" t="s">
        <v>289</v>
      </c>
      <c r="B233" s="169" t="s">
        <v>695</v>
      </c>
      <c r="C233" s="178"/>
      <c r="D233" s="814" t="s">
        <v>707</v>
      </c>
      <c r="E233" s="814"/>
      <c r="F233" s="365">
        <f>SUM(Q233:AC233)</f>
        <v>0</v>
      </c>
      <c r="G233" s="613">
        <f>SUM(Q233:AC233)</f>
        <v>0</v>
      </c>
      <c r="H233" s="613">
        <f>SUM(Q233:AC233)</f>
        <v>0</v>
      </c>
      <c r="I233" s="365">
        <f t="shared" si="251"/>
        <v>0</v>
      </c>
      <c r="J233" s="519">
        <f t="shared" si="252"/>
        <v>0</v>
      </c>
      <c r="K233" s="519">
        <f t="shared" si="252"/>
        <v>0</v>
      </c>
      <c r="L233" s="560">
        <f t="shared" si="252"/>
        <v>0</v>
      </c>
      <c r="M233" s="170"/>
      <c r="N233" s="171">
        <f t="shared" si="220"/>
        <v>0</v>
      </c>
      <c r="O233" s="179"/>
      <c r="P233" s="173"/>
      <c r="Q233" s="173"/>
      <c r="R233" s="179"/>
      <c r="S233" s="173"/>
      <c r="T233" s="173"/>
      <c r="U233" s="173"/>
      <c r="V233" s="173"/>
      <c r="W233" s="174"/>
      <c r="X233" s="486">
        <f t="shared" si="214"/>
        <v>0</v>
      </c>
      <c r="Y233" s="411"/>
      <c r="Z233" s="173"/>
      <c r="AA233" s="174"/>
      <c r="AB233" s="174"/>
      <c r="AC233" s="174"/>
      <c r="AD233" s="175"/>
      <c r="AE233" s="478"/>
      <c r="AF233" s="168"/>
    </row>
    <row r="234" spans="1:32" s="189" customFormat="1" hidden="1" x14ac:dyDescent="0.25">
      <c r="A234" s="125" t="s">
        <v>290</v>
      </c>
      <c r="B234" s="169" t="s">
        <v>696</v>
      </c>
      <c r="C234" s="178"/>
      <c r="D234" s="814" t="s">
        <v>708</v>
      </c>
      <c r="E234" s="814"/>
      <c r="F234" s="365">
        <f>SUM(Q234:AC234)</f>
        <v>0</v>
      </c>
      <c r="G234" s="613">
        <f>SUM(Q234:AC234)</f>
        <v>0</v>
      </c>
      <c r="H234" s="613">
        <f>SUM(Q234:AC234)</f>
        <v>0</v>
      </c>
      <c r="I234" s="365">
        <f t="shared" si="251"/>
        <v>0</v>
      </c>
      <c r="J234" s="519">
        <f t="shared" si="252"/>
        <v>0</v>
      </c>
      <c r="K234" s="519">
        <f t="shared" si="252"/>
        <v>0</v>
      </c>
      <c r="L234" s="560">
        <f t="shared" si="252"/>
        <v>0</v>
      </c>
      <c r="M234" s="170"/>
      <c r="N234" s="171">
        <f t="shared" si="220"/>
        <v>0</v>
      </c>
      <c r="O234" s="179"/>
      <c r="P234" s="173"/>
      <c r="Q234" s="173"/>
      <c r="R234" s="179"/>
      <c r="S234" s="173"/>
      <c r="T234" s="173"/>
      <c r="U234" s="173"/>
      <c r="V234" s="173"/>
      <c r="W234" s="174"/>
      <c r="X234" s="486">
        <f t="shared" si="214"/>
        <v>0</v>
      </c>
      <c r="Y234" s="411"/>
      <c r="Z234" s="173"/>
      <c r="AA234" s="174"/>
      <c r="AB234" s="174"/>
      <c r="AC234" s="174"/>
      <c r="AD234" s="175"/>
      <c r="AE234" s="478"/>
      <c r="AF234" s="168"/>
    </row>
    <row r="235" spans="1:32" s="18" customFormat="1" hidden="1" x14ac:dyDescent="0.25">
      <c r="A235" s="125"/>
      <c r="B235" s="52" t="s">
        <v>697</v>
      </c>
      <c r="C235" s="832" t="s">
        <v>291</v>
      </c>
      <c r="D235" s="833"/>
      <c r="E235" s="833"/>
      <c r="F235" s="367">
        <f t="shared" ref="F235:L235" si="253">F236+F237+F238+F239+F240+F241</f>
        <v>0</v>
      </c>
      <c r="G235" s="615">
        <f t="shared" si="253"/>
        <v>0</v>
      </c>
      <c r="H235" s="615">
        <f t="shared" si="253"/>
        <v>0</v>
      </c>
      <c r="I235" s="367">
        <f t="shared" si="253"/>
        <v>0</v>
      </c>
      <c r="J235" s="521">
        <f t="shared" ref="J235" si="254">J236+J237+J238+J239+J240+J241</f>
        <v>0</v>
      </c>
      <c r="K235" s="521">
        <f t="shared" si="253"/>
        <v>0</v>
      </c>
      <c r="L235" s="562">
        <f t="shared" si="253"/>
        <v>0</v>
      </c>
      <c r="M235" s="148">
        <f t="shared" ref="M235:AD235" si="255">M236+M237+M238+M239+M240+M241</f>
        <v>0</v>
      </c>
      <c r="N235" s="160">
        <f t="shared" si="220"/>
        <v>0</v>
      </c>
      <c r="O235" s="75">
        <f t="shared" ref="O235:Q235" si="256">O236+O237+O238+O239+O240+O241</f>
        <v>0</v>
      </c>
      <c r="P235" s="13">
        <f t="shared" si="256"/>
        <v>0</v>
      </c>
      <c r="Q235" s="13">
        <f t="shared" si="256"/>
        <v>0</v>
      </c>
      <c r="R235" s="75">
        <f t="shared" si="255"/>
        <v>0</v>
      </c>
      <c r="S235" s="13">
        <f t="shared" si="255"/>
        <v>0</v>
      </c>
      <c r="T235" s="13">
        <f t="shared" si="255"/>
        <v>0</v>
      </c>
      <c r="U235" s="13">
        <f t="shared" si="255"/>
        <v>0</v>
      </c>
      <c r="V235" s="13">
        <f t="shared" si="255"/>
        <v>0</v>
      </c>
      <c r="W235" s="80">
        <f t="shared" si="255"/>
        <v>0</v>
      </c>
      <c r="X235" s="488">
        <f t="shared" si="214"/>
        <v>0</v>
      </c>
      <c r="Y235" s="413">
        <f t="shared" si="255"/>
        <v>0</v>
      </c>
      <c r="Z235" s="13">
        <f t="shared" si="255"/>
        <v>0</v>
      </c>
      <c r="AA235" s="80">
        <f t="shared" si="255"/>
        <v>0</v>
      </c>
      <c r="AB235" s="80">
        <f t="shared" si="255"/>
        <v>0</v>
      </c>
      <c r="AC235" s="80">
        <f t="shared" si="255"/>
        <v>0</v>
      </c>
      <c r="AD235" s="45">
        <f t="shared" si="255"/>
        <v>0</v>
      </c>
      <c r="AE235" s="478"/>
      <c r="AF235" s="168"/>
    </row>
    <row r="236" spans="1:32" s="189" customFormat="1" hidden="1" x14ac:dyDescent="0.25">
      <c r="A236" s="125" t="s">
        <v>292</v>
      </c>
      <c r="B236" s="169" t="s">
        <v>698</v>
      </c>
      <c r="C236" s="178"/>
      <c r="D236" s="814" t="s">
        <v>383</v>
      </c>
      <c r="E236" s="814"/>
      <c r="F236" s="365">
        <f t="shared" ref="F236:F247" si="257">SUM(Q236:AC236)</f>
        <v>0</v>
      </c>
      <c r="G236" s="613">
        <f t="shared" ref="G236:G247" si="258">SUM(Q236:AC236)</f>
        <v>0</v>
      </c>
      <c r="H236" s="613">
        <f t="shared" ref="H236:H247" si="259">SUM(Q236:AC236)</f>
        <v>0</v>
      </c>
      <c r="I236" s="365">
        <f t="shared" ref="I236:I247" si="260">SUM(Q236:AC236)</f>
        <v>0</v>
      </c>
      <c r="J236" s="519">
        <f t="shared" ref="J236:L247" si="261">SUM(P236:AB236)</f>
        <v>0</v>
      </c>
      <c r="K236" s="519">
        <f t="shared" si="261"/>
        <v>0</v>
      </c>
      <c r="L236" s="560">
        <f t="shared" si="261"/>
        <v>0</v>
      </c>
      <c r="M236" s="170"/>
      <c r="N236" s="171">
        <f t="shared" si="220"/>
        <v>0</v>
      </c>
      <c r="O236" s="179"/>
      <c r="P236" s="173"/>
      <c r="Q236" s="173"/>
      <c r="R236" s="179"/>
      <c r="S236" s="173"/>
      <c r="T236" s="173"/>
      <c r="U236" s="173"/>
      <c r="V236" s="173"/>
      <c r="W236" s="174"/>
      <c r="X236" s="486">
        <f t="shared" si="214"/>
        <v>0</v>
      </c>
      <c r="Y236" s="411"/>
      <c r="Z236" s="173"/>
      <c r="AA236" s="174"/>
      <c r="AB236" s="174"/>
      <c r="AC236" s="174"/>
      <c r="AD236" s="175"/>
      <c r="AE236" s="478"/>
      <c r="AF236" s="168"/>
    </row>
    <row r="237" spans="1:32" s="189" customFormat="1" hidden="1" x14ac:dyDescent="0.25">
      <c r="A237" s="125" t="s">
        <v>293</v>
      </c>
      <c r="B237" s="169" t="s">
        <v>699</v>
      </c>
      <c r="C237" s="178"/>
      <c r="D237" s="814" t="s">
        <v>384</v>
      </c>
      <c r="E237" s="814"/>
      <c r="F237" s="365">
        <f t="shared" si="257"/>
        <v>0</v>
      </c>
      <c r="G237" s="613">
        <f t="shared" si="258"/>
        <v>0</v>
      </c>
      <c r="H237" s="613">
        <f t="shared" si="259"/>
        <v>0</v>
      </c>
      <c r="I237" s="365">
        <f t="shared" si="260"/>
        <v>0</v>
      </c>
      <c r="J237" s="519">
        <f t="shared" si="261"/>
        <v>0</v>
      </c>
      <c r="K237" s="519">
        <f t="shared" si="261"/>
        <v>0</v>
      </c>
      <c r="L237" s="560">
        <f t="shared" si="261"/>
        <v>0</v>
      </c>
      <c r="M237" s="170"/>
      <c r="N237" s="171">
        <f t="shared" si="220"/>
        <v>0</v>
      </c>
      <c r="O237" s="179"/>
      <c r="P237" s="173"/>
      <c r="Q237" s="173"/>
      <c r="R237" s="179"/>
      <c r="S237" s="173"/>
      <c r="T237" s="173"/>
      <c r="U237" s="173"/>
      <c r="V237" s="173"/>
      <c r="W237" s="174"/>
      <c r="X237" s="486">
        <f t="shared" si="214"/>
        <v>0</v>
      </c>
      <c r="Y237" s="411"/>
      <c r="Z237" s="173"/>
      <c r="AA237" s="174"/>
      <c r="AB237" s="174"/>
      <c r="AC237" s="174"/>
      <c r="AD237" s="175"/>
      <c r="AE237" s="478"/>
      <c r="AF237" s="168"/>
    </row>
    <row r="238" spans="1:32" s="189" customFormat="1" hidden="1" x14ac:dyDescent="0.25">
      <c r="A238" s="125" t="s">
        <v>872</v>
      </c>
      <c r="B238" s="169" t="s">
        <v>873</v>
      </c>
      <c r="C238" s="178"/>
      <c r="D238" s="814" t="s">
        <v>874</v>
      </c>
      <c r="E238" s="814"/>
      <c r="F238" s="365">
        <f t="shared" si="257"/>
        <v>0</v>
      </c>
      <c r="G238" s="613">
        <f t="shared" si="258"/>
        <v>0</v>
      </c>
      <c r="H238" s="613">
        <f t="shared" si="259"/>
        <v>0</v>
      </c>
      <c r="I238" s="365">
        <f t="shared" si="260"/>
        <v>0</v>
      </c>
      <c r="J238" s="519">
        <f t="shared" si="261"/>
        <v>0</v>
      </c>
      <c r="K238" s="519">
        <f t="shared" si="261"/>
        <v>0</v>
      </c>
      <c r="L238" s="560">
        <f t="shared" si="261"/>
        <v>0</v>
      </c>
      <c r="M238" s="170"/>
      <c r="N238" s="171">
        <f t="shared" si="220"/>
        <v>0</v>
      </c>
      <c r="O238" s="179"/>
      <c r="P238" s="173"/>
      <c r="Q238" s="173"/>
      <c r="R238" s="179"/>
      <c r="S238" s="173"/>
      <c r="T238" s="173"/>
      <c r="U238" s="173"/>
      <c r="V238" s="173"/>
      <c r="W238" s="174"/>
      <c r="X238" s="486">
        <f t="shared" si="214"/>
        <v>0</v>
      </c>
      <c r="Y238" s="411"/>
      <c r="Z238" s="173"/>
      <c r="AA238" s="174"/>
      <c r="AB238" s="174"/>
      <c r="AC238" s="174"/>
      <c r="AD238" s="175"/>
      <c r="AE238" s="478"/>
      <c r="AF238" s="168"/>
    </row>
    <row r="239" spans="1:32" s="189" customFormat="1" hidden="1" x14ac:dyDescent="0.25">
      <c r="A239" s="125" t="s">
        <v>294</v>
      </c>
      <c r="B239" s="169" t="s">
        <v>700</v>
      </c>
      <c r="C239" s="178"/>
      <c r="D239" s="814" t="s">
        <v>295</v>
      </c>
      <c r="E239" s="814"/>
      <c r="F239" s="365">
        <f t="shared" si="257"/>
        <v>0</v>
      </c>
      <c r="G239" s="613">
        <f t="shared" si="258"/>
        <v>0</v>
      </c>
      <c r="H239" s="613">
        <f t="shared" si="259"/>
        <v>0</v>
      </c>
      <c r="I239" s="365">
        <f t="shared" si="260"/>
        <v>0</v>
      </c>
      <c r="J239" s="519">
        <f t="shared" si="261"/>
        <v>0</v>
      </c>
      <c r="K239" s="519">
        <f t="shared" si="261"/>
        <v>0</v>
      </c>
      <c r="L239" s="560">
        <f t="shared" si="261"/>
        <v>0</v>
      </c>
      <c r="M239" s="170"/>
      <c r="N239" s="171">
        <f t="shared" si="220"/>
        <v>0</v>
      </c>
      <c r="O239" s="179"/>
      <c r="P239" s="173"/>
      <c r="Q239" s="173"/>
      <c r="R239" s="179"/>
      <c r="S239" s="173"/>
      <c r="T239" s="173"/>
      <c r="U239" s="173"/>
      <c r="V239" s="173"/>
      <c r="W239" s="174"/>
      <c r="X239" s="486">
        <f t="shared" si="214"/>
        <v>0</v>
      </c>
      <c r="Y239" s="411"/>
      <c r="Z239" s="173"/>
      <c r="AA239" s="174"/>
      <c r="AB239" s="174"/>
      <c r="AC239" s="174"/>
      <c r="AD239" s="175"/>
      <c r="AE239" s="478"/>
      <c r="AF239" s="168"/>
    </row>
    <row r="240" spans="1:32" s="189" customFormat="1" hidden="1" x14ac:dyDescent="0.25">
      <c r="A240" s="125" t="s">
        <v>296</v>
      </c>
      <c r="B240" s="169" t="s">
        <v>701</v>
      </c>
      <c r="C240" s="178"/>
      <c r="D240" s="814" t="s">
        <v>297</v>
      </c>
      <c r="E240" s="814"/>
      <c r="F240" s="365">
        <f t="shared" si="257"/>
        <v>0</v>
      </c>
      <c r="G240" s="613">
        <f t="shared" si="258"/>
        <v>0</v>
      </c>
      <c r="H240" s="613">
        <f t="shared" si="259"/>
        <v>0</v>
      </c>
      <c r="I240" s="365">
        <f t="shared" si="260"/>
        <v>0</v>
      </c>
      <c r="J240" s="519">
        <f t="shared" si="261"/>
        <v>0</v>
      </c>
      <c r="K240" s="519">
        <f t="shared" si="261"/>
        <v>0</v>
      </c>
      <c r="L240" s="560">
        <f t="shared" si="261"/>
        <v>0</v>
      </c>
      <c r="M240" s="170"/>
      <c r="N240" s="171">
        <f t="shared" si="220"/>
        <v>0</v>
      </c>
      <c r="O240" s="179"/>
      <c r="P240" s="173"/>
      <c r="Q240" s="173"/>
      <c r="R240" s="179"/>
      <c r="S240" s="173"/>
      <c r="T240" s="173"/>
      <c r="U240" s="173"/>
      <c r="V240" s="173"/>
      <c r="W240" s="174"/>
      <c r="X240" s="486">
        <f t="shared" si="214"/>
        <v>0</v>
      </c>
      <c r="Y240" s="411"/>
      <c r="Z240" s="173"/>
      <c r="AA240" s="174"/>
      <c r="AB240" s="174"/>
      <c r="AC240" s="174"/>
      <c r="AD240" s="175"/>
      <c r="AE240" s="478"/>
      <c r="AF240" s="168"/>
    </row>
    <row r="241" spans="1:32" s="189" customFormat="1" hidden="1" x14ac:dyDescent="0.25">
      <c r="A241" s="125" t="s">
        <v>875</v>
      </c>
      <c r="B241" s="169" t="s">
        <v>876</v>
      </c>
      <c r="C241" s="178"/>
      <c r="D241" s="814" t="s">
        <v>877</v>
      </c>
      <c r="E241" s="814"/>
      <c r="F241" s="365">
        <f t="shared" si="257"/>
        <v>0</v>
      </c>
      <c r="G241" s="613">
        <f t="shared" si="258"/>
        <v>0</v>
      </c>
      <c r="H241" s="613">
        <f t="shared" si="259"/>
        <v>0</v>
      </c>
      <c r="I241" s="365">
        <f t="shared" si="260"/>
        <v>0</v>
      </c>
      <c r="J241" s="519">
        <f t="shared" si="261"/>
        <v>0</v>
      </c>
      <c r="K241" s="519">
        <f t="shared" si="261"/>
        <v>0</v>
      </c>
      <c r="L241" s="560">
        <f t="shared" si="261"/>
        <v>0</v>
      </c>
      <c r="M241" s="170"/>
      <c r="N241" s="171">
        <f t="shared" si="220"/>
        <v>0</v>
      </c>
      <c r="O241" s="179"/>
      <c r="P241" s="173"/>
      <c r="Q241" s="173"/>
      <c r="R241" s="179"/>
      <c r="S241" s="173"/>
      <c r="T241" s="173"/>
      <c r="U241" s="173"/>
      <c r="V241" s="173"/>
      <c r="W241" s="174"/>
      <c r="X241" s="486">
        <f t="shared" si="214"/>
        <v>0</v>
      </c>
      <c r="Y241" s="411"/>
      <c r="Z241" s="173"/>
      <c r="AA241" s="174"/>
      <c r="AB241" s="174"/>
      <c r="AC241" s="174"/>
      <c r="AD241" s="175"/>
      <c r="AE241" s="478"/>
      <c r="AF241" s="168"/>
    </row>
    <row r="242" spans="1:32" s="41" customFormat="1" hidden="1" x14ac:dyDescent="0.25">
      <c r="A242" s="125" t="s">
        <v>878</v>
      </c>
      <c r="B242" s="52" t="s">
        <v>879</v>
      </c>
      <c r="C242" s="832" t="s">
        <v>880</v>
      </c>
      <c r="D242" s="833"/>
      <c r="E242" s="833"/>
      <c r="F242" s="367">
        <f t="shared" si="257"/>
        <v>0</v>
      </c>
      <c r="G242" s="615">
        <f t="shared" si="258"/>
        <v>0</v>
      </c>
      <c r="H242" s="615">
        <f t="shared" si="259"/>
        <v>0</v>
      </c>
      <c r="I242" s="367">
        <f t="shared" si="260"/>
        <v>0</v>
      </c>
      <c r="J242" s="521">
        <f t="shared" si="261"/>
        <v>0</v>
      </c>
      <c r="K242" s="521">
        <f t="shared" si="261"/>
        <v>0</v>
      </c>
      <c r="L242" s="562">
        <f t="shared" si="261"/>
        <v>0</v>
      </c>
      <c r="M242" s="148"/>
      <c r="N242" s="160">
        <f t="shared" si="220"/>
        <v>0</v>
      </c>
      <c r="O242" s="75"/>
      <c r="P242" s="13"/>
      <c r="Q242" s="13"/>
      <c r="R242" s="75"/>
      <c r="S242" s="13"/>
      <c r="T242" s="13"/>
      <c r="U242" s="13"/>
      <c r="V242" s="13"/>
      <c r="W242" s="80"/>
      <c r="X242" s="488">
        <f t="shared" si="214"/>
        <v>0</v>
      </c>
      <c r="Y242" s="413"/>
      <c r="Z242" s="13"/>
      <c r="AA242" s="80"/>
      <c r="AB242" s="80"/>
      <c r="AC242" s="80"/>
      <c r="AD242" s="45"/>
      <c r="AE242" s="478"/>
      <c r="AF242" s="168"/>
    </row>
    <row r="243" spans="1:32" s="41" customFormat="1" hidden="1" x14ac:dyDescent="0.25">
      <c r="A243" s="125" t="s">
        <v>298</v>
      </c>
      <c r="B243" s="52" t="s">
        <v>702</v>
      </c>
      <c r="C243" s="832" t="s">
        <v>299</v>
      </c>
      <c r="D243" s="833"/>
      <c r="E243" s="833"/>
      <c r="F243" s="367">
        <f t="shared" si="257"/>
        <v>0</v>
      </c>
      <c r="G243" s="615">
        <f t="shared" si="258"/>
        <v>0</v>
      </c>
      <c r="H243" s="615">
        <f t="shared" si="259"/>
        <v>0</v>
      </c>
      <c r="I243" s="367">
        <f t="shared" si="260"/>
        <v>0</v>
      </c>
      <c r="J243" s="521">
        <f t="shared" si="261"/>
        <v>0</v>
      </c>
      <c r="K243" s="521">
        <f t="shared" si="261"/>
        <v>0</v>
      </c>
      <c r="L243" s="562">
        <f t="shared" si="261"/>
        <v>0</v>
      </c>
      <c r="M243" s="148"/>
      <c r="N243" s="160">
        <f t="shared" si="220"/>
        <v>0</v>
      </c>
      <c r="O243" s="75"/>
      <c r="P243" s="13"/>
      <c r="Q243" s="13"/>
      <c r="R243" s="75"/>
      <c r="S243" s="13"/>
      <c r="T243" s="13"/>
      <c r="U243" s="13"/>
      <c r="V243" s="13"/>
      <c r="W243" s="80"/>
      <c r="X243" s="488">
        <f t="shared" si="214"/>
        <v>0</v>
      </c>
      <c r="Y243" s="413"/>
      <c r="Z243" s="13"/>
      <c r="AA243" s="80"/>
      <c r="AB243" s="80"/>
      <c r="AC243" s="80"/>
      <c r="AD243" s="45"/>
      <c r="AE243" s="478"/>
      <c r="AF243" s="168"/>
    </row>
    <row r="244" spans="1:32" s="41" customFormat="1" hidden="1" x14ac:dyDescent="0.25">
      <c r="A244" s="125" t="s">
        <v>300</v>
      </c>
      <c r="B244" s="52" t="s">
        <v>703</v>
      </c>
      <c r="C244" s="832" t="s">
        <v>881</v>
      </c>
      <c r="D244" s="833"/>
      <c r="E244" s="833"/>
      <c r="F244" s="367">
        <f t="shared" si="257"/>
        <v>0</v>
      </c>
      <c r="G244" s="615">
        <f t="shared" si="258"/>
        <v>0</v>
      </c>
      <c r="H244" s="615">
        <f t="shared" si="259"/>
        <v>0</v>
      </c>
      <c r="I244" s="367">
        <f t="shared" si="260"/>
        <v>0</v>
      </c>
      <c r="J244" s="521">
        <f t="shared" si="261"/>
        <v>0</v>
      </c>
      <c r="K244" s="521">
        <f t="shared" si="261"/>
        <v>0</v>
      </c>
      <c r="L244" s="562">
        <f t="shared" si="261"/>
        <v>0</v>
      </c>
      <c r="M244" s="148"/>
      <c r="N244" s="160">
        <f t="shared" si="220"/>
        <v>0</v>
      </c>
      <c r="O244" s="75"/>
      <c r="P244" s="13"/>
      <c r="Q244" s="13"/>
      <c r="R244" s="75"/>
      <c r="S244" s="13"/>
      <c r="T244" s="13"/>
      <c r="U244" s="13"/>
      <c r="V244" s="13"/>
      <c r="W244" s="80"/>
      <c r="X244" s="488">
        <f t="shared" si="214"/>
        <v>0</v>
      </c>
      <c r="Y244" s="413"/>
      <c r="Z244" s="13"/>
      <c r="AA244" s="80"/>
      <c r="AB244" s="80"/>
      <c r="AC244" s="80"/>
      <c r="AD244" s="45"/>
      <c r="AE244" s="478"/>
      <c r="AF244" s="168"/>
    </row>
    <row r="245" spans="1:32" s="41" customFormat="1" hidden="1" x14ac:dyDescent="0.25">
      <c r="A245" s="125" t="s">
        <v>301</v>
      </c>
      <c r="B245" s="52" t="s">
        <v>704</v>
      </c>
      <c r="C245" s="832" t="s">
        <v>882</v>
      </c>
      <c r="D245" s="833"/>
      <c r="E245" s="833"/>
      <c r="F245" s="367">
        <f t="shared" si="257"/>
        <v>0</v>
      </c>
      <c r="G245" s="615">
        <f t="shared" si="258"/>
        <v>0</v>
      </c>
      <c r="H245" s="615">
        <f t="shared" si="259"/>
        <v>0</v>
      </c>
      <c r="I245" s="367">
        <f t="shared" si="260"/>
        <v>0</v>
      </c>
      <c r="J245" s="521">
        <f t="shared" si="261"/>
        <v>0</v>
      </c>
      <c r="K245" s="521">
        <f t="shared" si="261"/>
        <v>0</v>
      </c>
      <c r="L245" s="562">
        <f t="shared" si="261"/>
        <v>0</v>
      </c>
      <c r="M245" s="148"/>
      <c r="N245" s="160">
        <f t="shared" si="220"/>
        <v>0</v>
      </c>
      <c r="O245" s="75"/>
      <c r="P245" s="13"/>
      <c r="Q245" s="13"/>
      <c r="R245" s="75"/>
      <c r="S245" s="13"/>
      <c r="T245" s="13"/>
      <c r="U245" s="13"/>
      <c r="V245" s="13"/>
      <c r="W245" s="80"/>
      <c r="X245" s="488">
        <f t="shared" si="214"/>
        <v>0</v>
      </c>
      <c r="Y245" s="413"/>
      <c r="Z245" s="13"/>
      <c r="AA245" s="80"/>
      <c r="AB245" s="80"/>
      <c r="AC245" s="80"/>
      <c r="AD245" s="45"/>
      <c r="AE245" s="478"/>
      <c r="AF245" s="168"/>
    </row>
    <row r="246" spans="1:32" s="41" customFormat="1" hidden="1" x14ac:dyDescent="0.25">
      <c r="A246" s="125" t="s">
        <v>302</v>
      </c>
      <c r="B246" s="52" t="s">
        <v>705</v>
      </c>
      <c r="C246" s="832" t="s">
        <v>303</v>
      </c>
      <c r="D246" s="833"/>
      <c r="E246" s="833"/>
      <c r="F246" s="367">
        <f t="shared" si="257"/>
        <v>0</v>
      </c>
      <c r="G246" s="615">
        <f t="shared" si="258"/>
        <v>0</v>
      </c>
      <c r="H246" s="615">
        <f t="shared" si="259"/>
        <v>0</v>
      </c>
      <c r="I246" s="367">
        <f t="shared" si="260"/>
        <v>0</v>
      </c>
      <c r="J246" s="521">
        <f t="shared" si="261"/>
        <v>0</v>
      </c>
      <c r="K246" s="521">
        <f t="shared" si="261"/>
        <v>0</v>
      </c>
      <c r="L246" s="562">
        <f t="shared" si="261"/>
        <v>0</v>
      </c>
      <c r="M246" s="148"/>
      <c r="N246" s="160">
        <f t="shared" si="220"/>
        <v>0</v>
      </c>
      <c r="O246" s="75"/>
      <c r="P246" s="13"/>
      <c r="Q246" s="13"/>
      <c r="R246" s="75"/>
      <c r="S246" s="13"/>
      <c r="T246" s="13"/>
      <c r="U246" s="13"/>
      <c r="V246" s="13"/>
      <c r="W246" s="80"/>
      <c r="X246" s="488">
        <f t="shared" si="214"/>
        <v>0</v>
      </c>
      <c r="Y246" s="413"/>
      <c r="Z246" s="13"/>
      <c r="AA246" s="80"/>
      <c r="AB246" s="80"/>
      <c r="AC246" s="80"/>
      <c r="AD246" s="45"/>
      <c r="AE246" s="478"/>
      <c r="AF246" s="168"/>
    </row>
    <row r="247" spans="1:32" s="41" customFormat="1" hidden="1" x14ac:dyDescent="0.25">
      <c r="A247" s="125" t="s">
        <v>883</v>
      </c>
      <c r="B247" s="52" t="s">
        <v>884</v>
      </c>
      <c r="C247" s="832" t="s">
        <v>886</v>
      </c>
      <c r="D247" s="833"/>
      <c r="E247" s="833"/>
      <c r="F247" s="367">
        <f t="shared" si="257"/>
        <v>0</v>
      </c>
      <c r="G247" s="615">
        <f t="shared" si="258"/>
        <v>0</v>
      </c>
      <c r="H247" s="615">
        <f t="shared" si="259"/>
        <v>0</v>
      </c>
      <c r="I247" s="367">
        <f t="shared" si="260"/>
        <v>0</v>
      </c>
      <c r="J247" s="521">
        <f t="shared" si="261"/>
        <v>0</v>
      </c>
      <c r="K247" s="521">
        <f t="shared" si="261"/>
        <v>0</v>
      </c>
      <c r="L247" s="562">
        <f t="shared" si="261"/>
        <v>0</v>
      </c>
      <c r="M247" s="148"/>
      <c r="N247" s="160">
        <f t="shared" si="220"/>
        <v>0</v>
      </c>
      <c r="O247" s="75"/>
      <c r="P247" s="13"/>
      <c r="Q247" s="13"/>
      <c r="R247" s="75"/>
      <c r="S247" s="13"/>
      <c r="T247" s="13"/>
      <c r="U247" s="13"/>
      <c r="V247" s="13"/>
      <c r="W247" s="80"/>
      <c r="X247" s="488">
        <f t="shared" si="214"/>
        <v>0</v>
      </c>
      <c r="Y247" s="413"/>
      <c r="Z247" s="13"/>
      <c r="AA247" s="80"/>
      <c r="AB247" s="80"/>
      <c r="AC247" s="80"/>
      <c r="AD247" s="45"/>
      <c r="AE247" s="478"/>
      <c r="AF247" s="168"/>
    </row>
    <row r="248" spans="1:32" s="41" customFormat="1" hidden="1" x14ac:dyDescent="0.25">
      <c r="A248" s="125"/>
      <c r="B248" s="52" t="s">
        <v>885</v>
      </c>
      <c r="C248" s="832" t="s">
        <v>887</v>
      </c>
      <c r="D248" s="833"/>
      <c r="E248" s="833"/>
      <c r="F248" s="367">
        <f t="shared" ref="F248:L248" si="262">F249+F250</f>
        <v>0</v>
      </c>
      <c r="G248" s="615">
        <f t="shared" si="262"/>
        <v>0</v>
      </c>
      <c r="H248" s="615">
        <f t="shared" si="262"/>
        <v>0</v>
      </c>
      <c r="I248" s="367">
        <f t="shared" si="262"/>
        <v>0</v>
      </c>
      <c r="J248" s="521">
        <f t="shared" ref="J248" si="263">J249+J250</f>
        <v>0</v>
      </c>
      <c r="K248" s="521">
        <f t="shared" si="262"/>
        <v>0</v>
      </c>
      <c r="L248" s="562">
        <f t="shared" si="262"/>
        <v>0</v>
      </c>
      <c r="M248" s="148">
        <f t="shared" ref="M248:AD248" si="264">M249+M250</f>
        <v>0</v>
      </c>
      <c r="N248" s="160">
        <f t="shared" si="220"/>
        <v>0</v>
      </c>
      <c r="O248" s="75">
        <f t="shared" ref="O248:Q248" si="265">O249+O250</f>
        <v>0</v>
      </c>
      <c r="P248" s="13">
        <f t="shared" si="265"/>
        <v>0</v>
      </c>
      <c r="Q248" s="13">
        <f t="shared" si="265"/>
        <v>0</v>
      </c>
      <c r="R248" s="75">
        <f t="shared" si="264"/>
        <v>0</v>
      </c>
      <c r="S248" s="13">
        <f t="shared" si="264"/>
        <v>0</v>
      </c>
      <c r="T248" s="13">
        <f t="shared" si="264"/>
        <v>0</v>
      </c>
      <c r="U248" s="13">
        <f t="shared" si="264"/>
        <v>0</v>
      </c>
      <c r="V248" s="13">
        <f t="shared" si="264"/>
        <v>0</v>
      </c>
      <c r="W248" s="80">
        <f t="shared" si="264"/>
        <v>0</v>
      </c>
      <c r="X248" s="488">
        <f t="shared" si="214"/>
        <v>0</v>
      </c>
      <c r="Y248" s="413">
        <f t="shared" si="264"/>
        <v>0</v>
      </c>
      <c r="Z248" s="13">
        <f t="shared" si="264"/>
        <v>0</v>
      </c>
      <c r="AA248" s="80">
        <f t="shared" si="264"/>
        <v>0</v>
      </c>
      <c r="AB248" s="80">
        <f t="shared" si="264"/>
        <v>0</v>
      </c>
      <c r="AC248" s="80">
        <f t="shared" si="264"/>
        <v>0</v>
      </c>
      <c r="AD248" s="45">
        <f t="shared" si="264"/>
        <v>0</v>
      </c>
      <c r="AE248" s="478"/>
      <c r="AF248" s="168"/>
    </row>
    <row r="249" spans="1:32" s="189" customFormat="1" hidden="1" x14ac:dyDescent="0.25">
      <c r="A249" s="125" t="s">
        <v>889</v>
      </c>
      <c r="B249" s="169" t="s">
        <v>888</v>
      </c>
      <c r="C249" s="178"/>
      <c r="D249" s="814" t="s">
        <v>892</v>
      </c>
      <c r="E249" s="814"/>
      <c r="F249" s="365">
        <f>SUM(Q249:AC249)</f>
        <v>0</v>
      </c>
      <c r="G249" s="613">
        <f>SUM(Q249:AC249)</f>
        <v>0</v>
      </c>
      <c r="H249" s="613">
        <f>SUM(Q249:AC249)</f>
        <v>0</v>
      </c>
      <c r="I249" s="365">
        <f>SUM(Q249:AC249)</f>
        <v>0</v>
      </c>
      <c r="J249" s="519">
        <f t="shared" ref="J249:L250" si="266">SUM(P249:AB249)</f>
        <v>0</v>
      </c>
      <c r="K249" s="519">
        <f t="shared" si="266"/>
        <v>0</v>
      </c>
      <c r="L249" s="560">
        <f t="shared" si="266"/>
        <v>0</v>
      </c>
      <c r="M249" s="170"/>
      <c r="N249" s="171">
        <f t="shared" si="220"/>
        <v>0</v>
      </c>
      <c r="O249" s="179"/>
      <c r="P249" s="173"/>
      <c r="Q249" s="173"/>
      <c r="R249" s="179"/>
      <c r="S249" s="173"/>
      <c r="T249" s="173"/>
      <c r="U249" s="173"/>
      <c r="V249" s="173"/>
      <c r="W249" s="174"/>
      <c r="X249" s="486">
        <f t="shared" si="214"/>
        <v>0</v>
      </c>
      <c r="Y249" s="411"/>
      <c r="Z249" s="173"/>
      <c r="AA249" s="174"/>
      <c r="AB249" s="174"/>
      <c r="AC249" s="174"/>
      <c r="AD249" s="175"/>
      <c r="AE249" s="478"/>
      <c r="AF249" s="168"/>
    </row>
    <row r="250" spans="1:32" s="189" customFormat="1" hidden="1" x14ac:dyDescent="0.25">
      <c r="A250" s="125" t="s">
        <v>890</v>
      </c>
      <c r="B250" s="169" t="s">
        <v>891</v>
      </c>
      <c r="C250" s="178"/>
      <c r="D250" s="814" t="s">
        <v>893</v>
      </c>
      <c r="E250" s="814"/>
      <c r="F250" s="365">
        <f>SUM(Q250:AC250)</f>
        <v>0</v>
      </c>
      <c r="G250" s="613">
        <f>SUM(Q250:AC250)</f>
        <v>0</v>
      </c>
      <c r="H250" s="613">
        <f>SUM(Q250:AC250)</f>
        <v>0</v>
      </c>
      <c r="I250" s="365">
        <f>SUM(Q250:AC250)</f>
        <v>0</v>
      </c>
      <c r="J250" s="519">
        <f t="shared" si="266"/>
        <v>0</v>
      </c>
      <c r="K250" s="519">
        <f t="shared" si="266"/>
        <v>0</v>
      </c>
      <c r="L250" s="560">
        <f t="shared" si="266"/>
        <v>0</v>
      </c>
      <c r="M250" s="170"/>
      <c r="N250" s="171">
        <f t="shared" si="220"/>
        <v>0</v>
      </c>
      <c r="O250" s="179"/>
      <c r="P250" s="173"/>
      <c r="Q250" s="173"/>
      <c r="R250" s="179"/>
      <c r="S250" s="173"/>
      <c r="T250" s="173"/>
      <c r="U250" s="173"/>
      <c r="V250" s="173"/>
      <c r="W250" s="174"/>
      <c r="X250" s="486">
        <f t="shared" si="214"/>
        <v>0</v>
      </c>
      <c r="Y250" s="411"/>
      <c r="Z250" s="173"/>
      <c r="AA250" s="174"/>
      <c r="AB250" s="174"/>
      <c r="AC250" s="174"/>
      <c r="AD250" s="175"/>
      <c r="AE250" s="478"/>
      <c r="AF250" s="168"/>
    </row>
    <row r="251" spans="1:32" hidden="1" x14ac:dyDescent="0.25">
      <c r="B251" s="90" t="s">
        <v>709</v>
      </c>
      <c r="C251" s="803" t="s">
        <v>304</v>
      </c>
      <c r="D251" s="804"/>
      <c r="E251" s="804"/>
      <c r="F251" s="366">
        <f t="shared" ref="F251:L251" si="267">F252+F253+F254+F255+F256</f>
        <v>0</v>
      </c>
      <c r="G251" s="614">
        <f t="shared" si="267"/>
        <v>0</v>
      </c>
      <c r="H251" s="614">
        <f t="shared" si="267"/>
        <v>0</v>
      </c>
      <c r="I251" s="366">
        <f t="shared" si="267"/>
        <v>0</v>
      </c>
      <c r="J251" s="520">
        <f t="shared" ref="J251" si="268">J252+J253+J254+J255+J256</f>
        <v>0</v>
      </c>
      <c r="K251" s="520">
        <f t="shared" si="267"/>
        <v>0</v>
      </c>
      <c r="L251" s="561">
        <f t="shared" si="267"/>
        <v>0</v>
      </c>
      <c r="M251" s="142">
        <f t="shared" ref="M251:AD251" si="269">M252+M253+M254+M255+M256</f>
        <v>0</v>
      </c>
      <c r="N251" s="158">
        <f t="shared" si="220"/>
        <v>0</v>
      </c>
      <c r="O251" s="92">
        <f t="shared" ref="O251:Q251" si="270">O252+O253+O254+O255+O256</f>
        <v>0</v>
      </c>
      <c r="P251" s="93">
        <f t="shared" si="270"/>
        <v>0</v>
      </c>
      <c r="Q251" s="93">
        <f t="shared" si="270"/>
        <v>0</v>
      </c>
      <c r="R251" s="92">
        <f t="shared" si="269"/>
        <v>0</v>
      </c>
      <c r="S251" s="93">
        <f t="shared" si="269"/>
        <v>0</v>
      </c>
      <c r="T251" s="93">
        <f t="shared" si="269"/>
        <v>0</v>
      </c>
      <c r="U251" s="93">
        <f t="shared" si="269"/>
        <v>0</v>
      </c>
      <c r="V251" s="93">
        <f t="shared" si="269"/>
        <v>0</v>
      </c>
      <c r="W251" s="96">
        <f t="shared" si="269"/>
        <v>0</v>
      </c>
      <c r="X251" s="487">
        <f t="shared" si="214"/>
        <v>0</v>
      </c>
      <c r="Y251" s="412">
        <f t="shared" si="269"/>
        <v>0</v>
      </c>
      <c r="Z251" s="93">
        <f t="shared" si="269"/>
        <v>0</v>
      </c>
      <c r="AA251" s="96">
        <f t="shared" si="269"/>
        <v>0</v>
      </c>
      <c r="AB251" s="96">
        <f t="shared" si="269"/>
        <v>0</v>
      </c>
      <c r="AC251" s="96">
        <f t="shared" si="269"/>
        <v>0</v>
      </c>
      <c r="AD251" s="97">
        <f t="shared" si="269"/>
        <v>0</v>
      </c>
      <c r="AE251" s="478"/>
      <c r="AF251" s="168"/>
    </row>
    <row r="252" spans="1:32" s="41" customFormat="1" hidden="1" x14ac:dyDescent="0.25">
      <c r="A252" s="125" t="s">
        <v>305</v>
      </c>
      <c r="B252" s="176" t="s">
        <v>710</v>
      </c>
      <c r="C252" s="837" t="s">
        <v>385</v>
      </c>
      <c r="D252" s="838"/>
      <c r="E252" s="838"/>
      <c r="F252" s="368">
        <f t="shared" ref="F252:F258" si="271">SUM(Q252:AC252)</f>
        <v>0</v>
      </c>
      <c r="G252" s="616">
        <f t="shared" ref="G252:G258" si="272">SUM(Q252:AC252)</f>
        <v>0</v>
      </c>
      <c r="H252" s="616">
        <f t="shared" ref="H252:H258" si="273">SUM(Q252:AC252)</f>
        <v>0</v>
      </c>
      <c r="I252" s="368">
        <f t="shared" ref="I252:I258" si="274">SUM(Q252:AC252)</f>
        <v>0</v>
      </c>
      <c r="J252" s="522">
        <f t="shared" ref="J252:L258" si="275">SUM(P252:AB252)</f>
        <v>0</v>
      </c>
      <c r="K252" s="522">
        <f t="shared" si="275"/>
        <v>0</v>
      </c>
      <c r="L252" s="563">
        <f t="shared" si="275"/>
        <v>0</v>
      </c>
      <c r="M252" s="177"/>
      <c r="N252" s="191">
        <f t="shared" si="220"/>
        <v>0</v>
      </c>
      <c r="O252" s="192"/>
      <c r="P252" s="193"/>
      <c r="Q252" s="193"/>
      <c r="R252" s="192"/>
      <c r="S252" s="193"/>
      <c r="T252" s="193"/>
      <c r="U252" s="193"/>
      <c r="V252" s="193"/>
      <c r="W252" s="196"/>
      <c r="X252" s="493">
        <f t="shared" si="214"/>
        <v>0</v>
      </c>
      <c r="Y252" s="418"/>
      <c r="Z252" s="193"/>
      <c r="AA252" s="196"/>
      <c r="AB252" s="196"/>
      <c r="AC252" s="196"/>
      <c r="AD252" s="194"/>
      <c r="AE252" s="478"/>
      <c r="AF252" s="168"/>
    </row>
    <row r="253" spans="1:32" s="41" customFormat="1" hidden="1" x14ac:dyDescent="0.25">
      <c r="A253" s="125" t="s">
        <v>306</v>
      </c>
      <c r="B253" s="176" t="s">
        <v>711</v>
      </c>
      <c r="C253" s="837" t="s">
        <v>386</v>
      </c>
      <c r="D253" s="838"/>
      <c r="E253" s="838"/>
      <c r="F253" s="368">
        <f t="shared" si="271"/>
        <v>0</v>
      </c>
      <c r="G253" s="616">
        <f t="shared" si="272"/>
        <v>0</v>
      </c>
      <c r="H253" s="616">
        <f t="shared" si="273"/>
        <v>0</v>
      </c>
      <c r="I253" s="368">
        <f t="shared" si="274"/>
        <v>0</v>
      </c>
      <c r="J253" s="522">
        <f t="shared" si="275"/>
        <v>0</v>
      </c>
      <c r="K253" s="522">
        <f t="shared" si="275"/>
        <v>0</v>
      </c>
      <c r="L253" s="563">
        <f t="shared" si="275"/>
        <v>0</v>
      </c>
      <c r="M253" s="177"/>
      <c r="N253" s="191">
        <f t="shared" si="220"/>
        <v>0</v>
      </c>
      <c r="O253" s="192"/>
      <c r="P253" s="193"/>
      <c r="Q253" s="193"/>
      <c r="R253" s="192"/>
      <c r="S253" s="193"/>
      <c r="T253" s="193"/>
      <c r="U253" s="193"/>
      <c r="V253" s="193"/>
      <c r="W253" s="196"/>
      <c r="X253" s="493">
        <f t="shared" si="214"/>
        <v>0</v>
      </c>
      <c r="Y253" s="418"/>
      <c r="Z253" s="193"/>
      <c r="AA253" s="196"/>
      <c r="AB253" s="196"/>
      <c r="AC253" s="196"/>
      <c r="AD253" s="194"/>
      <c r="AE253" s="478"/>
      <c r="AF253" s="168"/>
    </row>
    <row r="254" spans="1:32" s="41" customFormat="1" hidden="1" x14ac:dyDescent="0.25">
      <c r="A254" s="125" t="s">
        <v>307</v>
      </c>
      <c r="B254" s="176" t="s">
        <v>712</v>
      </c>
      <c r="C254" s="837" t="s">
        <v>308</v>
      </c>
      <c r="D254" s="838"/>
      <c r="E254" s="838"/>
      <c r="F254" s="368">
        <f t="shared" si="271"/>
        <v>0</v>
      </c>
      <c r="G254" s="616">
        <f t="shared" si="272"/>
        <v>0</v>
      </c>
      <c r="H254" s="616">
        <f t="shared" si="273"/>
        <v>0</v>
      </c>
      <c r="I254" s="368">
        <f t="shared" si="274"/>
        <v>0</v>
      </c>
      <c r="J254" s="522">
        <f t="shared" si="275"/>
        <v>0</v>
      </c>
      <c r="K254" s="522">
        <f t="shared" si="275"/>
        <v>0</v>
      </c>
      <c r="L254" s="563">
        <f t="shared" si="275"/>
        <v>0</v>
      </c>
      <c r="M254" s="177"/>
      <c r="N254" s="191">
        <f t="shared" si="220"/>
        <v>0</v>
      </c>
      <c r="O254" s="192"/>
      <c r="P254" s="193"/>
      <c r="Q254" s="193"/>
      <c r="R254" s="192"/>
      <c r="S254" s="193"/>
      <c r="T254" s="193"/>
      <c r="U254" s="193"/>
      <c r="V254" s="193"/>
      <c r="W254" s="196"/>
      <c r="X254" s="493">
        <f t="shared" si="214"/>
        <v>0</v>
      </c>
      <c r="Y254" s="418"/>
      <c r="Z254" s="193"/>
      <c r="AA254" s="196"/>
      <c r="AB254" s="196"/>
      <c r="AC254" s="196"/>
      <c r="AD254" s="194"/>
      <c r="AE254" s="478"/>
      <c r="AF254" s="168"/>
    </row>
    <row r="255" spans="1:32" s="41" customFormat="1" hidden="1" x14ac:dyDescent="0.25">
      <c r="A255" s="125" t="s">
        <v>309</v>
      </c>
      <c r="B255" s="176" t="s">
        <v>713</v>
      </c>
      <c r="C255" s="837" t="s">
        <v>310</v>
      </c>
      <c r="D255" s="838"/>
      <c r="E255" s="838"/>
      <c r="F255" s="368">
        <f t="shared" si="271"/>
        <v>0</v>
      </c>
      <c r="G255" s="616">
        <f t="shared" si="272"/>
        <v>0</v>
      </c>
      <c r="H255" s="616">
        <f t="shared" si="273"/>
        <v>0</v>
      </c>
      <c r="I255" s="368">
        <f t="shared" si="274"/>
        <v>0</v>
      </c>
      <c r="J255" s="522">
        <f t="shared" si="275"/>
        <v>0</v>
      </c>
      <c r="K255" s="522">
        <f t="shared" si="275"/>
        <v>0</v>
      </c>
      <c r="L255" s="563">
        <f t="shared" si="275"/>
        <v>0</v>
      </c>
      <c r="M255" s="177"/>
      <c r="N255" s="191">
        <f t="shared" si="220"/>
        <v>0</v>
      </c>
      <c r="O255" s="192"/>
      <c r="P255" s="193"/>
      <c r="Q255" s="193"/>
      <c r="R255" s="192"/>
      <c r="S255" s="193"/>
      <c r="T255" s="193"/>
      <c r="U255" s="193"/>
      <c r="V255" s="193"/>
      <c r="W255" s="196"/>
      <c r="X255" s="493">
        <f t="shared" si="214"/>
        <v>0</v>
      </c>
      <c r="Y255" s="418"/>
      <c r="Z255" s="193"/>
      <c r="AA255" s="196"/>
      <c r="AB255" s="196"/>
      <c r="AC255" s="196"/>
      <c r="AD255" s="194"/>
      <c r="AE255" s="478"/>
      <c r="AF255" s="168"/>
    </row>
    <row r="256" spans="1:32" s="41" customFormat="1" hidden="1" x14ac:dyDescent="0.25">
      <c r="A256" s="125" t="s">
        <v>311</v>
      </c>
      <c r="B256" s="176" t="s">
        <v>714</v>
      </c>
      <c r="C256" s="837" t="s">
        <v>387</v>
      </c>
      <c r="D256" s="838"/>
      <c r="E256" s="838"/>
      <c r="F256" s="368">
        <f t="shared" si="271"/>
        <v>0</v>
      </c>
      <c r="G256" s="616">
        <f t="shared" si="272"/>
        <v>0</v>
      </c>
      <c r="H256" s="616">
        <f t="shared" si="273"/>
        <v>0</v>
      </c>
      <c r="I256" s="368">
        <f t="shared" si="274"/>
        <v>0</v>
      </c>
      <c r="J256" s="522">
        <f t="shared" si="275"/>
        <v>0</v>
      </c>
      <c r="K256" s="522">
        <f t="shared" si="275"/>
        <v>0</v>
      </c>
      <c r="L256" s="563">
        <f t="shared" si="275"/>
        <v>0</v>
      </c>
      <c r="M256" s="177"/>
      <c r="N256" s="191">
        <f t="shared" si="220"/>
        <v>0</v>
      </c>
      <c r="O256" s="192"/>
      <c r="P256" s="193"/>
      <c r="Q256" s="193"/>
      <c r="R256" s="192"/>
      <c r="S256" s="193"/>
      <c r="T256" s="193"/>
      <c r="U256" s="193"/>
      <c r="V256" s="193"/>
      <c r="W256" s="196"/>
      <c r="X256" s="493">
        <f t="shared" si="214"/>
        <v>0</v>
      </c>
      <c r="Y256" s="418"/>
      <c r="Z256" s="193"/>
      <c r="AA256" s="196"/>
      <c r="AB256" s="196"/>
      <c r="AC256" s="196"/>
      <c r="AD256" s="194"/>
      <c r="AE256" s="478"/>
      <c r="AF256" s="168"/>
    </row>
    <row r="257" spans="1:32" hidden="1" x14ac:dyDescent="0.25">
      <c r="A257" s="125" t="s">
        <v>313</v>
      </c>
      <c r="B257" s="90" t="s">
        <v>715</v>
      </c>
      <c r="C257" s="803" t="s">
        <v>312</v>
      </c>
      <c r="D257" s="804"/>
      <c r="E257" s="804"/>
      <c r="F257" s="366">
        <f t="shared" si="271"/>
        <v>0</v>
      </c>
      <c r="G257" s="614">
        <f t="shared" si="272"/>
        <v>0</v>
      </c>
      <c r="H257" s="614">
        <f t="shared" si="273"/>
        <v>0</v>
      </c>
      <c r="I257" s="366">
        <f t="shared" si="274"/>
        <v>0</v>
      </c>
      <c r="J257" s="520">
        <f t="shared" si="275"/>
        <v>0</v>
      </c>
      <c r="K257" s="520">
        <f t="shared" si="275"/>
        <v>0</v>
      </c>
      <c r="L257" s="561">
        <f t="shared" si="275"/>
        <v>0</v>
      </c>
      <c r="M257" s="142"/>
      <c r="N257" s="158">
        <f t="shared" si="220"/>
        <v>0</v>
      </c>
      <c r="O257" s="92"/>
      <c r="P257" s="93"/>
      <c r="Q257" s="93"/>
      <c r="R257" s="92"/>
      <c r="S257" s="93"/>
      <c r="T257" s="93"/>
      <c r="U257" s="93"/>
      <c r="V257" s="93"/>
      <c r="W257" s="96"/>
      <c r="X257" s="487">
        <f t="shared" si="214"/>
        <v>0</v>
      </c>
      <c r="Y257" s="412"/>
      <c r="Z257" s="93"/>
      <c r="AA257" s="96"/>
      <c r="AB257" s="96"/>
      <c r="AC257" s="96"/>
      <c r="AD257" s="97"/>
      <c r="AE257" s="478"/>
      <c r="AF257" s="168"/>
    </row>
    <row r="258" spans="1:32" ht="15.75" hidden="1" thickBot="1" x14ac:dyDescent="0.3">
      <c r="A258" s="125" t="s">
        <v>894</v>
      </c>
      <c r="B258" s="90" t="s">
        <v>895</v>
      </c>
      <c r="C258" s="803" t="s">
        <v>896</v>
      </c>
      <c r="D258" s="804"/>
      <c r="E258" s="804"/>
      <c r="F258" s="366">
        <f t="shared" si="271"/>
        <v>0</v>
      </c>
      <c r="G258" s="614">
        <f t="shared" si="272"/>
        <v>0</v>
      </c>
      <c r="H258" s="614">
        <f t="shared" si="273"/>
        <v>0</v>
      </c>
      <c r="I258" s="366">
        <f t="shared" si="274"/>
        <v>0</v>
      </c>
      <c r="J258" s="520">
        <f t="shared" si="275"/>
        <v>0</v>
      </c>
      <c r="K258" s="520">
        <f t="shared" si="275"/>
        <v>0</v>
      </c>
      <c r="L258" s="561">
        <f t="shared" si="275"/>
        <v>0</v>
      </c>
      <c r="M258" s="142"/>
      <c r="N258" s="158">
        <f t="shared" si="220"/>
        <v>0</v>
      </c>
      <c r="O258" s="92"/>
      <c r="P258" s="93"/>
      <c r="Q258" s="93"/>
      <c r="R258" s="92"/>
      <c r="S258" s="93"/>
      <c r="T258" s="93"/>
      <c r="U258" s="93"/>
      <c r="V258" s="93"/>
      <c r="W258" s="96"/>
      <c r="X258" s="487">
        <f t="shared" si="214"/>
        <v>0</v>
      </c>
      <c r="Y258" s="412"/>
      <c r="Z258" s="93"/>
      <c r="AA258" s="96"/>
      <c r="AB258" s="96"/>
      <c r="AC258" s="96"/>
      <c r="AD258" s="97"/>
      <c r="AE258" s="478"/>
      <c r="AF258" s="168"/>
    </row>
    <row r="259" spans="1:32" ht="15.75" thickBot="1" x14ac:dyDescent="0.3">
      <c r="B259" s="839" t="s">
        <v>314</v>
      </c>
      <c r="C259" s="840"/>
      <c r="D259" s="840"/>
      <c r="E259" s="840"/>
      <c r="F259" s="363">
        <f t="shared" ref="F259:M259" si="276">F5+F24+F32+F61+F77+F151+F161+F166+F229</f>
        <v>16058419</v>
      </c>
      <c r="G259" s="611">
        <f t="shared" si="276"/>
        <v>16241209</v>
      </c>
      <c r="H259" s="611">
        <f t="shared" si="276"/>
        <v>16043709</v>
      </c>
      <c r="I259" s="363">
        <f t="shared" ref="I259:K259" si="277">I5+I24+I32+I61+I77+I151+I161+I166+I229</f>
        <v>16130069</v>
      </c>
      <c r="J259" s="517">
        <f t="shared" ref="J259" si="278">J5+J24+J32+J61+J77+J151+J161+J166+J229</f>
        <v>13578701</v>
      </c>
      <c r="K259" s="517">
        <f t="shared" si="277"/>
        <v>13578701</v>
      </c>
      <c r="L259" s="558">
        <f t="shared" si="276"/>
        <v>5131920</v>
      </c>
      <c r="M259" s="139">
        <f t="shared" si="276"/>
        <v>0</v>
      </c>
      <c r="N259" s="156">
        <f t="shared" si="220"/>
        <v>5131920</v>
      </c>
      <c r="O259" s="84">
        <f t="shared" ref="O259:AD259" si="279">O5+O24+O32+O61+O77+O151+O161+O166+O229</f>
        <v>992505</v>
      </c>
      <c r="P259" s="85">
        <f t="shared" si="279"/>
        <v>4139415</v>
      </c>
      <c r="Q259" s="85">
        <f t="shared" si="279"/>
        <v>0</v>
      </c>
      <c r="R259" s="84">
        <f t="shared" si="279"/>
        <v>1605280</v>
      </c>
      <c r="S259" s="85">
        <f t="shared" si="279"/>
        <v>0</v>
      </c>
      <c r="T259" s="85">
        <f t="shared" si="279"/>
        <v>323900</v>
      </c>
      <c r="U259" s="85">
        <f t="shared" si="279"/>
        <v>183000</v>
      </c>
      <c r="V259" s="85">
        <f t="shared" si="279"/>
        <v>992505</v>
      </c>
      <c r="W259" s="88">
        <f t="shared" si="279"/>
        <v>0</v>
      </c>
      <c r="X259" s="484">
        <f t="shared" si="214"/>
        <v>3104685</v>
      </c>
      <c r="Y259" s="409">
        <f t="shared" si="279"/>
        <v>530000</v>
      </c>
      <c r="Z259" s="85">
        <f t="shared" si="279"/>
        <v>1285875</v>
      </c>
      <c r="AA259" s="88">
        <f t="shared" si="279"/>
        <v>0</v>
      </c>
      <c r="AB259" s="88">
        <f t="shared" si="279"/>
        <v>0</v>
      </c>
      <c r="AC259" s="88">
        <f t="shared" si="279"/>
        <v>125000</v>
      </c>
      <c r="AD259" s="89">
        <f t="shared" si="279"/>
        <v>86360</v>
      </c>
      <c r="AE259" s="478"/>
      <c r="AF259" s="168"/>
    </row>
    <row r="260" spans="1:32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F260" s="168"/>
    </row>
    <row r="261" spans="1:32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</row>
    <row r="262" spans="1:32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</row>
    <row r="263" spans="1:32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</row>
    <row r="264" spans="1:32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</row>
    <row r="265" spans="1:32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</row>
    <row r="266" spans="1:32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</row>
    <row r="267" spans="1:32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</row>
    <row r="268" spans="1:32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</row>
    <row r="269" spans="1:32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</row>
    <row r="270" spans="1:32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2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2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30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8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</row>
    <row r="323" spans="1:30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30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30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30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30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30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49"/>
    </row>
    <row r="329" spans="1:30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30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30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30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30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30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30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30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30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30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49"/>
    </row>
    <row r="339" spans="1:30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</row>
    <row r="340" spans="1:30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</row>
    <row r="341" spans="1:30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</row>
    <row r="342" spans="1:30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</row>
    <row r="343" spans="1:30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</row>
    <row r="344" spans="1:30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</row>
    <row r="345" spans="1:30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</row>
    <row r="346" spans="1:30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</row>
    <row r="347" spans="1:30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</row>
    <row r="350" spans="1:30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</row>
    <row r="351" spans="1:30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</row>
    <row r="352" spans="1:30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</row>
    <row r="353" spans="1:30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</row>
    <row r="354" spans="1:30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</row>
    <row r="355" spans="1:30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</row>
    <row r="356" spans="1:30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</row>
    <row r="357" spans="1:30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30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30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30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30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30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30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</row>
    <row r="479" spans="1:30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30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30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30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18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</row>
    <row r="483" spans="1:30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30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30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30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30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30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30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30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49"/>
    </row>
    <row r="491" spans="1:30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</row>
    <row r="492" spans="1:30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</row>
    <row r="494" spans="1:30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</row>
    <row r="495" spans="1:30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</row>
    <row r="496" spans="1:30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</row>
    <row r="497" spans="1:30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</row>
    <row r="498" spans="1:30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</row>
    <row r="499" spans="1:30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</row>
    <row r="500" spans="1:30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</row>
    <row r="501" spans="1:30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</sheetData>
  <mergeCells count="251">
    <mergeCell ref="O3:O4"/>
    <mergeCell ref="P3:P4"/>
    <mergeCell ref="Q3:Q4"/>
    <mergeCell ref="C5:E5"/>
    <mergeCell ref="C6:E6"/>
    <mergeCell ref="F2:F4"/>
    <mergeCell ref="K2:K4"/>
    <mergeCell ref="G2:G4"/>
    <mergeCell ref="H2:H4"/>
    <mergeCell ref="I2:I4"/>
    <mergeCell ref="R2:AD3"/>
    <mergeCell ref="J2:J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20:E20"/>
    <mergeCell ref="C21:E21"/>
    <mergeCell ref="C22:E22"/>
    <mergeCell ref="C23:E23"/>
    <mergeCell ref="B2:E4"/>
    <mergeCell ref="L2:N2"/>
    <mergeCell ref="O2:Q2"/>
    <mergeCell ref="L3:L4"/>
    <mergeCell ref="M3:M4"/>
    <mergeCell ref="N3:N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7:E57"/>
    <mergeCell ref="C58:E58"/>
    <mergeCell ref="C59:E59"/>
    <mergeCell ref="C60:E60"/>
    <mergeCell ref="C61:E61"/>
    <mergeCell ref="C48:E48"/>
    <mergeCell ref="C49:E49"/>
    <mergeCell ref="C50:E50"/>
    <mergeCell ref="C51:E51"/>
    <mergeCell ref="C52:E52"/>
    <mergeCell ref="C53:E53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Roman,Félkövér"&amp;12KörnyezetvédelemKiadások - 2017. év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751"/>
  <sheetViews>
    <sheetView workbookViewId="0">
      <pane xSplit="5" ySplit="4" topLeftCell="F34" activePane="bottomRight" state="frozen"/>
      <selection pane="topRight" activeCell="F1" sqref="F1"/>
      <selection pane="bottomLeft" activeCell="A5" sqref="A5"/>
      <selection pane="bottomRight" activeCell="K289" sqref="K28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15" width="9.7109375" style="12" customWidth="1"/>
    <col min="16" max="16" width="10.5703125" style="12" customWidth="1"/>
    <col min="17" max="17" width="13" style="12" customWidth="1"/>
    <col min="18" max="23" width="9" style="12" bestFit="1" customWidth="1"/>
    <col min="24" max="24" width="10.7109375" style="12" bestFit="1" customWidth="1"/>
    <col min="25" max="29" width="9" style="12" bestFit="1" customWidth="1"/>
    <col min="30" max="30" width="10.140625" style="12" bestFit="1" customWidth="1"/>
    <col min="31" max="16384" width="9.140625" style="17"/>
  </cols>
  <sheetData>
    <row r="1" spans="1:32" ht="15.75" thickBot="1" x14ac:dyDescent="0.3">
      <c r="AD1" s="11" t="s">
        <v>827</v>
      </c>
    </row>
    <row r="2" spans="1:32" ht="29.25" customHeight="1" x14ac:dyDescent="0.25">
      <c r="B2" s="774" t="s">
        <v>0</v>
      </c>
      <c r="C2" s="775"/>
      <c r="D2" s="775"/>
      <c r="E2" s="775"/>
      <c r="F2" s="775" t="s">
        <v>1079</v>
      </c>
      <c r="G2" s="790" t="s">
        <v>1093</v>
      </c>
      <c r="H2" s="790" t="s">
        <v>1102</v>
      </c>
      <c r="I2" s="774" t="s">
        <v>1109</v>
      </c>
      <c r="J2" s="793" t="s">
        <v>1116</v>
      </c>
      <c r="K2" s="793" t="s">
        <v>1084</v>
      </c>
      <c r="L2" s="781" t="s">
        <v>1082</v>
      </c>
      <c r="M2" s="781"/>
      <c r="N2" s="782"/>
      <c r="O2" s="780" t="s">
        <v>1120</v>
      </c>
      <c r="P2" s="781"/>
      <c r="Q2" s="782"/>
      <c r="R2" s="764" t="s">
        <v>1121</v>
      </c>
      <c r="S2" s="775"/>
      <c r="T2" s="775"/>
      <c r="U2" s="775"/>
      <c r="V2" s="775"/>
      <c r="W2" s="775"/>
      <c r="X2" s="775"/>
      <c r="Y2" s="775"/>
      <c r="Z2" s="775"/>
      <c r="AA2" s="775"/>
      <c r="AB2" s="775"/>
      <c r="AC2" s="775"/>
      <c r="AD2" s="828"/>
    </row>
    <row r="3" spans="1:32" ht="22.5" customHeight="1" x14ac:dyDescent="0.25">
      <c r="B3" s="776"/>
      <c r="C3" s="777"/>
      <c r="D3" s="777"/>
      <c r="E3" s="777"/>
      <c r="F3" s="777"/>
      <c r="G3" s="791"/>
      <c r="H3" s="791"/>
      <c r="I3" s="776"/>
      <c r="J3" s="794"/>
      <c r="K3" s="794"/>
      <c r="L3" s="864" t="s">
        <v>847</v>
      </c>
      <c r="M3" s="866" t="s">
        <v>848</v>
      </c>
      <c r="N3" s="868" t="s">
        <v>571</v>
      </c>
      <c r="O3" s="880" t="s">
        <v>964</v>
      </c>
      <c r="P3" s="789" t="s">
        <v>965</v>
      </c>
      <c r="Q3" s="882" t="s">
        <v>966</v>
      </c>
      <c r="R3" s="829"/>
      <c r="S3" s="830"/>
      <c r="T3" s="830"/>
      <c r="U3" s="830"/>
      <c r="V3" s="830"/>
      <c r="W3" s="830"/>
      <c r="X3" s="830"/>
      <c r="Y3" s="830"/>
      <c r="Z3" s="830"/>
      <c r="AA3" s="830"/>
      <c r="AB3" s="830"/>
      <c r="AC3" s="830"/>
      <c r="AD3" s="831"/>
    </row>
    <row r="4" spans="1:32" ht="21" customHeight="1" thickBot="1" x14ac:dyDescent="0.3">
      <c r="B4" s="778"/>
      <c r="C4" s="779"/>
      <c r="D4" s="779"/>
      <c r="E4" s="779"/>
      <c r="F4" s="779"/>
      <c r="G4" s="792"/>
      <c r="H4" s="792"/>
      <c r="I4" s="778"/>
      <c r="J4" s="795"/>
      <c r="K4" s="795"/>
      <c r="L4" s="865"/>
      <c r="M4" s="867"/>
      <c r="N4" s="869"/>
      <c r="O4" s="881"/>
      <c r="P4" s="786"/>
      <c r="Q4" s="883"/>
      <c r="R4" s="129" t="s">
        <v>593</v>
      </c>
      <c r="S4" s="64" t="s">
        <v>594</v>
      </c>
      <c r="T4" s="64" t="s">
        <v>595</v>
      </c>
      <c r="U4" s="64" t="s">
        <v>596</v>
      </c>
      <c r="V4" s="64" t="s">
        <v>597</v>
      </c>
      <c r="W4" s="555" t="s">
        <v>598</v>
      </c>
      <c r="X4" s="483" t="s">
        <v>1094</v>
      </c>
      <c r="Y4" s="505" t="s">
        <v>599</v>
      </c>
      <c r="Z4" s="81" t="s">
        <v>600</v>
      </c>
      <c r="AA4" s="608" t="s">
        <v>601</v>
      </c>
      <c r="AB4" s="450" t="s">
        <v>602</v>
      </c>
      <c r="AC4" s="450" t="s">
        <v>603</v>
      </c>
      <c r="AD4" s="635" t="s">
        <v>604</v>
      </c>
    </row>
    <row r="5" spans="1:32" ht="15.75" thickBot="1" x14ac:dyDescent="0.3">
      <c r="B5" s="82" t="s">
        <v>118</v>
      </c>
      <c r="C5" s="870" t="s">
        <v>119</v>
      </c>
      <c r="D5" s="871"/>
      <c r="E5" s="871"/>
      <c r="F5" s="363">
        <f t="shared" ref="F5:M5" si="0">F6+F26</f>
        <v>4066276</v>
      </c>
      <c r="G5" s="611">
        <f t="shared" si="0"/>
        <v>4066275</v>
      </c>
      <c r="H5" s="611">
        <f t="shared" si="0"/>
        <v>4066275</v>
      </c>
      <c r="I5" s="363">
        <f t="shared" ref="I5:K5" si="1">I6+I26</f>
        <v>4066275</v>
      </c>
      <c r="J5" s="517">
        <f t="shared" ref="J5" si="2">J6+J26</f>
        <v>4104826</v>
      </c>
      <c r="K5" s="517">
        <f t="shared" si="1"/>
        <v>4104836</v>
      </c>
      <c r="L5" s="558">
        <f t="shared" si="0"/>
        <v>4099584</v>
      </c>
      <c r="M5" s="139">
        <f t="shared" si="0"/>
        <v>0</v>
      </c>
      <c r="N5" s="156">
        <f>SUM(L5:M5)</f>
        <v>4099584</v>
      </c>
      <c r="O5" s="84">
        <f t="shared" ref="O5:AD5" si="3">O6+O26</f>
        <v>310219</v>
      </c>
      <c r="P5" s="85">
        <f t="shared" si="3"/>
        <v>310219</v>
      </c>
      <c r="Q5" s="85">
        <f t="shared" si="3"/>
        <v>3479146</v>
      </c>
      <c r="R5" s="84">
        <f t="shared" si="3"/>
        <v>355845</v>
      </c>
      <c r="S5" s="85">
        <f t="shared" si="3"/>
        <v>333397</v>
      </c>
      <c r="T5" s="85">
        <f t="shared" si="3"/>
        <v>338690</v>
      </c>
      <c r="U5" s="85">
        <f t="shared" si="3"/>
        <v>331131</v>
      </c>
      <c r="V5" s="85">
        <f t="shared" si="3"/>
        <v>341630</v>
      </c>
      <c r="W5" s="88">
        <f t="shared" ref="W5" si="4">W6+W26</f>
        <v>331130</v>
      </c>
      <c r="X5" s="484">
        <f t="shared" ref="X5:X7" si="5">SUM(R5:W5)</f>
        <v>2031823</v>
      </c>
      <c r="Y5" s="409">
        <f t="shared" si="3"/>
        <v>343729</v>
      </c>
      <c r="Z5" s="85">
        <f t="shared" si="3"/>
        <v>337426</v>
      </c>
      <c r="AA5" s="88">
        <f t="shared" si="3"/>
        <v>331130</v>
      </c>
      <c r="AB5" s="88">
        <f t="shared" si="3"/>
        <v>338686</v>
      </c>
      <c r="AC5" s="88">
        <f t="shared" si="3"/>
        <v>339110</v>
      </c>
      <c r="AD5" s="89">
        <f t="shared" si="3"/>
        <v>377680</v>
      </c>
      <c r="AE5" s="168"/>
    </row>
    <row r="6" spans="1:32" x14ac:dyDescent="0.25">
      <c r="B6" s="122" t="s">
        <v>609</v>
      </c>
      <c r="C6" s="772" t="s">
        <v>120</v>
      </c>
      <c r="D6" s="773"/>
      <c r="E6" s="773"/>
      <c r="F6" s="364">
        <f t="shared" ref="F6:M6" si="6">F7+F11+F12+F13+F14+F15+F16+F17+F21+F22+F23+F24+F25</f>
        <v>4066276</v>
      </c>
      <c r="G6" s="612">
        <f t="shared" si="6"/>
        <v>4066275</v>
      </c>
      <c r="H6" s="612">
        <f t="shared" si="6"/>
        <v>4066275</v>
      </c>
      <c r="I6" s="364">
        <f t="shared" ref="I6:K6" si="7">I7+I11+I12+I13+I14+I15+I16+I17+I21+I22+I23+I24+I25</f>
        <v>4066275</v>
      </c>
      <c r="J6" s="518">
        <f t="shared" ref="J6" si="8">J7+J11+J12+J13+J14+J15+J16+J17+J21+J22+J23+J24+J25</f>
        <v>4104826</v>
      </c>
      <c r="K6" s="518">
        <f t="shared" si="7"/>
        <v>4104836</v>
      </c>
      <c r="L6" s="559">
        <f t="shared" si="6"/>
        <v>4099584</v>
      </c>
      <c r="M6" s="140">
        <f t="shared" si="6"/>
        <v>0</v>
      </c>
      <c r="N6" s="157">
        <f t="shared" ref="N6:N101" si="9">SUM(L6:M6)</f>
        <v>4099584</v>
      </c>
      <c r="O6" s="116">
        <f t="shared" ref="O6:AD6" si="10">O7+O11+O12+O13+O14+O15+O16+O17+O21+O22+O23+O24+O25</f>
        <v>310219</v>
      </c>
      <c r="P6" s="117">
        <f t="shared" si="10"/>
        <v>310219</v>
      </c>
      <c r="Q6" s="117">
        <f t="shared" si="10"/>
        <v>3479146</v>
      </c>
      <c r="R6" s="116">
        <f t="shared" si="10"/>
        <v>355845</v>
      </c>
      <c r="S6" s="117">
        <f t="shared" si="10"/>
        <v>333397</v>
      </c>
      <c r="T6" s="117">
        <f t="shared" si="10"/>
        <v>338690</v>
      </c>
      <c r="U6" s="117">
        <f t="shared" si="10"/>
        <v>331131</v>
      </c>
      <c r="V6" s="117">
        <f t="shared" si="10"/>
        <v>341630</v>
      </c>
      <c r="W6" s="120">
        <f t="shared" ref="W6" si="11">W7+W11+W12+W13+W14+W15+W16+W17+W21+W22+W23+W24+W25</f>
        <v>331130</v>
      </c>
      <c r="X6" s="485">
        <f t="shared" si="5"/>
        <v>2031823</v>
      </c>
      <c r="Y6" s="410">
        <f t="shared" si="10"/>
        <v>343729</v>
      </c>
      <c r="Z6" s="117">
        <f t="shared" si="10"/>
        <v>337426</v>
      </c>
      <c r="AA6" s="120">
        <f t="shared" si="10"/>
        <v>331130</v>
      </c>
      <c r="AB6" s="120">
        <f t="shared" si="10"/>
        <v>338686</v>
      </c>
      <c r="AC6" s="120">
        <f t="shared" si="10"/>
        <v>339110</v>
      </c>
      <c r="AD6" s="121">
        <f t="shared" si="10"/>
        <v>377680</v>
      </c>
      <c r="AE6" s="168"/>
    </row>
    <row r="7" spans="1:32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SUM(F8:F10)</f>
        <v>3937851</v>
      </c>
      <c r="G7" s="613">
        <f>SUM(G8:G10)</f>
        <v>3937851</v>
      </c>
      <c r="H7" s="613">
        <f>SUM(H8:H10)</f>
        <v>3937851</v>
      </c>
      <c r="I7" s="365">
        <v>3937851</v>
      </c>
      <c r="J7" s="519">
        <f>SUM(J8:J10)</f>
        <v>3976402</v>
      </c>
      <c r="K7" s="519">
        <f>SUM(K8:K10)</f>
        <v>3976412</v>
      </c>
      <c r="L7" s="560">
        <f>SUM(L8:L10)</f>
        <v>3976412</v>
      </c>
      <c r="M7" s="170">
        <f>SUM(M8:M10)</f>
        <v>0</v>
      </c>
      <c r="N7" s="171">
        <f t="shared" si="9"/>
        <v>3976412</v>
      </c>
      <c r="O7" s="179">
        <f t="shared" ref="O7:AD7" si="12">SUM(O8:O10)</f>
        <v>302700</v>
      </c>
      <c r="P7" s="173">
        <f t="shared" si="12"/>
        <v>302700</v>
      </c>
      <c r="Q7" s="173">
        <f t="shared" si="12"/>
        <v>3371012</v>
      </c>
      <c r="R7" s="179">
        <f t="shared" si="12"/>
        <v>295421</v>
      </c>
      <c r="S7" s="173">
        <f t="shared" si="12"/>
        <v>331129</v>
      </c>
      <c r="T7" s="173">
        <f t="shared" si="12"/>
        <v>331130</v>
      </c>
      <c r="U7" s="173">
        <f t="shared" si="12"/>
        <v>331131</v>
      </c>
      <c r="V7" s="173">
        <f t="shared" si="12"/>
        <v>331130</v>
      </c>
      <c r="W7" s="174">
        <f t="shared" ref="W7" si="13">SUM(W8:W10)</f>
        <v>328862</v>
      </c>
      <c r="X7" s="486">
        <f t="shared" si="5"/>
        <v>1948803</v>
      </c>
      <c r="Y7" s="411">
        <f t="shared" si="12"/>
        <v>331129</v>
      </c>
      <c r="Z7" s="173">
        <f t="shared" si="12"/>
        <v>331126</v>
      </c>
      <c r="AA7" s="174">
        <f t="shared" si="12"/>
        <v>331130</v>
      </c>
      <c r="AB7" s="174">
        <f t="shared" si="12"/>
        <v>331126</v>
      </c>
      <c r="AC7" s="174">
        <f t="shared" si="12"/>
        <v>331130</v>
      </c>
      <c r="AD7" s="175">
        <f t="shared" si="12"/>
        <v>371968</v>
      </c>
      <c r="AE7" s="168"/>
      <c r="AF7" s="190"/>
    </row>
    <row r="8" spans="1:32" x14ac:dyDescent="0.25">
      <c r="B8" s="54"/>
      <c r="C8" s="293"/>
      <c r="D8" s="208"/>
      <c r="E8" s="316" t="s">
        <v>1038</v>
      </c>
      <c r="F8" s="373">
        <v>302700</v>
      </c>
      <c r="G8" s="621">
        <v>302700</v>
      </c>
      <c r="H8" s="621">
        <v>302700</v>
      </c>
      <c r="I8" s="373">
        <v>302700</v>
      </c>
      <c r="J8" s="527">
        <v>302700</v>
      </c>
      <c r="K8" s="527">
        <v>302700</v>
      </c>
      <c r="L8" s="568">
        <f>SUM(X8:AD8)</f>
        <v>302700</v>
      </c>
      <c r="M8" s="141"/>
      <c r="N8" s="159">
        <f t="shared" ref="N8:N21" si="14">SUM(L8:M8)</f>
        <v>302700</v>
      </c>
      <c r="O8" s="73">
        <f>N8</f>
        <v>302700</v>
      </c>
      <c r="P8" s="1"/>
      <c r="Q8" s="1"/>
      <c r="R8" s="73">
        <v>22200</v>
      </c>
      <c r="S8" s="1">
        <v>25500</v>
      </c>
      <c r="T8" s="1">
        <v>25500</v>
      </c>
      <c r="U8" s="1">
        <v>25500</v>
      </c>
      <c r="V8" s="1">
        <v>25500</v>
      </c>
      <c r="W8" s="79">
        <f t="shared" ref="W8:AD8" si="15">127500*0.2</f>
        <v>25500</v>
      </c>
      <c r="X8" s="489">
        <f>SUM(R8:W8)</f>
        <v>149700</v>
      </c>
      <c r="Y8" s="414">
        <f t="shared" si="15"/>
        <v>25500</v>
      </c>
      <c r="Z8" s="1">
        <f t="shared" si="15"/>
        <v>25500</v>
      </c>
      <c r="AA8" s="79">
        <f t="shared" si="15"/>
        <v>25500</v>
      </c>
      <c r="AB8" s="79">
        <f t="shared" si="15"/>
        <v>25500</v>
      </c>
      <c r="AC8" s="79">
        <f t="shared" si="15"/>
        <v>25500</v>
      </c>
      <c r="AD8" s="44">
        <f t="shared" si="15"/>
        <v>25500</v>
      </c>
      <c r="AE8" s="168"/>
      <c r="AF8" s="190"/>
    </row>
    <row r="9" spans="1:32" x14ac:dyDescent="0.25">
      <c r="B9" s="54"/>
      <c r="C9" s="293"/>
      <c r="D9" s="208"/>
      <c r="E9" s="316" t="s">
        <v>1039</v>
      </c>
      <c r="F9" s="373">
        <v>302700</v>
      </c>
      <c r="G9" s="621">
        <v>302700</v>
      </c>
      <c r="H9" s="621">
        <v>302700</v>
      </c>
      <c r="I9" s="373">
        <v>302700</v>
      </c>
      <c r="J9" s="527">
        <v>302700</v>
      </c>
      <c r="K9" s="527">
        <v>302700</v>
      </c>
      <c r="L9" s="568">
        <f>SUM(X9:AD9)</f>
        <v>302700</v>
      </c>
      <c r="M9" s="141"/>
      <c r="N9" s="159">
        <f t="shared" si="14"/>
        <v>302700</v>
      </c>
      <c r="O9" s="73"/>
      <c r="P9" s="1">
        <f>N9</f>
        <v>302700</v>
      </c>
      <c r="Q9" s="1"/>
      <c r="R9" s="73">
        <v>22200</v>
      </c>
      <c r="S9" s="1">
        <v>25500</v>
      </c>
      <c r="T9" s="1">
        <v>25500</v>
      </c>
      <c r="U9" s="1">
        <v>25500</v>
      </c>
      <c r="V9" s="1">
        <v>25500</v>
      </c>
      <c r="W9" s="79">
        <f t="shared" ref="W9:AD9" si="16">127500*0.2</f>
        <v>25500</v>
      </c>
      <c r="X9" s="489">
        <f t="shared" ref="X9:X72" si="17">SUM(R9:W9)</f>
        <v>149700</v>
      </c>
      <c r="Y9" s="414">
        <f t="shared" si="16"/>
        <v>25500</v>
      </c>
      <c r="Z9" s="1">
        <f t="shared" si="16"/>
        <v>25500</v>
      </c>
      <c r="AA9" s="79">
        <f t="shared" si="16"/>
        <v>25500</v>
      </c>
      <c r="AB9" s="79">
        <f t="shared" si="16"/>
        <v>25500</v>
      </c>
      <c r="AC9" s="79">
        <f t="shared" si="16"/>
        <v>25500</v>
      </c>
      <c r="AD9" s="44">
        <f t="shared" si="16"/>
        <v>25500</v>
      </c>
      <c r="AE9" s="168"/>
      <c r="AF9" s="190"/>
    </row>
    <row r="10" spans="1:32" x14ac:dyDescent="0.25">
      <c r="B10" s="54"/>
      <c r="C10" s="293"/>
      <c r="D10" s="208"/>
      <c r="E10" s="316" t="s">
        <v>1040</v>
      </c>
      <c r="F10" s="373">
        <v>3332451</v>
      </c>
      <c r="G10" s="621">
        <v>3332451</v>
      </c>
      <c r="H10" s="621">
        <v>3332451</v>
      </c>
      <c r="I10" s="373">
        <v>3332451</v>
      </c>
      <c r="J10" s="527">
        <v>3371002</v>
      </c>
      <c r="K10" s="527">
        <v>3371012</v>
      </c>
      <c r="L10" s="568">
        <f>SUM(X10:AD10)</f>
        <v>3371012</v>
      </c>
      <c r="M10" s="141"/>
      <c r="N10" s="159">
        <f t="shared" si="14"/>
        <v>3371012</v>
      </c>
      <c r="O10" s="73"/>
      <c r="P10" s="1"/>
      <c r="Q10" s="1">
        <f>N10</f>
        <v>3371012</v>
      </c>
      <c r="R10" s="73">
        <v>251021</v>
      </c>
      <c r="S10" s="1">
        <v>280129</v>
      </c>
      <c r="T10" s="1">
        <v>280130</v>
      </c>
      <c r="U10" s="1">
        <v>280131</v>
      </c>
      <c r="V10" s="1">
        <v>280130</v>
      </c>
      <c r="W10" s="79">
        <v>277862</v>
      </c>
      <c r="X10" s="489">
        <f t="shared" si="17"/>
        <v>1649403</v>
      </c>
      <c r="Y10" s="414">
        <v>280129</v>
      </c>
      <c r="Z10" s="1">
        <v>280126</v>
      </c>
      <c r="AA10" s="79">
        <f t="shared" ref="AA10:AC10" si="18">267380+127500*0.1</f>
        <v>280130</v>
      </c>
      <c r="AB10" s="79">
        <v>280126</v>
      </c>
      <c r="AC10" s="79">
        <f t="shared" si="18"/>
        <v>280130</v>
      </c>
      <c r="AD10" s="44">
        <v>320968</v>
      </c>
      <c r="AE10" s="168"/>
      <c r="AF10" s="190"/>
    </row>
    <row r="11" spans="1:32" s="189" customFormat="1" x14ac:dyDescent="0.25">
      <c r="A11" s="125" t="s">
        <v>123</v>
      </c>
      <c r="B11" s="169" t="s">
        <v>611</v>
      </c>
      <c r="C11" s="182"/>
      <c r="D11" s="233" t="s">
        <v>124</v>
      </c>
      <c r="E11" s="258"/>
      <c r="F11" s="365">
        <f>SUM(F18:F20)</f>
        <v>56393</v>
      </c>
      <c r="G11" s="613">
        <f>SUM(G18:G20)</f>
        <v>56392</v>
      </c>
      <c r="H11" s="613">
        <f>SUM(H18:H20)</f>
        <v>56392</v>
      </c>
      <c r="I11" s="365">
        <v>56392</v>
      </c>
      <c r="J11" s="519">
        <f>SUM(J18:J20)</f>
        <v>56392</v>
      </c>
      <c r="K11" s="519">
        <f>SUM(K18:K20)</f>
        <v>56392</v>
      </c>
      <c r="L11" s="560">
        <f>SUM(L18:L20)</f>
        <v>56392</v>
      </c>
      <c r="M11" s="170">
        <f>SUM(M18:M20)</f>
        <v>0</v>
      </c>
      <c r="N11" s="171">
        <f t="shared" si="14"/>
        <v>56392</v>
      </c>
      <c r="O11" s="179">
        <f t="shared" ref="O11:AD11" si="19">SUM(O18:O20)</f>
        <v>7519</v>
      </c>
      <c r="P11" s="173">
        <f t="shared" si="19"/>
        <v>7519</v>
      </c>
      <c r="Q11" s="173">
        <f t="shared" si="19"/>
        <v>41354</v>
      </c>
      <c r="R11" s="179">
        <f t="shared" si="19"/>
        <v>56392</v>
      </c>
      <c r="S11" s="173">
        <f t="shared" si="19"/>
        <v>0</v>
      </c>
      <c r="T11" s="173">
        <f t="shared" si="19"/>
        <v>0</v>
      </c>
      <c r="U11" s="173">
        <f t="shared" si="19"/>
        <v>0</v>
      </c>
      <c r="V11" s="173">
        <f t="shared" si="19"/>
        <v>0</v>
      </c>
      <c r="W11" s="174">
        <f t="shared" ref="W11" si="20">SUM(W18:W20)</f>
        <v>0</v>
      </c>
      <c r="X11" s="486">
        <f t="shared" si="17"/>
        <v>56392</v>
      </c>
      <c r="Y11" s="411">
        <f t="shared" si="19"/>
        <v>0</v>
      </c>
      <c r="Z11" s="173">
        <f t="shared" si="19"/>
        <v>0</v>
      </c>
      <c r="AA11" s="174">
        <f t="shared" si="19"/>
        <v>0</v>
      </c>
      <c r="AB11" s="174">
        <f t="shared" si="19"/>
        <v>0</v>
      </c>
      <c r="AC11" s="174">
        <f t="shared" si="19"/>
        <v>0</v>
      </c>
      <c r="AD11" s="175">
        <f t="shared" si="19"/>
        <v>0</v>
      </c>
      <c r="AE11" s="168"/>
      <c r="AF11" s="190"/>
    </row>
    <row r="12" spans="1:32" s="189" customFormat="1" hidden="1" x14ac:dyDescent="0.25">
      <c r="A12" s="125" t="s">
        <v>125</v>
      </c>
      <c r="B12" s="169" t="s">
        <v>612</v>
      </c>
      <c r="C12" s="182"/>
      <c r="D12" s="233" t="s">
        <v>126</v>
      </c>
      <c r="E12" s="258"/>
      <c r="F12" s="365">
        <f t="shared" ref="F12:F17" si="21">SUM(Q12:AC12)</f>
        <v>0</v>
      </c>
      <c r="G12" s="613">
        <f t="shared" ref="G12:G17" si="22">SUM(Q12:AC12)</f>
        <v>0</v>
      </c>
      <c r="H12" s="613">
        <f t="shared" ref="H12:H17" si="23">SUM(Q12:AC12)</f>
        <v>0</v>
      </c>
      <c r="I12" s="365">
        <v>0</v>
      </c>
      <c r="J12" s="519">
        <v>0</v>
      </c>
      <c r="K12" s="519">
        <v>0</v>
      </c>
      <c r="L12" s="560">
        <f t="shared" ref="L12:L17" si="24">SUM(R12:AD12)</f>
        <v>0</v>
      </c>
      <c r="M12" s="170"/>
      <c r="N12" s="171">
        <f t="shared" si="14"/>
        <v>0</v>
      </c>
      <c r="O12" s="179"/>
      <c r="P12" s="173"/>
      <c r="Q12" s="173"/>
      <c r="R12" s="179"/>
      <c r="S12" s="173"/>
      <c r="T12" s="173"/>
      <c r="U12" s="173"/>
      <c r="V12" s="173"/>
      <c r="W12" s="174"/>
      <c r="X12" s="486">
        <f t="shared" si="17"/>
        <v>0</v>
      </c>
      <c r="Y12" s="411"/>
      <c r="Z12" s="173"/>
      <c r="AA12" s="174"/>
      <c r="AB12" s="174"/>
      <c r="AC12" s="174"/>
      <c r="AD12" s="175"/>
      <c r="AE12" s="168"/>
      <c r="AF12" s="190"/>
    </row>
    <row r="13" spans="1:32" s="189" customFormat="1" hidden="1" x14ac:dyDescent="0.25">
      <c r="A13" s="125" t="s">
        <v>127</v>
      </c>
      <c r="B13" s="169" t="s">
        <v>613</v>
      </c>
      <c r="C13" s="182"/>
      <c r="D13" s="233" t="s">
        <v>351</v>
      </c>
      <c r="E13" s="258"/>
      <c r="F13" s="365">
        <f t="shared" si="21"/>
        <v>0</v>
      </c>
      <c r="G13" s="613">
        <f t="shared" si="22"/>
        <v>0</v>
      </c>
      <c r="H13" s="613">
        <f t="shared" si="23"/>
        <v>0</v>
      </c>
      <c r="I13" s="365">
        <v>0</v>
      </c>
      <c r="J13" s="519">
        <v>0</v>
      </c>
      <c r="K13" s="519">
        <v>0</v>
      </c>
      <c r="L13" s="560">
        <f t="shared" si="24"/>
        <v>0</v>
      </c>
      <c r="M13" s="170"/>
      <c r="N13" s="171">
        <f t="shared" si="14"/>
        <v>0</v>
      </c>
      <c r="O13" s="179"/>
      <c r="P13" s="173"/>
      <c r="Q13" s="173"/>
      <c r="R13" s="179"/>
      <c r="S13" s="173"/>
      <c r="T13" s="173"/>
      <c r="U13" s="173"/>
      <c r="V13" s="173"/>
      <c r="W13" s="174"/>
      <c r="X13" s="486">
        <f t="shared" si="17"/>
        <v>0</v>
      </c>
      <c r="Y13" s="411"/>
      <c r="Z13" s="173"/>
      <c r="AA13" s="174"/>
      <c r="AB13" s="174"/>
      <c r="AC13" s="174"/>
      <c r="AD13" s="175"/>
      <c r="AE13" s="168"/>
      <c r="AF13" s="190"/>
    </row>
    <row r="14" spans="1:32" s="189" customFormat="1" hidden="1" x14ac:dyDescent="0.25">
      <c r="A14" s="125" t="s">
        <v>128</v>
      </c>
      <c r="B14" s="169" t="s">
        <v>614</v>
      </c>
      <c r="C14" s="182"/>
      <c r="D14" s="233" t="s">
        <v>129</v>
      </c>
      <c r="E14" s="258"/>
      <c r="F14" s="365">
        <f t="shared" si="21"/>
        <v>0</v>
      </c>
      <c r="G14" s="613">
        <f t="shared" si="22"/>
        <v>0</v>
      </c>
      <c r="H14" s="613">
        <f t="shared" si="23"/>
        <v>0</v>
      </c>
      <c r="I14" s="365">
        <v>0</v>
      </c>
      <c r="J14" s="519">
        <v>0</v>
      </c>
      <c r="K14" s="519">
        <v>0</v>
      </c>
      <c r="L14" s="560">
        <f t="shared" si="24"/>
        <v>0</v>
      </c>
      <c r="M14" s="170"/>
      <c r="N14" s="171">
        <f t="shared" si="14"/>
        <v>0</v>
      </c>
      <c r="O14" s="179"/>
      <c r="P14" s="173"/>
      <c r="Q14" s="173"/>
      <c r="R14" s="179"/>
      <c r="S14" s="173"/>
      <c r="T14" s="173"/>
      <c r="U14" s="173"/>
      <c r="V14" s="173"/>
      <c r="W14" s="174"/>
      <c r="X14" s="486">
        <f t="shared" si="17"/>
        <v>0</v>
      </c>
      <c r="Y14" s="411"/>
      <c r="Z14" s="173"/>
      <c r="AA14" s="174"/>
      <c r="AB14" s="174"/>
      <c r="AC14" s="174"/>
      <c r="AD14" s="175"/>
      <c r="AE14" s="168"/>
      <c r="AF14" s="190"/>
    </row>
    <row r="15" spans="1:32" s="189" customFormat="1" hidden="1" x14ac:dyDescent="0.25">
      <c r="A15" s="125" t="s">
        <v>130</v>
      </c>
      <c r="B15" s="169" t="s">
        <v>615</v>
      </c>
      <c r="C15" s="182"/>
      <c r="D15" s="233" t="s">
        <v>131</v>
      </c>
      <c r="E15" s="258"/>
      <c r="F15" s="365">
        <f t="shared" si="21"/>
        <v>0</v>
      </c>
      <c r="G15" s="613">
        <f t="shared" si="22"/>
        <v>0</v>
      </c>
      <c r="H15" s="613">
        <f t="shared" si="23"/>
        <v>0</v>
      </c>
      <c r="I15" s="365">
        <v>0</v>
      </c>
      <c r="J15" s="519">
        <v>0</v>
      </c>
      <c r="K15" s="519">
        <v>0</v>
      </c>
      <c r="L15" s="560">
        <f t="shared" si="24"/>
        <v>0</v>
      </c>
      <c r="M15" s="170"/>
      <c r="N15" s="171">
        <f t="shared" si="14"/>
        <v>0</v>
      </c>
      <c r="O15" s="179"/>
      <c r="P15" s="173"/>
      <c r="Q15" s="173"/>
      <c r="R15" s="179"/>
      <c r="S15" s="173"/>
      <c r="T15" s="173"/>
      <c r="U15" s="173"/>
      <c r="V15" s="173"/>
      <c r="W15" s="174"/>
      <c r="X15" s="486">
        <f t="shared" si="17"/>
        <v>0</v>
      </c>
      <c r="Y15" s="411"/>
      <c r="Z15" s="173"/>
      <c r="AA15" s="174"/>
      <c r="AB15" s="174"/>
      <c r="AC15" s="174"/>
      <c r="AD15" s="175"/>
      <c r="AE15" s="168"/>
      <c r="AF15" s="190"/>
    </row>
    <row r="16" spans="1:32" s="189" customFormat="1" hidden="1" x14ac:dyDescent="0.25">
      <c r="A16" s="125" t="s">
        <v>132</v>
      </c>
      <c r="B16" s="169" t="s">
        <v>616</v>
      </c>
      <c r="C16" s="182"/>
      <c r="D16" s="233" t="s">
        <v>133</v>
      </c>
      <c r="E16" s="258"/>
      <c r="F16" s="365">
        <f t="shared" si="21"/>
        <v>0</v>
      </c>
      <c r="G16" s="613">
        <f t="shared" si="22"/>
        <v>0</v>
      </c>
      <c r="H16" s="613">
        <f t="shared" si="23"/>
        <v>0</v>
      </c>
      <c r="I16" s="365">
        <v>0</v>
      </c>
      <c r="J16" s="519">
        <v>0</v>
      </c>
      <c r="K16" s="519">
        <v>0</v>
      </c>
      <c r="L16" s="560">
        <f t="shared" si="24"/>
        <v>0</v>
      </c>
      <c r="M16" s="170"/>
      <c r="N16" s="171">
        <f t="shared" si="14"/>
        <v>0</v>
      </c>
      <c r="O16" s="179"/>
      <c r="P16" s="173"/>
      <c r="Q16" s="173"/>
      <c r="R16" s="179"/>
      <c r="S16" s="173"/>
      <c r="T16" s="173"/>
      <c r="U16" s="173"/>
      <c r="V16" s="173"/>
      <c r="W16" s="174"/>
      <c r="X16" s="486">
        <f t="shared" si="17"/>
        <v>0</v>
      </c>
      <c r="Y16" s="411"/>
      <c r="Z16" s="173"/>
      <c r="AA16" s="174"/>
      <c r="AB16" s="174"/>
      <c r="AC16" s="174"/>
      <c r="AD16" s="175"/>
      <c r="AE16" s="168"/>
      <c r="AF16" s="190"/>
    </row>
    <row r="17" spans="1:32" s="189" customFormat="1" hidden="1" x14ac:dyDescent="0.25">
      <c r="A17" s="125" t="s">
        <v>134</v>
      </c>
      <c r="B17" s="169" t="s">
        <v>617</v>
      </c>
      <c r="C17" s="182"/>
      <c r="D17" s="233" t="s">
        <v>135</v>
      </c>
      <c r="E17" s="258"/>
      <c r="F17" s="365">
        <f t="shared" si="21"/>
        <v>0</v>
      </c>
      <c r="G17" s="613">
        <f t="shared" si="22"/>
        <v>0</v>
      </c>
      <c r="H17" s="613">
        <f t="shared" si="23"/>
        <v>0</v>
      </c>
      <c r="I17" s="365">
        <v>0</v>
      </c>
      <c r="J17" s="519">
        <v>0</v>
      </c>
      <c r="K17" s="519">
        <v>0</v>
      </c>
      <c r="L17" s="560">
        <f t="shared" si="24"/>
        <v>0</v>
      </c>
      <c r="M17" s="170"/>
      <c r="N17" s="171">
        <f t="shared" si="14"/>
        <v>0</v>
      </c>
      <c r="O17" s="179"/>
      <c r="P17" s="173"/>
      <c r="Q17" s="173"/>
      <c r="R17" s="179"/>
      <c r="S17" s="173"/>
      <c r="T17" s="173"/>
      <c r="U17" s="173"/>
      <c r="V17" s="173"/>
      <c r="W17" s="174"/>
      <c r="X17" s="486">
        <f t="shared" si="17"/>
        <v>0</v>
      </c>
      <c r="Y17" s="411"/>
      <c r="Z17" s="173"/>
      <c r="AA17" s="174"/>
      <c r="AB17" s="174"/>
      <c r="AC17" s="174"/>
      <c r="AD17" s="175"/>
      <c r="AE17" s="168"/>
      <c r="AF17" s="190"/>
    </row>
    <row r="18" spans="1:32" x14ac:dyDescent="0.25">
      <c r="B18" s="54"/>
      <c r="C18" s="293"/>
      <c r="D18" s="208"/>
      <c r="E18" s="316" t="s">
        <v>1038</v>
      </c>
      <c r="F18" s="373">
        <v>7519</v>
      </c>
      <c r="G18" s="621">
        <v>7519</v>
      </c>
      <c r="H18" s="621">
        <v>7519</v>
      </c>
      <c r="I18" s="373">
        <v>7519</v>
      </c>
      <c r="J18" s="527">
        <v>7519</v>
      </c>
      <c r="K18" s="527">
        <v>7519</v>
      </c>
      <c r="L18" s="568">
        <f t="shared" ref="L18:L21" si="25">SUM(X18:AD18)</f>
        <v>7519</v>
      </c>
      <c r="M18" s="141"/>
      <c r="N18" s="159">
        <f t="shared" ref="N18:N20" si="26">SUM(L18:M18)</f>
        <v>7519</v>
      </c>
      <c r="O18" s="73">
        <f>N18</f>
        <v>7519</v>
      </c>
      <c r="P18" s="1"/>
      <c r="Q18" s="1"/>
      <c r="R18" s="73">
        <v>7519</v>
      </c>
      <c r="S18" s="1"/>
      <c r="T18" s="1"/>
      <c r="U18" s="1"/>
      <c r="V18" s="1"/>
      <c r="W18" s="79"/>
      <c r="X18" s="489">
        <f t="shared" si="17"/>
        <v>7519</v>
      </c>
      <c r="Y18" s="414"/>
      <c r="Z18" s="1"/>
      <c r="AA18" s="79"/>
      <c r="AB18" s="79"/>
      <c r="AC18" s="79"/>
      <c r="AD18" s="44"/>
      <c r="AE18" s="168"/>
      <c r="AF18" s="190"/>
    </row>
    <row r="19" spans="1:32" x14ac:dyDescent="0.25">
      <c r="B19" s="54"/>
      <c r="C19" s="293"/>
      <c r="D19" s="208"/>
      <c r="E19" s="316" t="s">
        <v>1039</v>
      </c>
      <c r="F19" s="373">
        <v>7519</v>
      </c>
      <c r="G19" s="621">
        <v>7519</v>
      </c>
      <c r="H19" s="621">
        <v>7519</v>
      </c>
      <c r="I19" s="373">
        <v>7519</v>
      </c>
      <c r="J19" s="527">
        <v>7519</v>
      </c>
      <c r="K19" s="527">
        <v>7519</v>
      </c>
      <c r="L19" s="568">
        <f t="shared" si="25"/>
        <v>7519</v>
      </c>
      <c r="M19" s="141"/>
      <c r="N19" s="159">
        <f t="shared" si="26"/>
        <v>7519</v>
      </c>
      <c r="O19" s="73"/>
      <c r="P19" s="1">
        <f>N19</f>
        <v>7519</v>
      </c>
      <c r="Q19" s="1"/>
      <c r="R19" s="73">
        <v>7519</v>
      </c>
      <c r="S19" s="1"/>
      <c r="T19" s="1"/>
      <c r="U19" s="1"/>
      <c r="V19" s="1"/>
      <c r="W19" s="79"/>
      <c r="X19" s="489">
        <f t="shared" si="17"/>
        <v>7519</v>
      </c>
      <c r="Y19" s="414"/>
      <c r="Z19" s="1"/>
      <c r="AA19" s="79"/>
      <c r="AB19" s="79"/>
      <c r="AC19" s="79"/>
      <c r="AD19" s="44"/>
      <c r="AE19" s="168"/>
      <c r="AF19" s="190"/>
    </row>
    <row r="20" spans="1:32" x14ac:dyDescent="0.25">
      <c r="B20" s="54"/>
      <c r="C20" s="293"/>
      <c r="D20" s="208"/>
      <c r="E20" s="316" t="s">
        <v>1040</v>
      </c>
      <c r="F20" s="373">
        <v>41355</v>
      </c>
      <c r="G20" s="621">
        <v>41354</v>
      </c>
      <c r="H20" s="621">
        <v>41354</v>
      </c>
      <c r="I20" s="373">
        <v>41354</v>
      </c>
      <c r="J20" s="527">
        <v>41354</v>
      </c>
      <c r="K20" s="527">
        <v>41354</v>
      </c>
      <c r="L20" s="568">
        <f t="shared" si="25"/>
        <v>41354</v>
      </c>
      <c r="M20" s="141"/>
      <c r="N20" s="159">
        <f t="shared" si="26"/>
        <v>41354</v>
      </c>
      <c r="O20" s="73"/>
      <c r="P20" s="1"/>
      <c r="Q20" s="1">
        <f>N20</f>
        <v>41354</v>
      </c>
      <c r="R20" s="73">
        <v>41354</v>
      </c>
      <c r="S20" s="1"/>
      <c r="T20" s="1"/>
      <c r="U20" s="1"/>
      <c r="V20" s="1"/>
      <c r="W20" s="79"/>
      <c r="X20" s="489">
        <f t="shared" si="17"/>
        <v>41354</v>
      </c>
      <c r="Y20" s="414"/>
      <c r="Z20" s="1"/>
      <c r="AA20" s="79"/>
      <c r="AB20" s="79"/>
      <c r="AC20" s="79"/>
      <c r="AD20" s="44"/>
      <c r="AE20" s="168"/>
      <c r="AF20" s="190"/>
    </row>
    <row r="21" spans="1:32" s="189" customFormat="1" ht="15.75" thickBot="1" x14ac:dyDescent="0.3">
      <c r="A21" s="125" t="s">
        <v>136</v>
      </c>
      <c r="B21" s="169" t="s">
        <v>618</v>
      </c>
      <c r="C21" s="182"/>
      <c r="D21" s="233" t="s">
        <v>137</v>
      </c>
      <c r="E21" s="258"/>
      <c r="F21" s="365">
        <v>72032</v>
      </c>
      <c r="G21" s="613">
        <v>72032</v>
      </c>
      <c r="H21" s="613">
        <v>72032</v>
      </c>
      <c r="I21" s="365">
        <v>72032</v>
      </c>
      <c r="J21" s="519">
        <v>72032</v>
      </c>
      <c r="K21" s="519">
        <v>72032</v>
      </c>
      <c r="L21" s="560">
        <f t="shared" si="25"/>
        <v>66780</v>
      </c>
      <c r="M21" s="170"/>
      <c r="N21" s="171">
        <f t="shared" si="14"/>
        <v>66780</v>
      </c>
      <c r="O21" s="179"/>
      <c r="P21" s="173"/>
      <c r="Q21" s="173">
        <f>N21</f>
        <v>66780</v>
      </c>
      <c r="R21" s="179">
        <v>4032</v>
      </c>
      <c r="S21" s="173">
        <v>2268</v>
      </c>
      <c r="T21" s="173">
        <v>7560</v>
      </c>
      <c r="U21" s="173"/>
      <c r="V21" s="173">
        <v>10500</v>
      </c>
      <c r="W21" s="174">
        <v>2268</v>
      </c>
      <c r="X21" s="486">
        <f t="shared" si="17"/>
        <v>26628</v>
      </c>
      <c r="Y21" s="411">
        <v>12600</v>
      </c>
      <c r="Z21" s="173">
        <v>6300</v>
      </c>
      <c r="AA21" s="174"/>
      <c r="AB21" s="174">
        <v>7560</v>
      </c>
      <c r="AC21" s="174">
        <v>7980</v>
      </c>
      <c r="AD21" s="175">
        <v>5712</v>
      </c>
      <c r="AE21" s="168"/>
      <c r="AF21" s="190"/>
    </row>
    <row r="22" spans="1:32" s="189" customFormat="1" ht="15.75" hidden="1" thickBot="1" x14ac:dyDescent="0.3">
      <c r="A22" s="125" t="s">
        <v>138</v>
      </c>
      <c r="B22" s="169" t="s">
        <v>619</v>
      </c>
      <c r="C22" s="182"/>
      <c r="D22" s="233" t="s">
        <v>139</v>
      </c>
      <c r="E22" s="258"/>
      <c r="F22" s="365">
        <f>SUM(Q22:AC22)</f>
        <v>0</v>
      </c>
      <c r="G22" s="613">
        <f>SUM(Q22:AC22)</f>
        <v>0</v>
      </c>
      <c r="H22" s="613">
        <f>SUM(Q22:AC22)</f>
        <v>0</v>
      </c>
      <c r="I22" s="365">
        <f>SUM(Q22:AC22)</f>
        <v>0</v>
      </c>
      <c r="J22" s="519">
        <f t="shared" ref="J22:K25" si="27">SUM(Q22:AC22)</f>
        <v>0</v>
      </c>
      <c r="K22" s="519">
        <f t="shared" si="27"/>
        <v>0</v>
      </c>
      <c r="L22" s="560">
        <f t="shared" ref="L22:L25" si="28">SUM(R22:AD22)</f>
        <v>0</v>
      </c>
      <c r="M22" s="170"/>
      <c r="N22" s="171">
        <f t="shared" si="9"/>
        <v>0</v>
      </c>
      <c r="O22" s="179"/>
      <c r="P22" s="173"/>
      <c r="Q22" s="173"/>
      <c r="R22" s="179"/>
      <c r="S22" s="173"/>
      <c r="T22" s="173"/>
      <c r="U22" s="173"/>
      <c r="V22" s="173"/>
      <c r="W22" s="174"/>
      <c r="X22" s="486">
        <f t="shared" si="17"/>
        <v>0</v>
      </c>
      <c r="Y22" s="411"/>
      <c r="Z22" s="173"/>
      <c r="AA22" s="174"/>
      <c r="AB22" s="174"/>
      <c r="AC22" s="174"/>
      <c r="AD22" s="175"/>
      <c r="AE22" s="168"/>
      <c r="AF22" s="190"/>
    </row>
    <row r="23" spans="1:32" s="189" customFormat="1" ht="15.75" hidden="1" thickBot="1" x14ac:dyDescent="0.3">
      <c r="A23" s="125" t="s">
        <v>140</v>
      </c>
      <c r="B23" s="169" t="s">
        <v>620</v>
      </c>
      <c r="C23" s="182"/>
      <c r="D23" s="233" t="s">
        <v>141</v>
      </c>
      <c r="E23" s="258"/>
      <c r="F23" s="365">
        <f>SUM(Q23:AC23)</f>
        <v>0</v>
      </c>
      <c r="G23" s="613">
        <f>SUM(Q23:AC23)</f>
        <v>0</v>
      </c>
      <c r="H23" s="613">
        <f>SUM(Q23:AC23)</f>
        <v>0</v>
      </c>
      <c r="I23" s="365">
        <f>SUM(Q23:AC23)</f>
        <v>0</v>
      </c>
      <c r="J23" s="519">
        <f t="shared" si="27"/>
        <v>0</v>
      </c>
      <c r="K23" s="519">
        <f t="shared" si="27"/>
        <v>0</v>
      </c>
      <c r="L23" s="560">
        <f t="shared" si="28"/>
        <v>0</v>
      </c>
      <c r="M23" s="170"/>
      <c r="N23" s="171">
        <f t="shared" si="9"/>
        <v>0</v>
      </c>
      <c r="O23" s="179"/>
      <c r="P23" s="173"/>
      <c r="Q23" s="173"/>
      <c r="R23" s="179"/>
      <c r="S23" s="173"/>
      <c r="T23" s="173"/>
      <c r="U23" s="173"/>
      <c r="V23" s="173"/>
      <c r="W23" s="174"/>
      <c r="X23" s="486">
        <f t="shared" si="17"/>
        <v>0</v>
      </c>
      <c r="Y23" s="411"/>
      <c r="Z23" s="173"/>
      <c r="AA23" s="174"/>
      <c r="AB23" s="174"/>
      <c r="AC23" s="174"/>
      <c r="AD23" s="175"/>
      <c r="AE23" s="168"/>
      <c r="AF23" s="190"/>
    </row>
    <row r="24" spans="1:32" s="189" customFormat="1" ht="15.75" hidden="1" thickBot="1" x14ac:dyDescent="0.3">
      <c r="A24" s="125" t="s">
        <v>142</v>
      </c>
      <c r="B24" s="169" t="s">
        <v>621</v>
      </c>
      <c r="C24" s="182"/>
      <c r="D24" s="233" t="s">
        <v>143</v>
      </c>
      <c r="E24" s="258"/>
      <c r="F24" s="365">
        <f>SUM(Q24:AC24)</f>
        <v>0</v>
      </c>
      <c r="G24" s="613">
        <f>SUM(Q24:AC24)</f>
        <v>0</v>
      </c>
      <c r="H24" s="613">
        <f>SUM(Q24:AC24)</f>
        <v>0</v>
      </c>
      <c r="I24" s="365">
        <f>SUM(Q24:AC24)</f>
        <v>0</v>
      </c>
      <c r="J24" s="519">
        <f t="shared" si="27"/>
        <v>0</v>
      </c>
      <c r="K24" s="519">
        <f t="shared" si="27"/>
        <v>0</v>
      </c>
      <c r="L24" s="560">
        <f t="shared" si="28"/>
        <v>0</v>
      </c>
      <c r="M24" s="170"/>
      <c r="N24" s="171">
        <f t="shared" si="9"/>
        <v>0</v>
      </c>
      <c r="O24" s="179"/>
      <c r="P24" s="173"/>
      <c r="Q24" s="173"/>
      <c r="R24" s="179"/>
      <c r="S24" s="173"/>
      <c r="T24" s="173"/>
      <c r="U24" s="173"/>
      <c r="V24" s="173"/>
      <c r="W24" s="174"/>
      <c r="X24" s="486">
        <f t="shared" si="17"/>
        <v>0</v>
      </c>
      <c r="Y24" s="411"/>
      <c r="Z24" s="173"/>
      <c r="AA24" s="174"/>
      <c r="AB24" s="174"/>
      <c r="AC24" s="174"/>
      <c r="AD24" s="175"/>
      <c r="AE24" s="168"/>
      <c r="AF24" s="190"/>
    </row>
    <row r="25" spans="1:32" s="189" customFormat="1" ht="15.75" hidden="1" thickBot="1" x14ac:dyDescent="0.3">
      <c r="A25" s="125" t="s">
        <v>144</v>
      </c>
      <c r="B25" s="169" t="s">
        <v>622</v>
      </c>
      <c r="C25" s="182"/>
      <c r="D25" s="233" t="s">
        <v>145</v>
      </c>
      <c r="E25" s="258"/>
      <c r="F25" s="365">
        <f>SUM(Q25:AC25)</f>
        <v>0</v>
      </c>
      <c r="G25" s="613">
        <f>SUM(Q25:AC25)</f>
        <v>0</v>
      </c>
      <c r="H25" s="613">
        <f>SUM(Q25:AC25)</f>
        <v>0</v>
      </c>
      <c r="I25" s="365">
        <f>SUM(Q25:AC25)</f>
        <v>0</v>
      </c>
      <c r="J25" s="519">
        <f t="shared" si="27"/>
        <v>0</v>
      </c>
      <c r="K25" s="519">
        <f t="shared" si="27"/>
        <v>0</v>
      </c>
      <c r="L25" s="560">
        <f t="shared" si="28"/>
        <v>0</v>
      </c>
      <c r="M25" s="170"/>
      <c r="N25" s="171">
        <f t="shared" si="9"/>
        <v>0</v>
      </c>
      <c r="O25" s="179"/>
      <c r="P25" s="173"/>
      <c r="Q25" s="173"/>
      <c r="R25" s="179"/>
      <c r="S25" s="173"/>
      <c r="T25" s="173"/>
      <c r="U25" s="173"/>
      <c r="V25" s="173"/>
      <c r="W25" s="174"/>
      <c r="X25" s="486">
        <f t="shared" si="17"/>
        <v>0</v>
      </c>
      <c r="Y25" s="411"/>
      <c r="Z25" s="173"/>
      <c r="AA25" s="174"/>
      <c r="AB25" s="174"/>
      <c r="AC25" s="174"/>
      <c r="AD25" s="175"/>
      <c r="AE25" s="168"/>
      <c r="AF25" s="190"/>
    </row>
    <row r="26" spans="1:32" ht="15.75" hidden="1" thickBot="1" x14ac:dyDescent="0.3">
      <c r="B26" s="90" t="s">
        <v>623</v>
      </c>
      <c r="C26" s="799" t="s">
        <v>146</v>
      </c>
      <c r="D26" s="800"/>
      <c r="E26" s="800"/>
      <c r="F26" s="366">
        <f t="shared" ref="F26:L26" si="29">F27+F28+F29</f>
        <v>0</v>
      </c>
      <c r="G26" s="614">
        <f t="shared" si="29"/>
        <v>0</v>
      </c>
      <c r="H26" s="614">
        <f t="shared" si="29"/>
        <v>0</v>
      </c>
      <c r="I26" s="366">
        <f t="shared" si="29"/>
        <v>0</v>
      </c>
      <c r="J26" s="520">
        <f t="shared" ref="J26" si="30">J27+J28+J29</f>
        <v>0</v>
      </c>
      <c r="K26" s="520">
        <f t="shared" si="29"/>
        <v>0</v>
      </c>
      <c r="L26" s="561">
        <f t="shared" si="29"/>
        <v>0</v>
      </c>
      <c r="M26" s="142">
        <f t="shared" ref="M26:AD26" si="31">M27+M28+M29</f>
        <v>0</v>
      </c>
      <c r="N26" s="158">
        <f t="shared" si="9"/>
        <v>0</v>
      </c>
      <c r="O26" s="92">
        <f t="shared" ref="O26:Q26" si="32">O27+O28+O29</f>
        <v>0</v>
      </c>
      <c r="P26" s="93">
        <f t="shared" si="32"/>
        <v>0</v>
      </c>
      <c r="Q26" s="93">
        <f t="shared" si="32"/>
        <v>0</v>
      </c>
      <c r="R26" s="92">
        <f t="shared" si="31"/>
        <v>0</v>
      </c>
      <c r="S26" s="93">
        <f t="shared" si="31"/>
        <v>0</v>
      </c>
      <c r="T26" s="93">
        <f t="shared" si="31"/>
        <v>0</v>
      </c>
      <c r="U26" s="93">
        <f t="shared" si="31"/>
        <v>0</v>
      </c>
      <c r="V26" s="93">
        <f t="shared" si="31"/>
        <v>0</v>
      </c>
      <c r="W26" s="96">
        <f t="shared" ref="W26" si="33">W27+W28+W29</f>
        <v>0</v>
      </c>
      <c r="X26" s="487">
        <f t="shared" si="17"/>
        <v>0</v>
      </c>
      <c r="Y26" s="412">
        <f t="shared" si="31"/>
        <v>0</v>
      </c>
      <c r="Z26" s="93">
        <f t="shared" si="31"/>
        <v>0</v>
      </c>
      <c r="AA26" s="96">
        <f t="shared" si="31"/>
        <v>0</v>
      </c>
      <c r="AB26" s="96">
        <f t="shared" si="31"/>
        <v>0</v>
      </c>
      <c r="AC26" s="96">
        <f t="shared" si="31"/>
        <v>0</v>
      </c>
      <c r="AD26" s="97">
        <f t="shared" si="31"/>
        <v>0</v>
      </c>
      <c r="AE26" s="168"/>
      <c r="AF26" s="190"/>
    </row>
    <row r="27" spans="1:32" s="41" customFormat="1" ht="15.75" hidden="1" thickBot="1" x14ac:dyDescent="0.3">
      <c r="A27" s="125" t="s">
        <v>147</v>
      </c>
      <c r="B27" s="52" t="s">
        <v>624</v>
      </c>
      <c r="C27" s="823" t="s">
        <v>148</v>
      </c>
      <c r="D27" s="824"/>
      <c r="E27" s="824"/>
      <c r="F27" s="367">
        <f>SUM(Q27:AC27)</f>
        <v>0</v>
      </c>
      <c r="G27" s="615">
        <f>SUM(Q27:AC27)</f>
        <v>0</v>
      </c>
      <c r="H27" s="615">
        <f>SUM(Q27:AC27)</f>
        <v>0</v>
      </c>
      <c r="I27" s="367">
        <f>SUM(Q27:AC27)</f>
        <v>0</v>
      </c>
      <c r="J27" s="521">
        <f t="shared" ref="J27:K29" si="34">SUM(Q27:AC27)</f>
        <v>0</v>
      </c>
      <c r="K27" s="521">
        <f t="shared" si="34"/>
        <v>0</v>
      </c>
      <c r="L27" s="562">
        <f t="shared" ref="L27:L29" si="35">SUM(R27:AD27)</f>
        <v>0</v>
      </c>
      <c r="M27" s="148"/>
      <c r="N27" s="160">
        <f t="shared" si="9"/>
        <v>0</v>
      </c>
      <c r="O27" s="75"/>
      <c r="P27" s="13"/>
      <c r="Q27" s="13"/>
      <c r="R27" s="75"/>
      <c r="S27" s="13"/>
      <c r="T27" s="13"/>
      <c r="U27" s="13"/>
      <c r="V27" s="13"/>
      <c r="W27" s="80"/>
      <c r="X27" s="488">
        <f t="shared" si="17"/>
        <v>0</v>
      </c>
      <c r="Y27" s="413"/>
      <c r="Z27" s="13"/>
      <c r="AA27" s="80"/>
      <c r="AB27" s="80"/>
      <c r="AC27" s="80"/>
      <c r="AD27" s="45"/>
      <c r="AE27" s="168"/>
      <c r="AF27" s="190"/>
    </row>
    <row r="28" spans="1:32" s="41" customFormat="1" ht="25.5" hidden="1" customHeight="1" x14ac:dyDescent="0.25">
      <c r="A28" s="125" t="s">
        <v>149</v>
      </c>
      <c r="B28" s="52" t="s">
        <v>625</v>
      </c>
      <c r="C28" s="825" t="s">
        <v>862</v>
      </c>
      <c r="D28" s="826"/>
      <c r="E28" s="826"/>
      <c r="F28" s="367">
        <f>SUM(Q28:AC28)</f>
        <v>0</v>
      </c>
      <c r="G28" s="615">
        <f>SUM(Q28:AC28)</f>
        <v>0</v>
      </c>
      <c r="H28" s="615">
        <f>SUM(Q28:AC28)</f>
        <v>0</v>
      </c>
      <c r="I28" s="367">
        <f>SUM(Q28:AC28)</f>
        <v>0</v>
      </c>
      <c r="J28" s="521">
        <f t="shared" si="34"/>
        <v>0</v>
      </c>
      <c r="K28" s="521">
        <f t="shared" si="34"/>
        <v>0</v>
      </c>
      <c r="L28" s="562">
        <f t="shared" si="35"/>
        <v>0</v>
      </c>
      <c r="M28" s="148"/>
      <c r="N28" s="160">
        <f t="shared" si="9"/>
        <v>0</v>
      </c>
      <c r="O28" s="75"/>
      <c r="P28" s="13"/>
      <c r="Q28" s="13"/>
      <c r="R28" s="75"/>
      <c r="S28" s="13"/>
      <c r="T28" s="13"/>
      <c r="U28" s="13"/>
      <c r="V28" s="13"/>
      <c r="W28" s="80"/>
      <c r="X28" s="488">
        <f t="shared" si="17"/>
        <v>0</v>
      </c>
      <c r="Y28" s="413"/>
      <c r="Z28" s="13"/>
      <c r="AA28" s="80"/>
      <c r="AB28" s="80"/>
      <c r="AC28" s="80"/>
      <c r="AD28" s="45"/>
      <c r="AE28" s="168"/>
      <c r="AF28" s="190"/>
    </row>
    <row r="29" spans="1:32" s="41" customFormat="1" ht="15.75" hidden="1" thickBot="1" x14ac:dyDescent="0.3">
      <c r="A29" s="125" t="s">
        <v>150</v>
      </c>
      <c r="B29" s="176" t="s">
        <v>626</v>
      </c>
      <c r="C29" s="872" t="s">
        <v>151</v>
      </c>
      <c r="D29" s="873"/>
      <c r="E29" s="873"/>
      <c r="F29" s="368">
        <f>SUM(Q29:AC29)</f>
        <v>0</v>
      </c>
      <c r="G29" s="616">
        <f>SUM(Q29:AC29)</f>
        <v>0</v>
      </c>
      <c r="H29" s="616">
        <f>SUM(Q29:AC29)</f>
        <v>0</v>
      </c>
      <c r="I29" s="368">
        <f>SUM(Q29:AC29)</f>
        <v>0</v>
      </c>
      <c r="J29" s="522">
        <f t="shared" si="34"/>
        <v>0</v>
      </c>
      <c r="K29" s="522">
        <f t="shared" si="34"/>
        <v>0</v>
      </c>
      <c r="L29" s="563">
        <f t="shared" si="35"/>
        <v>0</v>
      </c>
      <c r="M29" s="177"/>
      <c r="N29" s="160">
        <f t="shared" si="9"/>
        <v>0</v>
      </c>
      <c r="O29" s="75"/>
      <c r="P29" s="13"/>
      <c r="Q29" s="13"/>
      <c r="R29" s="75"/>
      <c r="S29" s="13"/>
      <c r="T29" s="13"/>
      <c r="U29" s="13"/>
      <c r="V29" s="13"/>
      <c r="W29" s="80"/>
      <c r="X29" s="488">
        <f t="shared" si="17"/>
        <v>0</v>
      </c>
      <c r="Y29" s="413"/>
      <c r="Z29" s="13"/>
      <c r="AA29" s="80"/>
      <c r="AB29" s="80"/>
      <c r="AC29" s="80"/>
      <c r="AD29" s="45"/>
      <c r="AE29" s="168"/>
      <c r="AF29" s="190"/>
    </row>
    <row r="30" spans="1:32" ht="15.75" thickBot="1" x14ac:dyDescent="0.3">
      <c r="A30" s="125" t="s">
        <v>951</v>
      </c>
      <c r="B30" s="82" t="s">
        <v>152</v>
      </c>
      <c r="C30" s="770" t="s">
        <v>803</v>
      </c>
      <c r="D30" s="770"/>
      <c r="E30" s="771"/>
      <c r="F30" s="369">
        <f t="shared" ref="F30:L30" si="36">F31+F35+F36+F37+F38+F39+F40</f>
        <v>896324.59999999986</v>
      </c>
      <c r="G30" s="617">
        <f t="shared" si="36"/>
        <v>896324.59999999986</v>
      </c>
      <c r="H30" s="617">
        <f t="shared" si="36"/>
        <v>896324.59999999986</v>
      </c>
      <c r="I30" s="369">
        <f t="shared" si="36"/>
        <v>896324.89999999991</v>
      </c>
      <c r="J30" s="523">
        <f t="shared" ref="J30" si="37">J31+J35+J36+J37+J38+J39+J40</f>
        <v>905306.29999999993</v>
      </c>
      <c r="K30" s="523">
        <f t="shared" si="36"/>
        <v>905306.29999999993</v>
      </c>
      <c r="L30" s="564">
        <f t="shared" si="36"/>
        <v>904809.7</v>
      </c>
      <c r="M30" s="144">
        <f t="shared" ref="M30:AD30" si="38">M31+M35+M36+M37+M38+M39+M40</f>
        <v>0</v>
      </c>
      <c r="N30" s="156">
        <f t="shared" si="9"/>
        <v>904809.7</v>
      </c>
      <c r="O30" s="84">
        <f t="shared" ref="O30:Q30" si="39">O31+O35+O36+O37+O38+O39+O40</f>
        <v>69734</v>
      </c>
      <c r="P30" s="85">
        <f t="shared" si="39"/>
        <v>69734</v>
      </c>
      <c r="Q30" s="85">
        <f t="shared" si="39"/>
        <v>765341.7</v>
      </c>
      <c r="R30" s="84">
        <f t="shared" si="38"/>
        <v>94990</v>
      </c>
      <c r="S30" s="85">
        <f t="shared" si="38"/>
        <v>72848</v>
      </c>
      <c r="T30" s="85">
        <f t="shared" si="38"/>
        <v>72849</v>
      </c>
      <c r="U30" s="85">
        <f t="shared" si="38"/>
        <v>72849</v>
      </c>
      <c r="V30" s="85">
        <f t="shared" si="38"/>
        <v>72849</v>
      </c>
      <c r="W30" s="88">
        <f t="shared" ref="W30" si="40">W31+W35+W36+W37+W38+W39+W40</f>
        <v>72849</v>
      </c>
      <c r="X30" s="484">
        <f t="shared" si="17"/>
        <v>459234</v>
      </c>
      <c r="Y30" s="409">
        <f t="shared" si="38"/>
        <v>72848.38</v>
      </c>
      <c r="Z30" s="85">
        <f t="shared" si="38"/>
        <v>72847.72</v>
      </c>
      <c r="AA30" s="88">
        <f t="shared" si="38"/>
        <v>72848.600000000006</v>
      </c>
      <c r="AB30" s="88">
        <f t="shared" si="38"/>
        <v>72848</v>
      </c>
      <c r="AC30" s="88">
        <f t="shared" si="38"/>
        <v>72849</v>
      </c>
      <c r="AD30" s="89">
        <f t="shared" si="38"/>
        <v>81334</v>
      </c>
      <c r="AE30" s="168"/>
      <c r="AF30" s="190"/>
    </row>
    <row r="31" spans="1:32" x14ac:dyDescent="0.25">
      <c r="B31" s="60"/>
      <c r="C31" s="862" t="s">
        <v>154</v>
      </c>
      <c r="D31" s="863"/>
      <c r="E31" s="863"/>
      <c r="F31" s="370">
        <f t="shared" ref="F31" si="41">SUM(F32:F34)</f>
        <v>896324.59999999986</v>
      </c>
      <c r="G31" s="618">
        <f t="shared" ref="G31" si="42">SUM(G32:G34)</f>
        <v>896324.59999999986</v>
      </c>
      <c r="H31" s="618">
        <f t="shared" ref="H31" si="43">SUM(H32:H34)</f>
        <v>896324.59999999986</v>
      </c>
      <c r="I31" s="370">
        <v>896324.89999999991</v>
      </c>
      <c r="J31" s="524">
        <v>905306.29999999993</v>
      </c>
      <c r="K31" s="524">
        <v>905306.29999999993</v>
      </c>
      <c r="L31" s="565">
        <f t="shared" ref="L31:M31" si="44">SUM(L32:L34)</f>
        <v>904809.7</v>
      </c>
      <c r="M31" s="145">
        <f t="shared" si="44"/>
        <v>0</v>
      </c>
      <c r="N31" s="159">
        <f t="shared" si="9"/>
        <v>904809.7</v>
      </c>
      <c r="O31" s="73">
        <f t="shared" ref="O31:AD31" si="45">SUM(O32:O34)</f>
        <v>69734</v>
      </c>
      <c r="P31" s="1">
        <f t="shared" si="45"/>
        <v>69734</v>
      </c>
      <c r="Q31" s="1">
        <f t="shared" si="45"/>
        <v>765341.7</v>
      </c>
      <c r="R31" s="73">
        <f t="shared" si="45"/>
        <v>94990</v>
      </c>
      <c r="S31" s="1">
        <f t="shared" si="45"/>
        <v>72848</v>
      </c>
      <c r="T31" s="1">
        <f t="shared" si="45"/>
        <v>72849</v>
      </c>
      <c r="U31" s="1">
        <f t="shared" si="45"/>
        <v>72849</v>
      </c>
      <c r="V31" s="1">
        <f t="shared" si="45"/>
        <v>72849</v>
      </c>
      <c r="W31" s="79">
        <f t="shared" ref="W31" si="46">SUM(W32:W34)</f>
        <v>72849</v>
      </c>
      <c r="X31" s="489">
        <f t="shared" si="17"/>
        <v>459234</v>
      </c>
      <c r="Y31" s="414">
        <f t="shared" si="45"/>
        <v>72848.38</v>
      </c>
      <c r="Z31" s="1">
        <f t="shared" si="45"/>
        <v>72847.72</v>
      </c>
      <c r="AA31" s="79">
        <f t="shared" si="45"/>
        <v>72848.600000000006</v>
      </c>
      <c r="AB31" s="79">
        <f t="shared" si="45"/>
        <v>72848</v>
      </c>
      <c r="AC31" s="79">
        <f t="shared" si="45"/>
        <v>72849</v>
      </c>
      <c r="AD31" s="44">
        <f t="shared" si="45"/>
        <v>81334</v>
      </c>
      <c r="AE31" s="168"/>
      <c r="AF31" s="190"/>
    </row>
    <row r="32" spans="1:32" x14ac:dyDescent="0.25">
      <c r="B32" s="60"/>
      <c r="C32" s="311"/>
      <c r="D32" s="312" t="s">
        <v>1038</v>
      </c>
      <c r="E32" s="312"/>
      <c r="F32" s="370">
        <v>69734</v>
      </c>
      <c r="G32" s="618">
        <v>69734</v>
      </c>
      <c r="H32" s="618">
        <v>69734</v>
      </c>
      <c r="I32" s="370">
        <v>69734</v>
      </c>
      <c r="J32" s="524">
        <v>69734</v>
      </c>
      <c r="K32" s="524">
        <v>69734</v>
      </c>
      <c r="L32" s="565">
        <f t="shared" ref="L32:L34" si="47">SUM(X32:AD32)</f>
        <v>69734</v>
      </c>
      <c r="M32" s="145"/>
      <c r="N32" s="159">
        <f t="shared" ref="N32:N34" si="48">SUM(L32:M32)</f>
        <v>69734</v>
      </c>
      <c r="O32" s="73">
        <f>N32</f>
        <v>69734</v>
      </c>
      <c r="P32" s="1"/>
      <c r="Q32" s="1"/>
      <c r="R32" s="73">
        <v>8024</v>
      </c>
      <c r="S32" s="1">
        <v>5610</v>
      </c>
      <c r="T32" s="1">
        <v>5610</v>
      </c>
      <c r="U32" s="1">
        <v>5610</v>
      </c>
      <c r="V32" s="1">
        <v>5610</v>
      </c>
      <c r="W32" s="79">
        <f t="shared" ref="W32" si="49">W8*0.22</f>
        <v>5610</v>
      </c>
      <c r="X32" s="489">
        <f t="shared" si="17"/>
        <v>36074</v>
      </c>
      <c r="Y32" s="414">
        <f t="shared" ref="Y32:AD32" si="50">Y8*0.22</f>
        <v>5610</v>
      </c>
      <c r="Z32" s="1">
        <f t="shared" si="50"/>
        <v>5610</v>
      </c>
      <c r="AA32" s="79">
        <f t="shared" si="50"/>
        <v>5610</v>
      </c>
      <c r="AB32" s="79">
        <f t="shared" si="50"/>
        <v>5610</v>
      </c>
      <c r="AC32" s="79">
        <v>5610</v>
      </c>
      <c r="AD32" s="44">
        <f t="shared" si="50"/>
        <v>5610</v>
      </c>
      <c r="AE32" s="168"/>
      <c r="AF32" s="190"/>
    </row>
    <row r="33" spans="1:32" x14ac:dyDescent="0.25">
      <c r="B33" s="60"/>
      <c r="C33" s="311"/>
      <c r="D33" s="312" t="s">
        <v>1039</v>
      </c>
      <c r="E33" s="312"/>
      <c r="F33" s="370">
        <v>69734</v>
      </c>
      <c r="G33" s="618">
        <v>69734</v>
      </c>
      <c r="H33" s="618">
        <v>69734</v>
      </c>
      <c r="I33" s="370">
        <v>69734</v>
      </c>
      <c r="J33" s="524">
        <v>69734</v>
      </c>
      <c r="K33" s="524">
        <v>69734</v>
      </c>
      <c r="L33" s="565">
        <f t="shared" si="47"/>
        <v>69734</v>
      </c>
      <c r="M33" s="145"/>
      <c r="N33" s="159">
        <f t="shared" si="48"/>
        <v>69734</v>
      </c>
      <c r="O33" s="73"/>
      <c r="P33" s="1">
        <f>N33</f>
        <v>69734</v>
      </c>
      <c r="Q33" s="1"/>
      <c r="R33" s="73">
        <v>8024</v>
      </c>
      <c r="S33" s="1">
        <v>5610</v>
      </c>
      <c r="T33" s="1">
        <v>5610</v>
      </c>
      <c r="U33" s="1">
        <v>5610</v>
      </c>
      <c r="V33" s="1">
        <v>5610</v>
      </c>
      <c r="W33" s="79">
        <f t="shared" ref="W33" si="51">W9*0.22</f>
        <v>5610</v>
      </c>
      <c r="X33" s="489">
        <f t="shared" si="17"/>
        <v>36074</v>
      </c>
      <c r="Y33" s="414">
        <f t="shared" ref="Y33:AD33" si="52">Y9*0.22</f>
        <v>5610</v>
      </c>
      <c r="Z33" s="1">
        <f t="shared" si="52"/>
        <v>5610</v>
      </c>
      <c r="AA33" s="79">
        <f t="shared" si="52"/>
        <v>5610</v>
      </c>
      <c r="AB33" s="79">
        <f t="shared" si="52"/>
        <v>5610</v>
      </c>
      <c r="AC33" s="79">
        <v>5610</v>
      </c>
      <c r="AD33" s="44">
        <f t="shared" si="52"/>
        <v>5610</v>
      </c>
      <c r="AE33" s="168"/>
      <c r="AF33" s="190"/>
    </row>
    <row r="34" spans="1:32" ht="15.75" thickBot="1" x14ac:dyDescent="0.3">
      <c r="B34" s="60"/>
      <c r="C34" s="311"/>
      <c r="D34" s="312" t="s">
        <v>1040</v>
      </c>
      <c r="E34" s="312"/>
      <c r="F34" s="370">
        <v>756856.59999999986</v>
      </c>
      <c r="G34" s="618">
        <v>756856.59999999986</v>
      </c>
      <c r="H34" s="618">
        <v>756856.59999999986</v>
      </c>
      <c r="I34" s="370">
        <v>756856.89999999991</v>
      </c>
      <c r="J34" s="524">
        <v>765838.29999999993</v>
      </c>
      <c r="K34" s="524">
        <v>765838.29999999993</v>
      </c>
      <c r="L34" s="565">
        <f t="shared" si="47"/>
        <v>765341.7</v>
      </c>
      <c r="M34" s="145"/>
      <c r="N34" s="159">
        <f t="shared" si="48"/>
        <v>765341.7</v>
      </c>
      <c r="O34" s="73"/>
      <c r="P34" s="1"/>
      <c r="Q34" s="1">
        <f>N34</f>
        <v>765341.7</v>
      </c>
      <c r="R34" s="73">
        <v>78942</v>
      </c>
      <c r="S34" s="1">
        <v>61628</v>
      </c>
      <c r="T34" s="1">
        <v>61629</v>
      </c>
      <c r="U34" s="1">
        <v>61629</v>
      </c>
      <c r="V34" s="1">
        <v>61629</v>
      </c>
      <c r="W34" s="79">
        <v>61629</v>
      </c>
      <c r="X34" s="489">
        <f t="shared" si="17"/>
        <v>387086</v>
      </c>
      <c r="Y34" s="414">
        <f t="shared" ref="Y34:AA34" si="53">Y10*0.22</f>
        <v>61628.38</v>
      </c>
      <c r="Z34" s="1">
        <f t="shared" si="53"/>
        <v>61627.72</v>
      </c>
      <c r="AA34" s="79">
        <f t="shared" si="53"/>
        <v>61628.6</v>
      </c>
      <c r="AB34" s="79">
        <v>61628</v>
      </c>
      <c r="AC34" s="79">
        <v>61629</v>
      </c>
      <c r="AD34" s="44">
        <v>70114</v>
      </c>
      <c r="AE34" s="168"/>
      <c r="AF34" s="190"/>
    </row>
    <row r="35" spans="1:32" ht="15.75" hidden="1" thickBot="1" x14ac:dyDescent="0.3">
      <c r="B35" s="61"/>
      <c r="C35" s="858" t="s">
        <v>155</v>
      </c>
      <c r="D35" s="859"/>
      <c r="E35" s="859"/>
      <c r="F35" s="371">
        <f t="shared" ref="F35:F40" si="54">SUM(Q35:AC35)</f>
        <v>0</v>
      </c>
      <c r="G35" s="619">
        <f t="shared" ref="G35:G40" si="55">SUM(Q35:AC35)</f>
        <v>0</v>
      </c>
      <c r="H35" s="619">
        <f t="shared" ref="H35:H40" si="56">SUM(Q35:AC35)</f>
        <v>0</v>
      </c>
      <c r="I35" s="371">
        <f t="shared" ref="I35:I40" si="57">SUM(Q35:AC35)</f>
        <v>0</v>
      </c>
      <c r="J35" s="525">
        <f t="shared" ref="J35:K40" si="58">SUM(Q35:AC35)</f>
        <v>0</v>
      </c>
      <c r="K35" s="525">
        <f t="shared" si="58"/>
        <v>0</v>
      </c>
      <c r="L35" s="566">
        <f t="shared" ref="L35:L40" si="59">SUM(R35:AD35)</f>
        <v>0</v>
      </c>
      <c r="M35" s="146"/>
      <c r="N35" s="159">
        <f t="shared" si="9"/>
        <v>0</v>
      </c>
      <c r="O35" s="73"/>
      <c r="P35" s="1"/>
      <c r="Q35" s="1"/>
      <c r="R35" s="73"/>
      <c r="S35" s="1"/>
      <c r="T35" s="1"/>
      <c r="U35" s="1"/>
      <c r="V35" s="1"/>
      <c r="W35" s="79"/>
      <c r="X35" s="489">
        <f t="shared" si="17"/>
        <v>0</v>
      </c>
      <c r="Y35" s="414"/>
      <c r="Z35" s="1"/>
      <c r="AA35" s="79"/>
      <c r="AB35" s="79"/>
      <c r="AC35" s="79"/>
      <c r="AD35" s="44"/>
      <c r="AE35" s="168"/>
      <c r="AF35" s="190"/>
    </row>
    <row r="36" spans="1:32" ht="15.75" hidden="1" thickBot="1" x14ac:dyDescent="0.3">
      <c r="B36" s="61"/>
      <c r="C36" s="858" t="s">
        <v>156</v>
      </c>
      <c r="D36" s="859"/>
      <c r="E36" s="859"/>
      <c r="F36" s="371">
        <f t="shared" si="54"/>
        <v>0</v>
      </c>
      <c r="G36" s="619">
        <f t="shared" si="55"/>
        <v>0</v>
      </c>
      <c r="H36" s="619">
        <f t="shared" si="56"/>
        <v>0</v>
      </c>
      <c r="I36" s="371">
        <f t="shared" si="57"/>
        <v>0</v>
      </c>
      <c r="J36" s="525">
        <f t="shared" si="58"/>
        <v>0</v>
      </c>
      <c r="K36" s="525">
        <f t="shared" si="58"/>
        <v>0</v>
      </c>
      <c r="L36" s="566">
        <f t="shared" si="59"/>
        <v>0</v>
      </c>
      <c r="M36" s="146"/>
      <c r="N36" s="159">
        <f t="shared" si="9"/>
        <v>0</v>
      </c>
      <c r="O36" s="73"/>
      <c r="P36" s="1"/>
      <c r="Q36" s="1"/>
      <c r="R36" s="73"/>
      <c r="S36" s="1"/>
      <c r="T36" s="1"/>
      <c r="U36" s="1"/>
      <c r="V36" s="1"/>
      <c r="W36" s="79"/>
      <c r="X36" s="489">
        <f t="shared" si="17"/>
        <v>0</v>
      </c>
      <c r="Y36" s="414"/>
      <c r="Z36" s="1"/>
      <c r="AA36" s="79"/>
      <c r="AB36" s="79"/>
      <c r="AC36" s="79"/>
      <c r="AD36" s="44"/>
      <c r="AE36" s="168"/>
      <c r="AF36" s="190"/>
    </row>
    <row r="37" spans="1:32" ht="15.75" hidden="1" thickBot="1" x14ac:dyDescent="0.3">
      <c r="B37" s="61"/>
      <c r="C37" s="858" t="s">
        <v>157</v>
      </c>
      <c r="D37" s="859"/>
      <c r="E37" s="859"/>
      <c r="F37" s="371">
        <f t="shared" si="54"/>
        <v>0</v>
      </c>
      <c r="G37" s="619">
        <f t="shared" si="55"/>
        <v>0</v>
      </c>
      <c r="H37" s="619">
        <f t="shared" si="56"/>
        <v>0</v>
      </c>
      <c r="I37" s="371">
        <f t="shared" si="57"/>
        <v>0</v>
      </c>
      <c r="J37" s="525">
        <f t="shared" si="58"/>
        <v>0</v>
      </c>
      <c r="K37" s="525">
        <f t="shared" si="58"/>
        <v>0</v>
      </c>
      <c r="L37" s="566">
        <f t="shared" si="59"/>
        <v>0</v>
      </c>
      <c r="M37" s="146"/>
      <c r="N37" s="159">
        <f t="shared" si="9"/>
        <v>0</v>
      </c>
      <c r="O37" s="73"/>
      <c r="P37" s="1"/>
      <c r="Q37" s="1"/>
      <c r="R37" s="73"/>
      <c r="S37" s="1"/>
      <c r="T37" s="1"/>
      <c r="U37" s="1"/>
      <c r="V37" s="1"/>
      <c r="W37" s="79"/>
      <c r="X37" s="489">
        <f t="shared" si="17"/>
        <v>0</v>
      </c>
      <c r="Y37" s="414"/>
      <c r="Z37" s="1"/>
      <c r="AA37" s="79"/>
      <c r="AB37" s="79"/>
      <c r="AC37" s="79"/>
      <c r="AD37" s="44"/>
      <c r="AE37" s="168"/>
      <c r="AF37" s="190"/>
    </row>
    <row r="38" spans="1:32" ht="15.75" hidden="1" thickBot="1" x14ac:dyDescent="0.3">
      <c r="B38" s="61"/>
      <c r="C38" s="858" t="s">
        <v>158</v>
      </c>
      <c r="D38" s="859"/>
      <c r="E38" s="859"/>
      <c r="F38" s="371">
        <f t="shared" si="54"/>
        <v>0</v>
      </c>
      <c r="G38" s="619">
        <f t="shared" si="55"/>
        <v>0</v>
      </c>
      <c r="H38" s="619">
        <f t="shared" si="56"/>
        <v>0</v>
      </c>
      <c r="I38" s="371">
        <f t="shared" si="57"/>
        <v>0</v>
      </c>
      <c r="J38" s="525">
        <f t="shared" si="58"/>
        <v>0</v>
      </c>
      <c r="K38" s="525">
        <f t="shared" si="58"/>
        <v>0</v>
      </c>
      <c r="L38" s="566">
        <f t="shared" si="59"/>
        <v>0</v>
      </c>
      <c r="M38" s="146"/>
      <c r="N38" s="159">
        <f t="shared" si="9"/>
        <v>0</v>
      </c>
      <c r="O38" s="73"/>
      <c r="P38" s="1"/>
      <c r="Q38" s="1"/>
      <c r="R38" s="73"/>
      <c r="S38" s="1"/>
      <c r="T38" s="1"/>
      <c r="U38" s="1"/>
      <c r="V38" s="1"/>
      <c r="W38" s="79"/>
      <c r="X38" s="489">
        <f t="shared" si="17"/>
        <v>0</v>
      </c>
      <c r="Y38" s="414"/>
      <c r="Z38" s="1"/>
      <c r="AA38" s="79"/>
      <c r="AB38" s="79"/>
      <c r="AC38" s="79"/>
      <c r="AD38" s="44"/>
      <c r="AE38" s="168"/>
      <c r="AF38" s="190"/>
    </row>
    <row r="39" spans="1:32" ht="15.75" hidden="1" thickBot="1" x14ac:dyDescent="0.3">
      <c r="B39" s="61"/>
      <c r="C39" s="858" t="s">
        <v>159</v>
      </c>
      <c r="D39" s="859"/>
      <c r="E39" s="859"/>
      <c r="F39" s="371">
        <f t="shared" si="54"/>
        <v>0</v>
      </c>
      <c r="G39" s="619">
        <f t="shared" si="55"/>
        <v>0</v>
      </c>
      <c r="H39" s="619">
        <f t="shared" si="56"/>
        <v>0</v>
      </c>
      <c r="I39" s="371">
        <f t="shared" si="57"/>
        <v>0</v>
      </c>
      <c r="J39" s="525">
        <f t="shared" si="58"/>
        <v>0</v>
      </c>
      <c r="K39" s="525">
        <f t="shared" si="58"/>
        <v>0</v>
      </c>
      <c r="L39" s="566">
        <f t="shared" si="59"/>
        <v>0</v>
      </c>
      <c r="M39" s="146"/>
      <c r="N39" s="159">
        <f t="shared" si="9"/>
        <v>0</v>
      </c>
      <c r="O39" s="73"/>
      <c r="P39" s="1"/>
      <c r="Q39" s="1"/>
      <c r="R39" s="73"/>
      <c r="S39" s="1"/>
      <c r="T39" s="1"/>
      <c r="U39" s="1"/>
      <c r="V39" s="1"/>
      <c r="W39" s="79"/>
      <c r="X39" s="489">
        <f t="shared" si="17"/>
        <v>0</v>
      </c>
      <c r="Y39" s="414"/>
      <c r="Z39" s="1"/>
      <c r="AA39" s="79"/>
      <c r="AB39" s="79"/>
      <c r="AC39" s="79"/>
      <c r="AD39" s="44"/>
      <c r="AE39" s="168"/>
      <c r="AF39" s="190"/>
    </row>
    <row r="40" spans="1:32" ht="15.75" hidden="1" thickBot="1" x14ac:dyDescent="0.3">
      <c r="B40" s="62"/>
      <c r="C40" s="860" t="s">
        <v>160</v>
      </c>
      <c r="D40" s="861"/>
      <c r="E40" s="861"/>
      <c r="F40" s="372">
        <f t="shared" si="54"/>
        <v>0</v>
      </c>
      <c r="G40" s="620">
        <f t="shared" si="55"/>
        <v>0</v>
      </c>
      <c r="H40" s="620">
        <f t="shared" si="56"/>
        <v>0</v>
      </c>
      <c r="I40" s="372">
        <f t="shared" si="57"/>
        <v>0</v>
      </c>
      <c r="J40" s="526">
        <f t="shared" si="58"/>
        <v>0</v>
      </c>
      <c r="K40" s="526">
        <f t="shared" si="58"/>
        <v>0</v>
      </c>
      <c r="L40" s="567">
        <f t="shared" si="59"/>
        <v>0</v>
      </c>
      <c r="M40" s="147"/>
      <c r="N40" s="159">
        <f t="shared" si="9"/>
        <v>0</v>
      </c>
      <c r="O40" s="73"/>
      <c r="P40" s="1"/>
      <c r="Q40" s="1"/>
      <c r="R40" s="73"/>
      <c r="S40" s="1"/>
      <c r="T40" s="1"/>
      <c r="U40" s="1"/>
      <c r="V40" s="1"/>
      <c r="W40" s="79"/>
      <c r="X40" s="489">
        <f t="shared" si="17"/>
        <v>0</v>
      </c>
      <c r="Y40" s="414"/>
      <c r="Z40" s="1"/>
      <c r="AA40" s="79"/>
      <c r="AB40" s="79"/>
      <c r="AC40" s="79"/>
      <c r="AD40" s="44"/>
      <c r="AE40" s="168"/>
      <c r="AF40" s="190"/>
    </row>
    <row r="41" spans="1:32" ht="15.75" thickBot="1" x14ac:dyDescent="0.3">
      <c r="B41" s="82" t="s">
        <v>161</v>
      </c>
      <c r="C41" s="771" t="s">
        <v>162</v>
      </c>
      <c r="D41" s="805"/>
      <c r="E41" s="805"/>
      <c r="F41" s="369">
        <f t="shared" ref="F41:M41" si="60">F42+F49+F52+F76+F79</f>
        <v>1509100</v>
      </c>
      <c r="G41" s="617">
        <f t="shared" si="60"/>
        <v>1706445</v>
      </c>
      <c r="H41" s="617">
        <f t="shared" si="60"/>
        <v>1676445</v>
      </c>
      <c r="I41" s="369">
        <f t="shared" ref="I41:J41" si="61">I42+I49+I52+I76+I79</f>
        <v>1693773</v>
      </c>
      <c r="J41" s="523">
        <f t="shared" si="61"/>
        <v>1745826</v>
      </c>
      <c r="K41" s="523">
        <f t="shared" si="60"/>
        <v>1745826</v>
      </c>
      <c r="L41" s="564">
        <f t="shared" si="60"/>
        <v>1483601</v>
      </c>
      <c r="M41" s="144">
        <f t="shared" si="60"/>
        <v>0</v>
      </c>
      <c r="N41" s="156">
        <f t="shared" si="9"/>
        <v>1483601</v>
      </c>
      <c r="O41" s="84">
        <f t="shared" ref="O41:AD41" si="62">O42+O49+O52+O76+O79</f>
        <v>412047</v>
      </c>
      <c r="P41" s="85">
        <f t="shared" si="62"/>
        <v>455772</v>
      </c>
      <c r="Q41" s="85">
        <f t="shared" si="62"/>
        <v>615782</v>
      </c>
      <c r="R41" s="84">
        <f t="shared" si="62"/>
        <v>124624</v>
      </c>
      <c r="S41" s="85">
        <f t="shared" si="62"/>
        <v>181568</v>
      </c>
      <c r="T41" s="85">
        <f t="shared" si="62"/>
        <v>145570</v>
      </c>
      <c r="U41" s="85">
        <f t="shared" si="62"/>
        <v>141901</v>
      </c>
      <c r="V41" s="85">
        <f t="shared" si="62"/>
        <v>114687</v>
      </c>
      <c r="W41" s="88">
        <f t="shared" ref="W41" si="63">W42+W49+W52+W76+W79</f>
        <v>119679</v>
      </c>
      <c r="X41" s="484">
        <f t="shared" si="17"/>
        <v>828029</v>
      </c>
      <c r="Y41" s="409">
        <f t="shared" si="62"/>
        <v>82817</v>
      </c>
      <c r="Z41" s="85">
        <f t="shared" si="62"/>
        <v>82774</v>
      </c>
      <c r="AA41" s="88">
        <f t="shared" si="62"/>
        <v>95840</v>
      </c>
      <c r="AB41" s="88">
        <f t="shared" si="62"/>
        <v>184543</v>
      </c>
      <c r="AC41" s="88">
        <f t="shared" si="62"/>
        <v>109714</v>
      </c>
      <c r="AD41" s="89">
        <f t="shared" si="62"/>
        <v>99884</v>
      </c>
      <c r="AE41" s="168"/>
      <c r="AF41" s="190"/>
    </row>
    <row r="42" spans="1:32" x14ac:dyDescent="0.25">
      <c r="B42" s="122" t="s">
        <v>627</v>
      </c>
      <c r="C42" s="772" t="s">
        <v>163</v>
      </c>
      <c r="D42" s="773"/>
      <c r="E42" s="773"/>
      <c r="F42" s="364">
        <f t="shared" ref="F42:L42" si="64">F43+F44+F48</f>
        <v>67000</v>
      </c>
      <c r="G42" s="612">
        <f t="shared" si="64"/>
        <v>83480</v>
      </c>
      <c r="H42" s="612">
        <f t="shared" si="64"/>
        <v>83480</v>
      </c>
      <c r="I42" s="364">
        <f t="shared" si="64"/>
        <v>101180</v>
      </c>
      <c r="J42" s="518">
        <f t="shared" ref="J42" si="65">J43+J44+J48</f>
        <v>124180</v>
      </c>
      <c r="K42" s="518">
        <f t="shared" si="64"/>
        <v>124180</v>
      </c>
      <c r="L42" s="559">
        <f t="shared" si="64"/>
        <v>120421</v>
      </c>
      <c r="M42" s="140">
        <f t="shared" ref="M42:AD42" si="66">M43+M44+M48</f>
        <v>0</v>
      </c>
      <c r="N42" s="157">
        <f t="shared" si="9"/>
        <v>120421</v>
      </c>
      <c r="O42" s="116">
        <f t="shared" ref="O42:Q42" si="67">O43+O44+O48</f>
        <v>11201</v>
      </c>
      <c r="P42" s="117">
        <f t="shared" si="67"/>
        <v>46530</v>
      </c>
      <c r="Q42" s="117">
        <f t="shared" si="67"/>
        <v>62690</v>
      </c>
      <c r="R42" s="116">
        <f t="shared" si="66"/>
        <v>9115</v>
      </c>
      <c r="S42" s="117">
        <f t="shared" si="66"/>
        <v>0</v>
      </c>
      <c r="T42" s="117">
        <f t="shared" si="66"/>
        <v>0</v>
      </c>
      <c r="U42" s="117">
        <f t="shared" si="66"/>
        <v>15635</v>
      </c>
      <c r="V42" s="117">
        <f t="shared" si="66"/>
        <v>9550</v>
      </c>
      <c r="W42" s="120">
        <f t="shared" ref="W42" si="68">W43+W44+W48</f>
        <v>22823</v>
      </c>
      <c r="X42" s="485">
        <f t="shared" si="17"/>
        <v>57123</v>
      </c>
      <c r="Y42" s="410">
        <f t="shared" si="66"/>
        <v>6890</v>
      </c>
      <c r="Z42" s="117">
        <f t="shared" si="66"/>
        <v>0</v>
      </c>
      <c r="AA42" s="120">
        <f t="shared" si="66"/>
        <v>24550</v>
      </c>
      <c r="AB42" s="120">
        <f t="shared" si="66"/>
        <v>6515</v>
      </c>
      <c r="AC42" s="120">
        <f t="shared" si="66"/>
        <v>15968</v>
      </c>
      <c r="AD42" s="121">
        <f t="shared" si="66"/>
        <v>9375</v>
      </c>
      <c r="AE42" s="168"/>
      <c r="AF42" s="190"/>
    </row>
    <row r="43" spans="1:32" s="41" customFormat="1" x14ac:dyDescent="0.25">
      <c r="A43" s="125" t="s">
        <v>164</v>
      </c>
      <c r="B43" s="52" t="s">
        <v>628</v>
      </c>
      <c r="C43" s="823" t="s">
        <v>165</v>
      </c>
      <c r="D43" s="824"/>
      <c r="E43" s="824"/>
      <c r="F43" s="367">
        <v>5000</v>
      </c>
      <c r="G43" s="615">
        <v>5000</v>
      </c>
      <c r="H43" s="615">
        <v>10000</v>
      </c>
      <c r="I43" s="367">
        <v>10000</v>
      </c>
      <c r="J43" s="521">
        <v>23000</v>
      </c>
      <c r="K43" s="521">
        <v>23000</v>
      </c>
      <c r="L43" s="562">
        <f>SUM(X43:AD43)</f>
        <v>22858</v>
      </c>
      <c r="M43" s="148"/>
      <c r="N43" s="160">
        <f t="shared" si="9"/>
        <v>22858</v>
      </c>
      <c r="O43" s="75"/>
      <c r="P43" s="13"/>
      <c r="Q43" s="13">
        <f>N43</f>
        <v>22858</v>
      </c>
      <c r="R43" s="75"/>
      <c r="S43" s="13"/>
      <c r="T43" s="13"/>
      <c r="U43" s="13"/>
      <c r="V43" s="13"/>
      <c r="W43" s="80"/>
      <c r="X43" s="488">
        <f t="shared" si="17"/>
        <v>0</v>
      </c>
      <c r="Y43" s="413">
        <v>6890</v>
      </c>
      <c r="Z43" s="13"/>
      <c r="AA43" s="80"/>
      <c r="AB43" s="80"/>
      <c r="AC43" s="80">
        <v>15968</v>
      </c>
      <c r="AD43" s="45"/>
      <c r="AE43" s="168"/>
      <c r="AF43" s="190"/>
    </row>
    <row r="44" spans="1:32" s="41" customFormat="1" x14ac:dyDescent="0.25">
      <c r="A44" s="125" t="s">
        <v>166</v>
      </c>
      <c r="B44" s="52" t="s">
        <v>629</v>
      </c>
      <c r="C44" s="823" t="s">
        <v>167</v>
      </c>
      <c r="D44" s="824"/>
      <c r="E44" s="824"/>
      <c r="F44" s="367">
        <f t="shared" ref="F44:L44" si="69">SUM(F45:F47)</f>
        <v>62000</v>
      </c>
      <c r="G44" s="615">
        <f t="shared" ref="G44:K44" si="70">SUM(G45:G47)</f>
        <v>78480</v>
      </c>
      <c r="H44" s="615">
        <f t="shared" ref="H44:J44" si="71">SUM(H45:H47)</f>
        <v>73480</v>
      </c>
      <c r="I44" s="367">
        <f t="shared" si="71"/>
        <v>91180</v>
      </c>
      <c r="J44" s="521">
        <f t="shared" si="71"/>
        <v>101180</v>
      </c>
      <c r="K44" s="521">
        <f t="shared" si="70"/>
        <v>101180</v>
      </c>
      <c r="L44" s="562">
        <f t="shared" si="69"/>
        <v>97563</v>
      </c>
      <c r="M44" s="148">
        <f t="shared" ref="M44" si="72">SUM(M45:M47)</f>
        <v>0</v>
      </c>
      <c r="N44" s="160">
        <f t="shared" si="9"/>
        <v>97563</v>
      </c>
      <c r="O44" s="75">
        <f t="shared" ref="O44" si="73">SUM(O45:O47)</f>
        <v>11201</v>
      </c>
      <c r="P44" s="13">
        <f t="shared" ref="P44" si="74">SUM(P45:P47)</f>
        <v>46530</v>
      </c>
      <c r="Q44" s="13">
        <f t="shared" ref="Q44" si="75">SUM(Q45:Q47)</f>
        <v>39832</v>
      </c>
      <c r="R44" s="75">
        <f t="shared" ref="R44" si="76">SUM(R45:R47)</f>
        <v>9115</v>
      </c>
      <c r="S44" s="13">
        <f t="shared" ref="S44" si="77">SUM(S45:S47)</f>
        <v>0</v>
      </c>
      <c r="T44" s="13">
        <f t="shared" ref="T44" si="78">SUM(T45:T47)</f>
        <v>0</v>
      </c>
      <c r="U44" s="13">
        <f t="shared" ref="U44" si="79">SUM(U45:U47)</f>
        <v>15635</v>
      </c>
      <c r="V44" s="13">
        <f t="shared" ref="V44" si="80">SUM(V45:V47)</f>
        <v>9550</v>
      </c>
      <c r="W44" s="80">
        <f t="shared" ref="W44" si="81">SUM(W45:W47)</f>
        <v>22823</v>
      </c>
      <c r="X44" s="488">
        <f t="shared" si="17"/>
        <v>57123</v>
      </c>
      <c r="Y44" s="413">
        <f t="shared" ref="Y44" si="82">SUM(Y45:Y47)</f>
        <v>0</v>
      </c>
      <c r="Z44" s="13">
        <f t="shared" ref="Z44" si="83">SUM(Z45:Z47)</f>
        <v>0</v>
      </c>
      <c r="AA44" s="80">
        <f t="shared" ref="AA44" si="84">SUM(AA45:AA47)</f>
        <v>24550</v>
      </c>
      <c r="AB44" s="80">
        <f t="shared" ref="AB44" si="85">SUM(AB45:AB47)</f>
        <v>6515</v>
      </c>
      <c r="AC44" s="80">
        <f t="shared" ref="AC44" si="86">SUM(AC45:AC47)</f>
        <v>0</v>
      </c>
      <c r="AD44" s="45">
        <f t="shared" ref="AD44" si="87">SUM(AD45:AD47)</f>
        <v>9375</v>
      </c>
      <c r="AE44" s="168"/>
      <c r="AF44" s="190"/>
    </row>
    <row r="45" spans="1:32" x14ac:dyDescent="0.25">
      <c r="B45" s="54"/>
      <c r="C45" s="293"/>
      <c r="D45" s="208" t="s">
        <v>1038</v>
      </c>
      <c r="E45" s="208"/>
      <c r="F45" s="373">
        <v>10000</v>
      </c>
      <c r="G45" s="621">
        <v>10000</v>
      </c>
      <c r="H45" s="621">
        <v>10000</v>
      </c>
      <c r="I45" s="373">
        <v>10000</v>
      </c>
      <c r="J45" s="527">
        <v>10000</v>
      </c>
      <c r="K45" s="527">
        <v>10000</v>
      </c>
      <c r="L45" s="568">
        <f t="shared" ref="L45:L47" si="88">SUM(X45:AD45)</f>
        <v>11201</v>
      </c>
      <c r="M45" s="141"/>
      <c r="N45" s="159">
        <f t="shared" ref="N45:N47" si="89">SUM(L45:M45)</f>
        <v>11201</v>
      </c>
      <c r="O45" s="73">
        <f>N45</f>
        <v>11201</v>
      </c>
      <c r="P45" s="1"/>
      <c r="Q45" s="1"/>
      <c r="R45" s="73"/>
      <c r="S45" s="1"/>
      <c r="T45" s="1"/>
      <c r="U45" s="1">
        <v>6254</v>
      </c>
      <c r="V45" s="1"/>
      <c r="W45" s="79">
        <v>2597</v>
      </c>
      <c r="X45" s="489">
        <f t="shared" si="17"/>
        <v>8851</v>
      </c>
      <c r="Y45" s="414"/>
      <c r="Z45" s="1"/>
      <c r="AA45" s="79"/>
      <c r="AB45" s="79"/>
      <c r="AC45" s="79"/>
      <c r="AD45" s="44">
        <v>2350</v>
      </c>
      <c r="AE45" s="168"/>
      <c r="AF45" s="190"/>
    </row>
    <row r="46" spans="1:32" x14ac:dyDescent="0.25">
      <c r="B46" s="54"/>
      <c r="C46" s="293"/>
      <c r="D46" s="208" t="s">
        <v>1039</v>
      </c>
      <c r="E46" s="208"/>
      <c r="F46" s="373">
        <v>10000</v>
      </c>
      <c r="G46" s="621">
        <v>26480</v>
      </c>
      <c r="H46" s="621">
        <v>26480</v>
      </c>
      <c r="I46" s="373">
        <v>44180</v>
      </c>
      <c r="J46" s="527">
        <v>44180</v>
      </c>
      <c r="K46" s="527">
        <v>44180</v>
      </c>
      <c r="L46" s="568">
        <f t="shared" si="88"/>
        <v>46530</v>
      </c>
      <c r="M46" s="141"/>
      <c r="N46" s="159">
        <f t="shared" si="89"/>
        <v>46530</v>
      </c>
      <c r="O46" s="73"/>
      <c r="P46" s="1">
        <f>N46</f>
        <v>46530</v>
      </c>
      <c r="Q46" s="1"/>
      <c r="R46" s="73"/>
      <c r="S46" s="1"/>
      <c r="T46" s="1"/>
      <c r="U46" s="1">
        <v>6254</v>
      </c>
      <c r="V46" s="1"/>
      <c r="W46" s="79">
        <v>20226</v>
      </c>
      <c r="X46" s="489">
        <f t="shared" si="17"/>
        <v>26480</v>
      </c>
      <c r="Y46" s="414"/>
      <c r="Z46" s="1"/>
      <c r="AA46" s="79">
        <v>17700</v>
      </c>
      <c r="AB46" s="79"/>
      <c r="AC46" s="79"/>
      <c r="AD46" s="44">
        <v>2350</v>
      </c>
      <c r="AE46" s="168"/>
      <c r="AF46" s="190"/>
    </row>
    <row r="47" spans="1:32" x14ac:dyDescent="0.25">
      <c r="B47" s="54"/>
      <c r="C47" s="293"/>
      <c r="D47" s="208" t="s">
        <v>1040</v>
      </c>
      <c r="E47" s="208"/>
      <c r="F47" s="373">
        <v>42000</v>
      </c>
      <c r="G47" s="621">
        <v>42000</v>
      </c>
      <c r="H47" s="621">
        <v>37000</v>
      </c>
      <c r="I47" s="373">
        <v>37000</v>
      </c>
      <c r="J47" s="527">
        <v>47000</v>
      </c>
      <c r="K47" s="527">
        <v>47000</v>
      </c>
      <c r="L47" s="568">
        <f t="shared" si="88"/>
        <v>39832</v>
      </c>
      <c r="M47" s="141"/>
      <c r="N47" s="159">
        <f t="shared" si="89"/>
        <v>39832</v>
      </c>
      <c r="O47" s="73"/>
      <c r="P47" s="1"/>
      <c r="Q47" s="1">
        <f>N47</f>
        <v>39832</v>
      </c>
      <c r="R47" s="73">
        <v>9115</v>
      </c>
      <c r="S47" s="1"/>
      <c r="T47" s="1"/>
      <c r="U47" s="1">
        <v>3127</v>
      </c>
      <c r="V47" s="1">
        <v>9550</v>
      </c>
      <c r="W47" s="79"/>
      <c r="X47" s="489">
        <f t="shared" si="17"/>
        <v>21792</v>
      </c>
      <c r="Y47" s="414"/>
      <c r="Z47" s="1"/>
      <c r="AA47" s="79">
        <v>6850</v>
      </c>
      <c r="AB47" s="79">
        <v>6515</v>
      </c>
      <c r="AC47" s="79"/>
      <c r="AD47" s="44">
        <v>4675</v>
      </c>
      <c r="AE47" s="168"/>
      <c r="AF47" s="190"/>
    </row>
    <row r="48" spans="1:32" s="41" customFormat="1" hidden="1" x14ac:dyDescent="0.25">
      <c r="A48" s="125" t="s">
        <v>168</v>
      </c>
      <c r="B48" s="52" t="s">
        <v>630</v>
      </c>
      <c r="C48" s="823" t="s">
        <v>169</v>
      </c>
      <c r="D48" s="824"/>
      <c r="E48" s="824"/>
      <c r="F48" s="367">
        <f>SUM(Q48:AC48)</f>
        <v>0</v>
      </c>
      <c r="G48" s="615">
        <f>SUM(Q48:AC48)</f>
        <v>0</v>
      </c>
      <c r="H48" s="615">
        <f>SUM(Q48:AC48)</f>
        <v>0</v>
      </c>
      <c r="I48" s="367">
        <f>SUM(Q48:AC48)</f>
        <v>0</v>
      </c>
      <c r="J48" s="521">
        <f>SUM(Q48:AC48)</f>
        <v>0</v>
      </c>
      <c r="K48" s="521">
        <f>SUM(R48:AD48)</f>
        <v>0</v>
      </c>
      <c r="L48" s="562">
        <f t="shared" ref="L48" si="90">SUM(R48:AD48)</f>
        <v>0</v>
      </c>
      <c r="M48" s="148"/>
      <c r="N48" s="160">
        <f t="shared" si="9"/>
        <v>0</v>
      </c>
      <c r="O48" s="75"/>
      <c r="P48" s="13"/>
      <c r="Q48" s="13"/>
      <c r="R48" s="75"/>
      <c r="S48" s="13"/>
      <c r="T48" s="13"/>
      <c r="U48" s="13"/>
      <c r="V48" s="13"/>
      <c r="W48" s="80"/>
      <c r="X48" s="488">
        <f t="shared" si="17"/>
        <v>0</v>
      </c>
      <c r="Y48" s="413"/>
      <c r="Z48" s="13"/>
      <c r="AA48" s="80"/>
      <c r="AB48" s="80"/>
      <c r="AC48" s="80"/>
      <c r="AD48" s="45"/>
      <c r="AE48" s="168"/>
      <c r="AF48" s="190"/>
    </row>
    <row r="49" spans="1:32" x14ac:dyDescent="0.25">
      <c r="B49" s="90" t="s">
        <v>631</v>
      </c>
      <c r="C49" s="799" t="s">
        <v>170</v>
      </c>
      <c r="D49" s="800"/>
      <c r="E49" s="800"/>
      <c r="F49" s="366">
        <f t="shared" ref="F49:L49" si="91">F50+F51</f>
        <v>203000</v>
      </c>
      <c r="G49" s="614">
        <f t="shared" si="91"/>
        <v>209500</v>
      </c>
      <c r="H49" s="614">
        <f t="shared" si="91"/>
        <v>207500</v>
      </c>
      <c r="I49" s="366">
        <f t="shared" si="91"/>
        <v>207500</v>
      </c>
      <c r="J49" s="520">
        <f t="shared" ref="J49" si="92">J50+J51</f>
        <v>207500</v>
      </c>
      <c r="K49" s="520">
        <f t="shared" si="91"/>
        <v>207500</v>
      </c>
      <c r="L49" s="561">
        <f t="shared" si="91"/>
        <v>192708</v>
      </c>
      <c r="M49" s="142">
        <f t="shared" ref="M49:AD49" si="93">M50+M51</f>
        <v>0</v>
      </c>
      <c r="N49" s="158">
        <f t="shared" si="9"/>
        <v>192708</v>
      </c>
      <c r="O49" s="92">
        <f t="shared" ref="O49:Q49" si="94">O50+O51</f>
        <v>0</v>
      </c>
      <c r="P49" s="93">
        <f t="shared" si="94"/>
        <v>0</v>
      </c>
      <c r="Q49" s="93">
        <f t="shared" si="94"/>
        <v>192708</v>
      </c>
      <c r="R49" s="92">
        <f t="shared" si="93"/>
        <v>26094</v>
      </c>
      <c r="S49" s="93">
        <f t="shared" si="93"/>
        <v>29118</v>
      </c>
      <c r="T49" s="93">
        <f t="shared" si="93"/>
        <v>13287</v>
      </c>
      <c r="U49" s="93">
        <f t="shared" si="93"/>
        <v>14146</v>
      </c>
      <c r="V49" s="93">
        <f t="shared" si="93"/>
        <v>11257</v>
      </c>
      <c r="W49" s="96">
        <f t="shared" ref="W49" si="95">W50+W51</f>
        <v>13148</v>
      </c>
      <c r="X49" s="487">
        <f t="shared" si="17"/>
        <v>107050</v>
      </c>
      <c r="Y49" s="412">
        <f t="shared" si="93"/>
        <v>30375</v>
      </c>
      <c r="Z49" s="93">
        <f t="shared" si="93"/>
        <v>11503</v>
      </c>
      <c r="AA49" s="96">
        <f t="shared" si="93"/>
        <v>0</v>
      </c>
      <c r="AB49" s="96">
        <f t="shared" si="93"/>
        <v>29703</v>
      </c>
      <c r="AC49" s="96">
        <f t="shared" si="93"/>
        <v>0</v>
      </c>
      <c r="AD49" s="97">
        <f t="shared" si="93"/>
        <v>14077</v>
      </c>
      <c r="AE49" s="168"/>
      <c r="AF49" s="190"/>
    </row>
    <row r="50" spans="1:32" s="41" customFormat="1" x14ac:dyDescent="0.25">
      <c r="A50" s="125" t="s">
        <v>171</v>
      </c>
      <c r="B50" s="52" t="s">
        <v>632</v>
      </c>
      <c r="C50" s="823" t="s">
        <v>172</v>
      </c>
      <c r="D50" s="824"/>
      <c r="E50" s="824"/>
      <c r="F50" s="367">
        <v>113000</v>
      </c>
      <c r="G50" s="615">
        <v>119500</v>
      </c>
      <c r="H50" s="615">
        <v>119500</v>
      </c>
      <c r="I50" s="367">
        <v>119500</v>
      </c>
      <c r="J50" s="521">
        <v>119500</v>
      </c>
      <c r="K50" s="521">
        <v>119500</v>
      </c>
      <c r="L50" s="562">
        <f t="shared" ref="L50:L51" si="96">SUM(X50:AD50)</f>
        <v>113000</v>
      </c>
      <c r="M50" s="148"/>
      <c r="N50" s="160">
        <f t="shared" si="9"/>
        <v>113000</v>
      </c>
      <c r="O50" s="75"/>
      <c r="P50" s="13"/>
      <c r="Q50" s="13">
        <f>N50</f>
        <v>113000</v>
      </c>
      <c r="R50" s="75">
        <v>13000</v>
      </c>
      <c r="S50" s="13">
        <v>24000</v>
      </c>
      <c r="T50" s="13">
        <v>6500</v>
      </c>
      <c r="U50" s="13">
        <v>6500</v>
      </c>
      <c r="V50" s="13">
        <v>6500</v>
      </c>
      <c r="W50" s="80">
        <v>6500</v>
      </c>
      <c r="X50" s="488">
        <f t="shared" si="17"/>
        <v>63000</v>
      </c>
      <c r="Y50" s="413">
        <v>24000</v>
      </c>
      <c r="Z50" s="13">
        <v>6500</v>
      </c>
      <c r="AA50" s="80"/>
      <c r="AB50" s="80">
        <v>13000</v>
      </c>
      <c r="AC50" s="80"/>
      <c r="AD50" s="45">
        <v>6500</v>
      </c>
      <c r="AE50" s="168"/>
      <c r="AF50" s="190"/>
    </row>
    <row r="51" spans="1:32" s="41" customFormat="1" x14ac:dyDescent="0.25">
      <c r="A51" s="125" t="s">
        <v>173</v>
      </c>
      <c r="B51" s="52" t="s">
        <v>633</v>
      </c>
      <c r="C51" s="823" t="s">
        <v>174</v>
      </c>
      <c r="D51" s="824"/>
      <c r="E51" s="824"/>
      <c r="F51" s="367">
        <v>90000</v>
      </c>
      <c r="G51" s="615">
        <v>90000</v>
      </c>
      <c r="H51" s="615">
        <v>88000</v>
      </c>
      <c r="I51" s="367">
        <v>88000</v>
      </c>
      <c r="J51" s="521">
        <v>88000</v>
      </c>
      <c r="K51" s="521">
        <v>88000</v>
      </c>
      <c r="L51" s="562">
        <f t="shared" si="96"/>
        <v>79708</v>
      </c>
      <c r="M51" s="148"/>
      <c r="N51" s="160">
        <f t="shared" si="9"/>
        <v>79708</v>
      </c>
      <c r="O51" s="75"/>
      <c r="P51" s="13"/>
      <c r="Q51" s="13">
        <f>N51</f>
        <v>79708</v>
      </c>
      <c r="R51" s="75">
        <v>13094</v>
      </c>
      <c r="S51" s="13">
        <v>5118</v>
      </c>
      <c r="T51" s="13">
        <v>6787</v>
      </c>
      <c r="U51" s="13">
        <v>7646</v>
      </c>
      <c r="V51" s="13">
        <v>4757</v>
      </c>
      <c r="W51" s="80">
        <v>6648</v>
      </c>
      <c r="X51" s="488">
        <f t="shared" si="17"/>
        <v>44050</v>
      </c>
      <c r="Y51" s="413">
        <v>6375</v>
      </c>
      <c r="Z51" s="13">
        <v>5003</v>
      </c>
      <c r="AA51" s="80"/>
      <c r="AB51" s="80">
        <v>16703</v>
      </c>
      <c r="AC51" s="80"/>
      <c r="AD51" s="45">
        <v>7577</v>
      </c>
      <c r="AE51" s="168"/>
      <c r="AF51" s="190"/>
    </row>
    <row r="52" spans="1:32" x14ac:dyDescent="0.25">
      <c r="B52" s="90" t="s">
        <v>634</v>
      </c>
      <c r="C52" s="799" t="s">
        <v>175</v>
      </c>
      <c r="D52" s="800"/>
      <c r="E52" s="800"/>
      <c r="F52" s="366">
        <f t="shared" ref="F52:M52" si="97">F53+F57+F58+F59+F63+F66+F67</f>
        <v>893300</v>
      </c>
      <c r="G52" s="614">
        <f t="shared" si="97"/>
        <v>1023465</v>
      </c>
      <c r="H52" s="614">
        <f t="shared" si="97"/>
        <v>1020465</v>
      </c>
      <c r="I52" s="366">
        <f t="shared" ref="I52:J52" si="98">I53+I57+I58+I59+I63+I66+I67</f>
        <v>1020093</v>
      </c>
      <c r="J52" s="520">
        <f t="shared" si="98"/>
        <v>1059536</v>
      </c>
      <c r="K52" s="520">
        <f t="shared" si="97"/>
        <v>1059536</v>
      </c>
      <c r="L52" s="561">
        <f t="shared" si="97"/>
        <v>878132</v>
      </c>
      <c r="M52" s="142">
        <f t="shared" si="97"/>
        <v>0</v>
      </c>
      <c r="N52" s="158">
        <f t="shared" si="9"/>
        <v>878132</v>
      </c>
      <c r="O52" s="92">
        <f t="shared" ref="O52:AD52" si="99">O53+O57+O58+O59+O63+O66+O67</f>
        <v>316807</v>
      </c>
      <c r="P52" s="93">
        <f t="shared" si="99"/>
        <v>321572</v>
      </c>
      <c r="Q52" s="93">
        <f t="shared" si="99"/>
        <v>239753</v>
      </c>
      <c r="R52" s="92">
        <f t="shared" si="99"/>
        <v>63349</v>
      </c>
      <c r="S52" s="93">
        <f t="shared" si="99"/>
        <v>114583</v>
      </c>
      <c r="T52" s="93">
        <f t="shared" si="99"/>
        <v>102120</v>
      </c>
      <c r="U52" s="93">
        <f t="shared" si="99"/>
        <v>82874</v>
      </c>
      <c r="V52" s="93">
        <f t="shared" si="99"/>
        <v>70306</v>
      </c>
      <c r="W52" s="96">
        <f t="shared" ref="W52" si="100">W53+W57+W58+W59+W63+W66+W67</f>
        <v>61864</v>
      </c>
      <c r="X52" s="487">
        <f t="shared" si="17"/>
        <v>495096</v>
      </c>
      <c r="Y52" s="412">
        <f t="shared" si="99"/>
        <v>28761</v>
      </c>
      <c r="Z52" s="93">
        <f t="shared" si="99"/>
        <v>54505</v>
      </c>
      <c r="AA52" s="96">
        <f t="shared" si="99"/>
        <v>56657</v>
      </c>
      <c r="AB52" s="96">
        <f t="shared" si="99"/>
        <v>110371</v>
      </c>
      <c r="AC52" s="96">
        <f t="shared" si="99"/>
        <v>76771</v>
      </c>
      <c r="AD52" s="97">
        <f t="shared" si="99"/>
        <v>55971</v>
      </c>
      <c r="AE52" s="168"/>
      <c r="AF52" s="190"/>
    </row>
    <row r="53" spans="1:32" s="41" customFormat="1" x14ac:dyDescent="0.25">
      <c r="A53" s="125" t="s">
        <v>176</v>
      </c>
      <c r="B53" s="52" t="s">
        <v>635</v>
      </c>
      <c r="C53" s="823" t="s">
        <v>177</v>
      </c>
      <c r="D53" s="824"/>
      <c r="E53" s="824"/>
      <c r="F53" s="367">
        <f t="shared" ref="F53:K53" si="101">SUM(F54:F56)</f>
        <v>668800</v>
      </c>
      <c r="G53" s="615">
        <f t="shared" si="101"/>
        <v>791465</v>
      </c>
      <c r="H53" s="615">
        <f t="shared" si="101"/>
        <v>791465</v>
      </c>
      <c r="I53" s="367">
        <f t="shared" si="101"/>
        <v>791465</v>
      </c>
      <c r="J53" s="521">
        <f t="shared" si="101"/>
        <v>791465</v>
      </c>
      <c r="K53" s="521">
        <f t="shared" si="101"/>
        <v>791465</v>
      </c>
      <c r="L53" s="562">
        <f t="shared" ref="L53:M53" si="102">SUM(L54:L56)</f>
        <v>659121</v>
      </c>
      <c r="M53" s="148">
        <f t="shared" si="102"/>
        <v>0</v>
      </c>
      <c r="N53" s="160">
        <f t="shared" si="9"/>
        <v>659121</v>
      </c>
      <c r="O53" s="75">
        <f t="shared" ref="O53:AD53" si="103">SUM(O54:O56)</f>
        <v>248844</v>
      </c>
      <c r="P53" s="13">
        <f t="shared" si="103"/>
        <v>238147</v>
      </c>
      <c r="Q53" s="13">
        <f t="shared" si="103"/>
        <v>172130</v>
      </c>
      <c r="R53" s="75">
        <f t="shared" si="103"/>
        <v>63349</v>
      </c>
      <c r="S53" s="13">
        <f t="shared" si="103"/>
        <v>96423</v>
      </c>
      <c r="T53" s="13">
        <f t="shared" si="103"/>
        <v>85920</v>
      </c>
      <c r="U53" s="13">
        <f t="shared" si="103"/>
        <v>73794</v>
      </c>
      <c r="V53" s="13">
        <f t="shared" si="103"/>
        <v>52146</v>
      </c>
      <c r="W53" s="80">
        <f t="shared" ref="W53" si="104">SUM(W54:W56)</f>
        <v>34984</v>
      </c>
      <c r="X53" s="488">
        <f t="shared" si="17"/>
        <v>406616</v>
      </c>
      <c r="Y53" s="413">
        <f t="shared" si="103"/>
        <v>15141</v>
      </c>
      <c r="Z53" s="13">
        <f t="shared" si="103"/>
        <v>40885</v>
      </c>
      <c r="AA53" s="80">
        <f t="shared" si="103"/>
        <v>16069</v>
      </c>
      <c r="AB53" s="80">
        <f t="shared" si="103"/>
        <v>96751</v>
      </c>
      <c r="AC53" s="80">
        <f t="shared" si="103"/>
        <v>41308</v>
      </c>
      <c r="AD53" s="45">
        <f t="shared" si="103"/>
        <v>42351</v>
      </c>
      <c r="AE53" s="168"/>
      <c r="AF53" s="190"/>
    </row>
    <row r="54" spans="1:32" x14ac:dyDescent="0.25">
      <c r="B54" s="54"/>
      <c r="C54" s="293"/>
      <c r="D54" s="208" t="s">
        <v>1038</v>
      </c>
      <c r="E54" s="208"/>
      <c r="F54" s="373">
        <v>222000</v>
      </c>
      <c r="G54" s="621">
        <v>314774</v>
      </c>
      <c r="H54" s="621">
        <v>314774</v>
      </c>
      <c r="I54" s="373">
        <v>314774</v>
      </c>
      <c r="J54" s="527">
        <v>314774</v>
      </c>
      <c r="K54" s="527">
        <v>314774</v>
      </c>
      <c r="L54" s="568">
        <f t="shared" ref="L54:L56" si="105">SUM(X54:AD54)</f>
        <v>248844</v>
      </c>
      <c r="M54" s="141"/>
      <c r="N54" s="159">
        <f t="shared" ref="N54:N56" si="106">SUM(L54:M54)</f>
        <v>248844</v>
      </c>
      <c r="O54" s="73">
        <f>N54</f>
        <v>248844</v>
      </c>
      <c r="P54" s="1"/>
      <c r="Q54" s="1"/>
      <c r="R54" s="73">
        <v>23686</v>
      </c>
      <c r="S54" s="1">
        <v>35964</v>
      </c>
      <c r="T54" s="1">
        <v>32878</v>
      </c>
      <c r="U54" s="1">
        <v>26809</v>
      </c>
      <c r="V54" s="1">
        <v>20437</v>
      </c>
      <c r="W54" s="79">
        <v>10256</v>
      </c>
      <c r="X54" s="489">
        <f t="shared" si="17"/>
        <v>150030</v>
      </c>
      <c r="Y54" s="414">
        <v>14656</v>
      </c>
      <c r="Z54" s="1">
        <v>15252</v>
      </c>
      <c r="AA54" s="79">
        <v>4642</v>
      </c>
      <c r="AB54" s="79">
        <v>33505</v>
      </c>
      <c r="AC54" s="79">
        <v>14810</v>
      </c>
      <c r="AD54" s="44">
        <v>15949</v>
      </c>
      <c r="AE54" s="168"/>
      <c r="AF54" s="190"/>
    </row>
    <row r="55" spans="1:32" x14ac:dyDescent="0.25">
      <c r="B55" s="54"/>
      <c r="C55" s="293"/>
      <c r="D55" s="208" t="s">
        <v>1039</v>
      </c>
      <c r="E55" s="208"/>
      <c r="F55" s="373">
        <v>245800</v>
      </c>
      <c r="G55" s="621">
        <v>275691</v>
      </c>
      <c r="H55" s="621">
        <v>275691</v>
      </c>
      <c r="I55" s="373">
        <v>275691</v>
      </c>
      <c r="J55" s="527">
        <v>275691</v>
      </c>
      <c r="K55" s="527">
        <v>275691</v>
      </c>
      <c r="L55" s="568">
        <f t="shared" si="105"/>
        <v>238147</v>
      </c>
      <c r="M55" s="141"/>
      <c r="N55" s="159">
        <f t="shared" si="106"/>
        <v>238147</v>
      </c>
      <c r="O55" s="73"/>
      <c r="P55" s="1">
        <f>N55</f>
        <v>238147</v>
      </c>
      <c r="Q55" s="1"/>
      <c r="R55" s="73">
        <v>16095</v>
      </c>
      <c r="S55" s="1">
        <v>27750</v>
      </c>
      <c r="T55" s="1">
        <v>27816</v>
      </c>
      <c r="U55" s="1">
        <v>25288</v>
      </c>
      <c r="V55" s="1">
        <v>17742</v>
      </c>
      <c r="W55" s="79">
        <v>17156</v>
      </c>
      <c r="X55" s="489">
        <f t="shared" si="17"/>
        <v>131847</v>
      </c>
      <c r="Y55" s="414">
        <v>14863</v>
      </c>
      <c r="Z55" s="1">
        <v>14757</v>
      </c>
      <c r="AA55" s="79">
        <v>9358</v>
      </c>
      <c r="AB55" s="79">
        <v>36388</v>
      </c>
      <c r="AC55" s="79">
        <v>15648</v>
      </c>
      <c r="AD55" s="44">
        <v>15286</v>
      </c>
      <c r="AE55" s="168"/>
      <c r="AF55" s="190"/>
    </row>
    <row r="56" spans="1:32" x14ac:dyDescent="0.25">
      <c r="B56" s="54"/>
      <c r="C56" s="293"/>
      <c r="D56" s="208" t="s">
        <v>1040</v>
      </c>
      <c r="E56" s="208"/>
      <c r="F56" s="373">
        <v>201000</v>
      </c>
      <c r="G56" s="621">
        <v>201000</v>
      </c>
      <c r="H56" s="621">
        <v>201000</v>
      </c>
      <c r="I56" s="373">
        <v>201000</v>
      </c>
      <c r="J56" s="527">
        <v>201000</v>
      </c>
      <c r="K56" s="527">
        <v>201000</v>
      </c>
      <c r="L56" s="568">
        <f t="shared" si="105"/>
        <v>172130</v>
      </c>
      <c r="M56" s="141"/>
      <c r="N56" s="159">
        <f t="shared" si="106"/>
        <v>172130</v>
      </c>
      <c r="O56" s="73"/>
      <c r="P56" s="1"/>
      <c r="Q56" s="1">
        <f>N56</f>
        <v>172130</v>
      </c>
      <c r="R56" s="73">
        <v>23568</v>
      </c>
      <c r="S56" s="1">
        <v>32709</v>
      </c>
      <c r="T56" s="1">
        <v>25226</v>
      </c>
      <c r="U56" s="1">
        <v>21697</v>
      </c>
      <c r="V56" s="1">
        <v>13967</v>
      </c>
      <c r="W56" s="79">
        <v>7572</v>
      </c>
      <c r="X56" s="489">
        <f t="shared" si="17"/>
        <v>124739</v>
      </c>
      <c r="Y56" s="414">
        <v>-14378</v>
      </c>
      <c r="Z56" s="1">
        <v>10876</v>
      </c>
      <c r="AA56" s="79">
        <v>2069</v>
      </c>
      <c r="AB56" s="79">
        <v>26858</v>
      </c>
      <c r="AC56" s="79">
        <v>10850</v>
      </c>
      <c r="AD56" s="44">
        <v>11116</v>
      </c>
      <c r="AE56" s="168"/>
      <c r="AF56" s="190"/>
    </row>
    <row r="57" spans="1:32" s="41" customFormat="1" hidden="1" x14ac:dyDescent="0.25">
      <c r="A57" s="125" t="s">
        <v>178</v>
      </c>
      <c r="B57" s="52" t="s">
        <v>636</v>
      </c>
      <c r="C57" s="823" t="s">
        <v>179</v>
      </c>
      <c r="D57" s="824"/>
      <c r="E57" s="824"/>
      <c r="F57" s="367">
        <f>SUM(Q57:AC57)</f>
        <v>0</v>
      </c>
      <c r="G57" s="615">
        <f>SUM(Q57:AC57)</f>
        <v>0</v>
      </c>
      <c r="H57" s="615">
        <f>SUM(Q57:AC57)</f>
        <v>0</v>
      </c>
      <c r="I57" s="367">
        <f>SUM(Q57:AC57)</f>
        <v>0</v>
      </c>
      <c r="J57" s="521">
        <f>SUM(Q57:AC57)</f>
        <v>0</v>
      </c>
      <c r="K57" s="521">
        <f>SUM(R57:AD57)</f>
        <v>0</v>
      </c>
      <c r="L57" s="562">
        <f t="shared" ref="L57:L58" si="107">SUM(R57:AD57)</f>
        <v>0</v>
      </c>
      <c r="M57" s="148"/>
      <c r="N57" s="160">
        <f t="shared" si="9"/>
        <v>0</v>
      </c>
      <c r="O57" s="75"/>
      <c r="P57" s="13"/>
      <c r="Q57" s="13"/>
      <c r="R57" s="75"/>
      <c r="S57" s="13"/>
      <c r="T57" s="13"/>
      <c r="U57" s="13"/>
      <c r="V57" s="13"/>
      <c r="W57" s="80"/>
      <c r="X57" s="488">
        <f t="shared" si="17"/>
        <v>0</v>
      </c>
      <c r="Y57" s="413"/>
      <c r="Z57" s="13"/>
      <c r="AA57" s="80"/>
      <c r="AB57" s="80"/>
      <c r="AC57" s="80"/>
      <c r="AD57" s="45"/>
      <c r="AE57" s="168"/>
      <c r="AF57" s="190"/>
    </row>
    <row r="58" spans="1:32" s="41" customFormat="1" hidden="1" x14ac:dyDescent="0.25">
      <c r="A58" s="125" t="s">
        <v>180</v>
      </c>
      <c r="B58" s="52" t="s">
        <v>637</v>
      </c>
      <c r="C58" s="823" t="s">
        <v>181</v>
      </c>
      <c r="D58" s="824"/>
      <c r="E58" s="824"/>
      <c r="F58" s="367">
        <f>SUM(Q58:AC58)</f>
        <v>0</v>
      </c>
      <c r="G58" s="615">
        <f>SUM(Q58:AC58)</f>
        <v>0</v>
      </c>
      <c r="H58" s="615">
        <f>SUM(Q58:AC58)</f>
        <v>0</v>
      </c>
      <c r="I58" s="367">
        <f>SUM(Q58:AC58)</f>
        <v>0</v>
      </c>
      <c r="J58" s="521">
        <f>SUM(Q58:AC58)</f>
        <v>0</v>
      </c>
      <c r="K58" s="521">
        <f>SUM(R58:AD58)</f>
        <v>0</v>
      </c>
      <c r="L58" s="562">
        <f t="shared" si="107"/>
        <v>0</v>
      </c>
      <c r="M58" s="148"/>
      <c r="N58" s="160">
        <f t="shared" si="9"/>
        <v>0</v>
      </c>
      <c r="O58" s="75"/>
      <c r="P58" s="13"/>
      <c r="Q58" s="13"/>
      <c r="R58" s="75"/>
      <c r="S58" s="13"/>
      <c r="T58" s="13"/>
      <c r="U58" s="13"/>
      <c r="V58" s="13"/>
      <c r="W58" s="80"/>
      <c r="X58" s="488">
        <f t="shared" si="17"/>
        <v>0</v>
      </c>
      <c r="Y58" s="413"/>
      <c r="Z58" s="13"/>
      <c r="AA58" s="80"/>
      <c r="AB58" s="80"/>
      <c r="AC58" s="80"/>
      <c r="AD58" s="45"/>
      <c r="AE58" s="168"/>
      <c r="AF58" s="190"/>
    </row>
    <row r="59" spans="1:32" s="41" customFormat="1" x14ac:dyDescent="0.25">
      <c r="A59" s="125" t="s">
        <v>182</v>
      </c>
      <c r="B59" s="52" t="s">
        <v>638</v>
      </c>
      <c r="C59" s="823" t="s">
        <v>183</v>
      </c>
      <c r="D59" s="824"/>
      <c r="E59" s="824"/>
      <c r="F59" s="367">
        <f t="shared" ref="F59:M59" si="108">SUM(F60:F62)</f>
        <v>12500</v>
      </c>
      <c r="G59" s="615">
        <f t="shared" si="108"/>
        <v>16000</v>
      </c>
      <c r="H59" s="615">
        <f t="shared" si="108"/>
        <v>16000</v>
      </c>
      <c r="I59" s="367">
        <f t="shared" ref="I59:J59" si="109">SUM(I60:I62)</f>
        <v>16000</v>
      </c>
      <c r="J59" s="521">
        <f t="shared" si="109"/>
        <v>53600</v>
      </c>
      <c r="K59" s="521">
        <f t="shared" si="108"/>
        <v>53600</v>
      </c>
      <c r="L59" s="562">
        <f t="shared" si="108"/>
        <v>28720</v>
      </c>
      <c r="M59" s="148">
        <f t="shared" si="108"/>
        <v>0</v>
      </c>
      <c r="N59" s="160">
        <f t="shared" si="9"/>
        <v>28720</v>
      </c>
      <c r="O59" s="75">
        <f t="shared" ref="O59:AD59" si="110">SUM(O60:O62)</f>
        <v>2600</v>
      </c>
      <c r="P59" s="13">
        <f t="shared" si="110"/>
        <v>22600</v>
      </c>
      <c r="Q59" s="13">
        <f t="shared" si="110"/>
        <v>3520</v>
      </c>
      <c r="R59" s="75">
        <f t="shared" si="110"/>
        <v>0</v>
      </c>
      <c r="S59" s="13">
        <f t="shared" si="110"/>
        <v>0</v>
      </c>
      <c r="T59" s="13">
        <f t="shared" si="110"/>
        <v>7120</v>
      </c>
      <c r="U59" s="13">
        <f t="shared" si="110"/>
        <v>0</v>
      </c>
      <c r="V59" s="13">
        <f t="shared" si="110"/>
        <v>0</v>
      </c>
      <c r="W59" s="80">
        <f t="shared" ref="W59" si="111">SUM(W60:W62)</f>
        <v>0</v>
      </c>
      <c r="X59" s="488">
        <f t="shared" si="17"/>
        <v>7120</v>
      </c>
      <c r="Y59" s="413">
        <f t="shared" si="110"/>
        <v>0</v>
      </c>
      <c r="Z59" s="13">
        <f t="shared" si="110"/>
        <v>0</v>
      </c>
      <c r="AA59" s="80">
        <f t="shared" si="110"/>
        <v>1600</v>
      </c>
      <c r="AB59" s="80">
        <f t="shared" si="110"/>
        <v>0</v>
      </c>
      <c r="AC59" s="80">
        <f t="shared" si="110"/>
        <v>20000</v>
      </c>
      <c r="AD59" s="45">
        <f t="shared" si="110"/>
        <v>0</v>
      </c>
      <c r="AE59" s="168"/>
      <c r="AF59" s="190"/>
    </row>
    <row r="60" spans="1:32" x14ac:dyDescent="0.25">
      <c r="B60" s="54"/>
      <c r="C60" s="293"/>
      <c r="D60" s="208" t="s">
        <v>1038</v>
      </c>
      <c r="E60" s="208"/>
      <c r="F60" s="373">
        <v>5000</v>
      </c>
      <c r="G60" s="621">
        <v>5000</v>
      </c>
      <c r="H60" s="621">
        <v>5000</v>
      </c>
      <c r="I60" s="373">
        <v>5000</v>
      </c>
      <c r="J60" s="527">
        <v>5000</v>
      </c>
      <c r="K60" s="527">
        <v>5000</v>
      </c>
      <c r="L60" s="568">
        <f t="shared" ref="L60:L62" si="112">SUM(X60:AD60)</f>
        <v>2600</v>
      </c>
      <c r="M60" s="141"/>
      <c r="N60" s="159">
        <f t="shared" ref="N60:N75" si="113">SUM(L60:M60)</f>
        <v>2600</v>
      </c>
      <c r="O60" s="73">
        <f>N60</f>
        <v>2600</v>
      </c>
      <c r="P60" s="1"/>
      <c r="Q60" s="1"/>
      <c r="R60" s="73"/>
      <c r="S60" s="1"/>
      <c r="T60" s="1">
        <v>1960</v>
      </c>
      <c r="U60" s="1"/>
      <c r="V60" s="1"/>
      <c r="W60" s="79"/>
      <c r="X60" s="489">
        <f t="shared" si="17"/>
        <v>1960</v>
      </c>
      <c r="Y60" s="414"/>
      <c r="Z60" s="1"/>
      <c r="AA60" s="79">
        <v>640</v>
      </c>
      <c r="AB60" s="79"/>
      <c r="AC60" s="79"/>
      <c r="AD60" s="44"/>
      <c r="AE60" s="168"/>
      <c r="AF60" s="190"/>
    </row>
    <row r="61" spans="1:32" x14ac:dyDescent="0.25">
      <c r="B61" s="54"/>
      <c r="C61" s="293"/>
      <c r="D61" s="208" t="s">
        <v>1039</v>
      </c>
      <c r="E61" s="208"/>
      <c r="F61" s="373">
        <v>5000</v>
      </c>
      <c r="G61" s="621">
        <v>5000</v>
      </c>
      <c r="H61" s="621">
        <v>5000</v>
      </c>
      <c r="I61" s="373">
        <v>5000</v>
      </c>
      <c r="J61" s="527">
        <v>42600</v>
      </c>
      <c r="K61" s="527">
        <v>42600</v>
      </c>
      <c r="L61" s="568">
        <f t="shared" si="112"/>
        <v>22600</v>
      </c>
      <c r="M61" s="141"/>
      <c r="N61" s="159">
        <f t="shared" si="113"/>
        <v>22600</v>
      </c>
      <c r="O61" s="73"/>
      <c r="P61" s="1">
        <f>N61</f>
        <v>22600</v>
      </c>
      <c r="Q61" s="1"/>
      <c r="R61" s="73"/>
      <c r="S61" s="1"/>
      <c r="T61" s="1">
        <v>1960</v>
      </c>
      <c r="U61" s="1"/>
      <c r="V61" s="1"/>
      <c r="W61" s="79"/>
      <c r="X61" s="489">
        <f t="shared" si="17"/>
        <v>1960</v>
      </c>
      <c r="Y61" s="414"/>
      <c r="Z61" s="1"/>
      <c r="AA61" s="79">
        <v>640</v>
      </c>
      <c r="AB61" s="79"/>
      <c r="AC61" s="79">
        <v>20000</v>
      </c>
      <c r="AD61" s="44"/>
      <c r="AE61" s="168"/>
      <c r="AF61" s="190"/>
    </row>
    <row r="62" spans="1:32" x14ac:dyDescent="0.25">
      <c r="B62" s="54"/>
      <c r="C62" s="293"/>
      <c r="D62" s="208" t="s">
        <v>1040</v>
      </c>
      <c r="E62" s="208"/>
      <c r="F62" s="373">
        <v>2500</v>
      </c>
      <c r="G62" s="621">
        <v>6000</v>
      </c>
      <c r="H62" s="621">
        <v>6000</v>
      </c>
      <c r="I62" s="373">
        <v>6000</v>
      </c>
      <c r="J62" s="527">
        <v>6000</v>
      </c>
      <c r="K62" s="527">
        <v>6000</v>
      </c>
      <c r="L62" s="568">
        <f t="shared" si="112"/>
        <v>3520</v>
      </c>
      <c r="M62" s="141"/>
      <c r="N62" s="159">
        <f t="shared" si="113"/>
        <v>3520</v>
      </c>
      <c r="O62" s="73"/>
      <c r="P62" s="1"/>
      <c r="Q62" s="1">
        <f>N62</f>
        <v>3520</v>
      </c>
      <c r="R62" s="73"/>
      <c r="S62" s="1"/>
      <c r="T62" s="1">
        <v>3200</v>
      </c>
      <c r="U62" s="1"/>
      <c r="V62" s="1"/>
      <c r="W62" s="79"/>
      <c r="X62" s="489">
        <f t="shared" si="17"/>
        <v>3200</v>
      </c>
      <c r="Y62" s="414"/>
      <c r="Z62" s="1"/>
      <c r="AA62" s="79">
        <v>320</v>
      </c>
      <c r="AB62" s="79"/>
      <c r="AC62" s="79"/>
      <c r="AD62" s="44"/>
      <c r="AE62" s="168"/>
      <c r="AF62" s="190"/>
    </row>
    <row r="63" spans="1:32" s="18" customFormat="1" hidden="1" x14ac:dyDescent="0.25">
      <c r="A63" s="125" t="s">
        <v>184</v>
      </c>
      <c r="B63" s="52" t="s">
        <v>639</v>
      </c>
      <c r="C63" s="823" t="s">
        <v>185</v>
      </c>
      <c r="D63" s="824"/>
      <c r="E63" s="824"/>
      <c r="F63" s="367">
        <f>SUM(Q63:AC63)</f>
        <v>0</v>
      </c>
      <c r="G63" s="615">
        <f>SUM(Q63:AC63)</f>
        <v>0</v>
      </c>
      <c r="H63" s="615">
        <f>SUM(Q63:AC63)</f>
        <v>0</v>
      </c>
      <c r="I63" s="367">
        <f>SUM(Q63:AC63)</f>
        <v>0</v>
      </c>
      <c r="J63" s="521">
        <f t="shared" ref="J63:K66" si="114">SUM(Q63:AC63)</f>
        <v>0</v>
      </c>
      <c r="K63" s="521">
        <f t="shared" si="114"/>
        <v>0</v>
      </c>
      <c r="L63" s="562">
        <f t="shared" ref="L63:L66" si="115">SUM(R63:AD63)</f>
        <v>0</v>
      </c>
      <c r="M63" s="148"/>
      <c r="N63" s="160">
        <f t="shared" si="113"/>
        <v>0</v>
      </c>
      <c r="O63" s="75">
        <f t="shared" ref="O63:Q63" si="116">O64+O65</f>
        <v>0</v>
      </c>
      <c r="P63" s="13">
        <f t="shared" si="116"/>
        <v>0</v>
      </c>
      <c r="Q63" s="13">
        <f t="shared" si="116"/>
        <v>0</v>
      </c>
      <c r="R63" s="75">
        <f t="shared" ref="R63:AD63" si="117">R64+R65</f>
        <v>0</v>
      </c>
      <c r="S63" s="13">
        <f t="shared" si="117"/>
        <v>0</v>
      </c>
      <c r="T63" s="13">
        <f t="shared" si="117"/>
        <v>0</v>
      </c>
      <c r="U63" s="13">
        <f t="shared" si="117"/>
        <v>0</v>
      </c>
      <c r="V63" s="13">
        <f t="shared" si="117"/>
        <v>0</v>
      </c>
      <c r="W63" s="80">
        <f t="shared" ref="W63" si="118">W64+W65</f>
        <v>0</v>
      </c>
      <c r="X63" s="488">
        <f t="shared" si="17"/>
        <v>0</v>
      </c>
      <c r="Y63" s="413">
        <f t="shared" si="117"/>
        <v>0</v>
      </c>
      <c r="Z63" s="13">
        <f t="shared" si="117"/>
        <v>0</v>
      </c>
      <c r="AA63" s="80">
        <f t="shared" si="117"/>
        <v>0</v>
      </c>
      <c r="AB63" s="80">
        <f t="shared" si="117"/>
        <v>0</v>
      </c>
      <c r="AC63" s="80">
        <f t="shared" si="117"/>
        <v>0</v>
      </c>
      <c r="AD63" s="45">
        <f t="shared" si="117"/>
        <v>0</v>
      </c>
      <c r="AE63" s="168"/>
      <c r="AF63" s="190"/>
    </row>
    <row r="64" spans="1:32" hidden="1" x14ac:dyDescent="0.25">
      <c r="B64" s="54"/>
      <c r="C64" s="237"/>
      <c r="D64" s="801" t="s">
        <v>186</v>
      </c>
      <c r="E64" s="801"/>
      <c r="F64" s="373">
        <f>SUM(Q64:AC64)</f>
        <v>0</v>
      </c>
      <c r="G64" s="621">
        <f>SUM(Q64:AC64)</f>
        <v>0</v>
      </c>
      <c r="H64" s="621">
        <f>SUM(Q64:AC64)</f>
        <v>0</v>
      </c>
      <c r="I64" s="373">
        <f>SUM(Q64:AC64)</f>
        <v>0</v>
      </c>
      <c r="J64" s="527">
        <f t="shared" si="114"/>
        <v>0</v>
      </c>
      <c r="K64" s="527">
        <f t="shared" si="114"/>
        <v>0</v>
      </c>
      <c r="L64" s="568">
        <f t="shared" si="115"/>
        <v>0</v>
      </c>
      <c r="M64" s="141"/>
      <c r="N64" s="159">
        <f t="shared" si="113"/>
        <v>0</v>
      </c>
      <c r="O64" s="73"/>
      <c r="P64" s="1"/>
      <c r="Q64" s="1"/>
      <c r="R64" s="73"/>
      <c r="S64" s="1"/>
      <c r="T64" s="1"/>
      <c r="U64" s="1"/>
      <c r="V64" s="1"/>
      <c r="W64" s="79"/>
      <c r="X64" s="489">
        <f t="shared" si="17"/>
        <v>0</v>
      </c>
      <c r="Y64" s="414"/>
      <c r="Z64" s="1"/>
      <c r="AA64" s="79"/>
      <c r="AB64" s="79"/>
      <c r="AC64" s="79"/>
      <c r="AD64" s="44"/>
      <c r="AE64" s="168"/>
      <c r="AF64" s="190"/>
    </row>
    <row r="65" spans="1:32" hidden="1" x14ac:dyDescent="0.25">
      <c r="B65" s="54"/>
      <c r="C65" s="237"/>
      <c r="D65" s="801" t="s">
        <v>187</v>
      </c>
      <c r="E65" s="801"/>
      <c r="F65" s="373">
        <f>SUM(Q65:AC65)</f>
        <v>0</v>
      </c>
      <c r="G65" s="621">
        <f>SUM(Q65:AC65)</f>
        <v>0</v>
      </c>
      <c r="H65" s="621">
        <f>SUM(Q65:AC65)</f>
        <v>0</v>
      </c>
      <c r="I65" s="373">
        <f>SUM(Q65:AC65)</f>
        <v>0</v>
      </c>
      <c r="J65" s="527">
        <f t="shared" si="114"/>
        <v>0</v>
      </c>
      <c r="K65" s="527">
        <f t="shared" si="114"/>
        <v>0</v>
      </c>
      <c r="L65" s="568">
        <f t="shared" si="115"/>
        <v>0</v>
      </c>
      <c r="M65" s="141"/>
      <c r="N65" s="159">
        <f t="shared" si="113"/>
        <v>0</v>
      </c>
      <c r="O65" s="73"/>
      <c r="P65" s="1"/>
      <c r="Q65" s="1"/>
      <c r="R65" s="73"/>
      <c r="S65" s="1"/>
      <c r="T65" s="1"/>
      <c r="U65" s="1"/>
      <c r="V65" s="1"/>
      <c r="W65" s="79"/>
      <c r="X65" s="489">
        <f t="shared" si="17"/>
        <v>0</v>
      </c>
      <c r="Y65" s="414"/>
      <c r="Z65" s="1"/>
      <c r="AA65" s="79"/>
      <c r="AB65" s="79"/>
      <c r="AC65" s="79"/>
      <c r="AD65" s="44"/>
      <c r="AE65" s="168"/>
      <c r="AF65" s="190"/>
    </row>
    <row r="66" spans="1:32" s="41" customFormat="1" hidden="1" x14ac:dyDescent="0.25">
      <c r="A66" s="125" t="s">
        <v>188</v>
      </c>
      <c r="B66" s="52" t="s">
        <v>640</v>
      </c>
      <c r="C66" s="832" t="s">
        <v>189</v>
      </c>
      <c r="D66" s="833"/>
      <c r="E66" s="833"/>
      <c r="F66" s="367">
        <f>SUM(Q66:AC66)</f>
        <v>0</v>
      </c>
      <c r="G66" s="615">
        <f>SUM(Q66:AC66)</f>
        <v>0</v>
      </c>
      <c r="H66" s="615">
        <f>SUM(Q66:AC66)</f>
        <v>0</v>
      </c>
      <c r="I66" s="367">
        <f>SUM(Q66:AC66)</f>
        <v>0</v>
      </c>
      <c r="J66" s="521">
        <f t="shared" si="114"/>
        <v>0</v>
      </c>
      <c r="K66" s="521">
        <f t="shared" si="114"/>
        <v>0</v>
      </c>
      <c r="L66" s="562">
        <f t="shared" si="115"/>
        <v>0</v>
      </c>
      <c r="M66" s="148"/>
      <c r="N66" s="160">
        <f t="shared" si="113"/>
        <v>0</v>
      </c>
      <c r="O66" s="75"/>
      <c r="P66" s="13"/>
      <c r="Q66" s="13"/>
      <c r="R66" s="75"/>
      <c r="S66" s="13"/>
      <c r="T66" s="13"/>
      <c r="U66" s="13"/>
      <c r="V66" s="13"/>
      <c r="W66" s="80"/>
      <c r="X66" s="488">
        <f t="shared" si="17"/>
        <v>0</v>
      </c>
      <c r="Y66" s="413"/>
      <c r="Z66" s="13"/>
      <c r="AA66" s="80"/>
      <c r="AB66" s="80"/>
      <c r="AC66" s="80"/>
      <c r="AD66" s="45"/>
      <c r="AE66" s="168"/>
      <c r="AF66" s="190"/>
    </row>
    <row r="67" spans="1:32" s="41" customFormat="1" x14ac:dyDescent="0.25">
      <c r="A67" s="125" t="s">
        <v>190</v>
      </c>
      <c r="B67" s="52" t="s">
        <v>641</v>
      </c>
      <c r="C67" s="832" t="s">
        <v>191</v>
      </c>
      <c r="D67" s="833"/>
      <c r="E67" s="833"/>
      <c r="F67" s="367">
        <f t="shared" ref="F67:M67" si="119">F68+F72</f>
        <v>212000</v>
      </c>
      <c r="G67" s="615">
        <f t="shared" si="119"/>
        <v>216000</v>
      </c>
      <c r="H67" s="615">
        <f t="shared" si="119"/>
        <v>213000</v>
      </c>
      <c r="I67" s="367">
        <f t="shared" ref="I67:J67" si="120">I68+I72</f>
        <v>212628</v>
      </c>
      <c r="J67" s="521">
        <f t="shared" si="120"/>
        <v>214471</v>
      </c>
      <c r="K67" s="521">
        <f t="shared" si="119"/>
        <v>214471</v>
      </c>
      <c r="L67" s="562">
        <f t="shared" si="119"/>
        <v>190291</v>
      </c>
      <c r="M67" s="148">
        <f t="shared" si="119"/>
        <v>0</v>
      </c>
      <c r="N67" s="160">
        <f t="shared" si="113"/>
        <v>190291</v>
      </c>
      <c r="O67" s="75">
        <f t="shared" ref="O67:AD67" si="121">O68+O72</f>
        <v>65363</v>
      </c>
      <c r="P67" s="13">
        <f t="shared" si="121"/>
        <v>60825</v>
      </c>
      <c r="Q67" s="13">
        <f t="shared" si="121"/>
        <v>64103</v>
      </c>
      <c r="R67" s="75">
        <f t="shared" si="121"/>
        <v>0</v>
      </c>
      <c r="S67" s="13">
        <f t="shared" si="121"/>
        <v>18160</v>
      </c>
      <c r="T67" s="13">
        <f t="shared" si="121"/>
        <v>9080</v>
      </c>
      <c r="U67" s="13">
        <f t="shared" si="121"/>
        <v>9080</v>
      </c>
      <c r="V67" s="13">
        <f t="shared" si="121"/>
        <v>18160</v>
      </c>
      <c r="W67" s="80">
        <f t="shared" ref="W67" si="122">W68+W72</f>
        <v>26880</v>
      </c>
      <c r="X67" s="488">
        <f t="shared" si="17"/>
        <v>81360</v>
      </c>
      <c r="Y67" s="413">
        <f t="shared" si="121"/>
        <v>13620</v>
      </c>
      <c r="Z67" s="13">
        <f t="shared" si="121"/>
        <v>13620</v>
      </c>
      <c r="AA67" s="80">
        <f t="shared" si="121"/>
        <v>38988</v>
      </c>
      <c r="AB67" s="80">
        <f t="shared" si="121"/>
        <v>13620</v>
      </c>
      <c r="AC67" s="80">
        <f t="shared" si="121"/>
        <v>15463</v>
      </c>
      <c r="AD67" s="45">
        <f t="shared" si="121"/>
        <v>13620</v>
      </c>
      <c r="AE67" s="168"/>
      <c r="AF67" s="190"/>
    </row>
    <row r="68" spans="1:32" s="189" customFormat="1" x14ac:dyDescent="0.25">
      <c r="A68" s="125"/>
      <c r="B68" s="169"/>
      <c r="C68" s="213"/>
      <c r="D68" s="309" t="s">
        <v>1041</v>
      </c>
      <c r="E68" s="309"/>
      <c r="F68" s="365">
        <f>SUM(F69:F71)</f>
        <v>35000</v>
      </c>
      <c r="G68" s="613">
        <f>SUM(G69:G71)</f>
        <v>39000</v>
      </c>
      <c r="H68" s="613">
        <f>SUM(H69:H71)</f>
        <v>39000</v>
      </c>
      <c r="I68" s="365">
        <v>38628</v>
      </c>
      <c r="J68" s="519">
        <f>SUM(J69:J71)</f>
        <v>40471</v>
      </c>
      <c r="K68" s="519">
        <f>SUM(K69:K71)</f>
        <v>40471</v>
      </c>
      <c r="L68" s="560">
        <f>SUM(L69:L71)</f>
        <v>40471</v>
      </c>
      <c r="M68" s="170">
        <f>SUM(M69:M71)</f>
        <v>0</v>
      </c>
      <c r="N68" s="171">
        <f t="shared" si="113"/>
        <v>40471</v>
      </c>
      <c r="O68" s="179">
        <f t="shared" ref="O68:AD68" si="123">SUM(O69:O71)</f>
        <v>10883</v>
      </c>
      <c r="P68" s="173">
        <f t="shared" si="123"/>
        <v>10885</v>
      </c>
      <c r="Q68" s="173">
        <f t="shared" si="123"/>
        <v>18703</v>
      </c>
      <c r="R68" s="179">
        <f t="shared" si="123"/>
        <v>0</v>
      </c>
      <c r="S68" s="173">
        <f t="shared" si="123"/>
        <v>0</v>
      </c>
      <c r="T68" s="173">
        <f t="shared" si="123"/>
        <v>0</v>
      </c>
      <c r="U68" s="173">
        <f t="shared" si="123"/>
        <v>0</v>
      </c>
      <c r="V68" s="173">
        <f t="shared" si="123"/>
        <v>0</v>
      </c>
      <c r="W68" s="174">
        <f t="shared" ref="W68" si="124">SUM(W69:W71)</f>
        <v>13260</v>
      </c>
      <c r="X68" s="486">
        <f t="shared" si="17"/>
        <v>13260</v>
      </c>
      <c r="Y68" s="411">
        <f t="shared" si="123"/>
        <v>0</v>
      </c>
      <c r="Z68" s="173">
        <f t="shared" si="123"/>
        <v>0</v>
      </c>
      <c r="AA68" s="174">
        <f t="shared" si="123"/>
        <v>25368</v>
      </c>
      <c r="AB68" s="174">
        <f t="shared" si="123"/>
        <v>0</v>
      </c>
      <c r="AC68" s="174">
        <f t="shared" si="123"/>
        <v>1843</v>
      </c>
      <c r="AD68" s="175">
        <f t="shared" si="123"/>
        <v>0</v>
      </c>
      <c r="AE68" s="168"/>
      <c r="AF68" s="190"/>
    </row>
    <row r="69" spans="1:32" x14ac:dyDescent="0.25">
      <c r="B69" s="54"/>
      <c r="C69" s="237"/>
      <c r="D69" s="310"/>
      <c r="E69" s="310" t="s">
        <v>1038</v>
      </c>
      <c r="F69" s="373">
        <v>10000</v>
      </c>
      <c r="G69" s="621">
        <v>10000</v>
      </c>
      <c r="H69" s="621">
        <v>10000</v>
      </c>
      <c r="I69" s="373">
        <v>10147</v>
      </c>
      <c r="J69" s="527">
        <v>10883</v>
      </c>
      <c r="K69" s="527">
        <v>10883</v>
      </c>
      <c r="L69" s="568">
        <f t="shared" ref="L69:L71" si="125">SUM(X69:AD69)</f>
        <v>10883</v>
      </c>
      <c r="M69" s="141"/>
      <c r="N69" s="159">
        <f t="shared" si="113"/>
        <v>10883</v>
      </c>
      <c r="O69" s="73">
        <f>N69</f>
        <v>10883</v>
      </c>
      <c r="P69" s="1"/>
      <c r="Q69" s="1"/>
      <c r="R69" s="73"/>
      <c r="S69" s="1"/>
      <c r="T69" s="1"/>
      <c r="U69" s="1"/>
      <c r="V69" s="1"/>
      <c r="W69" s="79"/>
      <c r="X69" s="489">
        <f t="shared" si="17"/>
        <v>0</v>
      </c>
      <c r="Y69" s="414"/>
      <c r="Z69" s="1"/>
      <c r="AA69" s="79">
        <v>10147</v>
      </c>
      <c r="AB69" s="79"/>
      <c r="AC69" s="79">
        <v>736</v>
      </c>
      <c r="AD69" s="44"/>
      <c r="AE69" s="168"/>
      <c r="AF69" s="190"/>
    </row>
    <row r="70" spans="1:32" x14ac:dyDescent="0.25">
      <c r="B70" s="54"/>
      <c r="C70" s="237"/>
      <c r="D70" s="310"/>
      <c r="E70" s="310" t="s">
        <v>1039</v>
      </c>
      <c r="F70" s="373">
        <v>10000</v>
      </c>
      <c r="G70" s="621">
        <v>10000</v>
      </c>
      <c r="H70" s="621">
        <v>10000</v>
      </c>
      <c r="I70" s="373">
        <v>10147</v>
      </c>
      <c r="J70" s="527">
        <v>10885</v>
      </c>
      <c r="K70" s="527">
        <v>10885</v>
      </c>
      <c r="L70" s="568">
        <f t="shared" si="125"/>
        <v>10885</v>
      </c>
      <c r="M70" s="141"/>
      <c r="N70" s="159">
        <f t="shared" si="113"/>
        <v>10885</v>
      </c>
      <c r="O70" s="73"/>
      <c r="P70" s="1">
        <f>N70</f>
        <v>10885</v>
      </c>
      <c r="Q70" s="1"/>
      <c r="R70" s="73"/>
      <c r="S70" s="1"/>
      <c r="T70" s="1"/>
      <c r="U70" s="1"/>
      <c r="V70" s="1"/>
      <c r="W70" s="79"/>
      <c r="X70" s="489">
        <f t="shared" si="17"/>
        <v>0</v>
      </c>
      <c r="Y70" s="414"/>
      <c r="Z70" s="1"/>
      <c r="AA70" s="79">
        <v>10147</v>
      </c>
      <c r="AB70" s="79"/>
      <c r="AC70" s="79">
        <v>738</v>
      </c>
      <c r="AD70" s="44"/>
      <c r="AE70" s="168"/>
      <c r="AF70" s="190"/>
    </row>
    <row r="71" spans="1:32" x14ac:dyDescent="0.25">
      <c r="B71" s="54"/>
      <c r="C71" s="237"/>
      <c r="D71" s="310"/>
      <c r="E71" s="310" t="s">
        <v>1040</v>
      </c>
      <c r="F71" s="373">
        <v>15000</v>
      </c>
      <c r="G71" s="621">
        <v>19000</v>
      </c>
      <c r="H71" s="621">
        <v>19000</v>
      </c>
      <c r="I71" s="373">
        <v>18334</v>
      </c>
      <c r="J71" s="527">
        <v>18703</v>
      </c>
      <c r="K71" s="527">
        <v>18703</v>
      </c>
      <c r="L71" s="568">
        <f t="shared" si="125"/>
        <v>18703</v>
      </c>
      <c r="M71" s="141"/>
      <c r="N71" s="159">
        <f t="shared" si="113"/>
        <v>18703</v>
      </c>
      <c r="O71" s="73"/>
      <c r="P71" s="1"/>
      <c r="Q71" s="1">
        <f>N71</f>
        <v>18703</v>
      </c>
      <c r="R71" s="73"/>
      <c r="S71" s="1"/>
      <c r="T71" s="1"/>
      <c r="U71" s="1"/>
      <c r="V71" s="1"/>
      <c r="W71" s="79">
        <v>13260</v>
      </c>
      <c r="X71" s="489">
        <f t="shared" si="17"/>
        <v>13260</v>
      </c>
      <c r="Y71" s="414"/>
      <c r="Z71" s="1"/>
      <c r="AA71" s="79">
        <v>5074</v>
      </c>
      <c r="AB71" s="79"/>
      <c r="AC71" s="79">
        <v>369</v>
      </c>
      <c r="AD71" s="44"/>
      <c r="AE71" s="168"/>
      <c r="AF71" s="190"/>
    </row>
    <row r="72" spans="1:32" s="189" customFormat="1" x14ac:dyDescent="0.25">
      <c r="A72" s="125"/>
      <c r="B72" s="169"/>
      <c r="C72" s="213"/>
      <c r="D72" s="309" t="s">
        <v>1000</v>
      </c>
      <c r="E72" s="309"/>
      <c r="F72" s="365">
        <f t="shared" ref="F72" si="126">SUM(F73:F75)</f>
        <v>177000</v>
      </c>
      <c r="G72" s="613">
        <f t="shared" ref="G72:H72" si="127">SUM(G73:G75)</f>
        <v>177000</v>
      </c>
      <c r="H72" s="613">
        <f t="shared" si="127"/>
        <v>174000</v>
      </c>
      <c r="I72" s="365">
        <v>174000</v>
      </c>
      <c r="J72" s="519">
        <f t="shared" ref="J72" si="128">SUM(J73:J75)</f>
        <v>174000</v>
      </c>
      <c r="K72" s="519">
        <f t="shared" ref="K72:M72" si="129">SUM(K73:K75)</f>
        <v>174000</v>
      </c>
      <c r="L72" s="560">
        <f t="shared" si="129"/>
        <v>149820</v>
      </c>
      <c r="M72" s="170">
        <f t="shared" si="129"/>
        <v>0</v>
      </c>
      <c r="N72" s="171">
        <f t="shared" si="113"/>
        <v>149820</v>
      </c>
      <c r="O72" s="179">
        <f t="shared" ref="O72:AD72" si="130">SUM(O73:O75)</f>
        <v>54480</v>
      </c>
      <c r="P72" s="173">
        <f t="shared" si="130"/>
        <v>49940</v>
      </c>
      <c r="Q72" s="173">
        <f t="shared" si="130"/>
        <v>45400</v>
      </c>
      <c r="R72" s="179">
        <f t="shared" si="130"/>
        <v>0</v>
      </c>
      <c r="S72" s="173">
        <f t="shared" si="130"/>
        <v>18160</v>
      </c>
      <c r="T72" s="173">
        <f t="shared" si="130"/>
        <v>9080</v>
      </c>
      <c r="U72" s="173">
        <f t="shared" si="130"/>
        <v>9080</v>
      </c>
      <c r="V72" s="173">
        <f t="shared" si="130"/>
        <v>18160</v>
      </c>
      <c r="W72" s="174">
        <f t="shared" ref="W72" si="131">SUM(W73:W75)</f>
        <v>13620</v>
      </c>
      <c r="X72" s="486">
        <f t="shared" si="17"/>
        <v>68100</v>
      </c>
      <c r="Y72" s="411">
        <f t="shared" si="130"/>
        <v>13620</v>
      </c>
      <c r="Z72" s="173">
        <f t="shared" si="130"/>
        <v>13620</v>
      </c>
      <c r="AA72" s="174">
        <f t="shared" si="130"/>
        <v>13620</v>
      </c>
      <c r="AB72" s="174">
        <f t="shared" si="130"/>
        <v>13620</v>
      </c>
      <c r="AC72" s="174">
        <f t="shared" si="130"/>
        <v>13620</v>
      </c>
      <c r="AD72" s="175">
        <f t="shared" si="130"/>
        <v>13620</v>
      </c>
      <c r="AE72" s="168"/>
      <c r="AF72" s="190"/>
    </row>
    <row r="73" spans="1:32" x14ac:dyDescent="0.25">
      <c r="B73" s="54"/>
      <c r="C73" s="237"/>
      <c r="D73" s="310"/>
      <c r="E73" s="310" t="s">
        <v>1038</v>
      </c>
      <c r="F73" s="373">
        <v>64800</v>
      </c>
      <c r="G73" s="621">
        <v>64800</v>
      </c>
      <c r="H73" s="621">
        <v>64000</v>
      </c>
      <c r="I73" s="373">
        <v>64000</v>
      </c>
      <c r="J73" s="527">
        <v>64000</v>
      </c>
      <c r="K73" s="527">
        <v>64000</v>
      </c>
      <c r="L73" s="568">
        <f t="shared" ref="L73:L75" si="132">SUM(X73:AD73)</f>
        <v>54480</v>
      </c>
      <c r="M73" s="141"/>
      <c r="N73" s="159">
        <f t="shared" si="113"/>
        <v>54480</v>
      </c>
      <c r="O73" s="73">
        <f>N73</f>
        <v>54480</v>
      </c>
      <c r="P73" s="1"/>
      <c r="Q73" s="1"/>
      <c r="R73" s="73"/>
      <c r="S73" s="1">
        <v>9080</v>
      </c>
      <c r="T73" s="1">
        <v>4540</v>
      </c>
      <c r="U73" s="1">
        <v>4540</v>
      </c>
      <c r="V73" s="1">
        <v>4540</v>
      </c>
      <c r="W73" s="79">
        <v>4540</v>
      </c>
      <c r="X73" s="489">
        <f t="shared" ref="X73:X136" si="133">SUM(R73:W73)</f>
        <v>27240</v>
      </c>
      <c r="Y73" s="414">
        <v>4540</v>
      </c>
      <c r="Z73" s="1">
        <v>4540</v>
      </c>
      <c r="AA73" s="79">
        <v>4540</v>
      </c>
      <c r="AB73" s="79">
        <v>4540</v>
      </c>
      <c r="AC73" s="79">
        <v>4540</v>
      </c>
      <c r="AD73" s="44">
        <v>4540</v>
      </c>
      <c r="AE73" s="168"/>
      <c r="AF73" s="190"/>
    </row>
    <row r="74" spans="1:32" x14ac:dyDescent="0.25">
      <c r="B74" s="54"/>
      <c r="C74" s="237"/>
      <c r="D74" s="310"/>
      <c r="E74" s="310" t="s">
        <v>1039</v>
      </c>
      <c r="F74" s="373">
        <v>55200</v>
      </c>
      <c r="G74" s="621">
        <v>55200</v>
      </c>
      <c r="H74" s="621">
        <v>55000</v>
      </c>
      <c r="I74" s="373">
        <v>55000</v>
      </c>
      <c r="J74" s="527">
        <v>55000</v>
      </c>
      <c r="K74" s="527">
        <v>55000</v>
      </c>
      <c r="L74" s="568">
        <f t="shared" si="132"/>
        <v>49940</v>
      </c>
      <c r="M74" s="141"/>
      <c r="N74" s="159">
        <f t="shared" si="113"/>
        <v>49940</v>
      </c>
      <c r="O74" s="73"/>
      <c r="P74" s="1">
        <f>N74</f>
        <v>49940</v>
      </c>
      <c r="Q74" s="1"/>
      <c r="R74" s="73"/>
      <c r="S74" s="1">
        <v>4540</v>
      </c>
      <c r="T74" s="1">
        <v>4540</v>
      </c>
      <c r="U74" s="1"/>
      <c r="V74" s="1">
        <v>9080</v>
      </c>
      <c r="W74" s="79">
        <v>4540</v>
      </c>
      <c r="X74" s="489">
        <f t="shared" si="133"/>
        <v>22700</v>
      </c>
      <c r="Y74" s="414">
        <v>4540</v>
      </c>
      <c r="Z74" s="1">
        <v>4540</v>
      </c>
      <c r="AA74" s="79">
        <v>4540</v>
      </c>
      <c r="AB74" s="79">
        <v>4540</v>
      </c>
      <c r="AC74" s="79">
        <v>4540</v>
      </c>
      <c r="AD74" s="44">
        <v>4540</v>
      </c>
      <c r="AE74" s="168"/>
      <c r="AF74" s="190"/>
    </row>
    <row r="75" spans="1:32" x14ac:dyDescent="0.25">
      <c r="B75" s="54"/>
      <c r="C75" s="237"/>
      <c r="D75" s="310"/>
      <c r="E75" s="310" t="s">
        <v>1040</v>
      </c>
      <c r="F75" s="373">
        <v>57000</v>
      </c>
      <c r="G75" s="621">
        <v>57000</v>
      </c>
      <c r="H75" s="621">
        <v>55000</v>
      </c>
      <c r="I75" s="373">
        <v>55000</v>
      </c>
      <c r="J75" s="527">
        <v>55000</v>
      </c>
      <c r="K75" s="527">
        <v>55000</v>
      </c>
      <c r="L75" s="568">
        <f t="shared" si="132"/>
        <v>45400</v>
      </c>
      <c r="M75" s="141"/>
      <c r="N75" s="159">
        <f t="shared" si="113"/>
        <v>45400</v>
      </c>
      <c r="O75" s="73"/>
      <c r="P75" s="1"/>
      <c r="Q75" s="1">
        <f>N75</f>
        <v>45400</v>
      </c>
      <c r="R75" s="73"/>
      <c r="S75" s="1">
        <v>4540</v>
      </c>
      <c r="T75" s="1"/>
      <c r="U75" s="1">
        <v>4540</v>
      </c>
      <c r="V75" s="1">
        <v>4540</v>
      </c>
      <c r="W75" s="79">
        <v>4540</v>
      </c>
      <c r="X75" s="489">
        <f t="shared" si="133"/>
        <v>18160</v>
      </c>
      <c r="Y75" s="414">
        <v>4540</v>
      </c>
      <c r="Z75" s="1">
        <v>4540</v>
      </c>
      <c r="AA75" s="79">
        <v>4540</v>
      </c>
      <c r="AB75" s="79">
        <v>4540</v>
      </c>
      <c r="AC75" s="79">
        <v>4540</v>
      </c>
      <c r="AD75" s="44">
        <v>4540</v>
      </c>
      <c r="AE75" s="168"/>
      <c r="AF75" s="190"/>
    </row>
    <row r="76" spans="1:32" hidden="1" x14ac:dyDescent="0.25">
      <c r="B76" s="90" t="s">
        <v>642</v>
      </c>
      <c r="C76" s="803" t="s">
        <v>192</v>
      </c>
      <c r="D76" s="804"/>
      <c r="E76" s="804"/>
      <c r="F76" s="366">
        <f t="shared" ref="F76:L76" si="134">F77+F78</f>
        <v>0</v>
      </c>
      <c r="G76" s="614">
        <f t="shared" si="134"/>
        <v>0</v>
      </c>
      <c r="H76" s="614">
        <f t="shared" si="134"/>
        <v>0</v>
      </c>
      <c r="I76" s="366">
        <f t="shared" si="134"/>
        <v>0</v>
      </c>
      <c r="J76" s="520">
        <f t="shared" ref="J76" si="135">J77+J78</f>
        <v>0</v>
      </c>
      <c r="K76" s="520">
        <f t="shared" si="134"/>
        <v>0</v>
      </c>
      <c r="L76" s="561">
        <f t="shared" si="134"/>
        <v>0</v>
      </c>
      <c r="M76" s="142">
        <f t="shared" ref="M76:AD76" si="136">M77+M78</f>
        <v>0</v>
      </c>
      <c r="N76" s="158">
        <f t="shared" si="9"/>
        <v>0</v>
      </c>
      <c r="O76" s="92">
        <f t="shared" ref="O76:Q76" si="137">O77+O78</f>
        <v>0</v>
      </c>
      <c r="P76" s="93">
        <f t="shared" si="137"/>
        <v>0</v>
      </c>
      <c r="Q76" s="93">
        <f t="shared" si="137"/>
        <v>0</v>
      </c>
      <c r="R76" s="92">
        <f t="shared" si="136"/>
        <v>0</v>
      </c>
      <c r="S76" s="93">
        <f t="shared" si="136"/>
        <v>0</v>
      </c>
      <c r="T76" s="93">
        <f t="shared" si="136"/>
        <v>0</v>
      </c>
      <c r="U76" s="93">
        <f t="shared" si="136"/>
        <v>0</v>
      </c>
      <c r="V76" s="93">
        <f t="shared" si="136"/>
        <v>0</v>
      </c>
      <c r="W76" s="96">
        <f t="shared" ref="W76" si="138">W77+W78</f>
        <v>0</v>
      </c>
      <c r="X76" s="487">
        <f t="shared" si="133"/>
        <v>0</v>
      </c>
      <c r="Y76" s="412">
        <f t="shared" si="136"/>
        <v>0</v>
      </c>
      <c r="Z76" s="93">
        <f t="shared" si="136"/>
        <v>0</v>
      </c>
      <c r="AA76" s="96">
        <f t="shared" si="136"/>
        <v>0</v>
      </c>
      <c r="AB76" s="96">
        <f t="shared" si="136"/>
        <v>0</v>
      </c>
      <c r="AC76" s="96">
        <f t="shared" si="136"/>
        <v>0</v>
      </c>
      <c r="AD76" s="97">
        <f t="shared" si="136"/>
        <v>0</v>
      </c>
      <c r="AE76" s="168"/>
      <c r="AF76" s="190"/>
    </row>
    <row r="77" spans="1:32" s="41" customFormat="1" hidden="1" x14ac:dyDescent="0.25">
      <c r="A77" s="125" t="s">
        <v>193</v>
      </c>
      <c r="B77" s="52" t="s">
        <v>643</v>
      </c>
      <c r="C77" s="832" t="s">
        <v>194</v>
      </c>
      <c r="D77" s="833"/>
      <c r="E77" s="833"/>
      <c r="F77" s="367">
        <f>SUM(Q77:AC77)</f>
        <v>0</v>
      </c>
      <c r="G77" s="615">
        <f>SUM(Q77:AC77)</f>
        <v>0</v>
      </c>
      <c r="H77" s="615">
        <f>SUM(Q77:AC77)</f>
        <v>0</v>
      </c>
      <c r="I77" s="367">
        <f>SUM(Q77:AC77)</f>
        <v>0</v>
      </c>
      <c r="J77" s="521">
        <f>SUM(Q77:AC77)</f>
        <v>0</v>
      </c>
      <c r="K77" s="521">
        <f>SUM(R77:AD77)</f>
        <v>0</v>
      </c>
      <c r="L77" s="562">
        <f t="shared" ref="L77:L78" si="139">SUM(R77:AD77)</f>
        <v>0</v>
      </c>
      <c r="M77" s="148"/>
      <c r="N77" s="160">
        <f t="shared" si="9"/>
        <v>0</v>
      </c>
      <c r="O77" s="75"/>
      <c r="P77" s="13"/>
      <c r="Q77" s="13"/>
      <c r="R77" s="75"/>
      <c r="S77" s="13"/>
      <c r="T77" s="13"/>
      <c r="U77" s="13"/>
      <c r="V77" s="13"/>
      <c r="W77" s="80"/>
      <c r="X77" s="488">
        <f t="shared" si="133"/>
        <v>0</v>
      </c>
      <c r="Y77" s="413"/>
      <c r="Z77" s="13"/>
      <c r="AA77" s="80"/>
      <c r="AB77" s="80"/>
      <c r="AC77" s="80"/>
      <c r="AD77" s="45"/>
      <c r="AE77" s="168"/>
      <c r="AF77" s="190"/>
    </row>
    <row r="78" spans="1:32" s="41" customFormat="1" hidden="1" x14ac:dyDescent="0.25">
      <c r="A78" s="125" t="s">
        <v>195</v>
      </c>
      <c r="B78" s="52" t="s">
        <v>644</v>
      </c>
      <c r="C78" s="832" t="s">
        <v>196</v>
      </c>
      <c r="D78" s="833"/>
      <c r="E78" s="833"/>
      <c r="F78" s="367">
        <f>SUM(Q78:AC78)</f>
        <v>0</v>
      </c>
      <c r="G78" s="615">
        <f>SUM(Q78:AC78)</f>
        <v>0</v>
      </c>
      <c r="H78" s="615">
        <f>SUM(Q78:AC78)</f>
        <v>0</v>
      </c>
      <c r="I78" s="367">
        <f>SUM(Q78:AC78)</f>
        <v>0</v>
      </c>
      <c r="J78" s="521">
        <f>SUM(Q78:AC78)</f>
        <v>0</v>
      </c>
      <c r="K78" s="521">
        <f>SUM(R78:AD78)</f>
        <v>0</v>
      </c>
      <c r="L78" s="562">
        <f t="shared" si="139"/>
        <v>0</v>
      </c>
      <c r="M78" s="148"/>
      <c r="N78" s="160">
        <f t="shared" si="9"/>
        <v>0</v>
      </c>
      <c r="O78" s="75"/>
      <c r="P78" s="13"/>
      <c r="Q78" s="13"/>
      <c r="R78" s="75"/>
      <c r="S78" s="13"/>
      <c r="T78" s="13"/>
      <c r="U78" s="13"/>
      <c r="V78" s="13"/>
      <c r="W78" s="80"/>
      <c r="X78" s="488">
        <f t="shared" si="133"/>
        <v>0</v>
      </c>
      <c r="Y78" s="413"/>
      <c r="Z78" s="13"/>
      <c r="AA78" s="80"/>
      <c r="AB78" s="80"/>
      <c r="AC78" s="80"/>
      <c r="AD78" s="45"/>
      <c r="AE78" s="168"/>
      <c r="AF78" s="190"/>
    </row>
    <row r="79" spans="1:32" x14ac:dyDescent="0.25">
      <c r="B79" s="90" t="s">
        <v>645</v>
      </c>
      <c r="C79" s="803" t="s">
        <v>197</v>
      </c>
      <c r="D79" s="804"/>
      <c r="E79" s="804"/>
      <c r="F79" s="366">
        <f t="shared" ref="F79:L79" si="140">F80+F84+F85+F86+F87</f>
        <v>345800</v>
      </c>
      <c r="G79" s="614">
        <f t="shared" si="140"/>
        <v>390000</v>
      </c>
      <c r="H79" s="614">
        <f t="shared" si="140"/>
        <v>365000</v>
      </c>
      <c r="I79" s="366">
        <f t="shared" si="140"/>
        <v>365000</v>
      </c>
      <c r="J79" s="520">
        <f t="shared" ref="J79" si="141">J80+J84+J85+J86+J87</f>
        <v>354610</v>
      </c>
      <c r="K79" s="520">
        <f t="shared" si="140"/>
        <v>354610</v>
      </c>
      <c r="L79" s="561">
        <f t="shared" si="140"/>
        <v>292340</v>
      </c>
      <c r="M79" s="142">
        <f t="shared" ref="M79:AD79" si="142">M80+M84+M85+M86+M87</f>
        <v>0</v>
      </c>
      <c r="N79" s="158">
        <f t="shared" si="9"/>
        <v>292340</v>
      </c>
      <c r="O79" s="92">
        <f t="shared" ref="O79:Q79" si="143">O80+O84+O85+O86+O87</f>
        <v>84039</v>
      </c>
      <c r="P79" s="93">
        <f t="shared" si="143"/>
        <v>87670</v>
      </c>
      <c r="Q79" s="93">
        <f t="shared" si="143"/>
        <v>120631</v>
      </c>
      <c r="R79" s="92">
        <f t="shared" si="142"/>
        <v>26066</v>
      </c>
      <c r="S79" s="93">
        <f t="shared" si="142"/>
        <v>37867</v>
      </c>
      <c r="T79" s="93">
        <f t="shared" si="142"/>
        <v>30163</v>
      </c>
      <c r="U79" s="93">
        <f t="shared" si="142"/>
        <v>29246</v>
      </c>
      <c r="V79" s="93">
        <f t="shared" si="142"/>
        <v>23574</v>
      </c>
      <c r="W79" s="96">
        <f t="shared" ref="W79" si="144">W80+W84+W85+W86+W87</f>
        <v>21844</v>
      </c>
      <c r="X79" s="487">
        <f t="shared" si="133"/>
        <v>168760</v>
      </c>
      <c r="Y79" s="412">
        <f t="shared" si="142"/>
        <v>16791</v>
      </c>
      <c r="Z79" s="93">
        <f t="shared" si="142"/>
        <v>16766</v>
      </c>
      <c r="AA79" s="96">
        <f t="shared" si="142"/>
        <v>14633</v>
      </c>
      <c r="AB79" s="96">
        <f t="shared" si="142"/>
        <v>37954</v>
      </c>
      <c r="AC79" s="96">
        <f t="shared" si="142"/>
        <v>16975</v>
      </c>
      <c r="AD79" s="97">
        <f t="shared" si="142"/>
        <v>20461</v>
      </c>
      <c r="AE79" s="168"/>
      <c r="AF79" s="190"/>
    </row>
    <row r="80" spans="1:32" s="41" customFormat="1" x14ac:dyDescent="0.25">
      <c r="A80" s="125" t="s">
        <v>198</v>
      </c>
      <c r="B80" s="52" t="s">
        <v>646</v>
      </c>
      <c r="C80" s="832" t="s">
        <v>863</v>
      </c>
      <c r="D80" s="833"/>
      <c r="E80" s="833"/>
      <c r="F80" s="367">
        <f t="shared" ref="F80:M80" si="145">SUM(F81:F83)</f>
        <v>295800</v>
      </c>
      <c r="G80" s="615">
        <f t="shared" si="145"/>
        <v>340000</v>
      </c>
      <c r="H80" s="615">
        <f t="shared" si="145"/>
        <v>340000</v>
      </c>
      <c r="I80" s="367">
        <f t="shared" ref="I80" si="146">SUM(I81:I83)</f>
        <v>340000</v>
      </c>
      <c r="J80" s="521">
        <f t="shared" ref="J80" si="147">SUM(J81:J83)</f>
        <v>351610</v>
      </c>
      <c r="K80" s="521">
        <f t="shared" si="145"/>
        <v>351610</v>
      </c>
      <c r="L80" s="562">
        <f t="shared" si="145"/>
        <v>292340</v>
      </c>
      <c r="M80" s="148">
        <f t="shared" si="145"/>
        <v>0</v>
      </c>
      <c r="N80" s="160">
        <f t="shared" si="9"/>
        <v>292340</v>
      </c>
      <c r="O80" s="75">
        <f t="shared" ref="O80:AD80" si="148">SUM(O81:O83)</f>
        <v>84039</v>
      </c>
      <c r="P80" s="13">
        <f t="shared" si="148"/>
        <v>87670</v>
      </c>
      <c r="Q80" s="13">
        <f t="shared" si="148"/>
        <v>120631</v>
      </c>
      <c r="R80" s="75">
        <f t="shared" si="148"/>
        <v>26066</v>
      </c>
      <c r="S80" s="13">
        <f t="shared" si="148"/>
        <v>37867</v>
      </c>
      <c r="T80" s="13">
        <f t="shared" si="148"/>
        <v>30163</v>
      </c>
      <c r="U80" s="13">
        <f t="shared" si="148"/>
        <v>29246</v>
      </c>
      <c r="V80" s="13">
        <f t="shared" si="148"/>
        <v>23574</v>
      </c>
      <c r="W80" s="80">
        <f t="shared" ref="W80" si="149">SUM(W81:W83)</f>
        <v>21844</v>
      </c>
      <c r="X80" s="488">
        <f t="shared" si="133"/>
        <v>168760</v>
      </c>
      <c r="Y80" s="413">
        <f t="shared" si="148"/>
        <v>16791</v>
      </c>
      <c r="Z80" s="13">
        <f t="shared" si="148"/>
        <v>16766</v>
      </c>
      <c r="AA80" s="80">
        <f t="shared" si="148"/>
        <v>14633</v>
      </c>
      <c r="AB80" s="80">
        <f t="shared" si="148"/>
        <v>37954</v>
      </c>
      <c r="AC80" s="80">
        <f t="shared" si="148"/>
        <v>16975</v>
      </c>
      <c r="AD80" s="45">
        <f t="shared" si="148"/>
        <v>20461</v>
      </c>
      <c r="AE80" s="168"/>
      <c r="AF80" s="190"/>
    </row>
    <row r="81" spans="1:32" x14ac:dyDescent="0.25">
      <c r="B81" s="54"/>
      <c r="C81" s="237"/>
      <c r="D81" s="310" t="s">
        <v>1038</v>
      </c>
      <c r="E81" s="310"/>
      <c r="F81" s="373">
        <v>80400</v>
      </c>
      <c r="G81" s="621">
        <v>100000</v>
      </c>
      <c r="H81" s="621">
        <v>100000</v>
      </c>
      <c r="I81" s="373">
        <v>100000</v>
      </c>
      <c r="J81" s="527">
        <v>100000</v>
      </c>
      <c r="K81" s="527">
        <v>100000</v>
      </c>
      <c r="L81" s="568">
        <f t="shared" ref="L81:L83" si="150">SUM(X81:AD81)</f>
        <v>84039</v>
      </c>
      <c r="M81" s="141"/>
      <c r="N81" s="159">
        <f t="shared" ref="N81:N83" si="151">SUM(L81:M81)</f>
        <v>84039</v>
      </c>
      <c r="O81" s="73">
        <f>N81</f>
        <v>84039</v>
      </c>
      <c r="P81" s="1"/>
      <c r="Q81" s="1"/>
      <c r="R81" s="73">
        <v>6237</v>
      </c>
      <c r="S81" s="1">
        <v>12054</v>
      </c>
      <c r="T81" s="1">
        <v>10515</v>
      </c>
      <c r="U81" s="1">
        <v>10007</v>
      </c>
      <c r="V81" s="1">
        <v>6571</v>
      </c>
      <c r="W81" s="79">
        <v>4571</v>
      </c>
      <c r="X81" s="489">
        <f t="shared" si="133"/>
        <v>49955</v>
      </c>
      <c r="Y81" s="414">
        <v>5056</v>
      </c>
      <c r="Z81" s="1">
        <v>5193</v>
      </c>
      <c r="AA81" s="79">
        <v>2524</v>
      </c>
      <c r="AB81" s="79">
        <v>10149</v>
      </c>
      <c r="AC81" s="79">
        <v>5102</v>
      </c>
      <c r="AD81" s="44">
        <v>6060</v>
      </c>
      <c r="AE81" s="168"/>
      <c r="AF81" s="190"/>
    </row>
    <row r="82" spans="1:32" x14ac:dyDescent="0.25">
      <c r="B82" s="54"/>
      <c r="C82" s="237"/>
      <c r="D82" s="310" t="s">
        <v>1039</v>
      </c>
      <c r="E82" s="310"/>
      <c r="F82" s="373">
        <v>80400</v>
      </c>
      <c r="G82" s="621">
        <v>95000</v>
      </c>
      <c r="H82" s="621">
        <v>95000</v>
      </c>
      <c r="I82" s="373">
        <v>95000</v>
      </c>
      <c r="J82" s="527">
        <v>100400</v>
      </c>
      <c r="K82" s="527">
        <v>100400</v>
      </c>
      <c r="L82" s="568">
        <f t="shared" si="150"/>
        <v>87670</v>
      </c>
      <c r="M82" s="141"/>
      <c r="N82" s="159">
        <f t="shared" si="151"/>
        <v>87670</v>
      </c>
      <c r="O82" s="73"/>
      <c r="P82" s="1">
        <f>N82</f>
        <v>87670</v>
      </c>
      <c r="Q82" s="1"/>
      <c r="R82" s="73">
        <v>4031</v>
      </c>
      <c r="S82" s="1">
        <v>8522</v>
      </c>
      <c r="T82" s="1">
        <v>9018</v>
      </c>
      <c r="U82" s="1">
        <v>8164</v>
      </c>
      <c r="V82" s="1">
        <v>6878</v>
      </c>
      <c r="W82" s="79">
        <v>11020</v>
      </c>
      <c r="X82" s="489">
        <f t="shared" si="133"/>
        <v>47633</v>
      </c>
      <c r="Y82" s="414">
        <v>4980</v>
      </c>
      <c r="Z82" s="1">
        <v>4942</v>
      </c>
      <c r="AA82" s="79">
        <v>8446</v>
      </c>
      <c r="AB82" s="79">
        <v>10773</v>
      </c>
      <c r="AC82" s="79">
        <v>5153</v>
      </c>
      <c r="AD82" s="44">
        <v>5743</v>
      </c>
      <c r="AE82" s="168"/>
      <c r="AF82" s="190"/>
    </row>
    <row r="83" spans="1:32" x14ac:dyDescent="0.25">
      <c r="B83" s="54"/>
      <c r="C83" s="237"/>
      <c r="D83" s="310" t="s">
        <v>1040</v>
      </c>
      <c r="E83" s="310"/>
      <c r="F83" s="373">
        <v>135000</v>
      </c>
      <c r="G83" s="621">
        <v>145000</v>
      </c>
      <c r="H83" s="621">
        <v>145000</v>
      </c>
      <c r="I83" s="373">
        <v>145000</v>
      </c>
      <c r="J83" s="527">
        <v>151210</v>
      </c>
      <c r="K83" s="527">
        <v>151210</v>
      </c>
      <c r="L83" s="568">
        <f t="shared" si="150"/>
        <v>120631</v>
      </c>
      <c r="M83" s="141"/>
      <c r="N83" s="159">
        <f t="shared" si="151"/>
        <v>120631</v>
      </c>
      <c r="O83" s="73"/>
      <c r="P83" s="1"/>
      <c r="Q83" s="1">
        <f>N83</f>
        <v>120631</v>
      </c>
      <c r="R83" s="73">
        <v>15798</v>
      </c>
      <c r="S83" s="1">
        <v>17291</v>
      </c>
      <c r="T83" s="1">
        <v>10630</v>
      </c>
      <c r="U83" s="1">
        <v>11075</v>
      </c>
      <c r="V83" s="1">
        <v>10125</v>
      </c>
      <c r="W83" s="79">
        <v>6253</v>
      </c>
      <c r="X83" s="489">
        <f t="shared" si="133"/>
        <v>71172</v>
      </c>
      <c r="Y83" s="414">
        <v>6755</v>
      </c>
      <c r="Z83" s="1">
        <v>6631</v>
      </c>
      <c r="AA83" s="79">
        <v>3663</v>
      </c>
      <c r="AB83" s="79">
        <v>17032</v>
      </c>
      <c r="AC83" s="79">
        <v>6720</v>
      </c>
      <c r="AD83" s="44">
        <v>8658</v>
      </c>
      <c r="AE83" s="168"/>
      <c r="AF83" s="190"/>
    </row>
    <row r="84" spans="1:32" s="41" customFormat="1" hidden="1" x14ac:dyDescent="0.25">
      <c r="A84" s="125" t="s">
        <v>199</v>
      </c>
      <c r="B84" s="52" t="s">
        <v>647</v>
      </c>
      <c r="C84" s="832" t="s">
        <v>200</v>
      </c>
      <c r="D84" s="833"/>
      <c r="E84" s="833"/>
      <c r="F84" s="367">
        <f>SUM(Q84:AC84)</f>
        <v>0</v>
      </c>
      <c r="G84" s="615">
        <f>SUM(Q84:AC84)</f>
        <v>0</v>
      </c>
      <c r="H84" s="615">
        <f>SUM(Q84:AC84)</f>
        <v>0</v>
      </c>
      <c r="I84" s="367">
        <f>SUM(Q84:AC84)</f>
        <v>0</v>
      </c>
      <c r="J84" s="521">
        <f t="shared" ref="J84:K86" si="152">SUM(Q84:AC84)</f>
        <v>0</v>
      </c>
      <c r="K84" s="521">
        <f t="shared" si="152"/>
        <v>0</v>
      </c>
      <c r="L84" s="562">
        <f t="shared" ref="L84:L86" si="153">SUM(R84:AD84)</f>
        <v>0</v>
      </c>
      <c r="M84" s="148"/>
      <c r="N84" s="160">
        <f t="shared" si="9"/>
        <v>0</v>
      </c>
      <c r="O84" s="75"/>
      <c r="P84" s="13"/>
      <c r="Q84" s="13"/>
      <c r="R84" s="75"/>
      <c r="S84" s="13"/>
      <c r="T84" s="13"/>
      <c r="U84" s="13"/>
      <c r="V84" s="13"/>
      <c r="W84" s="80"/>
      <c r="X84" s="488">
        <f t="shared" si="133"/>
        <v>0</v>
      </c>
      <c r="Y84" s="413"/>
      <c r="Z84" s="13"/>
      <c r="AA84" s="80"/>
      <c r="AB84" s="80"/>
      <c r="AC84" s="80"/>
      <c r="AD84" s="45"/>
      <c r="AE84" s="168"/>
      <c r="AF84" s="190"/>
    </row>
    <row r="85" spans="1:32" s="41" customFormat="1" hidden="1" x14ac:dyDescent="0.25">
      <c r="A85" s="125" t="s">
        <v>201</v>
      </c>
      <c r="B85" s="52" t="s">
        <v>648</v>
      </c>
      <c r="C85" s="832" t="s">
        <v>202</v>
      </c>
      <c r="D85" s="833"/>
      <c r="E85" s="833"/>
      <c r="F85" s="367">
        <f>SUM(Q85:AC85)</f>
        <v>0</v>
      </c>
      <c r="G85" s="615">
        <f>SUM(Q85:AC85)</f>
        <v>0</v>
      </c>
      <c r="H85" s="615">
        <f>SUM(Q85:AC85)</f>
        <v>0</v>
      </c>
      <c r="I85" s="367">
        <f>SUM(Q85:AC85)</f>
        <v>0</v>
      </c>
      <c r="J85" s="521">
        <f t="shared" si="152"/>
        <v>0</v>
      </c>
      <c r="K85" s="521">
        <f t="shared" si="152"/>
        <v>0</v>
      </c>
      <c r="L85" s="562">
        <f t="shared" si="153"/>
        <v>0</v>
      </c>
      <c r="M85" s="148"/>
      <c r="N85" s="160">
        <f t="shared" si="9"/>
        <v>0</v>
      </c>
      <c r="O85" s="75"/>
      <c r="P85" s="13"/>
      <c r="Q85" s="13"/>
      <c r="R85" s="75"/>
      <c r="S85" s="13"/>
      <c r="T85" s="13"/>
      <c r="U85" s="13"/>
      <c r="V85" s="13"/>
      <c r="W85" s="80"/>
      <c r="X85" s="488">
        <f t="shared" si="133"/>
        <v>0</v>
      </c>
      <c r="Y85" s="413"/>
      <c r="Z85" s="13"/>
      <c r="AA85" s="80"/>
      <c r="AB85" s="80"/>
      <c r="AC85" s="80"/>
      <c r="AD85" s="45"/>
      <c r="AE85" s="168"/>
      <c r="AF85" s="190"/>
    </row>
    <row r="86" spans="1:32" s="41" customFormat="1" hidden="1" x14ac:dyDescent="0.25">
      <c r="A86" s="125" t="s">
        <v>203</v>
      </c>
      <c r="B86" s="52" t="s">
        <v>649</v>
      </c>
      <c r="C86" s="832" t="s">
        <v>204</v>
      </c>
      <c r="D86" s="833"/>
      <c r="E86" s="833"/>
      <c r="F86" s="367">
        <f>SUM(Q86:AC86)</f>
        <v>0</v>
      </c>
      <c r="G86" s="615">
        <f>SUM(Q86:AC86)</f>
        <v>0</v>
      </c>
      <c r="H86" s="615">
        <f>SUM(Q86:AC86)</f>
        <v>0</v>
      </c>
      <c r="I86" s="367">
        <f>SUM(Q86:AC86)</f>
        <v>0</v>
      </c>
      <c r="J86" s="521">
        <f t="shared" si="152"/>
        <v>0</v>
      </c>
      <c r="K86" s="521">
        <f t="shared" si="152"/>
        <v>0</v>
      </c>
      <c r="L86" s="562">
        <f t="shared" si="153"/>
        <v>0</v>
      </c>
      <c r="M86" s="148"/>
      <c r="N86" s="160">
        <f t="shared" si="9"/>
        <v>0</v>
      </c>
      <c r="O86" s="75"/>
      <c r="P86" s="13"/>
      <c r="Q86" s="13"/>
      <c r="R86" s="75"/>
      <c r="S86" s="13"/>
      <c r="T86" s="13"/>
      <c r="U86" s="13"/>
      <c r="V86" s="13"/>
      <c r="W86" s="80"/>
      <c r="X86" s="488">
        <f t="shared" si="133"/>
        <v>0</v>
      </c>
      <c r="Y86" s="413"/>
      <c r="Z86" s="13"/>
      <c r="AA86" s="80"/>
      <c r="AB86" s="80"/>
      <c r="AC86" s="80"/>
      <c r="AD86" s="45"/>
      <c r="AE86" s="168"/>
      <c r="AF86" s="190"/>
    </row>
    <row r="87" spans="1:32" s="41" customFormat="1" x14ac:dyDescent="0.25">
      <c r="A87" s="125" t="s">
        <v>205</v>
      </c>
      <c r="B87" s="176" t="s">
        <v>650</v>
      </c>
      <c r="C87" s="837" t="s">
        <v>206</v>
      </c>
      <c r="D87" s="838"/>
      <c r="E87" s="838"/>
      <c r="F87" s="368">
        <f t="shared" ref="F87:K87" si="154">SUM(F88:F90)</f>
        <v>50000</v>
      </c>
      <c r="G87" s="616">
        <f t="shared" ref="G87:J87" si="155">SUM(G88:G90)</f>
        <v>50000</v>
      </c>
      <c r="H87" s="616">
        <f t="shared" si="155"/>
        <v>25000</v>
      </c>
      <c r="I87" s="368">
        <f t="shared" si="155"/>
        <v>25000</v>
      </c>
      <c r="J87" s="522">
        <f t="shared" si="155"/>
        <v>3000</v>
      </c>
      <c r="K87" s="522">
        <f t="shared" si="154"/>
        <v>3000</v>
      </c>
      <c r="L87" s="563">
        <f t="shared" ref="L87:M87" si="156">SUM(L88:L90)</f>
        <v>0</v>
      </c>
      <c r="M87" s="177">
        <f t="shared" si="156"/>
        <v>0</v>
      </c>
      <c r="N87" s="191">
        <f t="shared" si="9"/>
        <v>0</v>
      </c>
      <c r="O87" s="192">
        <f t="shared" ref="O87:AD87" si="157">SUM(O88:O90)</f>
        <v>0</v>
      </c>
      <c r="P87" s="193">
        <f t="shared" si="157"/>
        <v>0</v>
      </c>
      <c r="Q87" s="193">
        <f t="shared" si="157"/>
        <v>0</v>
      </c>
      <c r="R87" s="192">
        <f t="shared" si="157"/>
        <v>0</v>
      </c>
      <c r="S87" s="193">
        <f t="shared" si="157"/>
        <v>0</v>
      </c>
      <c r="T87" s="193">
        <f t="shared" si="157"/>
        <v>0</v>
      </c>
      <c r="U87" s="193">
        <f t="shared" si="157"/>
        <v>0</v>
      </c>
      <c r="V87" s="193">
        <f t="shared" si="157"/>
        <v>0</v>
      </c>
      <c r="W87" s="196">
        <f t="shared" ref="W87" si="158">SUM(W88:W90)</f>
        <v>0</v>
      </c>
      <c r="X87" s="493">
        <f t="shared" si="133"/>
        <v>0</v>
      </c>
      <c r="Y87" s="418">
        <f t="shared" si="157"/>
        <v>0</v>
      </c>
      <c r="Z87" s="193">
        <f t="shared" si="157"/>
        <v>0</v>
      </c>
      <c r="AA87" s="196">
        <f t="shared" si="157"/>
        <v>0</v>
      </c>
      <c r="AB87" s="196">
        <f t="shared" si="157"/>
        <v>0</v>
      </c>
      <c r="AC87" s="196">
        <f t="shared" si="157"/>
        <v>0</v>
      </c>
      <c r="AD87" s="194">
        <f t="shared" si="157"/>
        <v>0</v>
      </c>
      <c r="AE87" s="168"/>
      <c r="AF87" s="190"/>
    </row>
    <row r="88" spans="1:32" x14ac:dyDescent="0.25">
      <c r="B88" s="54"/>
      <c r="C88" s="237"/>
      <c r="D88" s="310" t="s">
        <v>1038</v>
      </c>
      <c r="E88" s="310"/>
      <c r="F88" s="373">
        <v>20000</v>
      </c>
      <c r="G88" s="621">
        <v>20000</v>
      </c>
      <c r="H88" s="621">
        <v>10000</v>
      </c>
      <c r="I88" s="373">
        <v>10000</v>
      </c>
      <c r="J88" s="527">
        <v>1000</v>
      </c>
      <c r="K88" s="527">
        <v>1000</v>
      </c>
      <c r="L88" s="568">
        <f>SUM(X88:AD88)</f>
        <v>0</v>
      </c>
      <c r="M88" s="141"/>
      <c r="N88" s="159">
        <f t="shared" ref="N88:N90" si="159">SUM(L88:M88)</f>
        <v>0</v>
      </c>
      <c r="O88" s="73">
        <f>N88</f>
        <v>0</v>
      </c>
      <c r="P88" s="1"/>
      <c r="Q88" s="1"/>
      <c r="R88" s="73"/>
      <c r="S88" s="1"/>
      <c r="T88" s="1"/>
      <c r="U88" s="1"/>
      <c r="V88" s="1"/>
      <c r="W88" s="79"/>
      <c r="X88" s="489">
        <f t="shared" si="133"/>
        <v>0</v>
      </c>
      <c r="Y88" s="414"/>
      <c r="Z88" s="1"/>
      <c r="AA88" s="79"/>
      <c r="AB88" s="79"/>
      <c r="AC88" s="79"/>
      <c r="AD88" s="44"/>
      <c r="AE88" s="168"/>
      <c r="AF88" s="190"/>
    </row>
    <row r="89" spans="1:32" x14ac:dyDescent="0.25">
      <c r="B89" s="54"/>
      <c r="C89" s="237"/>
      <c r="D89" s="310" t="s">
        <v>1039</v>
      </c>
      <c r="E89" s="310"/>
      <c r="F89" s="373">
        <v>20000</v>
      </c>
      <c r="G89" s="621">
        <v>20000</v>
      </c>
      <c r="H89" s="621">
        <v>10000</v>
      </c>
      <c r="I89" s="373">
        <v>10000</v>
      </c>
      <c r="J89" s="527">
        <v>1000</v>
      </c>
      <c r="K89" s="527">
        <v>1000</v>
      </c>
      <c r="L89" s="568">
        <f t="shared" ref="L89:L90" si="160">SUM(X89:AD89)</f>
        <v>0</v>
      </c>
      <c r="M89" s="141"/>
      <c r="N89" s="159">
        <f t="shared" si="159"/>
        <v>0</v>
      </c>
      <c r="O89" s="73"/>
      <c r="P89" s="1">
        <f>N89</f>
        <v>0</v>
      </c>
      <c r="Q89" s="1"/>
      <c r="R89" s="73"/>
      <c r="S89" s="1"/>
      <c r="T89" s="1"/>
      <c r="U89" s="1"/>
      <c r="V89" s="1"/>
      <c r="W89" s="79"/>
      <c r="X89" s="489">
        <f t="shared" si="133"/>
        <v>0</v>
      </c>
      <c r="Y89" s="414"/>
      <c r="Z89" s="1"/>
      <c r="AA89" s="79"/>
      <c r="AB89" s="79"/>
      <c r="AC89" s="79"/>
      <c r="AD89" s="44"/>
      <c r="AE89" s="168"/>
      <c r="AF89" s="190"/>
    </row>
    <row r="90" spans="1:32" ht="15.75" thickBot="1" x14ac:dyDescent="0.3">
      <c r="B90" s="295"/>
      <c r="C90" s="296"/>
      <c r="D90" s="297" t="s">
        <v>1040</v>
      </c>
      <c r="E90" s="297"/>
      <c r="F90" s="458">
        <v>10000</v>
      </c>
      <c r="G90" s="660">
        <v>10000</v>
      </c>
      <c r="H90" s="660">
        <v>5000</v>
      </c>
      <c r="I90" s="458">
        <v>5000</v>
      </c>
      <c r="J90" s="606">
        <v>1000</v>
      </c>
      <c r="K90" s="606">
        <v>1000</v>
      </c>
      <c r="L90" s="585">
        <f t="shared" si="160"/>
        <v>0</v>
      </c>
      <c r="M90" s="298"/>
      <c r="N90" s="299">
        <f t="shared" si="159"/>
        <v>0</v>
      </c>
      <c r="O90" s="300"/>
      <c r="P90" s="301"/>
      <c r="Q90" s="301">
        <f>N90</f>
        <v>0</v>
      </c>
      <c r="R90" s="300"/>
      <c r="S90" s="301"/>
      <c r="T90" s="301"/>
      <c r="U90" s="301"/>
      <c r="V90" s="301"/>
      <c r="W90" s="302"/>
      <c r="X90" s="540">
        <f t="shared" si="133"/>
        <v>0</v>
      </c>
      <c r="Y90" s="482"/>
      <c r="Z90" s="301"/>
      <c r="AA90" s="302"/>
      <c r="AB90" s="302"/>
      <c r="AC90" s="302"/>
      <c r="AD90" s="304"/>
      <c r="AE90" s="168"/>
      <c r="AF90" s="190"/>
    </row>
    <row r="91" spans="1:32" ht="15.75" thickBot="1" x14ac:dyDescent="0.3">
      <c r="B91" s="82" t="s">
        <v>207</v>
      </c>
      <c r="C91" s="807" t="s">
        <v>208</v>
      </c>
      <c r="D91" s="808"/>
      <c r="E91" s="808"/>
      <c r="F91" s="369">
        <f t="shared" ref="F91:L91" si="161">F92+F93+F94+F95+F96+F97+F98+F102</f>
        <v>0</v>
      </c>
      <c r="G91" s="617">
        <f t="shared" si="161"/>
        <v>0</v>
      </c>
      <c r="H91" s="617">
        <f t="shared" si="161"/>
        <v>0</v>
      </c>
      <c r="I91" s="369">
        <f t="shared" si="161"/>
        <v>0</v>
      </c>
      <c r="J91" s="523">
        <f t="shared" ref="J91" si="162">J92+J93+J94+J95+J96+J97+J98+J102</f>
        <v>0</v>
      </c>
      <c r="K91" s="523">
        <f t="shared" si="161"/>
        <v>0</v>
      </c>
      <c r="L91" s="564">
        <f t="shared" si="161"/>
        <v>0</v>
      </c>
      <c r="M91" s="144">
        <f t="shared" ref="M91:AD91" si="163">M92+M93+M94+M95+M96+M97+M98+M102</f>
        <v>0</v>
      </c>
      <c r="N91" s="156">
        <f t="shared" si="9"/>
        <v>0</v>
      </c>
      <c r="O91" s="84">
        <f t="shared" ref="O91:Q91" si="164">O92+O93+O94+O95+O96+O97+O98+O102</f>
        <v>0</v>
      </c>
      <c r="P91" s="85">
        <f t="shared" si="164"/>
        <v>0</v>
      </c>
      <c r="Q91" s="85">
        <f t="shared" si="164"/>
        <v>0</v>
      </c>
      <c r="R91" s="84">
        <f t="shared" si="163"/>
        <v>0</v>
      </c>
      <c r="S91" s="85">
        <f t="shared" si="163"/>
        <v>0</v>
      </c>
      <c r="T91" s="85">
        <f t="shared" si="163"/>
        <v>0</v>
      </c>
      <c r="U91" s="85">
        <f t="shared" si="163"/>
        <v>0</v>
      </c>
      <c r="V91" s="85">
        <f t="shared" si="163"/>
        <v>0</v>
      </c>
      <c r="W91" s="88">
        <f t="shared" ref="W91" si="165">W92+W93+W94+W95+W96+W97+W98+W102</f>
        <v>0</v>
      </c>
      <c r="X91" s="484">
        <f t="shared" si="133"/>
        <v>0</v>
      </c>
      <c r="Y91" s="409">
        <f t="shared" si="163"/>
        <v>0</v>
      </c>
      <c r="Z91" s="85">
        <f t="shared" si="163"/>
        <v>0</v>
      </c>
      <c r="AA91" s="88">
        <f t="shared" si="163"/>
        <v>0</v>
      </c>
      <c r="AB91" s="88">
        <f t="shared" si="163"/>
        <v>0</v>
      </c>
      <c r="AC91" s="88">
        <f t="shared" si="163"/>
        <v>0</v>
      </c>
      <c r="AD91" s="89">
        <f t="shared" si="163"/>
        <v>0</v>
      </c>
      <c r="AE91" s="168"/>
      <c r="AF91" s="190"/>
    </row>
    <row r="92" spans="1:32" s="18" customFormat="1" ht="15.75" hidden="1" thickBot="1" x14ac:dyDescent="0.3">
      <c r="A92" s="125" t="s">
        <v>864</v>
      </c>
      <c r="B92" s="114" t="s">
        <v>865</v>
      </c>
      <c r="C92" s="834" t="s">
        <v>866</v>
      </c>
      <c r="D92" s="835"/>
      <c r="E92" s="835"/>
      <c r="F92" s="364">
        <f t="shared" ref="F92:F97" si="166">SUM(Q92:AC92)</f>
        <v>0</v>
      </c>
      <c r="G92" s="612">
        <f t="shared" ref="G92:G97" si="167">SUM(Q92:AC92)</f>
        <v>0</v>
      </c>
      <c r="H92" s="612">
        <f t="shared" ref="H92:H97" si="168">SUM(Q92:AC92)</f>
        <v>0</v>
      </c>
      <c r="I92" s="364">
        <f t="shared" ref="I92:I97" si="169">SUM(Q92:AC92)</f>
        <v>0</v>
      </c>
      <c r="J92" s="518">
        <f t="shared" ref="J92:K97" si="170">SUM(Q92:AC92)</f>
        <v>0</v>
      </c>
      <c r="K92" s="518">
        <f t="shared" si="170"/>
        <v>0</v>
      </c>
      <c r="L92" s="559">
        <f t="shared" ref="L92:L97" si="171">SUM(R92:AD92)</f>
        <v>0</v>
      </c>
      <c r="M92" s="140"/>
      <c r="N92" s="158">
        <f t="shared" si="9"/>
        <v>0</v>
      </c>
      <c r="O92" s="92"/>
      <c r="P92" s="93"/>
      <c r="Q92" s="93"/>
      <c r="R92" s="92"/>
      <c r="S92" s="93"/>
      <c r="T92" s="93"/>
      <c r="U92" s="93"/>
      <c r="V92" s="93"/>
      <c r="W92" s="96"/>
      <c r="X92" s="487">
        <f t="shared" si="133"/>
        <v>0</v>
      </c>
      <c r="Y92" s="412"/>
      <c r="Z92" s="93"/>
      <c r="AA92" s="96"/>
      <c r="AB92" s="96"/>
      <c r="AC92" s="96"/>
      <c r="AD92" s="97"/>
      <c r="AE92" s="168"/>
      <c r="AF92" s="190"/>
    </row>
    <row r="93" spans="1:32" s="18" customFormat="1" ht="15.75" hidden="1" thickBot="1" x14ac:dyDescent="0.3">
      <c r="A93" s="125" t="s">
        <v>209</v>
      </c>
      <c r="B93" s="114" t="s">
        <v>651</v>
      </c>
      <c r="C93" s="834" t="s">
        <v>210</v>
      </c>
      <c r="D93" s="835"/>
      <c r="E93" s="835"/>
      <c r="F93" s="364">
        <f t="shared" si="166"/>
        <v>0</v>
      </c>
      <c r="G93" s="612">
        <f t="shared" si="167"/>
        <v>0</v>
      </c>
      <c r="H93" s="612">
        <f t="shared" si="168"/>
        <v>0</v>
      </c>
      <c r="I93" s="364">
        <f t="shared" si="169"/>
        <v>0</v>
      </c>
      <c r="J93" s="518">
        <f t="shared" si="170"/>
        <v>0</v>
      </c>
      <c r="K93" s="518">
        <f t="shared" si="170"/>
        <v>0</v>
      </c>
      <c r="L93" s="559">
        <f t="shared" si="171"/>
        <v>0</v>
      </c>
      <c r="M93" s="140"/>
      <c r="N93" s="158">
        <f t="shared" si="9"/>
        <v>0</v>
      </c>
      <c r="O93" s="92"/>
      <c r="P93" s="93"/>
      <c r="Q93" s="93"/>
      <c r="R93" s="92"/>
      <c r="S93" s="93"/>
      <c r="T93" s="93"/>
      <c r="U93" s="93"/>
      <c r="V93" s="93"/>
      <c r="W93" s="96"/>
      <c r="X93" s="487">
        <f t="shared" si="133"/>
        <v>0</v>
      </c>
      <c r="Y93" s="412"/>
      <c r="Z93" s="93"/>
      <c r="AA93" s="96"/>
      <c r="AB93" s="96"/>
      <c r="AC93" s="96"/>
      <c r="AD93" s="97"/>
      <c r="AE93" s="168"/>
      <c r="AF93" s="190"/>
    </row>
    <row r="94" spans="1:32" s="18" customFormat="1" ht="15.75" hidden="1" thickBot="1" x14ac:dyDescent="0.3">
      <c r="A94" s="125" t="s">
        <v>211</v>
      </c>
      <c r="B94" s="90" t="s">
        <v>652</v>
      </c>
      <c r="C94" s="803" t="s">
        <v>352</v>
      </c>
      <c r="D94" s="804"/>
      <c r="E94" s="804"/>
      <c r="F94" s="366">
        <f t="shared" si="166"/>
        <v>0</v>
      </c>
      <c r="G94" s="614">
        <f t="shared" si="167"/>
        <v>0</v>
      </c>
      <c r="H94" s="614">
        <f t="shared" si="168"/>
        <v>0</v>
      </c>
      <c r="I94" s="366">
        <f t="shared" si="169"/>
        <v>0</v>
      </c>
      <c r="J94" s="520">
        <f t="shared" si="170"/>
        <v>0</v>
      </c>
      <c r="K94" s="520">
        <f t="shared" si="170"/>
        <v>0</v>
      </c>
      <c r="L94" s="561">
        <f t="shared" si="171"/>
        <v>0</v>
      </c>
      <c r="M94" s="142"/>
      <c r="N94" s="158">
        <f t="shared" si="9"/>
        <v>0</v>
      </c>
      <c r="O94" s="92"/>
      <c r="P94" s="93"/>
      <c r="Q94" s="93"/>
      <c r="R94" s="92"/>
      <c r="S94" s="93"/>
      <c r="T94" s="93"/>
      <c r="U94" s="93"/>
      <c r="V94" s="93"/>
      <c r="W94" s="96"/>
      <c r="X94" s="487">
        <f t="shared" si="133"/>
        <v>0</v>
      </c>
      <c r="Y94" s="412"/>
      <c r="Z94" s="93"/>
      <c r="AA94" s="96"/>
      <c r="AB94" s="96"/>
      <c r="AC94" s="96"/>
      <c r="AD94" s="97"/>
      <c r="AE94" s="168"/>
      <c r="AF94" s="190"/>
    </row>
    <row r="95" spans="1:32" s="18" customFormat="1" ht="15.75" hidden="1" thickBot="1" x14ac:dyDescent="0.3">
      <c r="A95" s="125" t="s">
        <v>212</v>
      </c>
      <c r="B95" s="114" t="s">
        <v>653</v>
      </c>
      <c r="C95" s="803" t="s">
        <v>867</v>
      </c>
      <c r="D95" s="804"/>
      <c r="E95" s="804"/>
      <c r="F95" s="366">
        <f t="shared" si="166"/>
        <v>0</v>
      </c>
      <c r="G95" s="614">
        <f t="shared" si="167"/>
        <v>0</v>
      </c>
      <c r="H95" s="614">
        <f t="shared" si="168"/>
        <v>0</v>
      </c>
      <c r="I95" s="366">
        <f t="shared" si="169"/>
        <v>0</v>
      </c>
      <c r="J95" s="520">
        <f t="shared" si="170"/>
        <v>0</v>
      </c>
      <c r="K95" s="520">
        <f t="shared" si="170"/>
        <v>0</v>
      </c>
      <c r="L95" s="561">
        <f t="shared" si="171"/>
        <v>0</v>
      </c>
      <c r="M95" s="142"/>
      <c r="N95" s="158">
        <f t="shared" si="9"/>
        <v>0</v>
      </c>
      <c r="O95" s="92"/>
      <c r="P95" s="93"/>
      <c r="Q95" s="93"/>
      <c r="R95" s="92"/>
      <c r="S95" s="93"/>
      <c r="T95" s="93"/>
      <c r="U95" s="93"/>
      <c r="V95" s="93"/>
      <c r="W95" s="96"/>
      <c r="X95" s="487">
        <f t="shared" si="133"/>
        <v>0</v>
      </c>
      <c r="Y95" s="412"/>
      <c r="Z95" s="93"/>
      <c r="AA95" s="96"/>
      <c r="AB95" s="96"/>
      <c r="AC95" s="96"/>
      <c r="AD95" s="97"/>
      <c r="AE95" s="168"/>
      <c r="AF95" s="190"/>
    </row>
    <row r="96" spans="1:32" s="18" customFormat="1" ht="15.75" hidden="1" thickBot="1" x14ac:dyDescent="0.3">
      <c r="A96" s="125" t="s">
        <v>213</v>
      </c>
      <c r="B96" s="90" t="s">
        <v>654</v>
      </c>
      <c r="C96" s="803" t="s">
        <v>868</v>
      </c>
      <c r="D96" s="804"/>
      <c r="E96" s="804"/>
      <c r="F96" s="366">
        <f t="shared" si="166"/>
        <v>0</v>
      </c>
      <c r="G96" s="614">
        <f t="shared" si="167"/>
        <v>0</v>
      </c>
      <c r="H96" s="614">
        <f t="shared" si="168"/>
        <v>0</v>
      </c>
      <c r="I96" s="366">
        <f t="shared" si="169"/>
        <v>0</v>
      </c>
      <c r="J96" s="520">
        <f t="shared" si="170"/>
        <v>0</v>
      </c>
      <c r="K96" s="520">
        <f t="shared" si="170"/>
        <v>0</v>
      </c>
      <c r="L96" s="561">
        <f t="shared" si="171"/>
        <v>0</v>
      </c>
      <c r="M96" s="142"/>
      <c r="N96" s="158">
        <f t="shared" si="9"/>
        <v>0</v>
      </c>
      <c r="O96" s="92"/>
      <c r="P96" s="93"/>
      <c r="Q96" s="93"/>
      <c r="R96" s="92"/>
      <c r="S96" s="93"/>
      <c r="T96" s="93"/>
      <c r="U96" s="93"/>
      <c r="V96" s="93"/>
      <c r="W96" s="96"/>
      <c r="X96" s="487">
        <f t="shared" si="133"/>
        <v>0</v>
      </c>
      <c r="Y96" s="412"/>
      <c r="Z96" s="93"/>
      <c r="AA96" s="96"/>
      <c r="AB96" s="96"/>
      <c r="AC96" s="96"/>
      <c r="AD96" s="97"/>
      <c r="AE96" s="168"/>
      <c r="AF96" s="190"/>
    </row>
    <row r="97" spans="1:32" s="18" customFormat="1" ht="15.75" hidden="1" thickBot="1" x14ac:dyDescent="0.3">
      <c r="A97" s="125" t="s">
        <v>214</v>
      </c>
      <c r="B97" s="114" t="s">
        <v>655</v>
      </c>
      <c r="C97" s="803" t="s">
        <v>215</v>
      </c>
      <c r="D97" s="804"/>
      <c r="E97" s="804"/>
      <c r="F97" s="366">
        <f t="shared" si="166"/>
        <v>0</v>
      </c>
      <c r="G97" s="614">
        <f t="shared" si="167"/>
        <v>0</v>
      </c>
      <c r="H97" s="614">
        <f t="shared" si="168"/>
        <v>0</v>
      </c>
      <c r="I97" s="366">
        <f t="shared" si="169"/>
        <v>0</v>
      </c>
      <c r="J97" s="520">
        <f t="shared" si="170"/>
        <v>0</v>
      </c>
      <c r="K97" s="520">
        <f t="shared" si="170"/>
        <v>0</v>
      </c>
      <c r="L97" s="561">
        <f t="shared" si="171"/>
        <v>0</v>
      </c>
      <c r="M97" s="142"/>
      <c r="N97" s="158">
        <f t="shared" si="9"/>
        <v>0</v>
      </c>
      <c r="O97" s="92"/>
      <c r="P97" s="93"/>
      <c r="Q97" s="93"/>
      <c r="R97" s="92"/>
      <c r="S97" s="93"/>
      <c r="T97" s="93"/>
      <c r="U97" s="93"/>
      <c r="V97" s="93"/>
      <c r="W97" s="96"/>
      <c r="X97" s="487">
        <f t="shared" si="133"/>
        <v>0</v>
      </c>
      <c r="Y97" s="412"/>
      <c r="Z97" s="93"/>
      <c r="AA97" s="96"/>
      <c r="AB97" s="96"/>
      <c r="AC97" s="96"/>
      <c r="AD97" s="97"/>
      <c r="AE97" s="168"/>
      <c r="AF97" s="190"/>
    </row>
    <row r="98" spans="1:32" s="18" customFormat="1" ht="15.75" hidden="1" thickBot="1" x14ac:dyDescent="0.3">
      <c r="A98" s="125" t="s">
        <v>216</v>
      </c>
      <c r="B98" s="90" t="s">
        <v>656</v>
      </c>
      <c r="C98" s="803" t="s">
        <v>217</v>
      </c>
      <c r="D98" s="804"/>
      <c r="E98" s="804"/>
      <c r="F98" s="366">
        <f t="shared" ref="F98:L98" si="172">F99+F100+F101</f>
        <v>0</v>
      </c>
      <c r="G98" s="614">
        <f t="shared" si="172"/>
        <v>0</v>
      </c>
      <c r="H98" s="614">
        <f t="shared" si="172"/>
        <v>0</v>
      </c>
      <c r="I98" s="366">
        <f t="shared" si="172"/>
        <v>0</v>
      </c>
      <c r="J98" s="520">
        <f t="shared" ref="J98" si="173">J99+J100+J101</f>
        <v>0</v>
      </c>
      <c r="K98" s="520">
        <f t="shared" si="172"/>
        <v>0</v>
      </c>
      <c r="L98" s="561">
        <f t="shared" si="172"/>
        <v>0</v>
      </c>
      <c r="M98" s="142">
        <f t="shared" ref="M98:AD98" si="174">M99+M100+M101</f>
        <v>0</v>
      </c>
      <c r="N98" s="158">
        <f t="shared" si="9"/>
        <v>0</v>
      </c>
      <c r="O98" s="92">
        <f t="shared" ref="O98:Q98" si="175">O99+O100+O101</f>
        <v>0</v>
      </c>
      <c r="P98" s="93">
        <f t="shared" si="175"/>
        <v>0</v>
      </c>
      <c r="Q98" s="93">
        <f t="shared" si="175"/>
        <v>0</v>
      </c>
      <c r="R98" s="92">
        <f t="shared" si="174"/>
        <v>0</v>
      </c>
      <c r="S98" s="93">
        <f t="shared" si="174"/>
        <v>0</v>
      </c>
      <c r="T98" s="93">
        <f t="shared" si="174"/>
        <v>0</v>
      </c>
      <c r="U98" s="93">
        <f t="shared" si="174"/>
        <v>0</v>
      </c>
      <c r="V98" s="93">
        <f t="shared" si="174"/>
        <v>0</v>
      </c>
      <c r="W98" s="96">
        <f t="shared" ref="W98" si="176">W99+W100+W101</f>
        <v>0</v>
      </c>
      <c r="X98" s="487">
        <f t="shared" si="133"/>
        <v>0</v>
      </c>
      <c r="Y98" s="412">
        <f t="shared" si="174"/>
        <v>0</v>
      </c>
      <c r="Z98" s="93">
        <f t="shared" si="174"/>
        <v>0</v>
      </c>
      <c r="AA98" s="96">
        <f t="shared" si="174"/>
        <v>0</v>
      </c>
      <c r="AB98" s="96">
        <f t="shared" si="174"/>
        <v>0</v>
      </c>
      <c r="AC98" s="96">
        <f t="shared" si="174"/>
        <v>0</v>
      </c>
      <c r="AD98" s="97">
        <f t="shared" si="174"/>
        <v>0</v>
      </c>
      <c r="AE98" s="168"/>
      <c r="AF98" s="190"/>
    </row>
    <row r="99" spans="1:32" ht="15.75" hidden="1" thickBot="1" x14ac:dyDescent="0.3">
      <c r="B99" s="54"/>
      <c r="C99" s="2"/>
      <c r="D99" s="801" t="s">
        <v>343</v>
      </c>
      <c r="E99" s="801"/>
      <c r="F99" s="373">
        <f>SUM(Q99:AC99)</f>
        <v>0</v>
      </c>
      <c r="G99" s="621">
        <f>SUM(Q99:AC99)</f>
        <v>0</v>
      </c>
      <c r="H99" s="621">
        <f>SUM(Q99:AC99)</f>
        <v>0</v>
      </c>
      <c r="I99" s="373">
        <f>SUM(Q99:AC99)</f>
        <v>0</v>
      </c>
      <c r="J99" s="527">
        <f t="shared" ref="J99:K101" si="177">SUM(Q99:AC99)</f>
        <v>0</v>
      </c>
      <c r="K99" s="527">
        <f t="shared" si="177"/>
        <v>0</v>
      </c>
      <c r="L99" s="568">
        <f t="shared" ref="L99:L101" si="178">SUM(R99:AD99)</f>
        <v>0</v>
      </c>
      <c r="M99" s="141"/>
      <c r="N99" s="159">
        <f t="shared" si="9"/>
        <v>0</v>
      </c>
      <c r="O99" s="73"/>
      <c r="P99" s="1"/>
      <c r="Q99" s="1"/>
      <c r="R99" s="73"/>
      <c r="S99" s="1"/>
      <c r="T99" s="1"/>
      <c r="U99" s="1"/>
      <c r="V99" s="1"/>
      <c r="W99" s="79"/>
      <c r="X99" s="489">
        <f t="shared" si="133"/>
        <v>0</v>
      </c>
      <c r="Y99" s="414"/>
      <c r="Z99" s="1"/>
      <c r="AA99" s="79"/>
      <c r="AB99" s="79"/>
      <c r="AC99" s="79"/>
      <c r="AD99" s="44"/>
      <c r="AE99" s="168"/>
      <c r="AF99" s="190"/>
    </row>
    <row r="100" spans="1:32" ht="15.75" hidden="1" thickBot="1" x14ac:dyDescent="0.3">
      <c r="B100" s="54"/>
      <c r="C100" s="2"/>
      <c r="D100" s="801" t="s">
        <v>344</v>
      </c>
      <c r="E100" s="801"/>
      <c r="F100" s="373">
        <f>SUM(Q100:AC100)</f>
        <v>0</v>
      </c>
      <c r="G100" s="621">
        <f>SUM(Q100:AC100)</f>
        <v>0</v>
      </c>
      <c r="H100" s="621">
        <f>SUM(Q100:AC100)</f>
        <v>0</v>
      </c>
      <c r="I100" s="373">
        <f>SUM(Q100:AC100)</f>
        <v>0</v>
      </c>
      <c r="J100" s="527">
        <f t="shared" si="177"/>
        <v>0</v>
      </c>
      <c r="K100" s="527">
        <f t="shared" si="177"/>
        <v>0</v>
      </c>
      <c r="L100" s="568">
        <f t="shared" si="178"/>
        <v>0</v>
      </c>
      <c r="M100" s="141"/>
      <c r="N100" s="159">
        <f t="shared" si="9"/>
        <v>0</v>
      </c>
      <c r="O100" s="73"/>
      <c r="P100" s="1"/>
      <c r="Q100" s="1"/>
      <c r="R100" s="73"/>
      <c r="S100" s="1"/>
      <c r="T100" s="1"/>
      <c r="U100" s="1"/>
      <c r="V100" s="1"/>
      <c r="W100" s="79"/>
      <c r="X100" s="489">
        <f t="shared" si="133"/>
        <v>0</v>
      </c>
      <c r="Y100" s="414"/>
      <c r="Z100" s="1"/>
      <c r="AA100" s="79"/>
      <c r="AB100" s="79"/>
      <c r="AC100" s="79"/>
      <c r="AD100" s="44"/>
      <c r="AE100" s="168"/>
      <c r="AF100" s="190"/>
    </row>
    <row r="101" spans="1:32" ht="15.75" hidden="1" thickBot="1" x14ac:dyDescent="0.3">
      <c r="B101" s="54"/>
      <c r="C101" s="2"/>
      <c r="D101" s="801" t="s">
        <v>345</v>
      </c>
      <c r="E101" s="801"/>
      <c r="F101" s="373">
        <f>SUM(Q101:AC101)</f>
        <v>0</v>
      </c>
      <c r="G101" s="621">
        <f>SUM(Q101:AC101)</f>
        <v>0</v>
      </c>
      <c r="H101" s="621">
        <f>SUM(Q101:AC101)</f>
        <v>0</v>
      </c>
      <c r="I101" s="373">
        <f>SUM(Q101:AC101)</f>
        <v>0</v>
      </c>
      <c r="J101" s="527">
        <f t="shared" si="177"/>
        <v>0</v>
      </c>
      <c r="K101" s="527">
        <f t="shared" si="177"/>
        <v>0</v>
      </c>
      <c r="L101" s="568">
        <f t="shared" si="178"/>
        <v>0</v>
      </c>
      <c r="M101" s="141"/>
      <c r="N101" s="159">
        <f t="shared" si="9"/>
        <v>0</v>
      </c>
      <c r="O101" s="73"/>
      <c r="P101" s="1"/>
      <c r="Q101" s="1"/>
      <c r="R101" s="73"/>
      <c r="S101" s="1"/>
      <c r="T101" s="1"/>
      <c r="U101" s="1"/>
      <c r="V101" s="1"/>
      <c r="W101" s="79"/>
      <c r="X101" s="489">
        <f t="shared" si="133"/>
        <v>0</v>
      </c>
      <c r="Y101" s="414"/>
      <c r="Z101" s="1"/>
      <c r="AA101" s="79"/>
      <c r="AB101" s="79"/>
      <c r="AC101" s="79"/>
      <c r="AD101" s="44"/>
      <c r="AE101" s="168"/>
      <c r="AF101" s="190"/>
    </row>
    <row r="102" spans="1:32" s="18" customFormat="1" ht="15.75" hidden="1" thickBot="1" x14ac:dyDescent="0.3">
      <c r="A102" s="125" t="s">
        <v>218</v>
      </c>
      <c r="B102" s="90" t="s">
        <v>657</v>
      </c>
      <c r="C102" s="803" t="s">
        <v>219</v>
      </c>
      <c r="D102" s="804"/>
      <c r="E102" s="804"/>
      <c r="F102" s="366">
        <f t="shared" ref="F102:L102" si="179">F103+F104+F105+F106</f>
        <v>0</v>
      </c>
      <c r="G102" s="614">
        <f t="shared" si="179"/>
        <v>0</v>
      </c>
      <c r="H102" s="614">
        <f t="shared" si="179"/>
        <v>0</v>
      </c>
      <c r="I102" s="366">
        <f t="shared" si="179"/>
        <v>0</v>
      </c>
      <c r="J102" s="520">
        <f t="shared" ref="J102" si="180">J103+J104+J105+J106</f>
        <v>0</v>
      </c>
      <c r="K102" s="520">
        <f t="shared" si="179"/>
        <v>0</v>
      </c>
      <c r="L102" s="561">
        <f t="shared" si="179"/>
        <v>0</v>
      </c>
      <c r="M102" s="142">
        <f t="shared" ref="M102:AD102" si="181">M103+M104+M105+M106</f>
        <v>0</v>
      </c>
      <c r="N102" s="158">
        <f t="shared" ref="N102:N165" si="182">SUM(L102:M102)</f>
        <v>0</v>
      </c>
      <c r="O102" s="92">
        <f t="shared" ref="O102:Q102" si="183">O103+O104+O105+O106</f>
        <v>0</v>
      </c>
      <c r="P102" s="93">
        <f t="shared" si="183"/>
        <v>0</v>
      </c>
      <c r="Q102" s="93">
        <f t="shared" si="183"/>
        <v>0</v>
      </c>
      <c r="R102" s="92">
        <f t="shared" si="181"/>
        <v>0</v>
      </c>
      <c r="S102" s="93">
        <f t="shared" si="181"/>
        <v>0</v>
      </c>
      <c r="T102" s="93">
        <f t="shared" si="181"/>
        <v>0</v>
      </c>
      <c r="U102" s="93">
        <f t="shared" si="181"/>
        <v>0</v>
      </c>
      <c r="V102" s="93">
        <f t="shared" si="181"/>
        <v>0</v>
      </c>
      <c r="W102" s="96">
        <f t="shared" ref="W102" si="184">W103+W104+W105+W106</f>
        <v>0</v>
      </c>
      <c r="X102" s="487">
        <f t="shared" si="133"/>
        <v>0</v>
      </c>
      <c r="Y102" s="412">
        <f t="shared" si="181"/>
        <v>0</v>
      </c>
      <c r="Z102" s="93">
        <f t="shared" si="181"/>
        <v>0</v>
      </c>
      <c r="AA102" s="96">
        <f t="shared" si="181"/>
        <v>0</v>
      </c>
      <c r="AB102" s="96">
        <f t="shared" si="181"/>
        <v>0</v>
      </c>
      <c r="AC102" s="96">
        <f t="shared" si="181"/>
        <v>0</v>
      </c>
      <c r="AD102" s="97">
        <f t="shared" si="181"/>
        <v>0</v>
      </c>
      <c r="AE102" s="168"/>
      <c r="AF102" s="190"/>
    </row>
    <row r="103" spans="1:32" ht="15.75" hidden="1" thickBot="1" x14ac:dyDescent="0.3">
      <c r="B103" s="54"/>
      <c r="C103" s="2"/>
      <c r="D103" s="801" t="s">
        <v>835</v>
      </c>
      <c r="E103" s="801"/>
      <c r="F103" s="373">
        <f>SUM(Q103:AC103)</f>
        <v>0</v>
      </c>
      <c r="G103" s="621">
        <f>SUM(Q103:AC103)</f>
        <v>0</v>
      </c>
      <c r="H103" s="621">
        <f>SUM(Q103:AC103)</f>
        <v>0</v>
      </c>
      <c r="I103" s="373">
        <f>SUM(Q103:AC103)</f>
        <v>0</v>
      </c>
      <c r="J103" s="527">
        <f t="shared" ref="J103:K106" si="185">SUM(Q103:AC103)</f>
        <v>0</v>
      </c>
      <c r="K103" s="527">
        <f t="shared" si="185"/>
        <v>0</v>
      </c>
      <c r="L103" s="568">
        <f t="shared" ref="L103:L106" si="186">SUM(R103:AD103)</f>
        <v>0</v>
      </c>
      <c r="M103" s="141"/>
      <c r="N103" s="159">
        <f t="shared" si="182"/>
        <v>0</v>
      </c>
      <c r="O103" s="73"/>
      <c r="P103" s="1"/>
      <c r="Q103" s="1"/>
      <c r="R103" s="73"/>
      <c r="S103" s="1"/>
      <c r="T103" s="1"/>
      <c r="U103" s="1"/>
      <c r="V103" s="1"/>
      <c r="W103" s="79"/>
      <c r="X103" s="489">
        <f t="shared" si="133"/>
        <v>0</v>
      </c>
      <c r="Y103" s="414"/>
      <c r="Z103" s="1"/>
      <c r="AA103" s="79"/>
      <c r="AB103" s="79"/>
      <c r="AC103" s="79"/>
      <c r="AD103" s="44"/>
      <c r="AE103" s="168"/>
      <c r="AF103" s="190"/>
    </row>
    <row r="104" spans="1:32" ht="15.75" hidden="1" thickBot="1" x14ac:dyDescent="0.3">
      <c r="B104" s="54"/>
      <c r="C104" s="2"/>
      <c r="D104" s="801" t="s">
        <v>346</v>
      </c>
      <c r="E104" s="801"/>
      <c r="F104" s="373">
        <f>SUM(Q104:AC104)</f>
        <v>0</v>
      </c>
      <c r="G104" s="621">
        <f>SUM(Q104:AC104)</f>
        <v>0</v>
      </c>
      <c r="H104" s="621">
        <f>SUM(Q104:AC104)</f>
        <v>0</v>
      </c>
      <c r="I104" s="373">
        <f>SUM(Q104:AC104)</f>
        <v>0</v>
      </c>
      <c r="J104" s="527">
        <f t="shared" si="185"/>
        <v>0</v>
      </c>
      <c r="K104" s="527">
        <f t="shared" si="185"/>
        <v>0</v>
      </c>
      <c r="L104" s="568">
        <f t="shared" si="186"/>
        <v>0</v>
      </c>
      <c r="M104" s="141"/>
      <c r="N104" s="159">
        <f t="shared" si="182"/>
        <v>0</v>
      </c>
      <c r="O104" s="73"/>
      <c r="P104" s="1"/>
      <c r="Q104" s="1"/>
      <c r="R104" s="73"/>
      <c r="S104" s="1"/>
      <c r="T104" s="1"/>
      <c r="U104" s="1"/>
      <c r="V104" s="1"/>
      <c r="W104" s="79"/>
      <c r="X104" s="489">
        <f t="shared" si="133"/>
        <v>0</v>
      </c>
      <c r="Y104" s="414"/>
      <c r="Z104" s="1"/>
      <c r="AA104" s="79"/>
      <c r="AB104" s="79"/>
      <c r="AC104" s="79"/>
      <c r="AD104" s="44"/>
      <c r="AE104" s="168"/>
      <c r="AF104" s="190"/>
    </row>
    <row r="105" spans="1:32" ht="15.75" hidden="1" thickBot="1" x14ac:dyDescent="0.3">
      <c r="B105" s="54"/>
      <c r="C105" s="2"/>
      <c r="D105" s="801" t="s">
        <v>836</v>
      </c>
      <c r="E105" s="801"/>
      <c r="F105" s="373">
        <f>SUM(Q105:AC105)</f>
        <v>0</v>
      </c>
      <c r="G105" s="621">
        <f>SUM(Q105:AC105)</f>
        <v>0</v>
      </c>
      <c r="H105" s="621">
        <f>SUM(Q105:AC105)</f>
        <v>0</v>
      </c>
      <c r="I105" s="373">
        <f>SUM(Q105:AC105)</f>
        <v>0</v>
      </c>
      <c r="J105" s="527">
        <f t="shared" si="185"/>
        <v>0</v>
      </c>
      <c r="K105" s="527">
        <f t="shared" si="185"/>
        <v>0</v>
      </c>
      <c r="L105" s="568">
        <f t="shared" si="186"/>
        <v>0</v>
      </c>
      <c r="M105" s="141"/>
      <c r="N105" s="159">
        <f t="shared" si="182"/>
        <v>0</v>
      </c>
      <c r="O105" s="73"/>
      <c r="P105" s="1"/>
      <c r="Q105" s="1"/>
      <c r="R105" s="73"/>
      <c r="S105" s="1"/>
      <c r="T105" s="1"/>
      <c r="U105" s="1"/>
      <c r="V105" s="1"/>
      <c r="W105" s="79"/>
      <c r="X105" s="489">
        <f t="shared" si="133"/>
        <v>0</v>
      </c>
      <c r="Y105" s="414"/>
      <c r="Z105" s="1"/>
      <c r="AA105" s="79"/>
      <c r="AB105" s="79"/>
      <c r="AC105" s="79"/>
      <c r="AD105" s="44"/>
      <c r="AE105" s="168"/>
      <c r="AF105" s="190"/>
    </row>
    <row r="106" spans="1:32" ht="15.75" hidden="1" thickBot="1" x14ac:dyDescent="0.3">
      <c r="B106" s="54"/>
      <c r="C106" s="2"/>
      <c r="D106" s="801" t="s">
        <v>834</v>
      </c>
      <c r="E106" s="801"/>
      <c r="F106" s="373">
        <f>SUM(Q106:AC106)</f>
        <v>0</v>
      </c>
      <c r="G106" s="621">
        <f>SUM(Q106:AC106)</f>
        <v>0</v>
      </c>
      <c r="H106" s="621">
        <f>SUM(Q106:AC106)</f>
        <v>0</v>
      </c>
      <c r="I106" s="373">
        <f>SUM(Q106:AC106)</f>
        <v>0</v>
      </c>
      <c r="J106" s="527">
        <f t="shared" si="185"/>
        <v>0</v>
      </c>
      <c r="K106" s="527">
        <f t="shared" si="185"/>
        <v>0</v>
      </c>
      <c r="L106" s="568">
        <f t="shared" si="186"/>
        <v>0</v>
      </c>
      <c r="M106" s="141"/>
      <c r="N106" s="159">
        <f t="shared" si="182"/>
        <v>0</v>
      </c>
      <c r="O106" s="73"/>
      <c r="P106" s="1"/>
      <c r="Q106" s="1"/>
      <c r="R106" s="73"/>
      <c r="S106" s="1"/>
      <c r="T106" s="1"/>
      <c r="U106" s="1"/>
      <c r="V106" s="1"/>
      <c r="W106" s="79"/>
      <c r="X106" s="489">
        <f t="shared" si="133"/>
        <v>0</v>
      </c>
      <c r="Y106" s="414"/>
      <c r="Z106" s="1"/>
      <c r="AA106" s="79"/>
      <c r="AB106" s="79"/>
      <c r="AC106" s="79"/>
      <c r="AD106" s="44"/>
      <c r="AE106" s="168"/>
      <c r="AF106" s="190"/>
    </row>
    <row r="107" spans="1:32" ht="15.75" thickBot="1" x14ac:dyDescent="0.3">
      <c r="B107" s="98" t="s">
        <v>220</v>
      </c>
      <c r="C107" s="807" t="s">
        <v>221</v>
      </c>
      <c r="D107" s="808"/>
      <c r="E107" s="808"/>
      <c r="F107" s="369">
        <f t="shared" ref="F107:L107" si="187">F108+F111+F115+F116+F127+F138+F149+F152+F164+F165+F166+F167+F178</f>
        <v>0</v>
      </c>
      <c r="G107" s="617">
        <f t="shared" si="187"/>
        <v>0</v>
      </c>
      <c r="H107" s="617">
        <f t="shared" si="187"/>
        <v>0</v>
      </c>
      <c r="I107" s="369">
        <f t="shared" si="187"/>
        <v>0</v>
      </c>
      <c r="J107" s="523">
        <f t="shared" ref="J107" si="188">J108+J111+J115+J116+J127+J138+J149+J152+J164+J165+J166+J167+J178</f>
        <v>0</v>
      </c>
      <c r="K107" s="523">
        <f t="shared" si="187"/>
        <v>0</v>
      </c>
      <c r="L107" s="564">
        <f t="shared" si="187"/>
        <v>0</v>
      </c>
      <c r="M107" s="144">
        <f t="shared" ref="M107:AD107" si="189">M108+M111+M115+M116+M127+M138+M149+M152+M164+M165+M166+M167+M178</f>
        <v>0</v>
      </c>
      <c r="N107" s="156">
        <f t="shared" si="182"/>
        <v>0</v>
      </c>
      <c r="O107" s="84">
        <f t="shared" ref="O107:Q107" si="190">O108+O111+O115+O116+O127+O138+O149+O152+O164+O165+O166+O167+O178</f>
        <v>0</v>
      </c>
      <c r="P107" s="85">
        <f t="shared" si="190"/>
        <v>0</v>
      </c>
      <c r="Q107" s="85">
        <f t="shared" si="190"/>
        <v>0</v>
      </c>
      <c r="R107" s="84">
        <f t="shared" si="189"/>
        <v>0</v>
      </c>
      <c r="S107" s="85">
        <f t="shared" si="189"/>
        <v>0</v>
      </c>
      <c r="T107" s="85">
        <f t="shared" si="189"/>
        <v>0</v>
      </c>
      <c r="U107" s="85">
        <f t="shared" si="189"/>
        <v>0</v>
      </c>
      <c r="V107" s="85">
        <f t="shared" si="189"/>
        <v>0</v>
      </c>
      <c r="W107" s="88">
        <f t="shared" ref="W107" si="191">W108+W111+W115+W116+W127+W138+W149+W152+W164+W165+W166+W167+W178</f>
        <v>0</v>
      </c>
      <c r="X107" s="484">
        <f t="shared" si="133"/>
        <v>0</v>
      </c>
      <c r="Y107" s="409">
        <f t="shared" si="189"/>
        <v>0</v>
      </c>
      <c r="Z107" s="85">
        <f t="shared" si="189"/>
        <v>0</v>
      </c>
      <c r="AA107" s="88">
        <f t="shared" si="189"/>
        <v>0</v>
      </c>
      <c r="AB107" s="88">
        <f t="shared" si="189"/>
        <v>0</v>
      </c>
      <c r="AC107" s="88">
        <f t="shared" si="189"/>
        <v>0</v>
      </c>
      <c r="AD107" s="89">
        <f t="shared" si="189"/>
        <v>0</v>
      </c>
      <c r="AE107" s="168"/>
      <c r="AF107" s="190"/>
    </row>
    <row r="108" spans="1:32" s="41" customFormat="1" ht="15.75" hidden="1" thickBot="1" x14ac:dyDescent="0.3">
      <c r="A108" s="125" t="s">
        <v>222</v>
      </c>
      <c r="B108" s="123" t="s">
        <v>658</v>
      </c>
      <c r="C108" s="809" t="s">
        <v>223</v>
      </c>
      <c r="D108" s="810"/>
      <c r="E108" s="810"/>
      <c r="F108" s="374">
        <f t="shared" ref="F108:L108" si="192">F109+F110</f>
        <v>0</v>
      </c>
      <c r="G108" s="622">
        <f t="shared" si="192"/>
        <v>0</v>
      </c>
      <c r="H108" s="622">
        <f t="shared" si="192"/>
        <v>0</v>
      </c>
      <c r="I108" s="374">
        <f t="shared" si="192"/>
        <v>0</v>
      </c>
      <c r="J108" s="528">
        <f t="shared" ref="J108" si="193">J109+J110</f>
        <v>0</v>
      </c>
      <c r="K108" s="528">
        <f t="shared" si="192"/>
        <v>0</v>
      </c>
      <c r="L108" s="569">
        <f t="shared" si="192"/>
        <v>0</v>
      </c>
      <c r="M108" s="149">
        <f t="shared" ref="M108:AD108" si="194">M109+M110</f>
        <v>0</v>
      </c>
      <c r="N108" s="161">
        <f t="shared" si="182"/>
        <v>0</v>
      </c>
      <c r="O108" s="163">
        <f t="shared" ref="O108:Q108" si="195">O109+O110</f>
        <v>0</v>
      </c>
      <c r="P108" s="131">
        <f t="shared" si="195"/>
        <v>0</v>
      </c>
      <c r="Q108" s="131">
        <f t="shared" si="195"/>
        <v>0</v>
      </c>
      <c r="R108" s="163">
        <f t="shared" si="194"/>
        <v>0</v>
      </c>
      <c r="S108" s="131">
        <f t="shared" si="194"/>
        <v>0</v>
      </c>
      <c r="T108" s="131">
        <f t="shared" si="194"/>
        <v>0</v>
      </c>
      <c r="U108" s="131">
        <f t="shared" si="194"/>
        <v>0</v>
      </c>
      <c r="V108" s="131">
        <f t="shared" si="194"/>
        <v>0</v>
      </c>
      <c r="W108" s="132">
        <f t="shared" ref="W108" si="196">W109+W110</f>
        <v>0</v>
      </c>
      <c r="X108" s="490">
        <f t="shared" si="133"/>
        <v>0</v>
      </c>
      <c r="Y108" s="415">
        <f t="shared" si="194"/>
        <v>0</v>
      </c>
      <c r="Z108" s="131">
        <f t="shared" si="194"/>
        <v>0</v>
      </c>
      <c r="AA108" s="132">
        <f t="shared" si="194"/>
        <v>0</v>
      </c>
      <c r="AB108" s="132">
        <f t="shared" si="194"/>
        <v>0</v>
      </c>
      <c r="AC108" s="132">
        <f t="shared" si="194"/>
        <v>0</v>
      </c>
      <c r="AD108" s="133">
        <f t="shared" si="194"/>
        <v>0</v>
      </c>
      <c r="AE108" s="168"/>
      <c r="AF108" s="190"/>
    </row>
    <row r="109" spans="1:32" ht="15.75" hidden="1" thickBot="1" x14ac:dyDescent="0.3">
      <c r="B109" s="54"/>
      <c r="C109" s="2"/>
      <c r="D109" s="801" t="s">
        <v>347</v>
      </c>
      <c r="E109" s="801"/>
      <c r="F109" s="373">
        <f>SUM(Q109:AC109)</f>
        <v>0</v>
      </c>
      <c r="G109" s="621">
        <f>SUM(Q109:AC109)</f>
        <v>0</v>
      </c>
      <c r="H109" s="621">
        <f>SUM(Q109:AC109)</f>
        <v>0</v>
      </c>
      <c r="I109" s="373">
        <f>SUM(Q109:AC109)</f>
        <v>0</v>
      </c>
      <c r="J109" s="527">
        <f>SUM(Q109:AC109)</f>
        <v>0</v>
      </c>
      <c r="K109" s="527">
        <f>SUM(R109:AD109)</f>
        <v>0</v>
      </c>
      <c r="L109" s="568">
        <f t="shared" ref="L109:L110" si="197">SUM(R109:AD109)</f>
        <v>0</v>
      </c>
      <c r="M109" s="141"/>
      <c r="N109" s="159">
        <f t="shared" si="182"/>
        <v>0</v>
      </c>
      <c r="O109" s="73"/>
      <c r="P109" s="1"/>
      <c r="Q109" s="1"/>
      <c r="R109" s="73"/>
      <c r="S109" s="1"/>
      <c r="T109" s="1"/>
      <c r="U109" s="1"/>
      <c r="V109" s="1"/>
      <c r="W109" s="79"/>
      <c r="X109" s="489">
        <f t="shared" si="133"/>
        <v>0</v>
      </c>
      <c r="Y109" s="414"/>
      <c r="Z109" s="1"/>
      <c r="AA109" s="79"/>
      <c r="AB109" s="79"/>
      <c r="AC109" s="79"/>
      <c r="AD109" s="44"/>
      <c r="AE109" s="168"/>
      <c r="AF109" s="190"/>
    </row>
    <row r="110" spans="1:32" ht="15.75" hidden="1" thickBot="1" x14ac:dyDescent="0.3">
      <c r="B110" s="54"/>
      <c r="C110" s="2"/>
      <c r="D110" s="801" t="s">
        <v>348</v>
      </c>
      <c r="E110" s="801"/>
      <c r="F110" s="373">
        <f>SUM(Q110:AC110)</f>
        <v>0</v>
      </c>
      <c r="G110" s="621">
        <f>SUM(Q110:AC110)</f>
        <v>0</v>
      </c>
      <c r="H110" s="621">
        <f>SUM(Q110:AC110)</f>
        <v>0</v>
      </c>
      <c r="I110" s="373">
        <f>SUM(Q110:AC110)</f>
        <v>0</v>
      </c>
      <c r="J110" s="527">
        <f>SUM(Q110:AC110)</f>
        <v>0</v>
      </c>
      <c r="K110" s="527">
        <f>SUM(R110:AD110)</f>
        <v>0</v>
      </c>
      <c r="L110" s="568">
        <f t="shared" si="197"/>
        <v>0</v>
      </c>
      <c r="M110" s="141"/>
      <c r="N110" s="159">
        <f t="shared" si="182"/>
        <v>0</v>
      </c>
      <c r="O110" s="73"/>
      <c r="P110" s="1"/>
      <c r="Q110" s="1"/>
      <c r="R110" s="73"/>
      <c r="S110" s="1"/>
      <c r="T110" s="1"/>
      <c r="U110" s="1"/>
      <c r="V110" s="1"/>
      <c r="W110" s="79"/>
      <c r="X110" s="489">
        <f t="shared" si="133"/>
        <v>0</v>
      </c>
      <c r="Y110" s="414"/>
      <c r="Z110" s="1"/>
      <c r="AA110" s="79"/>
      <c r="AB110" s="79"/>
      <c r="AC110" s="79"/>
      <c r="AD110" s="44"/>
      <c r="AE110" s="168"/>
      <c r="AF110" s="190"/>
    </row>
    <row r="111" spans="1:32" ht="15.75" hidden="1" thickBot="1" x14ac:dyDescent="0.3">
      <c r="B111" s="123" t="s">
        <v>837</v>
      </c>
      <c r="C111" s="809" t="s">
        <v>838</v>
      </c>
      <c r="D111" s="810"/>
      <c r="E111" s="810"/>
      <c r="F111" s="374">
        <f t="shared" ref="F111:L111" si="198">F112+F113+F114</f>
        <v>0</v>
      </c>
      <c r="G111" s="622">
        <f t="shared" si="198"/>
        <v>0</v>
      </c>
      <c r="H111" s="622">
        <f t="shared" si="198"/>
        <v>0</v>
      </c>
      <c r="I111" s="374">
        <f t="shared" si="198"/>
        <v>0</v>
      </c>
      <c r="J111" s="528">
        <f t="shared" ref="J111" si="199">J112+J113+J114</f>
        <v>0</v>
      </c>
      <c r="K111" s="528">
        <f t="shared" si="198"/>
        <v>0</v>
      </c>
      <c r="L111" s="569">
        <f t="shared" si="198"/>
        <v>0</v>
      </c>
      <c r="M111" s="149">
        <f t="shared" ref="M111:AD111" si="200">M112+M113+M114</f>
        <v>0</v>
      </c>
      <c r="N111" s="161">
        <f t="shared" si="182"/>
        <v>0</v>
      </c>
      <c r="O111" s="163">
        <f t="shared" ref="O111:Q111" si="201">O112+O113+O114</f>
        <v>0</v>
      </c>
      <c r="P111" s="131">
        <f t="shared" si="201"/>
        <v>0</v>
      </c>
      <c r="Q111" s="131">
        <f t="shared" si="201"/>
        <v>0</v>
      </c>
      <c r="R111" s="163">
        <f t="shared" si="200"/>
        <v>0</v>
      </c>
      <c r="S111" s="131">
        <f t="shared" si="200"/>
        <v>0</v>
      </c>
      <c r="T111" s="131">
        <f t="shared" si="200"/>
        <v>0</v>
      </c>
      <c r="U111" s="131">
        <f t="shared" si="200"/>
        <v>0</v>
      </c>
      <c r="V111" s="131">
        <f t="shared" si="200"/>
        <v>0</v>
      </c>
      <c r="W111" s="132">
        <f t="shared" ref="W111" si="202">W112+W113+W114</f>
        <v>0</v>
      </c>
      <c r="X111" s="490">
        <f t="shared" si="133"/>
        <v>0</v>
      </c>
      <c r="Y111" s="415">
        <f t="shared" si="200"/>
        <v>0</v>
      </c>
      <c r="Z111" s="131">
        <f t="shared" si="200"/>
        <v>0</v>
      </c>
      <c r="AA111" s="132">
        <f t="shared" si="200"/>
        <v>0</v>
      </c>
      <c r="AB111" s="132">
        <f t="shared" si="200"/>
        <v>0</v>
      </c>
      <c r="AC111" s="132">
        <f t="shared" si="200"/>
        <v>0</v>
      </c>
      <c r="AD111" s="133">
        <f t="shared" si="200"/>
        <v>0</v>
      </c>
      <c r="AE111" s="168"/>
      <c r="AF111" s="190"/>
    </row>
    <row r="112" spans="1:32" s="189" customFormat="1" ht="15.75" hidden="1" thickBot="1" x14ac:dyDescent="0.3">
      <c r="A112" s="125" t="s">
        <v>869</v>
      </c>
      <c r="B112" s="169" t="s">
        <v>870</v>
      </c>
      <c r="C112" s="182"/>
      <c r="D112" s="233" t="s">
        <v>955</v>
      </c>
      <c r="E112" s="258"/>
      <c r="F112" s="365">
        <f>SUM(Q112:AC112)</f>
        <v>0</v>
      </c>
      <c r="G112" s="613">
        <f>SUM(Q112:AC112)</f>
        <v>0</v>
      </c>
      <c r="H112" s="613">
        <f>SUM(Q112:AC112)</f>
        <v>0</v>
      </c>
      <c r="I112" s="365">
        <f>SUM(Q112:AC112)</f>
        <v>0</v>
      </c>
      <c r="J112" s="519">
        <f t="shared" ref="J112:K115" si="203">SUM(Q112:AC112)</f>
        <v>0</v>
      </c>
      <c r="K112" s="519">
        <f t="shared" si="203"/>
        <v>0</v>
      </c>
      <c r="L112" s="560">
        <f t="shared" ref="L112:L115" si="204">SUM(R112:AD112)</f>
        <v>0</v>
      </c>
      <c r="M112" s="170"/>
      <c r="N112" s="171">
        <f t="shared" si="182"/>
        <v>0</v>
      </c>
      <c r="O112" s="179"/>
      <c r="P112" s="173"/>
      <c r="Q112" s="173"/>
      <c r="R112" s="179"/>
      <c r="S112" s="173"/>
      <c r="T112" s="173"/>
      <c r="U112" s="173"/>
      <c r="V112" s="173"/>
      <c r="W112" s="174"/>
      <c r="X112" s="486">
        <f t="shared" si="133"/>
        <v>0</v>
      </c>
      <c r="Y112" s="411"/>
      <c r="Z112" s="173"/>
      <c r="AA112" s="174"/>
      <c r="AB112" s="174"/>
      <c r="AC112" s="174"/>
      <c r="AD112" s="175"/>
      <c r="AE112" s="168"/>
      <c r="AF112" s="190"/>
    </row>
    <row r="113" spans="1:32" s="189" customFormat="1" ht="15.75" hidden="1" thickBot="1" x14ac:dyDescent="0.3">
      <c r="A113" s="125" t="s">
        <v>224</v>
      </c>
      <c r="B113" s="169" t="s">
        <v>659</v>
      </c>
      <c r="C113" s="182"/>
      <c r="D113" s="233" t="s">
        <v>225</v>
      </c>
      <c r="E113" s="258"/>
      <c r="F113" s="365">
        <f>SUM(Q113:AC113)</f>
        <v>0</v>
      </c>
      <c r="G113" s="613">
        <f>SUM(Q113:AC113)</f>
        <v>0</v>
      </c>
      <c r="H113" s="613">
        <f>SUM(Q113:AC113)</f>
        <v>0</v>
      </c>
      <c r="I113" s="365">
        <f>SUM(Q113:AC113)</f>
        <v>0</v>
      </c>
      <c r="J113" s="519">
        <f t="shared" si="203"/>
        <v>0</v>
      </c>
      <c r="K113" s="519">
        <f t="shared" si="203"/>
        <v>0</v>
      </c>
      <c r="L113" s="560">
        <f t="shared" si="204"/>
        <v>0</v>
      </c>
      <c r="M113" s="170"/>
      <c r="N113" s="171">
        <f t="shared" si="182"/>
        <v>0</v>
      </c>
      <c r="O113" s="179"/>
      <c r="P113" s="173"/>
      <c r="Q113" s="173"/>
      <c r="R113" s="179"/>
      <c r="S113" s="173"/>
      <c r="T113" s="173"/>
      <c r="U113" s="173"/>
      <c r="V113" s="173"/>
      <c r="W113" s="174"/>
      <c r="X113" s="486">
        <f t="shared" si="133"/>
        <v>0</v>
      </c>
      <c r="Y113" s="411"/>
      <c r="Z113" s="173"/>
      <c r="AA113" s="174"/>
      <c r="AB113" s="174"/>
      <c r="AC113" s="174"/>
      <c r="AD113" s="175"/>
      <c r="AE113" s="168"/>
      <c r="AF113" s="190"/>
    </row>
    <row r="114" spans="1:32" s="189" customFormat="1" ht="15.75" hidden="1" thickBot="1" x14ac:dyDescent="0.3">
      <c r="A114" s="125" t="s">
        <v>226</v>
      </c>
      <c r="B114" s="169" t="s">
        <v>660</v>
      </c>
      <c r="C114" s="182"/>
      <c r="D114" s="233" t="s">
        <v>227</v>
      </c>
      <c r="E114" s="258"/>
      <c r="F114" s="365">
        <f>SUM(Q114:AC114)</f>
        <v>0</v>
      </c>
      <c r="G114" s="613">
        <f>SUM(Q114:AC114)</f>
        <v>0</v>
      </c>
      <c r="H114" s="613">
        <f>SUM(Q114:AC114)</f>
        <v>0</v>
      </c>
      <c r="I114" s="365">
        <f>SUM(Q114:AC114)</f>
        <v>0</v>
      </c>
      <c r="J114" s="519">
        <f t="shared" si="203"/>
        <v>0</v>
      </c>
      <c r="K114" s="519">
        <f t="shared" si="203"/>
        <v>0</v>
      </c>
      <c r="L114" s="560">
        <f t="shared" si="204"/>
        <v>0</v>
      </c>
      <c r="M114" s="170"/>
      <c r="N114" s="171">
        <f t="shared" si="182"/>
        <v>0</v>
      </c>
      <c r="O114" s="179"/>
      <c r="P114" s="173"/>
      <c r="Q114" s="173"/>
      <c r="R114" s="179"/>
      <c r="S114" s="173"/>
      <c r="T114" s="173"/>
      <c r="U114" s="173"/>
      <c r="V114" s="173"/>
      <c r="W114" s="174"/>
      <c r="X114" s="486">
        <f t="shared" si="133"/>
        <v>0</v>
      </c>
      <c r="Y114" s="411"/>
      <c r="Z114" s="173"/>
      <c r="AA114" s="174"/>
      <c r="AB114" s="174"/>
      <c r="AC114" s="174"/>
      <c r="AD114" s="175"/>
      <c r="AE114" s="168"/>
      <c r="AF114" s="190"/>
    </row>
    <row r="115" spans="1:32" s="41" customFormat="1" ht="27.75" hidden="1" customHeight="1" x14ac:dyDescent="0.25">
      <c r="A115" s="125" t="s">
        <v>228</v>
      </c>
      <c r="B115" s="106" t="s">
        <v>661</v>
      </c>
      <c r="C115" s="853" t="s">
        <v>353</v>
      </c>
      <c r="D115" s="854"/>
      <c r="E115" s="854"/>
      <c r="F115" s="375">
        <f>SUM(Q115:AC115)</f>
        <v>0</v>
      </c>
      <c r="G115" s="623">
        <f>SUM(Q115:AC115)</f>
        <v>0</v>
      </c>
      <c r="H115" s="623">
        <f>SUM(Q115:AC115)</f>
        <v>0</v>
      </c>
      <c r="I115" s="375">
        <f>SUM(Q115:AC115)</f>
        <v>0</v>
      </c>
      <c r="J115" s="529">
        <f t="shared" si="203"/>
        <v>0</v>
      </c>
      <c r="K115" s="529">
        <f t="shared" si="203"/>
        <v>0</v>
      </c>
      <c r="L115" s="570">
        <f t="shared" si="204"/>
        <v>0</v>
      </c>
      <c r="M115" s="150"/>
      <c r="N115" s="162">
        <f t="shared" si="182"/>
        <v>0</v>
      </c>
      <c r="O115" s="108"/>
      <c r="P115" s="109"/>
      <c r="Q115" s="109"/>
      <c r="R115" s="108"/>
      <c r="S115" s="109"/>
      <c r="T115" s="109"/>
      <c r="U115" s="109"/>
      <c r="V115" s="109"/>
      <c r="W115" s="112"/>
      <c r="X115" s="491">
        <f t="shared" si="133"/>
        <v>0</v>
      </c>
      <c r="Y115" s="416"/>
      <c r="Z115" s="109"/>
      <c r="AA115" s="112"/>
      <c r="AB115" s="112"/>
      <c r="AC115" s="112"/>
      <c r="AD115" s="113"/>
      <c r="AE115" s="168"/>
      <c r="AF115" s="190"/>
    </row>
    <row r="116" spans="1:32" s="41" customFormat="1" ht="15.75" hidden="1" thickBot="1" x14ac:dyDescent="0.3">
      <c r="A116" s="125" t="s">
        <v>229</v>
      </c>
      <c r="B116" s="106" t="s">
        <v>662</v>
      </c>
      <c r="C116" s="853" t="s">
        <v>804</v>
      </c>
      <c r="D116" s="854"/>
      <c r="E116" s="854"/>
      <c r="F116" s="375">
        <f t="shared" ref="F116:L116" si="205">F117+F118+F119+F120+F121+F122+F123+F124+F125+F126</f>
        <v>0</v>
      </c>
      <c r="G116" s="623">
        <f t="shared" si="205"/>
        <v>0</v>
      </c>
      <c r="H116" s="623">
        <f t="shared" si="205"/>
        <v>0</v>
      </c>
      <c r="I116" s="375">
        <f t="shared" si="205"/>
        <v>0</v>
      </c>
      <c r="J116" s="529">
        <f t="shared" ref="J116" si="206">J117+J118+J119+J120+J121+J122+J123+J124+J125+J126</f>
        <v>0</v>
      </c>
      <c r="K116" s="529">
        <f t="shared" si="205"/>
        <v>0</v>
      </c>
      <c r="L116" s="570">
        <f t="shared" si="205"/>
        <v>0</v>
      </c>
      <c r="M116" s="150">
        <f t="shared" ref="M116:AD116" si="207">M117+M118+M119+M120+M121+M122+M123+M124+M125+M126</f>
        <v>0</v>
      </c>
      <c r="N116" s="162">
        <f t="shared" si="182"/>
        <v>0</v>
      </c>
      <c r="O116" s="108">
        <f t="shared" ref="O116:Q116" si="208">O117+O118+O119+O120+O121+O122+O123+O124+O125+O126</f>
        <v>0</v>
      </c>
      <c r="P116" s="109">
        <f t="shared" si="208"/>
        <v>0</v>
      </c>
      <c r="Q116" s="109">
        <f t="shared" si="208"/>
        <v>0</v>
      </c>
      <c r="R116" s="108">
        <f t="shared" si="207"/>
        <v>0</v>
      </c>
      <c r="S116" s="109">
        <f t="shared" si="207"/>
        <v>0</v>
      </c>
      <c r="T116" s="109">
        <f t="shared" si="207"/>
        <v>0</v>
      </c>
      <c r="U116" s="109">
        <f t="shared" si="207"/>
        <v>0</v>
      </c>
      <c r="V116" s="109">
        <f t="shared" si="207"/>
        <v>0</v>
      </c>
      <c r="W116" s="112">
        <f t="shared" ref="W116" si="209">W117+W118+W119+W120+W121+W122+W123+W124+W125+W126</f>
        <v>0</v>
      </c>
      <c r="X116" s="491">
        <f t="shared" si="133"/>
        <v>0</v>
      </c>
      <c r="Y116" s="416">
        <f t="shared" si="207"/>
        <v>0</v>
      </c>
      <c r="Z116" s="109">
        <f t="shared" si="207"/>
        <v>0</v>
      </c>
      <c r="AA116" s="112">
        <f t="shared" si="207"/>
        <v>0</v>
      </c>
      <c r="AB116" s="112">
        <f t="shared" si="207"/>
        <v>0</v>
      </c>
      <c r="AC116" s="112">
        <f t="shared" si="207"/>
        <v>0</v>
      </c>
      <c r="AD116" s="113">
        <f t="shared" si="207"/>
        <v>0</v>
      </c>
      <c r="AE116" s="168"/>
      <c r="AF116" s="190"/>
    </row>
    <row r="117" spans="1:32" ht="15.75" hidden="1" thickBot="1" x14ac:dyDescent="0.3">
      <c r="B117" s="54"/>
      <c r="C117" s="2"/>
      <c r="D117" s="801" t="s">
        <v>370</v>
      </c>
      <c r="E117" s="801"/>
      <c r="F117" s="373">
        <f t="shared" ref="F117:F126" si="210">SUM(Q117:AC117)</f>
        <v>0</v>
      </c>
      <c r="G117" s="621">
        <f t="shared" ref="G117:G126" si="211">SUM(Q117:AC117)</f>
        <v>0</v>
      </c>
      <c r="H117" s="621">
        <f t="shared" ref="H117:H126" si="212">SUM(Q117:AC117)</f>
        <v>0</v>
      </c>
      <c r="I117" s="373">
        <f t="shared" ref="I117:I126" si="213">SUM(Q117:AC117)</f>
        <v>0</v>
      </c>
      <c r="J117" s="527">
        <f t="shared" ref="J117:K126" si="214">SUM(Q117:AC117)</f>
        <v>0</v>
      </c>
      <c r="K117" s="527">
        <f t="shared" si="214"/>
        <v>0</v>
      </c>
      <c r="L117" s="568">
        <f t="shared" ref="L117:L126" si="215">SUM(R117:AD117)</f>
        <v>0</v>
      </c>
      <c r="M117" s="141"/>
      <c r="N117" s="159">
        <f t="shared" si="182"/>
        <v>0</v>
      </c>
      <c r="O117" s="73"/>
      <c r="P117" s="1"/>
      <c r="Q117" s="1"/>
      <c r="R117" s="73"/>
      <c r="S117" s="1"/>
      <c r="T117" s="1"/>
      <c r="U117" s="1"/>
      <c r="V117" s="1"/>
      <c r="W117" s="79"/>
      <c r="X117" s="489">
        <f t="shared" si="133"/>
        <v>0</v>
      </c>
      <c r="Y117" s="414"/>
      <c r="Z117" s="1"/>
      <c r="AA117" s="79"/>
      <c r="AB117" s="79"/>
      <c r="AC117" s="79"/>
      <c r="AD117" s="44"/>
      <c r="AE117" s="168"/>
      <c r="AF117" s="190"/>
    </row>
    <row r="118" spans="1:32" ht="15.75" hidden="1" thickBot="1" x14ac:dyDescent="0.3">
      <c r="B118" s="54"/>
      <c r="C118" s="2"/>
      <c r="D118" s="801" t="s">
        <v>506</v>
      </c>
      <c r="E118" s="801"/>
      <c r="F118" s="373">
        <f t="shared" si="210"/>
        <v>0</v>
      </c>
      <c r="G118" s="621">
        <f t="shared" si="211"/>
        <v>0</v>
      </c>
      <c r="H118" s="621">
        <f t="shared" si="212"/>
        <v>0</v>
      </c>
      <c r="I118" s="373">
        <f t="shared" si="213"/>
        <v>0</v>
      </c>
      <c r="J118" s="527">
        <f t="shared" si="214"/>
        <v>0</v>
      </c>
      <c r="K118" s="527">
        <f t="shared" si="214"/>
        <v>0</v>
      </c>
      <c r="L118" s="568">
        <f t="shared" si="215"/>
        <v>0</v>
      </c>
      <c r="M118" s="141"/>
      <c r="N118" s="159">
        <f t="shared" si="182"/>
        <v>0</v>
      </c>
      <c r="O118" s="73"/>
      <c r="P118" s="1"/>
      <c r="Q118" s="1"/>
      <c r="R118" s="73"/>
      <c r="S118" s="1"/>
      <c r="T118" s="1"/>
      <c r="U118" s="1"/>
      <c r="V118" s="1"/>
      <c r="W118" s="79"/>
      <c r="X118" s="489">
        <f t="shared" si="133"/>
        <v>0</v>
      </c>
      <c r="Y118" s="414"/>
      <c r="Z118" s="1"/>
      <c r="AA118" s="79"/>
      <c r="AB118" s="79"/>
      <c r="AC118" s="79"/>
      <c r="AD118" s="44"/>
      <c r="AE118" s="168"/>
      <c r="AF118" s="190"/>
    </row>
    <row r="119" spans="1:32" ht="15.75" hidden="1" thickBot="1" x14ac:dyDescent="0.3">
      <c r="B119" s="54"/>
      <c r="C119" s="2"/>
      <c r="D119" s="801" t="s">
        <v>507</v>
      </c>
      <c r="E119" s="801"/>
      <c r="F119" s="373">
        <f t="shared" si="210"/>
        <v>0</v>
      </c>
      <c r="G119" s="621">
        <f t="shared" si="211"/>
        <v>0</v>
      </c>
      <c r="H119" s="621">
        <f t="shared" si="212"/>
        <v>0</v>
      </c>
      <c r="I119" s="373">
        <f t="shared" si="213"/>
        <v>0</v>
      </c>
      <c r="J119" s="527">
        <f t="shared" si="214"/>
        <v>0</v>
      </c>
      <c r="K119" s="527">
        <f t="shared" si="214"/>
        <v>0</v>
      </c>
      <c r="L119" s="568">
        <f t="shared" si="215"/>
        <v>0</v>
      </c>
      <c r="M119" s="141"/>
      <c r="N119" s="159">
        <f t="shared" si="182"/>
        <v>0</v>
      </c>
      <c r="O119" s="73"/>
      <c r="P119" s="1"/>
      <c r="Q119" s="1"/>
      <c r="R119" s="73"/>
      <c r="S119" s="1"/>
      <c r="T119" s="1"/>
      <c r="U119" s="1"/>
      <c r="V119" s="1"/>
      <c r="W119" s="79"/>
      <c r="X119" s="489">
        <f t="shared" si="133"/>
        <v>0</v>
      </c>
      <c r="Y119" s="414"/>
      <c r="Z119" s="1"/>
      <c r="AA119" s="79"/>
      <c r="AB119" s="79"/>
      <c r="AC119" s="79"/>
      <c r="AD119" s="44"/>
      <c r="AE119" s="168"/>
      <c r="AF119" s="190"/>
    </row>
    <row r="120" spans="1:32" ht="15.75" hidden="1" thickBot="1" x14ac:dyDescent="0.3">
      <c r="B120" s="54"/>
      <c r="C120" s="2"/>
      <c r="D120" s="801" t="s">
        <v>508</v>
      </c>
      <c r="E120" s="801"/>
      <c r="F120" s="373">
        <f t="shared" si="210"/>
        <v>0</v>
      </c>
      <c r="G120" s="621">
        <f t="shared" si="211"/>
        <v>0</v>
      </c>
      <c r="H120" s="621">
        <f t="shared" si="212"/>
        <v>0</v>
      </c>
      <c r="I120" s="373">
        <f t="shared" si="213"/>
        <v>0</v>
      </c>
      <c r="J120" s="527">
        <f t="shared" si="214"/>
        <v>0</v>
      </c>
      <c r="K120" s="527">
        <f t="shared" si="214"/>
        <v>0</v>
      </c>
      <c r="L120" s="568">
        <f t="shared" si="215"/>
        <v>0</v>
      </c>
      <c r="M120" s="141"/>
      <c r="N120" s="159">
        <f t="shared" si="182"/>
        <v>0</v>
      </c>
      <c r="O120" s="73"/>
      <c r="P120" s="1"/>
      <c r="Q120" s="1"/>
      <c r="R120" s="73"/>
      <c r="S120" s="1"/>
      <c r="T120" s="1"/>
      <c r="U120" s="1"/>
      <c r="V120" s="1"/>
      <c r="W120" s="79"/>
      <c r="X120" s="489">
        <f t="shared" si="133"/>
        <v>0</v>
      </c>
      <c r="Y120" s="414"/>
      <c r="Z120" s="1"/>
      <c r="AA120" s="79"/>
      <c r="AB120" s="79"/>
      <c r="AC120" s="79"/>
      <c r="AD120" s="44"/>
      <c r="AE120" s="168"/>
      <c r="AF120" s="190"/>
    </row>
    <row r="121" spans="1:32" ht="15.75" hidden="1" thickBot="1" x14ac:dyDescent="0.3">
      <c r="B121" s="54"/>
      <c r="C121" s="2"/>
      <c r="D121" s="801" t="s">
        <v>509</v>
      </c>
      <c r="E121" s="801"/>
      <c r="F121" s="373">
        <f t="shared" si="210"/>
        <v>0</v>
      </c>
      <c r="G121" s="621">
        <f t="shared" si="211"/>
        <v>0</v>
      </c>
      <c r="H121" s="621">
        <f t="shared" si="212"/>
        <v>0</v>
      </c>
      <c r="I121" s="373">
        <f t="shared" si="213"/>
        <v>0</v>
      </c>
      <c r="J121" s="527">
        <f t="shared" si="214"/>
        <v>0</v>
      </c>
      <c r="K121" s="527">
        <f t="shared" si="214"/>
        <v>0</v>
      </c>
      <c r="L121" s="568">
        <f t="shared" si="215"/>
        <v>0</v>
      </c>
      <c r="M121" s="141"/>
      <c r="N121" s="159">
        <f t="shared" si="182"/>
        <v>0</v>
      </c>
      <c r="O121" s="73"/>
      <c r="P121" s="1"/>
      <c r="Q121" s="1"/>
      <c r="R121" s="73"/>
      <c r="S121" s="1"/>
      <c r="T121" s="1"/>
      <c r="U121" s="1"/>
      <c r="V121" s="1"/>
      <c r="W121" s="79"/>
      <c r="X121" s="489">
        <f t="shared" si="133"/>
        <v>0</v>
      </c>
      <c r="Y121" s="414"/>
      <c r="Z121" s="1"/>
      <c r="AA121" s="79"/>
      <c r="AB121" s="79"/>
      <c r="AC121" s="79"/>
      <c r="AD121" s="44"/>
      <c r="AE121" s="168"/>
      <c r="AF121" s="190"/>
    </row>
    <row r="122" spans="1:32" ht="15.75" hidden="1" thickBot="1" x14ac:dyDescent="0.3">
      <c r="B122" s="54"/>
      <c r="C122" s="2"/>
      <c r="D122" s="801" t="s">
        <v>510</v>
      </c>
      <c r="E122" s="801"/>
      <c r="F122" s="373">
        <f t="shared" si="210"/>
        <v>0</v>
      </c>
      <c r="G122" s="621">
        <f t="shared" si="211"/>
        <v>0</v>
      </c>
      <c r="H122" s="621">
        <f t="shared" si="212"/>
        <v>0</v>
      </c>
      <c r="I122" s="373">
        <f t="shared" si="213"/>
        <v>0</v>
      </c>
      <c r="J122" s="527">
        <f t="shared" si="214"/>
        <v>0</v>
      </c>
      <c r="K122" s="527">
        <f t="shared" si="214"/>
        <v>0</v>
      </c>
      <c r="L122" s="568">
        <f t="shared" si="215"/>
        <v>0</v>
      </c>
      <c r="M122" s="141"/>
      <c r="N122" s="159">
        <f t="shared" si="182"/>
        <v>0</v>
      </c>
      <c r="O122" s="73"/>
      <c r="P122" s="1"/>
      <c r="Q122" s="1"/>
      <c r="R122" s="73"/>
      <c r="S122" s="1"/>
      <c r="T122" s="1"/>
      <c r="U122" s="1"/>
      <c r="V122" s="1"/>
      <c r="W122" s="79"/>
      <c r="X122" s="489">
        <f t="shared" si="133"/>
        <v>0</v>
      </c>
      <c r="Y122" s="414"/>
      <c r="Z122" s="1"/>
      <c r="AA122" s="79"/>
      <c r="AB122" s="79"/>
      <c r="AC122" s="79"/>
      <c r="AD122" s="44"/>
      <c r="AE122" s="168"/>
      <c r="AF122" s="190"/>
    </row>
    <row r="123" spans="1:32" ht="25.5" hidden="1" customHeight="1" x14ac:dyDescent="0.25">
      <c r="B123" s="54"/>
      <c r="C123" s="2"/>
      <c r="D123" s="798" t="s">
        <v>511</v>
      </c>
      <c r="E123" s="798"/>
      <c r="F123" s="376">
        <f t="shared" si="210"/>
        <v>0</v>
      </c>
      <c r="G123" s="624">
        <f t="shared" si="211"/>
        <v>0</v>
      </c>
      <c r="H123" s="624">
        <f t="shared" si="212"/>
        <v>0</v>
      </c>
      <c r="I123" s="376">
        <f t="shared" si="213"/>
        <v>0</v>
      </c>
      <c r="J123" s="530">
        <f t="shared" si="214"/>
        <v>0</v>
      </c>
      <c r="K123" s="530">
        <f t="shared" si="214"/>
        <v>0</v>
      </c>
      <c r="L123" s="571">
        <f t="shared" si="215"/>
        <v>0</v>
      </c>
      <c r="M123" s="151"/>
      <c r="N123" s="159">
        <f t="shared" si="182"/>
        <v>0</v>
      </c>
      <c r="O123" s="73"/>
      <c r="P123" s="1"/>
      <c r="Q123" s="1"/>
      <c r="R123" s="73"/>
      <c r="S123" s="1"/>
      <c r="T123" s="1"/>
      <c r="U123" s="1"/>
      <c r="V123" s="1"/>
      <c r="W123" s="79"/>
      <c r="X123" s="489">
        <f t="shared" si="133"/>
        <v>0</v>
      </c>
      <c r="Y123" s="414"/>
      <c r="Z123" s="1"/>
      <c r="AA123" s="79"/>
      <c r="AB123" s="79"/>
      <c r="AC123" s="79"/>
      <c r="AD123" s="44"/>
      <c r="AE123" s="168"/>
      <c r="AF123" s="190"/>
    </row>
    <row r="124" spans="1:32" ht="15.75" hidden="1" thickBot="1" x14ac:dyDescent="0.3">
      <c r="B124" s="54"/>
      <c r="C124" s="2"/>
      <c r="D124" s="801" t="s">
        <v>805</v>
      </c>
      <c r="E124" s="801"/>
      <c r="F124" s="373">
        <f t="shared" si="210"/>
        <v>0</v>
      </c>
      <c r="G124" s="621">
        <f t="shared" si="211"/>
        <v>0</v>
      </c>
      <c r="H124" s="621">
        <f t="shared" si="212"/>
        <v>0</v>
      </c>
      <c r="I124" s="373">
        <f t="shared" si="213"/>
        <v>0</v>
      </c>
      <c r="J124" s="527">
        <f t="shared" si="214"/>
        <v>0</v>
      </c>
      <c r="K124" s="527">
        <f t="shared" si="214"/>
        <v>0</v>
      </c>
      <c r="L124" s="568">
        <f t="shared" si="215"/>
        <v>0</v>
      </c>
      <c r="M124" s="141"/>
      <c r="N124" s="159">
        <f t="shared" si="182"/>
        <v>0</v>
      </c>
      <c r="O124" s="73"/>
      <c r="P124" s="1"/>
      <c r="Q124" s="1"/>
      <c r="R124" s="73"/>
      <c r="S124" s="1"/>
      <c r="T124" s="1"/>
      <c r="U124" s="1"/>
      <c r="V124" s="1"/>
      <c r="W124" s="79"/>
      <c r="X124" s="489">
        <f t="shared" si="133"/>
        <v>0</v>
      </c>
      <c r="Y124" s="414"/>
      <c r="Z124" s="1"/>
      <c r="AA124" s="79"/>
      <c r="AB124" s="79"/>
      <c r="AC124" s="79"/>
      <c r="AD124" s="44"/>
      <c r="AE124" s="168"/>
      <c r="AF124" s="190"/>
    </row>
    <row r="125" spans="1:32" ht="25.5" hidden="1" customHeight="1" x14ac:dyDescent="0.25">
      <c r="B125" s="54"/>
      <c r="C125" s="2"/>
      <c r="D125" s="798" t="s">
        <v>512</v>
      </c>
      <c r="E125" s="798"/>
      <c r="F125" s="376">
        <f t="shared" si="210"/>
        <v>0</v>
      </c>
      <c r="G125" s="624">
        <f t="shared" si="211"/>
        <v>0</v>
      </c>
      <c r="H125" s="624">
        <f t="shared" si="212"/>
        <v>0</v>
      </c>
      <c r="I125" s="376">
        <f t="shared" si="213"/>
        <v>0</v>
      </c>
      <c r="J125" s="530">
        <f t="shared" si="214"/>
        <v>0</v>
      </c>
      <c r="K125" s="530">
        <f t="shared" si="214"/>
        <v>0</v>
      </c>
      <c r="L125" s="571">
        <f t="shared" si="215"/>
        <v>0</v>
      </c>
      <c r="M125" s="151"/>
      <c r="N125" s="159">
        <f t="shared" si="182"/>
        <v>0</v>
      </c>
      <c r="O125" s="73"/>
      <c r="P125" s="1"/>
      <c r="Q125" s="1"/>
      <c r="R125" s="73"/>
      <c r="S125" s="1"/>
      <c r="T125" s="1"/>
      <c r="U125" s="1"/>
      <c r="V125" s="1"/>
      <c r="W125" s="79"/>
      <c r="X125" s="489">
        <f t="shared" si="133"/>
        <v>0</v>
      </c>
      <c r="Y125" s="414"/>
      <c r="Z125" s="1"/>
      <c r="AA125" s="79"/>
      <c r="AB125" s="79"/>
      <c r="AC125" s="79"/>
      <c r="AD125" s="44"/>
      <c r="AE125" s="168"/>
      <c r="AF125" s="190"/>
    </row>
    <row r="126" spans="1:32" ht="25.5" hidden="1" customHeight="1" x14ac:dyDescent="0.25">
      <c r="B126" s="54"/>
      <c r="C126" s="2"/>
      <c r="D126" s="798" t="s">
        <v>513</v>
      </c>
      <c r="E126" s="798"/>
      <c r="F126" s="376">
        <f t="shared" si="210"/>
        <v>0</v>
      </c>
      <c r="G126" s="624">
        <f t="shared" si="211"/>
        <v>0</v>
      </c>
      <c r="H126" s="624">
        <f t="shared" si="212"/>
        <v>0</v>
      </c>
      <c r="I126" s="376">
        <f t="shared" si="213"/>
        <v>0</v>
      </c>
      <c r="J126" s="530">
        <f t="shared" si="214"/>
        <v>0</v>
      </c>
      <c r="K126" s="530">
        <f t="shared" si="214"/>
        <v>0</v>
      </c>
      <c r="L126" s="571">
        <f t="shared" si="215"/>
        <v>0</v>
      </c>
      <c r="M126" s="151"/>
      <c r="N126" s="159">
        <f t="shared" si="182"/>
        <v>0</v>
      </c>
      <c r="O126" s="73"/>
      <c r="P126" s="1"/>
      <c r="Q126" s="1"/>
      <c r="R126" s="73"/>
      <c r="S126" s="1"/>
      <c r="T126" s="1"/>
      <c r="U126" s="1"/>
      <c r="V126" s="1"/>
      <c r="W126" s="79"/>
      <c r="X126" s="489">
        <f t="shared" si="133"/>
        <v>0</v>
      </c>
      <c r="Y126" s="414"/>
      <c r="Z126" s="1"/>
      <c r="AA126" s="79"/>
      <c r="AB126" s="79"/>
      <c r="AC126" s="79"/>
      <c r="AD126" s="44"/>
      <c r="AE126" s="168"/>
      <c r="AF126" s="190"/>
    </row>
    <row r="127" spans="1:32" s="41" customFormat="1" ht="15" hidden="1" customHeight="1" x14ac:dyDescent="0.25">
      <c r="A127" s="125" t="s">
        <v>230</v>
      </c>
      <c r="B127" s="106" t="s">
        <v>663</v>
      </c>
      <c r="C127" s="853" t="s">
        <v>806</v>
      </c>
      <c r="D127" s="854"/>
      <c r="E127" s="854"/>
      <c r="F127" s="375">
        <f t="shared" ref="F127:L127" si="216">F128+F129+F130+F131+F132+F133+F134+F135+F136+F137</f>
        <v>0</v>
      </c>
      <c r="G127" s="623">
        <f t="shared" si="216"/>
        <v>0</v>
      </c>
      <c r="H127" s="623">
        <f t="shared" si="216"/>
        <v>0</v>
      </c>
      <c r="I127" s="375">
        <f t="shared" si="216"/>
        <v>0</v>
      </c>
      <c r="J127" s="529">
        <f t="shared" ref="J127" si="217">J128+J129+J130+J131+J132+J133+J134+J135+J136+J137</f>
        <v>0</v>
      </c>
      <c r="K127" s="529">
        <f t="shared" si="216"/>
        <v>0</v>
      </c>
      <c r="L127" s="570">
        <f t="shared" si="216"/>
        <v>0</v>
      </c>
      <c r="M127" s="150">
        <f t="shared" ref="M127:AD127" si="218">M128+M129+M130+M131+M132+M133+M134+M135+M136+M137</f>
        <v>0</v>
      </c>
      <c r="N127" s="162">
        <f t="shared" si="182"/>
        <v>0</v>
      </c>
      <c r="O127" s="108">
        <f t="shared" ref="O127:Q127" si="219">O128+O129+O130+O131+O132+O133+O134+O135+O136+O137</f>
        <v>0</v>
      </c>
      <c r="P127" s="109">
        <f t="shared" si="219"/>
        <v>0</v>
      </c>
      <c r="Q127" s="109">
        <f t="shared" si="219"/>
        <v>0</v>
      </c>
      <c r="R127" s="108">
        <f t="shared" si="218"/>
        <v>0</v>
      </c>
      <c r="S127" s="109">
        <f t="shared" si="218"/>
        <v>0</v>
      </c>
      <c r="T127" s="109">
        <f t="shared" si="218"/>
        <v>0</v>
      </c>
      <c r="U127" s="109">
        <f t="shared" si="218"/>
        <v>0</v>
      </c>
      <c r="V127" s="109">
        <f t="shared" si="218"/>
        <v>0</v>
      </c>
      <c r="W127" s="112">
        <f t="shared" ref="W127" si="220">W128+W129+W130+W131+W132+W133+W134+W135+W136+W137</f>
        <v>0</v>
      </c>
      <c r="X127" s="491">
        <f t="shared" si="133"/>
        <v>0</v>
      </c>
      <c r="Y127" s="416">
        <f t="shared" si="218"/>
        <v>0</v>
      </c>
      <c r="Z127" s="109">
        <f t="shared" si="218"/>
        <v>0</v>
      </c>
      <c r="AA127" s="112">
        <f t="shared" si="218"/>
        <v>0</v>
      </c>
      <c r="AB127" s="112">
        <f t="shared" si="218"/>
        <v>0</v>
      </c>
      <c r="AC127" s="112">
        <f t="shared" si="218"/>
        <v>0</v>
      </c>
      <c r="AD127" s="113">
        <f t="shared" si="218"/>
        <v>0</v>
      </c>
      <c r="AE127" s="168"/>
      <c r="AF127" s="190"/>
    </row>
    <row r="128" spans="1:32" ht="15.75" hidden="1" thickBot="1" x14ac:dyDescent="0.3">
      <c r="B128" s="54"/>
      <c r="C128" s="2"/>
      <c r="D128" s="801" t="s">
        <v>369</v>
      </c>
      <c r="E128" s="801"/>
      <c r="F128" s="373">
        <f t="shared" ref="F128:F137" si="221">SUM(Q128:AC128)</f>
        <v>0</v>
      </c>
      <c r="G128" s="621">
        <f t="shared" ref="G128:G137" si="222">SUM(Q128:AC128)</f>
        <v>0</v>
      </c>
      <c r="H128" s="621">
        <f t="shared" ref="H128:H137" si="223">SUM(Q128:AC128)</f>
        <v>0</v>
      </c>
      <c r="I128" s="373">
        <f t="shared" ref="I128:I137" si="224">SUM(Q128:AC128)</f>
        <v>0</v>
      </c>
      <c r="J128" s="527">
        <f t="shared" ref="J128:K137" si="225">SUM(Q128:AC128)</f>
        <v>0</v>
      </c>
      <c r="K128" s="527">
        <f t="shared" si="225"/>
        <v>0</v>
      </c>
      <c r="L128" s="568">
        <f t="shared" ref="L128:L137" si="226">SUM(R128:AD128)</f>
        <v>0</v>
      </c>
      <c r="M128" s="141"/>
      <c r="N128" s="159">
        <f t="shared" si="182"/>
        <v>0</v>
      </c>
      <c r="O128" s="73"/>
      <c r="P128" s="1"/>
      <c r="Q128" s="1"/>
      <c r="R128" s="73"/>
      <c r="S128" s="1"/>
      <c r="T128" s="1"/>
      <c r="U128" s="1"/>
      <c r="V128" s="1"/>
      <c r="W128" s="79"/>
      <c r="X128" s="489">
        <f t="shared" si="133"/>
        <v>0</v>
      </c>
      <c r="Y128" s="414"/>
      <c r="Z128" s="1"/>
      <c r="AA128" s="79"/>
      <c r="AB128" s="79"/>
      <c r="AC128" s="79"/>
      <c r="AD128" s="44"/>
      <c r="AE128" s="168"/>
      <c r="AF128" s="190"/>
    </row>
    <row r="129" spans="1:32" ht="15.75" hidden="1" thickBot="1" x14ac:dyDescent="0.3">
      <c r="B129" s="54"/>
      <c r="C129" s="2"/>
      <c r="D129" s="801" t="s">
        <v>514</v>
      </c>
      <c r="E129" s="801"/>
      <c r="F129" s="373">
        <f t="shared" si="221"/>
        <v>0</v>
      </c>
      <c r="G129" s="621">
        <f t="shared" si="222"/>
        <v>0</v>
      </c>
      <c r="H129" s="621">
        <f t="shared" si="223"/>
        <v>0</v>
      </c>
      <c r="I129" s="373">
        <f t="shared" si="224"/>
        <v>0</v>
      </c>
      <c r="J129" s="527">
        <f t="shared" si="225"/>
        <v>0</v>
      </c>
      <c r="K129" s="527">
        <f t="shared" si="225"/>
        <v>0</v>
      </c>
      <c r="L129" s="568">
        <f t="shared" si="226"/>
        <v>0</v>
      </c>
      <c r="M129" s="141"/>
      <c r="N129" s="159">
        <f t="shared" si="182"/>
        <v>0</v>
      </c>
      <c r="O129" s="73"/>
      <c r="P129" s="1"/>
      <c r="Q129" s="1"/>
      <c r="R129" s="73"/>
      <c r="S129" s="1"/>
      <c r="T129" s="1"/>
      <c r="U129" s="1"/>
      <c r="V129" s="1"/>
      <c r="W129" s="79"/>
      <c r="X129" s="489">
        <f t="shared" si="133"/>
        <v>0</v>
      </c>
      <c r="Y129" s="414"/>
      <c r="Z129" s="1"/>
      <c r="AA129" s="79"/>
      <c r="AB129" s="79"/>
      <c r="AC129" s="79"/>
      <c r="AD129" s="44"/>
      <c r="AE129" s="168"/>
      <c r="AF129" s="190"/>
    </row>
    <row r="130" spans="1:32" ht="15.75" hidden="1" thickBot="1" x14ac:dyDescent="0.3">
      <c r="B130" s="54"/>
      <c r="C130" s="2"/>
      <c r="D130" s="801" t="s">
        <v>516</v>
      </c>
      <c r="E130" s="801"/>
      <c r="F130" s="373">
        <f t="shared" si="221"/>
        <v>0</v>
      </c>
      <c r="G130" s="621">
        <f t="shared" si="222"/>
        <v>0</v>
      </c>
      <c r="H130" s="621">
        <f t="shared" si="223"/>
        <v>0</v>
      </c>
      <c r="I130" s="373">
        <f t="shared" si="224"/>
        <v>0</v>
      </c>
      <c r="J130" s="527">
        <f t="shared" si="225"/>
        <v>0</v>
      </c>
      <c r="K130" s="527">
        <f t="shared" si="225"/>
        <v>0</v>
      </c>
      <c r="L130" s="568">
        <f t="shared" si="226"/>
        <v>0</v>
      </c>
      <c r="M130" s="141"/>
      <c r="N130" s="159">
        <f t="shared" si="182"/>
        <v>0</v>
      </c>
      <c r="O130" s="73"/>
      <c r="P130" s="1"/>
      <c r="Q130" s="1"/>
      <c r="R130" s="73"/>
      <c r="S130" s="1"/>
      <c r="T130" s="1"/>
      <c r="U130" s="1"/>
      <c r="V130" s="1"/>
      <c r="W130" s="79"/>
      <c r="X130" s="489">
        <f t="shared" si="133"/>
        <v>0</v>
      </c>
      <c r="Y130" s="414"/>
      <c r="Z130" s="1"/>
      <c r="AA130" s="79"/>
      <c r="AB130" s="79"/>
      <c r="AC130" s="79"/>
      <c r="AD130" s="44"/>
      <c r="AE130" s="168"/>
      <c r="AF130" s="190"/>
    </row>
    <row r="131" spans="1:32" ht="15.75" hidden="1" thickBot="1" x14ac:dyDescent="0.3">
      <c r="B131" s="54"/>
      <c r="C131" s="2"/>
      <c r="D131" s="801" t="s">
        <v>808</v>
      </c>
      <c r="E131" s="801"/>
      <c r="F131" s="373">
        <f t="shared" si="221"/>
        <v>0</v>
      </c>
      <c r="G131" s="621">
        <f t="shared" si="222"/>
        <v>0</v>
      </c>
      <c r="H131" s="621">
        <f t="shared" si="223"/>
        <v>0</v>
      </c>
      <c r="I131" s="373">
        <f t="shared" si="224"/>
        <v>0</v>
      </c>
      <c r="J131" s="527">
        <f t="shared" si="225"/>
        <v>0</v>
      </c>
      <c r="K131" s="527">
        <f t="shared" si="225"/>
        <v>0</v>
      </c>
      <c r="L131" s="568">
        <f t="shared" si="226"/>
        <v>0</v>
      </c>
      <c r="M131" s="141"/>
      <c r="N131" s="159">
        <f t="shared" si="182"/>
        <v>0</v>
      </c>
      <c r="O131" s="73"/>
      <c r="P131" s="1"/>
      <c r="Q131" s="1"/>
      <c r="R131" s="73"/>
      <c r="S131" s="1"/>
      <c r="T131" s="1"/>
      <c r="U131" s="1"/>
      <c r="V131" s="1"/>
      <c r="W131" s="79"/>
      <c r="X131" s="489">
        <f t="shared" si="133"/>
        <v>0</v>
      </c>
      <c r="Y131" s="414"/>
      <c r="Z131" s="1"/>
      <c r="AA131" s="79"/>
      <c r="AB131" s="79"/>
      <c r="AC131" s="79"/>
      <c r="AD131" s="44"/>
      <c r="AE131" s="168"/>
      <c r="AF131" s="190"/>
    </row>
    <row r="132" spans="1:32" ht="15.75" hidden="1" thickBot="1" x14ac:dyDescent="0.3">
      <c r="B132" s="54"/>
      <c r="C132" s="2"/>
      <c r="D132" s="801" t="s">
        <v>521</v>
      </c>
      <c r="E132" s="801"/>
      <c r="F132" s="373">
        <f t="shared" si="221"/>
        <v>0</v>
      </c>
      <c r="G132" s="621">
        <f t="shared" si="222"/>
        <v>0</v>
      </c>
      <c r="H132" s="621">
        <f t="shared" si="223"/>
        <v>0</v>
      </c>
      <c r="I132" s="373">
        <f t="shared" si="224"/>
        <v>0</v>
      </c>
      <c r="J132" s="527">
        <f t="shared" si="225"/>
        <v>0</v>
      </c>
      <c r="K132" s="527">
        <f t="shared" si="225"/>
        <v>0</v>
      </c>
      <c r="L132" s="568">
        <f t="shared" si="226"/>
        <v>0</v>
      </c>
      <c r="M132" s="141"/>
      <c r="N132" s="159">
        <f t="shared" si="182"/>
        <v>0</v>
      </c>
      <c r="O132" s="73"/>
      <c r="P132" s="1"/>
      <c r="Q132" s="1"/>
      <c r="R132" s="73"/>
      <c r="S132" s="1"/>
      <c r="T132" s="1"/>
      <c r="U132" s="1"/>
      <c r="V132" s="1"/>
      <c r="W132" s="79"/>
      <c r="X132" s="489">
        <f t="shared" si="133"/>
        <v>0</v>
      </c>
      <c r="Y132" s="414"/>
      <c r="Z132" s="1"/>
      <c r="AA132" s="79"/>
      <c r="AB132" s="79"/>
      <c r="AC132" s="79"/>
      <c r="AD132" s="44"/>
      <c r="AE132" s="168"/>
      <c r="AF132" s="190"/>
    </row>
    <row r="133" spans="1:32" ht="15.75" hidden="1" thickBot="1" x14ac:dyDescent="0.3">
      <c r="B133" s="54"/>
      <c r="C133" s="2"/>
      <c r="D133" s="801" t="s">
        <v>519</v>
      </c>
      <c r="E133" s="801"/>
      <c r="F133" s="373">
        <f t="shared" si="221"/>
        <v>0</v>
      </c>
      <c r="G133" s="621">
        <f t="shared" si="222"/>
        <v>0</v>
      </c>
      <c r="H133" s="621">
        <f t="shared" si="223"/>
        <v>0</v>
      </c>
      <c r="I133" s="373">
        <f t="shared" si="224"/>
        <v>0</v>
      </c>
      <c r="J133" s="527">
        <f t="shared" si="225"/>
        <v>0</v>
      </c>
      <c r="K133" s="527">
        <f t="shared" si="225"/>
        <v>0</v>
      </c>
      <c r="L133" s="568">
        <f t="shared" si="226"/>
        <v>0</v>
      </c>
      <c r="M133" s="141"/>
      <c r="N133" s="159">
        <f t="shared" si="182"/>
        <v>0</v>
      </c>
      <c r="O133" s="73"/>
      <c r="P133" s="1"/>
      <c r="Q133" s="1"/>
      <c r="R133" s="73"/>
      <c r="S133" s="1"/>
      <c r="T133" s="1"/>
      <c r="U133" s="1"/>
      <c r="V133" s="1"/>
      <c r="W133" s="79"/>
      <c r="X133" s="489">
        <f t="shared" si="133"/>
        <v>0</v>
      </c>
      <c r="Y133" s="414"/>
      <c r="Z133" s="1"/>
      <c r="AA133" s="79"/>
      <c r="AB133" s="79"/>
      <c r="AC133" s="79"/>
      <c r="AD133" s="44"/>
      <c r="AE133" s="168"/>
      <c r="AF133" s="190"/>
    </row>
    <row r="134" spans="1:32" ht="25.5" hidden="1" customHeight="1" x14ac:dyDescent="0.25">
      <c r="B134" s="54"/>
      <c r="C134" s="2"/>
      <c r="D134" s="798" t="s">
        <v>523</v>
      </c>
      <c r="E134" s="798"/>
      <c r="F134" s="376">
        <f t="shared" si="221"/>
        <v>0</v>
      </c>
      <c r="G134" s="624">
        <f t="shared" si="222"/>
        <v>0</v>
      </c>
      <c r="H134" s="624">
        <f t="shared" si="223"/>
        <v>0</v>
      </c>
      <c r="I134" s="376">
        <f t="shared" si="224"/>
        <v>0</v>
      </c>
      <c r="J134" s="530">
        <f t="shared" si="225"/>
        <v>0</v>
      </c>
      <c r="K134" s="530">
        <f t="shared" si="225"/>
        <v>0</v>
      </c>
      <c r="L134" s="571">
        <f t="shared" si="226"/>
        <v>0</v>
      </c>
      <c r="M134" s="151"/>
      <c r="N134" s="159">
        <f t="shared" si="182"/>
        <v>0</v>
      </c>
      <c r="O134" s="73"/>
      <c r="P134" s="1"/>
      <c r="Q134" s="1"/>
      <c r="R134" s="73"/>
      <c r="S134" s="1"/>
      <c r="T134" s="1"/>
      <c r="U134" s="1"/>
      <c r="V134" s="1"/>
      <c r="W134" s="79"/>
      <c r="X134" s="489">
        <f t="shared" si="133"/>
        <v>0</v>
      </c>
      <c r="Y134" s="414"/>
      <c r="Z134" s="1"/>
      <c r="AA134" s="79"/>
      <c r="AB134" s="79"/>
      <c r="AC134" s="79"/>
      <c r="AD134" s="44"/>
      <c r="AE134" s="168"/>
      <c r="AF134" s="190"/>
    </row>
    <row r="135" spans="1:32" ht="15.75" hidden="1" thickBot="1" x14ac:dyDescent="0.3">
      <c r="B135" s="54"/>
      <c r="C135" s="2"/>
      <c r="D135" s="801" t="s">
        <v>807</v>
      </c>
      <c r="E135" s="801"/>
      <c r="F135" s="373">
        <f t="shared" si="221"/>
        <v>0</v>
      </c>
      <c r="G135" s="621">
        <f t="shared" si="222"/>
        <v>0</v>
      </c>
      <c r="H135" s="621">
        <f t="shared" si="223"/>
        <v>0</v>
      </c>
      <c r="I135" s="373">
        <f t="shared" si="224"/>
        <v>0</v>
      </c>
      <c r="J135" s="527">
        <f t="shared" si="225"/>
        <v>0</v>
      </c>
      <c r="K135" s="527">
        <f t="shared" si="225"/>
        <v>0</v>
      </c>
      <c r="L135" s="568">
        <f t="shared" si="226"/>
        <v>0</v>
      </c>
      <c r="M135" s="141"/>
      <c r="N135" s="159">
        <f t="shared" si="182"/>
        <v>0</v>
      </c>
      <c r="O135" s="73"/>
      <c r="P135" s="1"/>
      <c r="Q135" s="1"/>
      <c r="R135" s="73"/>
      <c r="S135" s="1"/>
      <c r="T135" s="1"/>
      <c r="U135" s="1"/>
      <c r="V135" s="1"/>
      <c r="W135" s="79"/>
      <c r="X135" s="489">
        <f t="shared" si="133"/>
        <v>0</v>
      </c>
      <c r="Y135" s="414"/>
      <c r="Z135" s="1"/>
      <c r="AA135" s="79"/>
      <c r="AB135" s="79"/>
      <c r="AC135" s="79"/>
      <c r="AD135" s="44"/>
      <c r="AE135" s="168"/>
      <c r="AF135" s="190"/>
    </row>
    <row r="136" spans="1:32" ht="25.5" hidden="1" customHeight="1" x14ac:dyDescent="0.25">
      <c r="B136" s="54"/>
      <c r="C136" s="2"/>
      <c r="D136" s="798" t="s">
        <v>526</v>
      </c>
      <c r="E136" s="798"/>
      <c r="F136" s="376">
        <f t="shared" si="221"/>
        <v>0</v>
      </c>
      <c r="G136" s="624">
        <f t="shared" si="222"/>
        <v>0</v>
      </c>
      <c r="H136" s="624">
        <f t="shared" si="223"/>
        <v>0</v>
      </c>
      <c r="I136" s="376">
        <f t="shared" si="224"/>
        <v>0</v>
      </c>
      <c r="J136" s="530">
        <f t="shared" si="225"/>
        <v>0</v>
      </c>
      <c r="K136" s="530">
        <f t="shared" si="225"/>
        <v>0</v>
      </c>
      <c r="L136" s="571">
        <f t="shared" si="226"/>
        <v>0</v>
      </c>
      <c r="M136" s="151"/>
      <c r="N136" s="159">
        <f t="shared" si="182"/>
        <v>0</v>
      </c>
      <c r="O136" s="73"/>
      <c r="P136" s="1"/>
      <c r="Q136" s="1"/>
      <c r="R136" s="73"/>
      <c r="S136" s="1"/>
      <c r="T136" s="1"/>
      <c r="U136" s="1"/>
      <c r="V136" s="1"/>
      <c r="W136" s="79"/>
      <c r="X136" s="489">
        <f t="shared" si="133"/>
        <v>0</v>
      </c>
      <c r="Y136" s="414"/>
      <c r="Z136" s="1"/>
      <c r="AA136" s="79"/>
      <c r="AB136" s="79"/>
      <c r="AC136" s="79"/>
      <c r="AD136" s="44"/>
      <c r="AE136" s="168"/>
      <c r="AF136" s="190"/>
    </row>
    <row r="137" spans="1:32" ht="25.5" hidden="1" customHeight="1" x14ac:dyDescent="0.25">
      <c r="B137" s="54"/>
      <c r="C137" s="2"/>
      <c r="D137" s="798" t="s">
        <v>528</v>
      </c>
      <c r="E137" s="798"/>
      <c r="F137" s="376">
        <f t="shared" si="221"/>
        <v>0</v>
      </c>
      <c r="G137" s="624">
        <f t="shared" si="222"/>
        <v>0</v>
      </c>
      <c r="H137" s="624">
        <f t="shared" si="223"/>
        <v>0</v>
      </c>
      <c r="I137" s="376">
        <f t="shared" si="224"/>
        <v>0</v>
      </c>
      <c r="J137" s="530">
        <f t="shared" si="225"/>
        <v>0</v>
      </c>
      <c r="K137" s="530">
        <f t="shared" si="225"/>
        <v>0</v>
      </c>
      <c r="L137" s="571">
        <f t="shared" si="226"/>
        <v>0</v>
      </c>
      <c r="M137" s="151"/>
      <c r="N137" s="159">
        <f t="shared" si="182"/>
        <v>0</v>
      </c>
      <c r="O137" s="73"/>
      <c r="P137" s="1"/>
      <c r="Q137" s="1"/>
      <c r="R137" s="73"/>
      <c r="S137" s="1"/>
      <c r="T137" s="1"/>
      <c r="U137" s="1"/>
      <c r="V137" s="1"/>
      <c r="W137" s="79"/>
      <c r="X137" s="489">
        <f t="shared" ref="X137:X200" si="227">SUM(R137:W137)</f>
        <v>0</v>
      </c>
      <c r="Y137" s="414"/>
      <c r="Z137" s="1"/>
      <c r="AA137" s="79"/>
      <c r="AB137" s="79"/>
      <c r="AC137" s="79"/>
      <c r="AD137" s="44"/>
      <c r="AE137" s="168"/>
      <c r="AF137" s="190"/>
    </row>
    <row r="138" spans="1:32" s="41" customFormat="1" ht="15.75" hidden="1" thickBot="1" x14ac:dyDescent="0.3">
      <c r="A138" s="125" t="s">
        <v>231</v>
      </c>
      <c r="B138" s="106" t="s">
        <v>664</v>
      </c>
      <c r="C138" s="811" t="s">
        <v>232</v>
      </c>
      <c r="D138" s="812"/>
      <c r="E138" s="812"/>
      <c r="F138" s="377">
        <f t="shared" ref="F138:L138" si="228">F139+F140+F141+F142+F143+F144+F145+F146+F147+F148</f>
        <v>0</v>
      </c>
      <c r="G138" s="625">
        <f t="shared" si="228"/>
        <v>0</v>
      </c>
      <c r="H138" s="625">
        <f t="shared" si="228"/>
        <v>0</v>
      </c>
      <c r="I138" s="377">
        <f t="shared" si="228"/>
        <v>0</v>
      </c>
      <c r="J138" s="531">
        <f t="shared" ref="J138" si="229">J139+J140+J141+J142+J143+J144+J145+J146+J147+J148</f>
        <v>0</v>
      </c>
      <c r="K138" s="531">
        <f t="shared" si="228"/>
        <v>0</v>
      </c>
      <c r="L138" s="572">
        <f t="shared" si="228"/>
        <v>0</v>
      </c>
      <c r="M138" s="152">
        <f t="shared" ref="M138:AD138" si="230">M139+M140+M141+M142+M143+M144+M145+M146+M147+M148</f>
        <v>0</v>
      </c>
      <c r="N138" s="162">
        <f t="shared" si="182"/>
        <v>0</v>
      </c>
      <c r="O138" s="108">
        <f t="shared" ref="O138:Q138" si="231">O139+O140+O141+O142+O143+O144+O145+O146+O147+O148</f>
        <v>0</v>
      </c>
      <c r="P138" s="109">
        <f t="shared" si="231"/>
        <v>0</v>
      </c>
      <c r="Q138" s="109">
        <f t="shared" si="231"/>
        <v>0</v>
      </c>
      <c r="R138" s="108">
        <f t="shared" si="230"/>
        <v>0</v>
      </c>
      <c r="S138" s="109">
        <f t="shared" si="230"/>
        <v>0</v>
      </c>
      <c r="T138" s="109">
        <f t="shared" si="230"/>
        <v>0</v>
      </c>
      <c r="U138" s="109">
        <f t="shared" si="230"/>
        <v>0</v>
      </c>
      <c r="V138" s="109">
        <f t="shared" si="230"/>
        <v>0</v>
      </c>
      <c r="W138" s="112">
        <f t="shared" ref="W138" si="232">W139+W140+W141+W142+W143+W144+W145+W146+W147+W148</f>
        <v>0</v>
      </c>
      <c r="X138" s="491">
        <f t="shared" si="227"/>
        <v>0</v>
      </c>
      <c r="Y138" s="416">
        <f t="shared" si="230"/>
        <v>0</v>
      </c>
      <c r="Z138" s="109">
        <f t="shared" si="230"/>
        <v>0</v>
      </c>
      <c r="AA138" s="112">
        <f t="shared" si="230"/>
        <v>0</v>
      </c>
      <c r="AB138" s="112">
        <f t="shared" si="230"/>
        <v>0</v>
      </c>
      <c r="AC138" s="112">
        <f t="shared" si="230"/>
        <v>0</v>
      </c>
      <c r="AD138" s="113">
        <f t="shared" si="230"/>
        <v>0</v>
      </c>
      <c r="AE138" s="168"/>
      <c r="AF138" s="190"/>
    </row>
    <row r="139" spans="1:32" ht="15.75" hidden="1" thickBot="1" x14ac:dyDescent="0.3">
      <c r="B139" s="54"/>
      <c r="C139" s="2"/>
      <c r="D139" s="801" t="s">
        <v>368</v>
      </c>
      <c r="E139" s="801"/>
      <c r="F139" s="373">
        <f t="shared" ref="F139:F148" si="233">SUM(Q139:AC139)</f>
        <v>0</v>
      </c>
      <c r="G139" s="621">
        <f t="shared" ref="G139:G148" si="234">SUM(Q139:AC139)</f>
        <v>0</v>
      </c>
      <c r="H139" s="621">
        <f t="shared" ref="H139:H148" si="235">SUM(Q139:AC139)</f>
        <v>0</v>
      </c>
      <c r="I139" s="373">
        <f t="shared" ref="I139:I148" si="236">SUM(Q139:AC139)</f>
        <v>0</v>
      </c>
      <c r="J139" s="527">
        <f t="shared" ref="J139:K148" si="237">SUM(Q139:AC139)</f>
        <v>0</v>
      </c>
      <c r="K139" s="527">
        <f t="shared" si="237"/>
        <v>0</v>
      </c>
      <c r="L139" s="568">
        <f t="shared" ref="L139:L148" si="238">SUM(R139:AD139)</f>
        <v>0</v>
      </c>
      <c r="M139" s="141"/>
      <c r="N139" s="159">
        <f t="shared" si="182"/>
        <v>0</v>
      </c>
      <c r="O139" s="73"/>
      <c r="P139" s="1"/>
      <c r="Q139" s="1"/>
      <c r="R139" s="73"/>
      <c r="S139" s="1"/>
      <c r="T139" s="1"/>
      <c r="U139" s="1"/>
      <c r="V139" s="1"/>
      <c r="W139" s="79"/>
      <c r="X139" s="489">
        <f t="shared" si="227"/>
        <v>0</v>
      </c>
      <c r="Y139" s="414"/>
      <c r="Z139" s="1"/>
      <c r="AA139" s="79"/>
      <c r="AB139" s="79"/>
      <c r="AC139" s="79"/>
      <c r="AD139" s="44"/>
      <c r="AE139" s="168"/>
      <c r="AF139" s="190"/>
    </row>
    <row r="140" spans="1:32" ht="15.75" hidden="1" thickBot="1" x14ac:dyDescent="0.3">
      <c r="B140" s="54"/>
      <c r="C140" s="2"/>
      <c r="D140" s="801" t="s">
        <v>515</v>
      </c>
      <c r="E140" s="801"/>
      <c r="F140" s="373">
        <f t="shared" si="233"/>
        <v>0</v>
      </c>
      <c r="G140" s="621">
        <f t="shared" si="234"/>
        <v>0</v>
      </c>
      <c r="H140" s="621">
        <f t="shared" si="235"/>
        <v>0</v>
      </c>
      <c r="I140" s="373">
        <f t="shared" si="236"/>
        <v>0</v>
      </c>
      <c r="J140" s="527">
        <f t="shared" si="237"/>
        <v>0</v>
      </c>
      <c r="K140" s="527">
        <f t="shared" si="237"/>
        <v>0</v>
      </c>
      <c r="L140" s="568">
        <f t="shared" si="238"/>
        <v>0</v>
      </c>
      <c r="M140" s="141"/>
      <c r="N140" s="159">
        <f t="shared" si="182"/>
        <v>0</v>
      </c>
      <c r="O140" s="73"/>
      <c r="P140" s="1"/>
      <c r="Q140" s="1"/>
      <c r="R140" s="73"/>
      <c r="S140" s="1"/>
      <c r="T140" s="1"/>
      <c r="U140" s="1"/>
      <c r="V140" s="1"/>
      <c r="W140" s="79"/>
      <c r="X140" s="489">
        <f t="shared" si="227"/>
        <v>0</v>
      </c>
      <c r="Y140" s="414"/>
      <c r="Z140" s="1"/>
      <c r="AA140" s="79"/>
      <c r="AB140" s="79"/>
      <c r="AC140" s="79"/>
      <c r="AD140" s="44"/>
      <c r="AE140" s="168"/>
      <c r="AF140" s="190"/>
    </row>
    <row r="141" spans="1:32" ht="15.75" hidden="1" thickBot="1" x14ac:dyDescent="0.3">
      <c r="B141" s="54"/>
      <c r="C141" s="2"/>
      <c r="D141" s="801" t="s">
        <v>517</v>
      </c>
      <c r="E141" s="801"/>
      <c r="F141" s="373">
        <f t="shared" si="233"/>
        <v>0</v>
      </c>
      <c r="G141" s="621">
        <f t="shared" si="234"/>
        <v>0</v>
      </c>
      <c r="H141" s="621">
        <f t="shared" si="235"/>
        <v>0</v>
      </c>
      <c r="I141" s="373">
        <f t="shared" si="236"/>
        <v>0</v>
      </c>
      <c r="J141" s="527">
        <f t="shared" si="237"/>
        <v>0</v>
      </c>
      <c r="K141" s="527">
        <f t="shared" si="237"/>
        <v>0</v>
      </c>
      <c r="L141" s="568">
        <f t="shared" si="238"/>
        <v>0</v>
      </c>
      <c r="M141" s="141"/>
      <c r="N141" s="159">
        <f t="shared" si="182"/>
        <v>0</v>
      </c>
      <c r="O141" s="73"/>
      <c r="P141" s="1"/>
      <c r="Q141" s="1"/>
      <c r="R141" s="73"/>
      <c r="S141" s="1"/>
      <c r="T141" s="1"/>
      <c r="U141" s="1"/>
      <c r="V141" s="1"/>
      <c r="W141" s="79"/>
      <c r="X141" s="489">
        <f t="shared" si="227"/>
        <v>0</v>
      </c>
      <c r="Y141" s="414"/>
      <c r="Z141" s="1"/>
      <c r="AA141" s="79"/>
      <c r="AB141" s="79"/>
      <c r="AC141" s="79"/>
      <c r="AD141" s="44"/>
      <c r="AE141" s="168"/>
      <c r="AF141" s="190"/>
    </row>
    <row r="142" spans="1:32" ht="15.75" hidden="1" thickBot="1" x14ac:dyDescent="0.3">
      <c r="B142" s="54"/>
      <c r="C142" s="2"/>
      <c r="D142" s="801" t="s">
        <v>518</v>
      </c>
      <c r="E142" s="801"/>
      <c r="F142" s="373">
        <f t="shared" si="233"/>
        <v>0</v>
      </c>
      <c r="G142" s="621">
        <f t="shared" si="234"/>
        <v>0</v>
      </c>
      <c r="H142" s="621">
        <f t="shared" si="235"/>
        <v>0</v>
      </c>
      <c r="I142" s="373">
        <f t="shared" si="236"/>
        <v>0</v>
      </c>
      <c r="J142" s="527">
        <f t="shared" si="237"/>
        <v>0</v>
      </c>
      <c r="K142" s="527">
        <f t="shared" si="237"/>
        <v>0</v>
      </c>
      <c r="L142" s="568">
        <f t="shared" si="238"/>
        <v>0</v>
      </c>
      <c r="M142" s="141"/>
      <c r="N142" s="159">
        <f t="shared" si="182"/>
        <v>0</v>
      </c>
      <c r="O142" s="73"/>
      <c r="P142" s="1"/>
      <c r="Q142" s="1"/>
      <c r="R142" s="73"/>
      <c r="S142" s="1"/>
      <c r="T142" s="1"/>
      <c r="U142" s="1"/>
      <c r="V142" s="1"/>
      <c r="W142" s="79"/>
      <c r="X142" s="489">
        <f t="shared" si="227"/>
        <v>0</v>
      </c>
      <c r="Y142" s="414"/>
      <c r="Z142" s="1"/>
      <c r="AA142" s="79"/>
      <c r="AB142" s="79"/>
      <c r="AC142" s="79"/>
      <c r="AD142" s="44"/>
      <c r="AE142" s="168"/>
      <c r="AF142" s="190"/>
    </row>
    <row r="143" spans="1:32" ht="15.75" hidden="1" thickBot="1" x14ac:dyDescent="0.3">
      <c r="B143" s="54"/>
      <c r="C143" s="2"/>
      <c r="D143" s="801" t="s">
        <v>522</v>
      </c>
      <c r="E143" s="801"/>
      <c r="F143" s="373">
        <f t="shared" si="233"/>
        <v>0</v>
      </c>
      <c r="G143" s="621">
        <f t="shared" si="234"/>
        <v>0</v>
      </c>
      <c r="H143" s="621">
        <f t="shared" si="235"/>
        <v>0</v>
      </c>
      <c r="I143" s="373">
        <f t="shared" si="236"/>
        <v>0</v>
      </c>
      <c r="J143" s="527">
        <f t="shared" si="237"/>
        <v>0</v>
      </c>
      <c r="K143" s="527">
        <f t="shared" si="237"/>
        <v>0</v>
      </c>
      <c r="L143" s="568">
        <f t="shared" si="238"/>
        <v>0</v>
      </c>
      <c r="M143" s="141"/>
      <c r="N143" s="159">
        <f t="shared" si="182"/>
        <v>0</v>
      </c>
      <c r="O143" s="73"/>
      <c r="P143" s="1"/>
      <c r="Q143" s="1"/>
      <c r="R143" s="73"/>
      <c r="S143" s="1"/>
      <c r="T143" s="1"/>
      <c r="U143" s="1"/>
      <c r="V143" s="1"/>
      <c r="W143" s="79"/>
      <c r="X143" s="489">
        <f t="shared" si="227"/>
        <v>0</v>
      </c>
      <c r="Y143" s="414"/>
      <c r="Z143" s="1"/>
      <c r="AA143" s="79"/>
      <c r="AB143" s="79"/>
      <c r="AC143" s="79"/>
      <c r="AD143" s="44"/>
      <c r="AE143" s="168"/>
      <c r="AF143" s="190"/>
    </row>
    <row r="144" spans="1:32" ht="15.75" hidden="1" thickBot="1" x14ac:dyDescent="0.3">
      <c r="B144" s="54"/>
      <c r="C144" s="2"/>
      <c r="D144" s="801" t="s">
        <v>520</v>
      </c>
      <c r="E144" s="801"/>
      <c r="F144" s="373">
        <f t="shared" si="233"/>
        <v>0</v>
      </c>
      <c r="G144" s="621">
        <f t="shared" si="234"/>
        <v>0</v>
      </c>
      <c r="H144" s="621">
        <f t="shared" si="235"/>
        <v>0</v>
      </c>
      <c r="I144" s="373">
        <f t="shared" si="236"/>
        <v>0</v>
      </c>
      <c r="J144" s="527">
        <f t="shared" si="237"/>
        <v>0</v>
      </c>
      <c r="K144" s="527">
        <f t="shared" si="237"/>
        <v>0</v>
      </c>
      <c r="L144" s="568">
        <f t="shared" si="238"/>
        <v>0</v>
      </c>
      <c r="M144" s="141"/>
      <c r="N144" s="159">
        <f t="shared" si="182"/>
        <v>0</v>
      </c>
      <c r="O144" s="73"/>
      <c r="P144" s="1"/>
      <c r="Q144" s="1"/>
      <c r="R144" s="73"/>
      <c r="S144" s="1"/>
      <c r="T144" s="1"/>
      <c r="U144" s="1"/>
      <c r="V144" s="1"/>
      <c r="W144" s="79"/>
      <c r="X144" s="489">
        <f t="shared" si="227"/>
        <v>0</v>
      </c>
      <c r="Y144" s="414"/>
      <c r="Z144" s="1"/>
      <c r="AA144" s="79"/>
      <c r="AB144" s="79"/>
      <c r="AC144" s="79"/>
      <c r="AD144" s="44"/>
      <c r="AE144" s="168"/>
      <c r="AF144" s="190"/>
    </row>
    <row r="145" spans="1:32" ht="25.5" hidden="1" customHeight="1" x14ac:dyDescent="0.25">
      <c r="B145" s="54"/>
      <c r="C145" s="2"/>
      <c r="D145" s="798" t="s">
        <v>524</v>
      </c>
      <c r="E145" s="798"/>
      <c r="F145" s="376">
        <f t="shared" si="233"/>
        <v>0</v>
      </c>
      <c r="G145" s="624">
        <f t="shared" si="234"/>
        <v>0</v>
      </c>
      <c r="H145" s="624">
        <f t="shared" si="235"/>
        <v>0</v>
      </c>
      <c r="I145" s="376">
        <f t="shared" si="236"/>
        <v>0</v>
      </c>
      <c r="J145" s="530">
        <f t="shared" si="237"/>
        <v>0</v>
      </c>
      <c r="K145" s="530">
        <f t="shared" si="237"/>
        <v>0</v>
      </c>
      <c r="L145" s="571">
        <f t="shared" si="238"/>
        <v>0</v>
      </c>
      <c r="M145" s="151"/>
      <c r="N145" s="159">
        <f t="shared" si="182"/>
        <v>0</v>
      </c>
      <c r="O145" s="73"/>
      <c r="P145" s="1"/>
      <c r="Q145" s="1"/>
      <c r="R145" s="73"/>
      <c r="S145" s="1"/>
      <c r="T145" s="1"/>
      <c r="U145" s="1"/>
      <c r="V145" s="1"/>
      <c r="W145" s="79"/>
      <c r="X145" s="489">
        <f t="shared" si="227"/>
        <v>0</v>
      </c>
      <c r="Y145" s="414"/>
      <c r="Z145" s="1"/>
      <c r="AA145" s="79"/>
      <c r="AB145" s="79"/>
      <c r="AC145" s="79"/>
      <c r="AD145" s="44"/>
      <c r="AE145" s="168"/>
      <c r="AF145" s="190"/>
    </row>
    <row r="146" spans="1:32" ht="15.75" hidden="1" thickBot="1" x14ac:dyDescent="0.3">
      <c r="B146" s="54"/>
      <c r="C146" s="2"/>
      <c r="D146" s="801" t="s">
        <v>525</v>
      </c>
      <c r="E146" s="801"/>
      <c r="F146" s="373">
        <f t="shared" si="233"/>
        <v>0</v>
      </c>
      <c r="G146" s="621">
        <f t="shared" si="234"/>
        <v>0</v>
      </c>
      <c r="H146" s="621">
        <f t="shared" si="235"/>
        <v>0</v>
      </c>
      <c r="I146" s="373">
        <f t="shared" si="236"/>
        <v>0</v>
      </c>
      <c r="J146" s="527">
        <f t="shared" si="237"/>
        <v>0</v>
      </c>
      <c r="K146" s="527">
        <f t="shared" si="237"/>
        <v>0</v>
      </c>
      <c r="L146" s="568">
        <f t="shared" si="238"/>
        <v>0</v>
      </c>
      <c r="M146" s="141"/>
      <c r="N146" s="159">
        <f t="shared" si="182"/>
        <v>0</v>
      </c>
      <c r="O146" s="73"/>
      <c r="P146" s="1"/>
      <c r="Q146" s="1"/>
      <c r="R146" s="73"/>
      <c r="S146" s="1"/>
      <c r="T146" s="1"/>
      <c r="U146" s="1"/>
      <c r="V146" s="1"/>
      <c r="W146" s="79"/>
      <c r="X146" s="489">
        <f t="shared" si="227"/>
        <v>0</v>
      </c>
      <c r="Y146" s="414"/>
      <c r="Z146" s="1"/>
      <c r="AA146" s="79"/>
      <c r="AB146" s="79"/>
      <c r="AC146" s="79"/>
      <c r="AD146" s="44"/>
      <c r="AE146" s="168"/>
      <c r="AF146" s="190"/>
    </row>
    <row r="147" spans="1:32" ht="25.5" hidden="1" customHeight="1" x14ac:dyDescent="0.25">
      <c r="B147" s="54"/>
      <c r="C147" s="2"/>
      <c r="D147" s="798" t="s">
        <v>527</v>
      </c>
      <c r="E147" s="798"/>
      <c r="F147" s="376">
        <f t="shared" si="233"/>
        <v>0</v>
      </c>
      <c r="G147" s="624">
        <f t="shared" si="234"/>
        <v>0</v>
      </c>
      <c r="H147" s="624">
        <f t="shared" si="235"/>
        <v>0</v>
      </c>
      <c r="I147" s="376">
        <f t="shared" si="236"/>
        <v>0</v>
      </c>
      <c r="J147" s="530">
        <f t="shared" si="237"/>
        <v>0</v>
      </c>
      <c r="K147" s="530">
        <f t="shared" si="237"/>
        <v>0</v>
      </c>
      <c r="L147" s="571">
        <f t="shared" si="238"/>
        <v>0</v>
      </c>
      <c r="M147" s="151"/>
      <c r="N147" s="159">
        <f t="shared" si="182"/>
        <v>0</v>
      </c>
      <c r="O147" s="73"/>
      <c r="P147" s="1"/>
      <c r="Q147" s="1"/>
      <c r="R147" s="73"/>
      <c r="S147" s="1"/>
      <c r="T147" s="1"/>
      <c r="U147" s="1"/>
      <c r="V147" s="1"/>
      <c r="W147" s="79"/>
      <c r="X147" s="489">
        <f t="shared" si="227"/>
        <v>0</v>
      </c>
      <c r="Y147" s="414"/>
      <c r="Z147" s="1"/>
      <c r="AA147" s="79"/>
      <c r="AB147" s="79"/>
      <c r="AC147" s="79"/>
      <c r="AD147" s="44"/>
      <c r="AE147" s="168"/>
      <c r="AF147" s="190"/>
    </row>
    <row r="148" spans="1:32" ht="25.5" hidden="1" customHeight="1" x14ac:dyDescent="0.25">
      <c r="B148" s="54"/>
      <c r="C148" s="2"/>
      <c r="D148" s="798" t="s">
        <v>529</v>
      </c>
      <c r="E148" s="798"/>
      <c r="F148" s="376">
        <f t="shared" si="233"/>
        <v>0</v>
      </c>
      <c r="G148" s="624">
        <f t="shared" si="234"/>
        <v>0</v>
      </c>
      <c r="H148" s="624">
        <f t="shared" si="235"/>
        <v>0</v>
      </c>
      <c r="I148" s="376">
        <f t="shared" si="236"/>
        <v>0</v>
      </c>
      <c r="J148" s="530">
        <f t="shared" si="237"/>
        <v>0</v>
      </c>
      <c r="K148" s="530">
        <f t="shared" si="237"/>
        <v>0</v>
      </c>
      <c r="L148" s="571">
        <f t="shared" si="238"/>
        <v>0</v>
      </c>
      <c r="M148" s="151"/>
      <c r="N148" s="159">
        <f t="shared" si="182"/>
        <v>0</v>
      </c>
      <c r="O148" s="73"/>
      <c r="P148" s="1"/>
      <c r="Q148" s="1"/>
      <c r="R148" s="73"/>
      <c r="S148" s="1"/>
      <c r="T148" s="1"/>
      <c r="U148" s="1"/>
      <c r="V148" s="1"/>
      <c r="W148" s="79"/>
      <c r="X148" s="489">
        <f t="shared" si="227"/>
        <v>0</v>
      </c>
      <c r="Y148" s="414"/>
      <c r="Z148" s="1"/>
      <c r="AA148" s="79"/>
      <c r="AB148" s="79"/>
      <c r="AC148" s="79"/>
      <c r="AD148" s="44"/>
      <c r="AE148" s="168"/>
      <c r="AF148" s="190"/>
    </row>
    <row r="149" spans="1:32" s="41" customFormat="1" ht="27.75" hidden="1" customHeight="1" x14ac:dyDescent="0.25">
      <c r="A149" s="125" t="s">
        <v>233</v>
      </c>
      <c r="B149" s="106" t="s">
        <v>665</v>
      </c>
      <c r="C149" s="853" t="s">
        <v>809</v>
      </c>
      <c r="D149" s="854"/>
      <c r="E149" s="854"/>
      <c r="F149" s="375">
        <f t="shared" ref="F149:L149" si="239">F150+F151</f>
        <v>0</v>
      </c>
      <c r="G149" s="623">
        <f t="shared" si="239"/>
        <v>0</v>
      </c>
      <c r="H149" s="623">
        <f t="shared" si="239"/>
        <v>0</v>
      </c>
      <c r="I149" s="375">
        <f t="shared" si="239"/>
        <v>0</v>
      </c>
      <c r="J149" s="529">
        <f t="shared" ref="J149" si="240">J150+J151</f>
        <v>0</v>
      </c>
      <c r="K149" s="529">
        <f t="shared" si="239"/>
        <v>0</v>
      </c>
      <c r="L149" s="570">
        <f t="shared" si="239"/>
        <v>0</v>
      </c>
      <c r="M149" s="150">
        <f t="shared" ref="M149:AD149" si="241">M150+M151</f>
        <v>0</v>
      </c>
      <c r="N149" s="162">
        <f t="shared" si="182"/>
        <v>0</v>
      </c>
      <c r="O149" s="108">
        <f t="shared" ref="O149:Q149" si="242">O150+O151</f>
        <v>0</v>
      </c>
      <c r="P149" s="109">
        <f t="shared" si="242"/>
        <v>0</v>
      </c>
      <c r="Q149" s="109">
        <f t="shared" si="242"/>
        <v>0</v>
      </c>
      <c r="R149" s="108">
        <f t="shared" si="241"/>
        <v>0</v>
      </c>
      <c r="S149" s="109">
        <f t="shared" si="241"/>
        <v>0</v>
      </c>
      <c r="T149" s="109">
        <f t="shared" si="241"/>
        <v>0</v>
      </c>
      <c r="U149" s="109">
        <f t="shared" si="241"/>
        <v>0</v>
      </c>
      <c r="V149" s="109">
        <f t="shared" si="241"/>
        <v>0</v>
      </c>
      <c r="W149" s="112">
        <f t="shared" ref="W149" si="243">W150+W151</f>
        <v>0</v>
      </c>
      <c r="X149" s="491">
        <f t="shared" si="227"/>
        <v>0</v>
      </c>
      <c r="Y149" s="416">
        <f t="shared" si="241"/>
        <v>0</v>
      </c>
      <c r="Z149" s="109">
        <f t="shared" si="241"/>
        <v>0</v>
      </c>
      <c r="AA149" s="112">
        <f t="shared" si="241"/>
        <v>0</v>
      </c>
      <c r="AB149" s="112">
        <f t="shared" si="241"/>
        <v>0</v>
      </c>
      <c r="AC149" s="112">
        <f t="shared" si="241"/>
        <v>0</v>
      </c>
      <c r="AD149" s="113">
        <f t="shared" si="241"/>
        <v>0</v>
      </c>
      <c r="AE149" s="168"/>
      <c r="AF149" s="190"/>
    </row>
    <row r="150" spans="1:32" ht="15.75" hidden="1" thickBot="1" x14ac:dyDescent="0.3">
      <c r="B150" s="54"/>
      <c r="C150" s="2"/>
      <c r="D150" s="801" t="s">
        <v>531</v>
      </c>
      <c r="E150" s="801"/>
      <c r="F150" s="373">
        <f>SUM(Q150:AC150)</f>
        <v>0</v>
      </c>
      <c r="G150" s="621">
        <f>SUM(Q150:AC150)</f>
        <v>0</v>
      </c>
      <c r="H150" s="621">
        <f>SUM(Q150:AC150)</f>
        <v>0</v>
      </c>
      <c r="I150" s="373">
        <f>SUM(Q150:AC150)</f>
        <v>0</v>
      </c>
      <c r="J150" s="527">
        <f>SUM(Q150:AC150)</f>
        <v>0</v>
      </c>
      <c r="K150" s="527">
        <f>SUM(R150:AD150)</f>
        <v>0</v>
      </c>
      <c r="L150" s="568">
        <f t="shared" ref="L150:L151" si="244">SUM(R150:AD150)</f>
        <v>0</v>
      </c>
      <c r="M150" s="141"/>
      <c r="N150" s="159">
        <f t="shared" si="182"/>
        <v>0</v>
      </c>
      <c r="O150" s="73"/>
      <c r="P150" s="1"/>
      <c r="Q150" s="1"/>
      <c r="R150" s="73"/>
      <c r="S150" s="1"/>
      <c r="T150" s="1"/>
      <c r="U150" s="1"/>
      <c r="V150" s="1"/>
      <c r="W150" s="79"/>
      <c r="X150" s="489">
        <f t="shared" si="227"/>
        <v>0</v>
      </c>
      <c r="Y150" s="414"/>
      <c r="Z150" s="1"/>
      <c r="AA150" s="79"/>
      <c r="AB150" s="79"/>
      <c r="AC150" s="79"/>
      <c r="AD150" s="44"/>
      <c r="AE150" s="168"/>
      <c r="AF150" s="190"/>
    </row>
    <row r="151" spans="1:32" ht="25.5" hidden="1" customHeight="1" x14ac:dyDescent="0.25">
      <c r="B151" s="54"/>
      <c r="C151" s="2"/>
      <c r="D151" s="798" t="s">
        <v>530</v>
      </c>
      <c r="E151" s="798"/>
      <c r="F151" s="376">
        <f>SUM(Q151:AC151)</f>
        <v>0</v>
      </c>
      <c r="G151" s="624">
        <f>SUM(Q151:AC151)</f>
        <v>0</v>
      </c>
      <c r="H151" s="624">
        <f>SUM(Q151:AC151)</f>
        <v>0</v>
      </c>
      <c r="I151" s="376">
        <f>SUM(Q151:AC151)</f>
        <v>0</v>
      </c>
      <c r="J151" s="530">
        <f>SUM(Q151:AC151)</f>
        <v>0</v>
      </c>
      <c r="K151" s="530">
        <f>SUM(R151:AD151)</f>
        <v>0</v>
      </c>
      <c r="L151" s="571">
        <f t="shared" si="244"/>
        <v>0</v>
      </c>
      <c r="M151" s="151"/>
      <c r="N151" s="159">
        <f t="shared" si="182"/>
        <v>0</v>
      </c>
      <c r="O151" s="73"/>
      <c r="P151" s="1"/>
      <c r="Q151" s="1"/>
      <c r="R151" s="73"/>
      <c r="S151" s="1"/>
      <c r="T151" s="1"/>
      <c r="U151" s="1"/>
      <c r="V151" s="1"/>
      <c r="W151" s="79"/>
      <c r="X151" s="489">
        <f t="shared" si="227"/>
        <v>0</v>
      </c>
      <c r="Y151" s="414"/>
      <c r="Z151" s="1"/>
      <c r="AA151" s="79"/>
      <c r="AB151" s="79"/>
      <c r="AC151" s="79"/>
      <c r="AD151" s="44"/>
      <c r="AE151" s="168"/>
      <c r="AF151" s="190"/>
    </row>
    <row r="152" spans="1:32" s="41" customFormat="1" ht="15.75" hidden="1" thickBot="1" x14ac:dyDescent="0.3">
      <c r="A152" s="125" t="s">
        <v>234</v>
      </c>
      <c r="B152" s="106" t="s">
        <v>667</v>
      </c>
      <c r="C152" s="853" t="s">
        <v>810</v>
      </c>
      <c r="D152" s="854"/>
      <c r="E152" s="854"/>
      <c r="F152" s="375">
        <f t="shared" ref="F152:L152" si="245">F153+F154+F155+F156+F157+F158+F159+F160+F161+F162+F163</f>
        <v>0</v>
      </c>
      <c r="G152" s="623">
        <f t="shared" si="245"/>
        <v>0</v>
      </c>
      <c r="H152" s="623">
        <f t="shared" si="245"/>
        <v>0</v>
      </c>
      <c r="I152" s="375">
        <f t="shared" si="245"/>
        <v>0</v>
      </c>
      <c r="J152" s="529">
        <f t="shared" ref="J152" si="246">J153+J154+J155+J156+J157+J158+J159+J160+J161+J162+J163</f>
        <v>0</v>
      </c>
      <c r="K152" s="529">
        <f t="shared" si="245"/>
        <v>0</v>
      </c>
      <c r="L152" s="570">
        <f t="shared" si="245"/>
        <v>0</v>
      </c>
      <c r="M152" s="150">
        <f t="shared" ref="M152:AD152" si="247">M153+M154+M155+M156+M157+M158+M159+M160+M161+M162+M163</f>
        <v>0</v>
      </c>
      <c r="N152" s="162">
        <f t="shared" si="182"/>
        <v>0</v>
      </c>
      <c r="O152" s="108">
        <f t="shared" ref="O152:Q152" si="248">O153+O154+O155+O156+O157+O158+O159+O160+O161+O162+O163</f>
        <v>0</v>
      </c>
      <c r="P152" s="109">
        <f t="shared" si="248"/>
        <v>0</v>
      </c>
      <c r="Q152" s="109">
        <f t="shared" si="248"/>
        <v>0</v>
      </c>
      <c r="R152" s="108">
        <f t="shared" si="247"/>
        <v>0</v>
      </c>
      <c r="S152" s="109">
        <f t="shared" si="247"/>
        <v>0</v>
      </c>
      <c r="T152" s="109">
        <f t="shared" si="247"/>
        <v>0</v>
      </c>
      <c r="U152" s="109">
        <f t="shared" si="247"/>
        <v>0</v>
      </c>
      <c r="V152" s="109">
        <f t="shared" si="247"/>
        <v>0</v>
      </c>
      <c r="W152" s="112">
        <f t="shared" ref="W152" si="249">W153+W154+W155+W156+W157+W158+W159+W160+W161+W162+W163</f>
        <v>0</v>
      </c>
      <c r="X152" s="491">
        <f t="shared" si="227"/>
        <v>0</v>
      </c>
      <c r="Y152" s="416">
        <f t="shared" si="247"/>
        <v>0</v>
      </c>
      <c r="Z152" s="109">
        <f t="shared" si="247"/>
        <v>0</v>
      </c>
      <c r="AA152" s="112">
        <f t="shared" si="247"/>
        <v>0</v>
      </c>
      <c r="AB152" s="112">
        <f t="shared" si="247"/>
        <v>0</v>
      </c>
      <c r="AC152" s="112">
        <f t="shared" si="247"/>
        <v>0</v>
      </c>
      <c r="AD152" s="113">
        <f t="shared" si="247"/>
        <v>0</v>
      </c>
      <c r="AE152" s="168"/>
      <c r="AF152" s="190"/>
    </row>
    <row r="153" spans="1:32" ht="15.75" hidden="1" thickBot="1" x14ac:dyDescent="0.3">
      <c r="B153" s="54"/>
      <c r="C153" s="2"/>
      <c r="D153" s="801" t="s">
        <v>354</v>
      </c>
      <c r="E153" s="801"/>
      <c r="F153" s="373">
        <f t="shared" ref="F153:F166" si="250">SUM(Q153:AC153)</f>
        <v>0</v>
      </c>
      <c r="G153" s="621">
        <f t="shared" ref="G153:G166" si="251">SUM(Q153:AC153)</f>
        <v>0</v>
      </c>
      <c r="H153" s="621">
        <f t="shared" ref="H153:H166" si="252">SUM(Q153:AC153)</f>
        <v>0</v>
      </c>
      <c r="I153" s="373">
        <f t="shared" ref="I153:I166" si="253">SUM(Q153:AC153)</f>
        <v>0</v>
      </c>
      <c r="J153" s="527">
        <f t="shared" ref="J153:K166" si="254">SUM(Q153:AC153)</f>
        <v>0</v>
      </c>
      <c r="K153" s="527">
        <f t="shared" si="254"/>
        <v>0</v>
      </c>
      <c r="L153" s="568">
        <f t="shared" ref="L153:L166" si="255">SUM(R153:AD153)</f>
        <v>0</v>
      </c>
      <c r="M153" s="141"/>
      <c r="N153" s="159">
        <f t="shared" si="182"/>
        <v>0</v>
      </c>
      <c r="O153" s="73"/>
      <c r="P153" s="1"/>
      <c r="Q153" s="1"/>
      <c r="R153" s="73"/>
      <c r="S153" s="1"/>
      <c r="T153" s="1"/>
      <c r="U153" s="1"/>
      <c r="V153" s="1"/>
      <c r="W153" s="79"/>
      <c r="X153" s="489">
        <f t="shared" si="227"/>
        <v>0</v>
      </c>
      <c r="Y153" s="414"/>
      <c r="Z153" s="1"/>
      <c r="AA153" s="79"/>
      <c r="AB153" s="79"/>
      <c r="AC153" s="79"/>
      <c r="AD153" s="44"/>
      <c r="AE153" s="168"/>
      <c r="AF153" s="190"/>
    </row>
    <row r="154" spans="1:32" ht="15.75" hidden="1" thickBot="1" x14ac:dyDescent="0.3">
      <c r="B154" s="54"/>
      <c r="C154" s="2"/>
      <c r="D154" s="801" t="s">
        <v>357</v>
      </c>
      <c r="E154" s="801"/>
      <c r="F154" s="373">
        <f t="shared" si="250"/>
        <v>0</v>
      </c>
      <c r="G154" s="621">
        <f t="shared" si="251"/>
        <v>0</v>
      </c>
      <c r="H154" s="621">
        <f t="shared" si="252"/>
        <v>0</v>
      </c>
      <c r="I154" s="373">
        <f t="shared" si="253"/>
        <v>0</v>
      </c>
      <c r="J154" s="527">
        <f t="shared" si="254"/>
        <v>0</v>
      </c>
      <c r="K154" s="527">
        <f t="shared" si="254"/>
        <v>0</v>
      </c>
      <c r="L154" s="568">
        <f t="shared" si="255"/>
        <v>0</v>
      </c>
      <c r="M154" s="141"/>
      <c r="N154" s="159">
        <f t="shared" si="182"/>
        <v>0</v>
      </c>
      <c r="O154" s="73"/>
      <c r="P154" s="1"/>
      <c r="Q154" s="1"/>
      <c r="R154" s="73"/>
      <c r="S154" s="1"/>
      <c r="T154" s="1"/>
      <c r="U154" s="1"/>
      <c r="V154" s="1"/>
      <c r="W154" s="79"/>
      <c r="X154" s="489">
        <f t="shared" si="227"/>
        <v>0</v>
      </c>
      <c r="Y154" s="414"/>
      <c r="Z154" s="1"/>
      <c r="AA154" s="79"/>
      <c r="AB154" s="79"/>
      <c r="AC154" s="79"/>
      <c r="AD154" s="44"/>
      <c r="AE154" s="168"/>
      <c r="AF154" s="190"/>
    </row>
    <row r="155" spans="1:32" ht="15.75" hidden="1" thickBot="1" x14ac:dyDescent="0.3">
      <c r="B155" s="54"/>
      <c r="C155" s="2"/>
      <c r="D155" s="801" t="s">
        <v>358</v>
      </c>
      <c r="E155" s="801"/>
      <c r="F155" s="373">
        <f t="shared" si="250"/>
        <v>0</v>
      </c>
      <c r="G155" s="621">
        <f t="shared" si="251"/>
        <v>0</v>
      </c>
      <c r="H155" s="621">
        <f t="shared" si="252"/>
        <v>0</v>
      </c>
      <c r="I155" s="373">
        <f t="shared" si="253"/>
        <v>0</v>
      </c>
      <c r="J155" s="527">
        <f t="shared" si="254"/>
        <v>0</v>
      </c>
      <c r="K155" s="527">
        <f t="shared" si="254"/>
        <v>0</v>
      </c>
      <c r="L155" s="568">
        <f t="shared" si="255"/>
        <v>0</v>
      </c>
      <c r="M155" s="141"/>
      <c r="N155" s="159">
        <f t="shared" si="182"/>
        <v>0</v>
      </c>
      <c r="O155" s="73"/>
      <c r="P155" s="1"/>
      <c r="Q155" s="1"/>
      <c r="R155" s="73"/>
      <c r="S155" s="1"/>
      <c r="T155" s="1"/>
      <c r="U155" s="1"/>
      <c r="V155" s="1"/>
      <c r="W155" s="79"/>
      <c r="X155" s="489">
        <f t="shared" si="227"/>
        <v>0</v>
      </c>
      <c r="Y155" s="414"/>
      <c r="Z155" s="1"/>
      <c r="AA155" s="79"/>
      <c r="AB155" s="79"/>
      <c r="AC155" s="79"/>
      <c r="AD155" s="44"/>
      <c r="AE155" s="168"/>
      <c r="AF155" s="190"/>
    </row>
    <row r="156" spans="1:32" ht="15.75" hidden="1" thickBot="1" x14ac:dyDescent="0.3">
      <c r="B156" s="54"/>
      <c r="C156" s="2"/>
      <c r="D156" s="801" t="s">
        <v>355</v>
      </c>
      <c r="E156" s="801"/>
      <c r="F156" s="373">
        <f t="shared" si="250"/>
        <v>0</v>
      </c>
      <c r="G156" s="621">
        <f t="shared" si="251"/>
        <v>0</v>
      </c>
      <c r="H156" s="621">
        <f t="shared" si="252"/>
        <v>0</v>
      </c>
      <c r="I156" s="373">
        <f t="shared" si="253"/>
        <v>0</v>
      </c>
      <c r="J156" s="527">
        <f t="shared" si="254"/>
        <v>0</v>
      </c>
      <c r="K156" s="527">
        <f t="shared" si="254"/>
        <v>0</v>
      </c>
      <c r="L156" s="568">
        <f t="shared" si="255"/>
        <v>0</v>
      </c>
      <c r="M156" s="141"/>
      <c r="N156" s="159">
        <f t="shared" si="182"/>
        <v>0</v>
      </c>
      <c r="O156" s="73"/>
      <c r="P156" s="1"/>
      <c r="Q156" s="1"/>
      <c r="R156" s="73"/>
      <c r="S156" s="1"/>
      <c r="T156" s="1"/>
      <c r="U156" s="1"/>
      <c r="V156" s="1"/>
      <c r="W156" s="79"/>
      <c r="X156" s="489">
        <f t="shared" si="227"/>
        <v>0</v>
      </c>
      <c r="Y156" s="414"/>
      <c r="Z156" s="1"/>
      <c r="AA156" s="79"/>
      <c r="AB156" s="79"/>
      <c r="AC156" s="79"/>
      <c r="AD156" s="44"/>
      <c r="AE156" s="168"/>
      <c r="AF156" s="190"/>
    </row>
    <row r="157" spans="1:32" ht="15.75" hidden="1" thickBot="1" x14ac:dyDescent="0.3">
      <c r="B157" s="54"/>
      <c r="C157" s="2"/>
      <c r="D157" s="801" t="s">
        <v>811</v>
      </c>
      <c r="E157" s="801"/>
      <c r="F157" s="373">
        <f t="shared" si="250"/>
        <v>0</v>
      </c>
      <c r="G157" s="621">
        <f t="shared" si="251"/>
        <v>0</v>
      </c>
      <c r="H157" s="621">
        <f t="shared" si="252"/>
        <v>0</v>
      </c>
      <c r="I157" s="373">
        <f t="shared" si="253"/>
        <v>0</v>
      </c>
      <c r="J157" s="527">
        <f t="shared" si="254"/>
        <v>0</v>
      </c>
      <c r="K157" s="527">
        <f t="shared" si="254"/>
        <v>0</v>
      </c>
      <c r="L157" s="568">
        <f t="shared" si="255"/>
        <v>0</v>
      </c>
      <c r="M157" s="141"/>
      <c r="N157" s="159">
        <f t="shared" si="182"/>
        <v>0</v>
      </c>
      <c r="O157" s="73"/>
      <c r="P157" s="1"/>
      <c r="Q157" s="1"/>
      <c r="R157" s="73"/>
      <c r="S157" s="1"/>
      <c r="T157" s="1"/>
      <c r="U157" s="1"/>
      <c r="V157" s="1"/>
      <c r="W157" s="79"/>
      <c r="X157" s="489">
        <f t="shared" si="227"/>
        <v>0</v>
      </c>
      <c r="Y157" s="414"/>
      <c r="Z157" s="1"/>
      <c r="AA157" s="79"/>
      <c r="AB157" s="79"/>
      <c r="AC157" s="79"/>
      <c r="AD157" s="44"/>
      <c r="AE157" s="168"/>
      <c r="AF157" s="190"/>
    </row>
    <row r="158" spans="1:32" ht="25.5" hidden="1" customHeight="1" x14ac:dyDescent="0.25">
      <c r="B158" s="54"/>
      <c r="C158" s="2"/>
      <c r="D158" s="798" t="s">
        <v>532</v>
      </c>
      <c r="E158" s="798"/>
      <c r="F158" s="376">
        <f t="shared" si="250"/>
        <v>0</v>
      </c>
      <c r="G158" s="624">
        <f t="shared" si="251"/>
        <v>0</v>
      </c>
      <c r="H158" s="624">
        <f t="shared" si="252"/>
        <v>0</v>
      </c>
      <c r="I158" s="376">
        <f t="shared" si="253"/>
        <v>0</v>
      </c>
      <c r="J158" s="530">
        <f t="shared" si="254"/>
        <v>0</v>
      </c>
      <c r="K158" s="530">
        <f t="shared" si="254"/>
        <v>0</v>
      </c>
      <c r="L158" s="571">
        <f t="shared" si="255"/>
        <v>0</v>
      </c>
      <c r="M158" s="151"/>
      <c r="N158" s="159">
        <f t="shared" si="182"/>
        <v>0</v>
      </c>
      <c r="O158" s="73"/>
      <c r="P158" s="1"/>
      <c r="Q158" s="1"/>
      <c r="R158" s="73"/>
      <c r="S158" s="1"/>
      <c r="T158" s="1"/>
      <c r="U158" s="1"/>
      <c r="V158" s="1"/>
      <c r="W158" s="79"/>
      <c r="X158" s="489">
        <f t="shared" si="227"/>
        <v>0</v>
      </c>
      <c r="Y158" s="414"/>
      <c r="Z158" s="1"/>
      <c r="AA158" s="79"/>
      <c r="AB158" s="79"/>
      <c r="AC158" s="79"/>
      <c r="AD158" s="44"/>
      <c r="AE158" s="168"/>
      <c r="AF158" s="190"/>
    </row>
    <row r="159" spans="1:32" ht="25.5" hidden="1" customHeight="1" x14ac:dyDescent="0.25">
      <c r="B159" s="54"/>
      <c r="C159" s="2"/>
      <c r="D159" s="798" t="s">
        <v>533</v>
      </c>
      <c r="E159" s="798"/>
      <c r="F159" s="376">
        <f t="shared" si="250"/>
        <v>0</v>
      </c>
      <c r="G159" s="624">
        <f t="shared" si="251"/>
        <v>0</v>
      </c>
      <c r="H159" s="624">
        <f t="shared" si="252"/>
        <v>0</v>
      </c>
      <c r="I159" s="376">
        <f t="shared" si="253"/>
        <v>0</v>
      </c>
      <c r="J159" s="530">
        <f t="shared" si="254"/>
        <v>0</v>
      </c>
      <c r="K159" s="530">
        <f t="shared" si="254"/>
        <v>0</v>
      </c>
      <c r="L159" s="571">
        <f t="shared" si="255"/>
        <v>0</v>
      </c>
      <c r="M159" s="151"/>
      <c r="N159" s="159">
        <f t="shared" si="182"/>
        <v>0</v>
      </c>
      <c r="O159" s="73"/>
      <c r="P159" s="1"/>
      <c r="Q159" s="1"/>
      <c r="R159" s="73"/>
      <c r="S159" s="1"/>
      <c r="T159" s="1"/>
      <c r="U159" s="1"/>
      <c r="V159" s="1"/>
      <c r="W159" s="79"/>
      <c r="X159" s="489">
        <f t="shared" si="227"/>
        <v>0</v>
      </c>
      <c r="Y159" s="414"/>
      <c r="Z159" s="1"/>
      <c r="AA159" s="79"/>
      <c r="AB159" s="79"/>
      <c r="AC159" s="79"/>
      <c r="AD159" s="44"/>
      <c r="AE159" s="168"/>
      <c r="AF159" s="190"/>
    </row>
    <row r="160" spans="1:32" ht="15.75" hidden="1" thickBot="1" x14ac:dyDescent="0.3">
      <c r="B160" s="54"/>
      <c r="C160" s="2"/>
      <c r="D160" s="801" t="s">
        <v>364</v>
      </c>
      <c r="E160" s="801"/>
      <c r="F160" s="373">
        <f t="shared" si="250"/>
        <v>0</v>
      </c>
      <c r="G160" s="621">
        <f t="shared" si="251"/>
        <v>0</v>
      </c>
      <c r="H160" s="621">
        <f t="shared" si="252"/>
        <v>0</v>
      </c>
      <c r="I160" s="373">
        <f t="shared" si="253"/>
        <v>0</v>
      </c>
      <c r="J160" s="527">
        <f t="shared" si="254"/>
        <v>0</v>
      </c>
      <c r="K160" s="527">
        <f t="shared" si="254"/>
        <v>0</v>
      </c>
      <c r="L160" s="568">
        <f t="shared" si="255"/>
        <v>0</v>
      </c>
      <c r="M160" s="141"/>
      <c r="N160" s="159">
        <f t="shared" si="182"/>
        <v>0</v>
      </c>
      <c r="O160" s="73"/>
      <c r="P160" s="1"/>
      <c r="Q160" s="1"/>
      <c r="R160" s="73"/>
      <c r="S160" s="1"/>
      <c r="T160" s="1"/>
      <c r="U160" s="1"/>
      <c r="V160" s="1"/>
      <c r="W160" s="79"/>
      <c r="X160" s="489">
        <f t="shared" si="227"/>
        <v>0</v>
      </c>
      <c r="Y160" s="414"/>
      <c r="Z160" s="1"/>
      <c r="AA160" s="79"/>
      <c r="AB160" s="79"/>
      <c r="AC160" s="79"/>
      <c r="AD160" s="44"/>
      <c r="AE160" s="168"/>
      <c r="AF160" s="190"/>
    </row>
    <row r="161" spans="1:32" ht="15.75" hidden="1" thickBot="1" x14ac:dyDescent="0.3">
      <c r="B161" s="54"/>
      <c r="C161" s="2"/>
      <c r="D161" s="801" t="s">
        <v>356</v>
      </c>
      <c r="E161" s="801"/>
      <c r="F161" s="373">
        <f t="shared" si="250"/>
        <v>0</v>
      </c>
      <c r="G161" s="621">
        <f t="shared" si="251"/>
        <v>0</v>
      </c>
      <c r="H161" s="621">
        <f t="shared" si="252"/>
        <v>0</v>
      </c>
      <c r="I161" s="373">
        <f t="shared" si="253"/>
        <v>0</v>
      </c>
      <c r="J161" s="527">
        <f t="shared" si="254"/>
        <v>0</v>
      </c>
      <c r="K161" s="527">
        <f t="shared" si="254"/>
        <v>0</v>
      </c>
      <c r="L161" s="568">
        <f t="shared" si="255"/>
        <v>0</v>
      </c>
      <c r="M161" s="141"/>
      <c r="N161" s="159">
        <f t="shared" si="182"/>
        <v>0</v>
      </c>
      <c r="O161" s="73"/>
      <c r="P161" s="1"/>
      <c r="Q161" s="1"/>
      <c r="R161" s="73"/>
      <c r="S161" s="1"/>
      <c r="T161" s="1"/>
      <c r="U161" s="1"/>
      <c r="V161" s="1"/>
      <c r="W161" s="79"/>
      <c r="X161" s="489">
        <f t="shared" si="227"/>
        <v>0</v>
      </c>
      <c r="Y161" s="414"/>
      <c r="Z161" s="1"/>
      <c r="AA161" s="79"/>
      <c r="AB161" s="79"/>
      <c r="AC161" s="79"/>
      <c r="AD161" s="44"/>
      <c r="AE161" s="168"/>
      <c r="AF161" s="190"/>
    </row>
    <row r="162" spans="1:32" ht="25.5" hidden="1" customHeight="1" x14ac:dyDescent="0.25">
      <c r="B162" s="54"/>
      <c r="C162" s="2"/>
      <c r="D162" s="798" t="s">
        <v>534</v>
      </c>
      <c r="E162" s="798"/>
      <c r="F162" s="376">
        <f t="shared" si="250"/>
        <v>0</v>
      </c>
      <c r="G162" s="624">
        <f t="shared" si="251"/>
        <v>0</v>
      </c>
      <c r="H162" s="624">
        <f t="shared" si="252"/>
        <v>0</v>
      </c>
      <c r="I162" s="376">
        <f t="shared" si="253"/>
        <v>0</v>
      </c>
      <c r="J162" s="530">
        <f t="shared" si="254"/>
        <v>0</v>
      </c>
      <c r="K162" s="530">
        <f t="shared" si="254"/>
        <v>0</v>
      </c>
      <c r="L162" s="571">
        <f t="shared" si="255"/>
        <v>0</v>
      </c>
      <c r="M162" s="151"/>
      <c r="N162" s="159">
        <f t="shared" si="182"/>
        <v>0</v>
      </c>
      <c r="O162" s="73"/>
      <c r="P162" s="1"/>
      <c r="Q162" s="1"/>
      <c r="R162" s="73"/>
      <c r="S162" s="1"/>
      <c r="T162" s="1"/>
      <c r="U162" s="1"/>
      <c r="V162" s="1"/>
      <c r="W162" s="79"/>
      <c r="X162" s="489">
        <f t="shared" si="227"/>
        <v>0</v>
      </c>
      <c r="Y162" s="414"/>
      <c r="Z162" s="1"/>
      <c r="AA162" s="79"/>
      <c r="AB162" s="79"/>
      <c r="AC162" s="79"/>
      <c r="AD162" s="44"/>
      <c r="AE162" s="168"/>
      <c r="AF162" s="190"/>
    </row>
    <row r="163" spans="1:32" ht="15.75" hidden="1" thickBot="1" x14ac:dyDescent="0.3">
      <c r="B163" s="54"/>
      <c r="C163" s="2"/>
      <c r="D163" s="801" t="s">
        <v>535</v>
      </c>
      <c r="E163" s="801"/>
      <c r="F163" s="373">
        <f t="shared" si="250"/>
        <v>0</v>
      </c>
      <c r="G163" s="621">
        <f t="shared" si="251"/>
        <v>0</v>
      </c>
      <c r="H163" s="621">
        <f t="shared" si="252"/>
        <v>0</v>
      </c>
      <c r="I163" s="373">
        <f t="shared" si="253"/>
        <v>0</v>
      </c>
      <c r="J163" s="527">
        <f t="shared" si="254"/>
        <v>0</v>
      </c>
      <c r="K163" s="527">
        <f t="shared" si="254"/>
        <v>0</v>
      </c>
      <c r="L163" s="568">
        <f t="shared" si="255"/>
        <v>0</v>
      </c>
      <c r="M163" s="141"/>
      <c r="N163" s="159">
        <f t="shared" si="182"/>
        <v>0</v>
      </c>
      <c r="O163" s="73"/>
      <c r="P163" s="1"/>
      <c r="Q163" s="1"/>
      <c r="R163" s="73"/>
      <c r="S163" s="1"/>
      <c r="T163" s="1"/>
      <c r="U163" s="1"/>
      <c r="V163" s="1"/>
      <c r="W163" s="79"/>
      <c r="X163" s="489">
        <f t="shared" si="227"/>
        <v>0</v>
      </c>
      <c r="Y163" s="414"/>
      <c r="Z163" s="1"/>
      <c r="AA163" s="79"/>
      <c r="AB163" s="79"/>
      <c r="AC163" s="79"/>
      <c r="AD163" s="44"/>
      <c r="AE163" s="168"/>
      <c r="AF163" s="190"/>
    </row>
    <row r="164" spans="1:32" s="41" customFormat="1" ht="15.75" hidden="1" thickBot="1" x14ac:dyDescent="0.3">
      <c r="A164" s="125" t="s">
        <v>235</v>
      </c>
      <c r="B164" s="106" t="s">
        <v>666</v>
      </c>
      <c r="C164" s="811" t="s">
        <v>236</v>
      </c>
      <c r="D164" s="812"/>
      <c r="E164" s="812"/>
      <c r="F164" s="377">
        <f t="shared" si="250"/>
        <v>0</v>
      </c>
      <c r="G164" s="625">
        <f t="shared" si="251"/>
        <v>0</v>
      </c>
      <c r="H164" s="625">
        <f t="shared" si="252"/>
        <v>0</v>
      </c>
      <c r="I164" s="377">
        <f t="shared" si="253"/>
        <v>0</v>
      </c>
      <c r="J164" s="531">
        <f t="shared" si="254"/>
        <v>0</v>
      </c>
      <c r="K164" s="531">
        <f t="shared" si="254"/>
        <v>0</v>
      </c>
      <c r="L164" s="572">
        <f t="shared" si="255"/>
        <v>0</v>
      </c>
      <c r="M164" s="152"/>
      <c r="N164" s="162">
        <f t="shared" si="182"/>
        <v>0</v>
      </c>
      <c r="O164" s="108"/>
      <c r="P164" s="109"/>
      <c r="Q164" s="109"/>
      <c r="R164" s="108"/>
      <c r="S164" s="109"/>
      <c r="T164" s="109"/>
      <c r="U164" s="109"/>
      <c r="V164" s="109"/>
      <c r="W164" s="112"/>
      <c r="X164" s="491">
        <f t="shared" si="227"/>
        <v>0</v>
      </c>
      <c r="Y164" s="416"/>
      <c r="Z164" s="109"/>
      <c r="AA164" s="112"/>
      <c r="AB164" s="112"/>
      <c r="AC164" s="112"/>
      <c r="AD164" s="113"/>
      <c r="AE164" s="168"/>
      <c r="AF164" s="190"/>
    </row>
    <row r="165" spans="1:32" s="41" customFormat="1" ht="15.75" hidden="1" thickBot="1" x14ac:dyDescent="0.3">
      <c r="A165" s="125" t="s">
        <v>237</v>
      </c>
      <c r="B165" s="106" t="s">
        <v>668</v>
      </c>
      <c r="C165" s="811" t="s">
        <v>238</v>
      </c>
      <c r="D165" s="812"/>
      <c r="E165" s="812"/>
      <c r="F165" s="377">
        <f t="shared" si="250"/>
        <v>0</v>
      </c>
      <c r="G165" s="625">
        <f t="shared" si="251"/>
        <v>0</v>
      </c>
      <c r="H165" s="625">
        <f t="shared" si="252"/>
        <v>0</v>
      </c>
      <c r="I165" s="377">
        <f t="shared" si="253"/>
        <v>0</v>
      </c>
      <c r="J165" s="531">
        <f t="shared" si="254"/>
        <v>0</v>
      </c>
      <c r="K165" s="531">
        <f t="shared" si="254"/>
        <v>0</v>
      </c>
      <c r="L165" s="572">
        <f t="shared" si="255"/>
        <v>0</v>
      </c>
      <c r="M165" s="152"/>
      <c r="N165" s="162">
        <f t="shared" si="182"/>
        <v>0</v>
      </c>
      <c r="O165" s="108"/>
      <c r="P165" s="109"/>
      <c r="Q165" s="109"/>
      <c r="R165" s="108"/>
      <c r="S165" s="109"/>
      <c r="T165" s="109"/>
      <c r="U165" s="109"/>
      <c r="V165" s="109"/>
      <c r="W165" s="112"/>
      <c r="X165" s="491">
        <f t="shared" si="227"/>
        <v>0</v>
      </c>
      <c r="Y165" s="416"/>
      <c r="Z165" s="109"/>
      <c r="AA165" s="112"/>
      <c r="AB165" s="112"/>
      <c r="AC165" s="112"/>
      <c r="AD165" s="113"/>
      <c r="AE165" s="168"/>
      <c r="AF165" s="190"/>
    </row>
    <row r="166" spans="1:32" s="41" customFormat="1" ht="15.75" hidden="1" thickBot="1" x14ac:dyDescent="0.3">
      <c r="A166" s="125" t="s">
        <v>239</v>
      </c>
      <c r="B166" s="106" t="s">
        <v>669</v>
      </c>
      <c r="C166" s="811" t="s">
        <v>240</v>
      </c>
      <c r="D166" s="812"/>
      <c r="E166" s="812"/>
      <c r="F166" s="377">
        <f t="shared" si="250"/>
        <v>0</v>
      </c>
      <c r="G166" s="625">
        <f t="shared" si="251"/>
        <v>0</v>
      </c>
      <c r="H166" s="625">
        <f t="shared" si="252"/>
        <v>0</v>
      </c>
      <c r="I166" s="377">
        <f t="shared" si="253"/>
        <v>0</v>
      </c>
      <c r="J166" s="531">
        <f t="shared" si="254"/>
        <v>0</v>
      </c>
      <c r="K166" s="531">
        <f t="shared" si="254"/>
        <v>0</v>
      </c>
      <c r="L166" s="572">
        <f t="shared" si="255"/>
        <v>0</v>
      </c>
      <c r="M166" s="152"/>
      <c r="N166" s="162">
        <f t="shared" ref="N166:N229" si="256">SUM(L166:M166)</f>
        <v>0</v>
      </c>
      <c r="O166" s="108"/>
      <c r="P166" s="109"/>
      <c r="Q166" s="109"/>
      <c r="R166" s="108"/>
      <c r="S166" s="109"/>
      <c r="T166" s="109"/>
      <c r="U166" s="109"/>
      <c r="V166" s="109"/>
      <c r="W166" s="112"/>
      <c r="X166" s="491">
        <f t="shared" si="227"/>
        <v>0</v>
      </c>
      <c r="Y166" s="416"/>
      <c r="Z166" s="109"/>
      <c r="AA166" s="112"/>
      <c r="AB166" s="112"/>
      <c r="AC166" s="112"/>
      <c r="AD166" s="113"/>
      <c r="AE166" s="168"/>
      <c r="AF166" s="190"/>
    </row>
    <row r="167" spans="1:32" s="41" customFormat="1" ht="15.75" hidden="1" thickBot="1" x14ac:dyDescent="0.3">
      <c r="A167" s="125" t="s">
        <v>241</v>
      </c>
      <c r="B167" s="106" t="s">
        <v>670</v>
      </c>
      <c r="C167" s="811" t="s">
        <v>242</v>
      </c>
      <c r="D167" s="812"/>
      <c r="E167" s="812"/>
      <c r="F167" s="377">
        <f t="shared" ref="F167:L167" si="257">F168+F169+F170+F171+F172+F173+F174+F175+F176+F177</f>
        <v>0</v>
      </c>
      <c r="G167" s="625">
        <f t="shared" si="257"/>
        <v>0</v>
      </c>
      <c r="H167" s="625">
        <f t="shared" si="257"/>
        <v>0</v>
      </c>
      <c r="I167" s="377">
        <f t="shared" si="257"/>
        <v>0</v>
      </c>
      <c r="J167" s="531">
        <f t="shared" ref="J167" si="258">J168+J169+J170+J171+J172+J173+J174+J175+J176+J177</f>
        <v>0</v>
      </c>
      <c r="K167" s="531">
        <f t="shared" si="257"/>
        <v>0</v>
      </c>
      <c r="L167" s="572">
        <f t="shared" si="257"/>
        <v>0</v>
      </c>
      <c r="M167" s="152">
        <f t="shared" ref="M167:AD167" si="259">M168+M169+M170+M171+M172+M173+M174+M175+M176+M177</f>
        <v>0</v>
      </c>
      <c r="N167" s="162">
        <f t="shared" si="256"/>
        <v>0</v>
      </c>
      <c r="O167" s="108">
        <f t="shared" ref="O167:Q167" si="260">O168+O169+O170+O171+O172+O173+O174+O175+O176+O177</f>
        <v>0</v>
      </c>
      <c r="P167" s="109">
        <f t="shared" si="260"/>
        <v>0</v>
      </c>
      <c r="Q167" s="109">
        <f t="shared" si="260"/>
        <v>0</v>
      </c>
      <c r="R167" s="108">
        <f t="shared" si="259"/>
        <v>0</v>
      </c>
      <c r="S167" s="109">
        <f t="shared" si="259"/>
        <v>0</v>
      </c>
      <c r="T167" s="109">
        <f t="shared" si="259"/>
        <v>0</v>
      </c>
      <c r="U167" s="109">
        <f t="shared" si="259"/>
        <v>0</v>
      </c>
      <c r="V167" s="109">
        <f t="shared" si="259"/>
        <v>0</v>
      </c>
      <c r="W167" s="112">
        <f t="shared" ref="W167" si="261">W168+W169+W170+W171+W172+W173+W174+W175+W176+W177</f>
        <v>0</v>
      </c>
      <c r="X167" s="491">
        <f t="shared" si="227"/>
        <v>0</v>
      </c>
      <c r="Y167" s="416">
        <f t="shared" si="259"/>
        <v>0</v>
      </c>
      <c r="Z167" s="109">
        <f t="shared" si="259"/>
        <v>0</v>
      </c>
      <c r="AA167" s="112">
        <f t="shared" si="259"/>
        <v>0</v>
      </c>
      <c r="AB167" s="112">
        <f t="shared" si="259"/>
        <v>0</v>
      </c>
      <c r="AC167" s="112">
        <f t="shared" si="259"/>
        <v>0</v>
      </c>
      <c r="AD167" s="113">
        <f t="shared" si="259"/>
        <v>0</v>
      </c>
      <c r="AE167" s="168"/>
      <c r="AF167" s="190"/>
    </row>
    <row r="168" spans="1:32" ht="15.75" hidden="1" thickBot="1" x14ac:dyDescent="0.3">
      <c r="B168" s="54"/>
      <c r="C168" s="2"/>
      <c r="D168" s="801" t="s">
        <v>359</v>
      </c>
      <c r="E168" s="801"/>
      <c r="F168" s="373">
        <f t="shared" ref="F168:F178" si="262">SUM(Q168:AC168)</f>
        <v>0</v>
      </c>
      <c r="G168" s="621">
        <f t="shared" ref="G168:G178" si="263">SUM(Q168:AC168)</f>
        <v>0</v>
      </c>
      <c r="H168" s="621">
        <f t="shared" ref="H168:H178" si="264">SUM(Q168:AC168)</f>
        <v>0</v>
      </c>
      <c r="I168" s="373">
        <f t="shared" ref="I168:I178" si="265">SUM(Q168:AC168)</f>
        <v>0</v>
      </c>
      <c r="J168" s="527">
        <f t="shared" ref="J168:K178" si="266">SUM(Q168:AC168)</f>
        <v>0</v>
      </c>
      <c r="K168" s="527">
        <f t="shared" si="266"/>
        <v>0</v>
      </c>
      <c r="L168" s="568">
        <f t="shared" ref="L168:L178" si="267">SUM(R168:AD168)</f>
        <v>0</v>
      </c>
      <c r="M168" s="141"/>
      <c r="N168" s="159">
        <f t="shared" si="256"/>
        <v>0</v>
      </c>
      <c r="O168" s="73"/>
      <c r="P168" s="1"/>
      <c r="Q168" s="1"/>
      <c r="R168" s="73"/>
      <c r="S168" s="1"/>
      <c r="T168" s="1"/>
      <c r="U168" s="1"/>
      <c r="V168" s="1"/>
      <c r="W168" s="79"/>
      <c r="X168" s="489">
        <f t="shared" si="227"/>
        <v>0</v>
      </c>
      <c r="Y168" s="414"/>
      <c r="Z168" s="1"/>
      <c r="AA168" s="79"/>
      <c r="AB168" s="79"/>
      <c r="AC168" s="79"/>
      <c r="AD168" s="44"/>
      <c r="AE168" s="168"/>
      <c r="AF168" s="190"/>
    </row>
    <row r="169" spans="1:32" ht="15.75" hidden="1" thickBot="1" x14ac:dyDescent="0.3">
      <c r="B169" s="54"/>
      <c r="C169" s="2"/>
      <c r="D169" s="801" t="s">
        <v>360</v>
      </c>
      <c r="E169" s="801"/>
      <c r="F169" s="373">
        <f t="shared" si="262"/>
        <v>0</v>
      </c>
      <c r="G169" s="621">
        <f t="shared" si="263"/>
        <v>0</v>
      </c>
      <c r="H169" s="621">
        <f t="shared" si="264"/>
        <v>0</v>
      </c>
      <c r="I169" s="373">
        <f t="shared" si="265"/>
        <v>0</v>
      </c>
      <c r="J169" s="527">
        <f t="shared" si="266"/>
        <v>0</v>
      </c>
      <c r="K169" s="527">
        <f t="shared" si="266"/>
        <v>0</v>
      </c>
      <c r="L169" s="568">
        <f t="shared" si="267"/>
        <v>0</v>
      </c>
      <c r="M169" s="141"/>
      <c r="N169" s="159">
        <f t="shared" si="256"/>
        <v>0</v>
      </c>
      <c r="O169" s="73"/>
      <c r="P169" s="1"/>
      <c r="Q169" s="1"/>
      <c r="R169" s="73"/>
      <c r="S169" s="1"/>
      <c r="T169" s="1"/>
      <c r="U169" s="1"/>
      <c r="V169" s="1"/>
      <c r="W169" s="79"/>
      <c r="X169" s="489">
        <f t="shared" si="227"/>
        <v>0</v>
      </c>
      <c r="Y169" s="414"/>
      <c r="Z169" s="1"/>
      <c r="AA169" s="79"/>
      <c r="AB169" s="79"/>
      <c r="AC169" s="79"/>
      <c r="AD169" s="44"/>
      <c r="AE169" s="168"/>
      <c r="AF169" s="190"/>
    </row>
    <row r="170" spans="1:32" ht="15.75" hidden="1" thickBot="1" x14ac:dyDescent="0.3">
      <c r="B170" s="54"/>
      <c r="C170" s="2"/>
      <c r="D170" s="801" t="s">
        <v>361</v>
      </c>
      <c r="E170" s="801"/>
      <c r="F170" s="373">
        <f t="shared" si="262"/>
        <v>0</v>
      </c>
      <c r="G170" s="621">
        <f t="shared" si="263"/>
        <v>0</v>
      </c>
      <c r="H170" s="621">
        <f t="shared" si="264"/>
        <v>0</v>
      </c>
      <c r="I170" s="373">
        <f t="shared" si="265"/>
        <v>0</v>
      </c>
      <c r="J170" s="527">
        <f t="shared" si="266"/>
        <v>0</v>
      </c>
      <c r="K170" s="527">
        <f t="shared" si="266"/>
        <v>0</v>
      </c>
      <c r="L170" s="568">
        <f t="shared" si="267"/>
        <v>0</v>
      </c>
      <c r="M170" s="141"/>
      <c r="N170" s="159">
        <f t="shared" si="256"/>
        <v>0</v>
      </c>
      <c r="O170" s="73"/>
      <c r="P170" s="1"/>
      <c r="Q170" s="1"/>
      <c r="R170" s="73"/>
      <c r="S170" s="1"/>
      <c r="T170" s="1"/>
      <c r="U170" s="1"/>
      <c r="V170" s="1"/>
      <c r="W170" s="79"/>
      <c r="X170" s="489">
        <f t="shared" si="227"/>
        <v>0</v>
      </c>
      <c r="Y170" s="414"/>
      <c r="Z170" s="1"/>
      <c r="AA170" s="79"/>
      <c r="AB170" s="79"/>
      <c r="AC170" s="79"/>
      <c r="AD170" s="44"/>
      <c r="AE170" s="168"/>
      <c r="AF170" s="190"/>
    </row>
    <row r="171" spans="1:32" ht="15.75" hidden="1" thickBot="1" x14ac:dyDescent="0.3">
      <c r="B171" s="54"/>
      <c r="C171" s="2"/>
      <c r="D171" s="801" t="s">
        <v>362</v>
      </c>
      <c r="E171" s="801"/>
      <c r="F171" s="373">
        <f t="shared" si="262"/>
        <v>0</v>
      </c>
      <c r="G171" s="621">
        <f t="shared" si="263"/>
        <v>0</v>
      </c>
      <c r="H171" s="621">
        <f t="shared" si="264"/>
        <v>0</v>
      </c>
      <c r="I171" s="373">
        <f t="shared" si="265"/>
        <v>0</v>
      </c>
      <c r="J171" s="527">
        <f t="shared" si="266"/>
        <v>0</v>
      </c>
      <c r="K171" s="527">
        <f t="shared" si="266"/>
        <v>0</v>
      </c>
      <c r="L171" s="568">
        <f t="shared" si="267"/>
        <v>0</v>
      </c>
      <c r="M171" s="141"/>
      <c r="N171" s="159">
        <f t="shared" si="256"/>
        <v>0</v>
      </c>
      <c r="O171" s="73"/>
      <c r="P171" s="1"/>
      <c r="Q171" s="1"/>
      <c r="R171" s="73"/>
      <c r="S171" s="1"/>
      <c r="T171" s="1"/>
      <c r="U171" s="1"/>
      <c r="V171" s="1"/>
      <c r="W171" s="79"/>
      <c r="X171" s="489">
        <f t="shared" si="227"/>
        <v>0</v>
      </c>
      <c r="Y171" s="414"/>
      <c r="Z171" s="1"/>
      <c r="AA171" s="79"/>
      <c r="AB171" s="79"/>
      <c r="AC171" s="79"/>
      <c r="AD171" s="44"/>
      <c r="AE171" s="168"/>
      <c r="AF171" s="190"/>
    </row>
    <row r="172" spans="1:32" ht="15.75" hidden="1" thickBot="1" x14ac:dyDescent="0.3">
      <c r="B172" s="54"/>
      <c r="C172" s="2"/>
      <c r="D172" s="801" t="s">
        <v>363</v>
      </c>
      <c r="E172" s="801"/>
      <c r="F172" s="373">
        <f t="shared" si="262"/>
        <v>0</v>
      </c>
      <c r="G172" s="621">
        <f t="shared" si="263"/>
        <v>0</v>
      </c>
      <c r="H172" s="621">
        <f t="shared" si="264"/>
        <v>0</v>
      </c>
      <c r="I172" s="373">
        <f t="shared" si="265"/>
        <v>0</v>
      </c>
      <c r="J172" s="527">
        <f t="shared" si="266"/>
        <v>0</v>
      </c>
      <c r="K172" s="527">
        <f t="shared" si="266"/>
        <v>0</v>
      </c>
      <c r="L172" s="568">
        <f t="shared" si="267"/>
        <v>0</v>
      </c>
      <c r="M172" s="141"/>
      <c r="N172" s="159">
        <f t="shared" si="256"/>
        <v>0</v>
      </c>
      <c r="O172" s="73"/>
      <c r="P172" s="1"/>
      <c r="Q172" s="1"/>
      <c r="R172" s="73"/>
      <c r="S172" s="1"/>
      <c r="T172" s="1"/>
      <c r="U172" s="1"/>
      <c r="V172" s="1"/>
      <c r="W172" s="79"/>
      <c r="X172" s="489">
        <f t="shared" si="227"/>
        <v>0</v>
      </c>
      <c r="Y172" s="414"/>
      <c r="Z172" s="1"/>
      <c r="AA172" s="79"/>
      <c r="AB172" s="79"/>
      <c r="AC172" s="79"/>
      <c r="AD172" s="44"/>
      <c r="AE172" s="168"/>
      <c r="AF172" s="190"/>
    </row>
    <row r="173" spans="1:32" ht="25.5" hidden="1" customHeight="1" x14ac:dyDescent="0.25">
      <c r="B173" s="54"/>
      <c r="C173" s="2"/>
      <c r="D173" s="798" t="s">
        <v>536</v>
      </c>
      <c r="E173" s="798"/>
      <c r="F173" s="376">
        <f t="shared" si="262"/>
        <v>0</v>
      </c>
      <c r="G173" s="624">
        <f t="shared" si="263"/>
        <v>0</v>
      </c>
      <c r="H173" s="624">
        <f t="shared" si="264"/>
        <v>0</v>
      </c>
      <c r="I173" s="376">
        <f t="shared" si="265"/>
        <v>0</v>
      </c>
      <c r="J173" s="530">
        <f t="shared" si="266"/>
        <v>0</v>
      </c>
      <c r="K173" s="530">
        <f t="shared" si="266"/>
        <v>0</v>
      </c>
      <c r="L173" s="571">
        <f t="shared" si="267"/>
        <v>0</v>
      </c>
      <c r="M173" s="151"/>
      <c r="N173" s="159">
        <f t="shared" si="256"/>
        <v>0</v>
      </c>
      <c r="O173" s="73"/>
      <c r="P173" s="1"/>
      <c r="Q173" s="1"/>
      <c r="R173" s="73"/>
      <c r="S173" s="1"/>
      <c r="T173" s="1"/>
      <c r="U173" s="1"/>
      <c r="V173" s="1"/>
      <c r="W173" s="79"/>
      <c r="X173" s="489">
        <f t="shared" si="227"/>
        <v>0</v>
      </c>
      <c r="Y173" s="414"/>
      <c r="Z173" s="1"/>
      <c r="AA173" s="79"/>
      <c r="AB173" s="79"/>
      <c r="AC173" s="79"/>
      <c r="AD173" s="44"/>
      <c r="AE173" s="168"/>
      <c r="AF173" s="190"/>
    </row>
    <row r="174" spans="1:32" ht="25.5" hidden="1" customHeight="1" x14ac:dyDescent="0.25">
      <c r="B174" s="54"/>
      <c r="C174" s="2"/>
      <c r="D174" s="798" t="s">
        <v>539</v>
      </c>
      <c r="E174" s="798"/>
      <c r="F174" s="376">
        <f t="shared" si="262"/>
        <v>0</v>
      </c>
      <c r="G174" s="624">
        <f t="shared" si="263"/>
        <v>0</v>
      </c>
      <c r="H174" s="624">
        <f t="shared" si="264"/>
        <v>0</v>
      </c>
      <c r="I174" s="376">
        <f t="shared" si="265"/>
        <v>0</v>
      </c>
      <c r="J174" s="530">
        <f t="shared" si="266"/>
        <v>0</v>
      </c>
      <c r="K174" s="530">
        <f t="shared" si="266"/>
        <v>0</v>
      </c>
      <c r="L174" s="571">
        <f t="shared" si="267"/>
        <v>0</v>
      </c>
      <c r="M174" s="151"/>
      <c r="N174" s="159">
        <f t="shared" si="256"/>
        <v>0</v>
      </c>
      <c r="O174" s="73"/>
      <c r="P174" s="1"/>
      <c r="Q174" s="1"/>
      <c r="R174" s="73"/>
      <c r="S174" s="1"/>
      <c r="T174" s="1"/>
      <c r="U174" s="1"/>
      <c r="V174" s="1"/>
      <c r="W174" s="79"/>
      <c r="X174" s="489">
        <f t="shared" si="227"/>
        <v>0</v>
      </c>
      <c r="Y174" s="414"/>
      <c r="Z174" s="1"/>
      <c r="AA174" s="79"/>
      <c r="AB174" s="79"/>
      <c r="AC174" s="79"/>
      <c r="AD174" s="44"/>
      <c r="AE174" s="168"/>
      <c r="AF174" s="190"/>
    </row>
    <row r="175" spans="1:32" ht="15.75" hidden="1" thickBot="1" x14ac:dyDescent="0.3">
      <c r="B175" s="54"/>
      <c r="C175" s="2"/>
      <c r="D175" s="801" t="s">
        <v>365</v>
      </c>
      <c r="E175" s="801"/>
      <c r="F175" s="373">
        <f t="shared" si="262"/>
        <v>0</v>
      </c>
      <c r="G175" s="621">
        <f t="shared" si="263"/>
        <v>0</v>
      </c>
      <c r="H175" s="621">
        <f t="shared" si="264"/>
        <v>0</v>
      </c>
      <c r="I175" s="373">
        <f t="shared" si="265"/>
        <v>0</v>
      </c>
      <c r="J175" s="527">
        <f t="shared" si="266"/>
        <v>0</v>
      </c>
      <c r="K175" s="527">
        <f t="shared" si="266"/>
        <v>0</v>
      </c>
      <c r="L175" s="568">
        <f t="shared" si="267"/>
        <v>0</v>
      </c>
      <c r="M175" s="141"/>
      <c r="N175" s="159">
        <f t="shared" si="256"/>
        <v>0</v>
      </c>
      <c r="O175" s="73"/>
      <c r="P175" s="1"/>
      <c r="Q175" s="1"/>
      <c r="R175" s="73"/>
      <c r="S175" s="1"/>
      <c r="T175" s="1"/>
      <c r="U175" s="1"/>
      <c r="V175" s="1"/>
      <c r="W175" s="79"/>
      <c r="X175" s="489">
        <f t="shared" si="227"/>
        <v>0</v>
      </c>
      <c r="Y175" s="414"/>
      <c r="Z175" s="1"/>
      <c r="AA175" s="79"/>
      <c r="AB175" s="79"/>
      <c r="AC175" s="79"/>
      <c r="AD175" s="44"/>
      <c r="AE175" s="168"/>
      <c r="AF175" s="190"/>
    </row>
    <row r="176" spans="1:32" ht="25.5" hidden="1" customHeight="1" x14ac:dyDescent="0.25">
      <c r="B176" s="54"/>
      <c r="C176" s="2"/>
      <c r="D176" s="798" t="s">
        <v>542</v>
      </c>
      <c r="E176" s="798"/>
      <c r="F176" s="376">
        <f t="shared" si="262"/>
        <v>0</v>
      </c>
      <c r="G176" s="624">
        <f t="shared" si="263"/>
        <v>0</v>
      </c>
      <c r="H176" s="624">
        <f t="shared" si="264"/>
        <v>0</v>
      </c>
      <c r="I176" s="376">
        <f t="shared" si="265"/>
        <v>0</v>
      </c>
      <c r="J176" s="530">
        <f t="shared" si="266"/>
        <v>0</v>
      </c>
      <c r="K176" s="530">
        <f t="shared" si="266"/>
        <v>0</v>
      </c>
      <c r="L176" s="571">
        <f t="shared" si="267"/>
        <v>0</v>
      </c>
      <c r="M176" s="151"/>
      <c r="N176" s="159">
        <f t="shared" si="256"/>
        <v>0</v>
      </c>
      <c r="O176" s="73"/>
      <c r="P176" s="1"/>
      <c r="Q176" s="1"/>
      <c r="R176" s="73"/>
      <c r="S176" s="1"/>
      <c r="T176" s="1"/>
      <c r="U176" s="1"/>
      <c r="V176" s="1"/>
      <c r="W176" s="79"/>
      <c r="X176" s="489">
        <f t="shared" si="227"/>
        <v>0</v>
      </c>
      <c r="Y176" s="414"/>
      <c r="Z176" s="1"/>
      <c r="AA176" s="79"/>
      <c r="AB176" s="79"/>
      <c r="AC176" s="79"/>
      <c r="AD176" s="44"/>
      <c r="AE176" s="168"/>
      <c r="AF176" s="190"/>
    </row>
    <row r="177" spans="1:32" ht="15.75" hidden="1" thickBot="1" x14ac:dyDescent="0.3">
      <c r="B177" s="54"/>
      <c r="C177" s="2"/>
      <c r="D177" s="801" t="s">
        <v>543</v>
      </c>
      <c r="E177" s="801"/>
      <c r="F177" s="373">
        <f t="shared" si="262"/>
        <v>0</v>
      </c>
      <c r="G177" s="621">
        <f t="shared" si="263"/>
        <v>0</v>
      </c>
      <c r="H177" s="621">
        <f t="shared" si="264"/>
        <v>0</v>
      </c>
      <c r="I177" s="373">
        <f t="shared" si="265"/>
        <v>0</v>
      </c>
      <c r="J177" s="527">
        <f t="shared" si="266"/>
        <v>0</v>
      </c>
      <c r="K177" s="527">
        <f t="shared" si="266"/>
        <v>0</v>
      </c>
      <c r="L177" s="568">
        <f t="shared" si="267"/>
        <v>0</v>
      </c>
      <c r="M177" s="141"/>
      <c r="N177" s="159">
        <f t="shared" si="256"/>
        <v>0</v>
      </c>
      <c r="O177" s="73"/>
      <c r="P177" s="1"/>
      <c r="Q177" s="1"/>
      <c r="R177" s="73"/>
      <c r="S177" s="1"/>
      <c r="T177" s="1"/>
      <c r="U177" s="1"/>
      <c r="V177" s="1"/>
      <c r="W177" s="79"/>
      <c r="X177" s="489">
        <f t="shared" si="227"/>
        <v>0</v>
      </c>
      <c r="Y177" s="414"/>
      <c r="Z177" s="1"/>
      <c r="AA177" s="79"/>
      <c r="AB177" s="79"/>
      <c r="AC177" s="79"/>
      <c r="AD177" s="44"/>
      <c r="AE177" s="168"/>
      <c r="AF177" s="190"/>
    </row>
    <row r="178" spans="1:32" s="41" customFormat="1" ht="15.75" hidden="1" thickBot="1" x14ac:dyDescent="0.3">
      <c r="A178" s="125" t="s">
        <v>243</v>
      </c>
      <c r="B178" s="134" t="s">
        <v>671</v>
      </c>
      <c r="C178" s="851" t="s">
        <v>244</v>
      </c>
      <c r="D178" s="852"/>
      <c r="E178" s="852"/>
      <c r="F178" s="378">
        <f t="shared" si="262"/>
        <v>0</v>
      </c>
      <c r="G178" s="626">
        <f t="shared" si="263"/>
        <v>0</v>
      </c>
      <c r="H178" s="626">
        <f t="shared" si="264"/>
        <v>0</v>
      </c>
      <c r="I178" s="378">
        <f t="shared" si="265"/>
        <v>0</v>
      </c>
      <c r="J178" s="532">
        <f t="shared" si="266"/>
        <v>0</v>
      </c>
      <c r="K178" s="532">
        <f t="shared" si="266"/>
        <v>0</v>
      </c>
      <c r="L178" s="573">
        <f t="shared" si="267"/>
        <v>0</v>
      </c>
      <c r="M178" s="153"/>
      <c r="N178" s="162">
        <f t="shared" si="256"/>
        <v>0</v>
      </c>
      <c r="O178" s="108"/>
      <c r="P178" s="109"/>
      <c r="Q178" s="109"/>
      <c r="R178" s="108"/>
      <c r="S178" s="109"/>
      <c r="T178" s="109"/>
      <c r="U178" s="109"/>
      <c r="V178" s="109"/>
      <c r="W178" s="112"/>
      <c r="X178" s="491">
        <f t="shared" si="227"/>
        <v>0</v>
      </c>
      <c r="Y178" s="416"/>
      <c r="Z178" s="109"/>
      <c r="AA178" s="112"/>
      <c r="AB178" s="112"/>
      <c r="AC178" s="112"/>
      <c r="AD178" s="113"/>
      <c r="AE178" s="168"/>
      <c r="AF178" s="190"/>
    </row>
    <row r="179" spans="1:32" ht="15.75" thickBot="1" x14ac:dyDescent="0.3">
      <c r="B179" s="98" t="s">
        <v>245</v>
      </c>
      <c r="C179" s="807" t="s">
        <v>246</v>
      </c>
      <c r="D179" s="808"/>
      <c r="E179" s="808"/>
      <c r="F179" s="369">
        <f t="shared" ref="F179:L179" si="268">F180+F181+F184+F185+F186+F187+F188</f>
        <v>0</v>
      </c>
      <c r="G179" s="617">
        <f t="shared" si="268"/>
        <v>0</v>
      </c>
      <c r="H179" s="617">
        <f t="shared" si="268"/>
        <v>0</v>
      </c>
      <c r="I179" s="369">
        <f t="shared" si="268"/>
        <v>0</v>
      </c>
      <c r="J179" s="523">
        <f t="shared" ref="J179" si="269">J180+J181+J184+J185+J186+J187+J188</f>
        <v>279400</v>
      </c>
      <c r="K179" s="523">
        <f t="shared" si="268"/>
        <v>279400</v>
      </c>
      <c r="L179" s="564">
        <f t="shared" si="268"/>
        <v>0</v>
      </c>
      <c r="M179" s="144">
        <f t="shared" ref="M179:AD179" si="270">M180+M181+M184+M185+M186+M187+M188</f>
        <v>0</v>
      </c>
      <c r="N179" s="156">
        <f t="shared" si="256"/>
        <v>0</v>
      </c>
      <c r="O179" s="84">
        <f t="shared" ref="O179:Q179" si="271">O180+O181+O184+O185+O186+O187+O188</f>
        <v>0</v>
      </c>
      <c r="P179" s="85">
        <f t="shared" si="271"/>
        <v>0</v>
      </c>
      <c r="Q179" s="85">
        <f t="shared" si="271"/>
        <v>0</v>
      </c>
      <c r="R179" s="84">
        <f t="shared" si="270"/>
        <v>0</v>
      </c>
      <c r="S179" s="85">
        <f t="shared" si="270"/>
        <v>0</v>
      </c>
      <c r="T179" s="85">
        <f t="shared" si="270"/>
        <v>0</v>
      </c>
      <c r="U179" s="85">
        <f t="shared" si="270"/>
        <v>0</v>
      </c>
      <c r="V179" s="85">
        <f t="shared" si="270"/>
        <v>0</v>
      </c>
      <c r="W179" s="88">
        <f t="shared" ref="W179" si="272">W180+W181+W184+W185+W186+W187+W188</f>
        <v>0</v>
      </c>
      <c r="X179" s="484">
        <f t="shared" si="227"/>
        <v>0</v>
      </c>
      <c r="Y179" s="409">
        <f t="shared" si="270"/>
        <v>0</v>
      </c>
      <c r="Z179" s="85">
        <f t="shared" si="270"/>
        <v>0</v>
      </c>
      <c r="AA179" s="88">
        <f t="shared" si="270"/>
        <v>0</v>
      </c>
      <c r="AB179" s="88">
        <f t="shared" si="270"/>
        <v>0</v>
      </c>
      <c r="AC179" s="88">
        <f t="shared" si="270"/>
        <v>0</v>
      </c>
      <c r="AD179" s="89">
        <f t="shared" si="270"/>
        <v>0</v>
      </c>
      <c r="AE179" s="168"/>
      <c r="AF179" s="190"/>
    </row>
    <row r="180" spans="1:32" s="18" customFormat="1" hidden="1" x14ac:dyDescent="0.25">
      <c r="A180" s="125" t="s">
        <v>247</v>
      </c>
      <c r="B180" s="114" t="s">
        <v>672</v>
      </c>
      <c r="C180" s="834" t="s">
        <v>248</v>
      </c>
      <c r="D180" s="835"/>
      <c r="E180" s="835"/>
      <c r="F180" s="364">
        <f>SUM(Q180:AC180)</f>
        <v>0</v>
      </c>
      <c r="G180" s="612">
        <f>SUM(Q180:AC180)</f>
        <v>0</v>
      </c>
      <c r="H180" s="612">
        <f>SUM(Q180:AC180)</f>
        <v>0</v>
      </c>
      <c r="I180" s="364">
        <f>SUM(Q180:AC180)</f>
        <v>0</v>
      </c>
      <c r="J180" s="518">
        <f>SUM(Q180:AC180)</f>
        <v>0</v>
      </c>
      <c r="K180" s="518">
        <f>SUM(R180:AD180)</f>
        <v>0</v>
      </c>
      <c r="L180" s="559">
        <f t="shared" ref="L180" si="273">SUM(R180:AD180)</f>
        <v>0</v>
      </c>
      <c r="M180" s="140"/>
      <c r="N180" s="158">
        <f t="shared" si="256"/>
        <v>0</v>
      </c>
      <c r="O180" s="92"/>
      <c r="P180" s="93"/>
      <c r="Q180" s="93"/>
      <c r="R180" s="92"/>
      <c r="S180" s="93"/>
      <c r="T180" s="93"/>
      <c r="U180" s="93"/>
      <c r="V180" s="93"/>
      <c r="W180" s="96"/>
      <c r="X180" s="487">
        <f t="shared" si="227"/>
        <v>0</v>
      </c>
      <c r="Y180" s="412"/>
      <c r="Z180" s="93"/>
      <c r="AA180" s="96"/>
      <c r="AB180" s="96"/>
      <c r="AC180" s="96"/>
      <c r="AD180" s="97"/>
      <c r="AE180" s="168"/>
      <c r="AF180" s="190"/>
    </row>
    <row r="181" spans="1:32" s="18" customFormat="1" hidden="1" x14ac:dyDescent="0.25">
      <c r="A181" s="125" t="s">
        <v>249</v>
      </c>
      <c r="B181" s="90" t="s">
        <v>673</v>
      </c>
      <c r="C181" s="803" t="s">
        <v>250</v>
      </c>
      <c r="D181" s="804"/>
      <c r="E181" s="804"/>
      <c r="F181" s="366">
        <f t="shared" ref="F181:L181" si="274">F182+F183</f>
        <v>0</v>
      </c>
      <c r="G181" s="614">
        <f t="shared" si="274"/>
        <v>0</v>
      </c>
      <c r="H181" s="614">
        <f t="shared" si="274"/>
        <v>0</v>
      </c>
      <c r="I181" s="366">
        <f t="shared" si="274"/>
        <v>0</v>
      </c>
      <c r="J181" s="520">
        <f t="shared" ref="J181" si="275">J182+J183</f>
        <v>0</v>
      </c>
      <c r="K181" s="520">
        <f t="shared" si="274"/>
        <v>0</v>
      </c>
      <c r="L181" s="561">
        <f t="shared" si="274"/>
        <v>0</v>
      </c>
      <c r="M181" s="142">
        <f t="shared" ref="M181:AD181" si="276">M182+M183</f>
        <v>0</v>
      </c>
      <c r="N181" s="158">
        <f t="shared" si="256"/>
        <v>0</v>
      </c>
      <c r="O181" s="92">
        <f t="shared" ref="O181:Q181" si="277">O182+O183</f>
        <v>0</v>
      </c>
      <c r="P181" s="93">
        <f t="shared" si="277"/>
        <v>0</v>
      </c>
      <c r="Q181" s="93">
        <f t="shared" si="277"/>
        <v>0</v>
      </c>
      <c r="R181" s="92">
        <f t="shared" si="276"/>
        <v>0</v>
      </c>
      <c r="S181" s="93">
        <f t="shared" si="276"/>
        <v>0</v>
      </c>
      <c r="T181" s="93">
        <f t="shared" si="276"/>
        <v>0</v>
      </c>
      <c r="U181" s="93">
        <f t="shared" si="276"/>
        <v>0</v>
      </c>
      <c r="V181" s="93">
        <f t="shared" si="276"/>
        <v>0</v>
      </c>
      <c r="W181" s="96">
        <f t="shared" ref="W181" si="278">W182+W183</f>
        <v>0</v>
      </c>
      <c r="X181" s="487">
        <f t="shared" si="227"/>
        <v>0</v>
      </c>
      <c r="Y181" s="412">
        <f t="shared" si="276"/>
        <v>0</v>
      </c>
      <c r="Z181" s="93">
        <f t="shared" si="276"/>
        <v>0</v>
      </c>
      <c r="AA181" s="96">
        <f t="shared" si="276"/>
        <v>0</v>
      </c>
      <c r="AB181" s="96">
        <f t="shared" si="276"/>
        <v>0</v>
      </c>
      <c r="AC181" s="96">
        <f t="shared" si="276"/>
        <v>0</v>
      </c>
      <c r="AD181" s="97">
        <f t="shared" si="276"/>
        <v>0</v>
      </c>
      <c r="AE181" s="168"/>
      <c r="AF181" s="190"/>
    </row>
    <row r="182" spans="1:32" hidden="1" x14ac:dyDescent="0.25">
      <c r="B182" s="54"/>
      <c r="C182" s="2"/>
      <c r="D182" s="801" t="s">
        <v>250</v>
      </c>
      <c r="E182" s="801"/>
      <c r="F182" s="373">
        <f t="shared" ref="F182:F187" si="279">SUM(Q182:AC182)</f>
        <v>0</v>
      </c>
      <c r="G182" s="621">
        <f t="shared" ref="G182:G187" si="280">SUM(Q182:AC182)</f>
        <v>0</v>
      </c>
      <c r="H182" s="621">
        <f>SUM(Q182:AC182)</f>
        <v>0</v>
      </c>
      <c r="I182" s="373">
        <f>SUM(Q182:AC182)</f>
        <v>0</v>
      </c>
      <c r="J182" s="527">
        <f t="shared" ref="J182:K184" si="281">SUM(Q182:AC182)</f>
        <v>0</v>
      </c>
      <c r="K182" s="527">
        <f t="shared" si="281"/>
        <v>0</v>
      </c>
      <c r="L182" s="568">
        <f t="shared" ref="L182:L188" si="282">SUM(R182:AD182)</f>
        <v>0</v>
      </c>
      <c r="M182" s="141"/>
      <c r="N182" s="159">
        <f t="shared" si="256"/>
        <v>0</v>
      </c>
      <c r="O182" s="73"/>
      <c r="P182" s="1"/>
      <c r="Q182" s="1"/>
      <c r="R182" s="73"/>
      <c r="S182" s="1"/>
      <c r="T182" s="1"/>
      <c r="U182" s="1"/>
      <c r="V182" s="1"/>
      <c r="W182" s="79"/>
      <c r="X182" s="489">
        <f t="shared" si="227"/>
        <v>0</v>
      </c>
      <c r="Y182" s="414"/>
      <c r="Z182" s="1"/>
      <c r="AA182" s="79"/>
      <c r="AB182" s="79"/>
      <c r="AC182" s="79"/>
      <c r="AD182" s="44"/>
      <c r="AE182" s="168"/>
      <c r="AF182" s="190"/>
    </row>
    <row r="183" spans="1:32" hidden="1" x14ac:dyDescent="0.25">
      <c r="B183" s="54"/>
      <c r="C183" s="2"/>
      <c r="D183" s="801" t="s">
        <v>349</v>
      </c>
      <c r="E183" s="801"/>
      <c r="F183" s="373">
        <f t="shared" si="279"/>
        <v>0</v>
      </c>
      <c r="G183" s="621">
        <f t="shared" si="280"/>
        <v>0</v>
      </c>
      <c r="H183" s="621">
        <f>SUM(Q183:AC183)</f>
        <v>0</v>
      </c>
      <c r="I183" s="373">
        <f>SUM(Q183:AC183)</f>
        <v>0</v>
      </c>
      <c r="J183" s="527">
        <f t="shared" si="281"/>
        <v>0</v>
      </c>
      <c r="K183" s="527">
        <f t="shared" si="281"/>
        <v>0</v>
      </c>
      <c r="L183" s="568">
        <f t="shared" si="282"/>
        <v>0</v>
      </c>
      <c r="M183" s="141"/>
      <c r="N183" s="159">
        <f t="shared" si="256"/>
        <v>0</v>
      </c>
      <c r="O183" s="73"/>
      <c r="P183" s="1"/>
      <c r="Q183" s="1"/>
      <c r="R183" s="73"/>
      <c r="S183" s="1"/>
      <c r="T183" s="1"/>
      <c r="U183" s="1"/>
      <c r="V183" s="1"/>
      <c r="W183" s="79"/>
      <c r="X183" s="489">
        <f t="shared" si="227"/>
        <v>0</v>
      </c>
      <c r="Y183" s="414"/>
      <c r="Z183" s="1"/>
      <c r="AA183" s="79"/>
      <c r="AB183" s="79"/>
      <c r="AC183" s="79"/>
      <c r="AD183" s="44"/>
      <c r="AE183" s="168"/>
      <c r="AF183" s="190"/>
    </row>
    <row r="184" spans="1:32" s="18" customFormat="1" hidden="1" x14ac:dyDescent="0.25">
      <c r="A184" s="125" t="s">
        <v>251</v>
      </c>
      <c r="B184" s="90" t="s">
        <v>674</v>
      </c>
      <c r="C184" s="803" t="s">
        <v>252</v>
      </c>
      <c r="D184" s="804"/>
      <c r="E184" s="804"/>
      <c r="F184" s="366">
        <f t="shared" si="279"/>
        <v>0</v>
      </c>
      <c r="G184" s="614">
        <f t="shared" si="280"/>
        <v>0</v>
      </c>
      <c r="H184" s="614">
        <f>SUM(Q184:AC184)</f>
        <v>0</v>
      </c>
      <c r="I184" s="366">
        <f>SUM(Q184:AC184)</f>
        <v>0</v>
      </c>
      <c r="J184" s="520">
        <f t="shared" si="281"/>
        <v>0</v>
      </c>
      <c r="K184" s="520">
        <f t="shared" si="281"/>
        <v>0</v>
      </c>
      <c r="L184" s="561">
        <f t="shared" si="282"/>
        <v>0</v>
      </c>
      <c r="M184" s="142"/>
      <c r="N184" s="158">
        <f t="shared" si="256"/>
        <v>0</v>
      </c>
      <c r="O184" s="92"/>
      <c r="P184" s="93"/>
      <c r="Q184" s="93"/>
      <c r="R184" s="92"/>
      <c r="S184" s="93"/>
      <c r="T184" s="93"/>
      <c r="U184" s="93"/>
      <c r="V184" s="93"/>
      <c r="W184" s="96"/>
      <c r="X184" s="487">
        <f t="shared" si="227"/>
        <v>0</v>
      </c>
      <c r="Y184" s="412"/>
      <c r="Z184" s="93"/>
      <c r="AA184" s="96"/>
      <c r="AB184" s="96"/>
      <c r="AC184" s="96"/>
      <c r="AD184" s="97"/>
      <c r="AE184" s="168"/>
      <c r="AF184" s="190"/>
    </row>
    <row r="185" spans="1:32" s="18" customFormat="1" x14ac:dyDescent="0.25">
      <c r="A185" s="125" t="s">
        <v>253</v>
      </c>
      <c r="B185" s="90" t="s">
        <v>675</v>
      </c>
      <c r="C185" s="803" t="s">
        <v>254</v>
      </c>
      <c r="D185" s="804"/>
      <c r="E185" s="804"/>
      <c r="F185" s="366">
        <v>0</v>
      </c>
      <c r="G185" s="614">
        <v>0</v>
      </c>
      <c r="H185" s="614">
        <v>0</v>
      </c>
      <c r="I185" s="366">
        <v>0</v>
      </c>
      <c r="J185" s="520">
        <v>220000</v>
      </c>
      <c r="K185" s="520">
        <v>220000</v>
      </c>
      <c r="L185" s="561">
        <f t="shared" si="282"/>
        <v>0</v>
      </c>
      <c r="M185" s="142"/>
      <c r="N185" s="158">
        <f t="shared" si="256"/>
        <v>0</v>
      </c>
      <c r="O185" s="92">
        <f>N185*0.4</f>
        <v>0</v>
      </c>
      <c r="P185" s="93">
        <f>N185*0.4</f>
        <v>0</v>
      </c>
      <c r="Q185" s="93">
        <f>N185*0.2</f>
        <v>0</v>
      </c>
      <c r="R185" s="92"/>
      <c r="S185" s="93"/>
      <c r="T185" s="93"/>
      <c r="U185" s="93"/>
      <c r="V185" s="93"/>
      <c r="W185" s="96"/>
      <c r="X185" s="487">
        <f t="shared" si="227"/>
        <v>0</v>
      </c>
      <c r="Y185" s="412"/>
      <c r="Z185" s="93"/>
      <c r="AA185" s="96"/>
      <c r="AB185" s="96"/>
      <c r="AC185" s="96"/>
      <c r="AD185" s="97"/>
      <c r="AE185" s="168"/>
      <c r="AF185" s="190"/>
    </row>
    <row r="186" spans="1:32" s="18" customFormat="1" hidden="1" x14ac:dyDescent="0.25">
      <c r="A186" s="125" t="s">
        <v>255</v>
      </c>
      <c r="B186" s="90" t="s">
        <v>676</v>
      </c>
      <c r="C186" s="803" t="s">
        <v>256</v>
      </c>
      <c r="D186" s="804"/>
      <c r="E186" s="804"/>
      <c r="F186" s="366">
        <f t="shared" si="279"/>
        <v>0</v>
      </c>
      <c r="G186" s="614">
        <f t="shared" si="280"/>
        <v>0</v>
      </c>
      <c r="H186" s="614">
        <f>SUM(Q186:AC186)</f>
        <v>0</v>
      </c>
      <c r="I186" s="366">
        <f>SUM(Q186:AC186)</f>
        <v>0</v>
      </c>
      <c r="J186" s="520">
        <v>0</v>
      </c>
      <c r="K186" s="520">
        <v>0</v>
      </c>
      <c r="L186" s="561">
        <f t="shared" si="282"/>
        <v>0</v>
      </c>
      <c r="M186" s="142"/>
      <c r="N186" s="158">
        <f t="shared" si="256"/>
        <v>0</v>
      </c>
      <c r="O186" s="92"/>
      <c r="P186" s="93"/>
      <c r="Q186" s="93"/>
      <c r="R186" s="92"/>
      <c r="S186" s="93"/>
      <c r="T186" s="93"/>
      <c r="U186" s="93"/>
      <c r="V186" s="93"/>
      <c r="W186" s="96"/>
      <c r="X186" s="487">
        <f t="shared" si="227"/>
        <v>0</v>
      </c>
      <c r="Y186" s="412"/>
      <c r="Z186" s="93"/>
      <c r="AA186" s="96"/>
      <c r="AB186" s="96"/>
      <c r="AC186" s="96"/>
      <c r="AD186" s="97"/>
      <c r="AE186" s="168"/>
      <c r="AF186" s="190"/>
    </row>
    <row r="187" spans="1:32" s="18" customFormat="1" hidden="1" x14ac:dyDescent="0.25">
      <c r="A187" s="125" t="s">
        <v>257</v>
      </c>
      <c r="B187" s="90" t="s">
        <v>677</v>
      </c>
      <c r="C187" s="803" t="s">
        <v>258</v>
      </c>
      <c r="D187" s="804"/>
      <c r="E187" s="804"/>
      <c r="F187" s="366">
        <f t="shared" si="279"/>
        <v>0</v>
      </c>
      <c r="G187" s="614">
        <f t="shared" si="280"/>
        <v>0</v>
      </c>
      <c r="H187" s="614">
        <f>SUM(Q187:AC187)</f>
        <v>0</v>
      </c>
      <c r="I187" s="366">
        <f>SUM(Q187:AC187)</f>
        <v>0</v>
      </c>
      <c r="J187" s="520">
        <v>0</v>
      </c>
      <c r="K187" s="520">
        <v>0</v>
      </c>
      <c r="L187" s="561">
        <f t="shared" si="282"/>
        <v>0</v>
      </c>
      <c r="M187" s="142"/>
      <c r="N187" s="158">
        <f t="shared" si="256"/>
        <v>0</v>
      </c>
      <c r="O187" s="92"/>
      <c r="P187" s="93"/>
      <c r="Q187" s="93"/>
      <c r="R187" s="92"/>
      <c r="S187" s="93"/>
      <c r="T187" s="93"/>
      <c r="U187" s="93"/>
      <c r="V187" s="93"/>
      <c r="W187" s="96"/>
      <c r="X187" s="487">
        <f t="shared" si="227"/>
        <v>0</v>
      </c>
      <c r="Y187" s="412"/>
      <c r="Z187" s="93"/>
      <c r="AA187" s="96"/>
      <c r="AB187" s="96"/>
      <c r="AC187" s="96"/>
      <c r="AD187" s="97"/>
      <c r="AE187" s="168"/>
      <c r="AF187" s="190"/>
    </row>
    <row r="188" spans="1:32" s="18" customFormat="1" ht="15.75" thickBot="1" x14ac:dyDescent="0.3">
      <c r="A188" s="125" t="s">
        <v>259</v>
      </c>
      <c r="B188" s="124" t="s">
        <v>678</v>
      </c>
      <c r="C188" s="847" t="s">
        <v>260</v>
      </c>
      <c r="D188" s="848"/>
      <c r="E188" s="848"/>
      <c r="F188" s="379">
        <v>0</v>
      </c>
      <c r="G188" s="627">
        <v>0</v>
      </c>
      <c r="H188" s="627">
        <v>0</v>
      </c>
      <c r="I188" s="379">
        <v>0</v>
      </c>
      <c r="J188" s="533">
        <v>59400.000000000007</v>
      </c>
      <c r="K188" s="533">
        <v>59400.000000000007</v>
      </c>
      <c r="L188" s="574">
        <f t="shared" si="282"/>
        <v>0</v>
      </c>
      <c r="M188" s="154"/>
      <c r="N188" s="158">
        <f t="shared" si="256"/>
        <v>0</v>
      </c>
      <c r="O188" s="92">
        <f>N188*0.4</f>
        <v>0</v>
      </c>
      <c r="P188" s="93">
        <f>N188*0.4</f>
        <v>0</v>
      </c>
      <c r="Q188" s="93">
        <f>N188*0.2</f>
        <v>0</v>
      </c>
      <c r="R188" s="92"/>
      <c r="S188" s="93"/>
      <c r="T188" s="93"/>
      <c r="U188" s="93"/>
      <c r="V188" s="93"/>
      <c r="W188" s="96"/>
      <c r="X188" s="487">
        <f t="shared" si="227"/>
        <v>0</v>
      </c>
      <c r="Y188" s="412"/>
      <c r="Z188" s="93"/>
      <c r="AA188" s="96"/>
      <c r="AB188" s="96"/>
      <c r="AC188" s="96"/>
      <c r="AD188" s="97"/>
      <c r="AE188" s="168"/>
      <c r="AF188" s="190"/>
    </row>
    <row r="189" spans="1:32" ht="15.75" thickBot="1" x14ac:dyDescent="0.3">
      <c r="B189" s="98" t="s">
        <v>261</v>
      </c>
      <c r="C189" s="807" t="s">
        <v>262</v>
      </c>
      <c r="D189" s="808"/>
      <c r="E189" s="808"/>
      <c r="F189" s="369">
        <f t="shared" ref="F189:L189" si="283">F190+F191+F192+F193</f>
        <v>0</v>
      </c>
      <c r="G189" s="617">
        <f t="shared" si="283"/>
        <v>0</v>
      </c>
      <c r="H189" s="617">
        <f t="shared" si="283"/>
        <v>0</v>
      </c>
      <c r="I189" s="369">
        <f t="shared" si="283"/>
        <v>0</v>
      </c>
      <c r="J189" s="523">
        <f t="shared" ref="J189" si="284">J190+J191+J192+J193</f>
        <v>0</v>
      </c>
      <c r="K189" s="523">
        <f t="shared" si="283"/>
        <v>0</v>
      </c>
      <c r="L189" s="564">
        <f t="shared" si="283"/>
        <v>0</v>
      </c>
      <c r="M189" s="144">
        <f t="shared" ref="M189:AD189" si="285">M190+M191+M192+M193</f>
        <v>0</v>
      </c>
      <c r="N189" s="156">
        <f t="shared" si="256"/>
        <v>0</v>
      </c>
      <c r="O189" s="84">
        <f t="shared" ref="O189:Q189" si="286">O190+O191+O192+O193</f>
        <v>0</v>
      </c>
      <c r="P189" s="85">
        <f t="shared" si="286"/>
        <v>0</v>
      </c>
      <c r="Q189" s="85">
        <f t="shared" si="286"/>
        <v>0</v>
      </c>
      <c r="R189" s="84">
        <f t="shared" si="285"/>
        <v>0</v>
      </c>
      <c r="S189" s="85">
        <f t="shared" si="285"/>
        <v>0</v>
      </c>
      <c r="T189" s="85">
        <f t="shared" si="285"/>
        <v>0</v>
      </c>
      <c r="U189" s="85">
        <f t="shared" si="285"/>
        <v>0</v>
      </c>
      <c r="V189" s="85">
        <f t="shared" si="285"/>
        <v>0</v>
      </c>
      <c r="W189" s="88">
        <f t="shared" ref="W189" si="287">W190+W191+W192+W193</f>
        <v>0</v>
      </c>
      <c r="X189" s="484">
        <f t="shared" si="227"/>
        <v>0</v>
      </c>
      <c r="Y189" s="409">
        <f t="shared" si="285"/>
        <v>0</v>
      </c>
      <c r="Z189" s="85">
        <f t="shared" si="285"/>
        <v>0</v>
      </c>
      <c r="AA189" s="88">
        <f t="shared" si="285"/>
        <v>0</v>
      </c>
      <c r="AB189" s="88">
        <f t="shared" si="285"/>
        <v>0</v>
      </c>
      <c r="AC189" s="88">
        <f t="shared" si="285"/>
        <v>0</v>
      </c>
      <c r="AD189" s="89">
        <f t="shared" si="285"/>
        <v>0</v>
      </c>
      <c r="AE189" s="168"/>
      <c r="AF189" s="190"/>
    </row>
    <row r="190" spans="1:32" s="18" customFormat="1" ht="15.75" hidden="1" thickBot="1" x14ac:dyDescent="0.3">
      <c r="A190" s="125" t="s">
        <v>263</v>
      </c>
      <c r="B190" s="241" t="s">
        <v>679</v>
      </c>
      <c r="C190" s="849" t="s">
        <v>264</v>
      </c>
      <c r="D190" s="850"/>
      <c r="E190" s="850"/>
      <c r="F190" s="380">
        <f>SUM(Q190:AC190)</f>
        <v>0</v>
      </c>
      <c r="G190" s="628">
        <f>SUM(Q190:AC190)</f>
        <v>0</v>
      </c>
      <c r="H190" s="628">
        <f>SUM(Q190:AC190)</f>
        <v>0</v>
      </c>
      <c r="I190" s="380">
        <f>SUM(Q190:AC190)</f>
        <v>0</v>
      </c>
      <c r="J190" s="534">
        <f t="shared" ref="J190:K193" si="288">SUM(Q190:AC190)</f>
        <v>0</v>
      </c>
      <c r="K190" s="534">
        <f t="shared" si="288"/>
        <v>0</v>
      </c>
      <c r="L190" s="575">
        <f t="shared" ref="L190:L193" si="289">SUM(R190:AD190)</f>
        <v>0</v>
      </c>
      <c r="M190" s="243"/>
      <c r="N190" s="244">
        <f t="shared" si="256"/>
        <v>0</v>
      </c>
      <c r="O190" s="245"/>
      <c r="P190" s="246"/>
      <c r="Q190" s="246"/>
      <c r="R190" s="245"/>
      <c r="S190" s="246"/>
      <c r="T190" s="246"/>
      <c r="U190" s="246"/>
      <c r="V190" s="246"/>
      <c r="W190" s="247"/>
      <c r="X190" s="492">
        <f t="shared" si="227"/>
        <v>0</v>
      </c>
      <c r="Y190" s="417"/>
      <c r="Z190" s="246"/>
      <c r="AA190" s="247"/>
      <c r="AB190" s="247"/>
      <c r="AC190" s="247"/>
      <c r="AD190" s="249"/>
      <c r="AE190" s="168"/>
      <c r="AF190" s="190"/>
    </row>
    <row r="191" spans="1:32" s="18" customFormat="1" ht="15.75" hidden="1" thickBot="1" x14ac:dyDescent="0.3">
      <c r="A191" s="125" t="s">
        <v>265</v>
      </c>
      <c r="B191" s="250" t="s">
        <v>680</v>
      </c>
      <c r="C191" s="843" t="s">
        <v>871</v>
      </c>
      <c r="D191" s="844"/>
      <c r="E191" s="844"/>
      <c r="F191" s="381">
        <f>SUM(Q191:AC191)</f>
        <v>0</v>
      </c>
      <c r="G191" s="629">
        <f>SUM(Q191:AC191)</f>
        <v>0</v>
      </c>
      <c r="H191" s="629">
        <f>SUM(Q191:AC191)</f>
        <v>0</v>
      </c>
      <c r="I191" s="381">
        <f>SUM(Q191:AC191)</f>
        <v>0</v>
      </c>
      <c r="J191" s="535">
        <f t="shared" si="288"/>
        <v>0</v>
      </c>
      <c r="K191" s="535">
        <f t="shared" si="288"/>
        <v>0</v>
      </c>
      <c r="L191" s="576">
        <f t="shared" si="289"/>
        <v>0</v>
      </c>
      <c r="M191" s="252"/>
      <c r="N191" s="244">
        <f t="shared" si="256"/>
        <v>0</v>
      </c>
      <c r="O191" s="245"/>
      <c r="P191" s="246"/>
      <c r="Q191" s="246"/>
      <c r="R191" s="245"/>
      <c r="S191" s="246"/>
      <c r="T191" s="246"/>
      <c r="U191" s="246"/>
      <c r="V191" s="246"/>
      <c r="W191" s="247"/>
      <c r="X191" s="492">
        <f t="shared" si="227"/>
        <v>0</v>
      </c>
      <c r="Y191" s="417"/>
      <c r="Z191" s="246"/>
      <c r="AA191" s="247"/>
      <c r="AB191" s="247"/>
      <c r="AC191" s="247"/>
      <c r="AD191" s="249"/>
      <c r="AE191" s="168"/>
      <c r="AF191" s="190"/>
    </row>
    <row r="192" spans="1:32" s="18" customFormat="1" ht="15.75" hidden="1" thickBot="1" x14ac:dyDescent="0.3">
      <c r="A192" s="125" t="s">
        <v>266</v>
      </c>
      <c r="B192" s="250" t="s">
        <v>681</v>
      </c>
      <c r="C192" s="843" t="s">
        <v>267</v>
      </c>
      <c r="D192" s="844"/>
      <c r="E192" s="844"/>
      <c r="F192" s="381">
        <f>SUM(Q192:AC192)</f>
        <v>0</v>
      </c>
      <c r="G192" s="629">
        <f>SUM(Q192:AC192)</f>
        <v>0</v>
      </c>
      <c r="H192" s="629">
        <f>SUM(Q192:AC192)</f>
        <v>0</v>
      </c>
      <c r="I192" s="381">
        <f>SUM(Q192:AC192)</f>
        <v>0</v>
      </c>
      <c r="J192" s="535">
        <f t="shared" si="288"/>
        <v>0</v>
      </c>
      <c r="K192" s="535">
        <f t="shared" si="288"/>
        <v>0</v>
      </c>
      <c r="L192" s="576">
        <f t="shared" si="289"/>
        <v>0</v>
      </c>
      <c r="M192" s="252"/>
      <c r="N192" s="244">
        <f t="shared" si="256"/>
        <v>0</v>
      </c>
      <c r="O192" s="245"/>
      <c r="P192" s="246"/>
      <c r="Q192" s="246"/>
      <c r="R192" s="245"/>
      <c r="S192" s="246"/>
      <c r="T192" s="246"/>
      <c r="U192" s="246"/>
      <c r="V192" s="246"/>
      <c r="W192" s="247"/>
      <c r="X192" s="492">
        <f t="shared" si="227"/>
        <v>0</v>
      </c>
      <c r="Y192" s="417"/>
      <c r="Z192" s="246"/>
      <c r="AA192" s="247"/>
      <c r="AB192" s="247"/>
      <c r="AC192" s="247"/>
      <c r="AD192" s="249"/>
      <c r="AE192" s="168"/>
      <c r="AF192" s="190"/>
    </row>
    <row r="193" spans="1:32" s="18" customFormat="1" ht="15.75" hidden="1" thickBot="1" x14ac:dyDescent="0.3">
      <c r="A193" s="125" t="s">
        <v>268</v>
      </c>
      <c r="B193" s="253" t="s">
        <v>682</v>
      </c>
      <c r="C193" s="845" t="s">
        <v>366</v>
      </c>
      <c r="D193" s="846"/>
      <c r="E193" s="846"/>
      <c r="F193" s="382">
        <f>SUM(Q193:AC193)</f>
        <v>0</v>
      </c>
      <c r="G193" s="630">
        <f>SUM(Q193:AC193)</f>
        <v>0</v>
      </c>
      <c r="H193" s="630">
        <f>SUM(Q193:AC193)</f>
        <v>0</v>
      </c>
      <c r="I193" s="382">
        <f>SUM(Q193:AC193)</f>
        <v>0</v>
      </c>
      <c r="J193" s="536">
        <f t="shared" si="288"/>
        <v>0</v>
      </c>
      <c r="K193" s="536">
        <f t="shared" si="288"/>
        <v>0</v>
      </c>
      <c r="L193" s="577">
        <f t="shared" si="289"/>
        <v>0</v>
      </c>
      <c r="M193" s="255"/>
      <c r="N193" s="244">
        <f t="shared" si="256"/>
        <v>0</v>
      </c>
      <c r="O193" s="245"/>
      <c r="P193" s="246"/>
      <c r="Q193" s="246"/>
      <c r="R193" s="245"/>
      <c r="S193" s="246"/>
      <c r="T193" s="246"/>
      <c r="U193" s="246"/>
      <c r="V193" s="246"/>
      <c r="W193" s="247"/>
      <c r="X193" s="492">
        <f t="shared" si="227"/>
        <v>0</v>
      </c>
      <c r="Y193" s="417"/>
      <c r="Z193" s="246"/>
      <c r="AA193" s="247"/>
      <c r="AB193" s="247"/>
      <c r="AC193" s="247"/>
      <c r="AD193" s="249"/>
      <c r="AE193" s="168"/>
      <c r="AF193" s="190"/>
    </row>
    <row r="194" spans="1:32" ht="15.75" thickBot="1" x14ac:dyDescent="0.3">
      <c r="B194" s="98" t="s">
        <v>269</v>
      </c>
      <c r="C194" s="807" t="s">
        <v>270</v>
      </c>
      <c r="D194" s="808"/>
      <c r="E194" s="808"/>
      <c r="F194" s="369">
        <f t="shared" ref="F194:L194" si="290">F195+F196+F207+F218+F229+F232+F244+F245+F246</f>
        <v>0</v>
      </c>
      <c r="G194" s="617">
        <f t="shared" si="290"/>
        <v>0</v>
      </c>
      <c r="H194" s="617">
        <f t="shared" si="290"/>
        <v>0</v>
      </c>
      <c r="I194" s="369">
        <f t="shared" si="290"/>
        <v>0</v>
      </c>
      <c r="J194" s="523">
        <f t="shared" ref="J194" si="291">J195+J196+J207+J218+J229+J232+J244+J245+J246</f>
        <v>0</v>
      </c>
      <c r="K194" s="523">
        <f t="shared" si="290"/>
        <v>0</v>
      </c>
      <c r="L194" s="564">
        <f t="shared" si="290"/>
        <v>0</v>
      </c>
      <c r="M194" s="144">
        <f t="shared" ref="M194:AD194" si="292">M195+M196+M207+M218+M229+M232+M244+M245+M246</f>
        <v>0</v>
      </c>
      <c r="N194" s="156">
        <f t="shared" si="256"/>
        <v>0</v>
      </c>
      <c r="O194" s="84">
        <f t="shared" ref="O194:Q194" si="293">O195+O196+O207+O218+O229+O232+O244+O245+O246</f>
        <v>0</v>
      </c>
      <c r="P194" s="85">
        <f t="shared" si="293"/>
        <v>0</v>
      </c>
      <c r="Q194" s="85">
        <f t="shared" si="293"/>
        <v>0</v>
      </c>
      <c r="R194" s="84">
        <f t="shared" si="292"/>
        <v>0</v>
      </c>
      <c r="S194" s="85">
        <f t="shared" si="292"/>
        <v>0</v>
      </c>
      <c r="T194" s="85">
        <f t="shared" si="292"/>
        <v>0</v>
      </c>
      <c r="U194" s="85">
        <f t="shared" si="292"/>
        <v>0</v>
      </c>
      <c r="V194" s="85">
        <f t="shared" si="292"/>
        <v>0</v>
      </c>
      <c r="W194" s="88">
        <f t="shared" ref="W194" si="294">W195+W196+W207+W218+W229+W232+W244+W245+W246</f>
        <v>0</v>
      </c>
      <c r="X194" s="484">
        <f t="shared" si="227"/>
        <v>0</v>
      </c>
      <c r="Y194" s="409">
        <f t="shared" si="292"/>
        <v>0</v>
      </c>
      <c r="Z194" s="85">
        <f t="shared" si="292"/>
        <v>0</v>
      </c>
      <c r="AA194" s="88">
        <f t="shared" si="292"/>
        <v>0</v>
      </c>
      <c r="AB194" s="88">
        <f t="shared" si="292"/>
        <v>0</v>
      </c>
      <c r="AC194" s="88">
        <f t="shared" si="292"/>
        <v>0</v>
      </c>
      <c r="AD194" s="89">
        <f t="shared" si="292"/>
        <v>0</v>
      </c>
      <c r="AE194" s="168"/>
      <c r="AF194" s="190"/>
    </row>
    <row r="195" spans="1:32" s="18" customFormat="1" ht="25.5" hidden="1" customHeight="1" x14ac:dyDescent="0.25">
      <c r="A195" s="125" t="s">
        <v>271</v>
      </c>
      <c r="B195" s="90" t="s">
        <v>683</v>
      </c>
      <c r="C195" s="796" t="s">
        <v>367</v>
      </c>
      <c r="D195" s="797"/>
      <c r="E195" s="797"/>
      <c r="F195" s="383">
        <f>SUM(Q195:AC195)</f>
        <v>0</v>
      </c>
      <c r="G195" s="631">
        <f>SUM(Q195:AC195)</f>
        <v>0</v>
      </c>
      <c r="H195" s="631">
        <f>SUM(Q195:AC195)</f>
        <v>0</v>
      </c>
      <c r="I195" s="383">
        <f>SUM(Q195:AC195)</f>
        <v>0</v>
      </c>
      <c r="J195" s="537">
        <f>SUM(Q195:AC195)</f>
        <v>0</v>
      </c>
      <c r="K195" s="537">
        <f>SUM(R195:AD195)</f>
        <v>0</v>
      </c>
      <c r="L195" s="578">
        <f t="shared" ref="L195" si="295">SUM(R195:AD195)</f>
        <v>0</v>
      </c>
      <c r="M195" s="155"/>
      <c r="N195" s="158">
        <f t="shared" si="256"/>
        <v>0</v>
      </c>
      <c r="O195" s="92"/>
      <c r="P195" s="93"/>
      <c r="Q195" s="93"/>
      <c r="R195" s="92"/>
      <c r="S195" s="93"/>
      <c r="T195" s="93"/>
      <c r="U195" s="93"/>
      <c r="V195" s="93"/>
      <c r="W195" s="96"/>
      <c r="X195" s="487">
        <f t="shared" si="227"/>
        <v>0</v>
      </c>
      <c r="Y195" s="412"/>
      <c r="Z195" s="93"/>
      <c r="AA195" s="96"/>
      <c r="AB195" s="96"/>
      <c r="AC195" s="96"/>
      <c r="AD195" s="97"/>
      <c r="AE195" s="168"/>
      <c r="AF195" s="190"/>
    </row>
    <row r="196" spans="1:32" s="18" customFormat="1" ht="16.350000000000001" hidden="1" customHeight="1" x14ac:dyDescent="0.25">
      <c r="A196" s="125" t="s">
        <v>272</v>
      </c>
      <c r="B196" s="90" t="s">
        <v>684</v>
      </c>
      <c r="C196" s="841" t="s">
        <v>812</v>
      </c>
      <c r="D196" s="842"/>
      <c r="E196" s="842"/>
      <c r="F196" s="383">
        <f t="shared" ref="F196:L196" si="296">F197+F198+F199+F200+F201+F202+F203+F204+F205+F206</f>
        <v>0</v>
      </c>
      <c r="G196" s="631">
        <f t="shared" si="296"/>
        <v>0</v>
      </c>
      <c r="H196" s="631">
        <f t="shared" si="296"/>
        <v>0</v>
      </c>
      <c r="I196" s="383">
        <f t="shared" si="296"/>
        <v>0</v>
      </c>
      <c r="J196" s="537">
        <f t="shared" ref="J196" si="297">J197+J198+J199+J200+J201+J202+J203+J204+J205+J206</f>
        <v>0</v>
      </c>
      <c r="K196" s="537">
        <f t="shared" si="296"/>
        <v>0</v>
      </c>
      <c r="L196" s="578">
        <f t="shared" si="296"/>
        <v>0</v>
      </c>
      <c r="M196" s="155">
        <f t="shared" ref="M196:AD196" si="298">M197+M198+M199+M200+M201+M202+M203+M204+M205+M206</f>
        <v>0</v>
      </c>
      <c r="N196" s="158">
        <f t="shared" si="256"/>
        <v>0</v>
      </c>
      <c r="O196" s="92">
        <f t="shared" ref="O196:Q196" si="299">O197+O198+O199+O200+O201+O202+O203+O204+O205+O206</f>
        <v>0</v>
      </c>
      <c r="P196" s="93">
        <f t="shared" si="299"/>
        <v>0</v>
      </c>
      <c r="Q196" s="93">
        <f t="shared" si="299"/>
        <v>0</v>
      </c>
      <c r="R196" s="92">
        <f t="shared" si="298"/>
        <v>0</v>
      </c>
      <c r="S196" s="93">
        <f t="shared" si="298"/>
        <v>0</v>
      </c>
      <c r="T196" s="93">
        <f t="shared" si="298"/>
        <v>0</v>
      </c>
      <c r="U196" s="93">
        <f t="shared" si="298"/>
        <v>0</v>
      </c>
      <c r="V196" s="93">
        <f t="shared" si="298"/>
        <v>0</v>
      </c>
      <c r="W196" s="96">
        <f t="shared" ref="W196" si="300">W197+W198+W199+W200+W201+W202+W203+W204+W205+W206</f>
        <v>0</v>
      </c>
      <c r="X196" s="487">
        <f t="shared" si="227"/>
        <v>0</v>
      </c>
      <c r="Y196" s="412">
        <f t="shared" si="298"/>
        <v>0</v>
      </c>
      <c r="Z196" s="93">
        <f t="shared" si="298"/>
        <v>0</v>
      </c>
      <c r="AA196" s="96">
        <f t="shared" si="298"/>
        <v>0</v>
      </c>
      <c r="AB196" s="96">
        <f t="shared" si="298"/>
        <v>0</v>
      </c>
      <c r="AC196" s="96">
        <f t="shared" si="298"/>
        <v>0</v>
      </c>
      <c r="AD196" s="97">
        <f t="shared" si="298"/>
        <v>0</v>
      </c>
      <c r="AE196" s="168"/>
      <c r="AF196" s="190"/>
    </row>
    <row r="197" spans="1:32" ht="15.75" hidden="1" thickBot="1" x14ac:dyDescent="0.3">
      <c r="B197" s="54"/>
      <c r="C197" s="2"/>
      <c r="D197" s="801" t="s">
        <v>813</v>
      </c>
      <c r="E197" s="801"/>
      <c r="F197" s="373">
        <f t="shared" ref="F197:F206" si="301">SUM(Q197:AC197)</f>
        <v>0</v>
      </c>
      <c r="G197" s="621">
        <f t="shared" ref="G197:G206" si="302">SUM(Q197:AC197)</f>
        <v>0</v>
      </c>
      <c r="H197" s="621">
        <f t="shared" ref="H197:H206" si="303">SUM(Q197:AC197)</f>
        <v>0</v>
      </c>
      <c r="I197" s="373">
        <f t="shared" ref="I197:I206" si="304">SUM(Q197:AC197)</f>
        <v>0</v>
      </c>
      <c r="J197" s="527">
        <f t="shared" ref="J197:K206" si="305">SUM(Q197:AC197)</f>
        <v>0</v>
      </c>
      <c r="K197" s="527">
        <f t="shared" si="305"/>
        <v>0</v>
      </c>
      <c r="L197" s="568">
        <f t="shared" ref="L197:L206" si="306">SUM(R197:AD197)</f>
        <v>0</v>
      </c>
      <c r="M197" s="141"/>
      <c r="N197" s="159">
        <f t="shared" si="256"/>
        <v>0</v>
      </c>
      <c r="O197" s="73"/>
      <c r="P197" s="1"/>
      <c r="Q197" s="1"/>
      <c r="R197" s="73"/>
      <c r="S197" s="1"/>
      <c r="T197" s="1"/>
      <c r="U197" s="1"/>
      <c r="V197" s="1"/>
      <c r="W197" s="79"/>
      <c r="X197" s="489">
        <f t="shared" si="227"/>
        <v>0</v>
      </c>
      <c r="Y197" s="414"/>
      <c r="Z197" s="1"/>
      <c r="AA197" s="79"/>
      <c r="AB197" s="79"/>
      <c r="AC197" s="79"/>
      <c r="AD197" s="44"/>
      <c r="AE197" s="168"/>
      <c r="AF197" s="190"/>
    </row>
    <row r="198" spans="1:32" ht="15.75" hidden="1" thickBot="1" x14ac:dyDescent="0.3">
      <c r="B198" s="54"/>
      <c r="C198" s="2"/>
      <c r="D198" s="801" t="s">
        <v>814</v>
      </c>
      <c r="E198" s="801"/>
      <c r="F198" s="373">
        <f t="shared" si="301"/>
        <v>0</v>
      </c>
      <c r="G198" s="621">
        <f t="shared" si="302"/>
        <v>0</v>
      </c>
      <c r="H198" s="621">
        <f t="shared" si="303"/>
        <v>0</v>
      </c>
      <c r="I198" s="373">
        <f t="shared" si="304"/>
        <v>0</v>
      </c>
      <c r="J198" s="527">
        <f t="shared" si="305"/>
        <v>0</v>
      </c>
      <c r="K198" s="527">
        <f t="shared" si="305"/>
        <v>0</v>
      </c>
      <c r="L198" s="568">
        <f t="shared" si="306"/>
        <v>0</v>
      </c>
      <c r="M198" s="141"/>
      <c r="N198" s="159">
        <f t="shared" si="256"/>
        <v>0</v>
      </c>
      <c r="O198" s="73"/>
      <c r="P198" s="1"/>
      <c r="Q198" s="1"/>
      <c r="R198" s="73"/>
      <c r="S198" s="1"/>
      <c r="T198" s="1"/>
      <c r="U198" s="1"/>
      <c r="V198" s="1"/>
      <c r="W198" s="79"/>
      <c r="X198" s="489">
        <f t="shared" si="227"/>
        <v>0</v>
      </c>
      <c r="Y198" s="414"/>
      <c r="Z198" s="1"/>
      <c r="AA198" s="79"/>
      <c r="AB198" s="79"/>
      <c r="AC198" s="79"/>
      <c r="AD198" s="44"/>
      <c r="AE198" s="168"/>
      <c r="AF198" s="190"/>
    </row>
    <row r="199" spans="1:32" ht="15.75" hidden="1" thickBot="1" x14ac:dyDescent="0.3">
      <c r="B199" s="54"/>
      <c r="C199" s="2"/>
      <c r="D199" s="801" t="s">
        <v>545</v>
      </c>
      <c r="E199" s="801"/>
      <c r="F199" s="373">
        <f t="shared" si="301"/>
        <v>0</v>
      </c>
      <c r="G199" s="621">
        <f t="shared" si="302"/>
        <v>0</v>
      </c>
      <c r="H199" s="621">
        <f t="shared" si="303"/>
        <v>0</v>
      </c>
      <c r="I199" s="373">
        <f t="shared" si="304"/>
        <v>0</v>
      </c>
      <c r="J199" s="527">
        <f t="shared" si="305"/>
        <v>0</v>
      </c>
      <c r="K199" s="527">
        <f t="shared" si="305"/>
        <v>0</v>
      </c>
      <c r="L199" s="568">
        <f t="shared" si="306"/>
        <v>0</v>
      </c>
      <c r="M199" s="141"/>
      <c r="N199" s="159">
        <f t="shared" si="256"/>
        <v>0</v>
      </c>
      <c r="O199" s="73"/>
      <c r="P199" s="1"/>
      <c r="Q199" s="1"/>
      <c r="R199" s="73"/>
      <c r="S199" s="1"/>
      <c r="T199" s="1"/>
      <c r="U199" s="1"/>
      <c r="V199" s="1"/>
      <c r="W199" s="79"/>
      <c r="X199" s="489">
        <f t="shared" si="227"/>
        <v>0</v>
      </c>
      <c r="Y199" s="414"/>
      <c r="Z199" s="1"/>
      <c r="AA199" s="79"/>
      <c r="AB199" s="79"/>
      <c r="AC199" s="79"/>
      <c r="AD199" s="44"/>
      <c r="AE199" s="168"/>
      <c r="AF199" s="190"/>
    </row>
    <row r="200" spans="1:32" ht="25.5" hidden="1" customHeight="1" x14ac:dyDescent="0.25">
      <c r="B200" s="54"/>
      <c r="C200" s="2"/>
      <c r="D200" s="798" t="s">
        <v>548</v>
      </c>
      <c r="E200" s="798"/>
      <c r="F200" s="376">
        <f t="shared" si="301"/>
        <v>0</v>
      </c>
      <c r="G200" s="624">
        <f t="shared" si="302"/>
        <v>0</v>
      </c>
      <c r="H200" s="624">
        <f t="shared" si="303"/>
        <v>0</v>
      </c>
      <c r="I200" s="376">
        <f t="shared" si="304"/>
        <v>0</v>
      </c>
      <c r="J200" s="530">
        <f t="shared" si="305"/>
        <v>0</v>
      </c>
      <c r="K200" s="530">
        <f t="shared" si="305"/>
        <v>0</v>
      </c>
      <c r="L200" s="571">
        <f t="shared" si="306"/>
        <v>0</v>
      </c>
      <c r="M200" s="151"/>
      <c r="N200" s="159">
        <f t="shared" si="256"/>
        <v>0</v>
      </c>
      <c r="O200" s="73"/>
      <c r="P200" s="1"/>
      <c r="Q200" s="1"/>
      <c r="R200" s="73"/>
      <c r="S200" s="1"/>
      <c r="T200" s="1"/>
      <c r="U200" s="1"/>
      <c r="V200" s="1"/>
      <c r="W200" s="79"/>
      <c r="X200" s="489">
        <f t="shared" si="227"/>
        <v>0</v>
      </c>
      <c r="Y200" s="414"/>
      <c r="Z200" s="1"/>
      <c r="AA200" s="79"/>
      <c r="AB200" s="79"/>
      <c r="AC200" s="79"/>
      <c r="AD200" s="44"/>
      <c r="AE200" s="168"/>
      <c r="AF200" s="190"/>
    </row>
    <row r="201" spans="1:32" ht="15.75" hidden="1" thickBot="1" x14ac:dyDescent="0.3">
      <c r="B201" s="54"/>
      <c r="C201" s="2"/>
      <c r="D201" s="801" t="s">
        <v>550</v>
      </c>
      <c r="E201" s="801"/>
      <c r="F201" s="373">
        <f t="shared" si="301"/>
        <v>0</v>
      </c>
      <c r="G201" s="621">
        <f t="shared" si="302"/>
        <v>0</v>
      </c>
      <c r="H201" s="621">
        <f t="shared" si="303"/>
        <v>0</v>
      </c>
      <c r="I201" s="373">
        <f t="shared" si="304"/>
        <v>0</v>
      </c>
      <c r="J201" s="527">
        <f t="shared" si="305"/>
        <v>0</v>
      </c>
      <c r="K201" s="527">
        <f t="shared" si="305"/>
        <v>0</v>
      </c>
      <c r="L201" s="568">
        <f t="shared" si="306"/>
        <v>0</v>
      </c>
      <c r="M201" s="141"/>
      <c r="N201" s="159">
        <f t="shared" si="256"/>
        <v>0</v>
      </c>
      <c r="O201" s="73"/>
      <c r="P201" s="1"/>
      <c r="Q201" s="1"/>
      <c r="R201" s="73"/>
      <c r="S201" s="1"/>
      <c r="T201" s="1"/>
      <c r="U201" s="1"/>
      <c r="V201" s="1"/>
      <c r="W201" s="79"/>
      <c r="X201" s="489">
        <f t="shared" ref="X201:X264" si="307">SUM(R201:W201)</f>
        <v>0</v>
      </c>
      <c r="Y201" s="414"/>
      <c r="Z201" s="1"/>
      <c r="AA201" s="79"/>
      <c r="AB201" s="79"/>
      <c r="AC201" s="79"/>
      <c r="AD201" s="44"/>
      <c r="AE201" s="168"/>
      <c r="AF201" s="190"/>
    </row>
    <row r="202" spans="1:32" ht="15.75" hidden="1" thickBot="1" x14ac:dyDescent="0.3">
      <c r="B202" s="54"/>
      <c r="C202" s="2"/>
      <c r="D202" s="801" t="s">
        <v>551</v>
      </c>
      <c r="E202" s="801"/>
      <c r="F202" s="373">
        <f t="shared" si="301"/>
        <v>0</v>
      </c>
      <c r="G202" s="621">
        <f t="shared" si="302"/>
        <v>0</v>
      </c>
      <c r="H202" s="621">
        <f t="shared" si="303"/>
        <v>0</v>
      </c>
      <c r="I202" s="373">
        <f t="shared" si="304"/>
        <v>0</v>
      </c>
      <c r="J202" s="527">
        <f t="shared" si="305"/>
        <v>0</v>
      </c>
      <c r="K202" s="527">
        <f t="shared" si="305"/>
        <v>0</v>
      </c>
      <c r="L202" s="568">
        <f t="shared" si="306"/>
        <v>0</v>
      </c>
      <c r="M202" s="141"/>
      <c r="N202" s="159">
        <f t="shared" si="256"/>
        <v>0</v>
      </c>
      <c r="O202" s="73"/>
      <c r="P202" s="1"/>
      <c r="Q202" s="1"/>
      <c r="R202" s="73"/>
      <c r="S202" s="1"/>
      <c r="T202" s="1"/>
      <c r="U202" s="1"/>
      <c r="V202" s="1"/>
      <c r="W202" s="79"/>
      <c r="X202" s="489">
        <f t="shared" si="307"/>
        <v>0</v>
      </c>
      <c r="Y202" s="414"/>
      <c r="Z202" s="1"/>
      <c r="AA202" s="79"/>
      <c r="AB202" s="79"/>
      <c r="AC202" s="79"/>
      <c r="AD202" s="44"/>
      <c r="AE202" s="168"/>
      <c r="AF202" s="190"/>
    </row>
    <row r="203" spans="1:32" ht="25.5" hidden="1" customHeight="1" x14ac:dyDescent="0.25">
      <c r="B203" s="54"/>
      <c r="C203" s="2"/>
      <c r="D203" s="798" t="s">
        <v>555</v>
      </c>
      <c r="E203" s="798"/>
      <c r="F203" s="376">
        <f t="shared" si="301"/>
        <v>0</v>
      </c>
      <c r="G203" s="624">
        <f t="shared" si="302"/>
        <v>0</v>
      </c>
      <c r="H203" s="624">
        <f t="shared" si="303"/>
        <v>0</v>
      </c>
      <c r="I203" s="376">
        <f t="shared" si="304"/>
        <v>0</v>
      </c>
      <c r="J203" s="530">
        <f t="shared" si="305"/>
        <v>0</v>
      </c>
      <c r="K203" s="530">
        <f t="shared" si="305"/>
        <v>0</v>
      </c>
      <c r="L203" s="571">
        <f t="shared" si="306"/>
        <v>0</v>
      </c>
      <c r="M203" s="151"/>
      <c r="N203" s="159">
        <f t="shared" si="256"/>
        <v>0</v>
      </c>
      <c r="O203" s="73"/>
      <c r="P203" s="1"/>
      <c r="Q203" s="1"/>
      <c r="R203" s="73"/>
      <c r="S203" s="1"/>
      <c r="T203" s="1"/>
      <c r="U203" s="1"/>
      <c r="V203" s="1"/>
      <c r="W203" s="79"/>
      <c r="X203" s="489">
        <f t="shared" si="307"/>
        <v>0</v>
      </c>
      <c r="Y203" s="414"/>
      <c r="Z203" s="1"/>
      <c r="AA203" s="79"/>
      <c r="AB203" s="79"/>
      <c r="AC203" s="79"/>
      <c r="AD203" s="44"/>
      <c r="AE203" s="168"/>
      <c r="AF203" s="190"/>
    </row>
    <row r="204" spans="1:32" ht="25.5" hidden="1" customHeight="1" x14ac:dyDescent="0.25">
      <c r="B204" s="54"/>
      <c r="C204" s="2"/>
      <c r="D204" s="798" t="s">
        <v>558</v>
      </c>
      <c r="E204" s="798"/>
      <c r="F204" s="376">
        <f t="shared" si="301"/>
        <v>0</v>
      </c>
      <c r="G204" s="624">
        <f t="shared" si="302"/>
        <v>0</v>
      </c>
      <c r="H204" s="624">
        <f t="shared" si="303"/>
        <v>0</v>
      </c>
      <c r="I204" s="376">
        <f t="shared" si="304"/>
        <v>0</v>
      </c>
      <c r="J204" s="530">
        <f t="shared" si="305"/>
        <v>0</v>
      </c>
      <c r="K204" s="530">
        <f t="shared" si="305"/>
        <v>0</v>
      </c>
      <c r="L204" s="571">
        <f t="shared" si="306"/>
        <v>0</v>
      </c>
      <c r="M204" s="151"/>
      <c r="N204" s="159">
        <f t="shared" si="256"/>
        <v>0</v>
      </c>
      <c r="O204" s="73"/>
      <c r="P204" s="1"/>
      <c r="Q204" s="1"/>
      <c r="R204" s="73"/>
      <c r="S204" s="1"/>
      <c r="T204" s="1"/>
      <c r="U204" s="1"/>
      <c r="V204" s="1"/>
      <c r="W204" s="79"/>
      <c r="X204" s="489">
        <f t="shared" si="307"/>
        <v>0</v>
      </c>
      <c r="Y204" s="414"/>
      <c r="Z204" s="1"/>
      <c r="AA204" s="79"/>
      <c r="AB204" s="79"/>
      <c r="AC204" s="79"/>
      <c r="AD204" s="44"/>
      <c r="AE204" s="168"/>
      <c r="AF204" s="190"/>
    </row>
    <row r="205" spans="1:32" ht="25.5" hidden="1" customHeight="1" x14ac:dyDescent="0.25">
      <c r="B205" s="54"/>
      <c r="C205" s="2"/>
      <c r="D205" s="798" t="s">
        <v>560</v>
      </c>
      <c r="E205" s="798"/>
      <c r="F205" s="376">
        <f t="shared" si="301"/>
        <v>0</v>
      </c>
      <c r="G205" s="624">
        <f t="shared" si="302"/>
        <v>0</v>
      </c>
      <c r="H205" s="624">
        <f t="shared" si="303"/>
        <v>0</v>
      </c>
      <c r="I205" s="376">
        <f t="shared" si="304"/>
        <v>0</v>
      </c>
      <c r="J205" s="530">
        <f t="shared" si="305"/>
        <v>0</v>
      </c>
      <c r="K205" s="530">
        <f t="shared" si="305"/>
        <v>0</v>
      </c>
      <c r="L205" s="571">
        <f t="shared" si="306"/>
        <v>0</v>
      </c>
      <c r="M205" s="151"/>
      <c r="N205" s="159">
        <f t="shared" si="256"/>
        <v>0</v>
      </c>
      <c r="O205" s="73"/>
      <c r="P205" s="1"/>
      <c r="Q205" s="1"/>
      <c r="R205" s="73"/>
      <c r="S205" s="1"/>
      <c r="T205" s="1"/>
      <c r="U205" s="1"/>
      <c r="V205" s="1"/>
      <c r="W205" s="79"/>
      <c r="X205" s="489">
        <f t="shared" si="307"/>
        <v>0</v>
      </c>
      <c r="Y205" s="414"/>
      <c r="Z205" s="1"/>
      <c r="AA205" s="79"/>
      <c r="AB205" s="79"/>
      <c r="AC205" s="79"/>
      <c r="AD205" s="44"/>
      <c r="AE205" s="168"/>
      <c r="AF205" s="190"/>
    </row>
    <row r="206" spans="1:32" ht="25.5" hidden="1" customHeight="1" x14ac:dyDescent="0.25">
      <c r="B206" s="54"/>
      <c r="C206" s="2"/>
      <c r="D206" s="798" t="s">
        <v>563</v>
      </c>
      <c r="E206" s="798"/>
      <c r="F206" s="376">
        <f t="shared" si="301"/>
        <v>0</v>
      </c>
      <c r="G206" s="624">
        <f t="shared" si="302"/>
        <v>0</v>
      </c>
      <c r="H206" s="624">
        <f t="shared" si="303"/>
        <v>0</v>
      </c>
      <c r="I206" s="376">
        <f t="shared" si="304"/>
        <v>0</v>
      </c>
      <c r="J206" s="530">
        <f t="shared" si="305"/>
        <v>0</v>
      </c>
      <c r="K206" s="530">
        <f t="shared" si="305"/>
        <v>0</v>
      </c>
      <c r="L206" s="571">
        <f t="shared" si="306"/>
        <v>0</v>
      </c>
      <c r="M206" s="151"/>
      <c r="N206" s="159">
        <f t="shared" si="256"/>
        <v>0</v>
      </c>
      <c r="O206" s="73"/>
      <c r="P206" s="1"/>
      <c r="Q206" s="1"/>
      <c r="R206" s="73"/>
      <c r="S206" s="1"/>
      <c r="T206" s="1"/>
      <c r="U206" s="1"/>
      <c r="V206" s="1"/>
      <c r="W206" s="79"/>
      <c r="X206" s="489">
        <f t="shared" si="307"/>
        <v>0</v>
      </c>
      <c r="Y206" s="414"/>
      <c r="Z206" s="1"/>
      <c r="AA206" s="79"/>
      <c r="AB206" s="79"/>
      <c r="AC206" s="79"/>
      <c r="AD206" s="44"/>
      <c r="AE206" s="168"/>
      <c r="AF206" s="190"/>
    </row>
    <row r="207" spans="1:32" s="18" customFormat="1" ht="25.5" hidden="1" customHeight="1" x14ac:dyDescent="0.25">
      <c r="A207" s="128" t="s">
        <v>273</v>
      </c>
      <c r="B207" s="90" t="s">
        <v>685</v>
      </c>
      <c r="C207" s="841" t="s">
        <v>606</v>
      </c>
      <c r="D207" s="842"/>
      <c r="E207" s="842"/>
      <c r="F207" s="383">
        <f t="shared" ref="F207:L207" si="308">F208+F209+F210+F211+F212+F213+F214+F215+F216+F217</f>
        <v>0</v>
      </c>
      <c r="G207" s="631">
        <f t="shared" si="308"/>
        <v>0</v>
      </c>
      <c r="H207" s="631">
        <f t="shared" si="308"/>
        <v>0</v>
      </c>
      <c r="I207" s="383">
        <f t="shared" si="308"/>
        <v>0</v>
      </c>
      <c r="J207" s="537">
        <f t="shared" ref="J207" si="309">J208+J209+J210+J211+J212+J213+J214+J215+J216+J217</f>
        <v>0</v>
      </c>
      <c r="K207" s="537">
        <f t="shared" si="308"/>
        <v>0</v>
      </c>
      <c r="L207" s="578">
        <f t="shared" si="308"/>
        <v>0</v>
      </c>
      <c r="M207" s="155">
        <f t="shared" ref="M207:AD207" si="310">M208+M209+M210+M211+M212+M213+M214+M215+M216+M217</f>
        <v>0</v>
      </c>
      <c r="N207" s="158">
        <f t="shared" si="256"/>
        <v>0</v>
      </c>
      <c r="O207" s="92">
        <f t="shared" ref="O207:Q207" si="311">O208+O209+O210+O211+O212+O213+O214+O215+O216+O217</f>
        <v>0</v>
      </c>
      <c r="P207" s="93">
        <f t="shared" si="311"/>
        <v>0</v>
      </c>
      <c r="Q207" s="93">
        <f t="shared" si="311"/>
        <v>0</v>
      </c>
      <c r="R207" s="92">
        <f t="shared" si="310"/>
        <v>0</v>
      </c>
      <c r="S207" s="93">
        <f t="shared" si="310"/>
        <v>0</v>
      </c>
      <c r="T207" s="93">
        <f t="shared" si="310"/>
        <v>0</v>
      </c>
      <c r="U207" s="93">
        <f t="shared" si="310"/>
        <v>0</v>
      </c>
      <c r="V207" s="93">
        <f t="shared" si="310"/>
        <v>0</v>
      </c>
      <c r="W207" s="96">
        <f t="shared" ref="W207" si="312">W208+W209+W210+W211+W212+W213+W214+W215+W216+W217</f>
        <v>0</v>
      </c>
      <c r="X207" s="487">
        <f t="shared" si="307"/>
        <v>0</v>
      </c>
      <c r="Y207" s="412">
        <f t="shared" si="310"/>
        <v>0</v>
      </c>
      <c r="Z207" s="93">
        <f t="shared" si="310"/>
        <v>0</v>
      </c>
      <c r="AA207" s="96">
        <f t="shared" si="310"/>
        <v>0</v>
      </c>
      <c r="AB207" s="96">
        <f t="shared" si="310"/>
        <v>0</v>
      </c>
      <c r="AC207" s="96">
        <f t="shared" si="310"/>
        <v>0</v>
      </c>
      <c r="AD207" s="97">
        <f t="shared" si="310"/>
        <v>0</v>
      </c>
      <c r="AE207" s="168"/>
      <c r="AF207" s="190"/>
    </row>
    <row r="208" spans="1:32" ht="15.75" hidden="1" thickBot="1" x14ac:dyDescent="0.3">
      <c r="B208" s="54"/>
      <c r="C208" s="2"/>
      <c r="D208" s="801" t="s">
        <v>815</v>
      </c>
      <c r="E208" s="801"/>
      <c r="F208" s="373">
        <f t="shared" ref="F208:F217" si="313">SUM(Q208:AC208)</f>
        <v>0</v>
      </c>
      <c r="G208" s="621">
        <f t="shared" ref="G208:G217" si="314">SUM(Q208:AC208)</f>
        <v>0</v>
      </c>
      <c r="H208" s="621">
        <f t="shared" ref="H208:H217" si="315">SUM(Q208:AC208)</f>
        <v>0</v>
      </c>
      <c r="I208" s="373">
        <f t="shared" ref="I208:I217" si="316">SUM(Q208:AC208)</f>
        <v>0</v>
      </c>
      <c r="J208" s="527">
        <f t="shared" ref="J208:K217" si="317">SUM(Q208:AC208)</f>
        <v>0</v>
      </c>
      <c r="K208" s="527">
        <f t="shared" si="317"/>
        <v>0</v>
      </c>
      <c r="L208" s="568">
        <f t="shared" ref="L208:L217" si="318">SUM(R208:AD208)</f>
        <v>0</v>
      </c>
      <c r="M208" s="141"/>
      <c r="N208" s="159">
        <f t="shared" si="256"/>
        <v>0</v>
      </c>
      <c r="O208" s="73"/>
      <c r="P208" s="1"/>
      <c r="Q208" s="1"/>
      <c r="R208" s="73"/>
      <c r="S208" s="1"/>
      <c r="T208" s="1"/>
      <c r="U208" s="1"/>
      <c r="V208" s="1"/>
      <c r="W208" s="79"/>
      <c r="X208" s="489">
        <f t="shared" si="307"/>
        <v>0</v>
      </c>
      <c r="Y208" s="414"/>
      <c r="Z208" s="1"/>
      <c r="AA208" s="79"/>
      <c r="AB208" s="79"/>
      <c r="AC208" s="79"/>
      <c r="AD208" s="44"/>
      <c r="AE208" s="168"/>
      <c r="AF208" s="190"/>
    </row>
    <row r="209" spans="1:32" ht="15.75" hidden="1" thickBot="1" x14ac:dyDescent="0.3">
      <c r="B209" s="54"/>
      <c r="C209" s="2"/>
      <c r="D209" s="801" t="s">
        <v>816</v>
      </c>
      <c r="E209" s="801"/>
      <c r="F209" s="373">
        <f t="shared" si="313"/>
        <v>0</v>
      </c>
      <c r="G209" s="621">
        <f t="shared" si="314"/>
        <v>0</v>
      </c>
      <c r="H209" s="621">
        <f t="shared" si="315"/>
        <v>0</v>
      </c>
      <c r="I209" s="373">
        <f t="shared" si="316"/>
        <v>0</v>
      </c>
      <c r="J209" s="527">
        <f t="shared" si="317"/>
        <v>0</v>
      </c>
      <c r="K209" s="527">
        <f t="shared" si="317"/>
        <v>0</v>
      </c>
      <c r="L209" s="568">
        <f t="shared" si="318"/>
        <v>0</v>
      </c>
      <c r="M209" s="141"/>
      <c r="N209" s="159">
        <f t="shared" si="256"/>
        <v>0</v>
      </c>
      <c r="O209" s="73"/>
      <c r="P209" s="1"/>
      <c r="Q209" s="1"/>
      <c r="R209" s="73"/>
      <c r="S209" s="1"/>
      <c r="T209" s="1"/>
      <c r="U209" s="1"/>
      <c r="V209" s="1"/>
      <c r="W209" s="79"/>
      <c r="X209" s="489">
        <f t="shared" si="307"/>
        <v>0</v>
      </c>
      <c r="Y209" s="414"/>
      <c r="Z209" s="1"/>
      <c r="AA209" s="79"/>
      <c r="AB209" s="79"/>
      <c r="AC209" s="79"/>
      <c r="AD209" s="44"/>
      <c r="AE209" s="168"/>
      <c r="AF209" s="190"/>
    </row>
    <row r="210" spans="1:32" ht="15.75" hidden="1" thickBot="1" x14ac:dyDescent="0.3">
      <c r="B210" s="54"/>
      <c r="C210" s="2"/>
      <c r="D210" s="801" t="s">
        <v>546</v>
      </c>
      <c r="E210" s="801"/>
      <c r="F210" s="373">
        <f t="shared" si="313"/>
        <v>0</v>
      </c>
      <c r="G210" s="621">
        <f t="shared" si="314"/>
        <v>0</v>
      </c>
      <c r="H210" s="621">
        <f t="shared" si="315"/>
        <v>0</v>
      </c>
      <c r="I210" s="373">
        <f t="shared" si="316"/>
        <v>0</v>
      </c>
      <c r="J210" s="527">
        <f t="shared" si="317"/>
        <v>0</v>
      </c>
      <c r="K210" s="527">
        <f t="shared" si="317"/>
        <v>0</v>
      </c>
      <c r="L210" s="568">
        <f t="shared" si="318"/>
        <v>0</v>
      </c>
      <c r="M210" s="141"/>
      <c r="N210" s="159">
        <f t="shared" si="256"/>
        <v>0</v>
      </c>
      <c r="O210" s="73"/>
      <c r="P210" s="1"/>
      <c r="Q210" s="1"/>
      <c r="R210" s="73"/>
      <c r="S210" s="1"/>
      <c r="T210" s="1"/>
      <c r="U210" s="1"/>
      <c r="V210" s="1"/>
      <c r="W210" s="79"/>
      <c r="X210" s="489">
        <f t="shared" si="307"/>
        <v>0</v>
      </c>
      <c r="Y210" s="414"/>
      <c r="Z210" s="1"/>
      <c r="AA210" s="79"/>
      <c r="AB210" s="79"/>
      <c r="AC210" s="79"/>
      <c r="AD210" s="44"/>
      <c r="AE210" s="168"/>
      <c r="AF210" s="190"/>
    </row>
    <row r="211" spans="1:32" ht="25.5" hidden="1" customHeight="1" x14ac:dyDescent="0.25">
      <c r="B211" s="54"/>
      <c r="C211" s="2"/>
      <c r="D211" s="798" t="s">
        <v>549</v>
      </c>
      <c r="E211" s="798"/>
      <c r="F211" s="376">
        <f t="shared" si="313"/>
        <v>0</v>
      </c>
      <c r="G211" s="624">
        <f t="shared" si="314"/>
        <v>0</v>
      </c>
      <c r="H211" s="624">
        <f t="shared" si="315"/>
        <v>0</v>
      </c>
      <c r="I211" s="376">
        <f t="shared" si="316"/>
        <v>0</v>
      </c>
      <c r="J211" s="530">
        <f t="shared" si="317"/>
        <v>0</v>
      </c>
      <c r="K211" s="530">
        <f t="shared" si="317"/>
        <v>0</v>
      </c>
      <c r="L211" s="571">
        <f t="shared" si="318"/>
        <v>0</v>
      </c>
      <c r="M211" s="151"/>
      <c r="N211" s="159">
        <f t="shared" si="256"/>
        <v>0</v>
      </c>
      <c r="O211" s="73"/>
      <c r="P211" s="1"/>
      <c r="Q211" s="1"/>
      <c r="R211" s="73"/>
      <c r="S211" s="1"/>
      <c r="T211" s="1"/>
      <c r="U211" s="1"/>
      <c r="V211" s="1"/>
      <c r="W211" s="79"/>
      <c r="X211" s="489">
        <f t="shared" si="307"/>
        <v>0</v>
      </c>
      <c r="Y211" s="414"/>
      <c r="Z211" s="1"/>
      <c r="AA211" s="79"/>
      <c r="AB211" s="79"/>
      <c r="AC211" s="79"/>
      <c r="AD211" s="44"/>
      <c r="AE211" s="168"/>
      <c r="AF211" s="190"/>
    </row>
    <row r="212" spans="1:32" ht="15.75" hidden="1" thickBot="1" x14ac:dyDescent="0.3">
      <c r="B212" s="54"/>
      <c r="C212" s="2"/>
      <c r="D212" s="801" t="s">
        <v>552</v>
      </c>
      <c r="E212" s="801"/>
      <c r="F212" s="373">
        <f t="shared" si="313"/>
        <v>0</v>
      </c>
      <c r="G212" s="621">
        <f t="shared" si="314"/>
        <v>0</v>
      </c>
      <c r="H212" s="621">
        <f t="shared" si="315"/>
        <v>0</v>
      </c>
      <c r="I212" s="373">
        <f t="shared" si="316"/>
        <v>0</v>
      </c>
      <c r="J212" s="527">
        <f t="shared" si="317"/>
        <v>0</v>
      </c>
      <c r="K212" s="527">
        <f t="shared" si="317"/>
        <v>0</v>
      </c>
      <c r="L212" s="568">
        <f t="shared" si="318"/>
        <v>0</v>
      </c>
      <c r="M212" s="141"/>
      <c r="N212" s="159">
        <f t="shared" si="256"/>
        <v>0</v>
      </c>
      <c r="O212" s="73"/>
      <c r="P212" s="1"/>
      <c r="Q212" s="1"/>
      <c r="R212" s="73"/>
      <c r="S212" s="1"/>
      <c r="T212" s="1"/>
      <c r="U212" s="1"/>
      <c r="V212" s="1"/>
      <c r="W212" s="79"/>
      <c r="X212" s="489">
        <f t="shared" si="307"/>
        <v>0</v>
      </c>
      <c r="Y212" s="414"/>
      <c r="Z212" s="1"/>
      <c r="AA212" s="79"/>
      <c r="AB212" s="79"/>
      <c r="AC212" s="79"/>
      <c r="AD212" s="44"/>
      <c r="AE212" s="168"/>
      <c r="AF212" s="190"/>
    </row>
    <row r="213" spans="1:32" ht="15.75" hidden="1" thickBot="1" x14ac:dyDescent="0.3">
      <c r="B213" s="54"/>
      <c r="C213" s="2"/>
      <c r="D213" s="801" t="s">
        <v>817</v>
      </c>
      <c r="E213" s="801"/>
      <c r="F213" s="373">
        <f t="shared" si="313"/>
        <v>0</v>
      </c>
      <c r="G213" s="621">
        <f t="shared" si="314"/>
        <v>0</v>
      </c>
      <c r="H213" s="621">
        <f t="shared" si="315"/>
        <v>0</v>
      </c>
      <c r="I213" s="373">
        <f t="shared" si="316"/>
        <v>0</v>
      </c>
      <c r="J213" s="527">
        <f t="shared" si="317"/>
        <v>0</v>
      </c>
      <c r="K213" s="527">
        <f t="shared" si="317"/>
        <v>0</v>
      </c>
      <c r="L213" s="568">
        <f t="shared" si="318"/>
        <v>0</v>
      </c>
      <c r="M213" s="141"/>
      <c r="N213" s="159">
        <f t="shared" si="256"/>
        <v>0</v>
      </c>
      <c r="O213" s="73"/>
      <c r="P213" s="1"/>
      <c r="Q213" s="1"/>
      <c r="R213" s="73"/>
      <c r="S213" s="1"/>
      <c r="T213" s="1"/>
      <c r="U213" s="1"/>
      <c r="V213" s="1"/>
      <c r="W213" s="79"/>
      <c r="X213" s="489">
        <f t="shared" si="307"/>
        <v>0</v>
      </c>
      <c r="Y213" s="414"/>
      <c r="Z213" s="1"/>
      <c r="AA213" s="79"/>
      <c r="AB213" s="79"/>
      <c r="AC213" s="79"/>
      <c r="AD213" s="44"/>
      <c r="AE213" s="168"/>
      <c r="AF213" s="190"/>
    </row>
    <row r="214" spans="1:32" ht="25.5" hidden="1" customHeight="1" x14ac:dyDescent="0.25">
      <c r="B214" s="54"/>
      <c r="C214" s="2"/>
      <c r="D214" s="798" t="s">
        <v>556</v>
      </c>
      <c r="E214" s="798"/>
      <c r="F214" s="376">
        <f t="shared" si="313"/>
        <v>0</v>
      </c>
      <c r="G214" s="624">
        <f t="shared" si="314"/>
        <v>0</v>
      </c>
      <c r="H214" s="624">
        <f t="shared" si="315"/>
        <v>0</v>
      </c>
      <c r="I214" s="376">
        <f t="shared" si="316"/>
        <v>0</v>
      </c>
      <c r="J214" s="530">
        <f t="shared" si="317"/>
        <v>0</v>
      </c>
      <c r="K214" s="530">
        <f t="shared" si="317"/>
        <v>0</v>
      </c>
      <c r="L214" s="571">
        <f t="shared" si="318"/>
        <v>0</v>
      </c>
      <c r="M214" s="151"/>
      <c r="N214" s="159">
        <f t="shared" si="256"/>
        <v>0</v>
      </c>
      <c r="O214" s="73"/>
      <c r="P214" s="1"/>
      <c r="Q214" s="1"/>
      <c r="R214" s="73"/>
      <c r="S214" s="1"/>
      <c r="T214" s="1"/>
      <c r="U214" s="1"/>
      <c r="V214" s="1"/>
      <c r="W214" s="79"/>
      <c r="X214" s="489">
        <f t="shared" si="307"/>
        <v>0</v>
      </c>
      <c r="Y214" s="414"/>
      <c r="Z214" s="1"/>
      <c r="AA214" s="79"/>
      <c r="AB214" s="79"/>
      <c r="AC214" s="79"/>
      <c r="AD214" s="44"/>
      <c r="AE214" s="168"/>
      <c r="AF214" s="190"/>
    </row>
    <row r="215" spans="1:32" ht="25.5" hidden="1" customHeight="1" x14ac:dyDescent="0.25">
      <c r="B215" s="54"/>
      <c r="C215" s="2"/>
      <c r="D215" s="798" t="s">
        <v>559</v>
      </c>
      <c r="E215" s="798"/>
      <c r="F215" s="376">
        <f t="shared" si="313"/>
        <v>0</v>
      </c>
      <c r="G215" s="624">
        <f t="shared" si="314"/>
        <v>0</v>
      </c>
      <c r="H215" s="624">
        <f t="shared" si="315"/>
        <v>0</v>
      </c>
      <c r="I215" s="376">
        <f t="shared" si="316"/>
        <v>0</v>
      </c>
      <c r="J215" s="530">
        <f t="shared" si="317"/>
        <v>0</v>
      </c>
      <c r="K215" s="530">
        <f t="shared" si="317"/>
        <v>0</v>
      </c>
      <c r="L215" s="571">
        <f t="shared" si="318"/>
        <v>0</v>
      </c>
      <c r="M215" s="151"/>
      <c r="N215" s="159">
        <f t="shared" si="256"/>
        <v>0</v>
      </c>
      <c r="O215" s="73"/>
      <c r="P215" s="1"/>
      <c r="Q215" s="1"/>
      <c r="R215" s="73"/>
      <c r="S215" s="1"/>
      <c r="T215" s="1"/>
      <c r="U215" s="1"/>
      <c r="V215" s="1"/>
      <c r="W215" s="79"/>
      <c r="X215" s="489">
        <f t="shared" si="307"/>
        <v>0</v>
      </c>
      <c r="Y215" s="414"/>
      <c r="Z215" s="1"/>
      <c r="AA215" s="79"/>
      <c r="AB215" s="79"/>
      <c r="AC215" s="79"/>
      <c r="AD215" s="44"/>
      <c r="AE215" s="168"/>
      <c r="AF215" s="190"/>
    </row>
    <row r="216" spans="1:32" ht="25.5" hidden="1" customHeight="1" x14ac:dyDescent="0.25">
      <c r="B216" s="54"/>
      <c r="C216" s="2"/>
      <c r="D216" s="798" t="s">
        <v>561</v>
      </c>
      <c r="E216" s="798"/>
      <c r="F216" s="376">
        <f t="shared" si="313"/>
        <v>0</v>
      </c>
      <c r="G216" s="624">
        <f t="shared" si="314"/>
        <v>0</v>
      </c>
      <c r="H216" s="624">
        <f t="shared" si="315"/>
        <v>0</v>
      </c>
      <c r="I216" s="376">
        <f t="shared" si="316"/>
        <v>0</v>
      </c>
      <c r="J216" s="530">
        <f t="shared" si="317"/>
        <v>0</v>
      </c>
      <c r="K216" s="530">
        <f t="shared" si="317"/>
        <v>0</v>
      </c>
      <c r="L216" s="571">
        <f t="shared" si="318"/>
        <v>0</v>
      </c>
      <c r="M216" s="151"/>
      <c r="N216" s="159">
        <f t="shared" si="256"/>
        <v>0</v>
      </c>
      <c r="O216" s="73"/>
      <c r="P216" s="1"/>
      <c r="Q216" s="1"/>
      <c r="R216" s="73"/>
      <c r="S216" s="1"/>
      <c r="T216" s="1"/>
      <c r="U216" s="1"/>
      <c r="V216" s="1"/>
      <c r="W216" s="79"/>
      <c r="X216" s="489">
        <f t="shared" si="307"/>
        <v>0</v>
      </c>
      <c r="Y216" s="414"/>
      <c r="Z216" s="1"/>
      <c r="AA216" s="79"/>
      <c r="AB216" s="79"/>
      <c r="AC216" s="79"/>
      <c r="AD216" s="44"/>
      <c r="AE216" s="168"/>
      <c r="AF216" s="190"/>
    </row>
    <row r="217" spans="1:32" ht="25.5" hidden="1" customHeight="1" x14ac:dyDescent="0.25">
      <c r="B217" s="54"/>
      <c r="C217" s="2"/>
      <c r="D217" s="798" t="s">
        <v>564</v>
      </c>
      <c r="E217" s="798"/>
      <c r="F217" s="376">
        <f t="shared" si="313"/>
        <v>0</v>
      </c>
      <c r="G217" s="624">
        <f t="shared" si="314"/>
        <v>0</v>
      </c>
      <c r="H217" s="624">
        <f t="shared" si="315"/>
        <v>0</v>
      </c>
      <c r="I217" s="376">
        <f t="shared" si="316"/>
        <v>0</v>
      </c>
      <c r="J217" s="530">
        <f t="shared" si="317"/>
        <v>0</v>
      </c>
      <c r="K217" s="530">
        <f t="shared" si="317"/>
        <v>0</v>
      </c>
      <c r="L217" s="571">
        <f t="shared" si="318"/>
        <v>0</v>
      </c>
      <c r="M217" s="151"/>
      <c r="N217" s="159">
        <f t="shared" si="256"/>
        <v>0</v>
      </c>
      <c r="O217" s="73"/>
      <c r="P217" s="1"/>
      <c r="Q217" s="1"/>
      <c r="R217" s="73"/>
      <c r="S217" s="1"/>
      <c r="T217" s="1"/>
      <c r="U217" s="1"/>
      <c r="V217" s="1"/>
      <c r="W217" s="79"/>
      <c r="X217" s="489">
        <f t="shared" si="307"/>
        <v>0</v>
      </c>
      <c r="Y217" s="414"/>
      <c r="Z217" s="1"/>
      <c r="AA217" s="79"/>
      <c r="AB217" s="79"/>
      <c r="AC217" s="79"/>
      <c r="AD217" s="44"/>
      <c r="AE217" s="168"/>
      <c r="AF217" s="190"/>
    </row>
    <row r="218" spans="1:32" s="18" customFormat="1" ht="15.75" hidden="1" thickBot="1" x14ac:dyDescent="0.3">
      <c r="A218" s="125" t="s">
        <v>274</v>
      </c>
      <c r="B218" s="90" t="s">
        <v>686</v>
      </c>
      <c r="C218" s="803" t="s">
        <v>275</v>
      </c>
      <c r="D218" s="804"/>
      <c r="E218" s="804"/>
      <c r="F218" s="366">
        <f t="shared" ref="F218:L218" si="319">F219+F220+F221+F222+F223+F224+F225+F226+F227+F228</f>
        <v>0</v>
      </c>
      <c r="G218" s="614">
        <f t="shared" si="319"/>
        <v>0</v>
      </c>
      <c r="H218" s="614">
        <f t="shared" si="319"/>
        <v>0</v>
      </c>
      <c r="I218" s="366">
        <f t="shared" si="319"/>
        <v>0</v>
      </c>
      <c r="J218" s="520">
        <f t="shared" ref="J218" si="320">J219+J220+J221+J222+J223+J224+J225+J226+J227+J228</f>
        <v>0</v>
      </c>
      <c r="K218" s="520">
        <f t="shared" si="319"/>
        <v>0</v>
      </c>
      <c r="L218" s="561">
        <f t="shared" si="319"/>
        <v>0</v>
      </c>
      <c r="M218" s="142">
        <f t="shared" ref="M218:AD218" si="321">M219+M220+M221+M222+M223+M224+M225+M226+M227+M228</f>
        <v>0</v>
      </c>
      <c r="N218" s="158">
        <f t="shared" si="256"/>
        <v>0</v>
      </c>
      <c r="O218" s="92">
        <f t="shared" ref="O218:Q218" si="322">O219+O220+O221+O222+O223+O224+O225+O226+O227+O228</f>
        <v>0</v>
      </c>
      <c r="P218" s="93">
        <f t="shared" si="322"/>
        <v>0</v>
      </c>
      <c r="Q218" s="93">
        <f t="shared" si="322"/>
        <v>0</v>
      </c>
      <c r="R218" s="92">
        <f t="shared" si="321"/>
        <v>0</v>
      </c>
      <c r="S218" s="93">
        <f t="shared" si="321"/>
        <v>0</v>
      </c>
      <c r="T218" s="93">
        <f t="shared" si="321"/>
        <v>0</v>
      </c>
      <c r="U218" s="93">
        <f t="shared" si="321"/>
        <v>0</v>
      </c>
      <c r="V218" s="93">
        <f t="shared" si="321"/>
        <v>0</v>
      </c>
      <c r="W218" s="96">
        <f t="shared" ref="W218" si="323">W219+W220+W221+W222+W223+W224+W225+W226+W227+W228</f>
        <v>0</v>
      </c>
      <c r="X218" s="487">
        <f t="shared" si="307"/>
        <v>0</v>
      </c>
      <c r="Y218" s="412">
        <f t="shared" si="321"/>
        <v>0</v>
      </c>
      <c r="Z218" s="93">
        <f t="shared" si="321"/>
        <v>0</v>
      </c>
      <c r="AA218" s="96">
        <f t="shared" si="321"/>
        <v>0</v>
      </c>
      <c r="AB218" s="96">
        <f t="shared" si="321"/>
        <v>0</v>
      </c>
      <c r="AC218" s="96">
        <f t="shared" si="321"/>
        <v>0</v>
      </c>
      <c r="AD218" s="97">
        <f t="shared" si="321"/>
        <v>0</v>
      </c>
      <c r="AE218" s="168"/>
      <c r="AF218" s="190"/>
    </row>
    <row r="219" spans="1:32" ht="15.75" hidden="1" thickBot="1" x14ac:dyDescent="0.3">
      <c r="B219" s="54"/>
      <c r="C219" s="2"/>
      <c r="D219" s="801" t="s">
        <v>371</v>
      </c>
      <c r="E219" s="801"/>
      <c r="F219" s="373">
        <f t="shared" ref="F219:F228" si="324">SUM(Q219:AC219)</f>
        <v>0</v>
      </c>
      <c r="G219" s="621">
        <f t="shared" ref="G219:G228" si="325">SUM(Q219:AC219)</f>
        <v>0</v>
      </c>
      <c r="H219" s="621">
        <f t="shared" ref="H219:H228" si="326">SUM(Q219:AC219)</f>
        <v>0</v>
      </c>
      <c r="I219" s="373">
        <f t="shared" ref="I219:I228" si="327">SUM(Q219:AC219)</f>
        <v>0</v>
      </c>
      <c r="J219" s="527">
        <f t="shared" ref="J219:K228" si="328">SUM(Q219:AC219)</f>
        <v>0</v>
      </c>
      <c r="K219" s="527">
        <f t="shared" si="328"/>
        <v>0</v>
      </c>
      <c r="L219" s="568">
        <f t="shared" ref="L219:L228" si="329">SUM(R219:AD219)</f>
        <v>0</v>
      </c>
      <c r="M219" s="141"/>
      <c r="N219" s="159">
        <f t="shared" si="256"/>
        <v>0</v>
      </c>
      <c r="O219" s="73"/>
      <c r="P219" s="1"/>
      <c r="Q219" s="1"/>
      <c r="R219" s="73"/>
      <c r="S219" s="1"/>
      <c r="T219" s="1"/>
      <c r="U219" s="1"/>
      <c r="V219" s="1"/>
      <c r="W219" s="79"/>
      <c r="X219" s="489">
        <f t="shared" si="307"/>
        <v>0</v>
      </c>
      <c r="Y219" s="414"/>
      <c r="Z219" s="1"/>
      <c r="AA219" s="79"/>
      <c r="AB219" s="79"/>
      <c r="AC219" s="79"/>
      <c r="AD219" s="44"/>
      <c r="AE219" s="168"/>
      <c r="AF219" s="190"/>
    </row>
    <row r="220" spans="1:32" ht="15.75" hidden="1" thickBot="1" x14ac:dyDescent="0.3">
      <c r="B220" s="54"/>
      <c r="C220" s="2"/>
      <c r="D220" s="801" t="s">
        <v>544</v>
      </c>
      <c r="E220" s="801"/>
      <c r="F220" s="373">
        <f t="shared" si="324"/>
        <v>0</v>
      </c>
      <c r="G220" s="621">
        <f t="shared" si="325"/>
        <v>0</v>
      </c>
      <c r="H220" s="621">
        <f t="shared" si="326"/>
        <v>0</v>
      </c>
      <c r="I220" s="373">
        <f t="shared" si="327"/>
        <v>0</v>
      </c>
      <c r="J220" s="527">
        <f t="shared" si="328"/>
        <v>0</v>
      </c>
      <c r="K220" s="527">
        <f t="shared" si="328"/>
        <v>0</v>
      </c>
      <c r="L220" s="568">
        <f t="shared" si="329"/>
        <v>0</v>
      </c>
      <c r="M220" s="141"/>
      <c r="N220" s="159">
        <f t="shared" si="256"/>
        <v>0</v>
      </c>
      <c r="O220" s="73"/>
      <c r="P220" s="1"/>
      <c r="Q220" s="1"/>
      <c r="R220" s="73"/>
      <c r="S220" s="1"/>
      <c r="T220" s="1"/>
      <c r="U220" s="1"/>
      <c r="V220" s="1"/>
      <c r="W220" s="79"/>
      <c r="X220" s="489">
        <f t="shared" si="307"/>
        <v>0</v>
      </c>
      <c r="Y220" s="414"/>
      <c r="Z220" s="1"/>
      <c r="AA220" s="79"/>
      <c r="AB220" s="79"/>
      <c r="AC220" s="79"/>
      <c r="AD220" s="44"/>
      <c r="AE220" s="168"/>
      <c r="AF220" s="190"/>
    </row>
    <row r="221" spans="1:32" ht="15.75" hidden="1" thickBot="1" x14ac:dyDescent="0.3">
      <c r="B221" s="54"/>
      <c r="C221" s="2"/>
      <c r="D221" s="801" t="s">
        <v>547</v>
      </c>
      <c r="E221" s="801"/>
      <c r="F221" s="373">
        <f t="shared" si="324"/>
        <v>0</v>
      </c>
      <c r="G221" s="621">
        <f t="shared" si="325"/>
        <v>0</v>
      </c>
      <c r="H221" s="621">
        <f t="shared" si="326"/>
        <v>0</v>
      </c>
      <c r="I221" s="373">
        <f t="shared" si="327"/>
        <v>0</v>
      </c>
      <c r="J221" s="527">
        <f t="shared" si="328"/>
        <v>0</v>
      </c>
      <c r="K221" s="527">
        <f t="shared" si="328"/>
        <v>0</v>
      </c>
      <c r="L221" s="568">
        <f t="shared" si="329"/>
        <v>0</v>
      </c>
      <c r="M221" s="141"/>
      <c r="N221" s="159">
        <f t="shared" si="256"/>
        <v>0</v>
      </c>
      <c r="O221" s="73"/>
      <c r="P221" s="1"/>
      <c r="Q221" s="1"/>
      <c r="R221" s="73"/>
      <c r="S221" s="1"/>
      <c r="T221" s="1"/>
      <c r="U221" s="1"/>
      <c r="V221" s="1"/>
      <c r="W221" s="79"/>
      <c r="X221" s="489">
        <f t="shared" si="307"/>
        <v>0</v>
      </c>
      <c r="Y221" s="414"/>
      <c r="Z221" s="1"/>
      <c r="AA221" s="79"/>
      <c r="AB221" s="79"/>
      <c r="AC221" s="79"/>
      <c r="AD221" s="44"/>
      <c r="AE221" s="168"/>
      <c r="AF221" s="190"/>
    </row>
    <row r="222" spans="1:32" ht="15.75" hidden="1" thickBot="1" x14ac:dyDescent="0.3">
      <c r="B222" s="54"/>
      <c r="C222" s="2"/>
      <c r="D222" s="798" t="s">
        <v>818</v>
      </c>
      <c r="E222" s="798"/>
      <c r="F222" s="376">
        <f t="shared" si="324"/>
        <v>0</v>
      </c>
      <c r="G222" s="624">
        <f t="shared" si="325"/>
        <v>0</v>
      </c>
      <c r="H222" s="624">
        <f t="shared" si="326"/>
        <v>0</v>
      </c>
      <c r="I222" s="376">
        <f t="shared" si="327"/>
        <v>0</v>
      </c>
      <c r="J222" s="530">
        <f t="shared" si="328"/>
        <v>0</v>
      </c>
      <c r="K222" s="530">
        <f t="shared" si="328"/>
        <v>0</v>
      </c>
      <c r="L222" s="571">
        <f t="shared" si="329"/>
        <v>0</v>
      </c>
      <c r="M222" s="151"/>
      <c r="N222" s="159">
        <f t="shared" si="256"/>
        <v>0</v>
      </c>
      <c r="O222" s="73"/>
      <c r="P222" s="1"/>
      <c r="Q222" s="1"/>
      <c r="R222" s="73"/>
      <c r="S222" s="1"/>
      <c r="T222" s="1"/>
      <c r="U222" s="1"/>
      <c r="V222" s="1"/>
      <c r="W222" s="79"/>
      <c r="X222" s="489">
        <f t="shared" si="307"/>
        <v>0</v>
      </c>
      <c r="Y222" s="414"/>
      <c r="Z222" s="1"/>
      <c r="AA222" s="79"/>
      <c r="AB222" s="79"/>
      <c r="AC222" s="79"/>
      <c r="AD222" s="44"/>
      <c r="AE222" s="168"/>
      <c r="AF222" s="190"/>
    </row>
    <row r="223" spans="1:32" ht="15.75" hidden="1" thickBot="1" x14ac:dyDescent="0.3">
      <c r="B223" s="54"/>
      <c r="C223" s="2"/>
      <c r="D223" s="801" t="s">
        <v>554</v>
      </c>
      <c r="E223" s="801"/>
      <c r="F223" s="373">
        <f t="shared" si="324"/>
        <v>0</v>
      </c>
      <c r="G223" s="621">
        <f t="shared" si="325"/>
        <v>0</v>
      </c>
      <c r="H223" s="621">
        <f t="shared" si="326"/>
        <v>0</v>
      </c>
      <c r="I223" s="373">
        <f t="shared" si="327"/>
        <v>0</v>
      </c>
      <c r="J223" s="527">
        <f t="shared" si="328"/>
        <v>0</v>
      </c>
      <c r="K223" s="527">
        <f t="shared" si="328"/>
        <v>0</v>
      </c>
      <c r="L223" s="568">
        <f t="shared" si="329"/>
        <v>0</v>
      </c>
      <c r="M223" s="141"/>
      <c r="N223" s="159">
        <f t="shared" si="256"/>
        <v>0</v>
      </c>
      <c r="O223" s="73"/>
      <c r="P223" s="1"/>
      <c r="Q223" s="1"/>
      <c r="R223" s="73"/>
      <c r="S223" s="1"/>
      <c r="T223" s="1"/>
      <c r="U223" s="1"/>
      <c r="V223" s="1"/>
      <c r="W223" s="79"/>
      <c r="X223" s="489">
        <f t="shared" si="307"/>
        <v>0</v>
      </c>
      <c r="Y223" s="414"/>
      <c r="Z223" s="1"/>
      <c r="AA223" s="79"/>
      <c r="AB223" s="79"/>
      <c r="AC223" s="79"/>
      <c r="AD223" s="44"/>
      <c r="AE223" s="168"/>
      <c r="AF223" s="190"/>
    </row>
    <row r="224" spans="1:32" ht="15.75" hidden="1" thickBot="1" x14ac:dyDescent="0.3">
      <c r="B224" s="54"/>
      <c r="C224" s="2"/>
      <c r="D224" s="801" t="s">
        <v>553</v>
      </c>
      <c r="E224" s="801"/>
      <c r="F224" s="373">
        <f t="shared" si="324"/>
        <v>0</v>
      </c>
      <c r="G224" s="621">
        <f t="shared" si="325"/>
        <v>0</v>
      </c>
      <c r="H224" s="621">
        <f t="shared" si="326"/>
        <v>0</v>
      </c>
      <c r="I224" s="373">
        <f t="shared" si="327"/>
        <v>0</v>
      </c>
      <c r="J224" s="527">
        <f t="shared" si="328"/>
        <v>0</v>
      </c>
      <c r="K224" s="527">
        <f t="shared" si="328"/>
        <v>0</v>
      </c>
      <c r="L224" s="568">
        <f t="shared" si="329"/>
        <v>0</v>
      </c>
      <c r="M224" s="141"/>
      <c r="N224" s="159">
        <f t="shared" si="256"/>
        <v>0</v>
      </c>
      <c r="O224" s="73"/>
      <c r="P224" s="1"/>
      <c r="Q224" s="1"/>
      <c r="R224" s="73"/>
      <c r="S224" s="1"/>
      <c r="T224" s="1"/>
      <c r="U224" s="1"/>
      <c r="V224" s="1"/>
      <c r="W224" s="79"/>
      <c r="X224" s="489">
        <f t="shared" si="307"/>
        <v>0</v>
      </c>
      <c r="Y224" s="414"/>
      <c r="Z224" s="1"/>
      <c r="AA224" s="79"/>
      <c r="AB224" s="79"/>
      <c r="AC224" s="79"/>
      <c r="AD224" s="44"/>
      <c r="AE224" s="168"/>
      <c r="AF224" s="190"/>
    </row>
    <row r="225" spans="1:32" ht="25.5" hidden="1" customHeight="1" x14ac:dyDescent="0.25">
      <c r="B225" s="54"/>
      <c r="C225" s="2"/>
      <c r="D225" s="798" t="s">
        <v>557</v>
      </c>
      <c r="E225" s="798"/>
      <c r="F225" s="376">
        <f t="shared" si="324"/>
        <v>0</v>
      </c>
      <c r="G225" s="624">
        <f t="shared" si="325"/>
        <v>0</v>
      </c>
      <c r="H225" s="624">
        <f t="shared" si="326"/>
        <v>0</v>
      </c>
      <c r="I225" s="376">
        <f t="shared" si="327"/>
        <v>0</v>
      </c>
      <c r="J225" s="530">
        <f t="shared" si="328"/>
        <v>0</v>
      </c>
      <c r="K225" s="530">
        <f t="shared" si="328"/>
        <v>0</v>
      </c>
      <c r="L225" s="571">
        <f t="shared" si="329"/>
        <v>0</v>
      </c>
      <c r="M225" s="151"/>
      <c r="N225" s="159">
        <f t="shared" si="256"/>
        <v>0</v>
      </c>
      <c r="O225" s="73"/>
      <c r="P225" s="1"/>
      <c r="Q225" s="1"/>
      <c r="R225" s="73"/>
      <c r="S225" s="1"/>
      <c r="T225" s="1"/>
      <c r="U225" s="1"/>
      <c r="V225" s="1"/>
      <c r="W225" s="79"/>
      <c r="X225" s="489">
        <f t="shared" si="307"/>
        <v>0</v>
      </c>
      <c r="Y225" s="414"/>
      <c r="Z225" s="1"/>
      <c r="AA225" s="79"/>
      <c r="AB225" s="79"/>
      <c r="AC225" s="79"/>
      <c r="AD225" s="44"/>
      <c r="AE225" s="168"/>
      <c r="AF225" s="190"/>
    </row>
    <row r="226" spans="1:32" ht="15.75" hidden="1" thickBot="1" x14ac:dyDescent="0.3">
      <c r="B226" s="54"/>
      <c r="C226" s="2"/>
      <c r="D226" s="801" t="s">
        <v>819</v>
      </c>
      <c r="E226" s="801"/>
      <c r="F226" s="373">
        <f t="shared" si="324"/>
        <v>0</v>
      </c>
      <c r="G226" s="621">
        <f t="shared" si="325"/>
        <v>0</v>
      </c>
      <c r="H226" s="621">
        <f t="shared" si="326"/>
        <v>0</v>
      </c>
      <c r="I226" s="373">
        <f t="shared" si="327"/>
        <v>0</v>
      </c>
      <c r="J226" s="527">
        <f t="shared" si="328"/>
        <v>0</v>
      </c>
      <c r="K226" s="527">
        <f t="shared" si="328"/>
        <v>0</v>
      </c>
      <c r="L226" s="568">
        <f t="shared" si="329"/>
        <v>0</v>
      </c>
      <c r="M226" s="141"/>
      <c r="N226" s="159">
        <f t="shared" si="256"/>
        <v>0</v>
      </c>
      <c r="O226" s="73"/>
      <c r="P226" s="1"/>
      <c r="Q226" s="1"/>
      <c r="R226" s="73"/>
      <c r="S226" s="1"/>
      <c r="T226" s="1"/>
      <c r="U226" s="1"/>
      <c r="V226" s="1"/>
      <c r="W226" s="79"/>
      <c r="X226" s="489">
        <f t="shared" si="307"/>
        <v>0</v>
      </c>
      <c r="Y226" s="414"/>
      <c r="Z226" s="1"/>
      <c r="AA226" s="79"/>
      <c r="AB226" s="79"/>
      <c r="AC226" s="79"/>
      <c r="AD226" s="44"/>
      <c r="AE226" s="168"/>
      <c r="AF226" s="190"/>
    </row>
    <row r="227" spans="1:32" ht="25.5" hidden="1" customHeight="1" x14ac:dyDescent="0.25">
      <c r="B227" s="54"/>
      <c r="C227" s="2"/>
      <c r="D227" s="798" t="s">
        <v>562</v>
      </c>
      <c r="E227" s="798"/>
      <c r="F227" s="376">
        <f t="shared" si="324"/>
        <v>0</v>
      </c>
      <c r="G227" s="624">
        <f t="shared" si="325"/>
        <v>0</v>
      </c>
      <c r="H227" s="624">
        <f t="shared" si="326"/>
        <v>0</v>
      </c>
      <c r="I227" s="376">
        <f t="shared" si="327"/>
        <v>0</v>
      </c>
      <c r="J227" s="530">
        <f t="shared" si="328"/>
        <v>0</v>
      </c>
      <c r="K227" s="530">
        <f t="shared" si="328"/>
        <v>0</v>
      </c>
      <c r="L227" s="571">
        <f t="shared" si="329"/>
        <v>0</v>
      </c>
      <c r="M227" s="151"/>
      <c r="N227" s="159">
        <f t="shared" si="256"/>
        <v>0</v>
      </c>
      <c r="O227" s="73"/>
      <c r="P227" s="1"/>
      <c r="Q227" s="1"/>
      <c r="R227" s="73"/>
      <c r="S227" s="1"/>
      <c r="T227" s="1"/>
      <c r="U227" s="1"/>
      <c r="V227" s="1"/>
      <c r="W227" s="79"/>
      <c r="X227" s="489">
        <f t="shared" si="307"/>
        <v>0</v>
      </c>
      <c r="Y227" s="414"/>
      <c r="Z227" s="1"/>
      <c r="AA227" s="79"/>
      <c r="AB227" s="79"/>
      <c r="AC227" s="79"/>
      <c r="AD227" s="44"/>
      <c r="AE227" s="168"/>
      <c r="AF227" s="190"/>
    </row>
    <row r="228" spans="1:32" ht="25.5" hidden="1" customHeight="1" x14ac:dyDescent="0.25">
      <c r="B228" s="54"/>
      <c r="C228" s="2"/>
      <c r="D228" s="798" t="s">
        <v>565</v>
      </c>
      <c r="E228" s="798"/>
      <c r="F228" s="376">
        <f t="shared" si="324"/>
        <v>0</v>
      </c>
      <c r="G228" s="624">
        <f t="shared" si="325"/>
        <v>0</v>
      </c>
      <c r="H228" s="624">
        <f t="shared" si="326"/>
        <v>0</v>
      </c>
      <c r="I228" s="376">
        <f t="shared" si="327"/>
        <v>0</v>
      </c>
      <c r="J228" s="530">
        <f t="shared" si="328"/>
        <v>0</v>
      </c>
      <c r="K228" s="530">
        <f t="shared" si="328"/>
        <v>0</v>
      </c>
      <c r="L228" s="571">
        <f t="shared" si="329"/>
        <v>0</v>
      </c>
      <c r="M228" s="151"/>
      <c r="N228" s="159">
        <f t="shared" si="256"/>
        <v>0</v>
      </c>
      <c r="O228" s="73"/>
      <c r="P228" s="1"/>
      <c r="Q228" s="1"/>
      <c r="R228" s="73"/>
      <c r="S228" s="1"/>
      <c r="T228" s="1"/>
      <c r="U228" s="1"/>
      <c r="V228" s="1"/>
      <c r="W228" s="79"/>
      <c r="X228" s="489">
        <f t="shared" si="307"/>
        <v>0</v>
      </c>
      <c r="Y228" s="414"/>
      <c r="Z228" s="1"/>
      <c r="AA228" s="79"/>
      <c r="AB228" s="79"/>
      <c r="AC228" s="79"/>
      <c r="AD228" s="44"/>
      <c r="AE228" s="168"/>
      <c r="AF228" s="190"/>
    </row>
    <row r="229" spans="1:32" s="18" customFormat="1" ht="25.5" hidden="1" customHeight="1" x14ac:dyDescent="0.25">
      <c r="A229" s="125" t="s">
        <v>276</v>
      </c>
      <c r="B229" s="90" t="s">
        <v>687</v>
      </c>
      <c r="C229" s="841" t="s">
        <v>607</v>
      </c>
      <c r="D229" s="842"/>
      <c r="E229" s="842"/>
      <c r="F229" s="383">
        <f t="shared" ref="F229:L229" si="330">F230+F231</f>
        <v>0</v>
      </c>
      <c r="G229" s="631">
        <f t="shared" si="330"/>
        <v>0</v>
      </c>
      <c r="H229" s="631">
        <f t="shared" si="330"/>
        <v>0</v>
      </c>
      <c r="I229" s="383">
        <f t="shared" si="330"/>
        <v>0</v>
      </c>
      <c r="J229" s="537">
        <f t="shared" ref="J229" si="331">J230+J231</f>
        <v>0</v>
      </c>
      <c r="K229" s="537">
        <f t="shared" si="330"/>
        <v>0</v>
      </c>
      <c r="L229" s="578">
        <f t="shared" si="330"/>
        <v>0</v>
      </c>
      <c r="M229" s="155">
        <f t="shared" ref="M229:AD229" si="332">M230+M231</f>
        <v>0</v>
      </c>
      <c r="N229" s="158">
        <f t="shared" si="256"/>
        <v>0</v>
      </c>
      <c r="O229" s="92">
        <f t="shared" ref="O229:Q229" si="333">O230+O231</f>
        <v>0</v>
      </c>
      <c r="P229" s="93">
        <f t="shared" si="333"/>
        <v>0</v>
      </c>
      <c r="Q229" s="93">
        <f t="shared" si="333"/>
        <v>0</v>
      </c>
      <c r="R229" s="92">
        <f t="shared" si="332"/>
        <v>0</v>
      </c>
      <c r="S229" s="93">
        <f t="shared" si="332"/>
        <v>0</v>
      </c>
      <c r="T229" s="93">
        <f t="shared" si="332"/>
        <v>0</v>
      </c>
      <c r="U229" s="93">
        <f t="shared" si="332"/>
        <v>0</v>
      </c>
      <c r="V229" s="93">
        <f t="shared" si="332"/>
        <v>0</v>
      </c>
      <c r="W229" s="96">
        <f t="shared" ref="W229" si="334">W230+W231</f>
        <v>0</v>
      </c>
      <c r="X229" s="487">
        <f t="shared" si="307"/>
        <v>0</v>
      </c>
      <c r="Y229" s="412">
        <f t="shared" si="332"/>
        <v>0</v>
      </c>
      <c r="Z229" s="93">
        <f t="shared" si="332"/>
        <v>0</v>
      </c>
      <c r="AA229" s="96">
        <f t="shared" si="332"/>
        <v>0</v>
      </c>
      <c r="AB229" s="96">
        <f t="shared" si="332"/>
        <v>0</v>
      </c>
      <c r="AC229" s="96">
        <f t="shared" si="332"/>
        <v>0</v>
      </c>
      <c r="AD229" s="97">
        <f t="shared" si="332"/>
        <v>0</v>
      </c>
      <c r="AE229" s="168"/>
      <c r="AF229" s="190"/>
    </row>
    <row r="230" spans="1:32" ht="25.5" hidden="1" customHeight="1" x14ac:dyDescent="0.25">
      <c r="B230" s="54"/>
      <c r="C230" s="2"/>
      <c r="D230" s="798" t="s">
        <v>568</v>
      </c>
      <c r="E230" s="798"/>
      <c r="F230" s="376">
        <f>SUM(Q230:AC230)</f>
        <v>0</v>
      </c>
      <c r="G230" s="624">
        <f>SUM(Q230:AC230)</f>
        <v>0</v>
      </c>
      <c r="H230" s="624">
        <f>SUM(Q230:AC230)</f>
        <v>0</v>
      </c>
      <c r="I230" s="376">
        <f>SUM(Q230:AC230)</f>
        <v>0</v>
      </c>
      <c r="J230" s="530">
        <f>SUM(Q230:AC230)</f>
        <v>0</v>
      </c>
      <c r="K230" s="530">
        <f>SUM(R230:AD230)</f>
        <v>0</v>
      </c>
      <c r="L230" s="571">
        <f t="shared" ref="L230:L231" si="335">SUM(R230:AD230)</f>
        <v>0</v>
      </c>
      <c r="M230" s="151"/>
      <c r="N230" s="159">
        <f t="shared" ref="N230:N287" si="336">SUM(L230:M230)</f>
        <v>0</v>
      </c>
      <c r="O230" s="73"/>
      <c r="P230" s="1"/>
      <c r="Q230" s="1"/>
      <c r="R230" s="73"/>
      <c r="S230" s="1"/>
      <c r="T230" s="1"/>
      <c r="U230" s="1"/>
      <c r="V230" s="1"/>
      <c r="W230" s="79"/>
      <c r="X230" s="489">
        <f t="shared" si="307"/>
        <v>0</v>
      </c>
      <c r="Y230" s="414"/>
      <c r="Z230" s="1"/>
      <c r="AA230" s="79"/>
      <c r="AB230" s="79"/>
      <c r="AC230" s="79"/>
      <c r="AD230" s="44"/>
      <c r="AE230" s="168"/>
      <c r="AF230" s="190"/>
    </row>
    <row r="231" spans="1:32" ht="25.5" hidden="1" customHeight="1" x14ac:dyDescent="0.25">
      <c r="B231" s="54"/>
      <c r="C231" s="2"/>
      <c r="D231" s="798" t="s">
        <v>569</v>
      </c>
      <c r="E231" s="798"/>
      <c r="F231" s="376">
        <f>SUM(Q231:AC231)</f>
        <v>0</v>
      </c>
      <c r="G231" s="624">
        <f>SUM(Q231:AC231)</f>
        <v>0</v>
      </c>
      <c r="H231" s="624">
        <f>SUM(Q231:AC231)</f>
        <v>0</v>
      </c>
      <c r="I231" s="376">
        <f>SUM(Q231:AC231)</f>
        <v>0</v>
      </c>
      <c r="J231" s="530">
        <f>SUM(Q231:AC231)</f>
        <v>0</v>
      </c>
      <c r="K231" s="530">
        <f>SUM(R231:AD231)</f>
        <v>0</v>
      </c>
      <c r="L231" s="571">
        <f t="shared" si="335"/>
        <v>0</v>
      </c>
      <c r="M231" s="151"/>
      <c r="N231" s="159">
        <f t="shared" si="336"/>
        <v>0</v>
      </c>
      <c r="O231" s="73"/>
      <c r="P231" s="1"/>
      <c r="Q231" s="1"/>
      <c r="R231" s="73"/>
      <c r="S231" s="1"/>
      <c r="T231" s="1"/>
      <c r="U231" s="1"/>
      <c r="V231" s="1"/>
      <c r="W231" s="79"/>
      <c r="X231" s="489">
        <f t="shared" si="307"/>
        <v>0</v>
      </c>
      <c r="Y231" s="414"/>
      <c r="Z231" s="1"/>
      <c r="AA231" s="79"/>
      <c r="AB231" s="79"/>
      <c r="AC231" s="79"/>
      <c r="AD231" s="44"/>
      <c r="AE231" s="168"/>
      <c r="AF231" s="190"/>
    </row>
    <row r="232" spans="1:32" s="18" customFormat="1" ht="15" hidden="1" customHeight="1" x14ac:dyDescent="0.25">
      <c r="A232" s="125" t="s">
        <v>277</v>
      </c>
      <c r="B232" s="90" t="s">
        <v>688</v>
      </c>
      <c r="C232" s="841" t="s">
        <v>820</v>
      </c>
      <c r="D232" s="842"/>
      <c r="E232" s="842"/>
      <c r="F232" s="383">
        <f t="shared" ref="F232:L232" si="337">F233+F234+F235+F236+F237+F238+F239+F240+F241+F242+F243</f>
        <v>0</v>
      </c>
      <c r="G232" s="631">
        <f t="shared" si="337"/>
        <v>0</v>
      </c>
      <c r="H232" s="631">
        <f t="shared" si="337"/>
        <v>0</v>
      </c>
      <c r="I232" s="383">
        <f t="shared" si="337"/>
        <v>0</v>
      </c>
      <c r="J232" s="537">
        <f t="shared" ref="J232" si="338">J233+J234+J235+J236+J237+J238+J239+J240+J241+J242+J243</f>
        <v>0</v>
      </c>
      <c r="K232" s="537">
        <f t="shared" si="337"/>
        <v>0</v>
      </c>
      <c r="L232" s="578">
        <f t="shared" si="337"/>
        <v>0</v>
      </c>
      <c r="M232" s="155">
        <f t="shared" ref="M232:AD232" si="339">M233+M234+M235+M236+M237+M238+M239+M240+M241+M242+M243</f>
        <v>0</v>
      </c>
      <c r="N232" s="158">
        <f t="shared" si="336"/>
        <v>0</v>
      </c>
      <c r="O232" s="92">
        <f t="shared" ref="O232:Q232" si="340">O233+O234+O235+O236+O237+O238+O239+O240+O241+O242+O243</f>
        <v>0</v>
      </c>
      <c r="P232" s="93">
        <f t="shared" si="340"/>
        <v>0</v>
      </c>
      <c r="Q232" s="93">
        <f t="shared" si="340"/>
        <v>0</v>
      </c>
      <c r="R232" s="92">
        <f t="shared" si="339"/>
        <v>0</v>
      </c>
      <c r="S232" s="93">
        <f t="shared" si="339"/>
        <v>0</v>
      </c>
      <c r="T232" s="93">
        <f t="shared" si="339"/>
        <v>0</v>
      </c>
      <c r="U232" s="93">
        <f t="shared" si="339"/>
        <v>0</v>
      </c>
      <c r="V232" s="93">
        <f t="shared" si="339"/>
        <v>0</v>
      </c>
      <c r="W232" s="96">
        <f t="shared" ref="W232" si="341">W233+W234+W235+W236+W237+W238+W239+W240+W241+W242+W243</f>
        <v>0</v>
      </c>
      <c r="X232" s="487">
        <f t="shared" si="307"/>
        <v>0</v>
      </c>
      <c r="Y232" s="412">
        <f t="shared" si="339"/>
        <v>0</v>
      </c>
      <c r="Z232" s="93">
        <f t="shared" si="339"/>
        <v>0</v>
      </c>
      <c r="AA232" s="96">
        <f t="shared" si="339"/>
        <v>0</v>
      </c>
      <c r="AB232" s="96">
        <f t="shared" si="339"/>
        <v>0</v>
      </c>
      <c r="AC232" s="96">
        <f t="shared" si="339"/>
        <v>0</v>
      </c>
      <c r="AD232" s="97">
        <f t="shared" si="339"/>
        <v>0</v>
      </c>
      <c r="AE232" s="168"/>
      <c r="AF232" s="190"/>
    </row>
    <row r="233" spans="1:32" ht="15.75" hidden="1" thickBot="1" x14ac:dyDescent="0.3">
      <c r="B233" s="54"/>
      <c r="C233" s="2"/>
      <c r="D233" s="801" t="s">
        <v>372</v>
      </c>
      <c r="E233" s="801"/>
      <c r="F233" s="373">
        <f t="shared" ref="F233:F245" si="342">SUM(Q233:AC233)</f>
        <v>0</v>
      </c>
      <c r="G233" s="621">
        <f t="shared" ref="G233:G245" si="343">SUM(Q233:AC233)</f>
        <v>0</v>
      </c>
      <c r="H233" s="621">
        <f t="shared" ref="H233:H245" si="344">SUM(Q233:AC233)</f>
        <v>0</v>
      </c>
      <c r="I233" s="373">
        <f t="shared" ref="I233:I245" si="345">SUM(Q233:AC233)</f>
        <v>0</v>
      </c>
      <c r="J233" s="527">
        <f t="shared" ref="J233:K245" si="346">SUM(Q233:AC233)</f>
        <v>0</v>
      </c>
      <c r="K233" s="527">
        <f t="shared" si="346"/>
        <v>0</v>
      </c>
      <c r="L233" s="568">
        <f t="shared" ref="L233:L245" si="347">SUM(R233:AD233)</f>
        <v>0</v>
      </c>
      <c r="M233" s="141"/>
      <c r="N233" s="159">
        <f t="shared" si="336"/>
        <v>0</v>
      </c>
      <c r="O233" s="73"/>
      <c r="P233" s="1"/>
      <c r="Q233" s="1"/>
      <c r="R233" s="73"/>
      <c r="S233" s="1"/>
      <c r="T233" s="1"/>
      <c r="U233" s="1"/>
      <c r="V233" s="1"/>
      <c r="W233" s="79"/>
      <c r="X233" s="489">
        <f t="shared" si="307"/>
        <v>0</v>
      </c>
      <c r="Y233" s="414"/>
      <c r="Z233" s="1"/>
      <c r="AA233" s="79"/>
      <c r="AB233" s="79"/>
      <c r="AC233" s="79"/>
      <c r="AD233" s="44"/>
      <c r="AE233" s="168"/>
      <c r="AF233" s="190"/>
    </row>
    <row r="234" spans="1:32" ht="15.75" hidden="1" thickBot="1" x14ac:dyDescent="0.3">
      <c r="B234" s="54"/>
      <c r="C234" s="2"/>
      <c r="D234" s="801" t="s">
        <v>821</v>
      </c>
      <c r="E234" s="801"/>
      <c r="F234" s="373">
        <f t="shared" si="342"/>
        <v>0</v>
      </c>
      <c r="G234" s="621">
        <f t="shared" si="343"/>
        <v>0</v>
      </c>
      <c r="H234" s="621">
        <f t="shared" si="344"/>
        <v>0</v>
      </c>
      <c r="I234" s="373">
        <f t="shared" si="345"/>
        <v>0</v>
      </c>
      <c r="J234" s="527">
        <f t="shared" si="346"/>
        <v>0</v>
      </c>
      <c r="K234" s="527">
        <f t="shared" si="346"/>
        <v>0</v>
      </c>
      <c r="L234" s="568">
        <f t="shared" si="347"/>
        <v>0</v>
      </c>
      <c r="M234" s="141"/>
      <c r="N234" s="159">
        <f t="shared" si="336"/>
        <v>0</v>
      </c>
      <c r="O234" s="73"/>
      <c r="P234" s="1"/>
      <c r="Q234" s="1"/>
      <c r="R234" s="73"/>
      <c r="S234" s="1"/>
      <c r="T234" s="1"/>
      <c r="U234" s="1"/>
      <c r="V234" s="1"/>
      <c r="W234" s="79"/>
      <c r="X234" s="489">
        <f t="shared" si="307"/>
        <v>0</v>
      </c>
      <c r="Y234" s="414"/>
      <c r="Z234" s="1"/>
      <c r="AA234" s="79"/>
      <c r="AB234" s="79"/>
      <c r="AC234" s="79"/>
      <c r="AD234" s="44"/>
      <c r="AE234" s="168"/>
      <c r="AF234" s="190"/>
    </row>
    <row r="235" spans="1:32" ht="15.75" hidden="1" thickBot="1" x14ac:dyDescent="0.3">
      <c r="B235" s="54"/>
      <c r="C235" s="2"/>
      <c r="D235" s="801" t="s">
        <v>375</v>
      </c>
      <c r="E235" s="801"/>
      <c r="F235" s="373">
        <f t="shared" si="342"/>
        <v>0</v>
      </c>
      <c r="G235" s="621">
        <f t="shared" si="343"/>
        <v>0</v>
      </c>
      <c r="H235" s="621">
        <f t="shared" si="344"/>
        <v>0</v>
      </c>
      <c r="I235" s="373">
        <f t="shared" si="345"/>
        <v>0</v>
      </c>
      <c r="J235" s="527">
        <f t="shared" si="346"/>
        <v>0</v>
      </c>
      <c r="K235" s="527">
        <f t="shared" si="346"/>
        <v>0</v>
      </c>
      <c r="L235" s="568">
        <f t="shared" si="347"/>
        <v>0</v>
      </c>
      <c r="M235" s="141"/>
      <c r="N235" s="159">
        <f t="shared" si="336"/>
        <v>0</v>
      </c>
      <c r="O235" s="73"/>
      <c r="P235" s="1"/>
      <c r="Q235" s="1"/>
      <c r="R235" s="73"/>
      <c r="S235" s="1"/>
      <c r="T235" s="1"/>
      <c r="U235" s="1"/>
      <c r="V235" s="1"/>
      <c r="W235" s="79"/>
      <c r="X235" s="489">
        <f t="shared" si="307"/>
        <v>0</v>
      </c>
      <c r="Y235" s="414"/>
      <c r="Z235" s="1"/>
      <c r="AA235" s="79"/>
      <c r="AB235" s="79"/>
      <c r="AC235" s="79"/>
      <c r="AD235" s="44"/>
      <c r="AE235" s="168"/>
      <c r="AF235" s="190"/>
    </row>
    <row r="236" spans="1:32" ht="15.75" hidden="1" thickBot="1" x14ac:dyDescent="0.3">
      <c r="B236" s="54"/>
      <c r="C236" s="2"/>
      <c r="D236" s="801" t="s">
        <v>373</v>
      </c>
      <c r="E236" s="801"/>
      <c r="F236" s="373">
        <f t="shared" si="342"/>
        <v>0</v>
      </c>
      <c r="G236" s="621">
        <f t="shared" si="343"/>
        <v>0</v>
      </c>
      <c r="H236" s="621">
        <f t="shared" si="344"/>
        <v>0</v>
      </c>
      <c r="I236" s="373">
        <f t="shared" si="345"/>
        <v>0</v>
      </c>
      <c r="J236" s="527">
        <f t="shared" si="346"/>
        <v>0</v>
      </c>
      <c r="K236" s="527">
        <f t="shared" si="346"/>
        <v>0</v>
      </c>
      <c r="L236" s="568">
        <f t="shared" si="347"/>
        <v>0</v>
      </c>
      <c r="M236" s="141"/>
      <c r="N236" s="159">
        <f t="shared" si="336"/>
        <v>0</v>
      </c>
      <c r="O236" s="73"/>
      <c r="P236" s="1"/>
      <c r="Q236" s="1"/>
      <c r="R236" s="73"/>
      <c r="S236" s="1"/>
      <c r="T236" s="1"/>
      <c r="U236" s="1"/>
      <c r="V236" s="1"/>
      <c r="W236" s="79"/>
      <c r="X236" s="489">
        <f t="shared" si="307"/>
        <v>0</v>
      </c>
      <c r="Y236" s="414"/>
      <c r="Z236" s="1"/>
      <c r="AA236" s="79"/>
      <c r="AB236" s="79"/>
      <c r="AC236" s="79"/>
      <c r="AD236" s="44"/>
      <c r="AE236" s="168"/>
      <c r="AF236" s="190"/>
    </row>
    <row r="237" spans="1:32" ht="15.75" hidden="1" thickBot="1" x14ac:dyDescent="0.3">
      <c r="B237" s="54"/>
      <c r="C237" s="2"/>
      <c r="D237" s="801" t="s">
        <v>822</v>
      </c>
      <c r="E237" s="801"/>
      <c r="F237" s="373">
        <f t="shared" si="342"/>
        <v>0</v>
      </c>
      <c r="G237" s="621">
        <f t="shared" si="343"/>
        <v>0</v>
      </c>
      <c r="H237" s="621">
        <f t="shared" si="344"/>
        <v>0</v>
      </c>
      <c r="I237" s="373">
        <f t="shared" si="345"/>
        <v>0</v>
      </c>
      <c r="J237" s="527">
        <f t="shared" si="346"/>
        <v>0</v>
      </c>
      <c r="K237" s="527">
        <f t="shared" si="346"/>
        <v>0</v>
      </c>
      <c r="L237" s="568">
        <f t="shared" si="347"/>
        <v>0</v>
      </c>
      <c r="M237" s="141"/>
      <c r="N237" s="159">
        <f t="shared" si="336"/>
        <v>0</v>
      </c>
      <c r="O237" s="73"/>
      <c r="P237" s="1"/>
      <c r="Q237" s="1"/>
      <c r="R237" s="73"/>
      <c r="S237" s="1"/>
      <c r="T237" s="1"/>
      <c r="U237" s="1"/>
      <c r="V237" s="1"/>
      <c r="W237" s="79"/>
      <c r="X237" s="489">
        <f t="shared" si="307"/>
        <v>0</v>
      </c>
      <c r="Y237" s="414"/>
      <c r="Z237" s="1"/>
      <c r="AA237" s="79"/>
      <c r="AB237" s="79"/>
      <c r="AC237" s="79"/>
      <c r="AD237" s="44"/>
      <c r="AE237" s="168"/>
      <c r="AF237" s="190"/>
    </row>
    <row r="238" spans="1:32" ht="25.5" hidden="1" customHeight="1" x14ac:dyDescent="0.25">
      <c r="B238" s="54"/>
      <c r="C238" s="2"/>
      <c r="D238" s="798" t="s">
        <v>537</v>
      </c>
      <c r="E238" s="798"/>
      <c r="F238" s="376">
        <f t="shared" si="342"/>
        <v>0</v>
      </c>
      <c r="G238" s="624">
        <f t="shared" si="343"/>
        <v>0</v>
      </c>
      <c r="H238" s="624">
        <f t="shared" si="344"/>
        <v>0</v>
      </c>
      <c r="I238" s="376">
        <f t="shared" si="345"/>
        <v>0</v>
      </c>
      <c r="J238" s="530">
        <f t="shared" si="346"/>
        <v>0</v>
      </c>
      <c r="K238" s="530">
        <f t="shared" si="346"/>
        <v>0</v>
      </c>
      <c r="L238" s="571">
        <f t="shared" si="347"/>
        <v>0</v>
      </c>
      <c r="M238" s="151"/>
      <c r="N238" s="159">
        <f t="shared" si="336"/>
        <v>0</v>
      </c>
      <c r="O238" s="73"/>
      <c r="P238" s="1"/>
      <c r="Q238" s="1"/>
      <c r="R238" s="73"/>
      <c r="S238" s="1"/>
      <c r="T238" s="1"/>
      <c r="U238" s="1"/>
      <c r="V238" s="1"/>
      <c r="W238" s="79"/>
      <c r="X238" s="489">
        <f t="shared" si="307"/>
        <v>0</v>
      </c>
      <c r="Y238" s="414"/>
      <c r="Z238" s="1"/>
      <c r="AA238" s="79"/>
      <c r="AB238" s="79"/>
      <c r="AC238" s="79"/>
      <c r="AD238" s="44"/>
      <c r="AE238" s="168"/>
      <c r="AF238" s="190"/>
    </row>
    <row r="239" spans="1:32" ht="25.5" hidden="1" customHeight="1" x14ac:dyDescent="0.25">
      <c r="B239" s="54"/>
      <c r="C239" s="2"/>
      <c r="D239" s="798" t="s">
        <v>540</v>
      </c>
      <c r="E239" s="798"/>
      <c r="F239" s="376">
        <f t="shared" si="342"/>
        <v>0</v>
      </c>
      <c r="G239" s="624">
        <f t="shared" si="343"/>
        <v>0</v>
      </c>
      <c r="H239" s="624">
        <f t="shared" si="344"/>
        <v>0</v>
      </c>
      <c r="I239" s="376">
        <f t="shared" si="345"/>
        <v>0</v>
      </c>
      <c r="J239" s="530">
        <f t="shared" si="346"/>
        <v>0</v>
      </c>
      <c r="K239" s="530">
        <f t="shared" si="346"/>
        <v>0</v>
      </c>
      <c r="L239" s="571">
        <f t="shared" si="347"/>
        <v>0</v>
      </c>
      <c r="M239" s="151"/>
      <c r="N239" s="159">
        <f t="shared" si="336"/>
        <v>0</v>
      </c>
      <c r="O239" s="73"/>
      <c r="P239" s="1"/>
      <c r="Q239" s="1"/>
      <c r="R239" s="73"/>
      <c r="S239" s="1"/>
      <c r="T239" s="1"/>
      <c r="U239" s="1"/>
      <c r="V239" s="1"/>
      <c r="W239" s="79"/>
      <c r="X239" s="489">
        <f t="shared" si="307"/>
        <v>0</v>
      </c>
      <c r="Y239" s="414"/>
      <c r="Z239" s="1"/>
      <c r="AA239" s="79"/>
      <c r="AB239" s="79"/>
      <c r="AC239" s="79"/>
      <c r="AD239" s="44"/>
      <c r="AE239" s="168"/>
      <c r="AF239" s="190"/>
    </row>
    <row r="240" spans="1:32" ht="15.75" hidden="1" thickBot="1" x14ac:dyDescent="0.3">
      <c r="B240" s="54"/>
      <c r="C240" s="2"/>
      <c r="D240" s="801" t="s">
        <v>823</v>
      </c>
      <c r="E240" s="801"/>
      <c r="F240" s="373">
        <f t="shared" si="342"/>
        <v>0</v>
      </c>
      <c r="G240" s="621">
        <f t="shared" si="343"/>
        <v>0</v>
      </c>
      <c r="H240" s="621">
        <f t="shared" si="344"/>
        <v>0</v>
      </c>
      <c r="I240" s="373">
        <f t="shared" si="345"/>
        <v>0</v>
      </c>
      <c r="J240" s="527">
        <f t="shared" si="346"/>
        <v>0</v>
      </c>
      <c r="K240" s="527">
        <f t="shared" si="346"/>
        <v>0</v>
      </c>
      <c r="L240" s="568">
        <f t="shared" si="347"/>
        <v>0</v>
      </c>
      <c r="M240" s="141"/>
      <c r="N240" s="159">
        <f t="shared" si="336"/>
        <v>0</v>
      </c>
      <c r="O240" s="73"/>
      <c r="P240" s="1"/>
      <c r="Q240" s="1"/>
      <c r="R240" s="73"/>
      <c r="S240" s="1"/>
      <c r="T240" s="1"/>
      <c r="U240" s="1"/>
      <c r="V240" s="1"/>
      <c r="W240" s="79"/>
      <c r="X240" s="489">
        <f t="shared" si="307"/>
        <v>0</v>
      </c>
      <c r="Y240" s="414"/>
      <c r="Z240" s="1"/>
      <c r="AA240" s="79"/>
      <c r="AB240" s="79"/>
      <c r="AC240" s="79"/>
      <c r="AD240" s="44"/>
      <c r="AE240" s="168"/>
      <c r="AF240" s="190"/>
    </row>
    <row r="241" spans="1:32" ht="15.75" hidden="1" thickBot="1" x14ac:dyDescent="0.3">
      <c r="B241" s="54"/>
      <c r="C241" s="2"/>
      <c r="D241" s="801" t="s">
        <v>374</v>
      </c>
      <c r="E241" s="801"/>
      <c r="F241" s="373">
        <f t="shared" si="342"/>
        <v>0</v>
      </c>
      <c r="G241" s="621">
        <f t="shared" si="343"/>
        <v>0</v>
      </c>
      <c r="H241" s="621">
        <f t="shared" si="344"/>
        <v>0</v>
      </c>
      <c r="I241" s="373">
        <f t="shared" si="345"/>
        <v>0</v>
      </c>
      <c r="J241" s="527">
        <f t="shared" si="346"/>
        <v>0</v>
      </c>
      <c r="K241" s="527">
        <f t="shared" si="346"/>
        <v>0</v>
      </c>
      <c r="L241" s="568">
        <f t="shared" si="347"/>
        <v>0</v>
      </c>
      <c r="M241" s="141"/>
      <c r="N241" s="159">
        <f t="shared" si="336"/>
        <v>0</v>
      </c>
      <c r="O241" s="73"/>
      <c r="P241" s="1"/>
      <c r="Q241" s="1"/>
      <c r="R241" s="73"/>
      <c r="S241" s="1"/>
      <c r="T241" s="1"/>
      <c r="U241" s="1"/>
      <c r="V241" s="1"/>
      <c r="W241" s="79"/>
      <c r="X241" s="489">
        <f t="shared" si="307"/>
        <v>0</v>
      </c>
      <c r="Y241" s="414"/>
      <c r="Z241" s="1"/>
      <c r="AA241" s="79"/>
      <c r="AB241" s="79"/>
      <c r="AC241" s="79"/>
      <c r="AD241" s="44"/>
      <c r="AE241" s="168"/>
      <c r="AF241" s="190"/>
    </row>
    <row r="242" spans="1:32" ht="15.75" hidden="1" thickBot="1" x14ac:dyDescent="0.3">
      <c r="B242" s="54"/>
      <c r="C242" s="2"/>
      <c r="D242" s="801" t="s">
        <v>824</v>
      </c>
      <c r="E242" s="801"/>
      <c r="F242" s="373">
        <f t="shared" si="342"/>
        <v>0</v>
      </c>
      <c r="G242" s="621">
        <f t="shared" si="343"/>
        <v>0</v>
      </c>
      <c r="H242" s="621">
        <f t="shared" si="344"/>
        <v>0</v>
      </c>
      <c r="I242" s="373">
        <f t="shared" si="345"/>
        <v>0</v>
      </c>
      <c r="J242" s="527">
        <f t="shared" si="346"/>
        <v>0</v>
      </c>
      <c r="K242" s="527">
        <f t="shared" si="346"/>
        <v>0</v>
      </c>
      <c r="L242" s="568">
        <f t="shared" si="347"/>
        <v>0</v>
      </c>
      <c r="M242" s="141"/>
      <c r="N242" s="159">
        <f t="shared" si="336"/>
        <v>0</v>
      </c>
      <c r="O242" s="73"/>
      <c r="P242" s="1"/>
      <c r="Q242" s="1"/>
      <c r="R242" s="73"/>
      <c r="S242" s="1"/>
      <c r="T242" s="1"/>
      <c r="U242" s="1"/>
      <c r="V242" s="1"/>
      <c r="W242" s="79"/>
      <c r="X242" s="489">
        <f t="shared" si="307"/>
        <v>0</v>
      </c>
      <c r="Y242" s="414"/>
      <c r="Z242" s="1"/>
      <c r="AA242" s="79"/>
      <c r="AB242" s="79"/>
      <c r="AC242" s="79"/>
      <c r="AD242" s="44"/>
      <c r="AE242" s="168"/>
      <c r="AF242" s="190"/>
    </row>
    <row r="243" spans="1:32" ht="15.75" hidden="1" thickBot="1" x14ac:dyDescent="0.3">
      <c r="B243" s="54"/>
      <c r="C243" s="2"/>
      <c r="D243" s="801" t="s">
        <v>566</v>
      </c>
      <c r="E243" s="801"/>
      <c r="F243" s="373">
        <f t="shared" si="342"/>
        <v>0</v>
      </c>
      <c r="G243" s="621">
        <f t="shared" si="343"/>
        <v>0</v>
      </c>
      <c r="H243" s="621">
        <f t="shared" si="344"/>
        <v>0</v>
      </c>
      <c r="I243" s="373">
        <f t="shared" si="345"/>
        <v>0</v>
      </c>
      <c r="J243" s="527">
        <f t="shared" si="346"/>
        <v>0</v>
      </c>
      <c r="K243" s="527">
        <f t="shared" si="346"/>
        <v>0</v>
      </c>
      <c r="L243" s="568">
        <f t="shared" si="347"/>
        <v>0</v>
      </c>
      <c r="M243" s="141"/>
      <c r="N243" s="159">
        <f t="shared" si="336"/>
        <v>0</v>
      </c>
      <c r="O243" s="73"/>
      <c r="P243" s="1"/>
      <c r="Q243" s="1"/>
      <c r="R243" s="73"/>
      <c r="S243" s="1"/>
      <c r="T243" s="1"/>
      <c r="U243" s="1"/>
      <c r="V243" s="1"/>
      <c r="W243" s="79"/>
      <c r="X243" s="489">
        <f t="shared" si="307"/>
        <v>0</v>
      </c>
      <c r="Y243" s="414"/>
      <c r="Z243" s="1"/>
      <c r="AA243" s="79"/>
      <c r="AB243" s="79"/>
      <c r="AC243" s="79"/>
      <c r="AD243" s="44"/>
      <c r="AE243" s="168"/>
      <c r="AF243" s="190"/>
    </row>
    <row r="244" spans="1:32" s="18" customFormat="1" ht="15.75" hidden="1" thickBot="1" x14ac:dyDescent="0.3">
      <c r="A244" s="125" t="s">
        <v>278</v>
      </c>
      <c r="B244" s="90" t="s">
        <v>689</v>
      </c>
      <c r="C244" s="803" t="s">
        <v>279</v>
      </c>
      <c r="D244" s="804"/>
      <c r="E244" s="804"/>
      <c r="F244" s="366">
        <f t="shared" si="342"/>
        <v>0</v>
      </c>
      <c r="G244" s="614">
        <f t="shared" si="343"/>
        <v>0</v>
      </c>
      <c r="H244" s="614">
        <f t="shared" si="344"/>
        <v>0</v>
      </c>
      <c r="I244" s="366">
        <f t="shared" si="345"/>
        <v>0</v>
      </c>
      <c r="J244" s="520">
        <f t="shared" si="346"/>
        <v>0</v>
      </c>
      <c r="K244" s="520">
        <f t="shared" si="346"/>
        <v>0</v>
      </c>
      <c r="L244" s="561">
        <f t="shared" si="347"/>
        <v>0</v>
      </c>
      <c r="M244" s="142"/>
      <c r="N244" s="158">
        <f t="shared" si="336"/>
        <v>0</v>
      </c>
      <c r="O244" s="92"/>
      <c r="P244" s="93"/>
      <c r="Q244" s="93"/>
      <c r="R244" s="92"/>
      <c r="S244" s="93"/>
      <c r="T244" s="93"/>
      <c r="U244" s="93"/>
      <c r="V244" s="93"/>
      <c r="W244" s="96"/>
      <c r="X244" s="487">
        <f t="shared" si="307"/>
        <v>0</v>
      </c>
      <c r="Y244" s="412"/>
      <c r="Z244" s="93"/>
      <c r="AA244" s="96"/>
      <c r="AB244" s="96"/>
      <c r="AC244" s="96"/>
      <c r="AD244" s="97"/>
      <c r="AE244" s="168"/>
      <c r="AF244" s="190"/>
    </row>
    <row r="245" spans="1:32" s="18" customFormat="1" ht="15.75" hidden="1" thickBot="1" x14ac:dyDescent="0.3">
      <c r="A245" s="125" t="s">
        <v>280</v>
      </c>
      <c r="B245" s="90" t="s">
        <v>690</v>
      </c>
      <c r="C245" s="803" t="s">
        <v>281</v>
      </c>
      <c r="D245" s="804"/>
      <c r="E245" s="804"/>
      <c r="F245" s="366">
        <f t="shared" si="342"/>
        <v>0</v>
      </c>
      <c r="G245" s="614">
        <f t="shared" si="343"/>
        <v>0</v>
      </c>
      <c r="H245" s="614">
        <f t="shared" si="344"/>
        <v>0</v>
      </c>
      <c r="I245" s="366">
        <f t="shared" si="345"/>
        <v>0</v>
      </c>
      <c r="J245" s="520">
        <f t="shared" si="346"/>
        <v>0</v>
      </c>
      <c r="K245" s="520">
        <f t="shared" si="346"/>
        <v>0</v>
      </c>
      <c r="L245" s="561">
        <f t="shared" si="347"/>
        <v>0</v>
      </c>
      <c r="M245" s="142"/>
      <c r="N245" s="158">
        <f t="shared" si="336"/>
        <v>0</v>
      </c>
      <c r="O245" s="92"/>
      <c r="P245" s="93"/>
      <c r="Q245" s="93"/>
      <c r="R245" s="92"/>
      <c r="S245" s="93"/>
      <c r="T245" s="93"/>
      <c r="U245" s="93"/>
      <c r="V245" s="93"/>
      <c r="W245" s="96"/>
      <c r="X245" s="487">
        <f t="shared" si="307"/>
        <v>0</v>
      </c>
      <c r="Y245" s="412"/>
      <c r="Z245" s="93"/>
      <c r="AA245" s="96"/>
      <c r="AB245" s="96"/>
      <c r="AC245" s="96"/>
      <c r="AD245" s="97"/>
      <c r="AE245" s="168"/>
      <c r="AF245" s="190"/>
    </row>
    <row r="246" spans="1:32" s="18" customFormat="1" ht="15.75" hidden="1" thickBot="1" x14ac:dyDescent="0.3">
      <c r="A246" s="125" t="s">
        <v>282</v>
      </c>
      <c r="B246" s="90" t="s">
        <v>691</v>
      </c>
      <c r="C246" s="803" t="s">
        <v>283</v>
      </c>
      <c r="D246" s="804"/>
      <c r="E246" s="804"/>
      <c r="F246" s="366">
        <f t="shared" ref="F246:L246" si="348">F247+F248+F249+F250+F251+F252+F253+F254+F255+F256</f>
        <v>0</v>
      </c>
      <c r="G246" s="614">
        <f t="shared" si="348"/>
        <v>0</v>
      </c>
      <c r="H246" s="614">
        <f t="shared" si="348"/>
        <v>0</v>
      </c>
      <c r="I246" s="366">
        <f t="shared" si="348"/>
        <v>0</v>
      </c>
      <c r="J246" s="520">
        <f t="shared" ref="J246" si="349">J247+J248+J249+J250+J251+J252+J253+J254+J255+J256</f>
        <v>0</v>
      </c>
      <c r="K246" s="520">
        <f t="shared" si="348"/>
        <v>0</v>
      </c>
      <c r="L246" s="561">
        <f t="shared" si="348"/>
        <v>0</v>
      </c>
      <c r="M246" s="142">
        <f t="shared" ref="M246:AD246" si="350">M247+M248+M249+M250+M251+M252+M253+M254+M255+M256</f>
        <v>0</v>
      </c>
      <c r="N246" s="158">
        <f t="shared" si="336"/>
        <v>0</v>
      </c>
      <c r="O246" s="92">
        <f t="shared" ref="O246:Q246" si="351">O247+O248+O249+O250+O251+O252+O253+O254+O255+O256</f>
        <v>0</v>
      </c>
      <c r="P246" s="93">
        <f t="shared" si="351"/>
        <v>0</v>
      </c>
      <c r="Q246" s="93">
        <f t="shared" si="351"/>
        <v>0</v>
      </c>
      <c r="R246" s="92">
        <f t="shared" si="350"/>
        <v>0</v>
      </c>
      <c r="S246" s="93">
        <f t="shared" si="350"/>
        <v>0</v>
      </c>
      <c r="T246" s="93">
        <f t="shared" si="350"/>
        <v>0</v>
      </c>
      <c r="U246" s="93">
        <f t="shared" si="350"/>
        <v>0</v>
      </c>
      <c r="V246" s="93">
        <f t="shared" si="350"/>
        <v>0</v>
      </c>
      <c r="W246" s="96">
        <f t="shared" ref="W246" si="352">W247+W248+W249+W250+W251+W252+W253+W254+W255+W256</f>
        <v>0</v>
      </c>
      <c r="X246" s="487">
        <f t="shared" si="307"/>
        <v>0</v>
      </c>
      <c r="Y246" s="412">
        <f t="shared" si="350"/>
        <v>0</v>
      </c>
      <c r="Z246" s="93">
        <f t="shared" si="350"/>
        <v>0</v>
      </c>
      <c r="AA246" s="96">
        <f t="shared" si="350"/>
        <v>0</v>
      </c>
      <c r="AB246" s="96">
        <f t="shared" si="350"/>
        <v>0</v>
      </c>
      <c r="AC246" s="96">
        <f t="shared" si="350"/>
        <v>0</v>
      </c>
      <c r="AD246" s="97">
        <f t="shared" si="350"/>
        <v>0</v>
      </c>
      <c r="AE246" s="168"/>
      <c r="AF246" s="190"/>
    </row>
    <row r="247" spans="1:32" ht="15.75" hidden="1" thickBot="1" x14ac:dyDescent="0.3">
      <c r="B247" s="54"/>
      <c r="C247" s="2"/>
      <c r="D247" s="801" t="s">
        <v>376</v>
      </c>
      <c r="E247" s="801"/>
      <c r="F247" s="373">
        <f t="shared" ref="F247:F256" si="353">SUM(Q247:AC247)</f>
        <v>0</v>
      </c>
      <c r="G247" s="621">
        <f t="shared" ref="G247:G256" si="354">SUM(Q247:AC247)</f>
        <v>0</v>
      </c>
      <c r="H247" s="621">
        <f t="shared" ref="H247:H256" si="355">SUM(Q247:AC247)</f>
        <v>0</v>
      </c>
      <c r="I247" s="373">
        <f t="shared" ref="I247:I256" si="356">SUM(Q247:AC247)</f>
        <v>0</v>
      </c>
      <c r="J247" s="527">
        <f t="shared" ref="J247:K256" si="357">SUM(Q247:AC247)</f>
        <v>0</v>
      </c>
      <c r="K247" s="527">
        <f t="shared" si="357"/>
        <v>0</v>
      </c>
      <c r="L247" s="568">
        <f t="shared" ref="L247:L256" si="358">SUM(R247:AD247)</f>
        <v>0</v>
      </c>
      <c r="M247" s="141"/>
      <c r="N247" s="159">
        <f t="shared" si="336"/>
        <v>0</v>
      </c>
      <c r="O247" s="73"/>
      <c r="P247" s="1"/>
      <c r="Q247" s="1"/>
      <c r="R247" s="73"/>
      <c r="S247" s="1"/>
      <c r="T247" s="1"/>
      <c r="U247" s="1"/>
      <c r="V247" s="1"/>
      <c r="W247" s="79"/>
      <c r="X247" s="489">
        <f t="shared" si="307"/>
        <v>0</v>
      </c>
      <c r="Y247" s="414"/>
      <c r="Z247" s="1"/>
      <c r="AA247" s="79"/>
      <c r="AB247" s="79"/>
      <c r="AC247" s="79"/>
      <c r="AD247" s="44"/>
      <c r="AE247" s="168"/>
      <c r="AF247" s="190"/>
    </row>
    <row r="248" spans="1:32" ht="15.75" hidden="1" thickBot="1" x14ac:dyDescent="0.3">
      <c r="B248" s="54"/>
      <c r="C248" s="2"/>
      <c r="D248" s="801" t="s">
        <v>377</v>
      </c>
      <c r="E248" s="801"/>
      <c r="F248" s="373">
        <f t="shared" si="353"/>
        <v>0</v>
      </c>
      <c r="G248" s="621">
        <f t="shared" si="354"/>
        <v>0</v>
      </c>
      <c r="H248" s="621">
        <f t="shared" si="355"/>
        <v>0</v>
      </c>
      <c r="I248" s="373">
        <f t="shared" si="356"/>
        <v>0</v>
      </c>
      <c r="J248" s="527">
        <f t="shared" si="357"/>
        <v>0</v>
      </c>
      <c r="K248" s="527">
        <f t="shared" si="357"/>
        <v>0</v>
      </c>
      <c r="L248" s="568">
        <f t="shared" si="358"/>
        <v>0</v>
      </c>
      <c r="M248" s="141"/>
      <c r="N248" s="159">
        <f t="shared" si="336"/>
        <v>0</v>
      </c>
      <c r="O248" s="73"/>
      <c r="P248" s="1"/>
      <c r="Q248" s="1"/>
      <c r="R248" s="73"/>
      <c r="S248" s="1"/>
      <c r="T248" s="1"/>
      <c r="U248" s="1"/>
      <c r="V248" s="1"/>
      <c r="W248" s="79"/>
      <c r="X248" s="489">
        <f t="shared" si="307"/>
        <v>0</v>
      </c>
      <c r="Y248" s="414"/>
      <c r="Z248" s="1"/>
      <c r="AA248" s="79"/>
      <c r="AB248" s="79"/>
      <c r="AC248" s="79"/>
      <c r="AD248" s="44"/>
      <c r="AE248" s="168"/>
      <c r="AF248" s="190"/>
    </row>
    <row r="249" spans="1:32" ht="15.75" hidden="1" thickBot="1" x14ac:dyDescent="0.3">
      <c r="B249" s="54"/>
      <c r="C249" s="2"/>
      <c r="D249" s="801" t="s">
        <v>378</v>
      </c>
      <c r="E249" s="801"/>
      <c r="F249" s="373">
        <f t="shared" si="353"/>
        <v>0</v>
      </c>
      <c r="G249" s="621">
        <f t="shared" si="354"/>
        <v>0</v>
      </c>
      <c r="H249" s="621">
        <f t="shared" si="355"/>
        <v>0</v>
      </c>
      <c r="I249" s="373">
        <f t="shared" si="356"/>
        <v>0</v>
      </c>
      <c r="J249" s="527">
        <f t="shared" si="357"/>
        <v>0</v>
      </c>
      <c r="K249" s="527">
        <f t="shared" si="357"/>
        <v>0</v>
      </c>
      <c r="L249" s="568">
        <f t="shared" si="358"/>
        <v>0</v>
      </c>
      <c r="M249" s="141"/>
      <c r="N249" s="159">
        <f t="shared" si="336"/>
        <v>0</v>
      </c>
      <c r="O249" s="73"/>
      <c r="P249" s="1"/>
      <c r="Q249" s="1"/>
      <c r="R249" s="73"/>
      <c r="S249" s="1"/>
      <c r="T249" s="1"/>
      <c r="U249" s="1"/>
      <c r="V249" s="1"/>
      <c r="W249" s="79"/>
      <c r="X249" s="489">
        <f t="shared" si="307"/>
        <v>0</v>
      </c>
      <c r="Y249" s="414"/>
      <c r="Z249" s="1"/>
      <c r="AA249" s="79"/>
      <c r="AB249" s="79"/>
      <c r="AC249" s="79"/>
      <c r="AD249" s="44"/>
      <c r="AE249" s="168"/>
      <c r="AF249" s="190"/>
    </row>
    <row r="250" spans="1:32" ht="15.75" hidden="1" thickBot="1" x14ac:dyDescent="0.3">
      <c r="B250" s="54"/>
      <c r="C250" s="2"/>
      <c r="D250" s="801" t="s">
        <v>379</v>
      </c>
      <c r="E250" s="801"/>
      <c r="F250" s="373">
        <f t="shared" si="353"/>
        <v>0</v>
      </c>
      <c r="G250" s="621">
        <f t="shared" si="354"/>
        <v>0</v>
      </c>
      <c r="H250" s="621">
        <f t="shared" si="355"/>
        <v>0</v>
      </c>
      <c r="I250" s="373">
        <f t="shared" si="356"/>
        <v>0</v>
      </c>
      <c r="J250" s="527">
        <f t="shared" si="357"/>
        <v>0</v>
      </c>
      <c r="K250" s="527">
        <f t="shared" si="357"/>
        <v>0</v>
      </c>
      <c r="L250" s="568">
        <f t="shared" si="358"/>
        <v>0</v>
      </c>
      <c r="M250" s="141"/>
      <c r="N250" s="159">
        <f t="shared" si="336"/>
        <v>0</v>
      </c>
      <c r="O250" s="73"/>
      <c r="P250" s="1"/>
      <c r="Q250" s="1"/>
      <c r="R250" s="73"/>
      <c r="S250" s="1"/>
      <c r="T250" s="1"/>
      <c r="U250" s="1"/>
      <c r="V250" s="1"/>
      <c r="W250" s="79"/>
      <c r="X250" s="489">
        <f t="shared" si="307"/>
        <v>0</v>
      </c>
      <c r="Y250" s="414"/>
      <c r="Z250" s="1"/>
      <c r="AA250" s="79"/>
      <c r="AB250" s="79"/>
      <c r="AC250" s="79"/>
      <c r="AD250" s="44"/>
      <c r="AE250" s="168"/>
      <c r="AF250" s="190"/>
    </row>
    <row r="251" spans="1:32" ht="15.75" hidden="1" thickBot="1" x14ac:dyDescent="0.3">
      <c r="B251" s="54"/>
      <c r="C251" s="2"/>
      <c r="D251" s="801" t="s">
        <v>380</v>
      </c>
      <c r="E251" s="801"/>
      <c r="F251" s="373">
        <f t="shared" si="353"/>
        <v>0</v>
      </c>
      <c r="G251" s="621">
        <f t="shared" si="354"/>
        <v>0</v>
      </c>
      <c r="H251" s="621">
        <f t="shared" si="355"/>
        <v>0</v>
      </c>
      <c r="I251" s="373">
        <f t="shared" si="356"/>
        <v>0</v>
      </c>
      <c r="J251" s="527">
        <f t="shared" si="357"/>
        <v>0</v>
      </c>
      <c r="K251" s="527">
        <f t="shared" si="357"/>
        <v>0</v>
      </c>
      <c r="L251" s="568">
        <f t="shared" si="358"/>
        <v>0</v>
      </c>
      <c r="M251" s="141"/>
      <c r="N251" s="159">
        <f t="shared" si="336"/>
        <v>0</v>
      </c>
      <c r="O251" s="73"/>
      <c r="P251" s="1"/>
      <c r="Q251" s="1"/>
      <c r="R251" s="73"/>
      <c r="S251" s="1"/>
      <c r="T251" s="1"/>
      <c r="U251" s="1"/>
      <c r="V251" s="1"/>
      <c r="W251" s="79"/>
      <c r="X251" s="489">
        <f t="shared" si="307"/>
        <v>0</v>
      </c>
      <c r="Y251" s="414"/>
      <c r="Z251" s="1"/>
      <c r="AA251" s="79"/>
      <c r="AB251" s="79"/>
      <c r="AC251" s="79"/>
      <c r="AD251" s="44"/>
      <c r="AE251" s="168"/>
      <c r="AF251" s="190"/>
    </row>
    <row r="252" spans="1:32" ht="25.5" hidden="1" customHeight="1" x14ac:dyDescent="0.25">
      <c r="B252" s="54"/>
      <c r="C252" s="2"/>
      <c r="D252" s="798" t="s">
        <v>538</v>
      </c>
      <c r="E252" s="798"/>
      <c r="F252" s="376">
        <f t="shared" si="353"/>
        <v>0</v>
      </c>
      <c r="G252" s="624">
        <f t="shared" si="354"/>
        <v>0</v>
      </c>
      <c r="H252" s="624">
        <f t="shared" si="355"/>
        <v>0</v>
      </c>
      <c r="I252" s="376">
        <f t="shared" si="356"/>
        <v>0</v>
      </c>
      <c r="J252" s="530">
        <f t="shared" si="357"/>
        <v>0</v>
      </c>
      <c r="K252" s="530">
        <f t="shared" si="357"/>
        <v>0</v>
      </c>
      <c r="L252" s="571">
        <f t="shared" si="358"/>
        <v>0</v>
      </c>
      <c r="M252" s="151"/>
      <c r="N252" s="159">
        <f t="shared" si="336"/>
        <v>0</v>
      </c>
      <c r="O252" s="73"/>
      <c r="P252" s="1"/>
      <c r="Q252" s="1"/>
      <c r="R252" s="73"/>
      <c r="S252" s="1"/>
      <c r="T252" s="1"/>
      <c r="U252" s="1"/>
      <c r="V252" s="1"/>
      <c r="W252" s="79"/>
      <c r="X252" s="489">
        <f t="shared" si="307"/>
        <v>0</v>
      </c>
      <c r="Y252" s="414"/>
      <c r="Z252" s="1"/>
      <c r="AA252" s="79"/>
      <c r="AB252" s="79"/>
      <c r="AC252" s="79"/>
      <c r="AD252" s="44"/>
      <c r="AE252" s="168"/>
      <c r="AF252" s="190"/>
    </row>
    <row r="253" spans="1:32" ht="25.5" hidden="1" customHeight="1" x14ac:dyDescent="0.25">
      <c r="B253" s="54"/>
      <c r="C253" s="2"/>
      <c r="D253" s="798" t="s">
        <v>541</v>
      </c>
      <c r="E253" s="798"/>
      <c r="F253" s="376">
        <f t="shared" si="353"/>
        <v>0</v>
      </c>
      <c r="G253" s="624">
        <f t="shared" si="354"/>
        <v>0</v>
      </c>
      <c r="H253" s="624">
        <f t="shared" si="355"/>
        <v>0</v>
      </c>
      <c r="I253" s="376">
        <f t="shared" si="356"/>
        <v>0</v>
      </c>
      <c r="J253" s="530">
        <f t="shared" si="357"/>
        <v>0</v>
      </c>
      <c r="K253" s="530">
        <f t="shared" si="357"/>
        <v>0</v>
      </c>
      <c r="L253" s="571">
        <f t="shared" si="358"/>
        <v>0</v>
      </c>
      <c r="M253" s="151"/>
      <c r="N253" s="159">
        <f t="shared" si="336"/>
        <v>0</v>
      </c>
      <c r="O253" s="73"/>
      <c r="P253" s="1"/>
      <c r="Q253" s="1"/>
      <c r="R253" s="73"/>
      <c r="S253" s="1"/>
      <c r="T253" s="1"/>
      <c r="U253" s="1"/>
      <c r="V253" s="1"/>
      <c r="W253" s="79"/>
      <c r="X253" s="489">
        <f t="shared" si="307"/>
        <v>0</v>
      </c>
      <c r="Y253" s="414"/>
      <c r="Z253" s="1"/>
      <c r="AA253" s="79"/>
      <c r="AB253" s="79"/>
      <c r="AC253" s="79"/>
      <c r="AD253" s="44"/>
      <c r="AE253" s="168"/>
      <c r="AF253" s="190"/>
    </row>
    <row r="254" spans="1:32" ht="15.75" hidden="1" thickBot="1" x14ac:dyDescent="0.3">
      <c r="B254" s="54"/>
      <c r="C254" s="2"/>
      <c r="D254" s="801" t="s">
        <v>381</v>
      </c>
      <c r="E254" s="801"/>
      <c r="F254" s="373">
        <f t="shared" si="353"/>
        <v>0</v>
      </c>
      <c r="G254" s="621">
        <f t="shared" si="354"/>
        <v>0</v>
      </c>
      <c r="H254" s="621">
        <f t="shared" si="355"/>
        <v>0</v>
      </c>
      <c r="I254" s="373">
        <f t="shared" si="356"/>
        <v>0</v>
      </c>
      <c r="J254" s="527">
        <f t="shared" si="357"/>
        <v>0</v>
      </c>
      <c r="K254" s="527">
        <f t="shared" si="357"/>
        <v>0</v>
      </c>
      <c r="L254" s="568">
        <f t="shared" si="358"/>
        <v>0</v>
      </c>
      <c r="M254" s="141"/>
      <c r="N254" s="159">
        <f t="shared" si="336"/>
        <v>0</v>
      </c>
      <c r="O254" s="73"/>
      <c r="P254" s="1"/>
      <c r="Q254" s="1"/>
      <c r="R254" s="73"/>
      <c r="S254" s="1"/>
      <c r="T254" s="1"/>
      <c r="U254" s="1"/>
      <c r="V254" s="1"/>
      <c r="W254" s="79"/>
      <c r="X254" s="489">
        <f t="shared" si="307"/>
        <v>0</v>
      </c>
      <c r="Y254" s="414"/>
      <c r="Z254" s="1"/>
      <c r="AA254" s="79"/>
      <c r="AB254" s="79"/>
      <c r="AC254" s="79"/>
      <c r="AD254" s="44"/>
      <c r="AE254" s="168"/>
      <c r="AF254" s="190"/>
    </row>
    <row r="255" spans="1:32" ht="15.75" hidden="1" thickBot="1" x14ac:dyDescent="0.3">
      <c r="B255" s="54"/>
      <c r="C255" s="2"/>
      <c r="D255" s="801" t="s">
        <v>382</v>
      </c>
      <c r="E255" s="801"/>
      <c r="F255" s="373">
        <f t="shared" si="353"/>
        <v>0</v>
      </c>
      <c r="G255" s="621">
        <f t="shared" si="354"/>
        <v>0</v>
      </c>
      <c r="H255" s="621">
        <f t="shared" si="355"/>
        <v>0</v>
      </c>
      <c r="I255" s="373">
        <f t="shared" si="356"/>
        <v>0</v>
      </c>
      <c r="J255" s="527">
        <f t="shared" si="357"/>
        <v>0</v>
      </c>
      <c r="K255" s="527">
        <f t="shared" si="357"/>
        <v>0</v>
      </c>
      <c r="L255" s="568">
        <f t="shared" si="358"/>
        <v>0</v>
      </c>
      <c r="M255" s="141"/>
      <c r="N255" s="159">
        <f t="shared" si="336"/>
        <v>0</v>
      </c>
      <c r="O255" s="73"/>
      <c r="P255" s="1"/>
      <c r="Q255" s="1"/>
      <c r="R255" s="73"/>
      <c r="S255" s="1"/>
      <c r="T255" s="1"/>
      <c r="U255" s="1"/>
      <c r="V255" s="1"/>
      <c r="W255" s="79"/>
      <c r="X255" s="489">
        <f t="shared" si="307"/>
        <v>0</v>
      </c>
      <c r="Y255" s="414"/>
      <c r="Z255" s="1"/>
      <c r="AA255" s="79"/>
      <c r="AB255" s="79"/>
      <c r="AC255" s="79"/>
      <c r="AD255" s="44"/>
      <c r="AE255" s="168"/>
      <c r="AF255" s="190"/>
    </row>
    <row r="256" spans="1:32" ht="15.75" hidden="1" thickBot="1" x14ac:dyDescent="0.3">
      <c r="B256" s="56"/>
      <c r="C256" s="20"/>
      <c r="D256" s="806" t="s">
        <v>567</v>
      </c>
      <c r="E256" s="806"/>
      <c r="F256" s="384">
        <f t="shared" si="353"/>
        <v>0</v>
      </c>
      <c r="G256" s="632">
        <f t="shared" si="354"/>
        <v>0</v>
      </c>
      <c r="H256" s="632">
        <f t="shared" si="355"/>
        <v>0</v>
      </c>
      <c r="I256" s="384">
        <f t="shared" si="356"/>
        <v>0</v>
      </c>
      <c r="J256" s="538">
        <f t="shared" si="357"/>
        <v>0</v>
      </c>
      <c r="K256" s="538">
        <f t="shared" si="357"/>
        <v>0</v>
      </c>
      <c r="L256" s="579">
        <f t="shared" si="358"/>
        <v>0</v>
      </c>
      <c r="M256" s="143"/>
      <c r="N256" s="159">
        <f t="shared" si="336"/>
        <v>0</v>
      </c>
      <c r="O256" s="73"/>
      <c r="P256" s="1"/>
      <c r="Q256" s="1"/>
      <c r="R256" s="73"/>
      <c r="S256" s="1"/>
      <c r="T256" s="1"/>
      <c r="U256" s="1"/>
      <c r="V256" s="1"/>
      <c r="W256" s="79"/>
      <c r="X256" s="489">
        <f t="shared" si="307"/>
        <v>0</v>
      </c>
      <c r="Y256" s="414"/>
      <c r="Z256" s="1"/>
      <c r="AA256" s="79"/>
      <c r="AB256" s="79"/>
      <c r="AC256" s="79"/>
      <c r="AD256" s="44"/>
      <c r="AE256" s="168"/>
      <c r="AF256" s="190"/>
    </row>
    <row r="257" spans="1:32" ht="15.75" thickBot="1" x14ac:dyDescent="0.3">
      <c r="B257" s="98" t="s">
        <v>284</v>
      </c>
      <c r="C257" s="807" t="s">
        <v>285</v>
      </c>
      <c r="D257" s="808"/>
      <c r="E257" s="808"/>
      <c r="F257" s="369">
        <f t="shared" ref="F257:L257" si="359">F258+F279+F285+F286</f>
        <v>0</v>
      </c>
      <c r="G257" s="617">
        <f t="shared" si="359"/>
        <v>0</v>
      </c>
      <c r="H257" s="617">
        <f t="shared" si="359"/>
        <v>0</v>
      </c>
      <c r="I257" s="369">
        <f t="shared" si="359"/>
        <v>0</v>
      </c>
      <c r="J257" s="523">
        <f t="shared" ref="J257" si="360">J258+J279+J285+J286</f>
        <v>0</v>
      </c>
      <c r="K257" s="523">
        <f t="shared" si="359"/>
        <v>0</v>
      </c>
      <c r="L257" s="564">
        <f t="shared" si="359"/>
        <v>0</v>
      </c>
      <c r="M257" s="144">
        <f t="shared" ref="M257:AD257" si="361">M258+M279+M285+M286</f>
        <v>0</v>
      </c>
      <c r="N257" s="156">
        <f t="shared" si="336"/>
        <v>0</v>
      </c>
      <c r="O257" s="84">
        <f t="shared" ref="O257:Q257" si="362">O258+O279+O285+O286</f>
        <v>0</v>
      </c>
      <c r="P257" s="85">
        <f t="shared" si="362"/>
        <v>0</v>
      </c>
      <c r="Q257" s="85">
        <f t="shared" si="362"/>
        <v>0</v>
      </c>
      <c r="R257" s="84">
        <f t="shared" si="361"/>
        <v>0</v>
      </c>
      <c r="S257" s="85">
        <f t="shared" si="361"/>
        <v>0</v>
      </c>
      <c r="T257" s="85">
        <f t="shared" si="361"/>
        <v>0</v>
      </c>
      <c r="U257" s="85">
        <f t="shared" si="361"/>
        <v>0</v>
      </c>
      <c r="V257" s="85">
        <f t="shared" si="361"/>
        <v>0</v>
      </c>
      <c r="W257" s="88">
        <f t="shared" ref="W257" si="363">W258+W279+W285+W286</f>
        <v>0</v>
      </c>
      <c r="X257" s="484">
        <f t="shared" si="307"/>
        <v>0</v>
      </c>
      <c r="Y257" s="409">
        <f t="shared" si="361"/>
        <v>0</v>
      </c>
      <c r="Z257" s="85">
        <f t="shared" si="361"/>
        <v>0</v>
      </c>
      <c r="AA257" s="88">
        <f t="shared" si="361"/>
        <v>0</v>
      </c>
      <c r="AB257" s="88">
        <f t="shared" si="361"/>
        <v>0</v>
      </c>
      <c r="AC257" s="88">
        <f t="shared" si="361"/>
        <v>0</v>
      </c>
      <c r="AD257" s="89">
        <f t="shared" si="361"/>
        <v>0</v>
      </c>
      <c r="AE257" s="168"/>
      <c r="AF257" s="190"/>
    </row>
    <row r="258" spans="1:32" ht="15.75" hidden="1" thickBot="1" x14ac:dyDescent="0.3">
      <c r="B258" s="114" t="s">
        <v>692</v>
      </c>
      <c r="C258" s="834" t="s">
        <v>286</v>
      </c>
      <c r="D258" s="835"/>
      <c r="E258" s="835"/>
      <c r="F258" s="364">
        <f t="shared" ref="F258:L258" si="364">F259+F263+F270+F271+F272+F273+F274+F275+F276</f>
        <v>0</v>
      </c>
      <c r="G258" s="612">
        <f t="shared" si="364"/>
        <v>0</v>
      </c>
      <c r="H258" s="612">
        <f t="shared" si="364"/>
        <v>0</v>
      </c>
      <c r="I258" s="364">
        <f t="shared" si="364"/>
        <v>0</v>
      </c>
      <c r="J258" s="518">
        <f t="shared" ref="J258" si="365">J259+J263+J270+J271+J272+J273+J274+J275+J276</f>
        <v>0</v>
      </c>
      <c r="K258" s="518">
        <f t="shared" si="364"/>
        <v>0</v>
      </c>
      <c r="L258" s="559">
        <f t="shared" si="364"/>
        <v>0</v>
      </c>
      <c r="M258" s="140">
        <f t="shared" ref="M258:AD258" si="366">M259+M263+M270+M271+M272+M273+M274+M275+M276</f>
        <v>0</v>
      </c>
      <c r="N258" s="157">
        <f t="shared" si="336"/>
        <v>0</v>
      </c>
      <c r="O258" s="116">
        <f t="shared" ref="O258:Q258" si="367">O259+O263+O270+O271+O272+O273+O274+O275+O276</f>
        <v>0</v>
      </c>
      <c r="P258" s="117">
        <f t="shared" si="367"/>
        <v>0</v>
      </c>
      <c r="Q258" s="117">
        <f t="shared" si="367"/>
        <v>0</v>
      </c>
      <c r="R258" s="116">
        <f t="shared" si="366"/>
        <v>0</v>
      </c>
      <c r="S258" s="117">
        <f t="shared" si="366"/>
        <v>0</v>
      </c>
      <c r="T258" s="117">
        <f t="shared" si="366"/>
        <v>0</v>
      </c>
      <c r="U258" s="117">
        <f t="shared" si="366"/>
        <v>0</v>
      </c>
      <c r="V258" s="117">
        <f t="shared" si="366"/>
        <v>0</v>
      </c>
      <c r="W258" s="120">
        <f t="shared" ref="W258" si="368">W259+W263+W270+W271+W272+W273+W274+W275+W276</f>
        <v>0</v>
      </c>
      <c r="X258" s="485">
        <f t="shared" si="307"/>
        <v>0</v>
      </c>
      <c r="Y258" s="410">
        <f t="shared" si="366"/>
        <v>0</v>
      </c>
      <c r="Z258" s="117">
        <f t="shared" si="366"/>
        <v>0</v>
      </c>
      <c r="AA258" s="120">
        <f t="shared" si="366"/>
        <v>0</v>
      </c>
      <c r="AB258" s="120">
        <f t="shared" si="366"/>
        <v>0</v>
      </c>
      <c r="AC258" s="120">
        <f t="shared" si="366"/>
        <v>0</v>
      </c>
      <c r="AD258" s="121">
        <f t="shared" si="366"/>
        <v>0</v>
      </c>
      <c r="AE258" s="168"/>
      <c r="AF258" s="190"/>
    </row>
    <row r="259" spans="1:32" s="18" customFormat="1" ht="15.75" hidden="1" thickBot="1" x14ac:dyDescent="0.3">
      <c r="A259" s="125"/>
      <c r="B259" s="52" t="s">
        <v>693</v>
      </c>
      <c r="C259" s="832" t="s">
        <v>287</v>
      </c>
      <c r="D259" s="833"/>
      <c r="E259" s="833"/>
      <c r="F259" s="367">
        <f t="shared" ref="F259:L259" si="369">F260+F261+F262</f>
        <v>0</v>
      </c>
      <c r="G259" s="615">
        <f t="shared" si="369"/>
        <v>0</v>
      </c>
      <c r="H259" s="615">
        <f t="shared" si="369"/>
        <v>0</v>
      </c>
      <c r="I259" s="367">
        <f t="shared" si="369"/>
        <v>0</v>
      </c>
      <c r="J259" s="521">
        <f t="shared" ref="J259" si="370">J260+J261+J262</f>
        <v>0</v>
      </c>
      <c r="K259" s="521">
        <f t="shared" si="369"/>
        <v>0</v>
      </c>
      <c r="L259" s="562">
        <f t="shared" si="369"/>
        <v>0</v>
      </c>
      <c r="M259" s="148">
        <f t="shared" ref="M259:AD259" si="371">M260+M261+M262</f>
        <v>0</v>
      </c>
      <c r="N259" s="160">
        <f t="shared" si="336"/>
        <v>0</v>
      </c>
      <c r="O259" s="75">
        <f t="shared" ref="O259:Q259" si="372">O260+O261+O262</f>
        <v>0</v>
      </c>
      <c r="P259" s="13">
        <f t="shared" si="372"/>
        <v>0</v>
      </c>
      <c r="Q259" s="13">
        <f t="shared" si="372"/>
        <v>0</v>
      </c>
      <c r="R259" s="75">
        <f t="shared" si="371"/>
        <v>0</v>
      </c>
      <c r="S259" s="13">
        <f t="shared" si="371"/>
        <v>0</v>
      </c>
      <c r="T259" s="13">
        <f t="shared" si="371"/>
        <v>0</v>
      </c>
      <c r="U259" s="13">
        <f t="shared" si="371"/>
        <v>0</v>
      </c>
      <c r="V259" s="13">
        <f t="shared" si="371"/>
        <v>0</v>
      </c>
      <c r="W259" s="80">
        <f t="shared" ref="W259" si="373">W260+W261+W262</f>
        <v>0</v>
      </c>
      <c r="X259" s="488">
        <f t="shared" si="307"/>
        <v>0</v>
      </c>
      <c r="Y259" s="413">
        <f t="shared" si="371"/>
        <v>0</v>
      </c>
      <c r="Z259" s="13">
        <f t="shared" si="371"/>
        <v>0</v>
      </c>
      <c r="AA259" s="80">
        <f t="shared" si="371"/>
        <v>0</v>
      </c>
      <c r="AB259" s="80">
        <f t="shared" si="371"/>
        <v>0</v>
      </c>
      <c r="AC259" s="80">
        <f t="shared" si="371"/>
        <v>0</v>
      </c>
      <c r="AD259" s="45">
        <f t="shared" si="371"/>
        <v>0</v>
      </c>
      <c r="AE259" s="168"/>
      <c r="AF259" s="190"/>
    </row>
    <row r="260" spans="1:32" s="189" customFormat="1" ht="15.75" hidden="1" thickBot="1" x14ac:dyDescent="0.3">
      <c r="A260" s="125" t="s">
        <v>288</v>
      </c>
      <c r="B260" s="169" t="s">
        <v>694</v>
      </c>
      <c r="C260" s="213"/>
      <c r="D260" s="836" t="s">
        <v>706</v>
      </c>
      <c r="E260" s="836"/>
      <c r="F260" s="385">
        <f>SUM(Q260:AC260)</f>
        <v>0</v>
      </c>
      <c r="G260" s="633">
        <f>SUM(Q260:AC260)</f>
        <v>0</v>
      </c>
      <c r="H260" s="633">
        <f>SUM(Q260:AC260)</f>
        <v>0</v>
      </c>
      <c r="I260" s="385">
        <f>SUM(Q260:AC260)</f>
        <v>0</v>
      </c>
      <c r="J260" s="539">
        <f t="shared" ref="J260:K262" si="374">SUM(Q260:AC260)</f>
        <v>0</v>
      </c>
      <c r="K260" s="539">
        <f t="shared" si="374"/>
        <v>0</v>
      </c>
      <c r="L260" s="580">
        <f t="shared" ref="L260:L262" si="375">SUM(R260:AD260)</f>
        <v>0</v>
      </c>
      <c r="M260" s="257"/>
      <c r="N260" s="171">
        <f t="shared" si="336"/>
        <v>0</v>
      </c>
      <c r="O260" s="179"/>
      <c r="P260" s="173"/>
      <c r="Q260" s="173"/>
      <c r="R260" s="179"/>
      <c r="S260" s="173"/>
      <c r="T260" s="173"/>
      <c r="U260" s="173"/>
      <c r="V260" s="173"/>
      <c r="W260" s="174"/>
      <c r="X260" s="486">
        <f t="shared" si="307"/>
        <v>0</v>
      </c>
      <c r="Y260" s="411"/>
      <c r="Z260" s="173"/>
      <c r="AA260" s="174"/>
      <c r="AB260" s="174"/>
      <c r="AC260" s="174"/>
      <c r="AD260" s="175"/>
      <c r="AE260" s="168"/>
      <c r="AF260" s="190"/>
    </row>
    <row r="261" spans="1:32" s="189" customFormat="1" ht="15.75" hidden="1" thickBot="1" x14ac:dyDescent="0.3">
      <c r="A261" s="125" t="s">
        <v>289</v>
      </c>
      <c r="B261" s="169" t="s">
        <v>695</v>
      </c>
      <c r="C261" s="178"/>
      <c r="D261" s="814" t="s">
        <v>707</v>
      </c>
      <c r="E261" s="814"/>
      <c r="F261" s="365">
        <f>SUM(Q261:AC261)</f>
        <v>0</v>
      </c>
      <c r="G261" s="613">
        <f>SUM(Q261:AC261)</f>
        <v>0</v>
      </c>
      <c r="H261" s="613">
        <f>SUM(Q261:AC261)</f>
        <v>0</v>
      </c>
      <c r="I261" s="365">
        <f>SUM(Q261:AC261)</f>
        <v>0</v>
      </c>
      <c r="J261" s="519">
        <f t="shared" si="374"/>
        <v>0</v>
      </c>
      <c r="K261" s="519">
        <f t="shared" si="374"/>
        <v>0</v>
      </c>
      <c r="L261" s="560">
        <f t="shared" si="375"/>
        <v>0</v>
      </c>
      <c r="M261" s="170"/>
      <c r="N261" s="171">
        <f t="shared" si="336"/>
        <v>0</v>
      </c>
      <c r="O261" s="179"/>
      <c r="P261" s="173"/>
      <c r="Q261" s="173"/>
      <c r="R261" s="179"/>
      <c r="S261" s="173"/>
      <c r="T261" s="173"/>
      <c r="U261" s="173"/>
      <c r="V261" s="173"/>
      <c r="W261" s="174"/>
      <c r="X261" s="486">
        <f t="shared" si="307"/>
        <v>0</v>
      </c>
      <c r="Y261" s="411"/>
      <c r="Z261" s="173"/>
      <c r="AA261" s="174"/>
      <c r="AB261" s="174"/>
      <c r="AC261" s="174"/>
      <c r="AD261" s="175"/>
      <c r="AE261" s="168"/>
      <c r="AF261" s="190"/>
    </row>
    <row r="262" spans="1:32" s="189" customFormat="1" ht="15.75" hidden="1" thickBot="1" x14ac:dyDescent="0.3">
      <c r="A262" s="125" t="s">
        <v>290</v>
      </c>
      <c r="B262" s="169" t="s">
        <v>696</v>
      </c>
      <c r="C262" s="178"/>
      <c r="D262" s="814" t="s">
        <v>708</v>
      </c>
      <c r="E262" s="814"/>
      <c r="F262" s="365">
        <f>SUM(Q262:AC262)</f>
        <v>0</v>
      </c>
      <c r="G262" s="613">
        <f>SUM(Q262:AC262)</f>
        <v>0</v>
      </c>
      <c r="H262" s="613">
        <f>SUM(Q262:AC262)</f>
        <v>0</v>
      </c>
      <c r="I262" s="365">
        <f>SUM(Q262:AC262)</f>
        <v>0</v>
      </c>
      <c r="J262" s="519">
        <f t="shared" si="374"/>
        <v>0</v>
      </c>
      <c r="K262" s="519">
        <f t="shared" si="374"/>
        <v>0</v>
      </c>
      <c r="L262" s="560">
        <f t="shared" si="375"/>
        <v>0</v>
      </c>
      <c r="M262" s="170"/>
      <c r="N262" s="171">
        <f t="shared" si="336"/>
        <v>0</v>
      </c>
      <c r="O262" s="179"/>
      <c r="P262" s="173"/>
      <c r="Q262" s="173"/>
      <c r="R262" s="179"/>
      <c r="S262" s="173"/>
      <c r="T262" s="173"/>
      <c r="U262" s="173"/>
      <c r="V262" s="173"/>
      <c r="W262" s="174"/>
      <c r="X262" s="486">
        <f t="shared" si="307"/>
        <v>0</v>
      </c>
      <c r="Y262" s="411"/>
      <c r="Z262" s="173"/>
      <c r="AA262" s="174"/>
      <c r="AB262" s="174"/>
      <c r="AC262" s="174"/>
      <c r="AD262" s="175"/>
      <c r="AE262" s="168"/>
      <c r="AF262" s="190"/>
    </row>
    <row r="263" spans="1:32" s="18" customFormat="1" ht="15.75" hidden="1" thickBot="1" x14ac:dyDescent="0.3">
      <c r="A263" s="125"/>
      <c r="B263" s="52" t="s">
        <v>697</v>
      </c>
      <c r="C263" s="832" t="s">
        <v>291</v>
      </c>
      <c r="D263" s="833"/>
      <c r="E263" s="833"/>
      <c r="F263" s="367">
        <f t="shared" ref="F263:L263" si="376">F264+F265+F266+F267+F268+F269</f>
        <v>0</v>
      </c>
      <c r="G263" s="615">
        <f t="shared" si="376"/>
        <v>0</v>
      </c>
      <c r="H263" s="615">
        <f t="shared" si="376"/>
        <v>0</v>
      </c>
      <c r="I263" s="367">
        <f t="shared" si="376"/>
        <v>0</v>
      </c>
      <c r="J263" s="521">
        <f t="shared" ref="J263" si="377">J264+J265+J266+J267+J268+J269</f>
        <v>0</v>
      </c>
      <c r="K263" s="521">
        <f t="shared" si="376"/>
        <v>0</v>
      </c>
      <c r="L263" s="562">
        <f t="shared" si="376"/>
        <v>0</v>
      </c>
      <c r="M263" s="148">
        <f t="shared" ref="M263:AD263" si="378">M264+M265+M266+M267+M268+M269</f>
        <v>0</v>
      </c>
      <c r="N263" s="160">
        <f t="shared" si="336"/>
        <v>0</v>
      </c>
      <c r="O263" s="75">
        <f t="shared" ref="O263:Q263" si="379">O264+O265+O266+O267+O268+O269</f>
        <v>0</v>
      </c>
      <c r="P263" s="13">
        <f t="shared" si="379"/>
        <v>0</v>
      </c>
      <c r="Q263" s="13">
        <f t="shared" si="379"/>
        <v>0</v>
      </c>
      <c r="R263" s="75">
        <f t="shared" si="378"/>
        <v>0</v>
      </c>
      <c r="S263" s="13">
        <f t="shared" si="378"/>
        <v>0</v>
      </c>
      <c r="T263" s="13">
        <f t="shared" si="378"/>
        <v>0</v>
      </c>
      <c r="U263" s="13">
        <f t="shared" si="378"/>
        <v>0</v>
      </c>
      <c r="V263" s="13">
        <f t="shared" si="378"/>
        <v>0</v>
      </c>
      <c r="W263" s="80">
        <f t="shared" ref="W263" si="380">W264+W265+W266+W267+W268+W269</f>
        <v>0</v>
      </c>
      <c r="X263" s="488">
        <f t="shared" si="307"/>
        <v>0</v>
      </c>
      <c r="Y263" s="413">
        <f t="shared" si="378"/>
        <v>0</v>
      </c>
      <c r="Z263" s="13">
        <f t="shared" si="378"/>
        <v>0</v>
      </c>
      <c r="AA263" s="80">
        <f t="shared" si="378"/>
        <v>0</v>
      </c>
      <c r="AB263" s="80">
        <f t="shared" si="378"/>
        <v>0</v>
      </c>
      <c r="AC263" s="80">
        <f t="shared" si="378"/>
        <v>0</v>
      </c>
      <c r="AD263" s="45">
        <f t="shared" si="378"/>
        <v>0</v>
      </c>
      <c r="AE263" s="168"/>
      <c r="AF263" s="190"/>
    </row>
    <row r="264" spans="1:32" s="189" customFormat="1" ht="15.75" hidden="1" thickBot="1" x14ac:dyDescent="0.3">
      <c r="A264" s="125" t="s">
        <v>292</v>
      </c>
      <c r="B264" s="169" t="s">
        <v>698</v>
      </c>
      <c r="C264" s="178"/>
      <c r="D264" s="814" t="s">
        <v>383</v>
      </c>
      <c r="E264" s="814"/>
      <c r="F264" s="365">
        <f t="shared" ref="F264:F275" si="381">SUM(Q264:AC264)</f>
        <v>0</v>
      </c>
      <c r="G264" s="613">
        <f t="shared" ref="G264:G275" si="382">SUM(Q264:AC264)</f>
        <v>0</v>
      </c>
      <c r="H264" s="613">
        <f t="shared" ref="H264:H275" si="383">SUM(Q264:AC264)</f>
        <v>0</v>
      </c>
      <c r="I264" s="365">
        <f t="shared" ref="I264:I275" si="384">SUM(Q264:AC264)</f>
        <v>0</v>
      </c>
      <c r="J264" s="519">
        <f t="shared" ref="J264:K275" si="385">SUM(Q264:AC264)</f>
        <v>0</v>
      </c>
      <c r="K264" s="519">
        <f t="shared" si="385"/>
        <v>0</v>
      </c>
      <c r="L264" s="560">
        <f t="shared" ref="L264:L275" si="386">SUM(R264:AD264)</f>
        <v>0</v>
      </c>
      <c r="M264" s="170"/>
      <c r="N264" s="171">
        <f t="shared" si="336"/>
        <v>0</v>
      </c>
      <c r="O264" s="179"/>
      <c r="P264" s="173"/>
      <c r="Q264" s="173"/>
      <c r="R264" s="179"/>
      <c r="S264" s="173"/>
      <c r="T264" s="173"/>
      <c r="U264" s="173"/>
      <c r="V264" s="173"/>
      <c r="W264" s="174"/>
      <c r="X264" s="486">
        <f t="shared" si="307"/>
        <v>0</v>
      </c>
      <c r="Y264" s="411"/>
      <c r="Z264" s="173"/>
      <c r="AA264" s="174"/>
      <c r="AB264" s="174"/>
      <c r="AC264" s="174"/>
      <c r="AD264" s="175"/>
      <c r="AE264" s="168"/>
      <c r="AF264" s="190"/>
    </row>
    <row r="265" spans="1:32" s="189" customFormat="1" ht="15.75" hidden="1" thickBot="1" x14ac:dyDescent="0.3">
      <c r="A265" s="125" t="s">
        <v>293</v>
      </c>
      <c r="B265" s="169" t="s">
        <v>699</v>
      </c>
      <c r="C265" s="178"/>
      <c r="D265" s="814" t="s">
        <v>384</v>
      </c>
      <c r="E265" s="814"/>
      <c r="F265" s="365">
        <f t="shared" si="381"/>
        <v>0</v>
      </c>
      <c r="G265" s="613">
        <f t="shared" si="382"/>
        <v>0</v>
      </c>
      <c r="H265" s="613">
        <f t="shared" si="383"/>
        <v>0</v>
      </c>
      <c r="I265" s="365">
        <f t="shared" si="384"/>
        <v>0</v>
      </c>
      <c r="J265" s="519">
        <f t="shared" si="385"/>
        <v>0</v>
      </c>
      <c r="K265" s="519">
        <f t="shared" si="385"/>
        <v>0</v>
      </c>
      <c r="L265" s="560">
        <f t="shared" si="386"/>
        <v>0</v>
      </c>
      <c r="M265" s="170"/>
      <c r="N265" s="171">
        <f t="shared" si="336"/>
        <v>0</v>
      </c>
      <c r="O265" s="179"/>
      <c r="P265" s="173"/>
      <c r="Q265" s="173"/>
      <c r="R265" s="179"/>
      <c r="S265" s="173"/>
      <c r="T265" s="173"/>
      <c r="U265" s="173"/>
      <c r="V265" s="173"/>
      <c r="W265" s="174"/>
      <c r="X265" s="486">
        <f t="shared" ref="X265:X287" si="387">SUM(R265:W265)</f>
        <v>0</v>
      </c>
      <c r="Y265" s="411"/>
      <c r="Z265" s="173"/>
      <c r="AA265" s="174"/>
      <c r="AB265" s="174"/>
      <c r="AC265" s="174"/>
      <c r="AD265" s="175"/>
      <c r="AE265" s="168"/>
      <c r="AF265" s="190"/>
    </row>
    <row r="266" spans="1:32" s="189" customFormat="1" ht="15.75" hidden="1" thickBot="1" x14ac:dyDescent="0.3">
      <c r="A266" s="125" t="s">
        <v>872</v>
      </c>
      <c r="B266" s="169" t="s">
        <v>873</v>
      </c>
      <c r="C266" s="178"/>
      <c r="D266" s="814" t="s">
        <v>874</v>
      </c>
      <c r="E266" s="814"/>
      <c r="F266" s="365">
        <f t="shared" si="381"/>
        <v>0</v>
      </c>
      <c r="G266" s="613">
        <f t="shared" si="382"/>
        <v>0</v>
      </c>
      <c r="H266" s="613">
        <f t="shared" si="383"/>
        <v>0</v>
      </c>
      <c r="I266" s="365">
        <f t="shared" si="384"/>
        <v>0</v>
      </c>
      <c r="J266" s="519">
        <f t="shared" si="385"/>
        <v>0</v>
      </c>
      <c r="K266" s="519">
        <f t="shared" si="385"/>
        <v>0</v>
      </c>
      <c r="L266" s="560">
        <f t="shared" si="386"/>
        <v>0</v>
      </c>
      <c r="M266" s="170"/>
      <c r="N266" s="171">
        <f t="shared" si="336"/>
        <v>0</v>
      </c>
      <c r="O266" s="179"/>
      <c r="P266" s="173"/>
      <c r="Q266" s="173"/>
      <c r="R266" s="179"/>
      <c r="S266" s="173"/>
      <c r="T266" s="173"/>
      <c r="U266" s="173"/>
      <c r="V266" s="173"/>
      <c r="W266" s="174"/>
      <c r="X266" s="486">
        <f t="shared" si="387"/>
        <v>0</v>
      </c>
      <c r="Y266" s="411"/>
      <c r="Z266" s="173"/>
      <c r="AA266" s="174"/>
      <c r="AB266" s="174"/>
      <c r="AC266" s="174"/>
      <c r="AD266" s="175"/>
      <c r="AE266" s="168"/>
      <c r="AF266" s="190"/>
    </row>
    <row r="267" spans="1:32" s="189" customFormat="1" ht="15.75" hidden="1" thickBot="1" x14ac:dyDescent="0.3">
      <c r="A267" s="125" t="s">
        <v>294</v>
      </c>
      <c r="B267" s="169" t="s">
        <v>700</v>
      </c>
      <c r="C267" s="178"/>
      <c r="D267" s="814" t="s">
        <v>295</v>
      </c>
      <c r="E267" s="814"/>
      <c r="F267" s="365">
        <f t="shared" si="381"/>
        <v>0</v>
      </c>
      <c r="G267" s="613">
        <f t="shared" si="382"/>
        <v>0</v>
      </c>
      <c r="H267" s="613">
        <f t="shared" si="383"/>
        <v>0</v>
      </c>
      <c r="I267" s="365">
        <f t="shared" si="384"/>
        <v>0</v>
      </c>
      <c r="J267" s="519">
        <f t="shared" si="385"/>
        <v>0</v>
      </c>
      <c r="K267" s="519">
        <f t="shared" si="385"/>
        <v>0</v>
      </c>
      <c r="L267" s="560">
        <f t="shared" si="386"/>
        <v>0</v>
      </c>
      <c r="M267" s="170"/>
      <c r="N267" s="171">
        <f t="shared" si="336"/>
        <v>0</v>
      </c>
      <c r="O267" s="179"/>
      <c r="P267" s="173"/>
      <c r="Q267" s="173"/>
      <c r="R267" s="179"/>
      <c r="S267" s="173"/>
      <c r="T267" s="173"/>
      <c r="U267" s="173"/>
      <c r="V267" s="173"/>
      <c r="W267" s="174"/>
      <c r="X267" s="486">
        <f t="shared" si="387"/>
        <v>0</v>
      </c>
      <c r="Y267" s="411"/>
      <c r="Z267" s="173"/>
      <c r="AA267" s="174"/>
      <c r="AB267" s="174"/>
      <c r="AC267" s="174"/>
      <c r="AD267" s="175"/>
      <c r="AE267" s="168"/>
      <c r="AF267" s="190"/>
    </row>
    <row r="268" spans="1:32" s="189" customFormat="1" ht="15.75" hidden="1" thickBot="1" x14ac:dyDescent="0.3">
      <c r="A268" s="125" t="s">
        <v>296</v>
      </c>
      <c r="B268" s="169" t="s">
        <v>701</v>
      </c>
      <c r="C268" s="178"/>
      <c r="D268" s="814" t="s">
        <v>297</v>
      </c>
      <c r="E268" s="814"/>
      <c r="F268" s="365">
        <f t="shared" si="381"/>
        <v>0</v>
      </c>
      <c r="G268" s="613">
        <f t="shared" si="382"/>
        <v>0</v>
      </c>
      <c r="H268" s="613">
        <f t="shared" si="383"/>
        <v>0</v>
      </c>
      <c r="I268" s="365">
        <f t="shared" si="384"/>
        <v>0</v>
      </c>
      <c r="J268" s="519">
        <f t="shared" si="385"/>
        <v>0</v>
      </c>
      <c r="K268" s="519">
        <f t="shared" si="385"/>
        <v>0</v>
      </c>
      <c r="L268" s="560">
        <f t="shared" si="386"/>
        <v>0</v>
      </c>
      <c r="M268" s="170"/>
      <c r="N268" s="171">
        <f t="shared" si="336"/>
        <v>0</v>
      </c>
      <c r="O268" s="179"/>
      <c r="P268" s="173"/>
      <c r="Q268" s="173"/>
      <c r="R268" s="179"/>
      <c r="S268" s="173"/>
      <c r="T268" s="173"/>
      <c r="U268" s="173"/>
      <c r="V268" s="173"/>
      <c r="W268" s="174"/>
      <c r="X268" s="486">
        <f t="shared" si="387"/>
        <v>0</v>
      </c>
      <c r="Y268" s="411"/>
      <c r="Z268" s="173"/>
      <c r="AA268" s="174"/>
      <c r="AB268" s="174"/>
      <c r="AC268" s="174"/>
      <c r="AD268" s="175"/>
      <c r="AE268" s="168"/>
      <c r="AF268" s="190"/>
    </row>
    <row r="269" spans="1:32" s="189" customFormat="1" ht="15.75" hidden="1" thickBot="1" x14ac:dyDescent="0.3">
      <c r="A269" s="125" t="s">
        <v>875</v>
      </c>
      <c r="B269" s="169" t="s">
        <v>876</v>
      </c>
      <c r="C269" s="178"/>
      <c r="D269" s="814" t="s">
        <v>877</v>
      </c>
      <c r="E269" s="814"/>
      <c r="F269" s="365">
        <f t="shared" si="381"/>
        <v>0</v>
      </c>
      <c r="G269" s="613">
        <f t="shared" si="382"/>
        <v>0</v>
      </c>
      <c r="H269" s="613">
        <f t="shared" si="383"/>
        <v>0</v>
      </c>
      <c r="I269" s="365">
        <f t="shared" si="384"/>
        <v>0</v>
      </c>
      <c r="J269" s="519">
        <f t="shared" si="385"/>
        <v>0</v>
      </c>
      <c r="K269" s="519">
        <f t="shared" si="385"/>
        <v>0</v>
      </c>
      <c r="L269" s="560">
        <f t="shared" si="386"/>
        <v>0</v>
      </c>
      <c r="M269" s="170"/>
      <c r="N269" s="171">
        <f t="shared" si="336"/>
        <v>0</v>
      </c>
      <c r="O269" s="179"/>
      <c r="P269" s="173"/>
      <c r="Q269" s="173"/>
      <c r="R269" s="179"/>
      <c r="S269" s="173"/>
      <c r="T269" s="173"/>
      <c r="U269" s="173"/>
      <c r="V269" s="173"/>
      <c r="W269" s="174"/>
      <c r="X269" s="486">
        <f t="shared" si="387"/>
        <v>0</v>
      </c>
      <c r="Y269" s="411"/>
      <c r="Z269" s="173"/>
      <c r="AA269" s="174"/>
      <c r="AB269" s="174"/>
      <c r="AC269" s="174"/>
      <c r="AD269" s="175"/>
      <c r="AE269" s="168"/>
      <c r="AF269" s="190"/>
    </row>
    <row r="270" spans="1:32" s="41" customFormat="1" ht="15.75" hidden="1" thickBot="1" x14ac:dyDescent="0.3">
      <c r="A270" s="125" t="s">
        <v>878</v>
      </c>
      <c r="B270" s="52" t="s">
        <v>879</v>
      </c>
      <c r="C270" s="832" t="s">
        <v>880</v>
      </c>
      <c r="D270" s="833"/>
      <c r="E270" s="833"/>
      <c r="F270" s="367">
        <f t="shared" si="381"/>
        <v>0</v>
      </c>
      <c r="G270" s="615">
        <f t="shared" si="382"/>
        <v>0</v>
      </c>
      <c r="H270" s="615">
        <f t="shared" si="383"/>
        <v>0</v>
      </c>
      <c r="I270" s="367">
        <f t="shared" si="384"/>
        <v>0</v>
      </c>
      <c r="J270" s="521">
        <f t="shared" si="385"/>
        <v>0</v>
      </c>
      <c r="K270" s="521">
        <f t="shared" si="385"/>
        <v>0</v>
      </c>
      <c r="L270" s="562">
        <f t="shared" si="386"/>
        <v>0</v>
      </c>
      <c r="M270" s="148"/>
      <c r="N270" s="160">
        <f t="shared" si="336"/>
        <v>0</v>
      </c>
      <c r="O270" s="75"/>
      <c r="P270" s="13"/>
      <c r="Q270" s="13"/>
      <c r="R270" s="75"/>
      <c r="S270" s="13"/>
      <c r="T270" s="13"/>
      <c r="U270" s="13"/>
      <c r="V270" s="13"/>
      <c r="W270" s="80"/>
      <c r="X270" s="488">
        <f t="shared" si="387"/>
        <v>0</v>
      </c>
      <c r="Y270" s="413"/>
      <c r="Z270" s="13"/>
      <c r="AA270" s="80"/>
      <c r="AB270" s="80"/>
      <c r="AC270" s="80"/>
      <c r="AD270" s="45"/>
      <c r="AE270" s="168"/>
      <c r="AF270" s="190"/>
    </row>
    <row r="271" spans="1:32" s="41" customFormat="1" ht="15.75" hidden="1" thickBot="1" x14ac:dyDescent="0.3">
      <c r="A271" s="125" t="s">
        <v>298</v>
      </c>
      <c r="B271" s="52" t="s">
        <v>702</v>
      </c>
      <c r="C271" s="832" t="s">
        <v>299</v>
      </c>
      <c r="D271" s="833"/>
      <c r="E271" s="833"/>
      <c r="F271" s="367">
        <f t="shared" si="381"/>
        <v>0</v>
      </c>
      <c r="G271" s="615">
        <f t="shared" si="382"/>
        <v>0</v>
      </c>
      <c r="H271" s="615">
        <f t="shared" si="383"/>
        <v>0</v>
      </c>
      <c r="I271" s="367">
        <f t="shared" si="384"/>
        <v>0</v>
      </c>
      <c r="J271" s="521">
        <f t="shared" si="385"/>
        <v>0</v>
      </c>
      <c r="K271" s="521">
        <f t="shared" si="385"/>
        <v>0</v>
      </c>
      <c r="L271" s="562">
        <f t="shared" si="386"/>
        <v>0</v>
      </c>
      <c r="M271" s="148"/>
      <c r="N271" s="160">
        <f t="shared" si="336"/>
        <v>0</v>
      </c>
      <c r="O271" s="75"/>
      <c r="P271" s="13"/>
      <c r="Q271" s="13"/>
      <c r="R271" s="75"/>
      <c r="S271" s="13"/>
      <c r="T271" s="13"/>
      <c r="U271" s="13"/>
      <c r="V271" s="13"/>
      <c r="W271" s="80"/>
      <c r="X271" s="488">
        <f t="shared" si="387"/>
        <v>0</v>
      </c>
      <c r="Y271" s="413"/>
      <c r="Z271" s="13"/>
      <c r="AA271" s="80"/>
      <c r="AB271" s="80"/>
      <c r="AC271" s="80"/>
      <c r="AD271" s="45"/>
      <c r="AE271" s="168"/>
      <c r="AF271" s="190"/>
    </row>
    <row r="272" spans="1:32" s="41" customFormat="1" ht="15.75" hidden="1" thickBot="1" x14ac:dyDescent="0.3">
      <c r="A272" s="125" t="s">
        <v>300</v>
      </c>
      <c r="B272" s="52" t="s">
        <v>703</v>
      </c>
      <c r="C272" s="832" t="s">
        <v>881</v>
      </c>
      <c r="D272" s="833"/>
      <c r="E272" s="833"/>
      <c r="F272" s="367">
        <f t="shared" si="381"/>
        <v>0</v>
      </c>
      <c r="G272" s="615">
        <f t="shared" si="382"/>
        <v>0</v>
      </c>
      <c r="H272" s="615">
        <f t="shared" si="383"/>
        <v>0</v>
      </c>
      <c r="I272" s="367">
        <f t="shared" si="384"/>
        <v>0</v>
      </c>
      <c r="J272" s="521">
        <f t="shared" si="385"/>
        <v>0</v>
      </c>
      <c r="K272" s="521">
        <f t="shared" si="385"/>
        <v>0</v>
      </c>
      <c r="L272" s="562">
        <f t="shared" si="386"/>
        <v>0</v>
      </c>
      <c r="M272" s="148"/>
      <c r="N272" s="160">
        <f t="shared" si="336"/>
        <v>0</v>
      </c>
      <c r="O272" s="75"/>
      <c r="P272" s="13"/>
      <c r="Q272" s="13"/>
      <c r="R272" s="75"/>
      <c r="S272" s="13"/>
      <c r="T272" s="13"/>
      <c r="U272" s="13"/>
      <c r="V272" s="13"/>
      <c r="W272" s="80"/>
      <c r="X272" s="488">
        <f t="shared" si="387"/>
        <v>0</v>
      </c>
      <c r="Y272" s="413"/>
      <c r="Z272" s="13"/>
      <c r="AA272" s="80"/>
      <c r="AB272" s="80"/>
      <c r="AC272" s="80"/>
      <c r="AD272" s="45"/>
      <c r="AE272" s="168"/>
      <c r="AF272" s="190"/>
    </row>
    <row r="273" spans="1:32" s="41" customFormat="1" ht="15.75" hidden="1" thickBot="1" x14ac:dyDescent="0.3">
      <c r="A273" s="125" t="s">
        <v>301</v>
      </c>
      <c r="B273" s="52" t="s">
        <v>704</v>
      </c>
      <c r="C273" s="832" t="s">
        <v>882</v>
      </c>
      <c r="D273" s="833"/>
      <c r="E273" s="833"/>
      <c r="F273" s="367">
        <f t="shared" si="381"/>
        <v>0</v>
      </c>
      <c r="G273" s="615">
        <f t="shared" si="382"/>
        <v>0</v>
      </c>
      <c r="H273" s="615">
        <f t="shared" si="383"/>
        <v>0</v>
      </c>
      <c r="I273" s="367">
        <f t="shared" si="384"/>
        <v>0</v>
      </c>
      <c r="J273" s="521">
        <f t="shared" si="385"/>
        <v>0</v>
      </c>
      <c r="K273" s="521">
        <f t="shared" si="385"/>
        <v>0</v>
      </c>
      <c r="L273" s="562">
        <f t="shared" si="386"/>
        <v>0</v>
      </c>
      <c r="M273" s="148"/>
      <c r="N273" s="160">
        <f t="shared" si="336"/>
        <v>0</v>
      </c>
      <c r="O273" s="75"/>
      <c r="P273" s="13"/>
      <c r="Q273" s="13"/>
      <c r="R273" s="75"/>
      <c r="S273" s="13"/>
      <c r="T273" s="13"/>
      <c r="U273" s="13"/>
      <c r="V273" s="13"/>
      <c r="W273" s="80"/>
      <c r="X273" s="488">
        <f t="shared" si="387"/>
        <v>0</v>
      </c>
      <c r="Y273" s="413"/>
      <c r="Z273" s="13"/>
      <c r="AA273" s="80"/>
      <c r="AB273" s="80"/>
      <c r="AC273" s="80"/>
      <c r="AD273" s="45"/>
      <c r="AE273" s="168"/>
      <c r="AF273" s="190"/>
    </row>
    <row r="274" spans="1:32" s="41" customFormat="1" ht="15.75" hidden="1" thickBot="1" x14ac:dyDescent="0.3">
      <c r="A274" s="125" t="s">
        <v>302</v>
      </c>
      <c r="B274" s="52" t="s">
        <v>705</v>
      </c>
      <c r="C274" s="832" t="s">
        <v>303</v>
      </c>
      <c r="D274" s="833"/>
      <c r="E274" s="833"/>
      <c r="F274" s="367">
        <f t="shared" si="381"/>
        <v>0</v>
      </c>
      <c r="G274" s="615">
        <f t="shared" si="382"/>
        <v>0</v>
      </c>
      <c r="H274" s="615">
        <f t="shared" si="383"/>
        <v>0</v>
      </c>
      <c r="I274" s="367">
        <f t="shared" si="384"/>
        <v>0</v>
      </c>
      <c r="J274" s="521">
        <f t="shared" si="385"/>
        <v>0</v>
      </c>
      <c r="K274" s="521">
        <f t="shared" si="385"/>
        <v>0</v>
      </c>
      <c r="L274" s="562">
        <f t="shared" si="386"/>
        <v>0</v>
      </c>
      <c r="M274" s="148"/>
      <c r="N274" s="160">
        <f t="shared" si="336"/>
        <v>0</v>
      </c>
      <c r="O274" s="75"/>
      <c r="P274" s="13"/>
      <c r="Q274" s="13"/>
      <c r="R274" s="75"/>
      <c r="S274" s="13"/>
      <c r="T274" s="13"/>
      <c r="U274" s="13"/>
      <c r="V274" s="13"/>
      <c r="W274" s="80"/>
      <c r="X274" s="488">
        <f t="shared" si="387"/>
        <v>0</v>
      </c>
      <c r="Y274" s="413"/>
      <c r="Z274" s="13"/>
      <c r="AA274" s="80"/>
      <c r="AB274" s="80"/>
      <c r="AC274" s="80"/>
      <c r="AD274" s="45"/>
      <c r="AE274" s="168"/>
      <c r="AF274" s="190"/>
    </row>
    <row r="275" spans="1:32" s="41" customFormat="1" ht="15.75" hidden="1" thickBot="1" x14ac:dyDescent="0.3">
      <c r="A275" s="125" t="s">
        <v>883</v>
      </c>
      <c r="B275" s="52" t="s">
        <v>884</v>
      </c>
      <c r="C275" s="832" t="s">
        <v>886</v>
      </c>
      <c r="D275" s="833"/>
      <c r="E275" s="833"/>
      <c r="F275" s="367">
        <f t="shared" si="381"/>
        <v>0</v>
      </c>
      <c r="G275" s="615">
        <f t="shared" si="382"/>
        <v>0</v>
      </c>
      <c r="H275" s="615">
        <f t="shared" si="383"/>
        <v>0</v>
      </c>
      <c r="I275" s="367">
        <f t="shared" si="384"/>
        <v>0</v>
      </c>
      <c r="J275" s="521">
        <f t="shared" si="385"/>
        <v>0</v>
      </c>
      <c r="K275" s="521">
        <f t="shared" si="385"/>
        <v>0</v>
      </c>
      <c r="L275" s="562">
        <f t="shared" si="386"/>
        <v>0</v>
      </c>
      <c r="M275" s="148"/>
      <c r="N275" s="160">
        <f t="shared" si="336"/>
        <v>0</v>
      </c>
      <c r="O275" s="75"/>
      <c r="P275" s="13"/>
      <c r="Q275" s="13"/>
      <c r="R275" s="75"/>
      <c r="S275" s="13"/>
      <c r="T275" s="13"/>
      <c r="U275" s="13"/>
      <c r="V275" s="13"/>
      <c r="W275" s="80"/>
      <c r="X275" s="488">
        <f t="shared" si="387"/>
        <v>0</v>
      </c>
      <c r="Y275" s="413"/>
      <c r="Z275" s="13"/>
      <c r="AA275" s="80"/>
      <c r="AB275" s="80"/>
      <c r="AC275" s="80"/>
      <c r="AD275" s="45"/>
      <c r="AE275" s="168"/>
      <c r="AF275" s="190"/>
    </row>
    <row r="276" spans="1:32" s="41" customFormat="1" ht="15.75" hidden="1" thickBot="1" x14ac:dyDescent="0.3">
      <c r="A276" s="125"/>
      <c r="B276" s="52" t="s">
        <v>885</v>
      </c>
      <c r="C276" s="832" t="s">
        <v>887</v>
      </c>
      <c r="D276" s="833"/>
      <c r="E276" s="833"/>
      <c r="F276" s="367">
        <f t="shared" ref="F276:L276" si="388">F277+F278</f>
        <v>0</v>
      </c>
      <c r="G276" s="615">
        <f t="shared" si="388"/>
        <v>0</v>
      </c>
      <c r="H276" s="615">
        <f t="shared" si="388"/>
        <v>0</v>
      </c>
      <c r="I276" s="367">
        <f t="shared" si="388"/>
        <v>0</v>
      </c>
      <c r="J276" s="521">
        <f t="shared" ref="J276" si="389">J277+J278</f>
        <v>0</v>
      </c>
      <c r="K276" s="521">
        <f t="shared" si="388"/>
        <v>0</v>
      </c>
      <c r="L276" s="562">
        <f t="shared" si="388"/>
        <v>0</v>
      </c>
      <c r="M276" s="148">
        <f t="shared" ref="M276:AD276" si="390">M277+M278</f>
        <v>0</v>
      </c>
      <c r="N276" s="160">
        <f t="shared" si="336"/>
        <v>0</v>
      </c>
      <c r="O276" s="75">
        <f t="shared" ref="O276:Q276" si="391">O277+O278</f>
        <v>0</v>
      </c>
      <c r="P276" s="13">
        <f t="shared" si="391"/>
        <v>0</v>
      </c>
      <c r="Q276" s="13">
        <f t="shared" si="391"/>
        <v>0</v>
      </c>
      <c r="R276" s="75">
        <f t="shared" si="390"/>
        <v>0</v>
      </c>
      <c r="S276" s="13">
        <f t="shared" si="390"/>
        <v>0</v>
      </c>
      <c r="T276" s="13">
        <f t="shared" si="390"/>
        <v>0</v>
      </c>
      <c r="U276" s="13">
        <f t="shared" si="390"/>
        <v>0</v>
      </c>
      <c r="V276" s="13">
        <f t="shared" si="390"/>
        <v>0</v>
      </c>
      <c r="W276" s="80">
        <f t="shared" ref="W276" si="392">W277+W278</f>
        <v>0</v>
      </c>
      <c r="X276" s="488">
        <f t="shared" si="387"/>
        <v>0</v>
      </c>
      <c r="Y276" s="413">
        <f t="shared" si="390"/>
        <v>0</v>
      </c>
      <c r="Z276" s="13">
        <f t="shared" si="390"/>
        <v>0</v>
      </c>
      <c r="AA276" s="80">
        <f t="shared" si="390"/>
        <v>0</v>
      </c>
      <c r="AB276" s="80">
        <f t="shared" si="390"/>
        <v>0</v>
      </c>
      <c r="AC276" s="80">
        <f t="shared" si="390"/>
        <v>0</v>
      </c>
      <c r="AD276" s="45">
        <f t="shared" si="390"/>
        <v>0</v>
      </c>
      <c r="AE276" s="168"/>
      <c r="AF276" s="190"/>
    </row>
    <row r="277" spans="1:32" s="189" customFormat="1" ht="15.75" hidden="1" thickBot="1" x14ac:dyDescent="0.3">
      <c r="A277" s="125" t="s">
        <v>889</v>
      </c>
      <c r="B277" s="169" t="s">
        <v>888</v>
      </c>
      <c r="C277" s="178"/>
      <c r="D277" s="814" t="s">
        <v>892</v>
      </c>
      <c r="E277" s="814"/>
      <c r="F277" s="365">
        <f>SUM(Q277:AC277)</f>
        <v>0</v>
      </c>
      <c r="G277" s="613">
        <f>SUM(Q277:AC277)</f>
        <v>0</v>
      </c>
      <c r="H277" s="613">
        <f>SUM(Q277:AC277)</f>
        <v>0</v>
      </c>
      <c r="I277" s="365">
        <f>SUM(Q277:AC277)</f>
        <v>0</v>
      </c>
      <c r="J277" s="519">
        <f>SUM(Q277:AC277)</f>
        <v>0</v>
      </c>
      <c r="K277" s="519">
        <f>SUM(R277:AD277)</f>
        <v>0</v>
      </c>
      <c r="L277" s="560">
        <f t="shared" ref="L277:L278" si="393">SUM(R277:AD277)</f>
        <v>0</v>
      </c>
      <c r="M277" s="170"/>
      <c r="N277" s="171">
        <f t="shared" si="336"/>
        <v>0</v>
      </c>
      <c r="O277" s="179"/>
      <c r="P277" s="173"/>
      <c r="Q277" s="173"/>
      <c r="R277" s="179"/>
      <c r="S277" s="173"/>
      <c r="T277" s="173"/>
      <c r="U277" s="173"/>
      <c r="V277" s="173"/>
      <c r="W277" s="174"/>
      <c r="X277" s="486">
        <f t="shared" si="387"/>
        <v>0</v>
      </c>
      <c r="Y277" s="411"/>
      <c r="Z277" s="173"/>
      <c r="AA277" s="174"/>
      <c r="AB277" s="174"/>
      <c r="AC277" s="174"/>
      <c r="AD277" s="175"/>
      <c r="AE277" s="168"/>
      <c r="AF277" s="190"/>
    </row>
    <row r="278" spans="1:32" s="189" customFormat="1" ht="15.75" hidden="1" thickBot="1" x14ac:dyDescent="0.3">
      <c r="A278" s="125" t="s">
        <v>890</v>
      </c>
      <c r="B278" s="169" t="s">
        <v>891</v>
      </c>
      <c r="C278" s="178"/>
      <c r="D278" s="814" t="s">
        <v>893</v>
      </c>
      <c r="E278" s="814"/>
      <c r="F278" s="365">
        <f>SUM(Q278:AC278)</f>
        <v>0</v>
      </c>
      <c r="G278" s="613">
        <f>SUM(Q278:AC278)</f>
        <v>0</v>
      </c>
      <c r="H278" s="613">
        <f>SUM(Q278:AC278)</f>
        <v>0</v>
      </c>
      <c r="I278" s="365">
        <f>SUM(Q278:AC278)</f>
        <v>0</v>
      </c>
      <c r="J278" s="519">
        <f>SUM(Q278:AC278)</f>
        <v>0</v>
      </c>
      <c r="K278" s="519">
        <f>SUM(R278:AD278)</f>
        <v>0</v>
      </c>
      <c r="L278" s="560">
        <f t="shared" si="393"/>
        <v>0</v>
      </c>
      <c r="M278" s="170"/>
      <c r="N278" s="171">
        <f t="shared" si="336"/>
        <v>0</v>
      </c>
      <c r="O278" s="179"/>
      <c r="P278" s="173"/>
      <c r="Q278" s="173"/>
      <c r="R278" s="179"/>
      <c r="S278" s="173"/>
      <c r="T278" s="173"/>
      <c r="U278" s="173"/>
      <c r="V278" s="173"/>
      <c r="W278" s="174"/>
      <c r="X278" s="486">
        <f t="shared" si="387"/>
        <v>0</v>
      </c>
      <c r="Y278" s="411"/>
      <c r="Z278" s="173"/>
      <c r="AA278" s="174"/>
      <c r="AB278" s="174"/>
      <c r="AC278" s="174"/>
      <c r="AD278" s="175"/>
      <c r="AE278" s="168"/>
      <c r="AF278" s="190"/>
    </row>
    <row r="279" spans="1:32" ht="15.75" hidden="1" thickBot="1" x14ac:dyDescent="0.3">
      <c r="B279" s="90" t="s">
        <v>709</v>
      </c>
      <c r="C279" s="803" t="s">
        <v>304</v>
      </c>
      <c r="D279" s="804"/>
      <c r="E279" s="804"/>
      <c r="F279" s="366">
        <f t="shared" ref="F279:L279" si="394">F280+F281+F282+F283+F284</f>
        <v>0</v>
      </c>
      <c r="G279" s="614">
        <f t="shared" si="394"/>
        <v>0</v>
      </c>
      <c r="H279" s="614">
        <f t="shared" si="394"/>
        <v>0</v>
      </c>
      <c r="I279" s="366">
        <f t="shared" si="394"/>
        <v>0</v>
      </c>
      <c r="J279" s="520">
        <f t="shared" ref="J279" si="395">J280+J281+J282+J283+J284</f>
        <v>0</v>
      </c>
      <c r="K279" s="520">
        <f t="shared" si="394"/>
        <v>0</v>
      </c>
      <c r="L279" s="561">
        <f t="shared" si="394"/>
        <v>0</v>
      </c>
      <c r="M279" s="142">
        <f t="shared" ref="M279:AD279" si="396">M280+M281+M282+M283+M284</f>
        <v>0</v>
      </c>
      <c r="N279" s="158">
        <f t="shared" si="336"/>
        <v>0</v>
      </c>
      <c r="O279" s="92">
        <f t="shared" ref="O279:Q279" si="397">O280+O281+O282+O283+O284</f>
        <v>0</v>
      </c>
      <c r="P279" s="93">
        <f t="shared" si="397"/>
        <v>0</v>
      </c>
      <c r="Q279" s="93">
        <f t="shared" si="397"/>
        <v>0</v>
      </c>
      <c r="R279" s="92">
        <f t="shared" si="396"/>
        <v>0</v>
      </c>
      <c r="S279" s="93">
        <f t="shared" si="396"/>
        <v>0</v>
      </c>
      <c r="T279" s="93">
        <f t="shared" si="396"/>
        <v>0</v>
      </c>
      <c r="U279" s="93">
        <f t="shared" si="396"/>
        <v>0</v>
      </c>
      <c r="V279" s="93">
        <f t="shared" si="396"/>
        <v>0</v>
      </c>
      <c r="W279" s="96">
        <f t="shared" ref="W279" si="398">W280+W281+W282+W283+W284</f>
        <v>0</v>
      </c>
      <c r="X279" s="487">
        <f t="shared" si="387"/>
        <v>0</v>
      </c>
      <c r="Y279" s="412">
        <f t="shared" si="396"/>
        <v>0</v>
      </c>
      <c r="Z279" s="93">
        <f t="shared" si="396"/>
        <v>0</v>
      </c>
      <c r="AA279" s="96">
        <f t="shared" si="396"/>
        <v>0</v>
      </c>
      <c r="AB279" s="96">
        <f t="shared" si="396"/>
        <v>0</v>
      </c>
      <c r="AC279" s="96">
        <f t="shared" si="396"/>
        <v>0</v>
      </c>
      <c r="AD279" s="97">
        <f t="shared" si="396"/>
        <v>0</v>
      </c>
      <c r="AE279" s="168"/>
      <c r="AF279" s="190"/>
    </row>
    <row r="280" spans="1:32" s="41" customFormat="1" ht="15.75" hidden="1" thickBot="1" x14ac:dyDescent="0.3">
      <c r="A280" s="125" t="s">
        <v>305</v>
      </c>
      <c r="B280" s="176" t="s">
        <v>710</v>
      </c>
      <c r="C280" s="837" t="s">
        <v>385</v>
      </c>
      <c r="D280" s="838"/>
      <c r="E280" s="838"/>
      <c r="F280" s="368">
        <f t="shared" ref="F280:F286" si="399">SUM(Q280:AC280)</f>
        <v>0</v>
      </c>
      <c r="G280" s="616">
        <f t="shared" ref="G280:G286" si="400">SUM(Q280:AC280)</f>
        <v>0</v>
      </c>
      <c r="H280" s="616">
        <f t="shared" ref="H280:H286" si="401">SUM(Q280:AC280)</f>
        <v>0</v>
      </c>
      <c r="I280" s="368">
        <f t="shared" ref="I280:I286" si="402">SUM(Q280:AC280)</f>
        <v>0</v>
      </c>
      <c r="J280" s="522">
        <f t="shared" ref="J280:K286" si="403">SUM(Q280:AC280)</f>
        <v>0</v>
      </c>
      <c r="K280" s="522">
        <f t="shared" si="403"/>
        <v>0</v>
      </c>
      <c r="L280" s="563">
        <f t="shared" ref="L280:L286" si="404">SUM(R280:AD280)</f>
        <v>0</v>
      </c>
      <c r="M280" s="177"/>
      <c r="N280" s="191">
        <f t="shared" si="336"/>
        <v>0</v>
      </c>
      <c r="O280" s="192"/>
      <c r="P280" s="193"/>
      <c r="Q280" s="193"/>
      <c r="R280" s="192"/>
      <c r="S280" s="193"/>
      <c r="T280" s="193"/>
      <c r="U280" s="193"/>
      <c r="V280" s="193"/>
      <c r="W280" s="196"/>
      <c r="X280" s="493">
        <f t="shared" si="387"/>
        <v>0</v>
      </c>
      <c r="Y280" s="418"/>
      <c r="Z280" s="193"/>
      <c r="AA280" s="196"/>
      <c r="AB280" s="196"/>
      <c r="AC280" s="196"/>
      <c r="AD280" s="194"/>
      <c r="AE280" s="168"/>
      <c r="AF280" s="190"/>
    </row>
    <row r="281" spans="1:32" s="41" customFormat="1" ht="15.75" hidden="1" thickBot="1" x14ac:dyDescent="0.3">
      <c r="A281" s="125" t="s">
        <v>306</v>
      </c>
      <c r="B281" s="176" t="s">
        <v>711</v>
      </c>
      <c r="C281" s="837" t="s">
        <v>386</v>
      </c>
      <c r="D281" s="838"/>
      <c r="E281" s="838"/>
      <c r="F281" s="368">
        <f t="shared" si="399"/>
        <v>0</v>
      </c>
      <c r="G281" s="616">
        <f t="shared" si="400"/>
        <v>0</v>
      </c>
      <c r="H281" s="616">
        <f t="shared" si="401"/>
        <v>0</v>
      </c>
      <c r="I281" s="368">
        <f t="shared" si="402"/>
        <v>0</v>
      </c>
      <c r="J281" s="522">
        <f t="shared" si="403"/>
        <v>0</v>
      </c>
      <c r="K281" s="522">
        <f t="shared" si="403"/>
        <v>0</v>
      </c>
      <c r="L281" s="563">
        <f t="shared" si="404"/>
        <v>0</v>
      </c>
      <c r="M281" s="177"/>
      <c r="N281" s="191">
        <f t="shared" si="336"/>
        <v>0</v>
      </c>
      <c r="O281" s="192"/>
      <c r="P281" s="193"/>
      <c r="Q281" s="193"/>
      <c r="R281" s="192"/>
      <c r="S281" s="193"/>
      <c r="T281" s="193"/>
      <c r="U281" s="193"/>
      <c r="V281" s="193"/>
      <c r="W281" s="196"/>
      <c r="X281" s="493">
        <f t="shared" si="387"/>
        <v>0</v>
      </c>
      <c r="Y281" s="418"/>
      <c r="Z281" s="193"/>
      <c r="AA281" s="196"/>
      <c r="AB281" s="196"/>
      <c r="AC281" s="196"/>
      <c r="AD281" s="194"/>
      <c r="AE281" s="168"/>
      <c r="AF281" s="190"/>
    </row>
    <row r="282" spans="1:32" s="41" customFormat="1" ht="15.75" hidden="1" thickBot="1" x14ac:dyDescent="0.3">
      <c r="A282" s="125" t="s">
        <v>307</v>
      </c>
      <c r="B282" s="176" t="s">
        <v>712</v>
      </c>
      <c r="C282" s="837" t="s">
        <v>308</v>
      </c>
      <c r="D282" s="838"/>
      <c r="E282" s="838"/>
      <c r="F282" s="368">
        <f t="shared" si="399"/>
        <v>0</v>
      </c>
      <c r="G282" s="616">
        <f t="shared" si="400"/>
        <v>0</v>
      </c>
      <c r="H282" s="616">
        <f t="shared" si="401"/>
        <v>0</v>
      </c>
      <c r="I282" s="368">
        <f t="shared" si="402"/>
        <v>0</v>
      </c>
      <c r="J282" s="522">
        <f t="shared" si="403"/>
        <v>0</v>
      </c>
      <c r="K282" s="522">
        <f t="shared" si="403"/>
        <v>0</v>
      </c>
      <c r="L282" s="563">
        <f t="shared" si="404"/>
        <v>0</v>
      </c>
      <c r="M282" s="177"/>
      <c r="N282" s="191">
        <f t="shared" si="336"/>
        <v>0</v>
      </c>
      <c r="O282" s="192"/>
      <c r="P282" s="193"/>
      <c r="Q282" s="193"/>
      <c r="R282" s="192"/>
      <c r="S282" s="193"/>
      <c r="T282" s="193"/>
      <c r="U282" s="193"/>
      <c r="V282" s="193"/>
      <c r="W282" s="196"/>
      <c r="X282" s="493">
        <f t="shared" si="387"/>
        <v>0</v>
      </c>
      <c r="Y282" s="418"/>
      <c r="Z282" s="193"/>
      <c r="AA282" s="196"/>
      <c r="AB282" s="196"/>
      <c r="AC282" s="196"/>
      <c r="AD282" s="194"/>
      <c r="AE282" s="168"/>
      <c r="AF282" s="190"/>
    </row>
    <row r="283" spans="1:32" s="41" customFormat="1" ht="15.75" hidden="1" thickBot="1" x14ac:dyDescent="0.3">
      <c r="A283" s="125" t="s">
        <v>309</v>
      </c>
      <c r="B283" s="176" t="s">
        <v>713</v>
      </c>
      <c r="C283" s="837" t="s">
        <v>310</v>
      </c>
      <c r="D283" s="838"/>
      <c r="E283" s="838"/>
      <c r="F283" s="368">
        <f t="shared" si="399"/>
        <v>0</v>
      </c>
      <c r="G283" s="616">
        <f t="shared" si="400"/>
        <v>0</v>
      </c>
      <c r="H283" s="616">
        <f t="shared" si="401"/>
        <v>0</v>
      </c>
      <c r="I283" s="368">
        <f t="shared" si="402"/>
        <v>0</v>
      </c>
      <c r="J283" s="522">
        <f t="shared" si="403"/>
        <v>0</v>
      </c>
      <c r="K283" s="522">
        <f t="shared" si="403"/>
        <v>0</v>
      </c>
      <c r="L283" s="563">
        <f t="shared" si="404"/>
        <v>0</v>
      </c>
      <c r="M283" s="177"/>
      <c r="N283" s="191">
        <f t="shared" si="336"/>
        <v>0</v>
      </c>
      <c r="O283" s="192"/>
      <c r="P283" s="193"/>
      <c r="Q283" s="193"/>
      <c r="R283" s="192"/>
      <c r="S283" s="193"/>
      <c r="T283" s="193"/>
      <c r="U283" s="193"/>
      <c r="V283" s="193"/>
      <c r="W283" s="196"/>
      <c r="X283" s="493">
        <f t="shared" si="387"/>
        <v>0</v>
      </c>
      <c r="Y283" s="418"/>
      <c r="Z283" s="193"/>
      <c r="AA283" s="196"/>
      <c r="AB283" s="196"/>
      <c r="AC283" s="196"/>
      <c r="AD283" s="194"/>
      <c r="AE283" s="168"/>
      <c r="AF283" s="190"/>
    </row>
    <row r="284" spans="1:32" s="41" customFormat="1" ht="15.75" hidden="1" thickBot="1" x14ac:dyDescent="0.3">
      <c r="A284" s="125" t="s">
        <v>311</v>
      </c>
      <c r="B284" s="176" t="s">
        <v>714</v>
      </c>
      <c r="C284" s="837" t="s">
        <v>387</v>
      </c>
      <c r="D284" s="838"/>
      <c r="E284" s="838"/>
      <c r="F284" s="368">
        <f t="shared" si="399"/>
        <v>0</v>
      </c>
      <c r="G284" s="616">
        <f t="shared" si="400"/>
        <v>0</v>
      </c>
      <c r="H284" s="616">
        <f t="shared" si="401"/>
        <v>0</v>
      </c>
      <c r="I284" s="368">
        <f t="shared" si="402"/>
        <v>0</v>
      </c>
      <c r="J284" s="522">
        <f t="shared" si="403"/>
        <v>0</v>
      </c>
      <c r="K284" s="522">
        <f t="shared" si="403"/>
        <v>0</v>
      </c>
      <c r="L284" s="563">
        <f t="shared" si="404"/>
        <v>0</v>
      </c>
      <c r="M284" s="177"/>
      <c r="N284" s="191">
        <f t="shared" si="336"/>
        <v>0</v>
      </c>
      <c r="O284" s="192"/>
      <c r="P284" s="193"/>
      <c r="Q284" s="193"/>
      <c r="R284" s="192"/>
      <c r="S284" s="193"/>
      <c r="T284" s="193"/>
      <c r="U284" s="193"/>
      <c r="V284" s="193"/>
      <c r="W284" s="196"/>
      <c r="X284" s="493">
        <f t="shared" si="387"/>
        <v>0</v>
      </c>
      <c r="Y284" s="418"/>
      <c r="Z284" s="193"/>
      <c r="AA284" s="196"/>
      <c r="AB284" s="196"/>
      <c r="AC284" s="196"/>
      <c r="AD284" s="194"/>
      <c r="AE284" s="168"/>
      <c r="AF284" s="190"/>
    </row>
    <row r="285" spans="1:32" ht="15.75" hidden="1" thickBot="1" x14ac:dyDescent="0.3">
      <c r="A285" s="125" t="s">
        <v>313</v>
      </c>
      <c r="B285" s="90" t="s">
        <v>715</v>
      </c>
      <c r="C285" s="803" t="s">
        <v>312</v>
      </c>
      <c r="D285" s="804"/>
      <c r="E285" s="804"/>
      <c r="F285" s="366">
        <f t="shared" si="399"/>
        <v>0</v>
      </c>
      <c r="G285" s="614">
        <f t="shared" si="400"/>
        <v>0</v>
      </c>
      <c r="H285" s="614">
        <f t="shared" si="401"/>
        <v>0</v>
      </c>
      <c r="I285" s="366">
        <f t="shared" si="402"/>
        <v>0</v>
      </c>
      <c r="J285" s="520">
        <f t="shared" si="403"/>
        <v>0</v>
      </c>
      <c r="K285" s="520">
        <f t="shared" si="403"/>
        <v>0</v>
      </c>
      <c r="L285" s="561">
        <f t="shared" si="404"/>
        <v>0</v>
      </c>
      <c r="M285" s="142"/>
      <c r="N285" s="158">
        <f t="shared" si="336"/>
        <v>0</v>
      </c>
      <c r="O285" s="92"/>
      <c r="P285" s="93"/>
      <c r="Q285" s="93"/>
      <c r="R285" s="92"/>
      <c r="S285" s="93"/>
      <c r="T285" s="93"/>
      <c r="U285" s="93"/>
      <c r="V285" s="93"/>
      <c r="W285" s="96"/>
      <c r="X285" s="487">
        <f t="shared" si="387"/>
        <v>0</v>
      </c>
      <c r="Y285" s="412"/>
      <c r="Z285" s="93"/>
      <c r="AA285" s="96"/>
      <c r="AB285" s="96"/>
      <c r="AC285" s="96"/>
      <c r="AD285" s="97"/>
      <c r="AE285" s="168"/>
      <c r="AF285" s="190"/>
    </row>
    <row r="286" spans="1:32" ht="15.75" hidden="1" thickBot="1" x14ac:dyDescent="0.3">
      <c r="A286" s="125" t="s">
        <v>894</v>
      </c>
      <c r="B286" s="90" t="s">
        <v>895</v>
      </c>
      <c r="C286" s="803" t="s">
        <v>896</v>
      </c>
      <c r="D286" s="804"/>
      <c r="E286" s="804"/>
      <c r="F286" s="366">
        <f t="shared" si="399"/>
        <v>0</v>
      </c>
      <c r="G286" s="614">
        <f t="shared" si="400"/>
        <v>0</v>
      </c>
      <c r="H286" s="614">
        <f t="shared" si="401"/>
        <v>0</v>
      </c>
      <c r="I286" s="366">
        <f t="shared" si="402"/>
        <v>0</v>
      </c>
      <c r="J286" s="520">
        <f t="shared" si="403"/>
        <v>0</v>
      </c>
      <c r="K286" s="520">
        <f t="shared" si="403"/>
        <v>0</v>
      </c>
      <c r="L286" s="561">
        <f t="shared" si="404"/>
        <v>0</v>
      </c>
      <c r="M286" s="142"/>
      <c r="N286" s="158">
        <f t="shared" si="336"/>
        <v>0</v>
      </c>
      <c r="O286" s="92"/>
      <c r="P286" s="93"/>
      <c r="Q286" s="93"/>
      <c r="R286" s="92"/>
      <c r="S286" s="93"/>
      <c r="T286" s="93"/>
      <c r="U286" s="93"/>
      <c r="V286" s="93"/>
      <c r="W286" s="96"/>
      <c r="X286" s="487">
        <f t="shared" si="387"/>
        <v>0</v>
      </c>
      <c r="Y286" s="412"/>
      <c r="Z286" s="93"/>
      <c r="AA286" s="96"/>
      <c r="AB286" s="96"/>
      <c r="AC286" s="96"/>
      <c r="AD286" s="97"/>
      <c r="AE286" s="168"/>
      <c r="AF286" s="190"/>
    </row>
    <row r="287" spans="1:32" ht="15.75" thickBot="1" x14ac:dyDescent="0.3">
      <c r="B287" s="839" t="s">
        <v>314</v>
      </c>
      <c r="C287" s="840"/>
      <c r="D287" s="840"/>
      <c r="E287" s="840"/>
      <c r="F287" s="363">
        <f t="shared" ref="F287:M287" si="405">F5+F30+F41+F91+F107+F179+F189+F194+F257</f>
        <v>6471700.5999999996</v>
      </c>
      <c r="G287" s="611">
        <f t="shared" si="405"/>
        <v>6669044.5999999996</v>
      </c>
      <c r="H287" s="611">
        <f t="shared" si="405"/>
        <v>6639044.5999999996</v>
      </c>
      <c r="I287" s="363">
        <f t="shared" ref="I287:J287" si="406">I5+I30+I41+I91+I107+I179+I189+I194+I257</f>
        <v>6656372.9000000004</v>
      </c>
      <c r="J287" s="517">
        <f t="shared" si="406"/>
        <v>7035358.2999999998</v>
      </c>
      <c r="K287" s="517">
        <f t="shared" si="405"/>
        <v>7035368.2999999998</v>
      </c>
      <c r="L287" s="558">
        <f t="shared" si="405"/>
        <v>6487994.7000000002</v>
      </c>
      <c r="M287" s="139">
        <f t="shared" si="405"/>
        <v>0</v>
      </c>
      <c r="N287" s="156">
        <f t="shared" si="336"/>
        <v>6487994.7000000002</v>
      </c>
      <c r="O287" s="84">
        <f t="shared" ref="O287:AD287" si="407">O5+O30+O41+O91+O107+O179+O189+O194+O257</f>
        <v>792000</v>
      </c>
      <c r="P287" s="85">
        <f t="shared" si="407"/>
        <v>835725</v>
      </c>
      <c r="Q287" s="85">
        <f t="shared" si="407"/>
        <v>4860269.7</v>
      </c>
      <c r="R287" s="84">
        <f t="shared" si="407"/>
        <v>575459</v>
      </c>
      <c r="S287" s="85">
        <f t="shared" si="407"/>
        <v>587813</v>
      </c>
      <c r="T287" s="85">
        <f t="shared" si="407"/>
        <v>557109</v>
      </c>
      <c r="U287" s="85">
        <f t="shared" si="407"/>
        <v>545881</v>
      </c>
      <c r="V287" s="85">
        <f t="shared" si="407"/>
        <v>529166</v>
      </c>
      <c r="W287" s="88">
        <f t="shared" ref="W287" si="408">W5+W30+W41+W91+W107+W179+W189+W194+W257</f>
        <v>523658</v>
      </c>
      <c r="X287" s="484">
        <f t="shared" si="387"/>
        <v>3319086</v>
      </c>
      <c r="Y287" s="409">
        <f t="shared" si="407"/>
        <v>499394.38</v>
      </c>
      <c r="Z287" s="85">
        <f t="shared" si="407"/>
        <v>493047.72</v>
      </c>
      <c r="AA287" s="88">
        <f t="shared" si="407"/>
        <v>499818.6</v>
      </c>
      <c r="AB287" s="88">
        <f t="shared" si="407"/>
        <v>596077</v>
      </c>
      <c r="AC287" s="88">
        <f t="shared" si="407"/>
        <v>521673</v>
      </c>
      <c r="AD287" s="89">
        <f t="shared" si="407"/>
        <v>558898</v>
      </c>
      <c r="AF287" s="190"/>
    </row>
    <row r="288" spans="1:32" x14ac:dyDescent="0.25">
      <c r="B288" s="22"/>
      <c r="C288" s="23"/>
      <c r="D288" s="23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B289" s="25"/>
      <c r="C289" s="26"/>
      <c r="D289" s="26"/>
      <c r="E289" s="24"/>
      <c r="F289" s="24"/>
      <c r="G289" s="24"/>
      <c r="H289" s="24"/>
      <c r="I289" s="24"/>
      <c r="J289" s="24"/>
      <c r="K289" s="24"/>
      <c r="L289" s="24"/>
      <c r="M289" s="24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24"/>
      <c r="M296" s="24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B297" s="27"/>
      <c r="C297" s="28"/>
      <c r="D297" s="28"/>
      <c r="E297" s="24"/>
      <c r="F297" s="24"/>
      <c r="G297" s="24"/>
      <c r="H297" s="24"/>
      <c r="I297" s="24"/>
      <c r="J297" s="24"/>
      <c r="K297" s="24"/>
      <c r="L297" s="24"/>
      <c r="M297" s="24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B298" s="27"/>
      <c r="C298" s="28"/>
      <c r="D298" s="28"/>
      <c r="E298" s="24"/>
      <c r="F298" s="24"/>
      <c r="G298" s="24"/>
      <c r="H298" s="24"/>
      <c r="I298" s="24"/>
      <c r="J298" s="24"/>
      <c r="K298" s="24"/>
      <c r="L298" s="24"/>
      <c r="M298" s="24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24"/>
      <c r="M309" s="24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24"/>
      <c r="M320" s="24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59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59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59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59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59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59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59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59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59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x14ac:dyDescent="0.25">
      <c r="A331" s="127"/>
      <c r="B331" s="29"/>
      <c r="C331" s="23"/>
      <c r="D331" s="23"/>
      <c r="E331" s="24"/>
      <c r="F331" s="24"/>
      <c r="G331" s="24"/>
      <c r="H331" s="24"/>
      <c r="I331" s="24"/>
      <c r="J331" s="24"/>
      <c r="K331" s="24"/>
      <c r="L331" s="24"/>
      <c r="M331" s="24"/>
      <c r="N331" s="59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x14ac:dyDescent="0.25">
      <c r="A332" s="127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24"/>
      <c r="M332" s="24"/>
      <c r="N332" s="59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x14ac:dyDescent="0.25">
      <c r="A333" s="127"/>
      <c r="B333" s="27"/>
      <c r="C333" s="28"/>
      <c r="D333" s="28"/>
      <c r="E333" s="24"/>
      <c r="F333" s="24"/>
      <c r="G333" s="24"/>
      <c r="H333" s="24"/>
      <c r="I333" s="24"/>
      <c r="J333" s="24"/>
      <c r="K333" s="24"/>
      <c r="L333" s="24"/>
      <c r="M333" s="24"/>
      <c r="N333" s="59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x14ac:dyDescent="0.25">
      <c r="A334" s="127"/>
      <c r="B334" s="27"/>
      <c r="C334" s="28"/>
      <c r="D334" s="28"/>
      <c r="E334" s="24"/>
      <c r="F334" s="24"/>
      <c r="G334" s="24"/>
      <c r="H334" s="24"/>
      <c r="I334" s="24"/>
      <c r="J334" s="24"/>
      <c r="K334" s="24"/>
      <c r="L334" s="24"/>
      <c r="M334" s="24"/>
      <c r="N334" s="59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59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59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59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59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59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59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59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59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5">
      <c r="A343" s="127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5">
      <c r="A345" s="127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</row>
    <row r="347" spans="1:30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</row>
    <row r="348" spans="1:30" x14ac:dyDescent="0.25">
      <c r="A348" s="127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</row>
    <row r="349" spans="1:30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</row>
    <row r="350" spans="1:30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18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</row>
    <row r="351" spans="1:30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49"/>
    </row>
    <row r="352" spans="1:30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49"/>
    </row>
    <row r="353" spans="1:30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49"/>
    </row>
    <row r="354" spans="1:30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49"/>
    </row>
    <row r="355" spans="1:30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49"/>
    </row>
    <row r="356" spans="1:30" s="12" customFormat="1" x14ac:dyDescent="0.25">
      <c r="A356" s="128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49"/>
    </row>
    <row r="357" spans="1:30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49"/>
    </row>
    <row r="358" spans="1:30" s="12" customFormat="1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49"/>
    </row>
    <row r="359" spans="1:30" s="12" customFormat="1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49"/>
    </row>
    <row r="360" spans="1:30" s="12" customFormat="1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49"/>
    </row>
    <row r="361" spans="1:30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49"/>
    </row>
    <row r="362" spans="1:30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49"/>
    </row>
    <row r="363" spans="1:30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49"/>
    </row>
    <row r="364" spans="1:30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49"/>
    </row>
    <row r="365" spans="1:30" s="12" customFormat="1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49"/>
    </row>
    <row r="366" spans="1:30" s="12" customFormat="1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49"/>
    </row>
    <row r="367" spans="1:30" x14ac:dyDescent="0.25">
      <c r="B367" s="29"/>
      <c r="C367" s="23"/>
      <c r="D367" s="23"/>
      <c r="E367" s="28"/>
      <c r="F367" s="28"/>
      <c r="G367" s="28"/>
      <c r="H367" s="28"/>
      <c r="I367" s="28"/>
      <c r="J367" s="28"/>
      <c r="K367" s="28"/>
      <c r="L367" s="28"/>
      <c r="M367" s="28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</row>
    <row r="368" spans="1:30" x14ac:dyDescent="0.25">
      <c r="B368" s="30"/>
      <c r="C368" s="26"/>
      <c r="D368" s="26"/>
      <c r="E368" s="24"/>
      <c r="F368" s="24"/>
      <c r="G368" s="24"/>
      <c r="H368" s="24"/>
      <c r="I368" s="24"/>
      <c r="J368" s="24"/>
      <c r="K368" s="24"/>
      <c r="L368" s="24"/>
      <c r="M368" s="24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</row>
    <row r="369" spans="1:30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</row>
    <row r="370" spans="1:30" x14ac:dyDescent="0.25"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</row>
    <row r="371" spans="1:30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</row>
    <row r="372" spans="1:30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</row>
    <row r="373" spans="1:30" x14ac:dyDescent="0.25"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</row>
    <row r="374" spans="1:30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</row>
    <row r="375" spans="1:30" x14ac:dyDescent="0.25"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9"/>
      <c r="C394" s="23"/>
      <c r="D394" s="23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8"/>
      <c r="D419" s="28"/>
      <c r="E419" s="24"/>
      <c r="F419" s="24"/>
      <c r="G419" s="24"/>
      <c r="H419" s="24"/>
      <c r="I419" s="24"/>
      <c r="J419" s="24"/>
      <c r="K419" s="24"/>
      <c r="L419" s="24"/>
      <c r="M419" s="24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9"/>
      <c r="C430" s="23"/>
      <c r="D430" s="23"/>
      <c r="E430" s="24"/>
      <c r="F430" s="24"/>
      <c r="G430" s="24"/>
      <c r="H430" s="24"/>
      <c r="I430" s="24"/>
      <c r="J430" s="24"/>
      <c r="K430" s="24"/>
      <c r="L430" s="24"/>
      <c r="M430" s="24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24"/>
      <c r="M431" s="24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24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27"/>
      <c r="C469" s="28"/>
      <c r="D469" s="28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27"/>
      <c r="C470" s="28"/>
      <c r="D470" s="28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1:30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59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1:30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59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1:30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59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1:30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59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1:30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59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1:30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59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1:30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59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1:30" x14ac:dyDescent="0.25">
      <c r="A480" s="127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24"/>
      <c r="M480" s="24"/>
      <c r="N480" s="59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1:30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59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1:30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59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1:30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59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1:30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59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1:30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59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1:30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59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1:30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59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1:30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59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1:30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59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1:30" x14ac:dyDescent="0.25">
      <c r="A490" s="127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28"/>
      <c r="M490" s="28"/>
      <c r="N490" s="59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1:30" x14ac:dyDescent="0.25">
      <c r="A491" s="127"/>
      <c r="B491" s="27"/>
      <c r="C491" s="24"/>
      <c r="D491" s="24"/>
      <c r="E491" s="28"/>
      <c r="F491" s="28"/>
      <c r="G491" s="28"/>
      <c r="H491" s="28"/>
      <c r="I491" s="28"/>
      <c r="J491" s="28"/>
      <c r="K491" s="28"/>
      <c r="L491" s="28"/>
      <c r="M491" s="28"/>
      <c r="N491" s="59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1:30" x14ac:dyDescent="0.25">
      <c r="A492" s="127"/>
      <c r="B492" s="29"/>
      <c r="C492" s="23"/>
      <c r="D492" s="23"/>
      <c r="E492" s="24"/>
      <c r="F492" s="24"/>
      <c r="G492" s="24"/>
      <c r="H492" s="24"/>
      <c r="I492" s="24"/>
      <c r="J492" s="24"/>
      <c r="K492" s="24"/>
      <c r="L492" s="24"/>
      <c r="M492" s="24"/>
      <c r="N492" s="59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1:30" x14ac:dyDescent="0.25">
      <c r="A493" s="127"/>
      <c r="B493" s="32"/>
      <c r="C493" s="33"/>
      <c r="D493" s="33"/>
      <c r="E493" s="24"/>
      <c r="F493" s="24"/>
      <c r="G493" s="24"/>
      <c r="H493" s="24"/>
      <c r="I493" s="24"/>
      <c r="J493" s="24"/>
      <c r="K493" s="24"/>
      <c r="L493" s="24"/>
      <c r="M493" s="24"/>
      <c r="N493" s="59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1:30" x14ac:dyDescent="0.25">
      <c r="A494" s="127"/>
      <c r="B494" s="34"/>
      <c r="C494" s="35"/>
      <c r="D494" s="35"/>
      <c r="E494" s="36"/>
      <c r="F494" s="36"/>
      <c r="G494" s="36"/>
      <c r="H494" s="36"/>
      <c r="I494" s="36"/>
      <c r="J494" s="36"/>
      <c r="K494" s="36"/>
      <c r="L494" s="36"/>
      <c r="M494" s="36"/>
      <c r="N494" s="59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1:30" x14ac:dyDescent="0.25">
      <c r="A495" s="127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59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1:30" x14ac:dyDescent="0.25">
      <c r="A496" s="127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5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1:30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5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</row>
    <row r="498" spans="1:30" x14ac:dyDescent="0.25">
      <c r="A498" s="127"/>
      <c r="B498" s="34"/>
      <c r="C498" s="35"/>
      <c r="D498" s="35"/>
      <c r="E498" s="36"/>
      <c r="F498" s="36"/>
      <c r="G498" s="36"/>
      <c r="H498" s="36"/>
      <c r="I498" s="36"/>
      <c r="J498" s="36"/>
      <c r="K498" s="36"/>
      <c r="L498" s="36"/>
      <c r="M498" s="36"/>
      <c r="N498" s="59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</row>
    <row r="499" spans="1:30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59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</row>
    <row r="500" spans="1:30" x14ac:dyDescent="0.25">
      <c r="A500" s="127"/>
      <c r="B500" s="19"/>
      <c r="C500" s="24"/>
      <c r="D500" s="24"/>
      <c r="E500" s="37"/>
      <c r="F500" s="37"/>
      <c r="G500" s="37"/>
      <c r="H500" s="37"/>
      <c r="I500" s="37"/>
      <c r="J500" s="37"/>
      <c r="K500" s="37"/>
      <c r="L500" s="37"/>
      <c r="M500" s="37"/>
    </row>
    <row r="501" spans="1:30" x14ac:dyDescent="0.25">
      <c r="A501" s="127"/>
      <c r="B501" s="19"/>
      <c r="C501" s="24"/>
      <c r="D501" s="24"/>
      <c r="E501" s="37"/>
      <c r="F501" s="37"/>
      <c r="G501" s="37"/>
      <c r="H501" s="37"/>
      <c r="I501" s="37"/>
      <c r="J501" s="37"/>
      <c r="K501" s="37"/>
      <c r="L501" s="37"/>
      <c r="M501" s="37"/>
    </row>
    <row r="502" spans="1:30" x14ac:dyDescent="0.25">
      <c r="A502" s="127"/>
      <c r="B502" s="19"/>
      <c r="C502" s="24"/>
      <c r="D502" s="24"/>
      <c r="E502" s="37"/>
      <c r="F502" s="37"/>
      <c r="G502" s="37"/>
      <c r="H502" s="37"/>
      <c r="I502" s="37"/>
      <c r="J502" s="37"/>
      <c r="K502" s="37"/>
      <c r="L502" s="37"/>
      <c r="M502" s="37"/>
    </row>
    <row r="503" spans="1:30" x14ac:dyDescent="0.25">
      <c r="A503" s="127"/>
      <c r="B503" s="19"/>
      <c r="C503" s="24"/>
      <c r="D503" s="24"/>
      <c r="E503" s="37"/>
      <c r="F503" s="37"/>
      <c r="G503" s="37"/>
      <c r="H503" s="37"/>
      <c r="I503" s="37"/>
      <c r="J503" s="37"/>
      <c r="K503" s="37"/>
      <c r="L503" s="37"/>
      <c r="M503" s="37"/>
    </row>
    <row r="504" spans="1:30" x14ac:dyDescent="0.25">
      <c r="A504" s="127"/>
      <c r="B504" s="19"/>
      <c r="C504" s="24"/>
      <c r="D504" s="24"/>
      <c r="E504" s="37"/>
      <c r="F504" s="37"/>
      <c r="G504" s="37"/>
      <c r="H504" s="37"/>
      <c r="I504" s="37"/>
      <c r="J504" s="37"/>
      <c r="K504" s="37"/>
      <c r="L504" s="37"/>
      <c r="M504" s="37"/>
    </row>
    <row r="505" spans="1:30" x14ac:dyDescent="0.25">
      <c r="A505" s="127"/>
      <c r="B505" s="19"/>
      <c r="C505" s="24"/>
      <c r="D505" s="24"/>
      <c r="E505" s="37"/>
      <c r="F505" s="37"/>
      <c r="G505" s="37"/>
      <c r="H505" s="37"/>
      <c r="I505" s="37"/>
      <c r="J505" s="37"/>
      <c r="K505" s="37"/>
      <c r="L505" s="37"/>
      <c r="M505" s="37"/>
    </row>
    <row r="506" spans="1:30" x14ac:dyDescent="0.25">
      <c r="A506" s="127"/>
      <c r="B506" s="34"/>
      <c r="C506" s="35"/>
      <c r="D506" s="35"/>
      <c r="E506" s="36"/>
      <c r="F506" s="36"/>
      <c r="G506" s="36"/>
      <c r="H506" s="36"/>
      <c r="I506" s="36"/>
      <c r="J506" s="36"/>
      <c r="K506" s="36"/>
      <c r="L506" s="36"/>
      <c r="M506" s="36"/>
    </row>
    <row r="507" spans="1:30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</row>
    <row r="508" spans="1:30" x14ac:dyDescent="0.25">
      <c r="A508" s="127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</row>
    <row r="509" spans="1:30" x14ac:dyDescent="0.25">
      <c r="A509" s="127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  <c r="M509" s="24"/>
    </row>
    <row r="510" spans="1:30" x14ac:dyDescent="0.25"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24"/>
      <c r="M510" s="24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s="12" customFormat="1" x14ac:dyDescent="0.25">
      <c r="A511" s="128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24"/>
      <c r="M511" s="24"/>
      <c r="N511" s="49"/>
    </row>
    <row r="512" spans="1:30" s="12" customFormat="1" x14ac:dyDescent="0.25">
      <c r="A512" s="128"/>
      <c r="B512" s="32"/>
      <c r="C512" s="33"/>
      <c r="D512" s="33"/>
      <c r="E512" s="24"/>
      <c r="F512" s="24"/>
      <c r="G512" s="24"/>
      <c r="H512" s="24"/>
      <c r="I512" s="24"/>
      <c r="J512" s="24"/>
      <c r="K512" s="24"/>
      <c r="L512" s="24"/>
      <c r="M512" s="24"/>
      <c r="N512" s="49"/>
    </row>
    <row r="513" spans="1:30" s="12" customFormat="1" x14ac:dyDescent="0.25">
      <c r="A513" s="128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  <c r="M513" s="24"/>
      <c r="N513" s="49"/>
    </row>
    <row r="514" spans="1:30" s="12" customFormat="1" x14ac:dyDescent="0.25">
      <c r="A514" s="128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  <c r="M514" s="24"/>
      <c r="N514" s="49"/>
    </row>
    <row r="515" spans="1:30" s="12" customFormat="1" x14ac:dyDescent="0.25">
      <c r="A515" s="128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24"/>
      <c r="M515" s="24"/>
      <c r="N515" s="49"/>
    </row>
    <row r="516" spans="1:30" s="12" customFormat="1" x14ac:dyDescent="0.25">
      <c r="A516" s="128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  <c r="M516" s="24"/>
      <c r="N516" s="49"/>
    </row>
    <row r="517" spans="1:30" s="12" customFormat="1" x14ac:dyDescent="0.25">
      <c r="A517" s="128"/>
      <c r="B517" s="19"/>
      <c r="C517" s="37"/>
      <c r="D517" s="37"/>
      <c r="E517" s="24"/>
      <c r="F517" s="24"/>
      <c r="G517" s="24"/>
      <c r="H517" s="24"/>
      <c r="I517" s="24"/>
      <c r="J517" s="24"/>
      <c r="K517" s="24"/>
      <c r="L517" s="24"/>
      <c r="M517" s="24"/>
      <c r="N517" s="49"/>
    </row>
    <row r="518" spans="1:30" s="12" customFormat="1" x14ac:dyDescent="0.25">
      <c r="A518" s="128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24"/>
      <c r="M518" s="24"/>
      <c r="N518" s="49"/>
    </row>
    <row r="519" spans="1:30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8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8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8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8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8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8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8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8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8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8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8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8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8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8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8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</row>
    <row r="740" spans="1:30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8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</row>
    <row r="741" spans="1:30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8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</row>
    <row r="742" spans="1:30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8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</row>
    <row r="743" spans="1:30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</row>
    <row r="744" spans="1:30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8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</row>
    <row r="745" spans="1:30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8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</row>
    <row r="746" spans="1:30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8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</row>
    <row r="747" spans="1:30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8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</row>
    <row r="748" spans="1:30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8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</row>
    <row r="749" spans="1:30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8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</row>
    <row r="750" spans="1:30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8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</row>
    <row r="751" spans="1:30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8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</row>
  </sheetData>
  <mergeCells count="251">
    <mergeCell ref="O3:O4"/>
    <mergeCell ref="P3:P4"/>
    <mergeCell ref="Q3:Q4"/>
    <mergeCell ref="C5:E5"/>
    <mergeCell ref="C6:E6"/>
    <mergeCell ref="F2:F4"/>
    <mergeCell ref="K2:K4"/>
    <mergeCell ref="G2:G4"/>
    <mergeCell ref="H2:H4"/>
    <mergeCell ref="I2:I4"/>
    <mergeCell ref="R2:AD3"/>
    <mergeCell ref="J2:J4"/>
    <mergeCell ref="C39:E39"/>
    <mergeCell ref="C40:E40"/>
    <mergeCell ref="C41:E41"/>
    <mergeCell ref="C42:E42"/>
    <mergeCell ref="C43:E43"/>
    <mergeCell ref="C44:E44"/>
    <mergeCell ref="C30:E30"/>
    <mergeCell ref="C31:E31"/>
    <mergeCell ref="C35:E35"/>
    <mergeCell ref="C36:E36"/>
    <mergeCell ref="C37:E37"/>
    <mergeCell ref="C38:E38"/>
    <mergeCell ref="C26:E26"/>
    <mergeCell ref="C27:E27"/>
    <mergeCell ref="C28:E28"/>
    <mergeCell ref="C29:E29"/>
    <mergeCell ref="B2:E4"/>
    <mergeCell ref="L2:N2"/>
    <mergeCell ref="O2:Q2"/>
    <mergeCell ref="L3:L4"/>
    <mergeCell ref="M3:M4"/>
    <mergeCell ref="N3:N4"/>
    <mergeCell ref="C57:E57"/>
    <mergeCell ref="C58:E58"/>
    <mergeCell ref="C59:E59"/>
    <mergeCell ref="C63:E63"/>
    <mergeCell ref="D64:E64"/>
    <mergeCell ref="D65:E65"/>
    <mergeCell ref="C48:E48"/>
    <mergeCell ref="C49:E49"/>
    <mergeCell ref="C50:E50"/>
    <mergeCell ref="C51:E51"/>
    <mergeCell ref="C52:E52"/>
    <mergeCell ref="C53:E53"/>
    <mergeCell ref="C80:E80"/>
    <mergeCell ref="C84:E84"/>
    <mergeCell ref="C85:E85"/>
    <mergeCell ref="C86:E86"/>
    <mergeCell ref="C87:E87"/>
    <mergeCell ref="C91:E91"/>
    <mergeCell ref="C66:E66"/>
    <mergeCell ref="C67:E67"/>
    <mergeCell ref="C76:E76"/>
    <mergeCell ref="C77:E77"/>
    <mergeCell ref="C78:E78"/>
    <mergeCell ref="C79:E79"/>
    <mergeCell ref="C98:E98"/>
    <mergeCell ref="D99:E99"/>
    <mergeCell ref="D100:E100"/>
    <mergeCell ref="D101:E101"/>
    <mergeCell ref="C102:E102"/>
    <mergeCell ref="D103:E103"/>
    <mergeCell ref="C92:E92"/>
    <mergeCell ref="C93:E93"/>
    <mergeCell ref="C94:E94"/>
    <mergeCell ref="C95:E95"/>
    <mergeCell ref="C96:E96"/>
    <mergeCell ref="C97:E97"/>
    <mergeCell ref="D110:E110"/>
    <mergeCell ref="C111:E111"/>
    <mergeCell ref="C115:E115"/>
    <mergeCell ref="C116:E116"/>
    <mergeCell ref="D117:E117"/>
    <mergeCell ref="D118:E118"/>
    <mergeCell ref="D104:E104"/>
    <mergeCell ref="D105:E105"/>
    <mergeCell ref="D106:E106"/>
    <mergeCell ref="C107:E107"/>
    <mergeCell ref="C108:E108"/>
    <mergeCell ref="D109:E109"/>
    <mergeCell ref="D125:E125"/>
    <mergeCell ref="D126:E126"/>
    <mergeCell ref="C127:E127"/>
    <mergeCell ref="D128:E128"/>
    <mergeCell ref="D129:E129"/>
    <mergeCell ref="D130:E130"/>
    <mergeCell ref="D119:E119"/>
    <mergeCell ref="D120:E120"/>
    <mergeCell ref="D121:E121"/>
    <mergeCell ref="D122:E122"/>
    <mergeCell ref="D123:E123"/>
    <mergeCell ref="D124:E124"/>
    <mergeCell ref="D137:E137"/>
    <mergeCell ref="C138:E138"/>
    <mergeCell ref="D139:E139"/>
    <mergeCell ref="D140:E140"/>
    <mergeCell ref="D141:E141"/>
    <mergeCell ref="D142:E142"/>
    <mergeCell ref="D131:E131"/>
    <mergeCell ref="D132:E132"/>
    <mergeCell ref="D133:E133"/>
    <mergeCell ref="D134:E134"/>
    <mergeCell ref="D135:E135"/>
    <mergeCell ref="D136:E136"/>
    <mergeCell ref="C149:E149"/>
    <mergeCell ref="D150:E150"/>
    <mergeCell ref="D151:E151"/>
    <mergeCell ref="C152:E152"/>
    <mergeCell ref="D153:E153"/>
    <mergeCell ref="D154:E154"/>
    <mergeCell ref="D143:E143"/>
    <mergeCell ref="D144:E144"/>
    <mergeCell ref="D145:E145"/>
    <mergeCell ref="D146:E146"/>
    <mergeCell ref="D147:E147"/>
    <mergeCell ref="D148:E148"/>
    <mergeCell ref="D161:E161"/>
    <mergeCell ref="D162:E162"/>
    <mergeCell ref="D163:E163"/>
    <mergeCell ref="C164:E164"/>
    <mergeCell ref="C165:E165"/>
    <mergeCell ref="C166:E166"/>
    <mergeCell ref="D155:E155"/>
    <mergeCell ref="D156:E156"/>
    <mergeCell ref="D157:E157"/>
    <mergeCell ref="D158:E158"/>
    <mergeCell ref="D159:E159"/>
    <mergeCell ref="D160:E160"/>
    <mergeCell ref="D173:E173"/>
    <mergeCell ref="D174:E174"/>
    <mergeCell ref="D175:E175"/>
    <mergeCell ref="D176:E176"/>
    <mergeCell ref="D177:E177"/>
    <mergeCell ref="C178:E178"/>
    <mergeCell ref="C167:E167"/>
    <mergeCell ref="D168:E168"/>
    <mergeCell ref="D169:E169"/>
    <mergeCell ref="D170:E170"/>
    <mergeCell ref="D171:E171"/>
    <mergeCell ref="D172:E172"/>
    <mergeCell ref="C185:E185"/>
    <mergeCell ref="C186:E186"/>
    <mergeCell ref="C187:E187"/>
    <mergeCell ref="C188:E188"/>
    <mergeCell ref="C189:E189"/>
    <mergeCell ref="C190:E190"/>
    <mergeCell ref="C179:E179"/>
    <mergeCell ref="C180:E180"/>
    <mergeCell ref="C181:E181"/>
    <mergeCell ref="D182:E182"/>
    <mergeCell ref="D183:E183"/>
    <mergeCell ref="C184:E184"/>
    <mergeCell ref="D197:E197"/>
    <mergeCell ref="D198:E198"/>
    <mergeCell ref="D199:E199"/>
    <mergeCell ref="D200:E200"/>
    <mergeCell ref="D201:E201"/>
    <mergeCell ref="D202:E202"/>
    <mergeCell ref="C191:E191"/>
    <mergeCell ref="C192:E192"/>
    <mergeCell ref="C193:E193"/>
    <mergeCell ref="C194:E194"/>
    <mergeCell ref="C195:E195"/>
    <mergeCell ref="C196:E196"/>
    <mergeCell ref="D209:E209"/>
    <mergeCell ref="D210:E210"/>
    <mergeCell ref="D211:E211"/>
    <mergeCell ref="D212:E212"/>
    <mergeCell ref="D213:E213"/>
    <mergeCell ref="D214:E214"/>
    <mergeCell ref="D203:E203"/>
    <mergeCell ref="D204:E204"/>
    <mergeCell ref="D205:E205"/>
    <mergeCell ref="D206:E206"/>
    <mergeCell ref="C207:E207"/>
    <mergeCell ref="D208:E208"/>
    <mergeCell ref="D221:E221"/>
    <mergeCell ref="D222:E222"/>
    <mergeCell ref="D223:E223"/>
    <mergeCell ref="D224:E224"/>
    <mergeCell ref="D225:E225"/>
    <mergeCell ref="D226:E226"/>
    <mergeCell ref="D215:E215"/>
    <mergeCell ref="D216:E216"/>
    <mergeCell ref="D217:E217"/>
    <mergeCell ref="C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D227:E227"/>
    <mergeCell ref="D228:E228"/>
    <mergeCell ref="C229:E229"/>
    <mergeCell ref="D230:E230"/>
    <mergeCell ref="D231:E231"/>
    <mergeCell ref="C232:E232"/>
    <mergeCell ref="C245:E245"/>
    <mergeCell ref="C246:E246"/>
    <mergeCell ref="D247:E247"/>
    <mergeCell ref="D248:E248"/>
    <mergeCell ref="D249:E249"/>
    <mergeCell ref="D250:E250"/>
    <mergeCell ref="D239:E239"/>
    <mergeCell ref="D240:E240"/>
    <mergeCell ref="D241:E241"/>
    <mergeCell ref="D242:E242"/>
    <mergeCell ref="D243:E243"/>
    <mergeCell ref="C244:E244"/>
    <mergeCell ref="C257:E257"/>
    <mergeCell ref="C258:E258"/>
    <mergeCell ref="C259:E259"/>
    <mergeCell ref="D260:E260"/>
    <mergeCell ref="D261:E261"/>
    <mergeCell ref="D262:E262"/>
    <mergeCell ref="D251:E251"/>
    <mergeCell ref="D252:E252"/>
    <mergeCell ref="D253:E253"/>
    <mergeCell ref="D254:E254"/>
    <mergeCell ref="D255:E255"/>
    <mergeCell ref="D256:E256"/>
    <mergeCell ref="D269:E269"/>
    <mergeCell ref="C270:E270"/>
    <mergeCell ref="C271:E271"/>
    <mergeCell ref="C272:E272"/>
    <mergeCell ref="C273:E273"/>
    <mergeCell ref="C274:E274"/>
    <mergeCell ref="C263:E263"/>
    <mergeCell ref="D264:E264"/>
    <mergeCell ref="D265:E265"/>
    <mergeCell ref="D266:E266"/>
    <mergeCell ref="D267:E267"/>
    <mergeCell ref="D268:E268"/>
    <mergeCell ref="B287:E287"/>
    <mergeCell ref="C281:E281"/>
    <mergeCell ref="C282:E282"/>
    <mergeCell ref="C283:E283"/>
    <mergeCell ref="C284:E284"/>
    <mergeCell ref="C285:E285"/>
    <mergeCell ref="C286:E286"/>
    <mergeCell ref="C275:E275"/>
    <mergeCell ref="C276:E276"/>
    <mergeCell ref="D277:E277"/>
    <mergeCell ref="D278:E278"/>
    <mergeCell ref="C279:E279"/>
    <mergeCell ref="C280:E280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Roman,Félkövér"&amp;12EgészségügyKiadások - 2017. év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3"/>
  <sheetViews>
    <sheetView workbookViewId="0">
      <pane xSplit="5" ySplit="4" topLeftCell="F20" activePane="bottomRight" state="frozen"/>
      <selection pane="topRight" activeCell="F1" sqref="F1"/>
      <selection pane="bottomLeft" activeCell="A5" sqref="A5"/>
      <selection pane="bottomRight" activeCell="K260" sqref="K26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26" width="10.140625" style="12" bestFit="1" customWidth="1"/>
    <col min="27" max="27" width="11.28515625" style="12" bestFit="1" customWidth="1"/>
    <col min="28" max="28" width="9.140625" style="17"/>
    <col min="29" max="29" width="10.140625" style="17" bestFit="1" customWidth="1"/>
    <col min="30" max="16384" width="9.140625" style="17"/>
  </cols>
  <sheetData>
    <row r="1" spans="1:29" ht="15.75" thickBot="1" x14ac:dyDescent="0.3">
      <c r="AA1" s="11" t="s">
        <v>827</v>
      </c>
    </row>
    <row r="2" spans="1:29" ht="15" customHeight="1" x14ac:dyDescent="0.25">
      <c r="B2" s="774" t="s">
        <v>0</v>
      </c>
      <c r="C2" s="775"/>
      <c r="D2" s="775"/>
      <c r="E2" s="775"/>
      <c r="F2" s="775" t="s">
        <v>1079</v>
      </c>
      <c r="G2" s="790" t="s">
        <v>1093</v>
      </c>
      <c r="H2" s="790" t="s">
        <v>1102</v>
      </c>
      <c r="I2" s="775" t="s">
        <v>1109</v>
      </c>
      <c r="J2" s="793" t="s">
        <v>1116</v>
      </c>
      <c r="K2" s="793" t="s">
        <v>1123</v>
      </c>
      <c r="L2" s="781" t="s">
        <v>1082</v>
      </c>
      <c r="M2" s="781"/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29" ht="22.5" customHeight="1" x14ac:dyDescent="0.25">
      <c r="B3" s="776"/>
      <c r="C3" s="777"/>
      <c r="D3" s="777"/>
      <c r="E3" s="777"/>
      <c r="F3" s="777"/>
      <c r="G3" s="791"/>
      <c r="H3" s="791"/>
      <c r="I3" s="777"/>
      <c r="J3" s="794"/>
      <c r="K3" s="794"/>
      <c r="L3" s="864" t="s">
        <v>847</v>
      </c>
      <c r="M3" s="866" t="s">
        <v>848</v>
      </c>
      <c r="N3" s="868" t="s">
        <v>571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29" ht="21" customHeight="1" thickBot="1" x14ac:dyDescent="0.3">
      <c r="B4" s="778"/>
      <c r="C4" s="779"/>
      <c r="D4" s="779"/>
      <c r="E4" s="779"/>
      <c r="F4" s="779"/>
      <c r="G4" s="792"/>
      <c r="H4" s="792"/>
      <c r="I4" s="779"/>
      <c r="J4" s="795"/>
      <c r="K4" s="795"/>
      <c r="L4" s="865"/>
      <c r="M4" s="867"/>
      <c r="N4" s="86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2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9" ht="15.75" thickBot="1" x14ac:dyDescent="0.3">
      <c r="B5" s="82" t="s">
        <v>118</v>
      </c>
      <c r="C5" s="870" t="s">
        <v>119</v>
      </c>
      <c r="D5" s="871"/>
      <c r="E5" s="871"/>
      <c r="F5" s="363">
        <f t="shared" ref="F5:L5" si="0">F6+F20</f>
        <v>2660548</v>
      </c>
      <c r="G5" s="611">
        <f t="shared" si="0"/>
        <v>2660548</v>
      </c>
      <c r="H5" s="611">
        <f t="shared" si="0"/>
        <v>2660548</v>
      </c>
      <c r="I5" s="674">
        <f t="shared" si="0"/>
        <v>2660548</v>
      </c>
      <c r="J5" s="517">
        <f t="shared" ref="J5" si="1">J6+J20</f>
        <v>2660548</v>
      </c>
      <c r="K5" s="517">
        <f t="shared" si="0"/>
        <v>2660548</v>
      </c>
      <c r="L5" s="558">
        <f t="shared" si="0"/>
        <v>2660548</v>
      </c>
      <c r="M5" s="139">
        <f t="shared" ref="M5:AA5" si="2">M6+M20</f>
        <v>0</v>
      </c>
      <c r="N5" s="156">
        <f>SUM(L5:M5)</f>
        <v>2660548</v>
      </c>
      <c r="O5" s="84">
        <f t="shared" si="2"/>
        <v>276848</v>
      </c>
      <c r="P5" s="85">
        <f t="shared" si="2"/>
        <v>216700</v>
      </c>
      <c r="Q5" s="85">
        <f t="shared" si="2"/>
        <v>216700</v>
      </c>
      <c r="R5" s="85">
        <f t="shared" si="2"/>
        <v>216700</v>
      </c>
      <c r="S5" s="85">
        <f t="shared" si="2"/>
        <v>216700</v>
      </c>
      <c r="T5" s="88">
        <f t="shared" si="2"/>
        <v>216700</v>
      </c>
      <c r="U5" s="484">
        <f>SUM(O5:T5)</f>
        <v>1360348</v>
      </c>
      <c r="V5" s="409">
        <f t="shared" si="2"/>
        <v>216700</v>
      </c>
      <c r="W5" s="85">
        <f t="shared" si="2"/>
        <v>216700</v>
      </c>
      <c r="X5" s="88">
        <f t="shared" si="2"/>
        <v>216700</v>
      </c>
      <c r="Y5" s="88">
        <f t="shared" si="2"/>
        <v>216700</v>
      </c>
      <c r="Z5" s="88">
        <f t="shared" si="2"/>
        <v>216700</v>
      </c>
      <c r="AA5" s="89">
        <f t="shared" si="2"/>
        <v>216700</v>
      </c>
      <c r="AB5" s="168"/>
    </row>
    <row r="6" spans="1:29" x14ac:dyDescent="0.25">
      <c r="B6" s="122" t="s">
        <v>609</v>
      </c>
      <c r="C6" s="772" t="s">
        <v>120</v>
      </c>
      <c r="D6" s="773"/>
      <c r="E6" s="773"/>
      <c r="F6" s="364">
        <f t="shared" ref="F6:L6" si="3">F7+F8+F9+F10+F11+F12+F13+F14+F15+F16+F17+F18+F19</f>
        <v>60148</v>
      </c>
      <c r="G6" s="612">
        <f t="shared" si="3"/>
        <v>60148</v>
      </c>
      <c r="H6" s="612">
        <f t="shared" si="3"/>
        <v>60148</v>
      </c>
      <c r="I6" s="675">
        <f t="shared" si="3"/>
        <v>60148</v>
      </c>
      <c r="J6" s="518">
        <f t="shared" ref="J6" si="4">J7+J8+J9+J10+J11+J12+J13+J14+J15+J16+J17+J18+J19</f>
        <v>60148</v>
      </c>
      <c r="K6" s="518">
        <f t="shared" si="3"/>
        <v>60148</v>
      </c>
      <c r="L6" s="559">
        <f t="shared" si="3"/>
        <v>60148</v>
      </c>
      <c r="M6" s="140">
        <f t="shared" ref="M6:AA6" si="5">M7+M8+M9+M10+M11+M12+M13+M14+M15+M16+M17+M18+M19</f>
        <v>0</v>
      </c>
      <c r="N6" s="157">
        <f t="shared" ref="N6:N73" si="6">SUM(L6:M6)</f>
        <v>60148</v>
      </c>
      <c r="O6" s="116">
        <f t="shared" si="5"/>
        <v>60148</v>
      </c>
      <c r="P6" s="117">
        <f t="shared" si="5"/>
        <v>0</v>
      </c>
      <c r="Q6" s="117">
        <f t="shared" si="5"/>
        <v>0</v>
      </c>
      <c r="R6" s="117">
        <f t="shared" si="5"/>
        <v>0</v>
      </c>
      <c r="S6" s="117">
        <f t="shared" si="5"/>
        <v>0</v>
      </c>
      <c r="T6" s="120">
        <f t="shared" si="5"/>
        <v>0</v>
      </c>
      <c r="U6" s="485">
        <f t="shared" ref="U6:U69" si="7">SUM(O6:T6)</f>
        <v>60148</v>
      </c>
      <c r="V6" s="410">
        <f t="shared" si="5"/>
        <v>0</v>
      </c>
      <c r="W6" s="117">
        <f t="shared" si="5"/>
        <v>0</v>
      </c>
      <c r="X6" s="120">
        <f t="shared" si="5"/>
        <v>0</v>
      </c>
      <c r="Y6" s="120">
        <f t="shared" si="5"/>
        <v>0</v>
      </c>
      <c r="Z6" s="120">
        <f t="shared" si="5"/>
        <v>0</v>
      </c>
      <c r="AA6" s="121">
        <f t="shared" si="5"/>
        <v>0</v>
      </c>
      <c r="AB6" s="168"/>
    </row>
    <row r="7" spans="1:29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SUM(N7:Z7)</f>
        <v>0</v>
      </c>
      <c r="G7" s="613">
        <f>SUM(N7:Z7)</f>
        <v>0</v>
      </c>
      <c r="H7" s="613">
        <f>SUM(N7:Z7)</f>
        <v>0</v>
      </c>
      <c r="I7" s="676">
        <f>SUM(N7:Z7)</f>
        <v>0</v>
      </c>
      <c r="J7" s="519">
        <f>SUM(N7:Z7)</f>
        <v>0</v>
      </c>
      <c r="K7" s="519">
        <f>SUM(O7:AA7)</f>
        <v>0</v>
      </c>
      <c r="L7" s="560">
        <f>SUM(O7:AA7)</f>
        <v>0</v>
      </c>
      <c r="M7" s="170"/>
      <c r="N7" s="171">
        <f t="shared" si="6"/>
        <v>0</v>
      </c>
      <c r="O7" s="179"/>
      <c r="P7" s="173"/>
      <c r="Q7" s="173"/>
      <c r="R7" s="173"/>
      <c r="S7" s="173"/>
      <c r="T7" s="174"/>
      <c r="U7" s="486">
        <f t="shared" si="7"/>
        <v>0</v>
      </c>
      <c r="V7" s="411"/>
      <c r="W7" s="173"/>
      <c r="X7" s="174"/>
      <c r="Y7" s="174"/>
      <c r="Z7" s="174"/>
      <c r="AA7" s="175"/>
      <c r="AB7" s="168"/>
    </row>
    <row r="8" spans="1:29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v>60148</v>
      </c>
      <c r="G8" s="613">
        <v>60148</v>
      </c>
      <c r="H8" s="613">
        <v>60148</v>
      </c>
      <c r="I8" s="676">
        <v>60148</v>
      </c>
      <c r="J8" s="519">
        <v>60148</v>
      </c>
      <c r="K8" s="519">
        <v>60148</v>
      </c>
      <c r="L8" s="560">
        <f>SUM(U8:AA8)</f>
        <v>60148</v>
      </c>
      <c r="M8" s="170"/>
      <c r="N8" s="171">
        <f t="shared" si="6"/>
        <v>60148</v>
      </c>
      <c r="O8" s="179">
        <v>60148</v>
      </c>
      <c r="P8" s="173"/>
      <c r="Q8" s="173"/>
      <c r="R8" s="173"/>
      <c r="S8" s="173"/>
      <c r="T8" s="174"/>
      <c r="U8" s="486">
        <f t="shared" si="7"/>
        <v>60148</v>
      </c>
      <c r="V8" s="411"/>
      <c r="W8" s="173"/>
      <c r="X8" s="174"/>
      <c r="Y8" s="174"/>
      <c r="Z8" s="174"/>
      <c r="AA8" s="175"/>
      <c r="AB8" s="168"/>
      <c r="AC8" s="190"/>
    </row>
    <row r="9" spans="1:29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ref="F9:F19" si="8">SUM(N9:Z9)</f>
        <v>0</v>
      </c>
      <c r="G9" s="613">
        <f t="shared" ref="G9:G19" si="9">SUM(N9:Z9)</f>
        <v>0</v>
      </c>
      <c r="H9" s="613">
        <f t="shared" ref="H9:H19" si="10">SUM(N9:Z9)</f>
        <v>0</v>
      </c>
      <c r="I9" s="676">
        <f t="shared" ref="I9:I19" si="11">SUM(N9:Z9)</f>
        <v>0</v>
      </c>
      <c r="J9" s="519">
        <f t="shared" ref="J9:K19" si="12">SUM(N9:Z9)</f>
        <v>0</v>
      </c>
      <c r="K9" s="519">
        <f t="shared" si="12"/>
        <v>0</v>
      </c>
      <c r="L9" s="560">
        <f t="shared" ref="L9:L19" si="13">SUM(O9:AA9)</f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  <c r="AB9" s="168"/>
      <c r="AC9" s="190"/>
    </row>
    <row r="10" spans="1:29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8"/>
        <v>0</v>
      </c>
      <c r="G10" s="613">
        <f t="shared" si="9"/>
        <v>0</v>
      </c>
      <c r="H10" s="613">
        <f t="shared" si="10"/>
        <v>0</v>
      </c>
      <c r="I10" s="676">
        <f t="shared" si="11"/>
        <v>0</v>
      </c>
      <c r="J10" s="519">
        <f t="shared" si="12"/>
        <v>0</v>
      </c>
      <c r="K10" s="519">
        <f t="shared" si="12"/>
        <v>0</v>
      </c>
      <c r="L10" s="560">
        <f t="shared" si="13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  <c r="AB10" s="168"/>
      <c r="AC10" s="190"/>
    </row>
    <row r="11" spans="1:29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8"/>
        <v>0</v>
      </c>
      <c r="G11" s="613">
        <f t="shared" si="9"/>
        <v>0</v>
      </c>
      <c r="H11" s="613">
        <f t="shared" si="10"/>
        <v>0</v>
      </c>
      <c r="I11" s="676">
        <f t="shared" si="11"/>
        <v>0</v>
      </c>
      <c r="J11" s="519">
        <f t="shared" si="12"/>
        <v>0</v>
      </c>
      <c r="K11" s="519">
        <f t="shared" si="12"/>
        <v>0</v>
      </c>
      <c r="L11" s="560">
        <f t="shared" si="13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  <c r="AB11" s="168"/>
      <c r="AC11" s="190"/>
    </row>
    <row r="12" spans="1:29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8"/>
        <v>0</v>
      </c>
      <c r="G12" s="613">
        <f t="shared" si="9"/>
        <v>0</v>
      </c>
      <c r="H12" s="613">
        <f t="shared" si="10"/>
        <v>0</v>
      </c>
      <c r="I12" s="676">
        <f t="shared" si="11"/>
        <v>0</v>
      </c>
      <c r="J12" s="519">
        <f t="shared" si="12"/>
        <v>0</v>
      </c>
      <c r="K12" s="519">
        <f t="shared" si="12"/>
        <v>0</v>
      </c>
      <c r="L12" s="560">
        <f t="shared" si="13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  <c r="AB12" s="168"/>
      <c r="AC12" s="190"/>
    </row>
    <row r="13" spans="1:29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8"/>
        <v>0</v>
      </c>
      <c r="G13" s="613">
        <f t="shared" si="9"/>
        <v>0</v>
      </c>
      <c r="H13" s="613">
        <f t="shared" si="10"/>
        <v>0</v>
      </c>
      <c r="I13" s="676">
        <f t="shared" si="11"/>
        <v>0</v>
      </c>
      <c r="J13" s="519">
        <f t="shared" si="12"/>
        <v>0</v>
      </c>
      <c r="K13" s="519">
        <f t="shared" si="12"/>
        <v>0</v>
      </c>
      <c r="L13" s="560">
        <f t="shared" si="13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  <c r="AB13" s="168"/>
      <c r="AC13" s="190"/>
    </row>
    <row r="14" spans="1:29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8"/>
        <v>0</v>
      </c>
      <c r="G14" s="613">
        <f t="shared" si="9"/>
        <v>0</v>
      </c>
      <c r="H14" s="613">
        <f t="shared" si="10"/>
        <v>0</v>
      </c>
      <c r="I14" s="676">
        <f t="shared" si="11"/>
        <v>0</v>
      </c>
      <c r="J14" s="519">
        <f t="shared" si="12"/>
        <v>0</v>
      </c>
      <c r="K14" s="519">
        <f t="shared" si="12"/>
        <v>0</v>
      </c>
      <c r="L14" s="560">
        <f t="shared" si="13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  <c r="AB14" s="168"/>
      <c r="AC14" s="190"/>
    </row>
    <row r="15" spans="1:29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8"/>
        <v>0</v>
      </c>
      <c r="G15" s="613">
        <f t="shared" si="9"/>
        <v>0</v>
      </c>
      <c r="H15" s="613">
        <f t="shared" si="10"/>
        <v>0</v>
      </c>
      <c r="I15" s="676">
        <f t="shared" si="11"/>
        <v>0</v>
      </c>
      <c r="J15" s="519">
        <f t="shared" si="12"/>
        <v>0</v>
      </c>
      <c r="K15" s="519">
        <f t="shared" si="12"/>
        <v>0</v>
      </c>
      <c r="L15" s="560">
        <f t="shared" si="13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  <c r="AB15" s="168"/>
      <c r="AC15" s="190"/>
    </row>
    <row r="16" spans="1:29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8"/>
        <v>0</v>
      </c>
      <c r="G16" s="613">
        <f t="shared" si="9"/>
        <v>0</v>
      </c>
      <c r="H16" s="613">
        <f t="shared" si="10"/>
        <v>0</v>
      </c>
      <c r="I16" s="676">
        <f t="shared" si="11"/>
        <v>0</v>
      </c>
      <c r="J16" s="519">
        <f t="shared" si="12"/>
        <v>0</v>
      </c>
      <c r="K16" s="519">
        <f t="shared" si="12"/>
        <v>0</v>
      </c>
      <c r="L16" s="560">
        <f t="shared" si="13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  <c r="AB16" s="168"/>
      <c r="AC16" s="190"/>
    </row>
    <row r="17" spans="1:29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8"/>
        <v>0</v>
      </c>
      <c r="G17" s="613">
        <f t="shared" si="9"/>
        <v>0</v>
      </c>
      <c r="H17" s="613">
        <f t="shared" si="10"/>
        <v>0</v>
      </c>
      <c r="I17" s="676">
        <f t="shared" si="11"/>
        <v>0</v>
      </c>
      <c r="J17" s="519">
        <f t="shared" si="12"/>
        <v>0</v>
      </c>
      <c r="K17" s="519">
        <f t="shared" si="12"/>
        <v>0</v>
      </c>
      <c r="L17" s="560">
        <f t="shared" si="13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  <c r="AB17" s="168"/>
      <c r="AC17" s="190"/>
    </row>
    <row r="18" spans="1:29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8"/>
        <v>0</v>
      </c>
      <c r="G18" s="613">
        <f t="shared" si="9"/>
        <v>0</v>
      </c>
      <c r="H18" s="613">
        <f t="shared" si="10"/>
        <v>0</v>
      </c>
      <c r="I18" s="676">
        <f t="shared" si="11"/>
        <v>0</v>
      </c>
      <c r="J18" s="519">
        <f t="shared" si="12"/>
        <v>0</v>
      </c>
      <c r="K18" s="519">
        <f t="shared" si="12"/>
        <v>0</v>
      </c>
      <c r="L18" s="560">
        <f t="shared" si="13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  <c r="AB18" s="168"/>
      <c r="AC18" s="190"/>
    </row>
    <row r="19" spans="1:29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8"/>
        <v>0</v>
      </c>
      <c r="G19" s="613">
        <f t="shared" si="9"/>
        <v>0</v>
      </c>
      <c r="H19" s="613">
        <f t="shared" si="10"/>
        <v>0</v>
      </c>
      <c r="I19" s="676">
        <f t="shared" si="11"/>
        <v>0</v>
      </c>
      <c r="J19" s="519">
        <f t="shared" si="12"/>
        <v>0</v>
      </c>
      <c r="K19" s="519">
        <f t="shared" si="12"/>
        <v>0</v>
      </c>
      <c r="L19" s="560">
        <f t="shared" si="13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  <c r="AB19" s="168"/>
      <c r="AC19" s="190"/>
    </row>
    <row r="20" spans="1:29" x14ac:dyDescent="0.25">
      <c r="B20" s="90" t="s">
        <v>623</v>
      </c>
      <c r="C20" s="799" t="s">
        <v>146</v>
      </c>
      <c r="D20" s="800"/>
      <c r="E20" s="800"/>
      <c r="F20" s="366">
        <f t="shared" ref="F20:L20" si="14">F21+F22+F23</f>
        <v>2600400</v>
      </c>
      <c r="G20" s="614">
        <f t="shared" si="14"/>
        <v>2600400</v>
      </c>
      <c r="H20" s="614">
        <f t="shared" si="14"/>
        <v>2600400</v>
      </c>
      <c r="I20" s="677">
        <f t="shared" si="14"/>
        <v>2600400</v>
      </c>
      <c r="J20" s="520">
        <f t="shared" ref="J20" si="15">J21+J22+J23</f>
        <v>2600400</v>
      </c>
      <c r="K20" s="520">
        <f t="shared" si="14"/>
        <v>2600400</v>
      </c>
      <c r="L20" s="561">
        <f t="shared" si="14"/>
        <v>2600400</v>
      </c>
      <c r="M20" s="142">
        <f t="shared" ref="M20:AA20" si="16">M21+M22+M23</f>
        <v>0</v>
      </c>
      <c r="N20" s="158">
        <f t="shared" si="6"/>
        <v>2600400</v>
      </c>
      <c r="O20" s="92">
        <f t="shared" si="16"/>
        <v>216700</v>
      </c>
      <c r="P20" s="93">
        <f t="shared" si="16"/>
        <v>216700</v>
      </c>
      <c r="Q20" s="93">
        <f t="shared" si="16"/>
        <v>216700</v>
      </c>
      <c r="R20" s="93">
        <f t="shared" si="16"/>
        <v>216700</v>
      </c>
      <c r="S20" s="93">
        <f t="shared" si="16"/>
        <v>216700</v>
      </c>
      <c r="T20" s="96">
        <f t="shared" si="16"/>
        <v>216700</v>
      </c>
      <c r="U20" s="487">
        <f t="shared" si="7"/>
        <v>1300200</v>
      </c>
      <c r="V20" s="412">
        <f t="shared" si="16"/>
        <v>216700</v>
      </c>
      <c r="W20" s="93">
        <f t="shared" si="16"/>
        <v>216700</v>
      </c>
      <c r="X20" s="96">
        <f t="shared" si="16"/>
        <v>216700</v>
      </c>
      <c r="Y20" s="96">
        <f t="shared" si="16"/>
        <v>216700</v>
      </c>
      <c r="Z20" s="96">
        <f t="shared" si="16"/>
        <v>216700</v>
      </c>
      <c r="AA20" s="97">
        <f t="shared" si="16"/>
        <v>216700</v>
      </c>
      <c r="AB20" s="168"/>
      <c r="AC20" s="190"/>
    </row>
    <row r="21" spans="1:29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SUM(N21:Z21)</f>
        <v>0</v>
      </c>
      <c r="G21" s="615">
        <f>SUM(N21:Z21)</f>
        <v>0</v>
      </c>
      <c r="H21" s="615">
        <f>SUM(N21:Z21)</f>
        <v>0</v>
      </c>
      <c r="I21" s="678">
        <f>SUM(N21:Z21)</f>
        <v>0</v>
      </c>
      <c r="J21" s="521">
        <f>SUM(N21:Z21)</f>
        <v>0</v>
      </c>
      <c r="K21" s="521">
        <f>SUM(O21:AA21)</f>
        <v>0</v>
      </c>
      <c r="L21" s="562">
        <f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  <c r="AB21" s="168"/>
      <c r="AC21" s="190"/>
    </row>
    <row r="22" spans="1:29" s="41" customFormat="1" ht="25.5" customHeight="1" thickBot="1" x14ac:dyDescent="0.3">
      <c r="A22" s="125" t="s">
        <v>149</v>
      </c>
      <c r="B22" s="52" t="s">
        <v>625</v>
      </c>
      <c r="C22" s="825" t="s">
        <v>862</v>
      </c>
      <c r="D22" s="826"/>
      <c r="E22" s="826"/>
      <c r="F22" s="367">
        <v>2600400</v>
      </c>
      <c r="G22" s="615">
        <v>2600400</v>
      </c>
      <c r="H22" s="615">
        <v>2600400</v>
      </c>
      <c r="I22" s="678">
        <v>2600400</v>
      </c>
      <c r="J22" s="521">
        <v>2600400</v>
      </c>
      <c r="K22" s="521">
        <v>2600400</v>
      </c>
      <c r="L22" s="562">
        <f>SUM(U22:AA22)</f>
        <v>2600400</v>
      </c>
      <c r="M22" s="148"/>
      <c r="N22" s="160">
        <f t="shared" si="6"/>
        <v>2600400</v>
      </c>
      <c r="O22" s="75">
        <v>216700</v>
      </c>
      <c r="P22" s="13">
        <v>216700</v>
      </c>
      <c r="Q22" s="13">
        <v>216700</v>
      </c>
      <c r="R22" s="13">
        <v>216700</v>
      </c>
      <c r="S22" s="13">
        <v>216700</v>
      </c>
      <c r="T22" s="80">
        <v>216700</v>
      </c>
      <c r="U22" s="488">
        <f t="shared" si="7"/>
        <v>1300200</v>
      </c>
      <c r="V22" s="413">
        <v>216700</v>
      </c>
      <c r="W22" s="13">
        <v>216700</v>
      </c>
      <c r="X22" s="80">
        <v>216700</v>
      </c>
      <c r="Y22" s="80">
        <v>216700</v>
      </c>
      <c r="Z22" s="80">
        <v>216700</v>
      </c>
      <c r="AA22" s="45">
        <v>216700</v>
      </c>
      <c r="AB22" s="168"/>
      <c r="AC22" s="190"/>
    </row>
    <row r="23" spans="1:29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SUM(N23:Z23)</f>
        <v>0</v>
      </c>
      <c r="G23" s="616">
        <f>SUM(N23:Z23)</f>
        <v>0</v>
      </c>
      <c r="H23" s="616">
        <f>SUM(N23:Z23)</f>
        <v>0</v>
      </c>
      <c r="I23" s="679">
        <f>SUM(N23:Z23)</f>
        <v>0</v>
      </c>
      <c r="J23" s="522">
        <f>SUM(N23:Z23)</f>
        <v>0</v>
      </c>
      <c r="K23" s="522">
        <f>SUM(O23:AA23)</f>
        <v>0</v>
      </c>
      <c r="L23" s="563">
        <f>SUM(O23:AA23)</f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  <c r="AB23" s="168"/>
      <c r="AC23" s="190"/>
    </row>
    <row r="24" spans="1:29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L24" si="17">F25+F26+F27+F28+F29+F30+F31</f>
        <v>593313</v>
      </c>
      <c r="G24" s="617">
        <f t="shared" si="17"/>
        <v>540876</v>
      </c>
      <c r="H24" s="617">
        <f t="shared" si="17"/>
        <v>540876</v>
      </c>
      <c r="I24" s="680">
        <f t="shared" si="17"/>
        <v>540876</v>
      </c>
      <c r="J24" s="523">
        <f t="shared" ref="J24" si="18">J25+J26+J27+J28+J29+J30+J31</f>
        <v>540876</v>
      </c>
      <c r="K24" s="523">
        <f t="shared" si="17"/>
        <v>540876</v>
      </c>
      <c r="L24" s="564">
        <f t="shared" si="17"/>
        <v>540876</v>
      </c>
      <c r="M24" s="144">
        <f t="shared" ref="M24:AA24" si="19">M25+M26+M27+M28+M29+M30+M31</f>
        <v>0</v>
      </c>
      <c r="N24" s="156">
        <f t="shared" si="6"/>
        <v>540876</v>
      </c>
      <c r="O24" s="84">
        <f t="shared" si="19"/>
        <v>68899</v>
      </c>
      <c r="P24" s="85">
        <f t="shared" si="19"/>
        <v>42907</v>
      </c>
      <c r="Q24" s="85">
        <f t="shared" si="19"/>
        <v>42907</v>
      </c>
      <c r="R24" s="85">
        <f t="shared" si="19"/>
        <v>42907</v>
      </c>
      <c r="S24" s="85">
        <f t="shared" si="19"/>
        <v>42907</v>
      </c>
      <c r="T24" s="88">
        <f t="shared" si="19"/>
        <v>42907</v>
      </c>
      <c r="U24" s="484">
        <f t="shared" si="7"/>
        <v>283434</v>
      </c>
      <c r="V24" s="409">
        <f t="shared" si="19"/>
        <v>42907</v>
      </c>
      <c r="W24" s="85">
        <f t="shared" si="19"/>
        <v>42907</v>
      </c>
      <c r="X24" s="88">
        <f t="shared" si="19"/>
        <v>42907</v>
      </c>
      <c r="Y24" s="88">
        <f t="shared" si="19"/>
        <v>42907</v>
      </c>
      <c r="Z24" s="88">
        <f t="shared" si="19"/>
        <v>42907</v>
      </c>
      <c r="AA24" s="89">
        <f t="shared" si="19"/>
        <v>42907</v>
      </c>
      <c r="AB24" s="168"/>
      <c r="AC24" s="190"/>
    </row>
    <row r="25" spans="1:29" ht="15.75" thickBot="1" x14ac:dyDescent="0.3">
      <c r="B25" s="60"/>
      <c r="C25" s="862" t="s">
        <v>154</v>
      </c>
      <c r="D25" s="863"/>
      <c r="E25" s="863"/>
      <c r="F25" s="370">
        <v>593313</v>
      </c>
      <c r="G25" s="618">
        <v>540876</v>
      </c>
      <c r="H25" s="618">
        <v>540876</v>
      </c>
      <c r="I25" s="681">
        <v>540876</v>
      </c>
      <c r="J25" s="524">
        <v>540876</v>
      </c>
      <c r="K25" s="524">
        <v>540876</v>
      </c>
      <c r="L25" s="565">
        <f>SUM(U25:AA25)</f>
        <v>540876</v>
      </c>
      <c r="M25" s="145"/>
      <c r="N25" s="159">
        <f t="shared" si="6"/>
        <v>540876</v>
      </c>
      <c r="O25" s="73">
        <v>68899</v>
      </c>
      <c r="P25" s="1">
        <v>42907</v>
      </c>
      <c r="Q25" s="1">
        <v>42907</v>
      </c>
      <c r="R25" s="1">
        <v>42907</v>
      </c>
      <c r="S25" s="1">
        <v>42907</v>
      </c>
      <c r="T25" s="79">
        <v>42907</v>
      </c>
      <c r="U25" s="489">
        <f t="shared" si="7"/>
        <v>283434</v>
      </c>
      <c r="V25" s="414">
        <v>42907</v>
      </c>
      <c r="W25" s="1">
        <v>42907</v>
      </c>
      <c r="X25" s="79">
        <v>42907</v>
      </c>
      <c r="Y25" s="79">
        <v>42907</v>
      </c>
      <c r="Z25" s="79">
        <v>42907</v>
      </c>
      <c r="AA25" s="44">
        <v>42907</v>
      </c>
      <c r="AB25" s="168"/>
      <c r="AC25" s="190"/>
    </row>
    <row r="26" spans="1:29" ht="15.75" hidden="1" thickBot="1" x14ac:dyDescent="0.3">
      <c r="B26" s="61"/>
      <c r="C26" s="858" t="s">
        <v>155</v>
      </c>
      <c r="D26" s="859"/>
      <c r="E26" s="859"/>
      <c r="F26" s="371">
        <f t="shared" ref="F26:F31" si="20">SUM(N26:Z26)</f>
        <v>0</v>
      </c>
      <c r="G26" s="619">
        <f t="shared" ref="G26:G31" si="21">SUM(N26:Z26)</f>
        <v>0</v>
      </c>
      <c r="H26" s="619">
        <f t="shared" ref="H26:H31" si="22">SUM(N26:Z26)</f>
        <v>0</v>
      </c>
      <c r="I26" s="682">
        <f t="shared" ref="I26:I31" si="23">SUM(N26:Z26)</f>
        <v>0</v>
      </c>
      <c r="J26" s="525">
        <f t="shared" ref="J26:K31" si="24">SUM(N26:Z26)</f>
        <v>0</v>
      </c>
      <c r="K26" s="525">
        <f t="shared" si="24"/>
        <v>0</v>
      </c>
      <c r="L26" s="566">
        <f t="shared" ref="L26:L31" si="25">SUM(O26:AA26)</f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  <c r="AB26" s="168"/>
      <c r="AC26" s="190"/>
    </row>
    <row r="27" spans="1:29" ht="15.75" hidden="1" thickBot="1" x14ac:dyDescent="0.3">
      <c r="B27" s="61"/>
      <c r="C27" s="858" t="s">
        <v>156</v>
      </c>
      <c r="D27" s="859"/>
      <c r="E27" s="859"/>
      <c r="F27" s="371">
        <f t="shared" si="20"/>
        <v>0</v>
      </c>
      <c r="G27" s="619">
        <f t="shared" si="21"/>
        <v>0</v>
      </c>
      <c r="H27" s="619">
        <f t="shared" si="22"/>
        <v>0</v>
      </c>
      <c r="I27" s="682">
        <f t="shared" si="23"/>
        <v>0</v>
      </c>
      <c r="J27" s="525">
        <f t="shared" si="24"/>
        <v>0</v>
      </c>
      <c r="K27" s="525">
        <f t="shared" si="24"/>
        <v>0</v>
      </c>
      <c r="L27" s="566">
        <f t="shared" si="25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  <c r="AB27" s="168"/>
      <c r="AC27" s="190"/>
    </row>
    <row r="28" spans="1:29" ht="15.75" hidden="1" thickBot="1" x14ac:dyDescent="0.3">
      <c r="B28" s="61"/>
      <c r="C28" s="858" t="s">
        <v>157</v>
      </c>
      <c r="D28" s="859"/>
      <c r="E28" s="859"/>
      <c r="F28" s="371">
        <f t="shared" si="20"/>
        <v>0</v>
      </c>
      <c r="G28" s="619">
        <f t="shared" si="21"/>
        <v>0</v>
      </c>
      <c r="H28" s="619">
        <f t="shared" si="22"/>
        <v>0</v>
      </c>
      <c r="I28" s="682">
        <f t="shared" si="23"/>
        <v>0</v>
      </c>
      <c r="J28" s="525">
        <f t="shared" si="24"/>
        <v>0</v>
      </c>
      <c r="K28" s="525">
        <f t="shared" si="24"/>
        <v>0</v>
      </c>
      <c r="L28" s="566">
        <f t="shared" si="25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  <c r="AB28" s="168"/>
      <c r="AC28" s="190"/>
    </row>
    <row r="29" spans="1:29" ht="15.75" hidden="1" thickBot="1" x14ac:dyDescent="0.3">
      <c r="B29" s="61"/>
      <c r="C29" s="858" t="s">
        <v>158</v>
      </c>
      <c r="D29" s="859"/>
      <c r="E29" s="859"/>
      <c r="F29" s="371">
        <f t="shared" si="20"/>
        <v>0</v>
      </c>
      <c r="G29" s="619">
        <f t="shared" si="21"/>
        <v>0</v>
      </c>
      <c r="H29" s="619">
        <f t="shared" si="22"/>
        <v>0</v>
      </c>
      <c r="I29" s="682">
        <f t="shared" si="23"/>
        <v>0</v>
      </c>
      <c r="J29" s="525">
        <f t="shared" si="24"/>
        <v>0</v>
      </c>
      <c r="K29" s="525">
        <f t="shared" si="24"/>
        <v>0</v>
      </c>
      <c r="L29" s="566">
        <f t="shared" si="25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  <c r="AB29" s="168"/>
      <c r="AC29" s="190"/>
    </row>
    <row r="30" spans="1:29" ht="15.75" hidden="1" thickBot="1" x14ac:dyDescent="0.3">
      <c r="B30" s="61"/>
      <c r="C30" s="858" t="s">
        <v>159</v>
      </c>
      <c r="D30" s="859"/>
      <c r="E30" s="859"/>
      <c r="F30" s="371">
        <f t="shared" si="20"/>
        <v>0</v>
      </c>
      <c r="G30" s="619">
        <f t="shared" si="21"/>
        <v>0</v>
      </c>
      <c r="H30" s="619">
        <f t="shared" si="22"/>
        <v>0</v>
      </c>
      <c r="I30" s="682">
        <f t="shared" si="23"/>
        <v>0</v>
      </c>
      <c r="J30" s="525">
        <f t="shared" si="24"/>
        <v>0</v>
      </c>
      <c r="K30" s="525">
        <f t="shared" si="24"/>
        <v>0</v>
      </c>
      <c r="L30" s="566">
        <f t="shared" si="25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  <c r="AB30" s="168"/>
      <c r="AC30" s="190"/>
    </row>
    <row r="31" spans="1:29" ht="15.75" hidden="1" thickBot="1" x14ac:dyDescent="0.3">
      <c r="B31" s="62"/>
      <c r="C31" s="860" t="s">
        <v>160</v>
      </c>
      <c r="D31" s="861"/>
      <c r="E31" s="861"/>
      <c r="F31" s="372">
        <f t="shared" si="20"/>
        <v>0</v>
      </c>
      <c r="G31" s="620">
        <f t="shared" si="21"/>
        <v>0</v>
      </c>
      <c r="H31" s="620">
        <f t="shared" si="22"/>
        <v>0</v>
      </c>
      <c r="I31" s="683">
        <f t="shared" si="23"/>
        <v>0</v>
      </c>
      <c r="J31" s="526">
        <f t="shared" si="24"/>
        <v>0</v>
      </c>
      <c r="K31" s="526">
        <f t="shared" si="24"/>
        <v>0</v>
      </c>
      <c r="L31" s="567">
        <f t="shared" si="25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  <c r="AB31" s="168"/>
      <c r="AC31" s="190"/>
    </row>
    <row r="32" spans="1:29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M32" si="26">F33+F37+F40+F54+F57</f>
        <v>8196875.3700000001</v>
      </c>
      <c r="G32" s="617">
        <f t="shared" si="26"/>
        <v>6182660</v>
      </c>
      <c r="H32" s="617">
        <f t="shared" si="26"/>
        <v>6157660</v>
      </c>
      <c r="I32" s="680">
        <f t="shared" ref="I32:J32" si="27">I33+I37+I40+I54+I57</f>
        <v>6173504</v>
      </c>
      <c r="J32" s="523">
        <f t="shared" si="27"/>
        <v>6145561</v>
      </c>
      <c r="K32" s="523">
        <f t="shared" si="26"/>
        <v>6145561</v>
      </c>
      <c r="L32" s="564">
        <f t="shared" si="26"/>
        <v>4706346</v>
      </c>
      <c r="M32" s="144">
        <f t="shared" si="26"/>
        <v>0</v>
      </c>
      <c r="N32" s="156">
        <f t="shared" si="6"/>
        <v>4706346</v>
      </c>
      <c r="O32" s="84">
        <f t="shared" ref="O32:AA32" si="28">O33+O37+O40+O54+O57</f>
        <v>262877</v>
      </c>
      <c r="P32" s="85">
        <f t="shared" si="28"/>
        <v>1136406</v>
      </c>
      <c r="Q32" s="85">
        <f t="shared" si="28"/>
        <v>370111</v>
      </c>
      <c r="R32" s="85">
        <f t="shared" si="28"/>
        <v>578192</v>
      </c>
      <c r="S32" s="85">
        <f t="shared" si="28"/>
        <v>443653</v>
      </c>
      <c r="T32" s="88">
        <f t="shared" si="28"/>
        <v>216419</v>
      </c>
      <c r="U32" s="484">
        <f t="shared" si="7"/>
        <v>3007658</v>
      </c>
      <c r="V32" s="409">
        <f t="shared" si="28"/>
        <v>326269</v>
      </c>
      <c r="W32" s="85">
        <f t="shared" si="28"/>
        <v>158902</v>
      </c>
      <c r="X32" s="88">
        <f t="shared" si="28"/>
        <v>289354</v>
      </c>
      <c r="Y32" s="88">
        <f t="shared" si="28"/>
        <v>281546</v>
      </c>
      <c r="Z32" s="88">
        <f t="shared" si="28"/>
        <v>169184</v>
      </c>
      <c r="AA32" s="89">
        <f t="shared" si="28"/>
        <v>473433</v>
      </c>
      <c r="AB32" s="168"/>
      <c r="AC32" s="190"/>
    </row>
    <row r="33" spans="1:29" x14ac:dyDescent="0.25">
      <c r="B33" s="122" t="s">
        <v>627</v>
      </c>
      <c r="C33" s="772" t="s">
        <v>163</v>
      </c>
      <c r="D33" s="773"/>
      <c r="E33" s="773"/>
      <c r="F33" s="364">
        <f t="shared" ref="F33:L33" si="29">F34+F35+F36</f>
        <v>141600</v>
      </c>
      <c r="G33" s="612">
        <f t="shared" si="29"/>
        <v>141600</v>
      </c>
      <c r="H33" s="612">
        <f t="shared" si="29"/>
        <v>141600</v>
      </c>
      <c r="I33" s="675">
        <f t="shared" si="29"/>
        <v>141600</v>
      </c>
      <c r="J33" s="518">
        <f t="shared" ref="J33" si="30">J34+J35+J36</f>
        <v>150000</v>
      </c>
      <c r="K33" s="518">
        <f t="shared" si="29"/>
        <v>150000</v>
      </c>
      <c r="L33" s="559">
        <f t="shared" si="29"/>
        <v>146322</v>
      </c>
      <c r="M33" s="140">
        <f t="shared" ref="M33:AA33" si="31">M34+M35+M36</f>
        <v>0</v>
      </c>
      <c r="N33" s="157">
        <f t="shared" si="6"/>
        <v>146322</v>
      </c>
      <c r="O33" s="116">
        <f t="shared" si="31"/>
        <v>1713</v>
      </c>
      <c r="P33" s="117">
        <f t="shared" si="31"/>
        <v>19449</v>
      </c>
      <c r="Q33" s="117">
        <f t="shared" si="31"/>
        <v>44104</v>
      </c>
      <c r="R33" s="117">
        <f t="shared" si="31"/>
        <v>8410</v>
      </c>
      <c r="S33" s="117">
        <f t="shared" si="31"/>
        <v>3953</v>
      </c>
      <c r="T33" s="120">
        <f t="shared" si="31"/>
        <v>11975</v>
      </c>
      <c r="U33" s="485">
        <f t="shared" si="7"/>
        <v>89604</v>
      </c>
      <c r="V33" s="410">
        <f t="shared" si="31"/>
        <v>0</v>
      </c>
      <c r="W33" s="117">
        <f t="shared" si="31"/>
        <v>4371</v>
      </c>
      <c r="X33" s="120">
        <f t="shared" si="31"/>
        <v>0</v>
      </c>
      <c r="Y33" s="120">
        <f t="shared" si="31"/>
        <v>48370</v>
      </c>
      <c r="Z33" s="120">
        <f t="shared" si="31"/>
        <v>3110</v>
      </c>
      <c r="AA33" s="121">
        <f t="shared" si="31"/>
        <v>867</v>
      </c>
      <c r="AB33" s="168"/>
      <c r="AC33" s="190"/>
    </row>
    <row r="34" spans="1:29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SUM(N34:Z34)</f>
        <v>0</v>
      </c>
      <c r="G34" s="615">
        <f>SUM(N34:Z34)</f>
        <v>0</v>
      </c>
      <c r="H34" s="615">
        <f>SUM(N34:Z34)</f>
        <v>0</v>
      </c>
      <c r="I34" s="678">
        <f>SUM(N34:Z34)</f>
        <v>0</v>
      </c>
      <c r="J34" s="521">
        <f>SUM(N34:Z34)</f>
        <v>0</v>
      </c>
      <c r="K34" s="521">
        <f>SUM(O34:AA34)</f>
        <v>0</v>
      </c>
      <c r="L34" s="562">
        <f>SUM(O34:AA34)</f>
        <v>0</v>
      </c>
      <c r="M34" s="148"/>
      <c r="N34" s="160">
        <f t="shared" si="6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  <c r="AB34" s="168"/>
      <c r="AC34" s="190"/>
    </row>
    <row r="35" spans="1:29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v>141600</v>
      </c>
      <c r="G35" s="615">
        <v>141600</v>
      </c>
      <c r="H35" s="615">
        <v>141600</v>
      </c>
      <c r="I35" s="678">
        <v>141600</v>
      </c>
      <c r="J35" s="521">
        <v>150000</v>
      </c>
      <c r="K35" s="521">
        <v>150000</v>
      </c>
      <c r="L35" s="562">
        <f>SUM(U35:AA35)</f>
        <v>146322</v>
      </c>
      <c r="M35" s="148"/>
      <c r="N35" s="160">
        <f t="shared" si="6"/>
        <v>146322</v>
      </c>
      <c r="O35" s="75">
        <v>1713</v>
      </c>
      <c r="P35" s="13">
        <v>19449</v>
      </c>
      <c r="Q35" s="13">
        <v>44104</v>
      </c>
      <c r="R35" s="13">
        <v>8410</v>
      </c>
      <c r="S35" s="13">
        <v>3953</v>
      </c>
      <c r="T35" s="80">
        <v>11975</v>
      </c>
      <c r="U35" s="488">
        <f t="shared" si="7"/>
        <v>89604</v>
      </c>
      <c r="V35" s="413"/>
      <c r="W35" s="13">
        <v>4371</v>
      </c>
      <c r="X35" s="80"/>
      <c r="Y35" s="80">
        <v>48370</v>
      </c>
      <c r="Z35" s="80">
        <v>3110</v>
      </c>
      <c r="AA35" s="45">
        <v>867</v>
      </c>
      <c r="AB35" s="168"/>
      <c r="AC35" s="190"/>
    </row>
    <row r="36" spans="1:29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SUM(N36:Z36)</f>
        <v>0</v>
      </c>
      <c r="G36" s="615">
        <f>SUM(N36:Z36)</f>
        <v>0</v>
      </c>
      <c r="H36" s="615">
        <f>SUM(N36:Z36)</f>
        <v>0</v>
      </c>
      <c r="I36" s="678">
        <f>SUM(N36:Z36)</f>
        <v>0</v>
      </c>
      <c r="J36" s="521">
        <f>SUM(N36:Z36)</f>
        <v>0</v>
      </c>
      <c r="K36" s="521">
        <f>SUM(O36:AA36)</f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B36" s="168"/>
      <c r="AC36" s="190"/>
    </row>
    <row r="37" spans="1:29" x14ac:dyDescent="0.25">
      <c r="B37" s="90" t="s">
        <v>631</v>
      </c>
      <c r="C37" s="799" t="s">
        <v>170</v>
      </c>
      <c r="D37" s="800"/>
      <c r="E37" s="800"/>
      <c r="F37" s="366">
        <f t="shared" ref="F37:L37" si="32">F38+F39</f>
        <v>135600</v>
      </c>
      <c r="G37" s="614">
        <f t="shared" si="32"/>
        <v>125000</v>
      </c>
      <c r="H37" s="614">
        <f t="shared" si="32"/>
        <v>125000</v>
      </c>
      <c r="I37" s="677">
        <f t="shared" si="32"/>
        <v>125000</v>
      </c>
      <c r="J37" s="520">
        <f t="shared" ref="J37" si="33">J38+J39</f>
        <v>127500</v>
      </c>
      <c r="K37" s="520">
        <f t="shared" si="32"/>
        <v>127500</v>
      </c>
      <c r="L37" s="561">
        <f t="shared" si="32"/>
        <v>117535</v>
      </c>
      <c r="M37" s="142">
        <f t="shared" ref="M37:AA37" si="34">M38+M39</f>
        <v>0</v>
      </c>
      <c r="N37" s="158">
        <f t="shared" si="6"/>
        <v>117535</v>
      </c>
      <c r="O37" s="92">
        <f t="shared" si="34"/>
        <v>9864</v>
      </c>
      <c r="P37" s="93">
        <f t="shared" si="34"/>
        <v>10192</v>
      </c>
      <c r="Q37" s="93">
        <f t="shared" si="34"/>
        <v>10369</v>
      </c>
      <c r="R37" s="93">
        <f t="shared" si="34"/>
        <v>10711</v>
      </c>
      <c r="S37" s="93">
        <f t="shared" si="34"/>
        <v>10126</v>
      </c>
      <c r="T37" s="96">
        <f t="shared" si="34"/>
        <v>0</v>
      </c>
      <c r="U37" s="487">
        <f t="shared" si="7"/>
        <v>51262</v>
      </c>
      <c r="V37" s="412">
        <f t="shared" si="34"/>
        <v>21117</v>
      </c>
      <c r="W37" s="93">
        <f t="shared" si="34"/>
        <v>0</v>
      </c>
      <c r="X37" s="96">
        <f t="shared" si="34"/>
        <v>11006</v>
      </c>
      <c r="Y37" s="96">
        <f t="shared" si="34"/>
        <v>23377</v>
      </c>
      <c r="Z37" s="96">
        <f t="shared" si="34"/>
        <v>0</v>
      </c>
      <c r="AA37" s="97">
        <f t="shared" si="34"/>
        <v>10773</v>
      </c>
      <c r="AB37" s="168"/>
      <c r="AC37" s="190"/>
    </row>
    <row r="38" spans="1:29" s="41" customFormat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v>114000</v>
      </c>
      <c r="G38" s="615">
        <v>86500</v>
      </c>
      <c r="H38" s="615">
        <v>86500</v>
      </c>
      <c r="I38" s="678">
        <v>86500</v>
      </c>
      <c r="J38" s="521">
        <v>86500</v>
      </c>
      <c r="K38" s="521">
        <v>86500</v>
      </c>
      <c r="L38" s="562">
        <f t="shared" ref="L38:L39" si="35">SUM(U38:AA38)</f>
        <v>79500</v>
      </c>
      <c r="M38" s="148"/>
      <c r="N38" s="160">
        <f t="shared" si="6"/>
        <v>79500</v>
      </c>
      <c r="O38" s="75">
        <v>9500</v>
      </c>
      <c r="P38" s="13">
        <v>7000</v>
      </c>
      <c r="Q38" s="13">
        <v>7000</v>
      </c>
      <c r="R38" s="13">
        <v>7000</v>
      </c>
      <c r="S38" s="13">
        <v>7000</v>
      </c>
      <c r="T38" s="80"/>
      <c r="U38" s="488">
        <f t="shared" si="7"/>
        <v>37500</v>
      </c>
      <c r="V38" s="413">
        <v>14000</v>
      </c>
      <c r="W38" s="13"/>
      <c r="X38" s="80">
        <v>7000</v>
      </c>
      <c r="Y38" s="80">
        <v>14000</v>
      </c>
      <c r="Z38" s="80"/>
      <c r="AA38" s="45">
        <v>7000</v>
      </c>
      <c r="AB38" s="168"/>
      <c r="AC38" s="190"/>
    </row>
    <row r="39" spans="1:29" s="41" customForma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v>21600</v>
      </c>
      <c r="G39" s="615">
        <v>38500</v>
      </c>
      <c r="H39" s="615">
        <v>38500</v>
      </c>
      <c r="I39" s="678">
        <v>38500</v>
      </c>
      <c r="J39" s="521">
        <v>41000</v>
      </c>
      <c r="K39" s="521">
        <v>41000</v>
      </c>
      <c r="L39" s="562">
        <f t="shared" si="35"/>
        <v>38035</v>
      </c>
      <c r="M39" s="148"/>
      <c r="N39" s="160">
        <f t="shared" si="6"/>
        <v>38035</v>
      </c>
      <c r="O39" s="75">
        <v>364</v>
      </c>
      <c r="P39" s="13">
        <v>3192</v>
      </c>
      <c r="Q39" s="13">
        <v>3369</v>
      </c>
      <c r="R39" s="13">
        <v>3711</v>
      </c>
      <c r="S39" s="13">
        <v>3126</v>
      </c>
      <c r="T39" s="80"/>
      <c r="U39" s="488">
        <f t="shared" si="7"/>
        <v>13762</v>
      </c>
      <c r="V39" s="413">
        <v>7117</v>
      </c>
      <c r="W39" s="13"/>
      <c r="X39" s="80">
        <v>4006</v>
      </c>
      <c r="Y39" s="80">
        <v>9377</v>
      </c>
      <c r="Z39" s="80"/>
      <c r="AA39" s="45">
        <v>3773</v>
      </c>
      <c r="AB39" s="168"/>
      <c r="AC39" s="190"/>
    </row>
    <row r="40" spans="1:29" x14ac:dyDescent="0.25">
      <c r="B40" s="90" t="s">
        <v>634</v>
      </c>
      <c r="C40" s="799" t="s">
        <v>175</v>
      </c>
      <c r="D40" s="800"/>
      <c r="E40" s="800"/>
      <c r="F40" s="366">
        <f t="shared" ref="F40:M40" si="36">F41+F42+F43+F44+F45+F48+F49</f>
        <v>6157351</v>
      </c>
      <c r="G40" s="614">
        <f t="shared" si="36"/>
        <v>4528429</v>
      </c>
      <c r="H40" s="614">
        <f t="shared" si="36"/>
        <v>4528429</v>
      </c>
      <c r="I40" s="677">
        <f t="shared" ref="I40:J40" si="37">I41+I42+I43+I44+I45+I48+I49</f>
        <v>4544273</v>
      </c>
      <c r="J40" s="520">
        <f t="shared" si="37"/>
        <v>4505430</v>
      </c>
      <c r="K40" s="520">
        <f t="shared" si="36"/>
        <v>4505430</v>
      </c>
      <c r="L40" s="561">
        <f t="shared" si="36"/>
        <v>3488304</v>
      </c>
      <c r="M40" s="142">
        <f t="shared" si="36"/>
        <v>0</v>
      </c>
      <c r="N40" s="158">
        <f t="shared" si="6"/>
        <v>3488304</v>
      </c>
      <c r="O40" s="92">
        <f t="shared" ref="O40:AA40" si="38">O41+O42+O43+O44+O45+O48+O49</f>
        <v>197469</v>
      </c>
      <c r="P40" s="93">
        <f t="shared" si="38"/>
        <v>866662</v>
      </c>
      <c r="Q40" s="93">
        <f t="shared" si="38"/>
        <v>238627</v>
      </c>
      <c r="R40" s="93">
        <f t="shared" si="38"/>
        <v>438320</v>
      </c>
      <c r="S40" s="93">
        <f t="shared" si="38"/>
        <v>337521</v>
      </c>
      <c r="T40" s="96">
        <f t="shared" si="38"/>
        <v>162275</v>
      </c>
      <c r="U40" s="487">
        <f t="shared" si="7"/>
        <v>2240874</v>
      </c>
      <c r="V40" s="412">
        <f t="shared" si="38"/>
        <v>238377</v>
      </c>
      <c r="W40" s="93">
        <f t="shared" si="38"/>
        <v>122348</v>
      </c>
      <c r="X40" s="96">
        <f t="shared" si="38"/>
        <v>239511</v>
      </c>
      <c r="Y40" s="96">
        <f t="shared" si="38"/>
        <v>152474</v>
      </c>
      <c r="Z40" s="96">
        <f t="shared" si="38"/>
        <v>131732</v>
      </c>
      <c r="AA40" s="97">
        <f t="shared" si="38"/>
        <v>362988</v>
      </c>
      <c r="AB40" s="168"/>
      <c r="AC40" s="190"/>
    </row>
    <row r="41" spans="1:29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v>3540000</v>
      </c>
      <c r="G41" s="615">
        <v>3540000</v>
      </c>
      <c r="H41" s="615">
        <v>3540000</v>
      </c>
      <c r="I41" s="678">
        <v>3540000</v>
      </c>
      <c r="J41" s="521">
        <v>3540000</v>
      </c>
      <c r="K41" s="521">
        <v>3540000</v>
      </c>
      <c r="L41" s="562">
        <f t="shared" ref="L41:L44" si="39">SUM(U41:AA41)</f>
        <v>2653272</v>
      </c>
      <c r="M41" s="148"/>
      <c r="N41" s="160">
        <f t="shared" ref="N41" si="40">SUM(L41:M41)</f>
        <v>2653272</v>
      </c>
      <c r="O41" s="75">
        <v>65813</v>
      </c>
      <c r="P41" s="13">
        <v>838617</v>
      </c>
      <c r="Q41" s="13">
        <v>66917</v>
      </c>
      <c r="R41" s="13">
        <v>320707</v>
      </c>
      <c r="S41" s="13">
        <v>327921</v>
      </c>
      <c r="T41" s="80">
        <v>130275</v>
      </c>
      <c r="U41" s="488">
        <f t="shared" si="7"/>
        <v>1750250</v>
      </c>
      <c r="V41" s="413">
        <v>154563</v>
      </c>
      <c r="W41" s="13">
        <v>106348</v>
      </c>
      <c r="X41" s="80">
        <v>104987</v>
      </c>
      <c r="Y41" s="80">
        <v>74404</v>
      </c>
      <c r="Z41" s="80">
        <v>115732</v>
      </c>
      <c r="AA41" s="45">
        <v>346988</v>
      </c>
      <c r="AB41" s="168"/>
      <c r="AC41" s="190"/>
    </row>
    <row r="42" spans="1:29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>
        <v>0</v>
      </c>
      <c r="G42" s="615">
        <v>0</v>
      </c>
      <c r="H42" s="615">
        <v>0</v>
      </c>
      <c r="I42" s="678">
        <v>0</v>
      </c>
      <c r="J42" s="521">
        <v>0</v>
      </c>
      <c r="K42" s="521">
        <v>0</v>
      </c>
      <c r="L42" s="562">
        <f t="shared" si="39"/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B42" s="168"/>
      <c r="AC42" s="190"/>
    </row>
    <row r="43" spans="1:29" s="41" customFormat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>
        <v>48031</v>
      </c>
      <c r="G43" s="615">
        <v>48031</v>
      </c>
      <c r="H43" s="615">
        <v>48031</v>
      </c>
      <c r="I43" s="678">
        <v>48031</v>
      </c>
      <c r="J43" s="521">
        <v>48031</v>
      </c>
      <c r="K43" s="521">
        <v>48031</v>
      </c>
      <c r="L43" s="562">
        <f t="shared" si="39"/>
        <v>48031</v>
      </c>
      <c r="M43" s="148"/>
      <c r="N43" s="160">
        <f t="shared" si="6"/>
        <v>48031</v>
      </c>
      <c r="O43" s="75">
        <v>48031</v>
      </c>
      <c r="P43" s="13"/>
      <c r="Q43" s="13"/>
      <c r="R43" s="13"/>
      <c r="S43" s="13"/>
      <c r="T43" s="80"/>
      <c r="U43" s="488">
        <f t="shared" si="7"/>
        <v>48031</v>
      </c>
      <c r="V43" s="413"/>
      <c r="W43" s="13"/>
      <c r="X43" s="80"/>
      <c r="Y43" s="80"/>
      <c r="Z43" s="80"/>
      <c r="AA43" s="45"/>
      <c r="AB43" s="168"/>
      <c r="AC43" s="190"/>
    </row>
    <row r="44" spans="1:29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v>2061320</v>
      </c>
      <c r="G44" s="615">
        <v>422914</v>
      </c>
      <c r="H44" s="615">
        <v>422914</v>
      </c>
      <c r="I44" s="678">
        <v>422914</v>
      </c>
      <c r="J44" s="521">
        <v>362914</v>
      </c>
      <c r="K44" s="521">
        <v>362914</v>
      </c>
      <c r="L44" s="562">
        <f t="shared" si="39"/>
        <v>272574</v>
      </c>
      <c r="M44" s="148"/>
      <c r="N44" s="160">
        <f t="shared" si="6"/>
        <v>272574</v>
      </c>
      <c r="O44" s="75">
        <f>883060-856320-7086</f>
        <v>19654</v>
      </c>
      <c r="P44" s="13">
        <f>887045-875000</f>
        <v>12045</v>
      </c>
      <c r="Q44" s="13">
        <v>155710</v>
      </c>
      <c r="R44" s="13">
        <v>53642</v>
      </c>
      <c r="S44" s="13"/>
      <c r="T44" s="80"/>
      <c r="U44" s="488">
        <f t="shared" si="7"/>
        <v>241051</v>
      </c>
      <c r="V44" s="413">
        <v>19843</v>
      </c>
      <c r="W44" s="13"/>
      <c r="X44" s="80">
        <v>11680</v>
      </c>
      <c r="Y44" s="80"/>
      <c r="Z44" s="80"/>
      <c r="AA44" s="45"/>
      <c r="AB44" s="168"/>
      <c r="AC44" s="190"/>
    </row>
    <row r="45" spans="1:29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 t="shared" ref="F45:L45" si="41">F46+F47</f>
        <v>0</v>
      </c>
      <c r="G45" s="615">
        <f t="shared" si="41"/>
        <v>0</v>
      </c>
      <c r="H45" s="615">
        <f t="shared" si="41"/>
        <v>0</v>
      </c>
      <c r="I45" s="678">
        <f t="shared" si="41"/>
        <v>0</v>
      </c>
      <c r="J45" s="521">
        <f t="shared" ref="J45" si="42">J46+J47</f>
        <v>0</v>
      </c>
      <c r="K45" s="521">
        <f t="shared" si="41"/>
        <v>0</v>
      </c>
      <c r="L45" s="562">
        <f t="shared" si="41"/>
        <v>0</v>
      </c>
      <c r="M45" s="148">
        <f t="shared" ref="M45:AA45" si="43">M46+M47</f>
        <v>0</v>
      </c>
      <c r="N45" s="160">
        <f t="shared" si="6"/>
        <v>0</v>
      </c>
      <c r="O45" s="75">
        <f t="shared" si="43"/>
        <v>0</v>
      </c>
      <c r="P45" s="13">
        <f t="shared" si="43"/>
        <v>0</v>
      </c>
      <c r="Q45" s="13">
        <f t="shared" si="43"/>
        <v>0</v>
      </c>
      <c r="R45" s="13">
        <f t="shared" si="43"/>
        <v>0</v>
      </c>
      <c r="S45" s="13">
        <f t="shared" si="43"/>
        <v>0</v>
      </c>
      <c r="T45" s="80">
        <f t="shared" si="43"/>
        <v>0</v>
      </c>
      <c r="U45" s="488">
        <f t="shared" si="7"/>
        <v>0</v>
      </c>
      <c r="V45" s="413">
        <f t="shared" si="43"/>
        <v>0</v>
      </c>
      <c r="W45" s="13">
        <f t="shared" si="43"/>
        <v>0</v>
      </c>
      <c r="X45" s="80">
        <f t="shared" si="43"/>
        <v>0</v>
      </c>
      <c r="Y45" s="80">
        <f t="shared" si="43"/>
        <v>0</v>
      </c>
      <c r="Z45" s="80">
        <f t="shared" si="43"/>
        <v>0</v>
      </c>
      <c r="AA45" s="45">
        <f t="shared" si="43"/>
        <v>0</v>
      </c>
      <c r="AB45" s="168"/>
      <c r="AC45" s="190"/>
    </row>
    <row r="46" spans="1:29" hidden="1" x14ac:dyDescent="0.25">
      <c r="B46" s="54"/>
      <c r="C46" s="237"/>
      <c r="D46" s="801" t="s">
        <v>186</v>
      </c>
      <c r="E46" s="801"/>
      <c r="F46" s="373">
        <f>SUM(N46:Z46)</f>
        <v>0</v>
      </c>
      <c r="G46" s="621">
        <f>SUM(N46:Z46)</f>
        <v>0</v>
      </c>
      <c r="H46" s="621">
        <f>SUM(N46:Z46)</f>
        <v>0</v>
      </c>
      <c r="I46" s="684">
        <f>SUM(N46:Z46)</f>
        <v>0</v>
      </c>
      <c r="J46" s="527">
        <f t="shared" ref="J46:K48" si="44">SUM(N46:Z46)</f>
        <v>0</v>
      </c>
      <c r="K46" s="527">
        <f t="shared" si="44"/>
        <v>0</v>
      </c>
      <c r="L46" s="568">
        <f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B46" s="168"/>
      <c r="AC46" s="190"/>
    </row>
    <row r="47" spans="1:29" hidden="1" x14ac:dyDescent="0.25">
      <c r="B47" s="54"/>
      <c r="C47" s="237"/>
      <c r="D47" s="801" t="s">
        <v>187</v>
      </c>
      <c r="E47" s="801"/>
      <c r="F47" s="373">
        <f>SUM(N47:Z47)</f>
        <v>0</v>
      </c>
      <c r="G47" s="621">
        <f>SUM(N47:Z47)</f>
        <v>0</v>
      </c>
      <c r="H47" s="621">
        <f>SUM(N47:Z47)</f>
        <v>0</v>
      </c>
      <c r="I47" s="684">
        <f>SUM(N47:Z47)</f>
        <v>0</v>
      </c>
      <c r="J47" s="527">
        <f t="shared" si="44"/>
        <v>0</v>
      </c>
      <c r="K47" s="527">
        <f t="shared" si="44"/>
        <v>0</v>
      </c>
      <c r="L47" s="568">
        <f>SUM(O47:AA47)</f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B47" s="168"/>
      <c r="AC47" s="190"/>
    </row>
    <row r="48" spans="1:29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f>SUM(N48:Z48)</f>
        <v>0</v>
      </c>
      <c r="G48" s="615">
        <f>SUM(N48:Z48)</f>
        <v>0</v>
      </c>
      <c r="H48" s="615">
        <f>SUM(N48:Z48)</f>
        <v>0</v>
      </c>
      <c r="I48" s="678">
        <f>SUM(N48:Z48)</f>
        <v>0</v>
      </c>
      <c r="J48" s="521">
        <f t="shared" si="44"/>
        <v>0</v>
      </c>
      <c r="K48" s="521">
        <f t="shared" si="44"/>
        <v>0</v>
      </c>
      <c r="L48" s="562">
        <f>SUM(O48:AA48)</f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B48" s="168"/>
      <c r="AC48" s="190"/>
    </row>
    <row r="49" spans="1:29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f t="shared" ref="F49:M49" si="45">SUM(F50:F53)</f>
        <v>508000</v>
      </c>
      <c r="G49" s="615">
        <f t="shared" si="45"/>
        <v>517484</v>
      </c>
      <c r="H49" s="615">
        <f t="shared" si="45"/>
        <v>517484</v>
      </c>
      <c r="I49" s="678">
        <f t="shared" ref="I49:J49" si="46">SUM(I50:I53)</f>
        <v>533328</v>
      </c>
      <c r="J49" s="521">
        <f t="shared" si="46"/>
        <v>554485</v>
      </c>
      <c r="K49" s="521">
        <f t="shared" si="45"/>
        <v>554485</v>
      </c>
      <c r="L49" s="562">
        <f t="shared" si="45"/>
        <v>514427</v>
      </c>
      <c r="M49" s="148">
        <f t="shared" si="45"/>
        <v>0</v>
      </c>
      <c r="N49" s="160">
        <f t="shared" si="6"/>
        <v>514427</v>
      </c>
      <c r="O49" s="75">
        <f t="shared" ref="O49:AA49" si="47">SUM(O50:O53)</f>
        <v>63971</v>
      </c>
      <c r="P49" s="13">
        <f t="shared" si="47"/>
        <v>16000</v>
      </c>
      <c r="Q49" s="13">
        <f t="shared" si="47"/>
        <v>16000</v>
      </c>
      <c r="R49" s="13">
        <f t="shared" si="47"/>
        <v>63971</v>
      </c>
      <c r="S49" s="13">
        <f t="shared" si="47"/>
        <v>9600</v>
      </c>
      <c r="T49" s="80">
        <f t="shared" si="47"/>
        <v>32000</v>
      </c>
      <c r="U49" s="488">
        <f t="shared" si="7"/>
        <v>201542</v>
      </c>
      <c r="V49" s="413">
        <f t="shared" si="47"/>
        <v>63971</v>
      </c>
      <c r="W49" s="13">
        <f t="shared" si="47"/>
        <v>16000</v>
      </c>
      <c r="X49" s="80">
        <f t="shared" si="47"/>
        <v>122844</v>
      </c>
      <c r="Y49" s="80">
        <f t="shared" si="47"/>
        <v>78070</v>
      </c>
      <c r="Z49" s="80">
        <f t="shared" si="47"/>
        <v>16000</v>
      </c>
      <c r="AA49" s="45">
        <f t="shared" si="47"/>
        <v>16000</v>
      </c>
      <c r="AB49" s="168"/>
      <c r="AC49" s="190"/>
    </row>
    <row r="50" spans="1:29" x14ac:dyDescent="0.25">
      <c r="B50" s="54"/>
      <c r="C50" s="237"/>
      <c r="D50" s="307" t="s">
        <v>1030</v>
      </c>
      <c r="E50" s="307"/>
      <c r="F50" s="373">
        <v>192000</v>
      </c>
      <c r="G50" s="621">
        <v>201484</v>
      </c>
      <c r="H50" s="621">
        <v>201484</v>
      </c>
      <c r="I50" s="684">
        <v>211084</v>
      </c>
      <c r="J50" s="527">
        <v>225183</v>
      </c>
      <c r="K50" s="527">
        <v>225183</v>
      </c>
      <c r="L50" s="568">
        <f t="shared" ref="L50:L53" si="48">SUM(U50:AA50)</f>
        <v>225183</v>
      </c>
      <c r="M50" s="141"/>
      <c r="N50" s="159">
        <f t="shared" si="6"/>
        <v>225183</v>
      </c>
      <c r="O50" s="73">
        <v>47971</v>
      </c>
      <c r="P50" s="1"/>
      <c r="Q50" s="1"/>
      <c r="R50" s="1">
        <v>47971</v>
      </c>
      <c r="S50" s="1">
        <v>9600</v>
      </c>
      <c r="T50" s="79"/>
      <c r="U50" s="489">
        <f t="shared" si="7"/>
        <v>105542</v>
      </c>
      <c r="V50" s="414">
        <v>47971</v>
      </c>
      <c r="W50" s="1"/>
      <c r="X50" s="79">
        <v>9600</v>
      </c>
      <c r="Y50" s="79">
        <v>62070</v>
      </c>
      <c r="Z50" s="79"/>
      <c r="AA50" s="44"/>
      <c r="AB50" s="168"/>
      <c r="AC50" s="190"/>
    </row>
    <row r="51" spans="1:29" x14ac:dyDescent="0.25">
      <c r="B51" s="54"/>
      <c r="C51" s="237"/>
      <c r="D51" s="307" t="s">
        <v>1037</v>
      </c>
      <c r="E51" s="307"/>
      <c r="F51" s="373">
        <v>192000</v>
      </c>
      <c r="G51" s="621">
        <v>192000</v>
      </c>
      <c r="H51" s="621">
        <v>192000</v>
      </c>
      <c r="I51" s="684">
        <v>192000</v>
      </c>
      <c r="J51" s="527">
        <v>192000</v>
      </c>
      <c r="K51" s="527">
        <v>192000</v>
      </c>
      <c r="L51" s="568">
        <f t="shared" si="48"/>
        <v>192000</v>
      </c>
      <c r="M51" s="141"/>
      <c r="N51" s="159">
        <f t="shared" si="6"/>
        <v>192000</v>
      </c>
      <c r="O51" s="73">
        <v>16000</v>
      </c>
      <c r="P51" s="1">
        <v>16000</v>
      </c>
      <c r="Q51" s="1">
        <v>16000</v>
      </c>
      <c r="R51" s="1">
        <v>16000</v>
      </c>
      <c r="S51" s="1"/>
      <c r="T51" s="79">
        <f>16000*2</f>
        <v>32000</v>
      </c>
      <c r="U51" s="489">
        <f t="shared" si="7"/>
        <v>96000</v>
      </c>
      <c r="V51" s="414">
        <v>16000</v>
      </c>
      <c r="W51" s="1">
        <v>16000</v>
      </c>
      <c r="X51" s="79">
        <v>16000</v>
      </c>
      <c r="Y51" s="79">
        <v>16000</v>
      </c>
      <c r="Z51" s="79">
        <v>16000</v>
      </c>
      <c r="AA51" s="44">
        <v>16000</v>
      </c>
      <c r="AB51" s="168"/>
      <c r="AC51" s="190"/>
    </row>
    <row r="52" spans="1:29" x14ac:dyDescent="0.25">
      <c r="B52" s="54"/>
      <c r="C52" s="237"/>
      <c r="D52" s="307" t="s">
        <v>1005</v>
      </c>
      <c r="E52" s="307"/>
      <c r="F52" s="373">
        <v>91000</v>
      </c>
      <c r="G52" s="621">
        <v>91000</v>
      </c>
      <c r="H52" s="621">
        <v>91000</v>
      </c>
      <c r="I52" s="684">
        <v>97244</v>
      </c>
      <c r="J52" s="527">
        <v>104302</v>
      </c>
      <c r="K52" s="527">
        <v>104302</v>
      </c>
      <c r="L52" s="568">
        <f t="shared" si="48"/>
        <v>97244</v>
      </c>
      <c r="M52" s="141"/>
      <c r="N52" s="159">
        <f t="shared" si="6"/>
        <v>97244</v>
      </c>
      <c r="O52" s="73"/>
      <c r="P52" s="1"/>
      <c r="Q52" s="1"/>
      <c r="R52" s="1"/>
      <c r="S52" s="1"/>
      <c r="T52" s="79"/>
      <c r="U52" s="489">
        <f t="shared" si="7"/>
        <v>0</v>
      </c>
      <c r="V52" s="414"/>
      <c r="W52" s="1"/>
      <c r="X52" s="79">
        <v>97244</v>
      </c>
      <c r="Y52" s="79"/>
      <c r="Z52" s="79"/>
      <c r="AA52" s="44"/>
      <c r="AB52" s="168"/>
      <c r="AC52" s="190"/>
    </row>
    <row r="53" spans="1:29" x14ac:dyDescent="0.25">
      <c r="B53" s="54"/>
      <c r="C53" s="237"/>
      <c r="D53" s="307" t="s">
        <v>1032</v>
      </c>
      <c r="E53" s="307"/>
      <c r="F53" s="373">
        <v>33000</v>
      </c>
      <c r="G53" s="621">
        <v>33000</v>
      </c>
      <c r="H53" s="621">
        <v>33000</v>
      </c>
      <c r="I53" s="684">
        <v>33000</v>
      </c>
      <c r="J53" s="527">
        <v>33000</v>
      </c>
      <c r="K53" s="527">
        <v>33000</v>
      </c>
      <c r="L53" s="568">
        <f t="shared" si="48"/>
        <v>0</v>
      </c>
      <c r="M53" s="141"/>
      <c r="N53" s="159">
        <f t="shared" si="6"/>
        <v>0</v>
      </c>
      <c r="O53" s="73"/>
      <c r="P53" s="1"/>
      <c r="Q53" s="1"/>
      <c r="R53" s="1"/>
      <c r="S53" s="1"/>
      <c r="T53" s="79"/>
      <c r="U53" s="489">
        <f t="shared" si="7"/>
        <v>0</v>
      </c>
      <c r="V53" s="414"/>
      <c r="W53" s="1"/>
      <c r="X53" s="79"/>
      <c r="Y53" s="79"/>
      <c r="Z53" s="79"/>
      <c r="AA53" s="44"/>
      <c r="AB53" s="168"/>
      <c r="AC53" s="190"/>
    </row>
    <row r="54" spans="1:29" hidden="1" x14ac:dyDescent="0.25">
      <c r="B54" s="90" t="s">
        <v>642</v>
      </c>
      <c r="C54" s="803" t="s">
        <v>192</v>
      </c>
      <c r="D54" s="804"/>
      <c r="E54" s="804"/>
      <c r="F54" s="366">
        <f t="shared" ref="F54:L54" si="49">F55+F56</f>
        <v>0</v>
      </c>
      <c r="G54" s="614">
        <f t="shared" si="49"/>
        <v>0</v>
      </c>
      <c r="H54" s="614">
        <f t="shared" si="49"/>
        <v>0</v>
      </c>
      <c r="I54" s="677">
        <f t="shared" si="49"/>
        <v>0</v>
      </c>
      <c r="J54" s="520">
        <f t="shared" ref="J54" si="50">J55+J56</f>
        <v>0</v>
      </c>
      <c r="K54" s="520">
        <f t="shared" si="49"/>
        <v>0</v>
      </c>
      <c r="L54" s="561">
        <f t="shared" si="49"/>
        <v>0</v>
      </c>
      <c r="M54" s="142">
        <f t="shared" ref="M54:AA54" si="51">M55+M56</f>
        <v>0</v>
      </c>
      <c r="N54" s="158">
        <f t="shared" si="6"/>
        <v>0</v>
      </c>
      <c r="O54" s="92">
        <f t="shared" si="51"/>
        <v>0</v>
      </c>
      <c r="P54" s="93">
        <f t="shared" si="51"/>
        <v>0</v>
      </c>
      <c r="Q54" s="93">
        <f t="shared" si="51"/>
        <v>0</v>
      </c>
      <c r="R54" s="93">
        <f t="shared" si="51"/>
        <v>0</v>
      </c>
      <c r="S54" s="93">
        <f t="shared" si="51"/>
        <v>0</v>
      </c>
      <c r="T54" s="96">
        <f t="shared" si="51"/>
        <v>0</v>
      </c>
      <c r="U54" s="487">
        <f t="shared" si="7"/>
        <v>0</v>
      </c>
      <c r="V54" s="412">
        <f t="shared" si="51"/>
        <v>0</v>
      </c>
      <c r="W54" s="93">
        <f t="shared" si="51"/>
        <v>0</v>
      </c>
      <c r="X54" s="96">
        <f t="shared" si="51"/>
        <v>0</v>
      </c>
      <c r="Y54" s="96">
        <f t="shared" si="51"/>
        <v>0</v>
      </c>
      <c r="Z54" s="96">
        <f t="shared" si="51"/>
        <v>0</v>
      </c>
      <c r="AA54" s="97">
        <f t="shared" si="51"/>
        <v>0</v>
      </c>
      <c r="AB54" s="168"/>
      <c r="AC54" s="190"/>
    </row>
    <row r="55" spans="1:29" s="41" customFormat="1" hidden="1" x14ac:dyDescent="0.25">
      <c r="A55" s="125" t="s">
        <v>193</v>
      </c>
      <c r="B55" s="52" t="s">
        <v>643</v>
      </c>
      <c r="C55" s="832" t="s">
        <v>194</v>
      </c>
      <c r="D55" s="833"/>
      <c r="E55" s="833"/>
      <c r="F55" s="367">
        <f>SUM(N55:Z55)</f>
        <v>0</v>
      </c>
      <c r="G55" s="615">
        <f>SUM(N55:Z55)</f>
        <v>0</v>
      </c>
      <c r="H55" s="615">
        <f>SUM(N55:Z55)</f>
        <v>0</v>
      </c>
      <c r="I55" s="678">
        <f>SUM(N55:Z55)</f>
        <v>0</v>
      </c>
      <c r="J55" s="521">
        <f>SUM(N55:Z55)</f>
        <v>0</v>
      </c>
      <c r="K55" s="521">
        <f>SUM(O55:AA55)</f>
        <v>0</v>
      </c>
      <c r="L55" s="562">
        <f>SUM(O55:AA55)</f>
        <v>0</v>
      </c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B55" s="168"/>
      <c r="AC55" s="190"/>
    </row>
    <row r="56" spans="1:29" s="41" customFormat="1" hidden="1" x14ac:dyDescent="0.25">
      <c r="A56" s="125" t="s">
        <v>195</v>
      </c>
      <c r="B56" s="52" t="s">
        <v>644</v>
      </c>
      <c r="C56" s="832" t="s">
        <v>196</v>
      </c>
      <c r="D56" s="833"/>
      <c r="E56" s="833"/>
      <c r="F56" s="367">
        <f>SUM(N56:Z56)</f>
        <v>0</v>
      </c>
      <c r="G56" s="615">
        <f>SUM(N56:Z56)</f>
        <v>0</v>
      </c>
      <c r="H56" s="615">
        <f>SUM(N56:Z56)</f>
        <v>0</v>
      </c>
      <c r="I56" s="678">
        <f>SUM(N56:Z56)</f>
        <v>0</v>
      </c>
      <c r="J56" s="521">
        <f>SUM(N56:Z56)</f>
        <v>0</v>
      </c>
      <c r="K56" s="521">
        <f>SUM(O56:AA56)</f>
        <v>0</v>
      </c>
      <c r="L56" s="562">
        <f>SUM(O56:AA56)</f>
        <v>0</v>
      </c>
      <c r="M56" s="148"/>
      <c r="N56" s="160">
        <f t="shared" si="6"/>
        <v>0</v>
      </c>
      <c r="O56" s="75"/>
      <c r="P56" s="13"/>
      <c r="Q56" s="13"/>
      <c r="R56" s="13"/>
      <c r="S56" s="13"/>
      <c r="T56" s="80"/>
      <c r="U56" s="488">
        <f t="shared" si="7"/>
        <v>0</v>
      </c>
      <c r="V56" s="413"/>
      <c r="W56" s="13"/>
      <c r="X56" s="80"/>
      <c r="Y56" s="80"/>
      <c r="Z56" s="80"/>
      <c r="AA56" s="45"/>
      <c r="AB56" s="168"/>
      <c r="AC56" s="190"/>
    </row>
    <row r="57" spans="1:29" x14ac:dyDescent="0.25">
      <c r="B57" s="90" t="s">
        <v>645</v>
      </c>
      <c r="C57" s="803" t="s">
        <v>197</v>
      </c>
      <c r="D57" s="804"/>
      <c r="E57" s="804"/>
      <c r="F57" s="366">
        <f t="shared" ref="F57:L57" si="52">F58+F59+F60+F61+F62</f>
        <v>1762324.37</v>
      </c>
      <c r="G57" s="614">
        <f t="shared" si="52"/>
        <v>1387631</v>
      </c>
      <c r="H57" s="614">
        <f t="shared" si="52"/>
        <v>1362631</v>
      </c>
      <c r="I57" s="677">
        <f t="shared" si="52"/>
        <v>1362631</v>
      </c>
      <c r="J57" s="520">
        <f t="shared" ref="J57" si="53">J58+J59+J60+J61+J62</f>
        <v>1362631</v>
      </c>
      <c r="K57" s="520">
        <f t="shared" si="52"/>
        <v>1362631</v>
      </c>
      <c r="L57" s="561">
        <f t="shared" si="52"/>
        <v>954185</v>
      </c>
      <c r="M57" s="142">
        <f t="shared" ref="M57:AA57" si="54">M58+M59+M60+M61+M62</f>
        <v>0</v>
      </c>
      <c r="N57" s="158">
        <f t="shared" si="6"/>
        <v>954185</v>
      </c>
      <c r="O57" s="92">
        <f t="shared" si="54"/>
        <v>53831</v>
      </c>
      <c r="P57" s="93">
        <f t="shared" si="54"/>
        <v>240103</v>
      </c>
      <c r="Q57" s="93">
        <f t="shared" si="54"/>
        <v>77011</v>
      </c>
      <c r="R57" s="93">
        <f t="shared" si="54"/>
        <v>120751</v>
      </c>
      <c r="S57" s="93">
        <f t="shared" si="54"/>
        <v>92053</v>
      </c>
      <c r="T57" s="96">
        <f t="shared" si="54"/>
        <v>42169</v>
      </c>
      <c r="U57" s="487">
        <f t="shared" si="7"/>
        <v>625918</v>
      </c>
      <c r="V57" s="412">
        <f t="shared" si="54"/>
        <v>66775</v>
      </c>
      <c r="W57" s="93">
        <f t="shared" si="54"/>
        <v>32183</v>
      </c>
      <c r="X57" s="96">
        <f t="shared" si="54"/>
        <v>38837</v>
      </c>
      <c r="Y57" s="96">
        <f t="shared" si="54"/>
        <v>57325</v>
      </c>
      <c r="Z57" s="96">
        <f t="shared" si="54"/>
        <v>34342</v>
      </c>
      <c r="AA57" s="97">
        <f t="shared" si="54"/>
        <v>98805</v>
      </c>
      <c r="AB57" s="168"/>
      <c r="AC57" s="190"/>
    </row>
    <row r="58" spans="1:29" s="41" customFormat="1" x14ac:dyDescent="0.25">
      <c r="A58" s="125" t="s">
        <v>198</v>
      </c>
      <c r="B58" s="52" t="s">
        <v>646</v>
      </c>
      <c r="C58" s="832" t="s">
        <v>863</v>
      </c>
      <c r="D58" s="833"/>
      <c r="E58" s="833"/>
      <c r="F58" s="367">
        <v>1732324.37</v>
      </c>
      <c r="G58" s="615">
        <v>1357631</v>
      </c>
      <c r="H58" s="615">
        <v>1357631</v>
      </c>
      <c r="I58" s="678">
        <v>1357631</v>
      </c>
      <c r="J58" s="521">
        <v>1357631</v>
      </c>
      <c r="K58" s="521">
        <v>1357631</v>
      </c>
      <c r="L58" s="562">
        <f t="shared" ref="L58:L62" si="55">SUM(U58:AA58)</f>
        <v>954185</v>
      </c>
      <c r="M58" s="148"/>
      <c r="N58" s="160">
        <f t="shared" si="6"/>
        <v>954185</v>
      </c>
      <c r="O58" s="75">
        <f>286950-231206-1913</f>
        <v>53831</v>
      </c>
      <c r="P58" s="13">
        <f>476353-236250</f>
        <v>240103</v>
      </c>
      <c r="Q58" s="13">
        <v>77011</v>
      </c>
      <c r="R58" s="13">
        <v>120751</v>
      </c>
      <c r="S58" s="13">
        <v>92053</v>
      </c>
      <c r="T58" s="80">
        <v>42169</v>
      </c>
      <c r="U58" s="488">
        <f t="shared" si="7"/>
        <v>625918</v>
      </c>
      <c r="V58" s="413">
        <v>66775</v>
      </c>
      <c r="W58" s="13">
        <v>32183</v>
      </c>
      <c r="X58" s="80">
        <v>38837</v>
      </c>
      <c r="Y58" s="80">
        <v>57325</v>
      </c>
      <c r="Z58" s="80">
        <v>34342</v>
      </c>
      <c r="AA58" s="45">
        <v>98805</v>
      </c>
      <c r="AB58" s="168"/>
      <c r="AC58" s="190"/>
    </row>
    <row r="59" spans="1:29" s="41" customFormat="1" hidden="1" x14ac:dyDescent="0.25">
      <c r="A59" s="125" t="s">
        <v>199</v>
      </c>
      <c r="B59" s="52" t="s">
        <v>647</v>
      </c>
      <c r="C59" s="832" t="s">
        <v>200</v>
      </c>
      <c r="D59" s="833"/>
      <c r="E59" s="833"/>
      <c r="F59" s="367">
        <v>0</v>
      </c>
      <c r="G59" s="615">
        <v>0</v>
      </c>
      <c r="H59" s="615">
        <v>0</v>
      </c>
      <c r="I59" s="678">
        <v>0</v>
      </c>
      <c r="J59" s="521">
        <v>0</v>
      </c>
      <c r="K59" s="521">
        <v>0</v>
      </c>
      <c r="L59" s="562">
        <f t="shared" si="55"/>
        <v>0</v>
      </c>
      <c r="M59" s="148"/>
      <c r="N59" s="160">
        <f t="shared" si="6"/>
        <v>0</v>
      </c>
      <c r="O59" s="75"/>
      <c r="P59" s="13"/>
      <c r="Q59" s="13"/>
      <c r="R59" s="13"/>
      <c r="S59" s="13"/>
      <c r="T59" s="80"/>
      <c r="U59" s="488">
        <f t="shared" si="7"/>
        <v>0</v>
      </c>
      <c r="V59" s="413"/>
      <c r="W59" s="13"/>
      <c r="X59" s="80"/>
      <c r="Y59" s="80"/>
      <c r="Z59" s="80"/>
      <c r="AA59" s="45"/>
      <c r="AB59" s="168"/>
      <c r="AC59" s="190"/>
    </row>
    <row r="60" spans="1:29" s="41" customFormat="1" hidden="1" x14ac:dyDescent="0.25">
      <c r="A60" s="125" t="s">
        <v>201</v>
      </c>
      <c r="B60" s="52" t="s">
        <v>648</v>
      </c>
      <c r="C60" s="832" t="s">
        <v>202</v>
      </c>
      <c r="D60" s="833"/>
      <c r="E60" s="833"/>
      <c r="F60" s="367">
        <v>0</v>
      </c>
      <c r="G60" s="615">
        <v>0</v>
      </c>
      <c r="H60" s="615">
        <v>0</v>
      </c>
      <c r="I60" s="678">
        <v>0</v>
      </c>
      <c r="J60" s="521">
        <v>0</v>
      </c>
      <c r="K60" s="521">
        <v>0</v>
      </c>
      <c r="L60" s="562">
        <f t="shared" si="55"/>
        <v>0</v>
      </c>
      <c r="M60" s="148"/>
      <c r="N60" s="160">
        <f t="shared" si="6"/>
        <v>0</v>
      </c>
      <c r="O60" s="75"/>
      <c r="P60" s="13"/>
      <c r="Q60" s="13"/>
      <c r="R60" s="13"/>
      <c r="S60" s="13"/>
      <c r="T60" s="80"/>
      <c r="U60" s="488">
        <f t="shared" si="7"/>
        <v>0</v>
      </c>
      <c r="V60" s="413"/>
      <c r="W60" s="13"/>
      <c r="X60" s="80"/>
      <c r="Y60" s="80"/>
      <c r="Z60" s="80"/>
      <c r="AA60" s="45"/>
      <c r="AB60" s="168"/>
      <c r="AC60" s="190"/>
    </row>
    <row r="61" spans="1:29" s="41" customFormat="1" hidden="1" x14ac:dyDescent="0.25">
      <c r="A61" s="125" t="s">
        <v>203</v>
      </c>
      <c r="B61" s="52" t="s">
        <v>649</v>
      </c>
      <c r="C61" s="832" t="s">
        <v>204</v>
      </c>
      <c r="D61" s="833"/>
      <c r="E61" s="833"/>
      <c r="F61" s="367">
        <v>0</v>
      </c>
      <c r="G61" s="615">
        <v>0</v>
      </c>
      <c r="H61" s="615">
        <v>0</v>
      </c>
      <c r="I61" s="678">
        <v>0</v>
      </c>
      <c r="J61" s="521">
        <v>0</v>
      </c>
      <c r="K61" s="521">
        <v>0</v>
      </c>
      <c r="L61" s="562">
        <f t="shared" si="55"/>
        <v>0</v>
      </c>
      <c r="M61" s="148"/>
      <c r="N61" s="160">
        <f t="shared" si="6"/>
        <v>0</v>
      </c>
      <c r="O61" s="75"/>
      <c r="P61" s="13"/>
      <c r="Q61" s="13"/>
      <c r="R61" s="13"/>
      <c r="S61" s="13"/>
      <c r="T61" s="80"/>
      <c r="U61" s="488">
        <f t="shared" si="7"/>
        <v>0</v>
      </c>
      <c r="V61" s="413"/>
      <c r="W61" s="13"/>
      <c r="X61" s="80"/>
      <c r="Y61" s="80"/>
      <c r="Z61" s="80"/>
      <c r="AA61" s="45"/>
      <c r="AB61" s="168"/>
      <c r="AC61" s="190"/>
    </row>
    <row r="62" spans="1:29" s="41" customFormat="1" ht="15.75" thickBot="1" x14ac:dyDescent="0.3">
      <c r="A62" s="125" t="s">
        <v>205</v>
      </c>
      <c r="B62" s="176" t="s">
        <v>650</v>
      </c>
      <c r="C62" s="837" t="s">
        <v>206</v>
      </c>
      <c r="D62" s="838"/>
      <c r="E62" s="838"/>
      <c r="F62" s="368">
        <v>30000</v>
      </c>
      <c r="G62" s="616">
        <v>30000</v>
      </c>
      <c r="H62" s="616">
        <v>5000</v>
      </c>
      <c r="I62" s="679">
        <v>5000</v>
      </c>
      <c r="J62" s="522">
        <v>5000</v>
      </c>
      <c r="K62" s="522">
        <v>5000</v>
      </c>
      <c r="L62" s="563">
        <f t="shared" si="55"/>
        <v>0</v>
      </c>
      <c r="M62" s="177"/>
      <c r="N62" s="160">
        <f t="shared" si="6"/>
        <v>0</v>
      </c>
      <c r="O62" s="75"/>
      <c r="P62" s="13"/>
      <c r="Q62" s="13"/>
      <c r="R62" s="13"/>
      <c r="S62" s="13"/>
      <c r="T62" s="80"/>
      <c r="U62" s="488">
        <f t="shared" si="7"/>
        <v>0</v>
      </c>
      <c r="V62" s="413"/>
      <c r="W62" s="13"/>
      <c r="X62" s="80"/>
      <c r="Y62" s="80"/>
      <c r="Z62" s="80"/>
      <c r="AA62" s="45"/>
      <c r="AB62" s="168"/>
      <c r="AC62" s="190"/>
    </row>
    <row r="63" spans="1:29" ht="15.75" thickBot="1" x14ac:dyDescent="0.3">
      <c r="B63" s="82" t="s">
        <v>207</v>
      </c>
      <c r="C63" s="807" t="s">
        <v>208</v>
      </c>
      <c r="D63" s="808"/>
      <c r="E63" s="808"/>
      <c r="F63" s="369">
        <f t="shared" ref="F63:L63" si="56">F64+F65+F66+F67+F68+F69+F70+F74</f>
        <v>0</v>
      </c>
      <c r="G63" s="617">
        <f t="shared" si="56"/>
        <v>0</v>
      </c>
      <c r="H63" s="617">
        <f t="shared" si="56"/>
        <v>0</v>
      </c>
      <c r="I63" s="680">
        <f t="shared" si="56"/>
        <v>0</v>
      </c>
      <c r="J63" s="523">
        <f t="shared" ref="J63" si="57">J64+J65+J66+J67+J68+J69+J70+J74</f>
        <v>0</v>
      </c>
      <c r="K63" s="523">
        <f t="shared" si="56"/>
        <v>0</v>
      </c>
      <c r="L63" s="564">
        <f t="shared" si="56"/>
        <v>0</v>
      </c>
      <c r="M63" s="144">
        <f t="shared" ref="M63:AA63" si="58">M64+M65+M66+M67+M68+M69+M70+M74</f>
        <v>0</v>
      </c>
      <c r="N63" s="156">
        <f t="shared" si="6"/>
        <v>0</v>
      </c>
      <c r="O63" s="84">
        <f t="shared" si="58"/>
        <v>0</v>
      </c>
      <c r="P63" s="85">
        <f t="shared" si="58"/>
        <v>0</v>
      </c>
      <c r="Q63" s="85">
        <f t="shared" si="58"/>
        <v>0</v>
      </c>
      <c r="R63" s="85">
        <f t="shared" si="58"/>
        <v>0</v>
      </c>
      <c r="S63" s="85">
        <f t="shared" si="58"/>
        <v>0</v>
      </c>
      <c r="T63" s="88">
        <f t="shared" si="58"/>
        <v>0</v>
      </c>
      <c r="U63" s="484">
        <f t="shared" si="7"/>
        <v>0</v>
      </c>
      <c r="V63" s="409">
        <f t="shared" si="58"/>
        <v>0</v>
      </c>
      <c r="W63" s="85">
        <f t="shared" si="58"/>
        <v>0</v>
      </c>
      <c r="X63" s="88">
        <f t="shared" si="58"/>
        <v>0</v>
      </c>
      <c r="Y63" s="88">
        <f t="shared" si="58"/>
        <v>0</v>
      </c>
      <c r="Z63" s="88">
        <f t="shared" si="58"/>
        <v>0</v>
      </c>
      <c r="AA63" s="89">
        <f t="shared" si="58"/>
        <v>0</v>
      </c>
      <c r="AB63" s="168"/>
      <c r="AC63" s="190"/>
    </row>
    <row r="64" spans="1:29" s="18" customFormat="1" ht="15.75" hidden="1" thickBot="1" x14ac:dyDescent="0.3">
      <c r="A64" s="125" t="s">
        <v>864</v>
      </c>
      <c r="B64" s="114" t="s">
        <v>865</v>
      </c>
      <c r="C64" s="834" t="s">
        <v>866</v>
      </c>
      <c r="D64" s="835"/>
      <c r="E64" s="835"/>
      <c r="F64" s="364">
        <f t="shared" ref="F64:F69" si="59">SUM(N64:Z64)</f>
        <v>0</v>
      </c>
      <c r="G64" s="612">
        <f t="shared" ref="G64:G69" si="60">SUM(N64:Z64)</f>
        <v>0</v>
      </c>
      <c r="H64" s="612">
        <f t="shared" ref="H64:H69" si="61">SUM(N64:Z64)</f>
        <v>0</v>
      </c>
      <c r="I64" s="675">
        <f t="shared" ref="I64:I69" si="62">SUM(N64:Z64)</f>
        <v>0</v>
      </c>
      <c r="J64" s="518">
        <f t="shared" ref="J64:K69" si="63">SUM(N64:Z64)</f>
        <v>0</v>
      </c>
      <c r="K64" s="518">
        <f t="shared" si="63"/>
        <v>0</v>
      </c>
      <c r="L64" s="559">
        <f t="shared" ref="L64:L69" si="64">SUM(O64:AA64)</f>
        <v>0</v>
      </c>
      <c r="M64" s="140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B64" s="168"/>
      <c r="AC64" s="190"/>
    </row>
    <row r="65" spans="1:29" s="18" customFormat="1" ht="15.75" hidden="1" thickBot="1" x14ac:dyDescent="0.3">
      <c r="A65" s="125" t="s">
        <v>209</v>
      </c>
      <c r="B65" s="114" t="s">
        <v>651</v>
      </c>
      <c r="C65" s="834" t="s">
        <v>210</v>
      </c>
      <c r="D65" s="835"/>
      <c r="E65" s="835"/>
      <c r="F65" s="364">
        <f t="shared" si="59"/>
        <v>0</v>
      </c>
      <c r="G65" s="612">
        <f t="shared" si="60"/>
        <v>0</v>
      </c>
      <c r="H65" s="612">
        <f t="shared" si="61"/>
        <v>0</v>
      </c>
      <c r="I65" s="675">
        <f t="shared" si="62"/>
        <v>0</v>
      </c>
      <c r="J65" s="518">
        <f t="shared" si="63"/>
        <v>0</v>
      </c>
      <c r="K65" s="518">
        <f t="shared" si="63"/>
        <v>0</v>
      </c>
      <c r="L65" s="559">
        <f t="shared" si="64"/>
        <v>0</v>
      </c>
      <c r="M65" s="140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B65" s="168"/>
      <c r="AC65" s="190"/>
    </row>
    <row r="66" spans="1:29" s="18" customFormat="1" ht="15.75" hidden="1" thickBot="1" x14ac:dyDescent="0.3">
      <c r="A66" s="125" t="s">
        <v>211</v>
      </c>
      <c r="B66" s="90" t="s">
        <v>652</v>
      </c>
      <c r="C66" s="803" t="s">
        <v>352</v>
      </c>
      <c r="D66" s="804"/>
      <c r="E66" s="804"/>
      <c r="F66" s="366">
        <f t="shared" si="59"/>
        <v>0</v>
      </c>
      <c r="G66" s="614">
        <f t="shared" si="60"/>
        <v>0</v>
      </c>
      <c r="H66" s="614">
        <f t="shared" si="61"/>
        <v>0</v>
      </c>
      <c r="I66" s="677">
        <f t="shared" si="62"/>
        <v>0</v>
      </c>
      <c r="J66" s="520">
        <f t="shared" si="63"/>
        <v>0</v>
      </c>
      <c r="K66" s="520">
        <f t="shared" si="63"/>
        <v>0</v>
      </c>
      <c r="L66" s="561">
        <f t="shared" si="64"/>
        <v>0</v>
      </c>
      <c r="M66" s="142"/>
      <c r="N66" s="158">
        <f t="shared" si="6"/>
        <v>0</v>
      </c>
      <c r="O66" s="92"/>
      <c r="P66" s="93"/>
      <c r="Q66" s="93"/>
      <c r="R66" s="93"/>
      <c r="S66" s="93"/>
      <c r="T66" s="96"/>
      <c r="U66" s="487">
        <f t="shared" si="7"/>
        <v>0</v>
      </c>
      <c r="V66" s="412"/>
      <c r="W66" s="93"/>
      <c r="X66" s="96"/>
      <c r="Y66" s="96"/>
      <c r="Z66" s="96"/>
      <c r="AA66" s="97"/>
      <c r="AB66" s="168"/>
      <c r="AC66" s="190"/>
    </row>
    <row r="67" spans="1:29" s="18" customFormat="1" ht="15.75" hidden="1" thickBot="1" x14ac:dyDescent="0.3">
      <c r="A67" s="125" t="s">
        <v>212</v>
      </c>
      <c r="B67" s="114" t="s">
        <v>653</v>
      </c>
      <c r="C67" s="803" t="s">
        <v>867</v>
      </c>
      <c r="D67" s="804"/>
      <c r="E67" s="804"/>
      <c r="F67" s="366">
        <f t="shared" si="59"/>
        <v>0</v>
      </c>
      <c r="G67" s="614">
        <f t="shared" si="60"/>
        <v>0</v>
      </c>
      <c r="H67" s="614">
        <f t="shared" si="61"/>
        <v>0</v>
      </c>
      <c r="I67" s="677">
        <f t="shared" si="62"/>
        <v>0</v>
      </c>
      <c r="J67" s="520">
        <f t="shared" si="63"/>
        <v>0</v>
      </c>
      <c r="K67" s="520">
        <f t="shared" si="63"/>
        <v>0</v>
      </c>
      <c r="L67" s="561">
        <f t="shared" si="64"/>
        <v>0</v>
      </c>
      <c r="M67" s="142"/>
      <c r="N67" s="158">
        <f t="shared" si="6"/>
        <v>0</v>
      </c>
      <c r="O67" s="92"/>
      <c r="P67" s="93"/>
      <c r="Q67" s="93"/>
      <c r="R67" s="93"/>
      <c r="S67" s="93"/>
      <c r="T67" s="96"/>
      <c r="U67" s="487">
        <f t="shared" si="7"/>
        <v>0</v>
      </c>
      <c r="V67" s="412"/>
      <c r="W67" s="93"/>
      <c r="X67" s="96"/>
      <c r="Y67" s="96"/>
      <c r="Z67" s="96"/>
      <c r="AA67" s="97"/>
      <c r="AB67" s="168"/>
      <c r="AC67" s="190"/>
    </row>
    <row r="68" spans="1:29" s="18" customFormat="1" ht="15.75" hidden="1" thickBot="1" x14ac:dyDescent="0.3">
      <c r="A68" s="125" t="s">
        <v>213</v>
      </c>
      <c r="B68" s="90" t="s">
        <v>654</v>
      </c>
      <c r="C68" s="803" t="s">
        <v>868</v>
      </c>
      <c r="D68" s="804"/>
      <c r="E68" s="804"/>
      <c r="F68" s="366">
        <f t="shared" si="59"/>
        <v>0</v>
      </c>
      <c r="G68" s="614">
        <f t="shared" si="60"/>
        <v>0</v>
      </c>
      <c r="H68" s="614">
        <f t="shared" si="61"/>
        <v>0</v>
      </c>
      <c r="I68" s="677">
        <f t="shared" si="62"/>
        <v>0</v>
      </c>
      <c r="J68" s="520">
        <f t="shared" si="63"/>
        <v>0</v>
      </c>
      <c r="K68" s="520">
        <f t="shared" si="63"/>
        <v>0</v>
      </c>
      <c r="L68" s="561">
        <f t="shared" si="64"/>
        <v>0</v>
      </c>
      <c r="M68" s="142"/>
      <c r="N68" s="158">
        <f t="shared" si="6"/>
        <v>0</v>
      </c>
      <c r="O68" s="92"/>
      <c r="P68" s="93"/>
      <c r="Q68" s="93"/>
      <c r="R68" s="93"/>
      <c r="S68" s="93"/>
      <c r="T68" s="96"/>
      <c r="U68" s="487">
        <f t="shared" si="7"/>
        <v>0</v>
      </c>
      <c r="V68" s="412"/>
      <c r="W68" s="93"/>
      <c r="X68" s="96"/>
      <c r="Y68" s="96"/>
      <c r="Z68" s="96"/>
      <c r="AA68" s="97"/>
      <c r="AB68" s="168"/>
      <c r="AC68" s="190"/>
    </row>
    <row r="69" spans="1:29" s="18" customFormat="1" ht="15.75" hidden="1" thickBot="1" x14ac:dyDescent="0.3">
      <c r="A69" s="125" t="s">
        <v>214</v>
      </c>
      <c r="B69" s="114" t="s">
        <v>655</v>
      </c>
      <c r="C69" s="803" t="s">
        <v>215</v>
      </c>
      <c r="D69" s="804"/>
      <c r="E69" s="804"/>
      <c r="F69" s="366">
        <f t="shared" si="59"/>
        <v>0</v>
      </c>
      <c r="G69" s="614">
        <f t="shared" si="60"/>
        <v>0</v>
      </c>
      <c r="H69" s="614">
        <f t="shared" si="61"/>
        <v>0</v>
      </c>
      <c r="I69" s="677">
        <f t="shared" si="62"/>
        <v>0</v>
      </c>
      <c r="J69" s="520">
        <f t="shared" si="63"/>
        <v>0</v>
      </c>
      <c r="K69" s="520">
        <f t="shared" si="63"/>
        <v>0</v>
      </c>
      <c r="L69" s="561">
        <f t="shared" si="64"/>
        <v>0</v>
      </c>
      <c r="M69" s="142"/>
      <c r="N69" s="158">
        <f t="shared" si="6"/>
        <v>0</v>
      </c>
      <c r="O69" s="92"/>
      <c r="P69" s="93"/>
      <c r="Q69" s="93"/>
      <c r="R69" s="93"/>
      <c r="S69" s="93"/>
      <c r="T69" s="96"/>
      <c r="U69" s="487">
        <f t="shared" si="7"/>
        <v>0</v>
      </c>
      <c r="V69" s="412"/>
      <c r="W69" s="93"/>
      <c r="X69" s="96"/>
      <c r="Y69" s="96"/>
      <c r="Z69" s="96"/>
      <c r="AA69" s="97"/>
      <c r="AB69" s="168"/>
      <c r="AC69" s="190"/>
    </row>
    <row r="70" spans="1:29" s="18" customFormat="1" ht="15.75" hidden="1" thickBot="1" x14ac:dyDescent="0.3">
      <c r="A70" s="125" t="s">
        <v>216</v>
      </c>
      <c r="B70" s="90" t="s">
        <v>656</v>
      </c>
      <c r="C70" s="803" t="s">
        <v>217</v>
      </c>
      <c r="D70" s="804"/>
      <c r="E70" s="804"/>
      <c r="F70" s="366">
        <f t="shared" ref="F70:L70" si="65">F71+F72+F73</f>
        <v>0</v>
      </c>
      <c r="G70" s="614">
        <f t="shared" si="65"/>
        <v>0</v>
      </c>
      <c r="H70" s="614">
        <f t="shared" si="65"/>
        <v>0</v>
      </c>
      <c r="I70" s="677">
        <f t="shared" si="65"/>
        <v>0</v>
      </c>
      <c r="J70" s="520">
        <f t="shared" ref="J70" si="66">J71+J72+J73</f>
        <v>0</v>
      </c>
      <c r="K70" s="520">
        <f t="shared" si="65"/>
        <v>0</v>
      </c>
      <c r="L70" s="561">
        <f t="shared" si="65"/>
        <v>0</v>
      </c>
      <c r="M70" s="142">
        <f t="shared" ref="M70:AA70" si="67">M71+M72+M73</f>
        <v>0</v>
      </c>
      <c r="N70" s="158">
        <f t="shared" si="6"/>
        <v>0</v>
      </c>
      <c r="O70" s="92">
        <f t="shared" si="67"/>
        <v>0</v>
      </c>
      <c r="P70" s="93">
        <f t="shared" si="67"/>
        <v>0</v>
      </c>
      <c r="Q70" s="93">
        <f t="shared" si="67"/>
        <v>0</v>
      </c>
      <c r="R70" s="93">
        <f t="shared" si="67"/>
        <v>0</v>
      </c>
      <c r="S70" s="93">
        <f t="shared" si="67"/>
        <v>0</v>
      </c>
      <c r="T70" s="96">
        <f t="shared" si="67"/>
        <v>0</v>
      </c>
      <c r="U70" s="487">
        <f t="shared" ref="U70:U133" si="68">SUM(O70:T70)</f>
        <v>0</v>
      </c>
      <c r="V70" s="412">
        <f t="shared" si="67"/>
        <v>0</v>
      </c>
      <c r="W70" s="93">
        <f t="shared" si="67"/>
        <v>0</v>
      </c>
      <c r="X70" s="96">
        <f t="shared" si="67"/>
        <v>0</v>
      </c>
      <c r="Y70" s="96">
        <f t="shared" si="67"/>
        <v>0</v>
      </c>
      <c r="Z70" s="96">
        <f t="shared" si="67"/>
        <v>0</v>
      </c>
      <c r="AA70" s="97">
        <f t="shared" si="67"/>
        <v>0</v>
      </c>
      <c r="AB70" s="168"/>
      <c r="AC70" s="190"/>
    </row>
    <row r="71" spans="1:29" ht="15.75" hidden="1" thickBot="1" x14ac:dyDescent="0.3">
      <c r="B71" s="54"/>
      <c r="C71" s="2"/>
      <c r="D71" s="801" t="s">
        <v>343</v>
      </c>
      <c r="E71" s="801"/>
      <c r="F71" s="373">
        <f>SUM(N71:Z71)</f>
        <v>0</v>
      </c>
      <c r="G71" s="621">
        <f>SUM(N71:Z71)</f>
        <v>0</v>
      </c>
      <c r="H71" s="621">
        <f>SUM(N71:Z71)</f>
        <v>0</v>
      </c>
      <c r="I71" s="684">
        <f>SUM(N71:Z71)</f>
        <v>0</v>
      </c>
      <c r="J71" s="527">
        <f t="shared" ref="J71:K73" si="69">SUM(N71:Z71)</f>
        <v>0</v>
      </c>
      <c r="K71" s="527">
        <f t="shared" si="69"/>
        <v>0</v>
      </c>
      <c r="L71" s="568">
        <f>SUM(O71:AA71)</f>
        <v>0</v>
      </c>
      <c r="M71" s="141"/>
      <c r="N71" s="159">
        <f t="shared" si="6"/>
        <v>0</v>
      </c>
      <c r="O71" s="73"/>
      <c r="P71" s="1"/>
      <c r="Q71" s="1"/>
      <c r="R71" s="1"/>
      <c r="S71" s="1"/>
      <c r="T71" s="79"/>
      <c r="U71" s="489">
        <f t="shared" si="68"/>
        <v>0</v>
      </c>
      <c r="V71" s="414"/>
      <c r="W71" s="1"/>
      <c r="X71" s="79"/>
      <c r="Y71" s="79"/>
      <c r="Z71" s="79"/>
      <c r="AA71" s="44"/>
      <c r="AB71" s="168"/>
      <c r="AC71" s="190"/>
    </row>
    <row r="72" spans="1:29" ht="15.75" hidden="1" thickBot="1" x14ac:dyDescent="0.3">
      <c r="B72" s="54"/>
      <c r="C72" s="2"/>
      <c r="D72" s="801" t="s">
        <v>344</v>
      </c>
      <c r="E72" s="801"/>
      <c r="F72" s="373">
        <f>SUM(N72:Z72)</f>
        <v>0</v>
      </c>
      <c r="G72" s="621">
        <f>SUM(N72:Z72)</f>
        <v>0</v>
      </c>
      <c r="H72" s="621">
        <f>SUM(N72:Z72)</f>
        <v>0</v>
      </c>
      <c r="I72" s="684">
        <f>SUM(N72:Z72)</f>
        <v>0</v>
      </c>
      <c r="J72" s="527">
        <f t="shared" si="69"/>
        <v>0</v>
      </c>
      <c r="K72" s="527">
        <f t="shared" si="69"/>
        <v>0</v>
      </c>
      <c r="L72" s="568">
        <f>SUM(O72:AA72)</f>
        <v>0</v>
      </c>
      <c r="M72" s="141"/>
      <c r="N72" s="159">
        <f t="shared" si="6"/>
        <v>0</v>
      </c>
      <c r="O72" s="73"/>
      <c r="P72" s="1"/>
      <c r="Q72" s="1"/>
      <c r="R72" s="1"/>
      <c r="S72" s="1"/>
      <c r="T72" s="79"/>
      <c r="U72" s="489">
        <f t="shared" si="68"/>
        <v>0</v>
      </c>
      <c r="V72" s="414"/>
      <c r="W72" s="1"/>
      <c r="X72" s="79"/>
      <c r="Y72" s="79"/>
      <c r="Z72" s="79"/>
      <c r="AA72" s="44"/>
      <c r="AB72" s="168"/>
      <c r="AC72" s="190"/>
    </row>
    <row r="73" spans="1:29" ht="15.75" hidden="1" thickBot="1" x14ac:dyDescent="0.3">
      <c r="B73" s="54"/>
      <c r="C73" s="2"/>
      <c r="D73" s="801" t="s">
        <v>345</v>
      </c>
      <c r="E73" s="801"/>
      <c r="F73" s="373">
        <f>SUM(N73:Z73)</f>
        <v>0</v>
      </c>
      <c r="G73" s="621">
        <f>SUM(N73:Z73)</f>
        <v>0</v>
      </c>
      <c r="H73" s="621">
        <f>SUM(N73:Z73)</f>
        <v>0</v>
      </c>
      <c r="I73" s="684">
        <f>SUM(N73:Z73)</f>
        <v>0</v>
      </c>
      <c r="J73" s="527">
        <f t="shared" si="69"/>
        <v>0</v>
      </c>
      <c r="K73" s="527">
        <f t="shared" si="69"/>
        <v>0</v>
      </c>
      <c r="L73" s="568">
        <f>SUM(O73:AA73)</f>
        <v>0</v>
      </c>
      <c r="M73" s="141"/>
      <c r="N73" s="159">
        <f t="shared" si="6"/>
        <v>0</v>
      </c>
      <c r="O73" s="73"/>
      <c r="P73" s="1"/>
      <c r="Q73" s="1"/>
      <c r="R73" s="1"/>
      <c r="S73" s="1"/>
      <c r="T73" s="79"/>
      <c r="U73" s="489">
        <f t="shared" si="68"/>
        <v>0</v>
      </c>
      <c r="V73" s="414"/>
      <c r="W73" s="1"/>
      <c r="X73" s="79"/>
      <c r="Y73" s="79"/>
      <c r="Z73" s="79"/>
      <c r="AA73" s="44"/>
      <c r="AB73" s="168"/>
      <c r="AC73" s="190"/>
    </row>
    <row r="74" spans="1:29" s="18" customFormat="1" ht="15.75" hidden="1" thickBot="1" x14ac:dyDescent="0.3">
      <c r="A74" s="125" t="s">
        <v>218</v>
      </c>
      <c r="B74" s="90" t="s">
        <v>657</v>
      </c>
      <c r="C74" s="803" t="s">
        <v>219</v>
      </c>
      <c r="D74" s="804"/>
      <c r="E74" s="804"/>
      <c r="F74" s="366">
        <f t="shared" ref="F74:L74" si="70">F75+F76+F77+F78</f>
        <v>0</v>
      </c>
      <c r="G74" s="614">
        <f t="shared" si="70"/>
        <v>0</v>
      </c>
      <c r="H74" s="614">
        <f t="shared" si="70"/>
        <v>0</v>
      </c>
      <c r="I74" s="677">
        <f t="shared" si="70"/>
        <v>0</v>
      </c>
      <c r="J74" s="520">
        <f t="shared" ref="J74" si="71">J75+J76+J77+J78</f>
        <v>0</v>
      </c>
      <c r="K74" s="520">
        <f t="shared" si="70"/>
        <v>0</v>
      </c>
      <c r="L74" s="561">
        <f t="shared" si="70"/>
        <v>0</v>
      </c>
      <c r="M74" s="142">
        <f t="shared" ref="M74:AA74" si="72">M75+M76+M77+M78</f>
        <v>0</v>
      </c>
      <c r="N74" s="158">
        <f t="shared" ref="N74:N137" si="73">SUM(L74:M74)</f>
        <v>0</v>
      </c>
      <c r="O74" s="92">
        <f t="shared" si="72"/>
        <v>0</v>
      </c>
      <c r="P74" s="93">
        <f t="shared" si="72"/>
        <v>0</v>
      </c>
      <c r="Q74" s="93">
        <f t="shared" si="72"/>
        <v>0</v>
      </c>
      <c r="R74" s="93">
        <f t="shared" si="72"/>
        <v>0</v>
      </c>
      <c r="S74" s="93">
        <f t="shared" si="72"/>
        <v>0</v>
      </c>
      <c r="T74" s="96">
        <f t="shared" si="72"/>
        <v>0</v>
      </c>
      <c r="U74" s="487">
        <f t="shared" si="68"/>
        <v>0</v>
      </c>
      <c r="V74" s="412">
        <f t="shared" si="72"/>
        <v>0</v>
      </c>
      <c r="W74" s="93">
        <f t="shared" si="72"/>
        <v>0</v>
      </c>
      <c r="X74" s="96">
        <f t="shared" si="72"/>
        <v>0</v>
      </c>
      <c r="Y74" s="96">
        <f t="shared" si="72"/>
        <v>0</v>
      </c>
      <c r="Z74" s="96">
        <f t="shared" si="72"/>
        <v>0</v>
      </c>
      <c r="AA74" s="97">
        <f t="shared" si="72"/>
        <v>0</v>
      </c>
      <c r="AB74" s="168"/>
      <c r="AC74" s="190"/>
    </row>
    <row r="75" spans="1:29" ht="15.75" hidden="1" thickBot="1" x14ac:dyDescent="0.3">
      <c r="B75" s="54"/>
      <c r="C75" s="2"/>
      <c r="D75" s="801" t="s">
        <v>835</v>
      </c>
      <c r="E75" s="801"/>
      <c r="F75" s="373">
        <f>SUM(N75:Z75)</f>
        <v>0</v>
      </c>
      <c r="G75" s="621">
        <f>SUM(N75:Z75)</f>
        <v>0</v>
      </c>
      <c r="H75" s="621">
        <f>SUM(N75:Z75)</f>
        <v>0</v>
      </c>
      <c r="I75" s="684">
        <f>SUM(N75:Z75)</f>
        <v>0</v>
      </c>
      <c r="J75" s="527">
        <f t="shared" ref="J75:K78" si="74">SUM(N75:Z75)</f>
        <v>0</v>
      </c>
      <c r="K75" s="527">
        <f t="shared" si="74"/>
        <v>0</v>
      </c>
      <c r="L75" s="568">
        <f>SUM(O75:AA75)</f>
        <v>0</v>
      </c>
      <c r="M75" s="141"/>
      <c r="N75" s="159">
        <f t="shared" si="73"/>
        <v>0</v>
      </c>
      <c r="O75" s="73"/>
      <c r="P75" s="1"/>
      <c r="Q75" s="1"/>
      <c r="R75" s="1"/>
      <c r="S75" s="1"/>
      <c r="T75" s="79"/>
      <c r="U75" s="489">
        <f t="shared" si="68"/>
        <v>0</v>
      </c>
      <c r="V75" s="414"/>
      <c r="W75" s="1"/>
      <c r="X75" s="79"/>
      <c r="Y75" s="79"/>
      <c r="Z75" s="79"/>
      <c r="AA75" s="44"/>
      <c r="AB75" s="168"/>
      <c r="AC75" s="190"/>
    </row>
    <row r="76" spans="1:29" ht="15.75" hidden="1" thickBot="1" x14ac:dyDescent="0.3">
      <c r="B76" s="54"/>
      <c r="C76" s="2"/>
      <c r="D76" s="801" t="s">
        <v>346</v>
      </c>
      <c r="E76" s="801"/>
      <c r="F76" s="373">
        <f>SUM(N76:Z76)</f>
        <v>0</v>
      </c>
      <c r="G76" s="621">
        <f>SUM(N76:Z76)</f>
        <v>0</v>
      </c>
      <c r="H76" s="621">
        <f>SUM(N76:Z76)</f>
        <v>0</v>
      </c>
      <c r="I76" s="684">
        <f>SUM(N76:Z76)</f>
        <v>0</v>
      </c>
      <c r="J76" s="527">
        <f t="shared" si="74"/>
        <v>0</v>
      </c>
      <c r="K76" s="527">
        <f t="shared" si="74"/>
        <v>0</v>
      </c>
      <c r="L76" s="568">
        <f>SUM(O76:AA76)</f>
        <v>0</v>
      </c>
      <c r="M76" s="141"/>
      <c r="N76" s="159">
        <f t="shared" si="73"/>
        <v>0</v>
      </c>
      <c r="O76" s="73"/>
      <c r="P76" s="1"/>
      <c r="Q76" s="1"/>
      <c r="R76" s="1"/>
      <c r="S76" s="1"/>
      <c r="T76" s="79"/>
      <c r="U76" s="489">
        <f t="shared" si="68"/>
        <v>0</v>
      </c>
      <c r="V76" s="414"/>
      <c r="W76" s="1"/>
      <c r="X76" s="79"/>
      <c r="Y76" s="79"/>
      <c r="Z76" s="79"/>
      <c r="AA76" s="44"/>
      <c r="AB76" s="168"/>
      <c r="AC76" s="190"/>
    </row>
    <row r="77" spans="1:29" ht="15.75" hidden="1" thickBot="1" x14ac:dyDescent="0.3">
      <c r="B77" s="54"/>
      <c r="C77" s="2"/>
      <c r="D77" s="801" t="s">
        <v>836</v>
      </c>
      <c r="E77" s="801"/>
      <c r="F77" s="373">
        <f>SUM(N77:Z77)</f>
        <v>0</v>
      </c>
      <c r="G77" s="621">
        <f>SUM(N77:Z77)</f>
        <v>0</v>
      </c>
      <c r="H77" s="621">
        <f>SUM(N77:Z77)</f>
        <v>0</v>
      </c>
      <c r="I77" s="684">
        <f>SUM(N77:Z77)</f>
        <v>0</v>
      </c>
      <c r="J77" s="527">
        <f t="shared" si="74"/>
        <v>0</v>
      </c>
      <c r="K77" s="527">
        <f t="shared" si="74"/>
        <v>0</v>
      </c>
      <c r="L77" s="568">
        <f>SUM(O77:AA77)</f>
        <v>0</v>
      </c>
      <c r="M77" s="141"/>
      <c r="N77" s="159">
        <f t="shared" si="73"/>
        <v>0</v>
      </c>
      <c r="O77" s="73"/>
      <c r="P77" s="1"/>
      <c r="Q77" s="1"/>
      <c r="R77" s="1"/>
      <c r="S77" s="1"/>
      <c r="T77" s="79"/>
      <c r="U77" s="489">
        <f t="shared" si="68"/>
        <v>0</v>
      </c>
      <c r="V77" s="414"/>
      <c r="W77" s="1"/>
      <c r="X77" s="79"/>
      <c r="Y77" s="79"/>
      <c r="Z77" s="79"/>
      <c r="AA77" s="44"/>
      <c r="AB77" s="168"/>
      <c r="AC77" s="190"/>
    </row>
    <row r="78" spans="1:29" ht="15.75" hidden="1" thickBot="1" x14ac:dyDescent="0.3">
      <c r="B78" s="54"/>
      <c r="C78" s="2"/>
      <c r="D78" s="801" t="s">
        <v>834</v>
      </c>
      <c r="E78" s="801"/>
      <c r="F78" s="373">
        <f>SUM(N78:Z78)</f>
        <v>0</v>
      </c>
      <c r="G78" s="621">
        <f>SUM(N78:Z78)</f>
        <v>0</v>
      </c>
      <c r="H78" s="621">
        <f>SUM(N78:Z78)</f>
        <v>0</v>
      </c>
      <c r="I78" s="684">
        <f>SUM(N78:Z78)</f>
        <v>0</v>
      </c>
      <c r="J78" s="527">
        <f t="shared" si="74"/>
        <v>0</v>
      </c>
      <c r="K78" s="527">
        <f t="shared" si="74"/>
        <v>0</v>
      </c>
      <c r="L78" s="568">
        <f>SUM(O78:AA78)</f>
        <v>0</v>
      </c>
      <c r="M78" s="141"/>
      <c r="N78" s="159">
        <f t="shared" si="73"/>
        <v>0</v>
      </c>
      <c r="O78" s="73"/>
      <c r="P78" s="1"/>
      <c r="Q78" s="1"/>
      <c r="R78" s="1"/>
      <c r="S78" s="1"/>
      <c r="T78" s="79"/>
      <c r="U78" s="489">
        <f t="shared" si="68"/>
        <v>0</v>
      </c>
      <c r="V78" s="414"/>
      <c r="W78" s="1"/>
      <c r="X78" s="79"/>
      <c r="Y78" s="79"/>
      <c r="Z78" s="79"/>
      <c r="AA78" s="44"/>
      <c r="AB78" s="168"/>
      <c r="AC78" s="190"/>
    </row>
    <row r="79" spans="1:29" ht="15.75" thickBot="1" x14ac:dyDescent="0.3">
      <c r="B79" s="98" t="s">
        <v>220</v>
      </c>
      <c r="C79" s="807" t="s">
        <v>221</v>
      </c>
      <c r="D79" s="808"/>
      <c r="E79" s="808"/>
      <c r="F79" s="369">
        <f t="shared" ref="F79:L79" si="75">F80+F83+F87+F88+F99+F110+F121+F124+F136+F137+F138+F139+F150</f>
        <v>0</v>
      </c>
      <c r="G79" s="617">
        <f t="shared" si="75"/>
        <v>0</v>
      </c>
      <c r="H79" s="617">
        <f t="shared" si="75"/>
        <v>0</v>
      </c>
      <c r="I79" s="680">
        <f t="shared" si="75"/>
        <v>0</v>
      </c>
      <c r="J79" s="523">
        <f t="shared" ref="J79" si="76">J80+J83+J87+J88+J99+J110+J121+J124+J136+J137+J138+J139+J150</f>
        <v>0</v>
      </c>
      <c r="K79" s="523">
        <f t="shared" si="75"/>
        <v>0</v>
      </c>
      <c r="L79" s="564">
        <f t="shared" si="75"/>
        <v>0</v>
      </c>
      <c r="M79" s="144">
        <f t="shared" ref="M79:AA79" si="77">M80+M83+M87+M88+M99+M110+M121+M124+M136+M137+M138+M139+M150</f>
        <v>0</v>
      </c>
      <c r="N79" s="156">
        <f t="shared" si="73"/>
        <v>0</v>
      </c>
      <c r="O79" s="84">
        <f t="shared" si="77"/>
        <v>0</v>
      </c>
      <c r="P79" s="85">
        <f t="shared" si="77"/>
        <v>0</v>
      </c>
      <c r="Q79" s="85">
        <f t="shared" si="77"/>
        <v>0</v>
      </c>
      <c r="R79" s="85">
        <f t="shared" si="77"/>
        <v>0</v>
      </c>
      <c r="S79" s="85">
        <f t="shared" si="77"/>
        <v>0</v>
      </c>
      <c r="T79" s="88">
        <f t="shared" si="77"/>
        <v>0</v>
      </c>
      <c r="U79" s="484">
        <f t="shared" si="68"/>
        <v>0</v>
      </c>
      <c r="V79" s="409">
        <f t="shared" si="77"/>
        <v>0</v>
      </c>
      <c r="W79" s="85">
        <f t="shared" si="77"/>
        <v>0</v>
      </c>
      <c r="X79" s="88">
        <f t="shared" si="77"/>
        <v>0</v>
      </c>
      <c r="Y79" s="88">
        <f t="shared" si="77"/>
        <v>0</v>
      </c>
      <c r="Z79" s="88">
        <f t="shared" si="77"/>
        <v>0</v>
      </c>
      <c r="AA79" s="89">
        <f t="shared" si="77"/>
        <v>0</v>
      </c>
      <c r="AB79" s="168"/>
      <c r="AC79" s="190"/>
    </row>
    <row r="80" spans="1:29" s="41" customFormat="1" ht="15.75" hidden="1" thickBot="1" x14ac:dyDescent="0.3">
      <c r="A80" s="125" t="s">
        <v>222</v>
      </c>
      <c r="B80" s="123" t="s">
        <v>658</v>
      </c>
      <c r="C80" s="809" t="s">
        <v>223</v>
      </c>
      <c r="D80" s="810"/>
      <c r="E80" s="810"/>
      <c r="F80" s="374">
        <f t="shared" ref="F80:L80" si="78">F81+F82</f>
        <v>0</v>
      </c>
      <c r="G80" s="622">
        <f t="shared" si="78"/>
        <v>0</v>
      </c>
      <c r="H80" s="622">
        <f t="shared" si="78"/>
        <v>0</v>
      </c>
      <c r="I80" s="685">
        <f t="shared" si="78"/>
        <v>0</v>
      </c>
      <c r="J80" s="528">
        <f t="shared" ref="J80" si="79">J81+J82</f>
        <v>0</v>
      </c>
      <c r="K80" s="528">
        <f t="shared" si="78"/>
        <v>0</v>
      </c>
      <c r="L80" s="569">
        <f t="shared" si="78"/>
        <v>0</v>
      </c>
      <c r="M80" s="149">
        <f t="shared" ref="M80:AA80" si="80">M81+M82</f>
        <v>0</v>
      </c>
      <c r="N80" s="161">
        <f t="shared" si="73"/>
        <v>0</v>
      </c>
      <c r="O80" s="163">
        <f t="shared" si="80"/>
        <v>0</v>
      </c>
      <c r="P80" s="131">
        <f t="shared" si="80"/>
        <v>0</v>
      </c>
      <c r="Q80" s="131">
        <f t="shared" si="80"/>
        <v>0</v>
      </c>
      <c r="R80" s="131">
        <f t="shared" si="80"/>
        <v>0</v>
      </c>
      <c r="S80" s="131">
        <f t="shared" si="80"/>
        <v>0</v>
      </c>
      <c r="T80" s="132">
        <f t="shared" si="80"/>
        <v>0</v>
      </c>
      <c r="U80" s="490">
        <f t="shared" si="68"/>
        <v>0</v>
      </c>
      <c r="V80" s="415">
        <f t="shared" si="80"/>
        <v>0</v>
      </c>
      <c r="W80" s="131">
        <f t="shared" si="80"/>
        <v>0</v>
      </c>
      <c r="X80" s="132">
        <f t="shared" si="80"/>
        <v>0</v>
      </c>
      <c r="Y80" s="132">
        <f t="shared" si="80"/>
        <v>0</v>
      </c>
      <c r="Z80" s="132">
        <f t="shared" si="80"/>
        <v>0</v>
      </c>
      <c r="AA80" s="133">
        <f t="shared" si="80"/>
        <v>0</v>
      </c>
      <c r="AB80" s="168"/>
      <c r="AC80" s="190"/>
    </row>
    <row r="81" spans="1:29" ht="15.75" hidden="1" thickBot="1" x14ac:dyDescent="0.3">
      <c r="B81" s="54"/>
      <c r="C81" s="2"/>
      <c r="D81" s="801" t="s">
        <v>347</v>
      </c>
      <c r="E81" s="801"/>
      <c r="F81" s="373">
        <f>SUM(N81:Z81)</f>
        <v>0</v>
      </c>
      <c r="G81" s="621">
        <f>SUM(N81:Z81)</f>
        <v>0</v>
      </c>
      <c r="H81" s="621">
        <f>SUM(N81:Z81)</f>
        <v>0</v>
      </c>
      <c r="I81" s="684">
        <f>SUM(N81:Z81)</f>
        <v>0</v>
      </c>
      <c r="J81" s="527">
        <f>SUM(N81:Z81)</f>
        <v>0</v>
      </c>
      <c r="K81" s="527">
        <f>SUM(O81:AA81)</f>
        <v>0</v>
      </c>
      <c r="L81" s="568">
        <f>SUM(O81:AA81)</f>
        <v>0</v>
      </c>
      <c r="M81" s="141"/>
      <c r="N81" s="159">
        <f t="shared" si="73"/>
        <v>0</v>
      </c>
      <c r="O81" s="73"/>
      <c r="P81" s="1"/>
      <c r="Q81" s="1"/>
      <c r="R81" s="1"/>
      <c r="S81" s="1"/>
      <c r="T81" s="79"/>
      <c r="U81" s="489">
        <f t="shared" si="68"/>
        <v>0</v>
      </c>
      <c r="V81" s="414"/>
      <c r="W81" s="1"/>
      <c r="X81" s="79"/>
      <c r="Y81" s="79"/>
      <c r="Z81" s="79"/>
      <c r="AA81" s="44"/>
      <c r="AB81" s="168"/>
      <c r="AC81" s="190"/>
    </row>
    <row r="82" spans="1:29" ht="15.75" hidden="1" thickBot="1" x14ac:dyDescent="0.3">
      <c r="B82" s="54"/>
      <c r="C82" s="2"/>
      <c r="D82" s="801" t="s">
        <v>348</v>
      </c>
      <c r="E82" s="801"/>
      <c r="F82" s="373">
        <f>SUM(N82:Z82)</f>
        <v>0</v>
      </c>
      <c r="G82" s="621">
        <f>SUM(N82:Z82)</f>
        <v>0</v>
      </c>
      <c r="H82" s="621">
        <f>SUM(N82:Z82)</f>
        <v>0</v>
      </c>
      <c r="I82" s="684">
        <f>SUM(N82:Z82)</f>
        <v>0</v>
      </c>
      <c r="J82" s="527">
        <f>SUM(N82:Z82)</f>
        <v>0</v>
      </c>
      <c r="K82" s="527">
        <f>SUM(O82:AA82)</f>
        <v>0</v>
      </c>
      <c r="L82" s="568">
        <f>SUM(O82:AA82)</f>
        <v>0</v>
      </c>
      <c r="M82" s="141"/>
      <c r="N82" s="159">
        <f t="shared" si="73"/>
        <v>0</v>
      </c>
      <c r="O82" s="73"/>
      <c r="P82" s="1"/>
      <c r="Q82" s="1"/>
      <c r="R82" s="1"/>
      <c r="S82" s="1"/>
      <c r="T82" s="79"/>
      <c r="U82" s="489">
        <f t="shared" si="68"/>
        <v>0</v>
      </c>
      <c r="V82" s="414"/>
      <c r="W82" s="1"/>
      <c r="X82" s="79"/>
      <c r="Y82" s="79"/>
      <c r="Z82" s="79"/>
      <c r="AA82" s="44"/>
      <c r="AB82" s="168"/>
      <c r="AC82" s="190"/>
    </row>
    <row r="83" spans="1:29" ht="15.75" hidden="1" thickBot="1" x14ac:dyDescent="0.3">
      <c r="B83" s="123" t="s">
        <v>837</v>
      </c>
      <c r="C83" s="809" t="s">
        <v>838</v>
      </c>
      <c r="D83" s="810"/>
      <c r="E83" s="810"/>
      <c r="F83" s="374">
        <f t="shared" ref="F83:L83" si="81">F84+F85+F86</f>
        <v>0</v>
      </c>
      <c r="G83" s="622">
        <f t="shared" si="81"/>
        <v>0</v>
      </c>
      <c r="H83" s="622">
        <f t="shared" si="81"/>
        <v>0</v>
      </c>
      <c r="I83" s="685">
        <f t="shared" si="81"/>
        <v>0</v>
      </c>
      <c r="J83" s="528">
        <f t="shared" ref="J83" si="82">J84+J85+J86</f>
        <v>0</v>
      </c>
      <c r="K83" s="528">
        <f t="shared" si="81"/>
        <v>0</v>
      </c>
      <c r="L83" s="569">
        <f t="shared" si="81"/>
        <v>0</v>
      </c>
      <c r="M83" s="149">
        <f t="shared" ref="M83:AA83" si="83">M84+M85+M86</f>
        <v>0</v>
      </c>
      <c r="N83" s="161">
        <f t="shared" si="73"/>
        <v>0</v>
      </c>
      <c r="O83" s="163">
        <f t="shared" si="83"/>
        <v>0</v>
      </c>
      <c r="P83" s="131">
        <f t="shared" si="83"/>
        <v>0</v>
      </c>
      <c r="Q83" s="131">
        <f t="shared" si="83"/>
        <v>0</v>
      </c>
      <c r="R83" s="131">
        <f t="shared" si="83"/>
        <v>0</v>
      </c>
      <c r="S83" s="131">
        <f t="shared" si="83"/>
        <v>0</v>
      </c>
      <c r="T83" s="132">
        <f t="shared" si="83"/>
        <v>0</v>
      </c>
      <c r="U83" s="490">
        <f t="shared" si="68"/>
        <v>0</v>
      </c>
      <c r="V83" s="415">
        <f t="shared" si="83"/>
        <v>0</v>
      </c>
      <c r="W83" s="131">
        <f t="shared" si="83"/>
        <v>0</v>
      </c>
      <c r="X83" s="132">
        <f t="shared" si="83"/>
        <v>0</v>
      </c>
      <c r="Y83" s="132">
        <f t="shared" si="83"/>
        <v>0</v>
      </c>
      <c r="Z83" s="132">
        <f t="shared" si="83"/>
        <v>0</v>
      </c>
      <c r="AA83" s="133">
        <f t="shared" si="83"/>
        <v>0</v>
      </c>
      <c r="AB83" s="168"/>
      <c r="AC83" s="190"/>
    </row>
    <row r="84" spans="1:29" s="189" customFormat="1" ht="15.75" hidden="1" thickBot="1" x14ac:dyDescent="0.3">
      <c r="A84" s="125" t="s">
        <v>869</v>
      </c>
      <c r="B84" s="169" t="s">
        <v>870</v>
      </c>
      <c r="C84" s="182"/>
      <c r="D84" s="233" t="s">
        <v>955</v>
      </c>
      <c r="E84" s="258"/>
      <c r="F84" s="365">
        <f>SUM(N84:Z84)</f>
        <v>0</v>
      </c>
      <c r="G84" s="613">
        <f>SUM(N84:Z84)</f>
        <v>0</v>
      </c>
      <c r="H84" s="613">
        <f>SUM(N84:Z84)</f>
        <v>0</v>
      </c>
      <c r="I84" s="676">
        <f>SUM(N84:Z84)</f>
        <v>0</v>
      </c>
      <c r="J84" s="519">
        <f t="shared" ref="J84:K87" si="84">SUM(N84:Z84)</f>
        <v>0</v>
      </c>
      <c r="K84" s="519">
        <f t="shared" si="84"/>
        <v>0</v>
      </c>
      <c r="L84" s="560">
        <f>SUM(O84:AA84)</f>
        <v>0</v>
      </c>
      <c r="M84" s="170"/>
      <c r="N84" s="171">
        <f t="shared" si="73"/>
        <v>0</v>
      </c>
      <c r="O84" s="179"/>
      <c r="P84" s="173"/>
      <c r="Q84" s="173"/>
      <c r="R84" s="173"/>
      <c r="S84" s="173"/>
      <c r="T84" s="174"/>
      <c r="U84" s="486">
        <f t="shared" si="68"/>
        <v>0</v>
      </c>
      <c r="V84" s="411"/>
      <c r="W84" s="173"/>
      <c r="X84" s="174"/>
      <c r="Y84" s="174"/>
      <c r="Z84" s="174"/>
      <c r="AA84" s="175"/>
      <c r="AB84" s="168"/>
      <c r="AC84" s="190"/>
    </row>
    <row r="85" spans="1:29" s="189" customFormat="1" ht="15.75" hidden="1" thickBot="1" x14ac:dyDescent="0.3">
      <c r="A85" s="125" t="s">
        <v>224</v>
      </c>
      <c r="B85" s="169" t="s">
        <v>659</v>
      </c>
      <c r="C85" s="182"/>
      <c r="D85" s="233" t="s">
        <v>225</v>
      </c>
      <c r="E85" s="258"/>
      <c r="F85" s="365">
        <f>SUM(N85:Z85)</f>
        <v>0</v>
      </c>
      <c r="G85" s="613">
        <f>SUM(N85:Z85)</f>
        <v>0</v>
      </c>
      <c r="H85" s="613">
        <f>SUM(N85:Z85)</f>
        <v>0</v>
      </c>
      <c r="I85" s="676">
        <f>SUM(N85:Z85)</f>
        <v>0</v>
      </c>
      <c r="J85" s="519">
        <f t="shared" si="84"/>
        <v>0</v>
      </c>
      <c r="K85" s="519">
        <f t="shared" si="84"/>
        <v>0</v>
      </c>
      <c r="L85" s="560">
        <f>SUM(O85:AA85)</f>
        <v>0</v>
      </c>
      <c r="M85" s="170"/>
      <c r="N85" s="171">
        <f t="shared" si="73"/>
        <v>0</v>
      </c>
      <c r="O85" s="179"/>
      <c r="P85" s="173"/>
      <c r="Q85" s="173"/>
      <c r="R85" s="173"/>
      <c r="S85" s="173"/>
      <c r="T85" s="174"/>
      <c r="U85" s="486">
        <f t="shared" si="68"/>
        <v>0</v>
      </c>
      <c r="V85" s="411"/>
      <c r="W85" s="173"/>
      <c r="X85" s="174"/>
      <c r="Y85" s="174"/>
      <c r="Z85" s="174"/>
      <c r="AA85" s="175"/>
      <c r="AB85" s="168"/>
      <c r="AC85" s="190"/>
    </row>
    <row r="86" spans="1:29" s="189" customFormat="1" ht="15.75" hidden="1" thickBot="1" x14ac:dyDescent="0.3">
      <c r="A86" s="125" t="s">
        <v>226</v>
      </c>
      <c r="B86" s="169" t="s">
        <v>660</v>
      </c>
      <c r="C86" s="182"/>
      <c r="D86" s="233" t="s">
        <v>227</v>
      </c>
      <c r="E86" s="258"/>
      <c r="F86" s="365">
        <f>SUM(N86:Z86)</f>
        <v>0</v>
      </c>
      <c r="G86" s="613">
        <f>SUM(N86:Z86)</f>
        <v>0</v>
      </c>
      <c r="H86" s="613">
        <f>SUM(N86:Z86)</f>
        <v>0</v>
      </c>
      <c r="I86" s="676">
        <f>SUM(N86:Z86)</f>
        <v>0</v>
      </c>
      <c r="J86" s="519">
        <f t="shared" si="84"/>
        <v>0</v>
      </c>
      <c r="K86" s="519">
        <f t="shared" si="84"/>
        <v>0</v>
      </c>
      <c r="L86" s="560">
        <f>SUM(O86:AA86)</f>
        <v>0</v>
      </c>
      <c r="M86" s="170"/>
      <c r="N86" s="171">
        <f t="shared" si="73"/>
        <v>0</v>
      </c>
      <c r="O86" s="179"/>
      <c r="P86" s="173"/>
      <c r="Q86" s="173"/>
      <c r="R86" s="173"/>
      <c r="S86" s="173"/>
      <c r="T86" s="174"/>
      <c r="U86" s="486">
        <f t="shared" si="68"/>
        <v>0</v>
      </c>
      <c r="V86" s="411"/>
      <c r="W86" s="173"/>
      <c r="X86" s="174"/>
      <c r="Y86" s="174"/>
      <c r="Z86" s="174"/>
      <c r="AA86" s="175"/>
      <c r="AB86" s="168"/>
      <c r="AC86" s="190"/>
    </row>
    <row r="87" spans="1:29" s="41" customFormat="1" ht="27.75" hidden="1" customHeight="1" x14ac:dyDescent="0.25">
      <c r="A87" s="125" t="s">
        <v>228</v>
      </c>
      <c r="B87" s="106" t="s">
        <v>661</v>
      </c>
      <c r="C87" s="853" t="s">
        <v>353</v>
      </c>
      <c r="D87" s="854"/>
      <c r="E87" s="854"/>
      <c r="F87" s="375">
        <f>SUM(N87:Z87)</f>
        <v>0</v>
      </c>
      <c r="G87" s="623">
        <f>SUM(N87:Z87)</f>
        <v>0</v>
      </c>
      <c r="H87" s="623">
        <f>SUM(N87:Z87)</f>
        <v>0</v>
      </c>
      <c r="I87" s="686">
        <f>SUM(N87:Z87)</f>
        <v>0</v>
      </c>
      <c r="J87" s="529">
        <f t="shared" si="84"/>
        <v>0</v>
      </c>
      <c r="K87" s="529">
        <f t="shared" si="84"/>
        <v>0</v>
      </c>
      <c r="L87" s="570">
        <f>SUM(O87:AA87)</f>
        <v>0</v>
      </c>
      <c r="M87" s="150"/>
      <c r="N87" s="162">
        <f t="shared" si="73"/>
        <v>0</v>
      </c>
      <c r="O87" s="108"/>
      <c r="P87" s="109"/>
      <c r="Q87" s="109"/>
      <c r="R87" s="109"/>
      <c r="S87" s="109"/>
      <c r="T87" s="112"/>
      <c r="U87" s="491">
        <f t="shared" si="68"/>
        <v>0</v>
      </c>
      <c r="V87" s="416"/>
      <c r="W87" s="109"/>
      <c r="X87" s="112"/>
      <c r="Y87" s="112"/>
      <c r="Z87" s="112"/>
      <c r="AA87" s="113"/>
      <c r="AB87" s="168"/>
      <c r="AC87" s="190"/>
    </row>
    <row r="88" spans="1:29" s="41" customFormat="1" ht="15.75" hidden="1" thickBot="1" x14ac:dyDescent="0.3">
      <c r="A88" s="125" t="s">
        <v>229</v>
      </c>
      <c r="B88" s="106" t="s">
        <v>662</v>
      </c>
      <c r="C88" s="853" t="s">
        <v>804</v>
      </c>
      <c r="D88" s="854"/>
      <c r="E88" s="854"/>
      <c r="F88" s="375">
        <f t="shared" ref="F88:L88" si="85">F89+F90+F91+F92+F93+F94+F95+F96+F97+F98</f>
        <v>0</v>
      </c>
      <c r="G88" s="623">
        <f t="shared" si="85"/>
        <v>0</v>
      </c>
      <c r="H88" s="623">
        <f t="shared" si="85"/>
        <v>0</v>
      </c>
      <c r="I88" s="686">
        <f t="shared" si="85"/>
        <v>0</v>
      </c>
      <c r="J88" s="529">
        <f t="shared" ref="J88" si="86">J89+J90+J91+J92+J93+J94+J95+J96+J97+J98</f>
        <v>0</v>
      </c>
      <c r="K88" s="529">
        <f t="shared" si="85"/>
        <v>0</v>
      </c>
      <c r="L88" s="570">
        <f t="shared" si="85"/>
        <v>0</v>
      </c>
      <c r="M88" s="150">
        <f t="shared" ref="M88:AA88" si="87">M89+M90+M91+M92+M93+M94+M95+M96+M97+M98</f>
        <v>0</v>
      </c>
      <c r="N88" s="162">
        <f t="shared" si="73"/>
        <v>0</v>
      </c>
      <c r="O88" s="108">
        <f t="shared" si="87"/>
        <v>0</v>
      </c>
      <c r="P88" s="109">
        <f t="shared" si="87"/>
        <v>0</v>
      </c>
      <c r="Q88" s="109">
        <f t="shared" si="87"/>
        <v>0</v>
      </c>
      <c r="R88" s="109">
        <f t="shared" si="87"/>
        <v>0</v>
      </c>
      <c r="S88" s="109">
        <f t="shared" si="87"/>
        <v>0</v>
      </c>
      <c r="T88" s="112">
        <f t="shared" si="87"/>
        <v>0</v>
      </c>
      <c r="U88" s="491">
        <f t="shared" si="68"/>
        <v>0</v>
      </c>
      <c r="V88" s="416">
        <f t="shared" si="87"/>
        <v>0</v>
      </c>
      <c r="W88" s="109">
        <f t="shared" si="87"/>
        <v>0</v>
      </c>
      <c r="X88" s="112">
        <f t="shared" si="87"/>
        <v>0</v>
      </c>
      <c r="Y88" s="112">
        <f t="shared" si="87"/>
        <v>0</v>
      </c>
      <c r="Z88" s="112">
        <f t="shared" si="87"/>
        <v>0</v>
      </c>
      <c r="AA88" s="113">
        <f t="shared" si="87"/>
        <v>0</v>
      </c>
      <c r="AB88" s="168"/>
      <c r="AC88" s="190"/>
    </row>
    <row r="89" spans="1:29" ht="15.75" hidden="1" thickBot="1" x14ac:dyDescent="0.3">
      <c r="B89" s="54"/>
      <c r="C89" s="2"/>
      <c r="D89" s="801" t="s">
        <v>370</v>
      </c>
      <c r="E89" s="801"/>
      <c r="F89" s="373">
        <f t="shared" ref="F89:F98" si="88">SUM(N89:Z89)</f>
        <v>0</v>
      </c>
      <c r="G89" s="621">
        <f t="shared" ref="G89:G98" si="89">SUM(N89:Z89)</f>
        <v>0</v>
      </c>
      <c r="H89" s="621">
        <f t="shared" ref="H89:H98" si="90">SUM(N89:Z89)</f>
        <v>0</v>
      </c>
      <c r="I89" s="684">
        <f t="shared" ref="I89:I98" si="91">SUM(N89:Z89)</f>
        <v>0</v>
      </c>
      <c r="J89" s="527">
        <f t="shared" ref="J89:K98" si="92">SUM(N89:Z89)</f>
        <v>0</v>
      </c>
      <c r="K89" s="527">
        <f t="shared" si="92"/>
        <v>0</v>
      </c>
      <c r="L89" s="568">
        <f t="shared" ref="L89:L98" si="93">SUM(O89:AA89)</f>
        <v>0</v>
      </c>
      <c r="M89" s="141"/>
      <c r="N89" s="159">
        <f t="shared" si="73"/>
        <v>0</v>
      </c>
      <c r="O89" s="73"/>
      <c r="P89" s="1"/>
      <c r="Q89" s="1"/>
      <c r="R89" s="1"/>
      <c r="S89" s="1"/>
      <c r="T89" s="79"/>
      <c r="U89" s="489">
        <f t="shared" si="68"/>
        <v>0</v>
      </c>
      <c r="V89" s="414"/>
      <c r="W89" s="1"/>
      <c r="X89" s="79"/>
      <c r="Y89" s="79"/>
      <c r="Z89" s="79"/>
      <c r="AA89" s="44"/>
      <c r="AB89" s="168"/>
      <c r="AC89" s="190"/>
    </row>
    <row r="90" spans="1:29" ht="15.75" hidden="1" thickBot="1" x14ac:dyDescent="0.3">
      <c r="B90" s="54"/>
      <c r="C90" s="2"/>
      <c r="D90" s="801" t="s">
        <v>506</v>
      </c>
      <c r="E90" s="801"/>
      <c r="F90" s="373">
        <f t="shared" si="88"/>
        <v>0</v>
      </c>
      <c r="G90" s="621">
        <f t="shared" si="89"/>
        <v>0</v>
      </c>
      <c r="H90" s="621">
        <f t="shared" si="90"/>
        <v>0</v>
      </c>
      <c r="I90" s="684">
        <f t="shared" si="91"/>
        <v>0</v>
      </c>
      <c r="J90" s="527">
        <f t="shared" si="92"/>
        <v>0</v>
      </c>
      <c r="K90" s="527">
        <f t="shared" si="92"/>
        <v>0</v>
      </c>
      <c r="L90" s="568">
        <f t="shared" si="93"/>
        <v>0</v>
      </c>
      <c r="M90" s="141"/>
      <c r="N90" s="159">
        <f t="shared" si="73"/>
        <v>0</v>
      </c>
      <c r="O90" s="73"/>
      <c r="P90" s="1"/>
      <c r="Q90" s="1"/>
      <c r="R90" s="1"/>
      <c r="S90" s="1"/>
      <c r="T90" s="79"/>
      <c r="U90" s="489">
        <f t="shared" si="68"/>
        <v>0</v>
      </c>
      <c r="V90" s="414"/>
      <c r="W90" s="1"/>
      <c r="X90" s="79"/>
      <c r="Y90" s="79"/>
      <c r="Z90" s="79"/>
      <c r="AA90" s="44"/>
      <c r="AB90" s="168"/>
      <c r="AC90" s="190"/>
    </row>
    <row r="91" spans="1:29" ht="15.75" hidden="1" thickBot="1" x14ac:dyDescent="0.3">
      <c r="B91" s="54"/>
      <c r="C91" s="2"/>
      <c r="D91" s="801" t="s">
        <v>507</v>
      </c>
      <c r="E91" s="801"/>
      <c r="F91" s="373">
        <f t="shared" si="88"/>
        <v>0</v>
      </c>
      <c r="G91" s="621">
        <f t="shared" si="89"/>
        <v>0</v>
      </c>
      <c r="H91" s="621">
        <f t="shared" si="90"/>
        <v>0</v>
      </c>
      <c r="I91" s="684">
        <f t="shared" si="91"/>
        <v>0</v>
      </c>
      <c r="J91" s="527">
        <f t="shared" si="92"/>
        <v>0</v>
      </c>
      <c r="K91" s="527">
        <f t="shared" si="92"/>
        <v>0</v>
      </c>
      <c r="L91" s="568">
        <f t="shared" si="93"/>
        <v>0</v>
      </c>
      <c r="M91" s="141"/>
      <c r="N91" s="159">
        <f t="shared" si="73"/>
        <v>0</v>
      </c>
      <c r="O91" s="73"/>
      <c r="P91" s="1"/>
      <c r="Q91" s="1"/>
      <c r="R91" s="1"/>
      <c r="S91" s="1"/>
      <c r="T91" s="79"/>
      <c r="U91" s="489">
        <f t="shared" si="68"/>
        <v>0</v>
      </c>
      <c r="V91" s="414"/>
      <c r="W91" s="1"/>
      <c r="X91" s="79"/>
      <c r="Y91" s="79"/>
      <c r="Z91" s="79"/>
      <c r="AA91" s="44"/>
      <c r="AB91" s="168"/>
      <c r="AC91" s="190"/>
    </row>
    <row r="92" spans="1:29" ht="15.75" hidden="1" thickBot="1" x14ac:dyDescent="0.3">
      <c r="B92" s="54"/>
      <c r="C92" s="2"/>
      <c r="D92" s="801" t="s">
        <v>508</v>
      </c>
      <c r="E92" s="801"/>
      <c r="F92" s="373">
        <f t="shared" si="88"/>
        <v>0</v>
      </c>
      <c r="G92" s="621">
        <f t="shared" si="89"/>
        <v>0</v>
      </c>
      <c r="H92" s="621">
        <f t="shared" si="90"/>
        <v>0</v>
      </c>
      <c r="I92" s="684">
        <f t="shared" si="91"/>
        <v>0</v>
      </c>
      <c r="J92" s="527">
        <f t="shared" si="92"/>
        <v>0</v>
      </c>
      <c r="K92" s="527">
        <f t="shared" si="92"/>
        <v>0</v>
      </c>
      <c r="L92" s="568">
        <f t="shared" si="93"/>
        <v>0</v>
      </c>
      <c r="M92" s="141"/>
      <c r="N92" s="159">
        <f t="shared" si="73"/>
        <v>0</v>
      </c>
      <c r="O92" s="73"/>
      <c r="P92" s="1"/>
      <c r="Q92" s="1"/>
      <c r="R92" s="1"/>
      <c r="S92" s="1"/>
      <c r="T92" s="79"/>
      <c r="U92" s="489">
        <f t="shared" si="68"/>
        <v>0</v>
      </c>
      <c r="V92" s="414"/>
      <c r="W92" s="1"/>
      <c r="X92" s="79"/>
      <c r="Y92" s="79"/>
      <c r="Z92" s="79"/>
      <c r="AA92" s="44"/>
      <c r="AB92" s="168"/>
      <c r="AC92" s="190"/>
    </row>
    <row r="93" spans="1:29" ht="15.75" hidden="1" thickBot="1" x14ac:dyDescent="0.3">
      <c r="B93" s="54"/>
      <c r="C93" s="2"/>
      <c r="D93" s="801" t="s">
        <v>509</v>
      </c>
      <c r="E93" s="801"/>
      <c r="F93" s="373">
        <f t="shared" si="88"/>
        <v>0</v>
      </c>
      <c r="G93" s="621">
        <f t="shared" si="89"/>
        <v>0</v>
      </c>
      <c r="H93" s="621">
        <f t="shared" si="90"/>
        <v>0</v>
      </c>
      <c r="I93" s="684">
        <f t="shared" si="91"/>
        <v>0</v>
      </c>
      <c r="J93" s="527">
        <f t="shared" si="92"/>
        <v>0</v>
      </c>
      <c r="K93" s="527">
        <f t="shared" si="92"/>
        <v>0</v>
      </c>
      <c r="L93" s="568">
        <f t="shared" si="93"/>
        <v>0</v>
      </c>
      <c r="M93" s="141"/>
      <c r="N93" s="159">
        <f t="shared" si="73"/>
        <v>0</v>
      </c>
      <c r="O93" s="73"/>
      <c r="P93" s="1"/>
      <c r="Q93" s="1"/>
      <c r="R93" s="1"/>
      <c r="S93" s="1"/>
      <c r="T93" s="79"/>
      <c r="U93" s="489">
        <f t="shared" si="68"/>
        <v>0</v>
      </c>
      <c r="V93" s="414"/>
      <c r="W93" s="1"/>
      <c r="X93" s="79"/>
      <c r="Y93" s="79"/>
      <c r="Z93" s="79"/>
      <c r="AA93" s="44"/>
      <c r="AB93" s="168"/>
      <c r="AC93" s="190"/>
    </row>
    <row r="94" spans="1:29" ht="15.75" hidden="1" thickBot="1" x14ac:dyDescent="0.3">
      <c r="B94" s="54"/>
      <c r="C94" s="2"/>
      <c r="D94" s="801" t="s">
        <v>510</v>
      </c>
      <c r="E94" s="801"/>
      <c r="F94" s="373">
        <f t="shared" si="88"/>
        <v>0</v>
      </c>
      <c r="G94" s="621">
        <f t="shared" si="89"/>
        <v>0</v>
      </c>
      <c r="H94" s="621">
        <f t="shared" si="90"/>
        <v>0</v>
      </c>
      <c r="I94" s="684">
        <f t="shared" si="91"/>
        <v>0</v>
      </c>
      <c r="J94" s="527">
        <f t="shared" si="92"/>
        <v>0</v>
      </c>
      <c r="K94" s="527">
        <f t="shared" si="92"/>
        <v>0</v>
      </c>
      <c r="L94" s="568">
        <f t="shared" si="93"/>
        <v>0</v>
      </c>
      <c r="M94" s="141"/>
      <c r="N94" s="159">
        <f t="shared" si="73"/>
        <v>0</v>
      </c>
      <c r="O94" s="73"/>
      <c r="P94" s="1"/>
      <c r="Q94" s="1"/>
      <c r="R94" s="1"/>
      <c r="S94" s="1"/>
      <c r="T94" s="79"/>
      <c r="U94" s="489">
        <f t="shared" si="68"/>
        <v>0</v>
      </c>
      <c r="V94" s="414"/>
      <c r="W94" s="1"/>
      <c r="X94" s="79"/>
      <c r="Y94" s="79"/>
      <c r="Z94" s="79"/>
      <c r="AA94" s="44"/>
      <c r="AB94" s="168"/>
      <c r="AC94" s="190"/>
    </row>
    <row r="95" spans="1:29" ht="25.5" hidden="1" customHeight="1" x14ac:dyDescent="0.25">
      <c r="B95" s="54"/>
      <c r="C95" s="2"/>
      <c r="D95" s="798" t="s">
        <v>511</v>
      </c>
      <c r="E95" s="798"/>
      <c r="F95" s="376">
        <f t="shared" si="88"/>
        <v>0</v>
      </c>
      <c r="G95" s="624">
        <f t="shared" si="89"/>
        <v>0</v>
      </c>
      <c r="H95" s="624">
        <f t="shared" si="90"/>
        <v>0</v>
      </c>
      <c r="I95" s="687">
        <f t="shared" si="91"/>
        <v>0</v>
      </c>
      <c r="J95" s="530">
        <f t="shared" si="92"/>
        <v>0</v>
      </c>
      <c r="K95" s="530">
        <f t="shared" si="92"/>
        <v>0</v>
      </c>
      <c r="L95" s="571">
        <f t="shared" si="93"/>
        <v>0</v>
      </c>
      <c r="M95" s="151"/>
      <c r="N95" s="159">
        <f t="shared" si="73"/>
        <v>0</v>
      </c>
      <c r="O95" s="73"/>
      <c r="P95" s="1"/>
      <c r="Q95" s="1"/>
      <c r="R95" s="1"/>
      <c r="S95" s="1"/>
      <c r="T95" s="79"/>
      <c r="U95" s="489">
        <f t="shared" si="68"/>
        <v>0</v>
      </c>
      <c r="V95" s="414"/>
      <c r="W95" s="1"/>
      <c r="X95" s="79"/>
      <c r="Y95" s="79"/>
      <c r="Z95" s="79"/>
      <c r="AA95" s="44"/>
      <c r="AB95" s="168"/>
      <c r="AC95" s="190"/>
    </row>
    <row r="96" spans="1:29" ht="15.75" hidden="1" thickBot="1" x14ac:dyDescent="0.3">
      <c r="B96" s="54"/>
      <c r="C96" s="2"/>
      <c r="D96" s="801" t="s">
        <v>805</v>
      </c>
      <c r="E96" s="801"/>
      <c r="F96" s="373">
        <f t="shared" si="88"/>
        <v>0</v>
      </c>
      <c r="G96" s="621">
        <f t="shared" si="89"/>
        <v>0</v>
      </c>
      <c r="H96" s="621">
        <f t="shared" si="90"/>
        <v>0</v>
      </c>
      <c r="I96" s="684">
        <f t="shared" si="91"/>
        <v>0</v>
      </c>
      <c r="J96" s="527">
        <f t="shared" si="92"/>
        <v>0</v>
      </c>
      <c r="K96" s="527">
        <f t="shared" si="92"/>
        <v>0</v>
      </c>
      <c r="L96" s="568">
        <f t="shared" si="93"/>
        <v>0</v>
      </c>
      <c r="M96" s="141"/>
      <c r="N96" s="159">
        <f t="shared" si="73"/>
        <v>0</v>
      </c>
      <c r="O96" s="73"/>
      <c r="P96" s="1"/>
      <c r="Q96" s="1"/>
      <c r="R96" s="1"/>
      <c r="S96" s="1"/>
      <c r="T96" s="79"/>
      <c r="U96" s="489">
        <f t="shared" si="68"/>
        <v>0</v>
      </c>
      <c r="V96" s="414"/>
      <c r="W96" s="1"/>
      <c r="X96" s="79"/>
      <c r="Y96" s="79"/>
      <c r="Z96" s="79"/>
      <c r="AA96" s="44"/>
      <c r="AB96" s="168"/>
      <c r="AC96" s="190"/>
    </row>
    <row r="97" spans="1:29" ht="25.5" hidden="1" customHeight="1" x14ac:dyDescent="0.25">
      <c r="B97" s="54"/>
      <c r="C97" s="2"/>
      <c r="D97" s="798" t="s">
        <v>512</v>
      </c>
      <c r="E97" s="798"/>
      <c r="F97" s="376">
        <f t="shared" si="88"/>
        <v>0</v>
      </c>
      <c r="G97" s="624">
        <f t="shared" si="89"/>
        <v>0</v>
      </c>
      <c r="H97" s="624">
        <f t="shared" si="90"/>
        <v>0</v>
      </c>
      <c r="I97" s="687">
        <f t="shared" si="91"/>
        <v>0</v>
      </c>
      <c r="J97" s="530">
        <f t="shared" si="92"/>
        <v>0</v>
      </c>
      <c r="K97" s="530">
        <f t="shared" si="92"/>
        <v>0</v>
      </c>
      <c r="L97" s="571">
        <f t="shared" si="93"/>
        <v>0</v>
      </c>
      <c r="M97" s="151"/>
      <c r="N97" s="159">
        <f t="shared" si="73"/>
        <v>0</v>
      </c>
      <c r="O97" s="73"/>
      <c r="P97" s="1"/>
      <c r="Q97" s="1"/>
      <c r="R97" s="1"/>
      <c r="S97" s="1"/>
      <c r="T97" s="79"/>
      <c r="U97" s="489">
        <f t="shared" si="68"/>
        <v>0</v>
      </c>
      <c r="V97" s="414"/>
      <c r="W97" s="1"/>
      <c r="X97" s="79"/>
      <c r="Y97" s="79"/>
      <c r="Z97" s="79"/>
      <c r="AA97" s="44"/>
      <c r="AB97" s="168"/>
      <c r="AC97" s="190"/>
    </row>
    <row r="98" spans="1:29" ht="25.5" hidden="1" customHeight="1" x14ac:dyDescent="0.25">
      <c r="B98" s="54"/>
      <c r="C98" s="2"/>
      <c r="D98" s="798" t="s">
        <v>513</v>
      </c>
      <c r="E98" s="798"/>
      <c r="F98" s="376">
        <f t="shared" si="88"/>
        <v>0</v>
      </c>
      <c r="G98" s="624">
        <f t="shared" si="89"/>
        <v>0</v>
      </c>
      <c r="H98" s="624">
        <f t="shared" si="90"/>
        <v>0</v>
      </c>
      <c r="I98" s="687">
        <f t="shared" si="91"/>
        <v>0</v>
      </c>
      <c r="J98" s="530">
        <f t="shared" si="92"/>
        <v>0</v>
      </c>
      <c r="K98" s="530">
        <f t="shared" si="92"/>
        <v>0</v>
      </c>
      <c r="L98" s="571">
        <f t="shared" si="93"/>
        <v>0</v>
      </c>
      <c r="M98" s="151"/>
      <c r="N98" s="159">
        <f t="shared" si="73"/>
        <v>0</v>
      </c>
      <c r="O98" s="73"/>
      <c r="P98" s="1"/>
      <c r="Q98" s="1"/>
      <c r="R98" s="1"/>
      <c r="S98" s="1"/>
      <c r="T98" s="79"/>
      <c r="U98" s="489">
        <f t="shared" si="68"/>
        <v>0</v>
      </c>
      <c r="V98" s="414"/>
      <c r="W98" s="1"/>
      <c r="X98" s="79"/>
      <c r="Y98" s="79"/>
      <c r="Z98" s="79"/>
      <c r="AA98" s="44"/>
      <c r="AB98" s="168"/>
      <c r="AC98" s="190"/>
    </row>
    <row r="99" spans="1:29" s="41" customFormat="1" ht="15" hidden="1" customHeight="1" x14ac:dyDescent="0.25">
      <c r="A99" s="125" t="s">
        <v>230</v>
      </c>
      <c r="B99" s="106" t="s">
        <v>663</v>
      </c>
      <c r="C99" s="853" t="s">
        <v>806</v>
      </c>
      <c r="D99" s="854"/>
      <c r="E99" s="854"/>
      <c r="F99" s="375">
        <f t="shared" ref="F99:L99" si="94">F100+F101+F102+F103+F104+F105+F106+F107+F108+F109</f>
        <v>0</v>
      </c>
      <c r="G99" s="623">
        <f t="shared" si="94"/>
        <v>0</v>
      </c>
      <c r="H99" s="623">
        <f t="shared" si="94"/>
        <v>0</v>
      </c>
      <c r="I99" s="686">
        <f t="shared" si="94"/>
        <v>0</v>
      </c>
      <c r="J99" s="529">
        <f t="shared" ref="J99" si="95">J100+J101+J102+J103+J104+J105+J106+J107+J108+J109</f>
        <v>0</v>
      </c>
      <c r="K99" s="529">
        <f t="shared" si="94"/>
        <v>0</v>
      </c>
      <c r="L99" s="570">
        <f t="shared" si="94"/>
        <v>0</v>
      </c>
      <c r="M99" s="150">
        <f t="shared" ref="M99:AA99" si="96">M100+M101+M102+M103+M104+M105+M106+M107+M108+M109</f>
        <v>0</v>
      </c>
      <c r="N99" s="162">
        <f t="shared" si="73"/>
        <v>0</v>
      </c>
      <c r="O99" s="108">
        <f t="shared" si="96"/>
        <v>0</v>
      </c>
      <c r="P99" s="109">
        <f t="shared" si="96"/>
        <v>0</v>
      </c>
      <c r="Q99" s="109">
        <f t="shared" si="96"/>
        <v>0</v>
      </c>
      <c r="R99" s="109">
        <f t="shared" si="96"/>
        <v>0</v>
      </c>
      <c r="S99" s="109">
        <f t="shared" si="96"/>
        <v>0</v>
      </c>
      <c r="T99" s="112">
        <f t="shared" si="96"/>
        <v>0</v>
      </c>
      <c r="U99" s="491">
        <f t="shared" si="68"/>
        <v>0</v>
      </c>
      <c r="V99" s="416">
        <f t="shared" si="96"/>
        <v>0</v>
      </c>
      <c r="W99" s="109">
        <f t="shared" si="96"/>
        <v>0</v>
      </c>
      <c r="X99" s="112">
        <f t="shared" si="96"/>
        <v>0</v>
      </c>
      <c r="Y99" s="112">
        <f t="shared" si="96"/>
        <v>0</v>
      </c>
      <c r="Z99" s="112">
        <f t="shared" si="96"/>
        <v>0</v>
      </c>
      <c r="AA99" s="113">
        <f t="shared" si="96"/>
        <v>0</v>
      </c>
      <c r="AB99" s="168"/>
      <c r="AC99" s="190"/>
    </row>
    <row r="100" spans="1:29" ht="15.75" hidden="1" thickBot="1" x14ac:dyDescent="0.3">
      <c r="B100" s="54"/>
      <c r="C100" s="2"/>
      <c r="D100" s="801" t="s">
        <v>369</v>
      </c>
      <c r="E100" s="801"/>
      <c r="F100" s="373">
        <f t="shared" ref="F100:F109" si="97">SUM(N100:Z100)</f>
        <v>0</v>
      </c>
      <c r="G100" s="621">
        <f t="shared" ref="G100:G109" si="98">SUM(N100:Z100)</f>
        <v>0</v>
      </c>
      <c r="H100" s="621">
        <f t="shared" ref="H100:H109" si="99">SUM(N100:Z100)</f>
        <v>0</v>
      </c>
      <c r="I100" s="684">
        <f t="shared" ref="I100:I109" si="100">SUM(N100:Z100)</f>
        <v>0</v>
      </c>
      <c r="J100" s="527">
        <f t="shared" ref="J100:K109" si="101">SUM(N100:Z100)</f>
        <v>0</v>
      </c>
      <c r="K100" s="527">
        <f t="shared" si="101"/>
        <v>0</v>
      </c>
      <c r="L100" s="568">
        <f t="shared" ref="L100:L109" si="102">SUM(O100:AA100)</f>
        <v>0</v>
      </c>
      <c r="M100" s="141"/>
      <c r="N100" s="159">
        <f t="shared" si="73"/>
        <v>0</v>
      </c>
      <c r="O100" s="73"/>
      <c r="P100" s="1"/>
      <c r="Q100" s="1"/>
      <c r="R100" s="1"/>
      <c r="S100" s="1"/>
      <c r="T100" s="79"/>
      <c r="U100" s="489">
        <f t="shared" si="68"/>
        <v>0</v>
      </c>
      <c r="V100" s="414"/>
      <c r="W100" s="1"/>
      <c r="X100" s="79"/>
      <c r="Y100" s="79"/>
      <c r="Z100" s="79"/>
      <c r="AA100" s="44"/>
      <c r="AB100" s="168"/>
      <c r="AC100" s="190"/>
    </row>
    <row r="101" spans="1:29" ht="15.75" hidden="1" thickBot="1" x14ac:dyDescent="0.3">
      <c r="B101" s="54"/>
      <c r="C101" s="2"/>
      <c r="D101" s="801" t="s">
        <v>514</v>
      </c>
      <c r="E101" s="801"/>
      <c r="F101" s="373">
        <f t="shared" si="97"/>
        <v>0</v>
      </c>
      <c r="G101" s="621">
        <f t="shared" si="98"/>
        <v>0</v>
      </c>
      <c r="H101" s="621">
        <f t="shared" si="99"/>
        <v>0</v>
      </c>
      <c r="I101" s="684">
        <f t="shared" si="100"/>
        <v>0</v>
      </c>
      <c r="J101" s="527">
        <f t="shared" si="101"/>
        <v>0</v>
      </c>
      <c r="K101" s="527">
        <f t="shared" si="101"/>
        <v>0</v>
      </c>
      <c r="L101" s="568">
        <f t="shared" si="102"/>
        <v>0</v>
      </c>
      <c r="M101" s="141"/>
      <c r="N101" s="159">
        <f t="shared" si="73"/>
        <v>0</v>
      </c>
      <c r="O101" s="73"/>
      <c r="P101" s="1"/>
      <c r="Q101" s="1"/>
      <c r="R101" s="1"/>
      <c r="S101" s="1"/>
      <c r="T101" s="79"/>
      <c r="U101" s="489">
        <f t="shared" si="68"/>
        <v>0</v>
      </c>
      <c r="V101" s="414"/>
      <c r="W101" s="1"/>
      <c r="X101" s="79"/>
      <c r="Y101" s="79"/>
      <c r="Z101" s="79"/>
      <c r="AA101" s="44"/>
      <c r="AB101" s="168"/>
      <c r="AC101" s="190"/>
    </row>
    <row r="102" spans="1:29" ht="15.75" hidden="1" thickBot="1" x14ac:dyDescent="0.3">
      <c r="B102" s="54"/>
      <c r="C102" s="2"/>
      <c r="D102" s="801" t="s">
        <v>516</v>
      </c>
      <c r="E102" s="801"/>
      <c r="F102" s="373">
        <f t="shared" si="97"/>
        <v>0</v>
      </c>
      <c r="G102" s="621">
        <f t="shared" si="98"/>
        <v>0</v>
      </c>
      <c r="H102" s="621">
        <f t="shared" si="99"/>
        <v>0</v>
      </c>
      <c r="I102" s="684">
        <f t="shared" si="100"/>
        <v>0</v>
      </c>
      <c r="J102" s="527">
        <f t="shared" si="101"/>
        <v>0</v>
      </c>
      <c r="K102" s="527">
        <f t="shared" si="101"/>
        <v>0</v>
      </c>
      <c r="L102" s="568">
        <f t="shared" si="102"/>
        <v>0</v>
      </c>
      <c r="M102" s="141"/>
      <c r="N102" s="159">
        <f t="shared" si="73"/>
        <v>0</v>
      </c>
      <c r="O102" s="73"/>
      <c r="P102" s="1"/>
      <c r="Q102" s="1"/>
      <c r="R102" s="1"/>
      <c r="S102" s="1"/>
      <c r="T102" s="79"/>
      <c r="U102" s="489">
        <f t="shared" si="68"/>
        <v>0</v>
      </c>
      <c r="V102" s="414"/>
      <c r="W102" s="1"/>
      <c r="X102" s="79"/>
      <c r="Y102" s="79"/>
      <c r="Z102" s="79"/>
      <c r="AA102" s="44"/>
      <c r="AB102" s="168"/>
      <c r="AC102" s="190"/>
    </row>
    <row r="103" spans="1:29" ht="15.75" hidden="1" thickBot="1" x14ac:dyDescent="0.3">
      <c r="B103" s="54"/>
      <c r="C103" s="2"/>
      <c r="D103" s="801" t="s">
        <v>808</v>
      </c>
      <c r="E103" s="801"/>
      <c r="F103" s="373">
        <f t="shared" si="97"/>
        <v>0</v>
      </c>
      <c r="G103" s="621">
        <f t="shared" si="98"/>
        <v>0</v>
      </c>
      <c r="H103" s="621">
        <f t="shared" si="99"/>
        <v>0</v>
      </c>
      <c r="I103" s="684">
        <f t="shared" si="100"/>
        <v>0</v>
      </c>
      <c r="J103" s="527">
        <f t="shared" si="101"/>
        <v>0</v>
      </c>
      <c r="K103" s="527">
        <f t="shared" si="101"/>
        <v>0</v>
      </c>
      <c r="L103" s="568">
        <f t="shared" si="102"/>
        <v>0</v>
      </c>
      <c r="M103" s="141"/>
      <c r="N103" s="159">
        <f t="shared" si="73"/>
        <v>0</v>
      </c>
      <c r="O103" s="73"/>
      <c r="P103" s="1"/>
      <c r="Q103" s="1"/>
      <c r="R103" s="1"/>
      <c r="S103" s="1"/>
      <c r="T103" s="79"/>
      <c r="U103" s="489">
        <f t="shared" si="68"/>
        <v>0</v>
      </c>
      <c r="V103" s="414"/>
      <c r="W103" s="1"/>
      <c r="X103" s="79"/>
      <c r="Y103" s="79"/>
      <c r="Z103" s="79"/>
      <c r="AA103" s="44"/>
      <c r="AB103" s="168"/>
      <c r="AC103" s="190"/>
    </row>
    <row r="104" spans="1:29" ht="15.75" hidden="1" thickBot="1" x14ac:dyDescent="0.3">
      <c r="B104" s="54"/>
      <c r="C104" s="2"/>
      <c r="D104" s="801" t="s">
        <v>521</v>
      </c>
      <c r="E104" s="801"/>
      <c r="F104" s="373">
        <f t="shared" si="97"/>
        <v>0</v>
      </c>
      <c r="G104" s="621">
        <f t="shared" si="98"/>
        <v>0</v>
      </c>
      <c r="H104" s="621">
        <f t="shared" si="99"/>
        <v>0</v>
      </c>
      <c r="I104" s="684">
        <f t="shared" si="100"/>
        <v>0</v>
      </c>
      <c r="J104" s="527">
        <f t="shared" si="101"/>
        <v>0</v>
      </c>
      <c r="K104" s="527">
        <f t="shared" si="101"/>
        <v>0</v>
      </c>
      <c r="L104" s="568">
        <f t="shared" si="102"/>
        <v>0</v>
      </c>
      <c r="M104" s="141"/>
      <c r="N104" s="159">
        <f t="shared" si="73"/>
        <v>0</v>
      </c>
      <c r="O104" s="73"/>
      <c r="P104" s="1"/>
      <c r="Q104" s="1"/>
      <c r="R104" s="1"/>
      <c r="S104" s="1"/>
      <c r="T104" s="79"/>
      <c r="U104" s="489">
        <f t="shared" si="68"/>
        <v>0</v>
      </c>
      <c r="V104" s="414"/>
      <c r="W104" s="1"/>
      <c r="X104" s="79"/>
      <c r="Y104" s="79"/>
      <c r="Z104" s="79"/>
      <c r="AA104" s="44"/>
      <c r="AB104" s="168"/>
      <c r="AC104" s="190"/>
    </row>
    <row r="105" spans="1:29" ht="15.75" hidden="1" thickBot="1" x14ac:dyDescent="0.3">
      <c r="B105" s="54"/>
      <c r="C105" s="2"/>
      <c r="D105" s="801" t="s">
        <v>519</v>
      </c>
      <c r="E105" s="801"/>
      <c r="F105" s="373">
        <f t="shared" si="97"/>
        <v>0</v>
      </c>
      <c r="G105" s="621">
        <f t="shared" si="98"/>
        <v>0</v>
      </c>
      <c r="H105" s="621">
        <f t="shared" si="99"/>
        <v>0</v>
      </c>
      <c r="I105" s="684">
        <f t="shared" si="100"/>
        <v>0</v>
      </c>
      <c r="J105" s="527">
        <f t="shared" si="101"/>
        <v>0</v>
      </c>
      <c r="K105" s="527">
        <f t="shared" si="101"/>
        <v>0</v>
      </c>
      <c r="L105" s="568">
        <f t="shared" si="102"/>
        <v>0</v>
      </c>
      <c r="M105" s="141"/>
      <c r="N105" s="159">
        <f t="shared" si="73"/>
        <v>0</v>
      </c>
      <c r="O105" s="73"/>
      <c r="P105" s="1"/>
      <c r="Q105" s="1"/>
      <c r="R105" s="1"/>
      <c r="S105" s="1"/>
      <c r="T105" s="79"/>
      <c r="U105" s="489">
        <f t="shared" si="68"/>
        <v>0</v>
      </c>
      <c r="V105" s="414"/>
      <c r="W105" s="1"/>
      <c r="X105" s="79"/>
      <c r="Y105" s="79"/>
      <c r="Z105" s="79"/>
      <c r="AA105" s="44"/>
      <c r="AB105" s="168"/>
      <c r="AC105" s="190"/>
    </row>
    <row r="106" spans="1:29" ht="25.5" hidden="1" customHeight="1" x14ac:dyDescent="0.25">
      <c r="B106" s="54"/>
      <c r="C106" s="2"/>
      <c r="D106" s="798" t="s">
        <v>523</v>
      </c>
      <c r="E106" s="798"/>
      <c r="F106" s="376">
        <f t="shared" si="97"/>
        <v>0</v>
      </c>
      <c r="G106" s="624">
        <f t="shared" si="98"/>
        <v>0</v>
      </c>
      <c r="H106" s="624">
        <f t="shared" si="99"/>
        <v>0</v>
      </c>
      <c r="I106" s="687">
        <f t="shared" si="100"/>
        <v>0</v>
      </c>
      <c r="J106" s="530">
        <f t="shared" si="101"/>
        <v>0</v>
      </c>
      <c r="K106" s="530">
        <f t="shared" si="101"/>
        <v>0</v>
      </c>
      <c r="L106" s="571">
        <f t="shared" si="102"/>
        <v>0</v>
      </c>
      <c r="M106" s="151"/>
      <c r="N106" s="159">
        <f t="shared" si="73"/>
        <v>0</v>
      </c>
      <c r="O106" s="73"/>
      <c r="P106" s="1"/>
      <c r="Q106" s="1"/>
      <c r="R106" s="1"/>
      <c r="S106" s="1"/>
      <c r="T106" s="79"/>
      <c r="U106" s="489">
        <f t="shared" si="68"/>
        <v>0</v>
      </c>
      <c r="V106" s="414"/>
      <c r="W106" s="1"/>
      <c r="X106" s="79"/>
      <c r="Y106" s="79"/>
      <c r="Z106" s="79"/>
      <c r="AA106" s="44"/>
      <c r="AB106" s="168"/>
      <c r="AC106" s="190"/>
    </row>
    <row r="107" spans="1:29" ht="15.75" hidden="1" thickBot="1" x14ac:dyDescent="0.3">
      <c r="B107" s="54"/>
      <c r="C107" s="2"/>
      <c r="D107" s="801" t="s">
        <v>807</v>
      </c>
      <c r="E107" s="801"/>
      <c r="F107" s="373">
        <f t="shared" si="97"/>
        <v>0</v>
      </c>
      <c r="G107" s="621">
        <f t="shared" si="98"/>
        <v>0</v>
      </c>
      <c r="H107" s="621">
        <f t="shared" si="99"/>
        <v>0</v>
      </c>
      <c r="I107" s="684">
        <f t="shared" si="100"/>
        <v>0</v>
      </c>
      <c r="J107" s="527">
        <f t="shared" si="101"/>
        <v>0</v>
      </c>
      <c r="K107" s="527">
        <f t="shared" si="101"/>
        <v>0</v>
      </c>
      <c r="L107" s="568">
        <f t="shared" si="102"/>
        <v>0</v>
      </c>
      <c r="M107" s="141"/>
      <c r="N107" s="159">
        <f t="shared" si="73"/>
        <v>0</v>
      </c>
      <c r="O107" s="73"/>
      <c r="P107" s="1"/>
      <c r="Q107" s="1"/>
      <c r="R107" s="1"/>
      <c r="S107" s="1"/>
      <c r="T107" s="79"/>
      <c r="U107" s="489">
        <f t="shared" si="68"/>
        <v>0</v>
      </c>
      <c r="V107" s="414"/>
      <c r="W107" s="1"/>
      <c r="X107" s="79"/>
      <c r="Y107" s="79"/>
      <c r="Z107" s="79"/>
      <c r="AA107" s="44"/>
      <c r="AB107" s="168"/>
      <c r="AC107" s="190"/>
    </row>
    <row r="108" spans="1:29" ht="25.5" hidden="1" customHeight="1" x14ac:dyDescent="0.25">
      <c r="B108" s="54"/>
      <c r="C108" s="2"/>
      <c r="D108" s="798" t="s">
        <v>526</v>
      </c>
      <c r="E108" s="798"/>
      <c r="F108" s="376">
        <f t="shared" si="97"/>
        <v>0</v>
      </c>
      <c r="G108" s="624">
        <f t="shared" si="98"/>
        <v>0</v>
      </c>
      <c r="H108" s="624">
        <f t="shared" si="99"/>
        <v>0</v>
      </c>
      <c r="I108" s="687">
        <f t="shared" si="100"/>
        <v>0</v>
      </c>
      <c r="J108" s="530">
        <f t="shared" si="101"/>
        <v>0</v>
      </c>
      <c r="K108" s="530">
        <f t="shared" si="101"/>
        <v>0</v>
      </c>
      <c r="L108" s="571">
        <f t="shared" si="102"/>
        <v>0</v>
      </c>
      <c r="M108" s="151"/>
      <c r="N108" s="159">
        <f t="shared" si="73"/>
        <v>0</v>
      </c>
      <c r="O108" s="73"/>
      <c r="P108" s="1"/>
      <c r="Q108" s="1"/>
      <c r="R108" s="1"/>
      <c r="S108" s="1"/>
      <c r="T108" s="79"/>
      <c r="U108" s="489">
        <f t="shared" si="68"/>
        <v>0</v>
      </c>
      <c r="V108" s="414"/>
      <c r="W108" s="1"/>
      <c r="X108" s="79"/>
      <c r="Y108" s="79"/>
      <c r="Z108" s="79"/>
      <c r="AA108" s="44"/>
      <c r="AB108" s="168"/>
      <c r="AC108" s="190"/>
    </row>
    <row r="109" spans="1:29" ht="25.5" hidden="1" customHeight="1" x14ac:dyDescent="0.25">
      <c r="B109" s="54"/>
      <c r="C109" s="2"/>
      <c r="D109" s="798" t="s">
        <v>528</v>
      </c>
      <c r="E109" s="798"/>
      <c r="F109" s="376">
        <f t="shared" si="97"/>
        <v>0</v>
      </c>
      <c r="G109" s="624">
        <f t="shared" si="98"/>
        <v>0</v>
      </c>
      <c r="H109" s="624">
        <f t="shared" si="99"/>
        <v>0</v>
      </c>
      <c r="I109" s="687">
        <f t="shared" si="100"/>
        <v>0</v>
      </c>
      <c r="J109" s="530">
        <f t="shared" si="101"/>
        <v>0</v>
      </c>
      <c r="K109" s="530">
        <f t="shared" si="101"/>
        <v>0</v>
      </c>
      <c r="L109" s="571">
        <f t="shared" si="102"/>
        <v>0</v>
      </c>
      <c r="M109" s="151"/>
      <c r="N109" s="159">
        <f t="shared" si="73"/>
        <v>0</v>
      </c>
      <c r="O109" s="73"/>
      <c r="P109" s="1"/>
      <c r="Q109" s="1"/>
      <c r="R109" s="1"/>
      <c r="S109" s="1"/>
      <c r="T109" s="79"/>
      <c r="U109" s="489">
        <f t="shared" si="68"/>
        <v>0</v>
      </c>
      <c r="V109" s="414"/>
      <c r="W109" s="1"/>
      <c r="X109" s="79"/>
      <c r="Y109" s="79"/>
      <c r="Z109" s="79"/>
      <c r="AA109" s="44"/>
      <c r="AB109" s="168"/>
      <c r="AC109" s="190"/>
    </row>
    <row r="110" spans="1:29" s="41" customFormat="1" ht="15.75" hidden="1" thickBot="1" x14ac:dyDescent="0.3">
      <c r="A110" s="125" t="s">
        <v>231</v>
      </c>
      <c r="B110" s="106" t="s">
        <v>664</v>
      </c>
      <c r="C110" s="811" t="s">
        <v>232</v>
      </c>
      <c r="D110" s="812"/>
      <c r="E110" s="812"/>
      <c r="F110" s="377">
        <f t="shared" ref="F110:L110" si="103">F111+F112+F113+F114+F115+F116+F117+F118+F119+F120</f>
        <v>0</v>
      </c>
      <c r="G110" s="625">
        <f t="shared" si="103"/>
        <v>0</v>
      </c>
      <c r="H110" s="625">
        <f t="shared" si="103"/>
        <v>0</v>
      </c>
      <c r="I110" s="688">
        <f t="shared" si="103"/>
        <v>0</v>
      </c>
      <c r="J110" s="531">
        <f t="shared" ref="J110" si="104">J111+J112+J113+J114+J115+J116+J117+J118+J119+J120</f>
        <v>0</v>
      </c>
      <c r="K110" s="531">
        <f t="shared" si="103"/>
        <v>0</v>
      </c>
      <c r="L110" s="572">
        <f t="shared" si="103"/>
        <v>0</v>
      </c>
      <c r="M110" s="152">
        <f t="shared" ref="M110:AA110" si="105">M111+M112+M113+M114+M115+M116+M117+M118+M119+M120</f>
        <v>0</v>
      </c>
      <c r="N110" s="162">
        <f t="shared" si="73"/>
        <v>0</v>
      </c>
      <c r="O110" s="108">
        <f t="shared" si="105"/>
        <v>0</v>
      </c>
      <c r="P110" s="109">
        <f t="shared" si="105"/>
        <v>0</v>
      </c>
      <c r="Q110" s="109">
        <f t="shared" si="105"/>
        <v>0</v>
      </c>
      <c r="R110" s="109">
        <f t="shared" si="105"/>
        <v>0</v>
      </c>
      <c r="S110" s="109">
        <f t="shared" si="105"/>
        <v>0</v>
      </c>
      <c r="T110" s="112">
        <f t="shared" si="105"/>
        <v>0</v>
      </c>
      <c r="U110" s="491">
        <f t="shared" si="68"/>
        <v>0</v>
      </c>
      <c r="V110" s="416">
        <f t="shared" si="105"/>
        <v>0</v>
      </c>
      <c r="W110" s="109">
        <f t="shared" si="105"/>
        <v>0</v>
      </c>
      <c r="X110" s="112">
        <f t="shared" si="105"/>
        <v>0</v>
      </c>
      <c r="Y110" s="112">
        <f t="shared" si="105"/>
        <v>0</v>
      </c>
      <c r="Z110" s="112">
        <f t="shared" si="105"/>
        <v>0</v>
      </c>
      <c r="AA110" s="113">
        <f t="shared" si="105"/>
        <v>0</v>
      </c>
      <c r="AB110" s="168"/>
      <c r="AC110" s="190"/>
    </row>
    <row r="111" spans="1:29" ht="15.75" hidden="1" thickBot="1" x14ac:dyDescent="0.3">
      <c r="B111" s="54"/>
      <c r="C111" s="2"/>
      <c r="D111" s="801" t="s">
        <v>368</v>
      </c>
      <c r="E111" s="801"/>
      <c r="F111" s="373">
        <f t="shared" ref="F111:F120" si="106">SUM(N111:Z111)</f>
        <v>0</v>
      </c>
      <c r="G111" s="621">
        <f t="shared" ref="G111:G120" si="107">SUM(N111:Z111)</f>
        <v>0</v>
      </c>
      <c r="H111" s="621">
        <f t="shared" ref="H111:H120" si="108">SUM(N111:Z111)</f>
        <v>0</v>
      </c>
      <c r="I111" s="684">
        <f t="shared" ref="I111:I120" si="109">SUM(N111:Z111)</f>
        <v>0</v>
      </c>
      <c r="J111" s="527">
        <f t="shared" ref="J111:K120" si="110">SUM(N111:Z111)</f>
        <v>0</v>
      </c>
      <c r="K111" s="527">
        <f t="shared" si="110"/>
        <v>0</v>
      </c>
      <c r="L111" s="568">
        <f t="shared" ref="L111:L120" si="111">SUM(O111:AA111)</f>
        <v>0</v>
      </c>
      <c r="M111" s="141"/>
      <c r="N111" s="159">
        <f t="shared" si="73"/>
        <v>0</v>
      </c>
      <c r="O111" s="73"/>
      <c r="P111" s="1"/>
      <c r="Q111" s="1"/>
      <c r="R111" s="1"/>
      <c r="S111" s="1"/>
      <c r="T111" s="79"/>
      <c r="U111" s="489">
        <f t="shared" si="68"/>
        <v>0</v>
      </c>
      <c r="V111" s="414"/>
      <c r="W111" s="1"/>
      <c r="X111" s="79"/>
      <c r="Y111" s="79"/>
      <c r="Z111" s="79"/>
      <c r="AA111" s="44"/>
      <c r="AB111" s="168"/>
      <c r="AC111" s="190"/>
    </row>
    <row r="112" spans="1:29" ht="15.75" hidden="1" thickBot="1" x14ac:dyDescent="0.3">
      <c r="B112" s="54"/>
      <c r="C112" s="2"/>
      <c r="D112" s="801" t="s">
        <v>515</v>
      </c>
      <c r="E112" s="801"/>
      <c r="F112" s="373">
        <f t="shared" si="106"/>
        <v>0</v>
      </c>
      <c r="G112" s="621">
        <f t="shared" si="107"/>
        <v>0</v>
      </c>
      <c r="H112" s="621">
        <f t="shared" si="108"/>
        <v>0</v>
      </c>
      <c r="I112" s="684">
        <f t="shared" si="109"/>
        <v>0</v>
      </c>
      <c r="J112" s="527">
        <f t="shared" si="110"/>
        <v>0</v>
      </c>
      <c r="K112" s="527">
        <f t="shared" si="110"/>
        <v>0</v>
      </c>
      <c r="L112" s="568">
        <f t="shared" si="111"/>
        <v>0</v>
      </c>
      <c r="M112" s="141"/>
      <c r="N112" s="159">
        <f t="shared" si="73"/>
        <v>0</v>
      </c>
      <c r="O112" s="73"/>
      <c r="P112" s="1"/>
      <c r="Q112" s="1"/>
      <c r="R112" s="1"/>
      <c r="S112" s="1"/>
      <c r="T112" s="79"/>
      <c r="U112" s="489">
        <f t="shared" si="68"/>
        <v>0</v>
      </c>
      <c r="V112" s="414"/>
      <c r="W112" s="1"/>
      <c r="X112" s="79"/>
      <c r="Y112" s="79"/>
      <c r="Z112" s="79"/>
      <c r="AA112" s="44"/>
      <c r="AB112" s="168"/>
      <c r="AC112" s="190"/>
    </row>
    <row r="113" spans="1:29" ht="15.75" hidden="1" thickBot="1" x14ac:dyDescent="0.3">
      <c r="B113" s="54"/>
      <c r="C113" s="2"/>
      <c r="D113" s="801" t="s">
        <v>517</v>
      </c>
      <c r="E113" s="801"/>
      <c r="F113" s="373">
        <f t="shared" si="106"/>
        <v>0</v>
      </c>
      <c r="G113" s="621">
        <f t="shared" si="107"/>
        <v>0</v>
      </c>
      <c r="H113" s="621">
        <f t="shared" si="108"/>
        <v>0</v>
      </c>
      <c r="I113" s="684">
        <f t="shared" si="109"/>
        <v>0</v>
      </c>
      <c r="J113" s="527">
        <f t="shared" si="110"/>
        <v>0</v>
      </c>
      <c r="K113" s="527">
        <f t="shared" si="110"/>
        <v>0</v>
      </c>
      <c r="L113" s="568">
        <f t="shared" si="111"/>
        <v>0</v>
      </c>
      <c r="M113" s="141"/>
      <c r="N113" s="159">
        <f t="shared" si="73"/>
        <v>0</v>
      </c>
      <c r="O113" s="73"/>
      <c r="P113" s="1"/>
      <c r="Q113" s="1"/>
      <c r="R113" s="1"/>
      <c r="S113" s="1"/>
      <c r="T113" s="79"/>
      <c r="U113" s="489">
        <f t="shared" si="68"/>
        <v>0</v>
      </c>
      <c r="V113" s="414"/>
      <c r="W113" s="1"/>
      <c r="X113" s="79"/>
      <c r="Y113" s="79"/>
      <c r="Z113" s="79"/>
      <c r="AA113" s="44"/>
      <c r="AB113" s="168"/>
      <c r="AC113" s="190"/>
    </row>
    <row r="114" spans="1:29" ht="15.75" hidden="1" thickBot="1" x14ac:dyDescent="0.3">
      <c r="B114" s="54"/>
      <c r="C114" s="2"/>
      <c r="D114" s="801" t="s">
        <v>518</v>
      </c>
      <c r="E114" s="801"/>
      <c r="F114" s="373">
        <f t="shared" si="106"/>
        <v>0</v>
      </c>
      <c r="G114" s="621">
        <f t="shared" si="107"/>
        <v>0</v>
      </c>
      <c r="H114" s="621">
        <f t="shared" si="108"/>
        <v>0</v>
      </c>
      <c r="I114" s="684">
        <f t="shared" si="109"/>
        <v>0</v>
      </c>
      <c r="J114" s="527">
        <f t="shared" si="110"/>
        <v>0</v>
      </c>
      <c r="K114" s="527">
        <f t="shared" si="110"/>
        <v>0</v>
      </c>
      <c r="L114" s="568">
        <f t="shared" si="111"/>
        <v>0</v>
      </c>
      <c r="M114" s="141"/>
      <c r="N114" s="159">
        <f t="shared" si="73"/>
        <v>0</v>
      </c>
      <c r="O114" s="73"/>
      <c r="P114" s="1"/>
      <c r="Q114" s="1"/>
      <c r="R114" s="1"/>
      <c r="S114" s="1"/>
      <c r="T114" s="79"/>
      <c r="U114" s="489">
        <f t="shared" si="68"/>
        <v>0</v>
      </c>
      <c r="V114" s="414"/>
      <c r="W114" s="1"/>
      <c r="X114" s="79"/>
      <c r="Y114" s="79"/>
      <c r="Z114" s="79"/>
      <c r="AA114" s="44"/>
      <c r="AB114" s="168"/>
      <c r="AC114" s="190"/>
    </row>
    <row r="115" spans="1:29" ht="15.75" hidden="1" thickBot="1" x14ac:dyDescent="0.3">
      <c r="B115" s="54"/>
      <c r="C115" s="2"/>
      <c r="D115" s="801" t="s">
        <v>522</v>
      </c>
      <c r="E115" s="801"/>
      <c r="F115" s="373">
        <f t="shared" si="106"/>
        <v>0</v>
      </c>
      <c r="G115" s="621">
        <f t="shared" si="107"/>
        <v>0</v>
      </c>
      <c r="H115" s="621">
        <f t="shared" si="108"/>
        <v>0</v>
      </c>
      <c r="I115" s="684">
        <f t="shared" si="109"/>
        <v>0</v>
      </c>
      <c r="J115" s="527">
        <f t="shared" si="110"/>
        <v>0</v>
      </c>
      <c r="K115" s="527">
        <f t="shared" si="110"/>
        <v>0</v>
      </c>
      <c r="L115" s="568">
        <f t="shared" si="111"/>
        <v>0</v>
      </c>
      <c r="M115" s="141"/>
      <c r="N115" s="159">
        <f t="shared" si="73"/>
        <v>0</v>
      </c>
      <c r="O115" s="73"/>
      <c r="P115" s="1"/>
      <c r="Q115" s="1"/>
      <c r="R115" s="1"/>
      <c r="S115" s="1"/>
      <c r="T115" s="79"/>
      <c r="U115" s="489">
        <f t="shared" si="68"/>
        <v>0</v>
      </c>
      <c r="V115" s="414"/>
      <c r="W115" s="1"/>
      <c r="X115" s="79"/>
      <c r="Y115" s="79"/>
      <c r="Z115" s="79"/>
      <c r="AA115" s="44"/>
      <c r="AB115" s="168"/>
      <c r="AC115" s="190"/>
    </row>
    <row r="116" spans="1:29" ht="15.75" hidden="1" thickBot="1" x14ac:dyDescent="0.3">
      <c r="B116" s="54"/>
      <c r="C116" s="2"/>
      <c r="D116" s="801" t="s">
        <v>520</v>
      </c>
      <c r="E116" s="801"/>
      <c r="F116" s="373">
        <f t="shared" si="106"/>
        <v>0</v>
      </c>
      <c r="G116" s="621">
        <f t="shared" si="107"/>
        <v>0</v>
      </c>
      <c r="H116" s="621">
        <f t="shared" si="108"/>
        <v>0</v>
      </c>
      <c r="I116" s="684">
        <f t="shared" si="109"/>
        <v>0</v>
      </c>
      <c r="J116" s="527">
        <f t="shared" si="110"/>
        <v>0</v>
      </c>
      <c r="K116" s="527">
        <f t="shared" si="110"/>
        <v>0</v>
      </c>
      <c r="L116" s="568">
        <f t="shared" si="111"/>
        <v>0</v>
      </c>
      <c r="M116" s="141"/>
      <c r="N116" s="159">
        <f t="shared" si="73"/>
        <v>0</v>
      </c>
      <c r="O116" s="73"/>
      <c r="P116" s="1"/>
      <c r="Q116" s="1"/>
      <c r="R116" s="1"/>
      <c r="S116" s="1"/>
      <c r="T116" s="79"/>
      <c r="U116" s="489">
        <f t="shared" si="68"/>
        <v>0</v>
      </c>
      <c r="V116" s="414"/>
      <c r="W116" s="1"/>
      <c r="X116" s="79"/>
      <c r="Y116" s="79"/>
      <c r="Z116" s="79"/>
      <c r="AA116" s="44"/>
      <c r="AB116" s="168"/>
      <c r="AC116" s="190"/>
    </row>
    <row r="117" spans="1:29" ht="25.5" hidden="1" customHeight="1" x14ac:dyDescent="0.25">
      <c r="B117" s="54"/>
      <c r="C117" s="2"/>
      <c r="D117" s="798" t="s">
        <v>524</v>
      </c>
      <c r="E117" s="798"/>
      <c r="F117" s="376">
        <f t="shared" si="106"/>
        <v>0</v>
      </c>
      <c r="G117" s="624">
        <f t="shared" si="107"/>
        <v>0</v>
      </c>
      <c r="H117" s="624">
        <f t="shared" si="108"/>
        <v>0</v>
      </c>
      <c r="I117" s="687">
        <f t="shared" si="109"/>
        <v>0</v>
      </c>
      <c r="J117" s="530">
        <f t="shared" si="110"/>
        <v>0</v>
      </c>
      <c r="K117" s="530">
        <f t="shared" si="110"/>
        <v>0</v>
      </c>
      <c r="L117" s="571">
        <f t="shared" si="111"/>
        <v>0</v>
      </c>
      <c r="M117" s="151"/>
      <c r="N117" s="159">
        <f t="shared" si="73"/>
        <v>0</v>
      </c>
      <c r="O117" s="73"/>
      <c r="P117" s="1"/>
      <c r="Q117" s="1"/>
      <c r="R117" s="1"/>
      <c r="S117" s="1"/>
      <c r="T117" s="79"/>
      <c r="U117" s="489">
        <f t="shared" si="68"/>
        <v>0</v>
      </c>
      <c r="V117" s="414"/>
      <c r="W117" s="1"/>
      <c r="X117" s="79"/>
      <c r="Y117" s="79"/>
      <c r="Z117" s="79"/>
      <c r="AA117" s="44"/>
      <c r="AB117" s="168"/>
      <c r="AC117" s="190"/>
    </row>
    <row r="118" spans="1:29" ht="15.75" hidden="1" thickBot="1" x14ac:dyDescent="0.3">
      <c r="B118" s="54"/>
      <c r="C118" s="2"/>
      <c r="D118" s="801" t="s">
        <v>525</v>
      </c>
      <c r="E118" s="801"/>
      <c r="F118" s="373">
        <f t="shared" si="106"/>
        <v>0</v>
      </c>
      <c r="G118" s="621">
        <f t="shared" si="107"/>
        <v>0</v>
      </c>
      <c r="H118" s="621">
        <f t="shared" si="108"/>
        <v>0</v>
      </c>
      <c r="I118" s="684">
        <f t="shared" si="109"/>
        <v>0</v>
      </c>
      <c r="J118" s="527">
        <f t="shared" si="110"/>
        <v>0</v>
      </c>
      <c r="K118" s="527">
        <f t="shared" si="110"/>
        <v>0</v>
      </c>
      <c r="L118" s="568">
        <f t="shared" si="111"/>
        <v>0</v>
      </c>
      <c r="M118" s="141"/>
      <c r="N118" s="159">
        <f t="shared" si="73"/>
        <v>0</v>
      </c>
      <c r="O118" s="73"/>
      <c r="P118" s="1"/>
      <c r="Q118" s="1"/>
      <c r="R118" s="1"/>
      <c r="S118" s="1"/>
      <c r="T118" s="79"/>
      <c r="U118" s="489">
        <f t="shared" si="68"/>
        <v>0</v>
      </c>
      <c r="V118" s="414"/>
      <c r="W118" s="1"/>
      <c r="X118" s="79"/>
      <c r="Y118" s="79"/>
      <c r="Z118" s="79"/>
      <c r="AA118" s="44"/>
      <c r="AB118" s="168"/>
      <c r="AC118" s="190"/>
    </row>
    <row r="119" spans="1:29" ht="25.5" hidden="1" customHeight="1" x14ac:dyDescent="0.25">
      <c r="B119" s="54"/>
      <c r="C119" s="2"/>
      <c r="D119" s="798" t="s">
        <v>527</v>
      </c>
      <c r="E119" s="798"/>
      <c r="F119" s="376">
        <f t="shared" si="106"/>
        <v>0</v>
      </c>
      <c r="G119" s="624">
        <f t="shared" si="107"/>
        <v>0</v>
      </c>
      <c r="H119" s="624">
        <f t="shared" si="108"/>
        <v>0</v>
      </c>
      <c r="I119" s="687">
        <f t="shared" si="109"/>
        <v>0</v>
      </c>
      <c r="J119" s="530">
        <f t="shared" si="110"/>
        <v>0</v>
      </c>
      <c r="K119" s="530">
        <f t="shared" si="110"/>
        <v>0</v>
      </c>
      <c r="L119" s="571">
        <f t="shared" si="111"/>
        <v>0</v>
      </c>
      <c r="M119" s="151"/>
      <c r="N119" s="159">
        <f t="shared" si="73"/>
        <v>0</v>
      </c>
      <c r="O119" s="73"/>
      <c r="P119" s="1"/>
      <c r="Q119" s="1"/>
      <c r="R119" s="1"/>
      <c r="S119" s="1"/>
      <c r="T119" s="79"/>
      <c r="U119" s="489">
        <f t="shared" si="68"/>
        <v>0</v>
      </c>
      <c r="V119" s="414"/>
      <c r="W119" s="1"/>
      <c r="X119" s="79"/>
      <c r="Y119" s="79"/>
      <c r="Z119" s="79"/>
      <c r="AA119" s="44"/>
      <c r="AB119" s="168"/>
      <c r="AC119" s="190"/>
    </row>
    <row r="120" spans="1:29" ht="25.5" hidden="1" customHeight="1" x14ac:dyDescent="0.25">
      <c r="B120" s="54"/>
      <c r="C120" s="2"/>
      <c r="D120" s="798" t="s">
        <v>529</v>
      </c>
      <c r="E120" s="798"/>
      <c r="F120" s="376">
        <f t="shared" si="106"/>
        <v>0</v>
      </c>
      <c r="G120" s="624">
        <f t="shared" si="107"/>
        <v>0</v>
      </c>
      <c r="H120" s="624">
        <f t="shared" si="108"/>
        <v>0</v>
      </c>
      <c r="I120" s="687">
        <f t="shared" si="109"/>
        <v>0</v>
      </c>
      <c r="J120" s="530">
        <f t="shared" si="110"/>
        <v>0</v>
      </c>
      <c r="K120" s="530">
        <f t="shared" si="110"/>
        <v>0</v>
      </c>
      <c r="L120" s="571">
        <f t="shared" si="111"/>
        <v>0</v>
      </c>
      <c r="M120" s="151"/>
      <c r="N120" s="159">
        <f t="shared" si="73"/>
        <v>0</v>
      </c>
      <c r="O120" s="73"/>
      <c r="P120" s="1"/>
      <c r="Q120" s="1"/>
      <c r="R120" s="1"/>
      <c r="S120" s="1"/>
      <c r="T120" s="79"/>
      <c r="U120" s="489">
        <f t="shared" si="68"/>
        <v>0</v>
      </c>
      <c r="V120" s="414"/>
      <c r="W120" s="1"/>
      <c r="X120" s="79"/>
      <c r="Y120" s="79"/>
      <c r="Z120" s="79"/>
      <c r="AA120" s="44"/>
      <c r="AB120" s="168"/>
      <c r="AC120" s="190"/>
    </row>
    <row r="121" spans="1:29" s="41" customFormat="1" ht="27.75" hidden="1" customHeight="1" x14ac:dyDescent="0.25">
      <c r="A121" s="125" t="s">
        <v>233</v>
      </c>
      <c r="B121" s="106" t="s">
        <v>665</v>
      </c>
      <c r="C121" s="853" t="s">
        <v>809</v>
      </c>
      <c r="D121" s="854"/>
      <c r="E121" s="854"/>
      <c r="F121" s="375">
        <f t="shared" ref="F121:L121" si="112">F122+F123</f>
        <v>0</v>
      </c>
      <c r="G121" s="623">
        <f t="shared" si="112"/>
        <v>0</v>
      </c>
      <c r="H121" s="623">
        <f t="shared" si="112"/>
        <v>0</v>
      </c>
      <c r="I121" s="686">
        <f t="shared" si="112"/>
        <v>0</v>
      </c>
      <c r="J121" s="529">
        <f t="shared" ref="J121" si="113">J122+J123</f>
        <v>0</v>
      </c>
      <c r="K121" s="529">
        <f t="shared" si="112"/>
        <v>0</v>
      </c>
      <c r="L121" s="570">
        <f t="shared" si="112"/>
        <v>0</v>
      </c>
      <c r="M121" s="150">
        <f t="shared" ref="M121:AA121" si="114">M122+M123</f>
        <v>0</v>
      </c>
      <c r="N121" s="162">
        <f t="shared" si="73"/>
        <v>0</v>
      </c>
      <c r="O121" s="108">
        <f t="shared" si="114"/>
        <v>0</v>
      </c>
      <c r="P121" s="109">
        <f t="shared" si="114"/>
        <v>0</v>
      </c>
      <c r="Q121" s="109">
        <f t="shared" si="114"/>
        <v>0</v>
      </c>
      <c r="R121" s="109">
        <f t="shared" si="114"/>
        <v>0</v>
      </c>
      <c r="S121" s="109">
        <f t="shared" si="114"/>
        <v>0</v>
      </c>
      <c r="T121" s="112">
        <f t="shared" si="114"/>
        <v>0</v>
      </c>
      <c r="U121" s="491">
        <f t="shared" si="68"/>
        <v>0</v>
      </c>
      <c r="V121" s="416">
        <f t="shared" si="114"/>
        <v>0</v>
      </c>
      <c r="W121" s="109">
        <f t="shared" si="114"/>
        <v>0</v>
      </c>
      <c r="X121" s="112">
        <f t="shared" si="114"/>
        <v>0</v>
      </c>
      <c r="Y121" s="112">
        <f t="shared" si="114"/>
        <v>0</v>
      </c>
      <c r="Z121" s="112">
        <f t="shared" si="114"/>
        <v>0</v>
      </c>
      <c r="AA121" s="113">
        <f t="shared" si="114"/>
        <v>0</v>
      </c>
      <c r="AB121" s="168"/>
      <c r="AC121" s="190"/>
    </row>
    <row r="122" spans="1:29" ht="15.75" hidden="1" thickBot="1" x14ac:dyDescent="0.3">
      <c r="B122" s="54"/>
      <c r="C122" s="2"/>
      <c r="D122" s="801" t="s">
        <v>531</v>
      </c>
      <c r="E122" s="801"/>
      <c r="F122" s="373">
        <f>SUM(N122:Z122)</f>
        <v>0</v>
      </c>
      <c r="G122" s="621">
        <f>SUM(N122:Z122)</f>
        <v>0</v>
      </c>
      <c r="H122" s="621">
        <f>SUM(N122:Z122)</f>
        <v>0</v>
      </c>
      <c r="I122" s="684">
        <f>SUM(N122:Z122)</f>
        <v>0</v>
      </c>
      <c r="J122" s="527">
        <f>SUM(N122:Z122)</f>
        <v>0</v>
      </c>
      <c r="K122" s="527">
        <f>SUM(O122:AA122)</f>
        <v>0</v>
      </c>
      <c r="L122" s="568">
        <f>SUM(O122:AA122)</f>
        <v>0</v>
      </c>
      <c r="M122" s="141"/>
      <c r="N122" s="159">
        <f t="shared" si="73"/>
        <v>0</v>
      </c>
      <c r="O122" s="73"/>
      <c r="P122" s="1"/>
      <c r="Q122" s="1"/>
      <c r="R122" s="1"/>
      <c r="S122" s="1"/>
      <c r="T122" s="79"/>
      <c r="U122" s="489">
        <f t="shared" si="68"/>
        <v>0</v>
      </c>
      <c r="V122" s="414"/>
      <c r="W122" s="1"/>
      <c r="X122" s="79"/>
      <c r="Y122" s="79"/>
      <c r="Z122" s="79"/>
      <c r="AA122" s="44"/>
      <c r="AB122" s="168"/>
      <c r="AC122" s="190"/>
    </row>
    <row r="123" spans="1:29" ht="25.5" hidden="1" customHeight="1" x14ac:dyDescent="0.25">
      <c r="B123" s="54"/>
      <c r="C123" s="2"/>
      <c r="D123" s="798" t="s">
        <v>530</v>
      </c>
      <c r="E123" s="798"/>
      <c r="F123" s="376">
        <f>SUM(N123:Z123)</f>
        <v>0</v>
      </c>
      <c r="G123" s="624">
        <f>SUM(N123:Z123)</f>
        <v>0</v>
      </c>
      <c r="H123" s="624">
        <f>SUM(N123:Z123)</f>
        <v>0</v>
      </c>
      <c r="I123" s="687">
        <f>SUM(N123:Z123)</f>
        <v>0</v>
      </c>
      <c r="J123" s="530">
        <f>SUM(N123:Z123)</f>
        <v>0</v>
      </c>
      <c r="K123" s="530">
        <f>SUM(O123:AA123)</f>
        <v>0</v>
      </c>
      <c r="L123" s="571">
        <f>SUM(O123:AA123)</f>
        <v>0</v>
      </c>
      <c r="M123" s="151"/>
      <c r="N123" s="159">
        <f t="shared" si="73"/>
        <v>0</v>
      </c>
      <c r="O123" s="73"/>
      <c r="P123" s="1"/>
      <c r="Q123" s="1"/>
      <c r="R123" s="1"/>
      <c r="S123" s="1"/>
      <c r="T123" s="79"/>
      <c r="U123" s="489">
        <f t="shared" si="68"/>
        <v>0</v>
      </c>
      <c r="V123" s="414"/>
      <c r="W123" s="1"/>
      <c r="X123" s="79"/>
      <c r="Y123" s="79"/>
      <c r="Z123" s="79"/>
      <c r="AA123" s="44"/>
      <c r="AB123" s="168"/>
      <c r="AC123" s="190"/>
    </row>
    <row r="124" spans="1:29" s="41" customFormat="1" ht="15.75" hidden="1" thickBot="1" x14ac:dyDescent="0.3">
      <c r="A124" s="125" t="s">
        <v>234</v>
      </c>
      <c r="B124" s="106" t="s">
        <v>667</v>
      </c>
      <c r="C124" s="853" t="s">
        <v>810</v>
      </c>
      <c r="D124" s="854"/>
      <c r="E124" s="854"/>
      <c r="F124" s="375">
        <f t="shared" ref="F124:L124" si="115">F125+F126+F127+F128+F129+F130+F131+F132+F133+F134+F135</f>
        <v>0</v>
      </c>
      <c r="G124" s="623">
        <f t="shared" si="115"/>
        <v>0</v>
      </c>
      <c r="H124" s="623">
        <f t="shared" si="115"/>
        <v>0</v>
      </c>
      <c r="I124" s="686">
        <f t="shared" si="115"/>
        <v>0</v>
      </c>
      <c r="J124" s="529">
        <f t="shared" ref="J124" si="116">J125+J126+J127+J128+J129+J130+J131+J132+J133+J134+J135</f>
        <v>0</v>
      </c>
      <c r="K124" s="529">
        <f t="shared" si="115"/>
        <v>0</v>
      </c>
      <c r="L124" s="570">
        <f t="shared" si="115"/>
        <v>0</v>
      </c>
      <c r="M124" s="150">
        <f t="shared" ref="M124:AA124" si="117">M125+M126+M127+M128+M129+M130+M131+M132+M133+M134+M135</f>
        <v>0</v>
      </c>
      <c r="N124" s="162">
        <f t="shared" si="73"/>
        <v>0</v>
      </c>
      <c r="O124" s="108">
        <f t="shared" si="117"/>
        <v>0</v>
      </c>
      <c r="P124" s="109">
        <f t="shared" si="117"/>
        <v>0</v>
      </c>
      <c r="Q124" s="109">
        <f t="shared" si="117"/>
        <v>0</v>
      </c>
      <c r="R124" s="109">
        <f t="shared" si="117"/>
        <v>0</v>
      </c>
      <c r="S124" s="109">
        <f t="shared" si="117"/>
        <v>0</v>
      </c>
      <c r="T124" s="112">
        <f t="shared" si="117"/>
        <v>0</v>
      </c>
      <c r="U124" s="491">
        <f t="shared" si="68"/>
        <v>0</v>
      </c>
      <c r="V124" s="416">
        <f t="shared" si="117"/>
        <v>0</v>
      </c>
      <c r="W124" s="109">
        <f t="shared" si="117"/>
        <v>0</v>
      </c>
      <c r="X124" s="112">
        <f t="shared" si="117"/>
        <v>0</v>
      </c>
      <c r="Y124" s="112">
        <f t="shared" si="117"/>
        <v>0</v>
      </c>
      <c r="Z124" s="112">
        <f t="shared" si="117"/>
        <v>0</v>
      </c>
      <c r="AA124" s="113">
        <f t="shared" si="117"/>
        <v>0</v>
      </c>
      <c r="AB124" s="168"/>
      <c r="AC124" s="190"/>
    </row>
    <row r="125" spans="1:29" ht="15.75" hidden="1" thickBot="1" x14ac:dyDescent="0.3">
      <c r="B125" s="54"/>
      <c r="C125" s="2"/>
      <c r="D125" s="801" t="s">
        <v>354</v>
      </c>
      <c r="E125" s="801"/>
      <c r="F125" s="373">
        <f t="shared" ref="F125:F138" si="118">SUM(N125:Z125)</f>
        <v>0</v>
      </c>
      <c r="G125" s="621">
        <f t="shared" ref="G125:G138" si="119">SUM(N125:Z125)</f>
        <v>0</v>
      </c>
      <c r="H125" s="621">
        <f t="shared" ref="H125:H138" si="120">SUM(N125:Z125)</f>
        <v>0</v>
      </c>
      <c r="I125" s="684">
        <f t="shared" ref="I125:I138" si="121">SUM(N125:Z125)</f>
        <v>0</v>
      </c>
      <c r="J125" s="527">
        <f t="shared" ref="J125:K138" si="122">SUM(N125:Z125)</f>
        <v>0</v>
      </c>
      <c r="K125" s="527">
        <f t="shared" si="122"/>
        <v>0</v>
      </c>
      <c r="L125" s="568">
        <f t="shared" ref="L125:L138" si="123">SUM(O125:AA125)</f>
        <v>0</v>
      </c>
      <c r="M125" s="141"/>
      <c r="N125" s="159">
        <f t="shared" si="73"/>
        <v>0</v>
      </c>
      <c r="O125" s="73"/>
      <c r="P125" s="1"/>
      <c r="Q125" s="1"/>
      <c r="R125" s="1"/>
      <c r="S125" s="1"/>
      <c r="T125" s="79"/>
      <c r="U125" s="489">
        <f t="shared" si="68"/>
        <v>0</v>
      </c>
      <c r="V125" s="414"/>
      <c r="W125" s="1"/>
      <c r="X125" s="79"/>
      <c r="Y125" s="79"/>
      <c r="Z125" s="79"/>
      <c r="AA125" s="44"/>
      <c r="AB125" s="168"/>
      <c r="AC125" s="190"/>
    </row>
    <row r="126" spans="1:29" ht="15.75" hidden="1" thickBot="1" x14ac:dyDescent="0.3">
      <c r="B126" s="54"/>
      <c r="C126" s="2"/>
      <c r="D126" s="801" t="s">
        <v>357</v>
      </c>
      <c r="E126" s="801"/>
      <c r="F126" s="373">
        <f t="shared" si="118"/>
        <v>0</v>
      </c>
      <c r="G126" s="621">
        <f t="shared" si="119"/>
        <v>0</v>
      </c>
      <c r="H126" s="621">
        <f t="shared" si="120"/>
        <v>0</v>
      </c>
      <c r="I126" s="684">
        <f t="shared" si="121"/>
        <v>0</v>
      </c>
      <c r="J126" s="527">
        <f t="shared" si="122"/>
        <v>0</v>
      </c>
      <c r="K126" s="527">
        <f t="shared" si="122"/>
        <v>0</v>
      </c>
      <c r="L126" s="568">
        <f t="shared" si="123"/>
        <v>0</v>
      </c>
      <c r="M126" s="141"/>
      <c r="N126" s="159">
        <f t="shared" si="73"/>
        <v>0</v>
      </c>
      <c r="O126" s="73"/>
      <c r="P126" s="1"/>
      <c r="Q126" s="1"/>
      <c r="R126" s="1"/>
      <c r="S126" s="1"/>
      <c r="T126" s="79"/>
      <c r="U126" s="489">
        <f t="shared" si="68"/>
        <v>0</v>
      </c>
      <c r="V126" s="414"/>
      <c r="W126" s="1"/>
      <c r="X126" s="79"/>
      <c r="Y126" s="79"/>
      <c r="Z126" s="79"/>
      <c r="AA126" s="44"/>
      <c r="AB126" s="168"/>
      <c r="AC126" s="190"/>
    </row>
    <row r="127" spans="1:29" ht="15.75" hidden="1" thickBot="1" x14ac:dyDescent="0.3">
      <c r="B127" s="54"/>
      <c r="C127" s="2"/>
      <c r="D127" s="801" t="s">
        <v>358</v>
      </c>
      <c r="E127" s="801"/>
      <c r="F127" s="373">
        <f t="shared" si="118"/>
        <v>0</v>
      </c>
      <c r="G127" s="621">
        <f t="shared" si="119"/>
        <v>0</v>
      </c>
      <c r="H127" s="621">
        <f t="shared" si="120"/>
        <v>0</v>
      </c>
      <c r="I127" s="684">
        <f t="shared" si="121"/>
        <v>0</v>
      </c>
      <c r="J127" s="527">
        <f t="shared" si="122"/>
        <v>0</v>
      </c>
      <c r="K127" s="527">
        <f t="shared" si="122"/>
        <v>0</v>
      </c>
      <c r="L127" s="568">
        <f t="shared" si="123"/>
        <v>0</v>
      </c>
      <c r="M127" s="141"/>
      <c r="N127" s="159">
        <f t="shared" si="73"/>
        <v>0</v>
      </c>
      <c r="O127" s="73"/>
      <c r="P127" s="1"/>
      <c r="Q127" s="1"/>
      <c r="R127" s="1"/>
      <c r="S127" s="1"/>
      <c r="T127" s="79"/>
      <c r="U127" s="489">
        <f t="shared" si="68"/>
        <v>0</v>
      </c>
      <c r="V127" s="414"/>
      <c r="W127" s="1"/>
      <c r="X127" s="79"/>
      <c r="Y127" s="79"/>
      <c r="Z127" s="79"/>
      <c r="AA127" s="44"/>
      <c r="AB127" s="168"/>
      <c r="AC127" s="190"/>
    </row>
    <row r="128" spans="1:29" ht="15.75" hidden="1" thickBot="1" x14ac:dyDescent="0.3">
      <c r="B128" s="54"/>
      <c r="C128" s="2"/>
      <c r="D128" s="801" t="s">
        <v>355</v>
      </c>
      <c r="E128" s="801"/>
      <c r="F128" s="373">
        <f t="shared" si="118"/>
        <v>0</v>
      </c>
      <c r="G128" s="621">
        <f t="shared" si="119"/>
        <v>0</v>
      </c>
      <c r="H128" s="621">
        <f t="shared" si="120"/>
        <v>0</v>
      </c>
      <c r="I128" s="684">
        <f t="shared" si="121"/>
        <v>0</v>
      </c>
      <c r="J128" s="527">
        <f t="shared" si="122"/>
        <v>0</v>
      </c>
      <c r="K128" s="527">
        <f t="shared" si="122"/>
        <v>0</v>
      </c>
      <c r="L128" s="568">
        <f t="shared" si="123"/>
        <v>0</v>
      </c>
      <c r="M128" s="141"/>
      <c r="N128" s="159">
        <f t="shared" si="73"/>
        <v>0</v>
      </c>
      <c r="O128" s="73"/>
      <c r="P128" s="1"/>
      <c r="Q128" s="1"/>
      <c r="R128" s="1"/>
      <c r="S128" s="1"/>
      <c r="T128" s="79"/>
      <c r="U128" s="489">
        <f t="shared" si="68"/>
        <v>0</v>
      </c>
      <c r="V128" s="414"/>
      <c r="W128" s="1"/>
      <c r="X128" s="79"/>
      <c r="Y128" s="79"/>
      <c r="Z128" s="79"/>
      <c r="AA128" s="44"/>
      <c r="AB128" s="168"/>
      <c r="AC128" s="190"/>
    </row>
    <row r="129" spans="1:29" ht="15.75" hidden="1" thickBot="1" x14ac:dyDescent="0.3">
      <c r="B129" s="54"/>
      <c r="C129" s="2"/>
      <c r="D129" s="801" t="s">
        <v>811</v>
      </c>
      <c r="E129" s="801"/>
      <c r="F129" s="373">
        <f t="shared" si="118"/>
        <v>0</v>
      </c>
      <c r="G129" s="621">
        <f t="shared" si="119"/>
        <v>0</v>
      </c>
      <c r="H129" s="621">
        <f t="shared" si="120"/>
        <v>0</v>
      </c>
      <c r="I129" s="684">
        <f t="shared" si="121"/>
        <v>0</v>
      </c>
      <c r="J129" s="527">
        <f t="shared" si="122"/>
        <v>0</v>
      </c>
      <c r="K129" s="527">
        <f t="shared" si="122"/>
        <v>0</v>
      </c>
      <c r="L129" s="568">
        <f t="shared" si="123"/>
        <v>0</v>
      </c>
      <c r="M129" s="141"/>
      <c r="N129" s="159">
        <f t="shared" si="73"/>
        <v>0</v>
      </c>
      <c r="O129" s="73"/>
      <c r="P129" s="1"/>
      <c r="Q129" s="1"/>
      <c r="R129" s="1"/>
      <c r="S129" s="1"/>
      <c r="T129" s="79"/>
      <c r="U129" s="489">
        <f t="shared" si="68"/>
        <v>0</v>
      </c>
      <c r="V129" s="414"/>
      <c r="W129" s="1"/>
      <c r="X129" s="79"/>
      <c r="Y129" s="79"/>
      <c r="Z129" s="79"/>
      <c r="AA129" s="44"/>
      <c r="AB129" s="168"/>
      <c r="AC129" s="190"/>
    </row>
    <row r="130" spans="1:29" ht="25.5" hidden="1" customHeight="1" x14ac:dyDescent="0.25">
      <c r="B130" s="54"/>
      <c r="C130" s="2"/>
      <c r="D130" s="798" t="s">
        <v>532</v>
      </c>
      <c r="E130" s="798"/>
      <c r="F130" s="376">
        <f t="shared" si="118"/>
        <v>0</v>
      </c>
      <c r="G130" s="624">
        <f t="shared" si="119"/>
        <v>0</v>
      </c>
      <c r="H130" s="624">
        <f t="shared" si="120"/>
        <v>0</v>
      </c>
      <c r="I130" s="687">
        <f t="shared" si="121"/>
        <v>0</v>
      </c>
      <c r="J130" s="530">
        <f t="shared" si="122"/>
        <v>0</v>
      </c>
      <c r="K130" s="530">
        <f t="shared" si="122"/>
        <v>0</v>
      </c>
      <c r="L130" s="571">
        <f t="shared" si="123"/>
        <v>0</v>
      </c>
      <c r="M130" s="151"/>
      <c r="N130" s="159">
        <f t="shared" si="73"/>
        <v>0</v>
      </c>
      <c r="O130" s="73"/>
      <c r="P130" s="1"/>
      <c r="Q130" s="1"/>
      <c r="R130" s="1"/>
      <c r="S130" s="1"/>
      <c r="T130" s="79"/>
      <c r="U130" s="489">
        <f t="shared" si="68"/>
        <v>0</v>
      </c>
      <c r="V130" s="414"/>
      <c r="W130" s="1"/>
      <c r="X130" s="79"/>
      <c r="Y130" s="79"/>
      <c r="Z130" s="79"/>
      <c r="AA130" s="44"/>
      <c r="AB130" s="168"/>
      <c r="AC130" s="190"/>
    </row>
    <row r="131" spans="1:29" ht="25.5" hidden="1" customHeight="1" x14ac:dyDescent="0.25">
      <c r="B131" s="54"/>
      <c r="C131" s="2"/>
      <c r="D131" s="798" t="s">
        <v>533</v>
      </c>
      <c r="E131" s="798"/>
      <c r="F131" s="376">
        <f t="shared" si="118"/>
        <v>0</v>
      </c>
      <c r="G131" s="624">
        <f t="shared" si="119"/>
        <v>0</v>
      </c>
      <c r="H131" s="624">
        <f t="shared" si="120"/>
        <v>0</v>
      </c>
      <c r="I131" s="687">
        <f t="shared" si="121"/>
        <v>0</v>
      </c>
      <c r="J131" s="530">
        <f t="shared" si="122"/>
        <v>0</v>
      </c>
      <c r="K131" s="530">
        <f t="shared" si="122"/>
        <v>0</v>
      </c>
      <c r="L131" s="571">
        <f t="shared" si="123"/>
        <v>0</v>
      </c>
      <c r="M131" s="151"/>
      <c r="N131" s="159">
        <f t="shared" si="73"/>
        <v>0</v>
      </c>
      <c r="O131" s="73"/>
      <c r="P131" s="1"/>
      <c r="Q131" s="1"/>
      <c r="R131" s="1"/>
      <c r="S131" s="1"/>
      <c r="T131" s="79"/>
      <c r="U131" s="489">
        <f t="shared" si="68"/>
        <v>0</v>
      </c>
      <c r="V131" s="414"/>
      <c r="W131" s="1"/>
      <c r="X131" s="79"/>
      <c r="Y131" s="79"/>
      <c r="Z131" s="79"/>
      <c r="AA131" s="44"/>
      <c r="AB131" s="168"/>
      <c r="AC131" s="190"/>
    </row>
    <row r="132" spans="1:29" ht="15.75" hidden="1" thickBot="1" x14ac:dyDescent="0.3">
      <c r="B132" s="54"/>
      <c r="C132" s="2"/>
      <c r="D132" s="801" t="s">
        <v>364</v>
      </c>
      <c r="E132" s="801"/>
      <c r="F132" s="373">
        <f t="shared" si="118"/>
        <v>0</v>
      </c>
      <c r="G132" s="621">
        <f t="shared" si="119"/>
        <v>0</v>
      </c>
      <c r="H132" s="621">
        <f t="shared" si="120"/>
        <v>0</v>
      </c>
      <c r="I132" s="684">
        <f t="shared" si="121"/>
        <v>0</v>
      </c>
      <c r="J132" s="527">
        <f t="shared" si="122"/>
        <v>0</v>
      </c>
      <c r="K132" s="527">
        <f t="shared" si="122"/>
        <v>0</v>
      </c>
      <c r="L132" s="568">
        <f t="shared" si="123"/>
        <v>0</v>
      </c>
      <c r="M132" s="141"/>
      <c r="N132" s="159">
        <f t="shared" si="73"/>
        <v>0</v>
      </c>
      <c r="O132" s="73"/>
      <c r="P132" s="1"/>
      <c r="Q132" s="1"/>
      <c r="R132" s="1"/>
      <c r="S132" s="1"/>
      <c r="T132" s="79"/>
      <c r="U132" s="489">
        <f t="shared" si="68"/>
        <v>0</v>
      </c>
      <c r="V132" s="414"/>
      <c r="W132" s="1"/>
      <c r="X132" s="79"/>
      <c r="Y132" s="79"/>
      <c r="Z132" s="79"/>
      <c r="AA132" s="44"/>
      <c r="AB132" s="168"/>
      <c r="AC132" s="190"/>
    </row>
    <row r="133" spans="1:29" ht="15.75" hidden="1" thickBot="1" x14ac:dyDescent="0.3">
      <c r="B133" s="54"/>
      <c r="C133" s="2"/>
      <c r="D133" s="801" t="s">
        <v>356</v>
      </c>
      <c r="E133" s="801"/>
      <c r="F133" s="373">
        <f t="shared" si="118"/>
        <v>0</v>
      </c>
      <c r="G133" s="621">
        <f t="shared" si="119"/>
        <v>0</v>
      </c>
      <c r="H133" s="621">
        <f t="shared" si="120"/>
        <v>0</v>
      </c>
      <c r="I133" s="684">
        <f t="shared" si="121"/>
        <v>0</v>
      </c>
      <c r="J133" s="527">
        <f t="shared" si="122"/>
        <v>0</v>
      </c>
      <c r="K133" s="527">
        <f t="shared" si="122"/>
        <v>0</v>
      </c>
      <c r="L133" s="568">
        <f t="shared" si="123"/>
        <v>0</v>
      </c>
      <c r="M133" s="141"/>
      <c r="N133" s="159">
        <f t="shared" si="73"/>
        <v>0</v>
      </c>
      <c r="O133" s="73"/>
      <c r="P133" s="1"/>
      <c r="Q133" s="1"/>
      <c r="R133" s="1"/>
      <c r="S133" s="1"/>
      <c r="T133" s="79"/>
      <c r="U133" s="489">
        <f t="shared" si="68"/>
        <v>0</v>
      </c>
      <c r="V133" s="414"/>
      <c r="W133" s="1"/>
      <c r="X133" s="79"/>
      <c r="Y133" s="79"/>
      <c r="Z133" s="79"/>
      <c r="AA133" s="44"/>
      <c r="AB133" s="168"/>
      <c r="AC133" s="190"/>
    </row>
    <row r="134" spans="1:29" ht="25.5" hidden="1" customHeight="1" x14ac:dyDescent="0.25">
      <c r="B134" s="54"/>
      <c r="C134" s="2"/>
      <c r="D134" s="798" t="s">
        <v>534</v>
      </c>
      <c r="E134" s="798"/>
      <c r="F134" s="376">
        <f t="shared" si="118"/>
        <v>0</v>
      </c>
      <c r="G134" s="624">
        <f t="shared" si="119"/>
        <v>0</v>
      </c>
      <c r="H134" s="624">
        <f t="shared" si="120"/>
        <v>0</v>
      </c>
      <c r="I134" s="687">
        <f t="shared" si="121"/>
        <v>0</v>
      </c>
      <c r="J134" s="530">
        <f t="shared" si="122"/>
        <v>0</v>
      </c>
      <c r="K134" s="530">
        <f t="shared" si="122"/>
        <v>0</v>
      </c>
      <c r="L134" s="571">
        <f t="shared" si="123"/>
        <v>0</v>
      </c>
      <c r="M134" s="151"/>
      <c r="N134" s="159">
        <f t="shared" si="73"/>
        <v>0</v>
      </c>
      <c r="O134" s="73"/>
      <c r="P134" s="1"/>
      <c r="Q134" s="1"/>
      <c r="R134" s="1"/>
      <c r="S134" s="1"/>
      <c r="T134" s="79"/>
      <c r="U134" s="489">
        <f t="shared" ref="U134:U197" si="124">SUM(O134:T134)</f>
        <v>0</v>
      </c>
      <c r="V134" s="414"/>
      <c r="W134" s="1"/>
      <c r="X134" s="79"/>
      <c r="Y134" s="79"/>
      <c r="Z134" s="79"/>
      <c r="AA134" s="44"/>
      <c r="AB134" s="168"/>
      <c r="AC134" s="190"/>
    </row>
    <row r="135" spans="1:29" ht="15.75" hidden="1" thickBot="1" x14ac:dyDescent="0.3">
      <c r="B135" s="54"/>
      <c r="C135" s="2"/>
      <c r="D135" s="801" t="s">
        <v>535</v>
      </c>
      <c r="E135" s="801"/>
      <c r="F135" s="373">
        <f t="shared" si="118"/>
        <v>0</v>
      </c>
      <c r="G135" s="621">
        <f t="shared" si="119"/>
        <v>0</v>
      </c>
      <c r="H135" s="621">
        <f t="shared" si="120"/>
        <v>0</v>
      </c>
      <c r="I135" s="684">
        <f t="shared" si="121"/>
        <v>0</v>
      </c>
      <c r="J135" s="527">
        <f t="shared" si="122"/>
        <v>0</v>
      </c>
      <c r="K135" s="527">
        <f t="shared" si="122"/>
        <v>0</v>
      </c>
      <c r="L135" s="568">
        <f t="shared" si="123"/>
        <v>0</v>
      </c>
      <c r="M135" s="141"/>
      <c r="N135" s="159">
        <f t="shared" si="73"/>
        <v>0</v>
      </c>
      <c r="O135" s="73"/>
      <c r="P135" s="1"/>
      <c r="Q135" s="1"/>
      <c r="R135" s="1"/>
      <c r="S135" s="1"/>
      <c r="T135" s="79"/>
      <c r="U135" s="489">
        <f t="shared" si="124"/>
        <v>0</v>
      </c>
      <c r="V135" s="414"/>
      <c r="W135" s="1"/>
      <c r="X135" s="79"/>
      <c r="Y135" s="79"/>
      <c r="Z135" s="79"/>
      <c r="AA135" s="44"/>
      <c r="AB135" s="168"/>
      <c r="AC135" s="190"/>
    </row>
    <row r="136" spans="1:29" s="41" customFormat="1" ht="15.75" hidden="1" thickBot="1" x14ac:dyDescent="0.3">
      <c r="A136" s="125" t="s">
        <v>235</v>
      </c>
      <c r="B136" s="106" t="s">
        <v>666</v>
      </c>
      <c r="C136" s="811" t="s">
        <v>236</v>
      </c>
      <c r="D136" s="812"/>
      <c r="E136" s="812"/>
      <c r="F136" s="377">
        <f t="shared" si="118"/>
        <v>0</v>
      </c>
      <c r="G136" s="625">
        <f t="shared" si="119"/>
        <v>0</v>
      </c>
      <c r="H136" s="625">
        <f t="shared" si="120"/>
        <v>0</v>
      </c>
      <c r="I136" s="688">
        <f t="shared" si="121"/>
        <v>0</v>
      </c>
      <c r="J136" s="531">
        <f t="shared" si="122"/>
        <v>0</v>
      </c>
      <c r="K136" s="531">
        <f t="shared" si="122"/>
        <v>0</v>
      </c>
      <c r="L136" s="572">
        <f t="shared" si="123"/>
        <v>0</v>
      </c>
      <c r="M136" s="152"/>
      <c r="N136" s="162">
        <f t="shared" si="73"/>
        <v>0</v>
      </c>
      <c r="O136" s="108"/>
      <c r="P136" s="109"/>
      <c r="Q136" s="109"/>
      <c r="R136" s="109"/>
      <c r="S136" s="109"/>
      <c r="T136" s="112"/>
      <c r="U136" s="491">
        <f t="shared" si="124"/>
        <v>0</v>
      </c>
      <c r="V136" s="416"/>
      <c r="W136" s="109"/>
      <c r="X136" s="112"/>
      <c r="Y136" s="112"/>
      <c r="Z136" s="112"/>
      <c r="AA136" s="113"/>
      <c r="AB136" s="168"/>
      <c r="AC136" s="190"/>
    </row>
    <row r="137" spans="1:29" s="41" customFormat="1" ht="15.75" hidden="1" thickBot="1" x14ac:dyDescent="0.3">
      <c r="A137" s="125" t="s">
        <v>237</v>
      </c>
      <c r="B137" s="106" t="s">
        <v>668</v>
      </c>
      <c r="C137" s="811" t="s">
        <v>238</v>
      </c>
      <c r="D137" s="812"/>
      <c r="E137" s="812"/>
      <c r="F137" s="377">
        <f t="shared" si="118"/>
        <v>0</v>
      </c>
      <c r="G137" s="625">
        <f t="shared" si="119"/>
        <v>0</v>
      </c>
      <c r="H137" s="625">
        <f t="shared" si="120"/>
        <v>0</v>
      </c>
      <c r="I137" s="688">
        <f t="shared" si="121"/>
        <v>0</v>
      </c>
      <c r="J137" s="531">
        <f t="shared" si="122"/>
        <v>0</v>
      </c>
      <c r="K137" s="531">
        <f t="shared" si="122"/>
        <v>0</v>
      </c>
      <c r="L137" s="572">
        <f t="shared" si="123"/>
        <v>0</v>
      </c>
      <c r="M137" s="152"/>
      <c r="N137" s="162">
        <f t="shared" si="73"/>
        <v>0</v>
      </c>
      <c r="O137" s="108"/>
      <c r="P137" s="109"/>
      <c r="Q137" s="109"/>
      <c r="R137" s="109"/>
      <c r="S137" s="109"/>
      <c r="T137" s="112"/>
      <c r="U137" s="491">
        <f t="shared" si="124"/>
        <v>0</v>
      </c>
      <c r="V137" s="416"/>
      <c r="W137" s="109"/>
      <c r="X137" s="112"/>
      <c r="Y137" s="112"/>
      <c r="Z137" s="112"/>
      <c r="AA137" s="113"/>
      <c r="AB137" s="168"/>
      <c r="AC137" s="190"/>
    </row>
    <row r="138" spans="1:29" s="41" customFormat="1" ht="15.75" hidden="1" thickBot="1" x14ac:dyDescent="0.3">
      <c r="A138" s="125" t="s">
        <v>239</v>
      </c>
      <c r="B138" s="106" t="s">
        <v>669</v>
      </c>
      <c r="C138" s="811" t="s">
        <v>240</v>
      </c>
      <c r="D138" s="812"/>
      <c r="E138" s="812"/>
      <c r="F138" s="377">
        <f t="shared" si="118"/>
        <v>0</v>
      </c>
      <c r="G138" s="625">
        <f t="shared" si="119"/>
        <v>0</v>
      </c>
      <c r="H138" s="625">
        <f t="shared" si="120"/>
        <v>0</v>
      </c>
      <c r="I138" s="688">
        <f t="shared" si="121"/>
        <v>0</v>
      </c>
      <c r="J138" s="531">
        <f t="shared" si="122"/>
        <v>0</v>
      </c>
      <c r="K138" s="531">
        <f t="shared" si="122"/>
        <v>0</v>
      </c>
      <c r="L138" s="572">
        <f t="shared" si="123"/>
        <v>0</v>
      </c>
      <c r="M138" s="152"/>
      <c r="N138" s="162">
        <f t="shared" ref="N138:N201" si="125">SUM(L138:M138)</f>
        <v>0</v>
      </c>
      <c r="O138" s="108"/>
      <c r="P138" s="109"/>
      <c r="Q138" s="109"/>
      <c r="R138" s="109"/>
      <c r="S138" s="109"/>
      <c r="T138" s="112"/>
      <c r="U138" s="491">
        <f t="shared" si="124"/>
        <v>0</v>
      </c>
      <c r="V138" s="416"/>
      <c r="W138" s="109"/>
      <c r="X138" s="112"/>
      <c r="Y138" s="112"/>
      <c r="Z138" s="112"/>
      <c r="AA138" s="113"/>
      <c r="AB138" s="168"/>
      <c r="AC138" s="190"/>
    </row>
    <row r="139" spans="1:29" s="41" customFormat="1" ht="15.75" hidden="1" thickBot="1" x14ac:dyDescent="0.3">
      <c r="A139" s="125" t="s">
        <v>241</v>
      </c>
      <c r="B139" s="106" t="s">
        <v>670</v>
      </c>
      <c r="C139" s="811" t="s">
        <v>242</v>
      </c>
      <c r="D139" s="812"/>
      <c r="E139" s="812"/>
      <c r="F139" s="377">
        <f t="shared" ref="F139:L139" si="126">F140+F141+F142+F143+F144+F145+F146+F147+F148+F149</f>
        <v>0</v>
      </c>
      <c r="G139" s="625">
        <f t="shared" si="126"/>
        <v>0</v>
      </c>
      <c r="H139" s="625">
        <f t="shared" si="126"/>
        <v>0</v>
      </c>
      <c r="I139" s="688">
        <f t="shared" si="126"/>
        <v>0</v>
      </c>
      <c r="J139" s="531">
        <f t="shared" ref="J139" si="127">J140+J141+J142+J143+J144+J145+J146+J147+J148+J149</f>
        <v>0</v>
      </c>
      <c r="K139" s="531">
        <f t="shared" si="126"/>
        <v>0</v>
      </c>
      <c r="L139" s="572">
        <f t="shared" si="126"/>
        <v>0</v>
      </c>
      <c r="M139" s="152">
        <f t="shared" ref="M139:AA139" si="128">M140+M141+M142+M143+M144+M145+M146+M147+M148+M149</f>
        <v>0</v>
      </c>
      <c r="N139" s="162">
        <f t="shared" si="125"/>
        <v>0</v>
      </c>
      <c r="O139" s="108">
        <f t="shared" si="128"/>
        <v>0</v>
      </c>
      <c r="P139" s="109">
        <f t="shared" si="128"/>
        <v>0</v>
      </c>
      <c r="Q139" s="109">
        <f t="shared" si="128"/>
        <v>0</v>
      </c>
      <c r="R139" s="109">
        <f t="shared" si="128"/>
        <v>0</v>
      </c>
      <c r="S139" s="109">
        <f t="shared" si="128"/>
        <v>0</v>
      </c>
      <c r="T139" s="112">
        <f t="shared" si="128"/>
        <v>0</v>
      </c>
      <c r="U139" s="491">
        <f t="shared" si="124"/>
        <v>0</v>
      </c>
      <c r="V139" s="416">
        <f t="shared" si="128"/>
        <v>0</v>
      </c>
      <c r="W139" s="109">
        <f t="shared" si="128"/>
        <v>0</v>
      </c>
      <c r="X139" s="112">
        <f t="shared" si="128"/>
        <v>0</v>
      </c>
      <c r="Y139" s="112">
        <f t="shared" si="128"/>
        <v>0</v>
      </c>
      <c r="Z139" s="112">
        <f t="shared" si="128"/>
        <v>0</v>
      </c>
      <c r="AA139" s="113">
        <f t="shared" si="128"/>
        <v>0</v>
      </c>
      <c r="AB139" s="168"/>
      <c r="AC139" s="190"/>
    </row>
    <row r="140" spans="1:29" ht="15.75" hidden="1" thickBot="1" x14ac:dyDescent="0.3">
      <c r="B140" s="54"/>
      <c r="C140" s="2"/>
      <c r="D140" s="801" t="s">
        <v>359</v>
      </c>
      <c r="E140" s="801"/>
      <c r="F140" s="373">
        <f t="shared" ref="F140:F150" si="129">SUM(N140:Z140)</f>
        <v>0</v>
      </c>
      <c r="G140" s="621">
        <f t="shared" ref="G140:G150" si="130">SUM(N140:Z140)</f>
        <v>0</v>
      </c>
      <c r="H140" s="621">
        <f t="shared" ref="H140:H150" si="131">SUM(N140:Z140)</f>
        <v>0</v>
      </c>
      <c r="I140" s="684">
        <f t="shared" ref="I140:I150" si="132">SUM(N140:Z140)</f>
        <v>0</v>
      </c>
      <c r="J140" s="527">
        <f t="shared" ref="J140:K150" si="133">SUM(N140:Z140)</f>
        <v>0</v>
      </c>
      <c r="K140" s="527">
        <f t="shared" si="133"/>
        <v>0</v>
      </c>
      <c r="L140" s="568">
        <f t="shared" ref="L140:L150" si="134">SUM(O140:AA140)</f>
        <v>0</v>
      </c>
      <c r="M140" s="141"/>
      <c r="N140" s="159">
        <f t="shared" si="125"/>
        <v>0</v>
      </c>
      <c r="O140" s="73"/>
      <c r="P140" s="1"/>
      <c r="Q140" s="1"/>
      <c r="R140" s="1"/>
      <c r="S140" s="1"/>
      <c r="T140" s="79"/>
      <c r="U140" s="489">
        <f t="shared" si="124"/>
        <v>0</v>
      </c>
      <c r="V140" s="414"/>
      <c r="W140" s="1"/>
      <c r="X140" s="79"/>
      <c r="Y140" s="79"/>
      <c r="Z140" s="79"/>
      <c r="AA140" s="44"/>
      <c r="AB140" s="168"/>
      <c r="AC140" s="190"/>
    </row>
    <row r="141" spans="1:29" ht="15.75" hidden="1" thickBot="1" x14ac:dyDescent="0.3">
      <c r="B141" s="54"/>
      <c r="C141" s="2"/>
      <c r="D141" s="801" t="s">
        <v>360</v>
      </c>
      <c r="E141" s="801"/>
      <c r="F141" s="373">
        <f t="shared" si="129"/>
        <v>0</v>
      </c>
      <c r="G141" s="621">
        <f t="shared" si="130"/>
        <v>0</v>
      </c>
      <c r="H141" s="621">
        <f t="shared" si="131"/>
        <v>0</v>
      </c>
      <c r="I141" s="684">
        <f t="shared" si="132"/>
        <v>0</v>
      </c>
      <c r="J141" s="527">
        <f t="shared" si="133"/>
        <v>0</v>
      </c>
      <c r="K141" s="527">
        <f t="shared" si="133"/>
        <v>0</v>
      </c>
      <c r="L141" s="568">
        <f t="shared" si="134"/>
        <v>0</v>
      </c>
      <c r="M141" s="141"/>
      <c r="N141" s="159">
        <f t="shared" si="125"/>
        <v>0</v>
      </c>
      <c r="O141" s="73"/>
      <c r="P141" s="1"/>
      <c r="Q141" s="1"/>
      <c r="R141" s="1"/>
      <c r="S141" s="1"/>
      <c r="T141" s="79"/>
      <c r="U141" s="489">
        <f t="shared" si="124"/>
        <v>0</v>
      </c>
      <c r="V141" s="414"/>
      <c r="W141" s="1"/>
      <c r="X141" s="79"/>
      <c r="Y141" s="79"/>
      <c r="Z141" s="79"/>
      <c r="AA141" s="44"/>
      <c r="AB141" s="168"/>
      <c r="AC141" s="190"/>
    </row>
    <row r="142" spans="1:29" ht="15.75" hidden="1" thickBot="1" x14ac:dyDescent="0.3">
      <c r="B142" s="54"/>
      <c r="C142" s="2"/>
      <c r="D142" s="801" t="s">
        <v>361</v>
      </c>
      <c r="E142" s="801"/>
      <c r="F142" s="373">
        <f t="shared" si="129"/>
        <v>0</v>
      </c>
      <c r="G142" s="621">
        <f t="shared" si="130"/>
        <v>0</v>
      </c>
      <c r="H142" s="621">
        <f t="shared" si="131"/>
        <v>0</v>
      </c>
      <c r="I142" s="684">
        <f t="shared" si="132"/>
        <v>0</v>
      </c>
      <c r="J142" s="527">
        <f t="shared" si="133"/>
        <v>0</v>
      </c>
      <c r="K142" s="527">
        <f t="shared" si="133"/>
        <v>0</v>
      </c>
      <c r="L142" s="568">
        <f t="shared" si="134"/>
        <v>0</v>
      </c>
      <c r="M142" s="141"/>
      <c r="N142" s="159">
        <f t="shared" si="125"/>
        <v>0</v>
      </c>
      <c r="O142" s="73"/>
      <c r="P142" s="1"/>
      <c r="Q142" s="1"/>
      <c r="R142" s="1"/>
      <c r="S142" s="1"/>
      <c r="T142" s="79"/>
      <c r="U142" s="489">
        <f t="shared" si="124"/>
        <v>0</v>
      </c>
      <c r="V142" s="414"/>
      <c r="W142" s="1"/>
      <c r="X142" s="79"/>
      <c r="Y142" s="79"/>
      <c r="Z142" s="79"/>
      <c r="AA142" s="44"/>
      <c r="AB142" s="168"/>
      <c r="AC142" s="190"/>
    </row>
    <row r="143" spans="1:29" ht="15.75" hidden="1" thickBot="1" x14ac:dyDescent="0.3">
      <c r="B143" s="54"/>
      <c r="C143" s="2"/>
      <c r="D143" s="801" t="s">
        <v>362</v>
      </c>
      <c r="E143" s="801"/>
      <c r="F143" s="373">
        <f t="shared" si="129"/>
        <v>0</v>
      </c>
      <c r="G143" s="621">
        <f t="shared" si="130"/>
        <v>0</v>
      </c>
      <c r="H143" s="621">
        <f t="shared" si="131"/>
        <v>0</v>
      </c>
      <c r="I143" s="684">
        <f t="shared" si="132"/>
        <v>0</v>
      </c>
      <c r="J143" s="527">
        <f t="shared" si="133"/>
        <v>0</v>
      </c>
      <c r="K143" s="527">
        <f t="shared" si="133"/>
        <v>0</v>
      </c>
      <c r="L143" s="568">
        <f t="shared" si="134"/>
        <v>0</v>
      </c>
      <c r="M143" s="141"/>
      <c r="N143" s="159">
        <f t="shared" si="125"/>
        <v>0</v>
      </c>
      <c r="O143" s="73"/>
      <c r="P143" s="1"/>
      <c r="Q143" s="1"/>
      <c r="R143" s="1"/>
      <c r="S143" s="1"/>
      <c r="T143" s="79"/>
      <c r="U143" s="489">
        <f t="shared" si="124"/>
        <v>0</v>
      </c>
      <c r="V143" s="414"/>
      <c r="W143" s="1"/>
      <c r="X143" s="79"/>
      <c r="Y143" s="79"/>
      <c r="Z143" s="79"/>
      <c r="AA143" s="44"/>
      <c r="AB143" s="168"/>
      <c r="AC143" s="190"/>
    </row>
    <row r="144" spans="1:29" ht="15.75" hidden="1" thickBot="1" x14ac:dyDescent="0.3">
      <c r="B144" s="54"/>
      <c r="C144" s="2"/>
      <c r="D144" s="801" t="s">
        <v>363</v>
      </c>
      <c r="E144" s="801"/>
      <c r="F144" s="373">
        <f t="shared" si="129"/>
        <v>0</v>
      </c>
      <c r="G144" s="621">
        <f t="shared" si="130"/>
        <v>0</v>
      </c>
      <c r="H144" s="621">
        <f t="shared" si="131"/>
        <v>0</v>
      </c>
      <c r="I144" s="684">
        <f t="shared" si="132"/>
        <v>0</v>
      </c>
      <c r="J144" s="527">
        <f t="shared" si="133"/>
        <v>0</v>
      </c>
      <c r="K144" s="527">
        <f t="shared" si="133"/>
        <v>0</v>
      </c>
      <c r="L144" s="568">
        <f t="shared" si="134"/>
        <v>0</v>
      </c>
      <c r="M144" s="141"/>
      <c r="N144" s="159">
        <f t="shared" si="125"/>
        <v>0</v>
      </c>
      <c r="O144" s="73"/>
      <c r="P144" s="1"/>
      <c r="Q144" s="1"/>
      <c r="R144" s="1"/>
      <c r="S144" s="1"/>
      <c r="T144" s="79"/>
      <c r="U144" s="489">
        <f t="shared" si="124"/>
        <v>0</v>
      </c>
      <c r="V144" s="414"/>
      <c r="W144" s="1"/>
      <c r="X144" s="79"/>
      <c r="Y144" s="79"/>
      <c r="Z144" s="79"/>
      <c r="AA144" s="44"/>
      <c r="AB144" s="168"/>
      <c r="AC144" s="190"/>
    </row>
    <row r="145" spans="1:29" ht="25.5" hidden="1" customHeight="1" x14ac:dyDescent="0.25">
      <c r="B145" s="54"/>
      <c r="C145" s="2"/>
      <c r="D145" s="798" t="s">
        <v>536</v>
      </c>
      <c r="E145" s="798"/>
      <c r="F145" s="376">
        <f t="shared" si="129"/>
        <v>0</v>
      </c>
      <c r="G145" s="624">
        <f t="shared" si="130"/>
        <v>0</v>
      </c>
      <c r="H145" s="624">
        <f t="shared" si="131"/>
        <v>0</v>
      </c>
      <c r="I145" s="687">
        <f t="shared" si="132"/>
        <v>0</v>
      </c>
      <c r="J145" s="530">
        <f t="shared" si="133"/>
        <v>0</v>
      </c>
      <c r="K145" s="530">
        <f t="shared" si="133"/>
        <v>0</v>
      </c>
      <c r="L145" s="571">
        <f t="shared" si="134"/>
        <v>0</v>
      </c>
      <c r="M145" s="151"/>
      <c r="N145" s="159">
        <f t="shared" si="125"/>
        <v>0</v>
      </c>
      <c r="O145" s="73"/>
      <c r="P145" s="1"/>
      <c r="Q145" s="1"/>
      <c r="R145" s="1"/>
      <c r="S145" s="1"/>
      <c r="T145" s="79"/>
      <c r="U145" s="489">
        <f t="shared" si="124"/>
        <v>0</v>
      </c>
      <c r="V145" s="414"/>
      <c r="W145" s="1"/>
      <c r="X145" s="79"/>
      <c r="Y145" s="79"/>
      <c r="Z145" s="79"/>
      <c r="AA145" s="44"/>
      <c r="AB145" s="168"/>
      <c r="AC145" s="190"/>
    </row>
    <row r="146" spans="1:29" ht="25.5" hidden="1" customHeight="1" x14ac:dyDescent="0.25">
      <c r="B146" s="54"/>
      <c r="C146" s="2"/>
      <c r="D146" s="798" t="s">
        <v>539</v>
      </c>
      <c r="E146" s="798"/>
      <c r="F146" s="376">
        <f t="shared" si="129"/>
        <v>0</v>
      </c>
      <c r="G146" s="624">
        <f t="shared" si="130"/>
        <v>0</v>
      </c>
      <c r="H146" s="624">
        <f t="shared" si="131"/>
        <v>0</v>
      </c>
      <c r="I146" s="687">
        <f t="shared" si="132"/>
        <v>0</v>
      </c>
      <c r="J146" s="530">
        <f t="shared" si="133"/>
        <v>0</v>
      </c>
      <c r="K146" s="530">
        <f t="shared" si="133"/>
        <v>0</v>
      </c>
      <c r="L146" s="571">
        <f t="shared" si="134"/>
        <v>0</v>
      </c>
      <c r="M146" s="151"/>
      <c r="N146" s="159">
        <f t="shared" si="125"/>
        <v>0</v>
      </c>
      <c r="O146" s="73"/>
      <c r="P146" s="1"/>
      <c r="Q146" s="1"/>
      <c r="R146" s="1"/>
      <c r="S146" s="1"/>
      <c r="T146" s="79"/>
      <c r="U146" s="489">
        <f t="shared" si="124"/>
        <v>0</v>
      </c>
      <c r="V146" s="414"/>
      <c r="W146" s="1"/>
      <c r="X146" s="79"/>
      <c r="Y146" s="79"/>
      <c r="Z146" s="79"/>
      <c r="AA146" s="44"/>
      <c r="AB146" s="168"/>
      <c r="AC146" s="190"/>
    </row>
    <row r="147" spans="1:29" ht="15.75" hidden="1" thickBot="1" x14ac:dyDescent="0.3">
      <c r="B147" s="54"/>
      <c r="C147" s="2"/>
      <c r="D147" s="801" t="s">
        <v>365</v>
      </c>
      <c r="E147" s="801"/>
      <c r="F147" s="373">
        <f t="shared" si="129"/>
        <v>0</v>
      </c>
      <c r="G147" s="621">
        <f t="shared" si="130"/>
        <v>0</v>
      </c>
      <c r="H147" s="621">
        <f t="shared" si="131"/>
        <v>0</v>
      </c>
      <c r="I147" s="684">
        <f t="shared" si="132"/>
        <v>0</v>
      </c>
      <c r="J147" s="527">
        <f t="shared" si="133"/>
        <v>0</v>
      </c>
      <c r="K147" s="527">
        <f t="shared" si="133"/>
        <v>0</v>
      </c>
      <c r="L147" s="568">
        <f t="shared" si="134"/>
        <v>0</v>
      </c>
      <c r="M147" s="141"/>
      <c r="N147" s="159">
        <f t="shared" si="125"/>
        <v>0</v>
      </c>
      <c r="O147" s="73"/>
      <c r="P147" s="1"/>
      <c r="Q147" s="1"/>
      <c r="R147" s="1"/>
      <c r="S147" s="1"/>
      <c r="T147" s="79"/>
      <c r="U147" s="489">
        <f t="shared" si="124"/>
        <v>0</v>
      </c>
      <c r="V147" s="414"/>
      <c r="W147" s="1"/>
      <c r="X147" s="79"/>
      <c r="Y147" s="79"/>
      <c r="Z147" s="79"/>
      <c r="AA147" s="44"/>
      <c r="AB147" s="168"/>
      <c r="AC147" s="190"/>
    </row>
    <row r="148" spans="1:29" ht="25.5" hidden="1" customHeight="1" x14ac:dyDescent="0.25">
      <c r="B148" s="54"/>
      <c r="C148" s="2"/>
      <c r="D148" s="798" t="s">
        <v>542</v>
      </c>
      <c r="E148" s="798"/>
      <c r="F148" s="376">
        <f t="shared" si="129"/>
        <v>0</v>
      </c>
      <c r="G148" s="624">
        <f t="shared" si="130"/>
        <v>0</v>
      </c>
      <c r="H148" s="624">
        <f t="shared" si="131"/>
        <v>0</v>
      </c>
      <c r="I148" s="687">
        <f t="shared" si="132"/>
        <v>0</v>
      </c>
      <c r="J148" s="530">
        <f t="shared" si="133"/>
        <v>0</v>
      </c>
      <c r="K148" s="530">
        <f t="shared" si="133"/>
        <v>0</v>
      </c>
      <c r="L148" s="571">
        <f t="shared" si="134"/>
        <v>0</v>
      </c>
      <c r="M148" s="151"/>
      <c r="N148" s="159">
        <f t="shared" si="125"/>
        <v>0</v>
      </c>
      <c r="O148" s="73"/>
      <c r="P148" s="1"/>
      <c r="Q148" s="1"/>
      <c r="R148" s="1"/>
      <c r="S148" s="1"/>
      <c r="T148" s="79"/>
      <c r="U148" s="489">
        <f t="shared" si="124"/>
        <v>0</v>
      </c>
      <c r="V148" s="414"/>
      <c r="W148" s="1"/>
      <c r="X148" s="79"/>
      <c r="Y148" s="79"/>
      <c r="Z148" s="79"/>
      <c r="AA148" s="44"/>
      <c r="AB148" s="168"/>
      <c r="AC148" s="190"/>
    </row>
    <row r="149" spans="1:29" ht="15.75" hidden="1" thickBot="1" x14ac:dyDescent="0.3">
      <c r="B149" s="54"/>
      <c r="C149" s="2"/>
      <c r="D149" s="801" t="s">
        <v>543</v>
      </c>
      <c r="E149" s="801"/>
      <c r="F149" s="373">
        <f t="shared" si="129"/>
        <v>0</v>
      </c>
      <c r="G149" s="621">
        <f t="shared" si="130"/>
        <v>0</v>
      </c>
      <c r="H149" s="621">
        <f t="shared" si="131"/>
        <v>0</v>
      </c>
      <c r="I149" s="684">
        <f t="shared" si="132"/>
        <v>0</v>
      </c>
      <c r="J149" s="527">
        <f t="shared" si="133"/>
        <v>0</v>
      </c>
      <c r="K149" s="527">
        <f t="shared" si="133"/>
        <v>0</v>
      </c>
      <c r="L149" s="568">
        <f t="shared" si="134"/>
        <v>0</v>
      </c>
      <c r="M149" s="141"/>
      <c r="N149" s="159">
        <f t="shared" si="125"/>
        <v>0</v>
      </c>
      <c r="O149" s="73"/>
      <c r="P149" s="1"/>
      <c r="Q149" s="1"/>
      <c r="R149" s="1"/>
      <c r="S149" s="1"/>
      <c r="T149" s="79"/>
      <c r="U149" s="489">
        <f t="shared" si="124"/>
        <v>0</v>
      </c>
      <c r="V149" s="414"/>
      <c r="W149" s="1"/>
      <c r="X149" s="79"/>
      <c r="Y149" s="79"/>
      <c r="Z149" s="79"/>
      <c r="AA149" s="44"/>
      <c r="AB149" s="168"/>
      <c r="AC149" s="190"/>
    </row>
    <row r="150" spans="1:29" s="41" customFormat="1" ht="15.75" hidden="1" thickBot="1" x14ac:dyDescent="0.3">
      <c r="A150" s="125" t="s">
        <v>243</v>
      </c>
      <c r="B150" s="134" t="s">
        <v>671</v>
      </c>
      <c r="C150" s="851" t="s">
        <v>244</v>
      </c>
      <c r="D150" s="852"/>
      <c r="E150" s="852"/>
      <c r="F150" s="378">
        <f t="shared" si="129"/>
        <v>0</v>
      </c>
      <c r="G150" s="626">
        <f t="shared" si="130"/>
        <v>0</v>
      </c>
      <c r="H150" s="626">
        <f t="shared" si="131"/>
        <v>0</v>
      </c>
      <c r="I150" s="689">
        <f t="shared" si="132"/>
        <v>0</v>
      </c>
      <c r="J150" s="532">
        <f t="shared" si="133"/>
        <v>0</v>
      </c>
      <c r="K150" s="532">
        <f t="shared" si="133"/>
        <v>0</v>
      </c>
      <c r="L150" s="573">
        <f t="shared" si="134"/>
        <v>0</v>
      </c>
      <c r="M150" s="153"/>
      <c r="N150" s="162">
        <f t="shared" si="125"/>
        <v>0</v>
      </c>
      <c r="O150" s="108"/>
      <c r="P150" s="109"/>
      <c r="Q150" s="109"/>
      <c r="R150" s="109"/>
      <c r="S150" s="109"/>
      <c r="T150" s="112"/>
      <c r="U150" s="491">
        <f t="shared" si="124"/>
        <v>0</v>
      </c>
      <c r="V150" s="416"/>
      <c r="W150" s="109"/>
      <c r="X150" s="112"/>
      <c r="Y150" s="112"/>
      <c r="Z150" s="112"/>
      <c r="AA150" s="113"/>
      <c r="AB150" s="168"/>
      <c r="AC150" s="190"/>
    </row>
    <row r="151" spans="1:29" ht="15.75" thickBot="1" x14ac:dyDescent="0.3">
      <c r="B151" s="98" t="s">
        <v>245</v>
      </c>
      <c r="C151" s="807" t="s">
        <v>246</v>
      </c>
      <c r="D151" s="808"/>
      <c r="E151" s="808"/>
      <c r="F151" s="369">
        <f t="shared" ref="F151:L151" si="135">F152+F153+F156+F157+F158+F159+F160</f>
        <v>0</v>
      </c>
      <c r="G151" s="617">
        <f t="shared" si="135"/>
        <v>8999</v>
      </c>
      <c r="H151" s="617">
        <f t="shared" si="135"/>
        <v>8999</v>
      </c>
      <c r="I151" s="680">
        <f t="shared" si="135"/>
        <v>23477</v>
      </c>
      <c r="J151" s="523">
        <f t="shared" ref="J151" si="136">J152+J153+J156+J157+J158+J159+J160</f>
        <v>23399</v>
      </c>
      <c r="K151" s="523">
        <f t="shared" si="135"/>
        <v>23399</v>
      </c>
      <c r="L151" s="564">
        <f t="shared" si="135"/>
        <v>23399</v>
      </c>
      <c r="M151" s="144">
        <f t="shared" ref="M151:AA151" si="137">M152+M153+M156+M157+M158+M159+M160</f>
        <v>0</v>
      </c>
      <c r="N151" s="156">
        <f t="shared" si="125"/>
        <v>23399</v>
      </c>
      <c r="O151" s="84">
        <f t="shared" si="137"/>
        <v>8999</v>
      </c>
      <c r="P151" s="85">
        <f t="shared" si="137"/>
        <v>0</v>
      </c>
      <c r="Q151" s="85">
        <f t="shared" si="137"/>
        <v>0</v>
      </c>
      <c r="R151" s="85">
        <f t="shared" si="137"/>
        <v>0</v>
      </c>
      <c r="S151" s="85">
        <f t="shared" si="137"/>
        <v>0</v>
      </c>
      <c r="T151" s="88">
        <f t="shared" si="137"/>
        <v>0</v>
      </c>
      <c r="U151" s="484">
        <f t="shared" si="124"/>
        <v>8999</v>
      </c>
      <c r="V151" s="409">
        <f t="shared" si="137"/>
        <v>0</v>
      </c>
      <c r="W151" s="85">
        <f t="shared" si="137"/>
        <v>0</v>
      </c>
      <c r="X151" s="88">
        <f t="shared" si="137"/>
        <v>0</v>
      </c>
      <c r="Y151" s="88">
        <f t="shared" si="137"/>
        <v>14400</v>
      </c>
      <c r="Z151" s="88">
        <f t="shared" si="137"/>
        <v>0</v>
      </c>
      <c r="AA151" s="89">
        <f t="shared" si="137"/>
        <v>0</v>
      </c>
      <c r="AB151" s="168"/>
      <c r="AC151" s="190"/>
    </row>
    <row r="152" spans="1:29" s="18" customFormat="1" hidden="1" x14ac:dyDescent="0.25">
      <c r="A152" s="125" t="s">
        <v>247</v>
      </c>
      <c r="B152" s="114" t="s">
        <v>672</v>
      </c>
      <c r="C152" s="834" t="s">
        <v>248</v>
      </c>
      <c r="D152" s="835"/>
      <c r="E152" s="835"/>
      <c r="F152" s="364">
        <f>SUM(N152:Z152)</f>
        <v>0</v>
      </c>
      <c r="G152" s="612">
        <f>SUM(N152:Z152)</f>
        <v>0</v>
      </c>
      <c r="H152" s="612">
        <f>SUM(N152:Z152)</f>
        <v>0</v>
      </c>
      <c r="I152" s="675">
        <f>SUM(N152:Z152)</f>
        <v>0</v>
      </c>
      <c r="J152" s="518">
        <f>SUM(N152:Z152)</f>
        <v>0</v>
      </c>
      <c r="K152" s="518">
        <f>SUM(O152:AA152)</f>
        <v>0</v>
      </c>
      <c r="L152" s="559">
        <f>SUM(O152:AA152)</f>
        <v>0</v>
      </c>
      <c r="M152" s="140"/>
      <c r="N152" s="158">
        <f t="shared" si="125"/>
        <v>0</v>
      </c>
      <c r="O152" s="92"/>
      <c r="P152" s="93"/>
      <c r="Q152" s="93"/>
      <c r="R152" s="93"/>
      <c r="S152" s="93"/>
      <c r="T152" s="96"/>
      <c r="U152" s="487">
        <f t="shared" si="124"/>
        <v>0</v>
      </c>
      <c r="V152" s="412"/>
      <c r="W152" s="93"/>
      <c r="X152" s="96"/>
      <c r="Y152" s="96"/>
      <c r="Z152" s="96"/>
      <c r="AA152" s="97"/>
      <c r="AB152" s="168"/>
      <c r="AC152" s="190"/>
    </row>
    <row r="153" spans="1:29" s="18" customFormat="1" hidden="1" x14ac:dyDescent="0.25">
      <c r="A153" s="125" t="s">
        <v>249</v>
      </c>
      <c r="B153" s="90" t="s">
        <v>673</v>
      </c>
      <c r="C153" s="803" t="s">
        <v>250</v>
      </c>
      <c r="D153" s="804"/>
      <c r="E153" s="804"/>
      <c r="F153" s="366">
        <f t="shared" ref="F153:L153" si="138">F154+F155</f>
        <v>0</v>
      </c>
      <c r="G153" s="614">
        <f t="shared" si="138"/>
        <v>0</v>
      </c>
      <c r="H153" s="614">
        <f t="shared" si="138"/>
        <v>0</v>
      </c>
      <c r="I153" s="677">
        <f t="shared" si="138"/>
        <v>0</v>
      </c>
      <c r="J153" s="520">
        <f t="shared" ref="J153" si="139">J154+J155</f>
        <v>0</v>
      </c>
      <c r="K153" s="520">
        <f t="shared" si="138"/>
        <v>0</v>
      </c>
      <c r="L153" s="561">
        <f t="shared" si="138"/>
        <v>0</v>
      </c>
      <c r="M153" s="142">
        <f t="shared" ref="M153:AA153" si="140">M154+M155</f>
        <v>0</v>
      </c>
      <c r="N153" s="158">
        <f t="shared" si="125"/>
        <v>0</v>
      </c>
      <c r="O153" s="92">
        <f t="shared" si="140"/>
        <v>0</v>
      </c>
      <c r="P153" s="93">
        <f t="shared" si="140"/>
        <v>0</v>
      </c>
      <c r="Q153" s="93">
        <f t="shared" si="140"/>
        <v>0</v>
      </c>
      <c r="R153" s="93">
        <f t="shared" si="140"/>
        <v>0</v>
      </c>
      <c r="S153" s="93">
        <f t="shared" si="140"/>
        <v>0</v>
      </c>
      <c r="T153" s="96">
        <f t="shared" si="140"/>
        <v>0</v>
      </c>
      <c r="U153" s="487">
        <f t="shared" si="124"/>
        <v>0</v>
      </c>
      <c r="V153" s="412">
        <f t="shared" si="140"/>
        <v>0</v>
      </c>
      <c r="W153" s="93">
        <f t="shared" si="140"/>
        <v>0</v>
      </c>
      <c r="X153" s="96">
        <f t="shared" si="140"/>
        <v>0</v>
      </c>
      <c r="Y153" s="96">
        <f t="shared" si="140"/>
        <v>0</v>
      </c>
      <c r="Z153" s="96">
        <f t="shared" si="140"/>
        <v>0</v>
      </c>
      <c r="AA153" s="97">
        <f t="shared" si="140"/>
        <v>0</v>
      </c>
      <c r="AB153" s="168"/>
      <c r="AC153" s="190"/>
    </row>
    <row r="154" spans="1:29" hidden="1" x14ac:dyDescent="0.25">
      <c r="B154" s="54"/>
      <c r="C154" s="2"/>
      <c r="D154" s="801" t="s">
        <v>250</v>
      </c>
      <c r="E154" s="801"/>
      <c r="F154" s="373">
        <f>SUM(N154:Z154)</f>
        <v>0</v>
      </c>
      <c r="G154" s="621">
        <f>SUM(N154:Z154)</f>
        <v>0</v>
      </c>
      <c r="H154" s="621">
        <f>SUM(N154:Z154)</f>
        <v>0</v>
      </c>
      <c r="I154" s="684">
        <f>SUM(N154:Z154)</f>
        <v>0</v>
      </c>
      <c r="J154" s="527">
        <f t="shared" ref="J154:K156" si="141">SUM(N154:Z154)</f>
        <v>0</v>
      </c>
      <c r="K154" s="527">
        <f t="shared" si="141"/>
        <v>0</v>
      </c>
      <c r="L154" s="568">
        <f>SUM(O154:AA154)</f>
        <v>0</v>
      </c>
      <c r="M154" s="141"/>
      <c r="N154" s="159">
        <f t="shared" si="125"/>
        <v>0</v>
      </c>
      <c r="O154" s="73"/>
      <c r="P154" s="1"/>
      <c r="Q154" s="1"/>
      <c r="R154" s="1"/>
      <c r="S154" s="1"/>
      <c r="T154" s="79"/>
      <c r="U154" s="489">
        <f t="shared" si="124"/>
        <v>0</v>
      </c>
      <c r="V154" s="414"/>
      <c r="W154" s="1"/>
      <c r="X154" s="79"/>
      <c r="Y154" s="79"/>
      <c r="Z154" s="79"/>
      <c r="AA154" s="44"/>
      <c r="AB154" s="168"/>
      <c r="AC154" s="190"/>
    </row>
    <row r="155" spans="1:29" hidden="1" x14ac:dyDescent="0.25">
      <c r="B155" s="54"/>
      <c r="C155" s="2"/>
      <c r="D155" s="801" t="s">
        <v>349</v>
      </c>
      <c r="E155" s="801"/>
      <c r="F155" s="373">
        <f>SUM(N155:Z155)</f>
        <v>0</v>
      </c>
      <c r="G155" s="621">
        <f>SUM(N155:Z155)</f>
        <v>0</v>
      </c>
      <c r="H155" s="621">
        <f>SUM(N155:Z155)</f>
        <v>0</v>
      </c>
      <c r="I155" s="684">
        <f>SUM(N155:Z155)</f>
        <v>0</v>
      </c>
      <c r="J155" s="527">
        <f t="shared" si="141"/>
        <v>0</v>
      </c>
      <c r="K155" s="527">
        <f t="shared" si="141"/>
        <v>0</v>
      </c>
      <c r="L155" s="568">
        <f>SUM(O155:AA155)</f>
        <v>0</v>
      </c>
      <c r="M155" s="141"/>
      <c r="N155" s="159">
        <f t="shared" si="125"/>
        <v>0</v>
      </c>
      <c r="O155" s="73"/>
      <c r="P155" s="1"/>
      <c r="Q155" s="1"/>
      <c r="R155" s="1"/>
      <c r="S155" s="1"/>
      <c r="T155" s="79"/>
      <c r="U155" s="489">
        <f t="shared" si="124"/>
        <v>0</v>
      </c>
      <c r="V155" s="414"/>
      <c r="W155" s="1"/>
      <c r="X155" s="79"/>
      <c r="Y155" s="79"/>
      <c r="Z155" s="79"/>
      <c r="AA155" s="44"/>
      <c r="AB155" s="168"/>
      <c r="AC155" s="190"/>
    </row>
    <row r="156" spans="1:29" s="18" customFormat="1" hidden="1" x14ac:dyDescent="0.25">
      <c r="A156" s="125" t="s">
        <v>251</v>
      </c>
      <c r="B156" s="90" t="s">
        <v>674</v>
      </c>
      <c r="C156" s="803" t="s">
        <v>252</v>
      </c>
      <c r="D156" s="804"/>
      <c r="E156" s="804"/>
      <c r="F156" s="366">
        <f>SUM(N156:Z156)</f>
        <v>0</v>
      </c>
      <c r="G156" s="614">
        <f>SUM(N156:Z156)</f>
        <v>0</v>
      </c>
      <c r="H156" s="614">
        <f>SUM(N156:Z156)</f>
        <v>0</v>
      </c>
      <c r="I156" s="677">
        <f>SUM(N156:Z156)</f>
        <v>0</v>
      </c>
      <c r="J156" s="520">
        <f t="shared" si="141"/>
        <v>0</v>
      </c>
      <c r="K156" s="520">
        <f t="shared" si="141"/>
        <v>0</v>
      </c>
      <c r="L156" s="561">
        <f>SUM(O156:AA156)</f>
        <v>0</v>
      </c>
      <c r="M156" s="142"/>
      <c r="N156" s="158">
        <f t="shared" si="125"/>
        <v>0</v>
      </c>
      <c r="O156" s="92"/>
      <c r="P156" s="93"/>
      <c r="Q156" s="93"/>
      <c r="R156" s="93"/>
      <c r="S156" s="93"/>
      <c r="T156" s="96"/>
      <c r="U156" s="487">
        <f t="shared" si="124"/>
        <v>0</v>
      </c>
      <c r="V156" s="412"/>
      <c r="W156" s="93"/>
      <c r="X156" s="96"/>
      <c r="Y156" s="96"/>
      <c r="Z156" s="96"/>
      <c r="AA156" s="97"/>
      <c r="AB156" s="168"/>
      <c r="AC156" s="190"/>
    </row>
    <row r="157" spans="1:29" s="18" customFormat="1" x14ac:dyDescent="0.25">
      <c r="A157" s="125" t="s">
        <v>253</v>
      </c>
      <c r="B157" s="90" t="s">
        <v>675</v>
      </c>
      <c r="C157" s="803" t="s">
        <v>254</v>
      </c>
      <c r="D157" s="804"/>
      <c r="E157" s="804"/>
      <c r="F157" s="366">
        <v>0</v>
      </c>
      <c r="G157" s="614">
        <v>7086</v>
      </c>
      <c r="H157" s="614">
        <v>7086</v>
      </c>
      <c r="I157" s="677">
        <v>18486</v>
      </c>
      <c r="J157" s="520">
        <v>18425</v>
      </c>
      <c r="K157" s="520">
        <v>18425</v>
      </c>
      <c r="L157" s="561">
        <f t="shared" ref="L157:L160" si="142">SUM(U157:AA157)</f>
        <v>18425</v>
      </c>
      <c r="M157" s="142"/>
      <c r="N157" s="158">
        <f t="shared" si="125"/>
        <v>18425</v>
      </c>
      <c r="O157" s="92">
        <v>7086</v>
      </c>
      <c r="P157" s="93"/>
      <c r="Q157" s="93"/>
      <c r="R157" s="93"/>
      <c r="S157" s="93"/>
      <c r="T157" s="96"/>
      <c r="U157" s="487">
        <f t="shared" si="124"/>
        <v>7086</v>
      </c>
      <c r="V157" s="412"/>
      <c r="W157" s="93"/>
      <c r="X157" s="96"/>
      <c r="Y157" s="96">
        <v>11339</v>
      </c>
      <c r="Z157" s="96"/>
      <c r="AA157" s="97"/>
      <c r="AB157" s="168"/>
      <c r="AC157" s="190"/>
    </row>
    <row r="158" spans="1:29" s="18" customFormat="1" hidden="1" x14ac:dyDescent="0.25">
      <c r="A158" s="125" t="s">
        <v>255</v>
      </c>
      <c r="B158" s="90" t="s">
        <v>676</v>
      </c>
      <c r="C158" s="803" t="s">
        <v>256</v>
      </c>
      <c r="D158" s="804"/>
      <c r="E158" s="804"/>
      <c r="F158" s="366"/>
      <c r="G158" s="614">
        <v>0</v>
      </c>
      <c r="H158" s="614">
        <v>0</v>
      </c>
      <c r="I158" s="677">
        <v>0</v>
      </c>
      <c r="J158" s="520">
        <v>0</v>
      </c>
      <c r="K158" s="520">
        <v>0</v>
      </c>
      <c r="L158" s="561">
        <f t="shared" si="142"/>
        <v>0</v>
      </c>
      <c r="M158" s="142"/>
      <c r="N158" s="158">
        <f t="shared" si="125"/>
        <v>0</v>
      </c>
      <c r="O158" s="92"/>
      <c r="P158" s="93"/>
      <c r="Q158" s="93"/>
      <c r="R158" s="93"/>
      <c r="S158" s="93"/>
      <c r="T158" s="96"/>
      <c r="U158" s="487">
        <f t="shared" si="124"/>
        <v>0</v>
      </c>
      <c r="V158" s="412"/>
      <c r="W158" s="93"/>
      <c r="X158" s="96"/>
      <c r="Y158" s="96"/>
      <c r="Z158" s="96"/>
      <c r="AA158" s="97"/>
      <c r="AB158" s="168"/>
      <c r="AC158" s="190"/>
    </row>
    <row r="159" spans="1:29" s="18" customFormat="1" hidden="1" x14ac:dyDescent="0.25">
      <c r="A159" s="125" t="s">
        <v>257</v>
      </c>
      <c r="B159" s="90" t="s">
        <v>677</v>
      </c>
      <c r="C159" s="803" t="s">
        <v>258</v>
      </c>
      <c r="D159" s="804"/>
      <c r="E159" s="804"/>
      <c r="F159" s="366"/>
      <c r="G159" s="614">
        <v>0</v>
      </c>
      <c r="H159" s="614">
        <v>0</v>
      </c>
      <c r="I159" s="677">
        <v>0</v>
      </c>
      <c r="J159" s="520">
        <v>0</v>
      </c>
      <c r="K159" s="520">
        <v>0</v>
      </c>
      <c r="L159" s="561">
        <f t="shared" si="142"/>
        <v>0</v>
      </c>
      <c r="M159" s="142"/>
      <c r="N159" s="158">
        <f t="shared" si="125"/>
        <v>0</v>
      </c>
      <c r="O159" s="92"/>
      <c r="P159" s="93"/>
      <c r="Q159" s="93"/>
      <c r="R159" s="93"/>
      <c r="S159" s="93"/>
      <c r="T159" s="96"/>
      <c r="U159" s="487">
        <f t="shared" si="124"/>
        <v>0</v>
      </c>
      <c r="V159" s="412"/>
      <c r="W159" s="93"/>
      <c r="X159" s="96"/>
      <c r="Y159" s="96"/>
      <c r="Z159" s="96"/>
      <c r="AA159" s="97"/>
      <c r="AB159" s="168"/>
      <c r="AC159" s="190"/>
    </row>
    <row r="160" spans="1:29" s="18" customFormat="1" ht="15.75" thickBot="1" x14ac:dyDescent="0.3">
      <c r="A160" s="125" t="s">
        <v>259</v>
      </c>
      <c r="B160" s="124" t="s">
        <v>678</v>
      </c>
      <c r="C160" s="847" t="s">
        <v>260</v>
      </c>
      <c r="D160" s="848"/>
      <c r="E160" s="848"/>
      <c r="F160" s="379">
        <v>0</v>
      </c>
      <c r="G160" s="627">
        <v>1913</v>
      </c>
      <c r="H160" s="627">
        <v>1913</v>
      </c>
      <c r="I160" s="690">
        <v>4991</v>
      </c>
      <c r="J160" s="533">
        <v>4974</v>
      </c>
      <c r="K160" s="533">
        <v>4974</v>
      </c>
      <c r="L160" s="574">
        <f t="shared" si="142"/>
        <v>4974</v>
      </c>
      <c r="M160" s="154"/>
      <c r="N160" s="158">
        <f t="shared" si="125"/>
        <v>4974</v>
      </c>
      <c r="O160" s="92">
        <v>1913</v>
      </c>
      <c r="P160" s="93"/>
      <c r="Q160" s="93"/>
      <c r="R160" s="93"/>
      <c r="S160" s="93"/>
      <c r="T160" s="96"/>
      <c r="U160" s="487">
        <f t="shared" si="124"/>
        <v>1913</v>
      </c>
      <c r="V160" s="412"/>
      <c r="W160" s="93"/>
      <c r="X160" s="96"/>
      <c r="Y160" s="96">
        <v>3061</v>
      </c>
      <c r="Z160" s="96"/>
      <c r="AA160" s="97"/>
      <c r="AB160" s="168"/>
      <c r="AC160" s="190"/>
    </row>
    <row r="161" spans="1:29" ht="15.75" thickBot="1" x14ac:dyDescent="0.3">
      <c r="B161" s="98" t="s">
        <v>261</v>
      </c>
      <c r="C161" s="807" t="s">
        <v>262</v>
      </c>
      <c r="D161" s="808"/>
      <c r="E161" s="808"/>
      <c r="F161" s="369">
        <f t="shared" ref="F161:L161" si="143">F162+F163+F164+F165</f>
        <v>0</v>
      </c>
      <c r="G161" s="617">
        <f t="shared" si="143"/>
        <v>2198776</v>
      </c>
      <c r="H161" s="617">
        <f t="shared" si="143"/>
        <v>2198776</v>
      </c>
      <c r="I161" s="680">
        <f t="shared" si="143"/>
        <v>2758376</v>
      </c>
      <c r="J161" s="523">
        <f t="shared" ref="J161" si="144">J162+J163+J164+J165</f>
        <v>3266376</v>
      </c>
      <c r="K161" s="523">
        <f t="shared" si="143"/>
        <v>3266376</v>
      </c>
      <c r="L161" s="564">
        <f t="shared" si="143"/>
        <v>2526776</v>
      </c>
      <c r="M161" s="144">
        <f t="shared" ref="M161:AA161" si="145">M162+M163+M164+M165</f>
        <v>0</v>
      </c>
      <c r="N161" s="156">
        <f t="shared" si="125"/>
        <v>2526776</v>
      </c>
      <c r="O161" s="84">
        <f t="shared" si="145"/>
        <v>1087526</v>
      </c>
      <c r="P161" s="85">
        <f t="shared" si="145"/>
        <v>1111250</v>
      </c>
      <c r="Q161" s="85">
        <f t="shared" si="145"/>
        <v>0</v>
      </c>
      <c r="R161" s="85">
        <f t="shared" si="145"/>
        <v>0</v>
      </c>
      <c r="S161" s="85">
        <f t="shared" si="145"/>
        <v>0</v>
      </c>
      <c r="T161" s="88">
        <f t="shared" si="145"/>
        <v>0</v>
      </c>
      <c r="U161" s="484">
        <f t="shared" si="124"/>
        <v>2198776</v>
      </c>
      <c r="V161" s="409">
        <f t="shared" si="145"/>
        <v>0</v>
      </c>
      <c r="W161" s="85">
        <f t="shared" si="145"/>
        <v>0</v>
      </c>
      <c r="X161" s="88">
        <f t="shared" si="145"/>
        <v>0</v>
      </c>
      <c r="Y161" s="88">
        <f t="shared" si="145"/>
        <v>0</v>
      </c>
      <c r="Z161" s="88">
        <f t="shared" si="145"/>
        <v>0</v>
      </c>
      <c r="AA161" s="89">
        <f t="shared" si="145"/>
        <v>328000</v>
      </c>
      <c r="AB161" s="168"/>
      <c r="AC161" s="190"/>
    </row>
    <row r="162" spans="1:29" s="18" customFormat="1" x14ac:dyDescent="0.25">
      <c r="A162" s="125" t="s">
        <v>263</v>
      </c>
      <c r="B162" s="241" t="s">
        <v>679</v>
      </c>
      <c r="C162" s="849" t="s">
        <v>264</v>
      </c>
      <c r="D162" s="850"/>
      <c r="E162" s="850"/>
      <c r="F162" s="380">
        <v>0</v>
      </c>
      <c r="G162" s="628">
        <v>1731320</v>
      </c>
      <c r="H162" s="628">
        <v>1731320</v>
      </c>
      <c r="I162" s="691">
        <v>2222548</v>
      </c>
      <c r="J162" s="534">
        <v>2622548</v>
      </c>
      <c r="K162" s="534">
        <v>2622548</v>
      </c>
      <c r="L162" s="575">
        <f t="shared" ref="L162:L165" si="146">SUM(U162:AA162)</f>
        <v>2059320</v>
      </c>
      <c r="M162" s="243"/>
      <c r="N162" s="244">
        <f t="shared" si="125"/>
        <v>2059320</v>
      </c>
      <c r="O162" s="245">
        <v>856320</v>
      </c>
      <c r="P162" s="246">
        <v>875000</v>
      </c>
      <c r="Q162" s="246"/>
      <c r="R162" s="246"/>
      <c r="S162" s="246"/>
      <c r="T162" s="247"/>
      <c r="U162" s="492">
        <f t="shared" si="124"/>
        <v>1731320</v>
      </c>
      <c r="V162" s="417"/>
      <c r="W162" s="246"/>
      <c r="X162" s="247"/>
      <c r="Y162" s="247"/>
      <c r="Z162" s="247"/>
      <c r="AA162" s="249">
        <v>328000</v>
      </c>
      <c r="AB162" s="168"/>
      <c r="AC162" s="190"/>
    </row>
    <row r="163" spans="1:29" s="18" customFormat="1" hidden="1" x14ac:dyDescent="0.25">
      <c r="A163" s="125" t="s">
        <v>265</v>
      </c>
      <c r="B163" s="250" t="s">
        <v>680</v>
      </c>
      <c r="C163" s="843" t="s">
        <v>871</v>
      </c>
      <c r="D163" s="844"/>
      <c r="E163" s="844"/>
      <c r="F163" s="381"/>
      <c r="G163" s="629">
        <v>0</v>
      </c>
      <c r="H163" s="629">
        <v>0</v>
      </c>
      <c r="I163" s="692">
        <v>0</v>
      </c>
      <c r="J163" s="535">
        <v>0</v>
      </c>
      <c r="K163" s="535">
        <v>0</v>
      </c>
      <c r="L163" s="576">
        <f t="shared" si="146"/>
        <v>0</v>
      </c>
      <c r="M163" s="252"/>
      <c r="N163" s="244">
        <f t="shared" si="125"/>
        <v>0</v>
      </c>
      <c r="O163" s="343"/>
      <c r="P163" s="246"/>
      <c r="Q163" s="246"/>
      <c r="R163" s="246"/>
      <c r="S163" s="246"/>
      <c r="T163" s="247"/>
      <c r="U163" s="492">
        <f t="shared" si="124"/>
        <v>0</v>
      </c>
      <c r="V163" s="417"/>
      <c r="W163" s="246"/>
      <c r="X163" s="247"/>
      <c r="Y163" s="247"/>
      <c r="Z163" s="247"/>
      <c r="AA163" s="249"/>
      <c r="AB163" s="168"/>
      <c r="AC163" s="190"/>
    </row>
    <row r="164" spans="1:29" s="18" customFormat="1" hidden="1" x14ac:dyDescent="0.25">
      <c r="A164" s="125" t="s">
        <v>266</v>
      </c>
      <c r="B164" s="250" t="s">
        <v>681</v>
      </c>
      <c r="C164" s="843" t="s">
        <v>267</v>
      </c>
      <c r="D164" s="844"/>
      <c r="E164" s="844"/>
      <c r="F164" s="381"/>
      <c r="G164" s="629">
        <v>0</v>
      </c>
      <c r="H164" s="629">
        <v>0</v>
      </c>
      <c r="I164" s="692">
        <v>0</v>
      </c>
      <c r="J164" s="535">
        <v>0</v>
      </c>
      <c r="K164" s="535">
        <v>0</v>
      </c>
      <c r="L164" s="576">
        <f t="shared" si="146"/>
        <v>0</v>
      </c>
      <c r="M164" s="252"/>
      <c r="N164" s="244">
        <f t="shared" si="125"/>
        <v>0</v>
      </c>
      <c r="O164" s="343"/>
      <c r="P164" s="246"/>
      <c r="Q164" s="246"/>
      <c r="R164" s="246"/>
      <c r="S164" s="246"/>
      <c r="T164" s="247"/>
      <c r="U164" s="492">
        <f t="shared" si="124"/>
        <v>0</v>
      </c>
      <c r="V164" s="417"/>
      <c r="W164" s="246"/>
      <c r="X164" s="247"/>
      <c r="Y164" s="247"/>
      <c r="Z164" s="247"/>
      <c r="AA164" s="249"/>
      <c r="AB164" s="168"/>
      <c r="AC164" s="190"/>
    </row>
    <row r="165" spans="1:29" s="18" customFormat="1" ht="15.75" thickBot="1" x14ac:dyDescent="0.3">
      <c r="A165" s="125" t="s">
        <v>268</v>
      </c>
      <c r="B165" s="253" t="s">
        <v>682</v>
      </c>
      <c r="C165" s="845" t="s">
        <v>366</v>
      </c>
      <c r="D165" s="846"/>
      <c r="E165" s="846"/>
      <c r="F165" s="382">
        <v>0</v>
      </c>
      <c r="G165" s="630">
        <v>467456</v>
      </c>
      <c r="H165" s="630">
        <v>467456</v>
      </c>
      <c r="I165" s="693">
        <v>535828</v>
      </c>
      <c r="J165" s="536">
        <v>643828</v>
      </c>
      <c r="K165" s="536">
        <v>643828</v>
      </c>
      <c r="L165" s="577">
        <f t="shared" si="146"/>
        <v>467456</v>
      </c>
      <c r="M165" s="255"/>
      <c r="N165" s="244">
        <f t="shared" si="125"/>
        <v>467456</v>
      </c>
      <c r="O165" s="245">
        <v>231206</v>
      </c>
      <c r="P165" s="246">
        <v>236250</v>
      </c>
      <c r="Q165" s="246"/>
      <c r="R165" s="246"/>
      <c r="S165" s="246"/>
      <c r="T165" s="247"/>
      <c r="U165" s="492">
        <f t="shared" si="124"/>
        <v>467456</v>
      </c>
      <c r="V165" s="417"/>
      <c r="W165" s="246"/>
      <c r="X165" s="247"/>
      <c r="Y165" s="247"/>
      <c r="Z165" s="247"/>
      <c r="AA165" s="249"/>
      <c r="AB165" s="168"/>
      <c r="AC165" s="190"/>
    </row>
    <row r="166" spans="1:29" ht="15.75" thickBot="1" x14ac:dyDescent="0.3">
      <c r="B166" s="98" t="s">
        <v>269</v>
      </c>
      <c r="C166" s="807" t="s">
        <v>270</v>
      </c>
      <c r="D166" s="808"/>
      <c r="E166" s="808"/>
      <c r="F166" s="369">
        <f t="shared" ref="F166:L166" si="147">F167+F168+F179+F190+F201+F204+F216+F217+F218</f>
        <v>0</v>
      </c>
      <c r="G166" s="617">
        <f t="shared" si="147"/>
        <v>0</v>
      </c>
      <c r="H166" s="617">
        <f t="shared" si="147"/>
        <v>0</v>
      </c>
      <c r="I166" s="680">
        <f t="shared" si="147"/>
        <v>0</v>
      </c>
      <c r="J166" s="523">
        <f t="shared" ref="J166" si="148">J167+J168+J179+J190+J201+J204+J216+J217+J218</f>
        <v>0</v>
      </c>
      <c r="K166" s="523">
        <f t="shared" si="147"/>
        <v>0</v>
      </c>
      <c r="L166" s="564">
        <f t="shared" si="147"/>
        <v>0</v>
      </c>
      <c r="M166" s="144">
        <f t="shared" ref="M166:AA166" si="149">M167+M168+M179+M190+M201+M204+M216+M217+M218</f>
        <v>0</v>
      </c>
      <c r="N166" s="156">
        <f t="shared" si="125"/>
        <v>0</v>
      </c>
      <c r="O166" s="84">
        <f t="shared" si="149"/>
        <v>0</v>
      </c>
      <c r="P166" s="85">
        <f t="shared" si="149"/>
        <v>0</v>
      </c>
      <c r="Q166" s="85">
        <f t="shared" si="149"/>
        <v>0</v>
      </c>
      <c r="R166" s="85">
        <f t="shared" si="149"/>
        <v>0</v>
      </c>
      <c r="S166" s="85">
        <f t="shared" si="149"/>
        <v>0</v>
      </c>
      <c r="T166" s="88">
        <f t="shared" si="149"/>
        <v>0</v>
      </c>
      <c r="U166" s="484">
        <f t="shared" si="124"/>
        <v>0</v>
      </c>
      <c r="V166" s="409">
        <f t="shared" si="149"/>
        <v>0</v>
      </c>
      <c r="W166" s="85">
        <f t="shared" si="149"/>
        <v>0</v>
      </c>
      <c r="X166" s="88">
        <f t="shared" si="149"/>
        <v>0</v>
      </c>
      <c r="Y166" s="88">
        <f t="shared" si="149"/>
        <v>0</v>
      </c>
      <c r="Z166" s="88">
        <f t="shared" si="149"/>
        <v>0</v>
      </c>
      <c r="AA166" s="89">
        <f t="shared" si="149"/>
        <v>0</v>
      </c>
      <c r="AB166" s="168"/>
      <c r="AC166" s="190"/>
    </row>
    <row r="167" spans="1:29" s="18" customFormat="1" ht="25.5" hidden="1" customHeight="1" x14ac:dyDescent="0.25">
      <c r="A167" s="125" t="s">
        <v>271</v>
      </c>
      <c r="B167" s="90" t="s">
        <v>683</v>
      </c>
      <c r="C167" s="796" t="s">
        <v>367</v>
      </c>
      <c r="D167" s="797"/>
      <c r="E167" s="797"/>
      <c r="F167" s="383">
        <f>SUM(N167:Z167)</f>
        <v>0</v>
      </c>
      <c r="G167" s="631">
        <f>SUM(N167:Z167)</f>
        <v>0</v>
      </c>
      <c r="H167" s="631">
        <f>SUM(N167:Z167)</f>
        <v>0</v>
      </c>
      <c r="I167" s="694">
        <f>SUM(N167:Z167)</f>
        <v>0</v>
      </c>
      <c r="J167" s="537">
        <f>SUM(N167:Z167)</f>
        <v>0</v>
      </c>
      <c r="K167" s="537">
        <f>SUM(O167:AA167)</f>
        <v>0</v>
      </c>
      <c r="L167" s="578">
        <f>SUM(O167:AA167)</f>
        <v>0</v>
      </c>
      <c r="M167" s="155"/>
      <c r="N167" s="158">
        <f t="shared" si="125"/>
        <v>0</v>
      </c>
      <c r="O167" s="92"/>
      <c r="P167" s="93"/>
      <c r="Q167" s="93"/>
      <c r="R167" s="93"/>
      <c r="S167" s="93"/>
      <c r="T167" s="96"/>
      <c r="U167" s="487">
        <f t="shared" si="124"/>
        <v>0</v>
      </c>
      <c r="V167" s="412"/>
      <c r="W167" s="93"/>
      <c r="X167" s="96"/>
      <c r="Y167" s="96"/>
      <c r="Z167" s="96"/>
      <c r="AA167" s="97"/>
      <c r="AB167" s="168"/>
      <c r="AC167" s="190"/>
    </row>
    <row r="168" spans="1:29" s="18" customFormat="1" ht="16.350000000000001" hidden="1" customHeight="1" x14ac:dyDescent="0.25">
      <c r="A168" s="125" t="s">
        <v>272</v>
      </c>
      <c r="B168" s="90" t="s">
        <v>684</v>
      </c>
      <c r="C168" s="841" t="s">
        <v>812</v>
      </c>
      <c r="D168" s="842"/>
      <c r="E168" s="842"/>
      <c r="F168" s="383">
        <f t="shared" ref="F168:L168" si="150">F169+F170+F171+F172+F173+F174+F175+F176+F177+F178</f>
        <v>0</v>
      </c>
      <c r="G168" s="631">
        <f t="shared" si="150"/>
        <v>0</v>
      </c>
      <c r="H168" s="631">
        <f t="shared" si="150"/>
        <v>0</v>
      </c>
      <c r="I168" s="694">
        <f t="shared" si="150"/>
        <v>0</v>
      </c>
      <c r="J168" s="537">
        <f t="shared" ref="J168" si="151">J169+J170+J171+J172+J173+J174+J175+J176+J177+J178</f>
        <v>0</v>
      </c>
      <c r="K168" s="537">
        <f t="shared" si="150"/>
        <v>0</v>
      </c>
      <c r="L168" s="578">
        <f t="shared" si="150"/>
        <v>0</v>
      </c>
      <c r="M168" s="155">
        <f t="shared" ref="M168:AA168" si="152">M169+M170+M171+M172+M173+M174+M175+M176+M177+M178</f>
        <v>0</v>
      </c>
      <c r="N168" s="158">
        <f t="shared" si="125"/>
        <v>0</v>
      </c>
      <c r="O168" s="92">
        <f t="shared" si="152"/>
        <v>0</v>
      </c>
      <c r="P168" s="93">
        <f t="shared" si="152"/>
        <v>0</v>
      </c>
      <c r="Q168" s="93">
        <f t="shared" si="152"/>
        <v>0</v>
      </c>
      <c r="R168" s="93">
        <f t="shared" si="152"/>
        <v>0</v>
      </c>
      <c r="S168" s="93">
        <f t="shared" si="152"/>
        <v>0</v>
      </c>
      <c r="T168" s="96">
        <f t="shared" si="152"/>
        <v>0</v>
      </c>
      <c r="U168" s="487">
        <f t="shared" si="124"/>
        <v>0</v>
      </c>
      <c r="V168" s="412">
        <f t="shared" si="152"/>
        <v>0</v>
      </c>
      <c r="W168" s="93">
        <f t="shared" si="152"/>
        <v>0</v>
      </c>
      <c r="X168" s="96">
        <f t="shared" si="152"/>
        <v>0</v>
      </c>
      <c r="Y168" s="96">
        <f t="shared" si="152"/>
        <v>0</v>
      </c>
      <c r="Z168" s="96">
        <f t="shared" si="152"/>
        <v>0</v>
      </c>
      <c r="AA168" s="97">
        <f t="shared" si="152"/>
        <v>0</v>
      </c>
      <c r="AB168" s="168"/>
      <c r="AC168" s="190"/>
    </row>
    <row r="169" spans="1:29" ht="15.75" hidden="1" thickBot="1" x14ac:dyDescent="0.3">
      <c r="B169" s="54"/>
      <c r="C169" s="2"/>
      <c r="D169" s="801" t="s">
        <v>813</v>
      </c>
      <c r="E169" s="801"/>
      <c r="F169" s="373">
        <f t="shared" ref="F169:F178" si="153">SUM(N169:Z169)</f>
        <v>0</v>
      </c>
      <c r="G169" s="621">
        <f t="shared" ref="G169:G178" si="154">SUM(N169:Z169)</f>
        <v>0</v>
      </c>
      <c r="H169" s="621">
        <f t="shared" ref="H169:H178" si="155">SUM(N169:Z169)</f>
        <v>0</v>
      </c>
      <c r="I169" s="684">
        <f t="shared" ref="I169:I178" si="156">SUM(N169:Z169)</f>
        <v>0</v>
      </c>
      <c r="J169" s="527">
        <f t="shared" ref="J169:K178" si="157">SUM(N169:Z169)</f>
        <v>0</v>
      </c>
      <c r="K169" s="527">
        <f t="shared" si="157"/>
        <v>0</v>
      </c>
      <c r="L169" s="568">
        <f t="shared" ref="L169:L178" si="158">SUM(O169:AA169)</f>
        <v>0</v>
      </c>
      <c r="M169" s="141"/>
      <c r="N169" s="159">
        <f t="shared" si="125"/>
        <v>0</v>
      </c>
      <c r="O169" s="73"/>
      <c r="P169" s="1"/>
      <c r="Q169" s="1"/>
      <c r="R169" s="1"/>
      <c r="S169" s="1"/>
      <c r="T169" s="79"/>
      <c r="U169" s="489">
        <f t="shared" si="124"/>
        <v>0</v>
      </c>
      <c r="V169" s="414"/>
      <c r="W169" s="1"/>
      <c r="X169" s="79"/>
      <c r="Y169" s="79"/>
      <c r="Z169" s="79"/>
      <c r="AA169" s="44"/>
      <c r="AB169" s="168"/>
      <c r="AC169" s="190"/>
    </row>
    <row r="170" spans="1:29" ht="15.75" hidden="1" thickBot="1" x14ac:dyDescent="0.3">
      <c r="B170" s="54"/>
      <c r="C170" s="2"/>
      <c r="D170" s="801" t="s">
        <v>814</v>
      </c>
      <c r="E170" s="801"/>
      <c r="F170" s="373">
        <f t="shared" si="153"/>
        <v>0</v>
      </c>
      <c r="G170" s="621">
        <f t="shared" si="154"/>
        <v>0</v>
      </c>
      <c r="H170" s="621">
        <f t="shared" si="155"/>
        <v>0</v>
      </c>
      <c r="I170" s="684">
        <f t="shared" si="156"/>
        <v>0</v>
      </c>
      <c r="J170" s="527">
        <f t="shared" si="157"/>
        <v>0</v>
      </c>
      <c r="K170" s="527">
        <f t="shared" si="157"/>
        <v>0</v>
      </c>
      <c r="L170" s="568">
        <f t="shared" si="158"/>
        <v>0</v>
      </c>
      <c r="M170" s="141"/>
      <c r="N170" s="159">
        <f t="shared" si="125"/>
        <v>0</v>
      </c>
      <c r="O170" s="73"/>
      <c r="P170" s="1"/>
      <c r="Q170" s="1"/>
      <c r="R170" s="1"/>
      <c r="S170" s="1"/>
      <c r="T170" s="79"/>
      <c r="U170" s="489">
        <f t="shared" si="124"/>
        <v>0</v>
      </c>
      <c r="V170" s="414"/>
      <c r="W170" s="1"/>
      <c r="X170" s="79"/>
      <c r="Y170" s="79"/>
      <c r="Z170" s="79"/>
      <c r="AA170" s="44"/>
      <c r="AB170" s="168"/>
      <c r="AC170" s="190"/>
    </row>
    <row r="171" spans="1:29" ht="15.75" hidden="1" thickBot="1" x14ac:dyDescent="0.3">
      <c r="B171" s="54"/>
      <c r="C171" s="2"/>
      <c r="D171" s="801" t="s">
        <v>545</v>
      </c>
      <c r="E171" s="801"/>
      <c r="F171" s="373">
        <f t="shared" si="153"/>
        <v>0</v>
      </c>
      <c r="G171" s="621">
        <f t="shared" si="154"/>
        <v>0</v>
      </c>
      <c r="H171" s="621">
        <f t="shared" si="155"/>
        <v>0</v>
      </c>
      <c r="I171" s="684">
        <f t="shared" si="156"/>
        <v>0</v>
      </c>
      <c r="J171" s="527">
        <f t="shared" si="157"/>
        <v>0</v>
      </c>
      <c r="K171" s="527">
        <f t="shared" si="157"/>
        <v>0</v>
      </c>
      <c r="L171" s="568">
        <f t="shared" si="158"/>
        <v>0</v>
      </c>
      <c r="M171" s="141"/>
      <c r="N171" s="159">
        <f t="shared" si="125"/>
        <v>0</v>
      </c>
      <c r="O171" s="73"/>
      <c r="P171" s="1"/>
      <c r="Q171" s="1"/>
      <c r="R171" s="1"/>
      <c r="S171" s="1"/>
      <c r="T171" s="79"/>
      <c r="U171" s="489">
        <f t="shared" si="124"/>
        <v>0</v>
      </c>
      <c r="V171" s="414"/>
      <c r="W171" s="1"/>
      <c r="X171" s="79"/>
      <c r="Y171" s="79"/>
      <c r="Z171" s="79"/>
      <c r="AA171" s="44"/>
      <c r="AB171" s="168"/>
      <c r="AC171" s="190"/>
    </row>
    <row r="172" spans="1:29" ht="25.5" hidden="1" customHeight="1" x14ac:dyDescent="0.25">
      <c r="B172" s="54"/>
      <c r="C172" s="2"/>
      <c r="D172" s="798" t="s">
        <v>548</v>
      </c>
      <c r="E172" s="798"/>
      <c r="F172" s="376">
        <f t="shared" si="153"/>
        <v>0</v>
      </c>
      <c r="G172" s="624">
        <f t="shared" si="154"/>
        <v>0</v>
      </c>
      <c r="H172" s="624">
        <f t="shared" si="155"/>
        <v>0</v>
      </c>
      <c r="I172" s="687">
        <f t="shared" si="156"/>
        <v>0</v>
      </c>
      <c r="J172" s="530">
        <f t="shared" si="157"/>
        <v>0</v>
      </c>
      <c r="K172" s="530">
        <f t="shared" si="157"/>
        <v>0</v>
      </c>
      <c r="L172" s="571">
        <f t="shared" si="158"/>
        <v>0</v>
      </c>
      <c r="M172" s="151"/>
      <c r="N172" s="159">
        <f t="shared" si="125"/>
        <v>0</v>
      </c>
      <c r="O172" s="73"/>
      <c r="P172" s="1"/>
      <c r="Q172" s="1"/>
      <c r="R172" s="1"/>
      <c r="S172" s="1"/>
      <c r="T172" s="79"/>
      <c r="U172" s="489">
        <f t="shared" si="124"/>
        <v>0</v>
      </c>
      <c r="V172" s="414"/>
      <c r="W172" s="1"/>
      <c r="X172" s="79"/>
      <c r="Y172" s="79"/>
      <c r="Z172" s="79"/>
      <c r="AA172" s="44"/>
      <c r="AB172" s="168"/>
      <c r="AC172" s="190"/>
    </row>
    <row r="173" spans="1:29" ht="15.75" hidden="1" thickBot="1" x14ac:dyDescent="0.3">
      <c r="B173" s="54"/>
      <c r="C173" s="2"/>
      <c r="D173" s="801" t="s">
        <v>550</v>
      </c>
      <c r="E173" s="801"/>
      <c r="F173" s="373">
        <f t="shared" si="153"/>
        <v>0</v>
      </c>
      <c r="G173" s="621">
        <f t="shared" si="154"/>
        <v>0</v>
      </c>
      <c r="H173" s="621">
        <f t="shared" si="155"/>
        <v>0</v>
      </c>
      <c r="I173" s="684">
        <f t="shared" si="156"/>
        <v>0</v>
      </c>
      <c r="J173" s="527">
        <f t="shared" si="157"/>
        <v>0</v>
      </c>
      <c r="K173" s="527">
        <f t="shared" si="157"/>
        <v>0</v>
      </c>
      <c r="L173" s="568">
        <f t="shared" si="158"/>
        <v>0</v>
      </c>
      <c r="M173" s="141"/>
      <c r="N173" s="159">
        <f t="shared" si="125"/>
        <v>0</v>
      </c>
      <c r="O173" s="73"/>
      <c r="P173" s="1"/>
      <c r="Q173" s="1"/>
      <c r="R173" s="1"/>
      <c r="S173" s="1"/>
      <c r="T173" s="79"/>
      <c r="U173" s="489">
        <f t="shared" si="124"/>
        <v>0</v>
      </c>
      <c r="V173" s="414"/>
      <c r="W173" s="1"/>
      <c r="X173" s="79"/>
      <c r="Y173" s="79"/>
      <c r="Z173" s="79"/>
      <c r="AA173" s="44"/>
      <c r="AB173" s="168"/>
      <c r="AC173" s="190"/>
    </row>
    <row r="174" spans="1:29" ht="15.75" hidden="1" thickBot="1" x14ac:dyDescent="0.3">
      <c r="B174" s="54"/>
      <c r="C174" s="2"/>
      <c r="D174" s="801" t="s">
        <v>551</v>
      </c>
      <c r="E174" s="801"/>
      <c r="F174" s="373">
        <f t="shared" si="153"/>
        <v>0</v>
      </c>
      <c r="G174" s="621">
        <f t="shared" si="154"/>
        <v>0</v>
      </c>
      <c r="H174" s="621">
        <f t="shared" si="155"/>
        <v>0</v>
      </c>
      <c r="I174" s="684">
        <f t="shared" si="156"/>
        <v>0</v>
      </c>
      <c r="J174" s="527">
        <f t="shared" si="157"/>
        <v>0</v>
      </c>
      <c r="K174" s="527">
        <f t="shared" si="157"/>
        <v>0</v>
      </c>
      <c r="L174" s="568">
        <f t="shared" si="158"/>
        <v>0</v>
      </c>
      <c r="M174" s="141"/>
      <c r="N174" s="159">
        <f t="shared" si="125"/>
        <v>0</v>
      </c>
      <c r="O174" s="73"/>
      <c r="P174" s="1"/>
      <c r="Q174" s="1"/>
      <c r="R174" s="1"/>
      <c r="S174" s="1"/>
      <c r="T174" s="79"/>
      <c r="U174" s="489">
        <f t="shared" si="124"/>
        <v>0</v>
      </c>
      <c r="V174" s="414"/>
      <c r="W174" s="1"/>
      <c r="X174" s="79"/>
      <c r="Y174" s="79"/>
      <c r="Z174" s="79"/>
      <c r="AA174" s="44"/>
      <c r="AB174" s="168"/>
      <c r="AC174" s="190"/>
    </row>
    <row r="175" spans="1:29" ht="25.5" hidden="1" customHeight="1" x14ac:dyDescent="0.25">
      <c r="B175" s="54"/>
      <c r="C175" s="2"/>
      <c r="D175" s="798" t="s">
        <v>555</v>
      </c>
      <c r="E175" s="798"/>
      <c r="F175" s="376">
        <f t="shared" si="153"/>
        <v>0</v>
      </c>
      <c r="G175" s="624">
        <f t="shared" si="154"/>
        <v>0</v>
      </c>
      <c r="H175" s="624">
        <f t="shared" si="155"/>
        <v>0</v>
      </c>
      <c r="I175" s="687">
        <f t="shared" si="156"/>
        <v>0</v>
      </c>
      <c r="J175" s="530">
        <f t="shared" si="157"/>
        <v>0</v>
      </c>
      <c r="K175" s="530">
        <f t="shared" si="157"/>
        <v>0</v>
      </c>
      <c r="L175" s="571">
        <f t="shared" si="158"/>
        <v>0</v>
      </c>
      <c r="M175" s="151"/>
      <c r="N175" s="159">
        <f t="shared" si="125"/>
        <v>0</v>
      </c>
      <c r="O175" s="73"/>
      <c r="P175" s="1"/>
      <c r="Q175" s="1"/>
      <c r="R175" s="1"/>
      <c r="S175" s="1"/>
      <c r="T175" s="79"/>
      <c r="U175" s="489">
        <f t="shared" si="124"/>
        <v>0</v>
      </c>
      <c r="V175" s="414"/>
      <c r="W175" s="1"/>
      <c r="X175" s="79"/>
      <c r="Y175" s="79"/>
      <c r="Z175" s="79"/>
      <c r="AA175" s="44"/>
      <c r="AB175" s="168"/>
      <c r="AC175" s="190"/>
    </row>
    <row r="176" spans="1:29" ht="25.5" hidden="1" customHeight="1" x14ac:dyDescent="0.25">
      <c r="B176" s="54"/>
      <c r="C176" s="2"/>
      <c r="D176" s="798" t="s">
        <v>558</v>
      </c>
      <c r="E176" s="798"/>
      <c r="F176" s="376">
        <f t="shared" si="153"/>
        <v>0</v>
      </c>
      <c r="G176" s="624">
        <f t="shared" si="154"/>
        <v>0</v>
      </c>
      <c r="H176" s="624">
        <f t="shared" si="155"/>
        <v>0</v>
      </c>
      <c r="I176" s="687">
        <f t="shared" si="156"/>
        <v>0</v>
      </c>
      <c r="J176" s="530">
        <f t="shared" si="157"/>
        <v>0</v>
      </c>
      <c r="K176" s="530">
        <f t="shared" si="157"/>
        <v>0</v>
      </c>
      <c r="L176" s="571">
        <f t="shared" si="158"/>
        <v>0</v>
      </c>
      <c r="M176" s="151"/>
      <c r="N176" s="159">
        <f t="shared" si="125"/>
        <v>0</v>
      </c>
      <c r="O176" s="73"/>
      <c r="P176" s="1"/>
      <c r="Q176" s="1"/>
      <c r="R176" s="1"/>
      <c r="S176" s="1"/>
      <c r="T176" s="79"/>
      <c r="U176" s="489">
        <f t="shared" si="124"/>
        <v>0</v>
      </c>
      <c r="V176" s="414"/>
      <c r="W176" s="1"/>
      <c r="X176" s="79"/>
      <c r="Y176" s="79"/>
      <c r="Z176" s="79"/>
      <c r="AA176" s="44"/>
      <c r="AB176" s="168"/>
      <c r="AC176" s="190"/>
    </row>
    <row r="177" spans="1:29" ht="25.5" hidden="1" customHeight="1" x14ac:dyDescent="0.25">
      <c r="B177" s="54"/>
      <c r="C177" s="2"/>
      <c r="D177" s="798" t="s">
        <v>560</v>
      </c>
      <c r="E177" s="798"/>
      <c r="F177" s="376">
        <f t="shared" si="153"/>
        <v>0</v>
      </c>
      <c r="G177" s="624">
        <f t="shared" si="154"/>
        <v>0</v>
      </c>
      <c r="H177" s="624">
        <f t="shared" si="155"/>
        <v>0</v>
      </c>
      <c r="I177" s="687">
        <f t="shared" si="156"/>
        <v>0</v>
      </c>
      <c r="J177" s="530">
        <f t="shared" si="157"/>
        <v>0</v>
      </c>
      <c r="K177" s="530">
        <f t="shared" si="157"/>
        <v>0</v>
      </c>
      <c r="L177" s="571">
        <f t="shared" si="158"/>
        <v>0</v>
      </c>
      <c r="M177" s="151"/>
      <c r="N177" s="159">
        <f t="shared" si="125"/>
        <v>0</v>
      </c>
      <c r="O177" s="73"/>
      <c r="P177" s="1"/>
      <c r="Q177" s="1"/>
      <c r="R177" s="1"/>
      <c r="S177" s="1"/>
      <c r="T177" s="79"/>
      <c r="U177" s="489">
        <f t="shared" si="124"/>
        <v>0</v>
      </c>
      <c r="V177" s="414"/>
      <c r="W177" s="1"/>
      <c r="X177" s="79"/>
      <c r="Y177" s="79"/>
      <c r="Z177" s="79"/>
      <c r="AA177" s="44"/>
      <c r="AB177" s="168"/>
      <c r="AC177" s="190"/>
    </row>
    <row r="178" spans="1:29" ht="25.5" hidden="1" customHeight="1" x14ac:dyDescent="0.25">
      <c r="B178" s="54"/>
      <c r="C178" s="2"/>
      <c r="D178" s="798" t="s">
        <v>563</v>
      </c>
      <c r="E178" s="798"/>
      <c r="F178" s="376">
        <f t="shared" si="153"/>
        <v>0</v>
      </c>
      <c r="G178" s="624">
        <f t="shared" si="154"/>
        <v>0</v>
      </c>
      <c r="H178" s="624">
        <f t="shared" si="155"/>
        <v>0</v>
      </c>
      <c r="I178" s="687">
        <f t="shared" si="156"/>
        <v>0</v>
      </c>
      <c r="J178" s="530">
        <f t="shared" si="157"/>
        <v>0</v>
      </c>
      <c r="K178" s="530">
        <f t="shared" si="157"/>
        <v>0</v>
      </c>
      <c r="L178" s="571">
        <f t="shared" si="158"/>
        <v>0</v>
      </c>
      <c r="M178" s="151"/>
      <c r="N178" s="159">
        <f t="shared" si="125"/>
        <v>0</v>
      </c>
      <c r="O178" s="73"/>
      <c r="P178" s="1"/>
      <c r="Q178" s="1"/>
      <c r="R178" s="1"/>
      <c r="S178" s="1"/>
      <c r="T178" s="79"/>
      <c r="U178" s="489">
        <f t="shared" si="124"/>
        <v>0</v>
      </c>
      <c r="V178" s="414"/>
      <c r="W178" s="1"/>
      <c r="X178" s="79"/>
      <c r="Y178" s="79"/>
      <c r="Z178" s="79"/>
      <c r="AA178" s="44"/>
      <c r="AB178" s="168"/>
      <c r="AC178" s="190"/>
    </row>
    <row r="179" spans="1:29" s="18" customFormat="1" ht="25.5" hidden="1" customHeight="1" x14ac:dyDescent="0.25">
      <c r="A179" s="128" t="s">
        <v>273</v>
      </c>
      <c r="B179" s="90" t="s">
        <v>685</v>
      </c>
      <c r="C179" s="841" t="s">
        <v>606</v>
      </c>
      <c r="D179" s="842"/>
      <c r="E179" s="842"/>
      <c r="F179" s="383">
        <f t="shared" ref="F179:L179" si="159">F180+F181+F182+F183+F184+F185+F186+F187+F188+F189</f>
        <v>0</v>
      </c>
      <c r="G179" s="631">
        <f t="shared" si="159"/>
        <v>0</v>
      </c>
      <c r="H179" s="631">
        <f t="shared" si="159"/>
        <v>0</v>
      </c>
      <c r="I179" s="694">
        <f t="shared" si="159"/>
        <v>0</v>
      </c>
      <c r="J179" s="537">
        <f t="shared" ref="J179" si="160">J180+J181+J182+J183+J184+J185+J186+J187+J188+J189</f>
        <v>0</v>
      </c>
      <c r="K179" s="537">
        <f t="shared" si="159"/>
        <v>0</v>
      </c>
      <c r="L179" s="578">
        <f t="shared" si="159"/>
        <v>0</v>
      </c>
      <c r="M179" s="155">
        <f t="shared" ref="M179:AA179" si="161">M180+M181+M182+M183+M184+M185+M186+M187+M188+M189</f>
        <v>0</v>
      </c>
      <c r="N179" s="158">
        <f t="shared" si="125"/>
        <v>0</v>
      </c>
      <c r="O179" s="92">
        <f t="shared" si="161"/>
        <v>0</v>
      </c>
      <c r="P179" s="93">
        <f t="shared" si="161"/>
        <v>0</v>
      </c>
      <c r="Q179" s="93">
        <f t="shared" si="161"/>
        <v>0</v>
      </c>
      <c r="R179" s="93">
        <f t="shared" si="161"/>
        <v>0</v>
      </c>
      <c r="S179" s="93">
        <f t="shared" si="161"/>
        <v>0</v>
      </c>
      <c r="T179" s="96">
        <f t="shared" si="161"/>
        <v>0</v>
      </c>
      <c r="U179" s="487">
        <f t="shared" si="124"/>
        <v>0</v>
      </c>
      <c r="V179" s="412">
        <f t="shared" si="161"/>
        <v>0</v>
      </c>
      <c r="W179" s="93">
        <f t="shared" si="161"/>
        <v>0</v>
      </c>
      <c r="X179" s="96">
        <f t="shared" si="161"/>
        <v>0</v>
      </c>
      <c r="Y179" s="96">
        <f t="shared" si="161"/>
        <v>0</v>
      </c>
      <c r="Z179" s="96">
        <f t="shared" si="161"/>
        <v>0</v>
      </c>
      <c r="AA179" s="97">
        <f t="shared" si="161"/>
        <v>0</v>
      </c>
      <c r="AB179" s="168"/>
      <c r="AC179" s="190"/>
    </row>
    <row r="180" spans="1:29" ht="15.75" hidden="1" thickBot="1" x14ac:dyDescent="0.3">
      <c r="B180" s="54"/>
      <c r="C180" s="2"/>
      <c r="D180" s="801" t="s">
        <v>815</v>
      </c>
      <c r="E180" s="801"/>
      <c r="F180" s="373">
        <f t="shared" ref="F180:F189" si="162">SUM(N180:Z180)</f>
        <v>0</v>
      </c>
      <c r="G180" s="621">
        <f t="shared" ref="G180:G189" si="163">SUM(N180:Z180)</f>
        <v>0</v>
      </c>
      <c r="H180" s="621">
        <f t="shared" ref="H180:H189" si="164">SUM(N180:Z180)</f>
        <v>0</v>
      </c>
      <c r="I180" s="684">
        <f t="shared" ref="I180:I189" si="165">SUM(N180:Z180)</f>
        <v>0</v>
      </c>
      <c r="J180" s="527">
        <f t="shared" ref="J180:K189" si="166">SUM(N180:Z180)</f>
        <v>0</v>
      </c>
      <c r="K180" s="527">
        <f t="shared" si="166"/>
        <v>0</v>
      </c>
      <c r="L180" s="568">
        <f t="shared" ref="L180:L189" si="167">SUM(O180:AA180)</f>
        <v>0</v>
      </c>
      <c r="M180" s="141"/>
      <c r="N180" s="159">
        <f t="shared" si="125"/>
        <v>0</v>
      </c>
      <c r="O180" s="73"/>
      <c r="P180" s="1"/>
      <c r="Q180" s="1"/>
      <c r="R180" s="1"/>
      <c r="S180" s="1"/>
      <c r="T180" s="79"/>
      <c r="U180" s="489">
        <f t="shared" si="124"/>
        <v>0</v>
      </c>
      <c r="V180" s="414"/>
      <c r="W180" s="1"/>
      <c r="X180" s="79"/>
      <c r="Y180" s="79"/>
      <c r="Z180" s="79"/>
      <c r="AA180" s="44"/>
      <c r="AB180" s="168"/>
      <c r="AC180" s="190"/>
    </row>
    <row r="181" spans="1:29" ht="15.75" hidden="1" thickBot="1" x14ac:dyDescent="0.3">
      <c r="B181" s="54"/>
      <c r="C181" s="2"/>
      <c r="D181" s="801" t="s">
        <v>816</v>
      </c>
      <c r="E181" s="801"/>
      <c r="F181" s="373">
        <f t="shared" si="162"/>
        <v>0</v>
      </c>
      <c r="G181" s="621">
        <f t="shared" si="163"/>
        <v>0</v>
      </c>
      <c r="H181" s="621">
        <f t="shared" si="164"/>
        <v>0</v>
      </c>
      <c r="I181" s="684">
        <f t="shared" si="165"/>
        <v>0</v>
      </c>
      <c r="J181" s="527">
        <f t="shared" si="166"/>
        <v>0</v>
      </c>
      <c r="K181" s="527">
        <f t="shared" si="166"/>
        <v>0</v>
      </c>
      <c r="L181" s="568">
        <f t="shared" si="167"/>
        <v>0</v>
      </c>
      <c r="M181" s="141"/>
      <c r="N181" s="159">
        <f t="shared" si="125"/>
        <v>0</v>
      </c>
      <c r="O181" s="73"/>
      <c r="P181" s="1"/>
      <c r="Q181" s="1"/>
      <c r="R181" s="1"/>
      <c r="S181" s="1"/>
      <c r="T181" s="79"/>
      <c r="U181" s="489">
        <f t="shared" si="124"/>
        <v>0</v>
      </c>
      <c r="V181" s="414"/>
      <c r="W181" s="1"/>
      <c r="X181" s="79"/>
      <c r="Y181" s="79"/>
      <c r="Z181" s="79"/>
      <c r="AA181" s="44"/>
      <c r="AB181" s="168"/>
      <c r="AC181" s="190"/>
    </row>
    <row r="182" spans="1:29" ht="15.75" hidden="1" thickBot="1" x14ac:dyDescent="0.3">
      <c r="B182" s="54"/>
      <c r="C182" s="2"/>
      <c r="D182" s="801" t="s">
        <v>546</v>
      </c>
      <c r="E182" s="801"/>
      <c r="F182" s="373">
        <f t="shared" si="162"/>
        <v>0</v>
      </c>
      <c r="G182" s="621">
        <f t="shared" si="163"/>
        <v>0</v>
      </c>
      <c r="H182" s="621">
        <f t="shared" si="164"/>
        <v>0</v>
      </c>
      <c r="I182" s="684">
        <f t="shared" si="165"/>
        <v>0</v>
      </c>
      <c r="J182" s="527">
        <f t="shared" si="166"/>
        <v>0</v>
      </c>
      <c r="K182" s="527">
        <f t="shared" si="166"/>
        <v>0</v>
      </c>
      <c r="L182" s="568">
        <f t="shared" si="167"/>
        <v>0</v>
      </c>
      <c r="M182" s="141"/>
      <c r="N182" s="159">
        <f t="shared" si="125"/>
        <v>0</v>
      </c>
      <c r="O182" s="73"/>
      <c r="P182" s="1"/>
      <c r="Q182" s="1"/>
      <c r="R182" s="1"/>
      <c r="S182" s="1"/>
      <c r="T182" s="79"/>
      <c r="U182" s="489">
        <f t="shared" si="124"/>
        <v>0</v>
      </c>
      <c r="V182" s="414"/>
      <c r="W182" s="1"/>
      <c r="X182" s="79"/>
      <c r="Y182" s="79"/>
      <c r="Z182" s="79"/>
      <c r="AA182" s="44"/>
      <c r="AB182" s="168"/>
      <c r="AC182" s="190"/>
    </row>
    <row r="183" spans="1:29" ht="25.5" hidden="1" customHeight="1" x14ac:dyDescent="0.25">
      <c r="B183" s="54"/>
      <c r="C183" s="2"/>
      <c r="D183" s="798" t="s">
        <v>549</v>
      </c>
      <c r="E183" s="798"/>
      <c r="F183" s="376">
        <f t="shared" si="162"/>
        <v>0</v>
      </c>
      <c r="G183" s="624">
        <f t="shared" si="163"/>
        <v>0</v>
      </c>
      <c r="H183" s="624">
        <f t="shared" si="164"/>
        <v>0</v>
      </c>
      <c r="I183" s="687">
        <f t="shared" si="165"/>
        <v>0</v>
      </c>
      <c r="J183" s="530">
        <f t="shared" si="166"/>
        <v>0</v>
      </c>
      <c r="K183" s="530">
        <f t="shared" si="166"/>
        <v>0</v>
      </c>
      <c r="L183" s="571">
        <f t="shared" si="167"/>
        <v>0</v>
      </c>
      <c r="M183" s="151"/>
      <c r="N183" s="159">
        <f t="shared" si="125"/>
        <v>0</v>
      </c>
      <c r="O183" s="73"/>
      <c r="P183" s="1"/>
      <c r="Q183" s="1"/>
      <c r="R183" s="1"/>
      <c r="S183" s="1"/>
      <c r="T183" s="79"/>
      <c r="U183" s="489">
        <f t="shared" si="124"/>
        <v>0</v>
      </c>
      <c r="V183" s="414"/>
      <c r="W183" s="1"/>
      <c r="X183" s="79"/>
      <c r="Y183" s="79"/>
      <c r="Z183" s="79"/>
      <c r="AA183" s="44"/>
      <c r="AB183" s="168"/>
      <c r="AC183" s="190"/>
    </row>
    <row r="184" spans="1:29" ht="15.75" hidden="1" thickBot="1" x14ac:dyDescent="0.3">
      <c r="B184" s="54"/>
      <c r="C184" s="2"/>
      <c r="D184" s="801" t="s">
        <v>552</v>
      </c>
      <c r="E184" s="801"/>
      <c r="F184" s="373">
        <f t="shared" si="162"/>
        <v>0</v>
      </c>
      <c r="G184" s="621">
        <f t="shared" si="163"/>
        <v>0</v>
      </c>
      <c r="H184" s="621">
        <f t="shared" si="164"/>
        <v>0</v>
      </c>
      <c r="I184" s="684">
        <f t="shared" si="165"/>
        <v>0</v>
      </c>
      <c r="J184" s="527">
        <f t="shared" si="166"/>
        <v>0</v>
      </c>
      <c r="K184" s="527">
        <f t="shared" si="166"/>
        <v>0</v>
      </c>
      <c r="L184" s="568">
        <f t="shared" si="167"/>
        <v>0</v>
      </c>
      <c r="M184" s="141"/>
      <c r="N184" s="159">
        <f t="shared" si="125"/>
        <v>0</v>
      </c>
      <c r="O184" s="73"/>
      <c r="P184" s="1"/>
      <c r="Q184" s="1"/>
      <c r="R184" s="1"/>
      <c r="S184" s="1"/>
      <c r="T184" s="79"/>
      <c r="U184" s="489">
        <f t="shared" si="124"/>
        <v>0</v>
      </c>
      <c r="V184" s="414"/>
      <c r="W184" s="1"/>
      <c r="X184" s="79"/>
      <c r="Y184" s="79"/>
      <c r="Z184" s="79"/>
      <c r="AA184" s="44"/>
      <c r="AB184" s="168"/>
      <c r="AC184" s="190"/>
    </row>
    <row r="185" spans="1:29" ht="15.75" hidden="1" thickBot="1" x14ac:dyDescent="0.3">
      <c r="B185" s="54"/>
      <c r="C185" s="2"/>
      <c r="D185" s="801" t="s">
        <v>817</v>
      </c>
      <c r="E185" s="801"/>
      <c r="F185" s="373">
        <f t="shared" si="162"/>
        <v>0</v>
      </c>
      <c r="G185" s="621">
        <f t="shared" si="163"/>
        <v>0</v>
      </c>
      <c r="H185" s="621">
        <f t="shared" si="164"/>
        <v>0</v>
      </c>
      <c r="I185" s="684">
        <f t="shared" si="165"/>
        <v>0</v>
      </c>
      <c r="J185" s="527">
        <f t="shared" si="166"/>
        <v>0</v>
      </c>
      <c r="K185" s="527">
        <f t="shared" si="166"/>
        <v>0</v>
      </c>
      <c r="L185" s="568">
        <f t="shared" si="167"/>
        <v>0</v>
      </c>
      <c r="M185" s="141"/>
      <c r="N185" s="159">
        <f t="shared" si="125"/>
        <v>0</v>
      </c>
      <c r="O185" s="73"/>
      <c r="P185" s="1"/>
      <c r="Q185" s="1"/>
      <c r="R185" s="1"/>
      <c r="S185" s="1"/>
      <c r="T185" s="79"/>
      <c r="U185" s="489">
        <f t="shared" si="124"/>
        <v>0</v>
      </c>
      <c r="V185" s="414"/>
      <c r="W185" s="1"/>
      <c r="X185" s="79"/>
      <c r="Y185" s="79"/>
      <c r="Z185" s="79"/>
      <c r="AA185" s="44"/>
      <c r="AB185" s="168"/>
      <c r="AC185" s="190"/>
    </row>
    <row r="186" spans="1:29" ht="25.5" hidden="1" customHeight="1" x14ac:dyDescent="0.25">
      <c r="B186" s="54"/>
      <c r="C186" s="2"/>
      <c r="D186" s="798" t="s">
        <v>556</v>
      </c>
      <c r="E186" s="798"/>
      <c r="F186" s="376">
        <f t="shared" si="162"/>
        <v>0</v>
      </c>
      <c r="G186" s="624">
        <f t="shared" si="163"/>
        <v>0</v>
      </c>
      <c r="H186" s="624">
        <f t="shared" si="164"/>
        <v>0</v>
      </c>
      <c r="I186" s="687">
        <f t="shared" si="165"/>
        <v>0</v>
      </c>
      <c r="J186" s="530">
        <f t="shared" si="166"/>
        <v>0</v>
      </c>
      <c r="K186" s="530">
        <f t="shared" si="166"/>
        <v>0</v>
      </c>
      <c r="L186" s="571">
        <f t="shared" si="167"/>
        <v>0</v>
      </c>
      <c r="M186" s="151"/>
      <c r="N186" s="159">
        <f t="shared" si="125"/>
        <v>0</v>
      </c>
      <c r="O186" s="73"/>
      <c r="P186" s="1"/>
      <c r="Q186" s="1"/>
      <c r="R186" s="1"/>
      <c r="S186" s="1"/>
      <c r="T186" s="79"/>
      <c r="U186" s="489">
        <f t="shared" si="124"/>
        <v>0</v>
      </c>
      <c r="V186" s="414"/>
      <c r="W186" s="1"/>
      <c r="X186" s="79"/>
      <c r="Y186" s="79"/>
      <c r="Z186" s="79"/>
      <c r="AA186" s="44"/>
      <c r="AB186" s="168"/>
      <c r="AC186" s="190"/>
    </row>
    <row r="187" spans="1:29" ht="25.5" hidden="1" customHeight="1" x14ac:dyDescent="0.25">
      <c r="B187" s="54"/>
      <c r="C187" s="2"/>
      <c r="D187" s="798" t="s">
        <v>559</v>
      </c>
      <c r="E187" s="798"/>
      <c r="F187" s="376">
        <f t="shared" si="162"/>
        <v>0</v>
      </c>
      <c r="G187" s="624">
        <f t="shared" si="163"/>
        <v>0</v>
      </c>
      <c r="H187" s="624">
        <f t="shared" si="164"/>
        <v>0</v>
      </c>
      <c r="I187" s="687">
        <f t="shared" si="165"/>
        <v>0</v>
      </c>
      <c r="J187" s="530">
        <f t="shared" si="166"/>
        <v>0</v>
      </c>
      <c r="K187" s="530">
        <f t="shared" si="166"/>
        <v>0</v>
      </c>
      <c r="L187" s="571">
        <f t="shared" si="167"/>
        <v>0</v>
      </c>
      <c r="M187" s="151"/>
      <c r="N187" s="159">
        <f t="shared" si="125"/>
        <v>0</v>
      </c>
      <c r="O187" s="73"/>
      <c r="P187" s="1"/>
      <c r="Q187" s="1"/>
      <c r="R187" s="1"/>
      <c r="S187" s="1"/>
      <c r="T187" s="79"/>
      <c r="U187" s="489">
        <f t="shared" si="124"/>
        <v>0</v>
      </c>
      <c r="V187" s="414"/>
      <c r="W187" s="1"/>
      <c r="X187" s="79"/>
      <c r="Y187" s="79"/>
      <c r="Z187" s="79"/>
      <c r="AA187" s="44"/>
      <c r="AB187" s="168"/>
      <c r="AC187" s="190"/>
    </row>
    <row r="188" spans="1:29" ht="25.5" hidden="1" customHeight="1" x14ac:dyDescent="0.25">
      <c r="B188" s="54"/>
      <c r="C188" s="2"/>
      <c r="D188" s="798" t="s">
        <v>561</v>
      </c>
      <c r="E188" s="798"/>
      <c r="F188" s="376">
        <f t="shared" si="162"/>
        <v>0</v>
      </c>
      <c r="G188" s="624">
        <f t="shared" si="163"/>
        <v>0</v>
      </c>
      <c r="H188" s="624">
        <f t="shared" si="164"/>
        <v>0</v>
      </c>
      <c r="I188" s="687">
        <f t="shared" si="165"/>
        <v>0</v>
      </c>
      <c r="J188" s="530">
        <f t="shared" si="166"/>
        <v>0</v>
      </c>
      <c r="K188" s="530">
        <f t="shared" si="166"/>
        <v>0</v>
      </c>
      <c r="L188" s="571">
        <f t="shared" si="167"/>
        <v>0</v>
      </c>
      <c r="M188" s="151"/>
      <c r="N188" s="159">
        <f t="shared" si="125"/>
        <v>0</v>
      </c>
      <c r="O188" s="73"/>
      <c r="P188" s="1"/>
      <c r="Q188" s="1"/>
      <c r="R188" s="1"/>
      <c r="S188" s="1"/>
      <c r="T188" s="79"/>
      <c r="U188" s="489">
        <f t="shared" si="124"/>
        <v>0</v>
      </c>
      <c r="V188" s="414"/>
      <c r="W188" s="1"/>
      <c r="X188" s="79"/>
      <c r="Y188" s="79"/>
      <c r="Z188" s="79"/>
      <c r="AA188" s="44"/>
      <c r="AB188" s="168"/>
      <c r="AC188" s="190"/>
    </row>
    <row r="189" spans="1:29" ht="25.5" hidden="1" customHeight="1" x14ac:dyDescent="0.25">
      <c r="B189" s="54"/>
      <c r="C189" s="2"/>
      <c r="D189" s="798" t="s">
        <v>564</v>
      </c>
      <c r="E189" s="798"/>
      <c r="F189" s="376">
        <f t="shared" si="162"/>
        <v>0</v>
      </c>
      <c r="G189" s="624">
        <f t="shared" si="163"/>
        <v>0</v>
      </c>
      <c r="H189" s="624">
        <f t="shared" si="164"/>
        <v>0</v>
      </c>
      <c r="I189" s="687">
        <f t="shared" si="165"/>
        <v>0</v>
      </c>
      <c r="J189" s="530">
        <f t="shared" si="166"/>
        <v>0</v>
      </c>
      <c r="K189" s="530">
        <f t="shared" si="166"/>
        <v>0</v>
      </c>
      <c r="L189" s="571">
        <f t="shared" si="167"/>
        <v>0</v>
      </c>
      <c r="M189" s="151"/>
      <c r="N189" s="159">
        <f t="shared" si="125"/>
        <v>0</v>
      </c>
      <c r="O189" s="73"/>
      <c r="P189" s="1"/>
      <c r="Q189" s="1"/>
      <c r="R189" s="1"/>
      <c r="S189" s="1"/>
      <c r="T189" s="79"/>
      <c r="U189" s="489">
        <f t="shared" si="124"/>
        <v>0</v>
      </c>
      <c r="V189" s="414"/>
      <c r="W189" s="1"/>
      <c r="X189" s="79"/>
      <c r="Y189" s="79"/>
      <c r="Z189" s="79"/>
      <c r="AA189" s="44"/>
      <c r="AB189" s="168"/>
      <c r="AC189" s="190"/>
    </row>
    <row r="190" spans="1:29" s="18" customFormat="1" ht="15.75" hidden="1" thickBot="1" x14ac:dyDescent="0.3">
      <c r="A190" s="125" t="s">
        <v>274</v>
      </c>
      <c r="B190" s="90" t="s">
        <v>686</v>
      </c>
      <c r="C190" s="803" t="s">
        <v>275</v>
      </c>
      <c r="D190" s="804"/>
      <c r="E190" s="804"/>
      <c r="F190" s="366">
        <f t="shared" ref="F190:L190" si="168">F191+F192+F193+F194+F195+F196+F197+F198+F199+F200</f>
        <v>0</v>
      </c>
      <c r="G190" s="614">
        <f t="shared" si="168"/>
        <v>0</v>
      </c>
      <c r="H190" s="614">
        <f t="shared" si="168"/>
        <v>0</v>
      </c>
      <c r="I190" s="677">
        <f t="shared" si="168"/>
        <v>0</v>
      </c>
      <c r="J190" s="520">
        <f t="shared" ref="J190" si="169">J191+J192+J193+J194+J195+J196+J197+J198+J199+J200</f>
        <v>0</v>
      </c>
      <c r="K190" s="520">
        <f t="shared" si="168"/>
        <v>0</v>
      </c>
      <c r="L190" s="561">
        <f t="shared" si="168"/>
        <v>0</v>
      </c>
      <c r="M190" s="142">
        <f t="shared" ref="M190:AA190" si="170">M191+M192+M193+M194+M195+M196+M197+M198+M199+M200</f>
        <v>0</v>
      </c>
      <c r="N190" s="158">
        <f t="shared" si="125"/>
        <v>0</v>
      </c>
      <c r="O190" s="92">
        <f t="shared" si="170"/>
        <v>0</v>
      </c>
      <c r="P190" s="93">
        <f t="shared" si="170"/>
        <v>0</v>
      </c>
      <c r="Q190" s="93">
        <f t="shared" si="170"/>
        <v>0</v>
      </c>
      <c r="R190" s="93">
        <f t="shared" si="170"/>
        <v>0</v>
      </c>
      <c r="S190" s="93">
        <f t="shared" si="170"/>
        <v>0</v>
      </c>
      <c r="T190" s="96">
        <f t="shared" si="170"/>
        <v>0</v>
      </c>
      <c r="U190" s="487">
        <f t="shared" si="124"/>
        <v>0</v>
      </c>
      <c r="V190" s="412">
        <f t="shared" si="170"/>
        <v>0</v>
      </c>
      <c r="W190" s="93">
        <f t="shared" si="170"/>
        <v>0</v>
      </c>
      <c r="X190" s="96">
        <f t="shared" si="170"/>
        <v>0</v>
      </c>
      <c r="Y190" s="96">
        <f t="shared" si="170"/>
        <v>0</v>
      </c>
      <c r="Z190" s="96">
        <f t="shared" si="170"/>
        <v>0</v>
      </c>
      <c r="AA190" s="97">
        <f t="shared" si="170"/>
        <v>0</v>
      </c>
      <c r="AB190" s="168"/>
      <c r="AC190" s="190"/>
    </row>
    <row r="191" spans="1:29" ht="15.75" hidden="1" thickBot="1" x14ac:dyDescent="0.3">
      <c r="B191" s="54"/>
      <c r="C191" s="2"/>
      <c r="D191" s="801" t="s">
        <v>371</v>
      </c>
      <c r="E191" s="801"/>
      <c r="F191" s="373">
        <f t="shared" ref="F191:F200" si="171">SUM(N191:Z191)</f>
        <v>0</v>
      </c>
      <c r="G191" s="621">
        <f t="shared" ref="G191:G200" si="172">SUM(N191:Z191)</f>
        <v>0</v>
      </c>
      <c r="H191" s="621">
        <f t="shared" ref="H191:H200" si="173">SUM(N191:Z191)</f>
        <v>0</v>
      </c>
      <c r="I191" s="684">
        <f t="shared" ref="I191:I200" si="174">SUM(N191:Z191)</f>
        <v>0</v>
      </c>
      <c r="J191" s="527">
        <f t="shared" ref="J191:K200" si="175">SUM(N191:Z191)</f>
        <v>0</v>
      </c>
      <c r="K191" s="527">
        <f t="shared" si="175"/>
        <v>0</v>
      </c>
      <c r="L191" s="568">
        <f t="shared" ref="L191:L200" si="176">SUM(O191:AA191)</f>
        <v>0</v>
      </c>
      <c r="M191" s="141"/>
      <c r="N191" s="159">
        <f t="shared" si="125"/>
        <v>0</v>
      </c>
      <c r="O191" s="73"/>
      <c r="P191" s="1"/>
      <c r="Q191" s="1"/>
      <c r="R191" s="1"/>
      <c r="S191" s="1"/>
      <c r="T191" s="79"/>
      <c r="U191" s="489">
        <f t="shared" si="124"/>
        <v>0</v>
      </c>
      <c r="V191" s="414"/>
      <c r="W191" s="1"/>
      <c r="X191" s="79"/>
      <c r="Y191" s="79"/>
      <c r="Z191" s="79"/>
      <c r="AA191" s="44"/>
      <c r="AB191" s="168"/>
      <c r="AC191" s="190"/>
    </row>
    <row r="192" spans="1:29" ht="15.75" hidden="1" thickBot="1" x14ac:dyDescent="0.3">
      <c r="B192" s="54"/>
      <c r="C192" s="2"/>
      <c r="D192" s="801" t="s">
        <v>544</v>
      </c>
      <c r="E192" s="801"/>
      <c r="F192" s="373">
        <f t="shared" si="171"/>
        <v>0</v>
      </c>
      <c r="G192" s="621">
        <f t="shared" si="172"/>
        <v>0</v>
      </c>
      <c r="H192" s="621">
        <f t="shared" si="173"/>
        <v>0</v>
      </c>
      <c r="I192" s="684">
        <f t="shared" si="174"/>
        <v>0</v>
      </c>
      <c r="J192" s="527">
        <f t="shared" si="175"/>
        <v>0</v>
      </c>
      <c r="K192" s="527">
        <f t="shared" si="175"/>
        <v>0</v>
      </c>
      <c r="L192" s="568">
        <f t="shared" si="176"/>
        <v>0</v>
      </c>
      <c r="M192" s="141"/>
      <c r="N192" s="159">
        <f t="shared" si="125"/>
        <v>0</v>
      </c>
      <c r="O192" s="73"/>
      <c r="P192" s="1"/>
      <c r="Q192" s="1"/>
      <c r="R192" s="1"/>
      <c r="S192" s="1"/>
      <c r="T192" s="79"/>
      <c r="U192" s="489">
        <f t="shared" si="124"/>
        <v>0</v>
      </c>
      <c r="V192" s="414"/>
      <c r="W192" s="1"/>
      <c r="X192" s="79"/>
      <c r="Y192" s="79"/>
      <c r="Z192" s="79"/>
      <c r="AA192" s="44"/>
      <c r="AB192" s="168"/>
      <c r="AC192" s="190"/>
    </row>
    <row r="193" spans="1:29" ht="15.75" hidden="1" thickBot="1" x14ac:dyDescent="0.3">
      <c r="B193" s="54"/>
      <c r="C193" s="2"/>
      <c r="D193" s="801" t="s">
        <v>547</v>
      </c>
      <c r="E193" s="801"/>
      <c r="F193" s="373">
        <f t="shared" si="171"/>
        <v>0</v>
      </c>
      <c r="G193" s="621">
        <f t="shared" si="172"/>
        <v>0</v>
      </c>
      <c r="H193" s="621">
        <f t="shared" si="173"/>
        <v>0</v>
      </c>
      <c r="I193" s="684">
        <f t="shared" si="174"/>
        <v>0</v>
      </c>
      <c r="J193" s="527">
        <f t="shared" si="175"/>
        <v>0</v>
      </c>
      <c r="K193" s="527">
        <f t="shared" si="175"/>
        <v>0</v>
      </c>
      <c r="L193" s="568">
        <f t="shared" si="176"/>
        <v>0</v>
      </c>
      <c r="M193" s="141"/>
      <c r="N193" s="159">
        <f t="shared" si="125"/>
        <v>0</v>
      </c>
      <c r="O193" s="73"/>
      <c r="P193" s="1"/>
      <c r="Q193" s="1"/>
      <c r="R193" s="1"/>
      <c r="S193" s="1"/>
      <c r="T193" s="79"/>
      <c r="U193" s="489">
        <f t="shared" si="124"/>
        <v>0</v>
      </c>
      <c r="V193" s="414"/>
      <c r="W193" s="1"/>
      <c r="X193" s="79"/>
      <c r="Y193" s="79"/>
      <c r="Z193" s="79"/>
      <c r="AA193" s="44"/>
      <c r="AB193" s="168"/>
      <c r="AC193" s="190"/>
    </row>
    <row r="194" spans="1:29" ht="15.75" hidden="1" thickBot="1" x14ac:dyDescent="0.3">
      <c r="B194" s="54"/>
      <c r="C194" s="2"/>
      <c r="D194" s="798" t="s">
        <v>818</v>
      </c>
      <c r="E194" s="798"/>
      <c r="F194" s="376">
        <f t="shared" si="171"/>
        <v>0</v>
      </c>
      <c r="G194" s="624">
        <f t="shared" si="172"/>
        <v>0</v>
      </c>
      <c r="H194" s="624">
        <f t="shared" si="173"/>
        <v>0</v>
      </c>
      <c r="I194" s="687">
        <f t="shared" si="174"/>
        <v>0</v>
      </c>
      <c r="J194" s="530">
        <f t="shared" si="175"/>
        <v>0</v>
      </c>
      <c r="K194" s="530">
        <f t="shared" si="175"/>
        <v>0</v>
      </c>
      <c r="L194" s="571">
        <f t="shared" si="176"/>
        <v>0</v>
      </c>
      <c r="M194" s="151"/>
      <c r="N194" s="159">
        <f t="shared" si="125"/>
        <v>0</v>
      </c>
      <c r="O194" s="73"/>
      <c r="P194" s="1"/>
      <c r="Q194" s="1"/>
      <c r="R194" s="1"/>
      <c r="S194" s="1"/>
      <c r="T194" s="79"/>
      <c r="U194" s="489">
        <f t="shared" si="124"/>
        <v>0</v>
      </c>
      <c r="V194" s="414"/>
      <c r="W194" s="1"/>
      <c r="X194" s="79"/>
      <c r="Y194" s="79"/>
      <c r="Z194" s="79"/>
      <c r="AA194" s="44"/>
      <c r="AB194" s="168"/>
      <c r="AC194" s="190"/>
    </row>
    <row r="195" spans="1:29" ht="15.75" hidden="1" thickBot="1" x14ac:dyDescent="0.3">
      <c r="B195" s="54"/>
      <c r="C195" s="2"/>
      <c r="D195" s="801" t="s">
        <v>554</v>
      </c>
      <c r="E195" s="801"/>
      <c r="F195" s="373">
        <f t="shared" si="171"/>
        <v>0</v>
      </c>
      <c r="G195" s="621">
        <f t="shared" si="172"/>
        <v>0</v>
      </c>
      <c r="H195" s="621">
        <f t="shared" si="173"/>
        <v>0</v>
      </c>
      <c r="I195" s="684">
        <f t="shared" si="174"/>
        <v>0</v>
      </c>
      <c r="J195" s="527">
        <f t="shared" si="175"/>
        <v>0</v>
      </c>
      <c r="K195" s="527">
        <f t="shared" si="175"/>
        <v>0</v>
      </c>
      <c r="L195" s="568">
        <f t="shared" si="176"/>
        <v>0</v>
      </c>
      <c r="M195" s="141"/>
      <c r="N195" s="159">
        <f t="shared" si="125"/>
        <v>0</v>
      </c>
      <c r="O195" s="73"/>
      <c r="P195" s="1"/>
      <c r="Q195" s="1"/>
      <c r="R195" s="1"/>
      <c r="S195" s="1"/>
      <c r="T195" s="79"/>
      <c r="U195" s="489">
        <f t="shared" si="124"/>
        <v>0</v>
      </c>
      <c r="V195" s="414"/>
      <c r="W195" s="1"/>
      <c r="X195" s="79"/>
      <c r="Y195" s="79"/>
      <c r="Z195" s="79"/>
      <c r="AA195" s="44"/>
      <c r="AB195" s="168"/>
      <c r="AC195" s="190"/>
    </row>
    <row r="196" spans="1:29" ht="15.75" hidden="1" thickBot="1" x14ac:dyDescent="0.3">
      <c r="B196" s="54"/>
      <c r="C196" s="2"/>
      <c r="D196" s="801" t="s">
        <v>553</v>
      </c>
      <c r="E196" s="801"/>
      <c r="F196" s="373">
        <f t="shared" si="171"/>
        <v>0</v>
      </c>
      <c r="G196" s="621">
        <f t="shared" si="172"/>
        <v>0</v>
      </c>
      <c r="H196" s="621">
        <f t="shared" si="173"/>
        <v>0</v>
      </c>
      <c r="I196" s="684">
        <f t="shared" si="174"/>
        <v>0</v>
      </c>
      <c r="J196" s="527">
        <f t="shared" si="175"/>
        <v>0</v>
      </c>
      <c r="K196" s="527">
        <f t="shared" si="175"/>
        <v>0</v>
      </c>
      <c r="L196" s="568">
        <f t="shared" si="176"/>
        <v>0</v>
      </c>
      <c r="M196" s="141"/>
      <c r="N196" s="159">
        <f t="shared" si="125"/>
        <v>0</v>
      </c>
      <c r="O196" s="73"/>
      <c r="P196" s="1"/>
      <c r="Q196" s="1"/>
      <c r="R196" s="1"/>
      <c r="S196" s="1"/>
      <c r="T196" s="79"/>
      <c r="U196" s="489">
        <f t="shared" si="124"/>
        <v>0</v>
      </c>
      <c r="V196" s="414"/>
      <c r="W196" s="1"/>
      <c r="X196" s="79"/>
      <c r="Y196" s="79"/>
      <c r="Z196" s="79"/>
      <c r="AA196" s="44"/>
      <c r="AB196" s="168"/>
      <c r="AC196" s="190"/>
    </row>
    <row r="197" spans="1:29" ht="25.5" hidden="1" customHeight="1" x14ac:dyDescent="0.25">
      <c r="B197" s="54"/>
      <c r="C197" s="2"/>
      <c r="D197" s="798" t="s">
        <v>557</v>
      </c>
      <c r="E197" s="798"/>
      <c r="F197" s="376">
        <f t="shared" si="171"/>
        <v>0</v>
      </c>
      <c r="G197" s="624">
        <f t="shared" si="172"/>
        <v>0</v>
      </c>
      <c r="H197" s="624">
        <f t="shared" si="173"/>
        <v>0</v>
      </c>
      <c r="I197" s="687">
        <f t="shared" si="174"/>
        <v>0</v>
      </c>
      <c r="J197" s="530">
        <f t="shared" si="175"/>
        <v>0</v>
      </c>
      <c r="K197" s="530">
        <f t="shared" si="175"/>
        <v>0</v>
      </c>
      <c r="L197" s="571">
        <f t="shared" si="176"/>
        <v>0</v>
      </c>
      <c r="M197" s="151"/>
      <c r="N197" s="159">
        <f t="shared" si="125"/>
        <v>0</v>
      </c>
      <c r="O197" s="73"/>
      <c r="P197" s="1"/>
      <c r="Q197" s="1"/>
      <c r="R197" s="1"/>
      <c r="S197" s="1"/>
      <c r="T197" s="79"/>
      <c r="U197" s="489">
        <f t="shared" si="124"/>
        <v>0</v>
      </c>
      <c r="V197" s="414"/>
      <c r="W197" s="1"/>
      <c r="X197" s="79"/>
      <c r="Y197" s="79"/>
      <c r="Z197" s="79"/>
      <c r="AA197" s="44"/>
      <c r="AB197" s="168"/>
      <c r="AC197" s="190"/>
    </row>
    <row r="198" spans="1:29" ht="15.75" hidden="1" thickBot="1" x14ac:dyDescent="0.3">
      <c r="B198" s="54"/>
      <c r="C198" s="2"/>
      <c r="D198" s="801" t="s">
        <v>819</v>
      </c>
      <c r="E198" s="801"/>
      <c r="F198" s="373">
        <f t="shared" si="171"/>
        <v>0</v>
      </c>
      <c r="G198" s="621">
        <f t="shared" si="172"/>
        <v>0</v>
      </c>
      <c r="H198" s="621">
        <f t="shared" si="173"/>
        <v>0</v>
      </c>
      <c r="I198" s="684">
        <f t="shared" si="174"/>
        <v>0</v>
      </c>
      <c r="J198" s="527">
        <f t="shared" si="175"/>
        <v>0</v>
      </c>
      <c r="K198" s="527">
        <f t="shared" si="175"/>
        <v>0</v>
      </c>
      <c r="L198" s="568">
        <f t="shared" si="176"/>
        <v>0</v>
      </c>
      <c r="M198" s="141"/>
      <c r="N198" s="159">
        <f t="shared" si="125"/>
        <v>0</v>
      </c>
      <c r="O198" s="73"/>
      <c r="P198" s="1"/>
      <c r="Q198" s="1"/>
      <c r="R198" s="1"/>
      <c r="S198" s="1"/>
      <c r="T198" s="79"/>
      <c r="U198" s="489">
        <f t="shared" ref="U198:U259" si="177">SUM(O198:T198)</f>
        <v>0</v>
      </c>
      <c r="V198" s="414"/>
      <c r="W198" s="1"/>
      <c r="X198" s="79"/>
      <c r="Y198" s="79"/>
      <c r="Z198" s="79"/>
      <c r="AA198" s="44"/>
      <c r="AB198" s="168"/>
      <c r="AC198" s="190"/>
    </row>
    <row r="199" spans="1:29" ht="25.5" hidden="1" customHeight="1" x14ac:dyDescent="0.25">
      <c r="B199" s="54"/>
      <c r="C199" s="2"/>
      <c r="D199" s="798" t="s">
        <v>562</v>
      </c>
      <c r="E199" s="798"/>
      <c r="F199" s="376">
        <f t="shared" si="171"/>
        <v>0</v>
      </c>
      <c r="G199" s="624">
        <f t="shared" si="172"/>
        <v>0</v>
      </c>
      <c r="H199" s="624">
        <f t="shared" si="173"/>
        <v>0</v>
      </c>
      <c r="I199" s="687">
        <f t="shared" si="174"/>
        <v>0</v>
      </c>
      <c r="J199" s="530">
        <f t="shared" si="175"/>
        <v>0</v>
      </c>
      <c r="K199" s="530">
        <f t="shared" si="175"/>
        <v>0</v>
      </c>
      <c r="L199" s="571">
        <f t="shared" si="176"/>
        <v>0</v>
      </c>
      <c r="M199" s="151"/>
      <c r="N199" s="159">
        <f t="shared" si="125"/>
        <v>0</v>
      </c>
      <c r="O199" s="73"/>
      <c r="P199" s="1"/>
      <c r="Q199" s="1"/>
      <c r="R199" s="1"/>
      <c r="S199" s="1"/>
      <c r="T199" s="79"/>
      <c r="U199" s="489">
        <f t="shared" si="177"/>
        <v>0</v>
      </c>
      <c r="V199" s="414"/>
      <c r="W199" s="1"/>
      <c r="X199" s="79"/>
      <c r="Y199" s="79"/>
      <c r="Z199" s="79"/>
      <c r="AA199" s="44"/>
      <c r="AB199" s="168"/>
      <c r="AC199" s="190"/>
    </row>
    <row r="200" spans="1:29" ht="25.5" hidden="1" customHeight="1" x14ac:dyDescent="0.25">
      <c r="B200" s="54"/>
      <c r="C200" s="2"/>
      <c r="D200" s="798" t="s">
        <v>565</v>
      </c>
      <c r="E200" s="798"/>
      <c r="F200" s="376">
        <f t="shared" si="171"/>
        <v>0</v>
      </c>
      <c r="G200" s="624">
        <f t="shared" si="172"/>
        <v>0</v>
      </c>
      <c r="H200" s="624">
        <f t="shared" si="173"/>
        <v>0</v>
      </c>
      <c r="I200" s="687">
        <f t="shared" si="174"/>
        <v>0</v>
      </c>
      <c r="J200" s="530">
        <f t="shared" si="175"/>
        <v>0</v>
      </c>
      <c r="K200" s="530">
        <f t="shared" si="175"/>
        <v>0</v>
      </c>
      <c r="L200" s="571">
        <f t="shared" si="176"/>
        <v>0</v>
      </c>
      <c r="M200" s="151"/>
      <c r="N200" s="159">
        <f t="shared" si="125"/>
        <v>0</v>
      </c>
      <c r="O200" s="73"/>
      <c r="P200" s="1"/>
      <c r="Q200" s="1"/>
      <c r="R200" s="1"/>
      <c r="S200" s="1"/>
      <c r="T200" s="79"/>
      <c r="U200" s="489">
        <f t="shared" si="177"/>
        <v>0</v>
      </c>
      <c r="V200" s="414"/>
      <c r="W200" s="1"/>
      <c r="X200" s="79"/>
      <c r="Y200" s="79"/>
      <c r="Z200" s="79"/>
      <c r="AA200" s="44"/>
      <c r="AB200" s="168"/>
      <c r="AC200" s="190"/>
    </row>
    <row r="201" spans="1:29" s="18" customFormat="1" ht="25.5" hidden="1" customHeight="1" x14ac:dyDescent="0.25">
      <c r="A201" s="125" t="s">
        <v>276</v>
      </c>
      <c r="B201" s="90" t="s">
        <v>687</v>
      </c>
      <c r="C201" s="841" t="s">
        <v>607</v>
      </c>
      <c r="D201" s="842"/>
      <c r="E201" s="842"/>
      <c r="F201" s="383">
        <f t="shared" ref="F201:L201" si="178">F202+F203</f>
        <v>0</v>
      </c>
      <c r="G201" s="631">
        <f t="shared" si="178"/>
        <v>0</v>
      </c>
      <c r="H201" s="631">
        <f t="shared" si="178"/>
        <v>0</v>
      </c>
      <c r="I201" s="694">
        <f t="shared" si="178"/>
        <v>0</v>
      </c>
      <c r="J201" s="537">
        <f t="shared" ref="J201" si="179">J202+J203</f>
        <v>0</v>
      </c>
      <c r="K201" s="537">
        <f t="shared" si="178"/>
        <v>0</v>
      </c>
      <c r="L201" s="578">
        <f t="shared" si="178"/>
        <v>0</v>
      </c>
      <c r="M201" s="155">
        <f t="shared" ref="M201:AA201" si="180">M202+M203</f>
        <v>0</v>
      </c>
      <c r="N201" s="158">
        <f t="shared" si="125"/>
        <v>0</v>
      </c>
      <c r="O201" s="92">
        <f t="shared" si="180"/>
        <v>0</v>
      </c>
      <c r="P201" s="93">
        <f t="shared" si="180"/>
        <v>0</v>
      </c>
      <c r="Q201" s="93">
        <f t="shared" si="180"/>
        <v>0</v>
      </c>
      <c r="R201" s="93">
        <f t="shared" si="180"/>
        <v>0</v>
      </c>
      <c r="S201" s="93">
        <f t="shared" si="180"/>
        <v>0</v>
      </c>
      <c r="T201" s="96">
        <f t="shared" si="180"/>
        <v>0</v>
      </c>
      <c r="U201" s="487">
        <f t="shared" si="177"/>
        <v>0</v>
      </c>
      <c r="V201" s="412">
        <f t="shared" si="180"/>
        <v>0</v>
      </c>
      <c r="W201" s="93">
        <f t="shared" si="180"/>
        <v>0</v>
      </c>
      <c r="X201" s="96">
        <f t="shared" si="180"/>
        <v>0</v>
      </c>
      <c r="Y201" s="96">
        <f t="shared" si="180"/>
        <v>0</v>
      </c>
      <c r="Z201" s="96">
        <f t="shared" si="180"/>
        <v>0</v>
      </c>
      <c r="AA201" s="97">
        <f t="shared" si="180"/>
        <v>0</v>
      </c>
      <c r="AB201" s="168"/>
      <c r="AC201" s="190"/>
    </row>
    <row r="202" spans="1:29" ht="25.5" hidden="1" customHeight="1" x14ac:dyDescent="0.25">
      <c r="B202" s="54"/>
      <c r="C202" s="2"/>
      <c r="D202" s="798" t="s">
        <v>568</v>
      </c>
      <c r="E202" s="798"/>
      <c r="F202" s="376">
        <f>SUM(N202:Z202)</f>
        <v>0</v>
      </c>
      <c r="G202" s="624">
        <f>SUM(N202:Z202)</f>
        <v>0</v>
      </c>
      <c r="H202" s="624">
        <f>SUM(N202:Z202)</f>
        <v>0</v>
      </c>
      <c r="I202" s="687">
        <f>SUM(N202:Z202)</f>
        <v>0</v>
      </c>
      <c r="J202" s="530">
        <f>SUM(N202:Z202)</f>
        <v>0</v>
      </c>
      <c r="K202" s="530">
        <f>SUM(O202:AA202)</f>
        <v>0</v>
      </c>
      <c r="L202" s="571">
        <f>SUM(O202:AA202)</f>
        <v>0</v>
      </c>
      <c r="M202" s="151"/>
      <c r="N202" s="159">
        <f t="shared" ref="N202:N259" si="181">SUM(L202:M202)</f>
        <v>0</v>
      </c>
      <c r="O202" s="73"/>
      <c r="P202" s="1"/>
      <c r="Q202" s="1"/>
      <c r="R202" s="1"/>
      <c r="S202" s="1"/>
      <c r="T202" s="79"/>
      <c r="U202" s="489">
        <f t="shared" si="177"/>
        <v>0</v>
      </c>
      <c r="V202" s="414"/>
      <c r="W202" s="1"/>
      <c r="X202" s="79"/>
      <c r="Y202" s="79"/>
      <c r="Z202" s="79"/>
      <c r="AA202" s="44"/>
      <c r="AB202" s="168"/>
      <c r="AC202" s="190"/>
    </row>
    <row r="203" spans="1:29" ht="25.5" hidden="1" customHeight="1" x14ac:dyDescent="0.25">
      <c r="B203" s="54"/>
      <c r="C203" s="2"/>
      <c r="D203" s="798" t="s">
        <v>569</v>
      </c>
      <c r="E203" s="798"/>
      <c r="F203" s="376">
        <f>SUM(N203:Z203)</f>
        <v>0</v>
      </c>
      <c r="G203" s="624">
        <f>SUM(N203:Z203)</f>
        <v>0</v>
      </c>
      <c r="H203" s="624">
        <f>SUM(N203:Z203)</f>
        <v>0</v>
      </c>
      <c r="I203" s="687">
        <f>SUM(N203:Z203)</f>
        <v>0</v>
      </c>
      <c r="J203" s="530">
        <f>SUM(N203:Z203)</f>
        <v>0</v>
      </c>
      <c r="K203" s="530">
        <f>SUM(O203:AA203)</f>
        <v>0</v>
      </c>
      <c r="L203" s="571">
        <f>SUM(O203:AA203)</f>
        <v>0</v>
      </c>
      <c r="M203" s="151"/>
      <c r="N203" s="159">
        <f t="shared" si="181"/>
        <v>0</v>
      </c>
      <c r="O203" s="73"/>
      <c r="P203" s="1"/>
      <c r="Q203" s="1"/>
      <c r="R203" s="1"/>
      <c r="S203" s="1"/>
      <c r="T203" s="79"/>
      <c r="U203" s="489">
        <f t="shared" si="177"/>
        <v>0</v>
      </c>
      <c r="V203" s="414"/>
      <c r="W203" s="1"/>
      <c r="X203" s="79"/>
      <c r="Y203" s="79"/>
      <c r="Z203" s="79"/>
      <c r="AA203" s="44"/>
      <c r="AB203" s="168"/>
      <c r="AC203" s="190"/>
    </row>
    <row r="204" spans="1:29" s="18" customFormat="1" ht="15" hidden="1" customHeight="1" x14ac:dyDescent="0.25">
      <c r="A204" s="125" t="s">
        <v>277</v>
      </c>
      <c r="B204" s="90" t="s">
        <v>688</v>
      </c>
      <c r="C204" s="841" t="s">
        <v>820</v>
      </c>
      <c r="D204" s="842"/>
      <c r="E204" s="842"/>
      <c r="F204" s="383">
        <f t="shared" ref="F204:L204" si="182">F205+F206+F207+F208+F209+F210+F211+F212+F213+F214+F215</f>
        <v>0</v>
      </c>
      <c r="G204" s="631">
        <f t="shared" si="182"/>
        <v>0</v>
      </c>
      <c r="H204" s="631">
        <f t="shared" si="182"/>
        <v>0</v>
      </c>
      <c r="I204" s="694">
        <f t="shared" si="182"/>
        <v>0</v>
      </c>
      <c r="J204" s="537">
        <f t="shared" ref="J204" si="183">J205+J206+J207+J208+J209+J210+J211+J212+J213+J214+J215</f>
        <v>0</v>
      </c>
      <c r="K204" s="537">
        <f t="shared" si="182"/>
        <v>0</v>
      </c>
      <c r="L204" s="578">
        <f t="shared" si="182"/>
        <v>0</v>
      </c>
      <c r="M204" s="155">
        <f t="shared" ref="M204:AA204" si="184">M205+M206+M207+M208+M209+M210+M211+M212+M213+M214+M215</f>
        <v>0</v>
      </c>
      <c r="N204" s="158">
        <f t="shared" si="181"/>
        <v>0</v>
      </c>
      <c r="O204" s="92">
        <f t="shared" si="184"/>
        <v>0</v>
      </c>
      <c r="P204" s="93">
        <f t="shared" si="184"/>
        <v>0</v>
      </c>
      <c r="Q204" s="93">
        <f t="shared" si="184"/>
        <v>0</v>
      </c>
      <c r="R204" s="93">
        <f t="shared" si="184"/>
        <v>0</v>
      </c>
      <c r="S204" s="93">
        <f t="shared" si="184"/>
        <v>0</v>
      </c>
      <c r="T204" s="96">
        <f t="shared" si="184"/>
        <v>0</v>
      </c>
      <c r="U204" s="487">
        <f t="shared" si="177"/>
        <v>0</v>
      </c>
      <c r="V204" s="412">
        <f t="shared" si="184"/>
        <v>0</v>
      </c>
      <c r="W204" s="93">
        <f t="shared" si="184"/>
        <v>0</v>
      </c>
      <c r="X204" s="96">
        <f t="shared" si="184"/>
        <v>0</v>
      </c>
      <c r="Y204" s="96">
        <f t="shared" si="184"/>
        <v>0</v>
      </c>
      <c r="Z204" s="96">
        <f t="shared" si="184"/>
        <v>0</v>
      </c>
      <c r="AA204" s="97">
        <f t="shared" si="184"/>
        <v>0</v>
      </c>
      <c r="AB204" s="168"/>
      <c r="AC204" s="190"/>
    </row>
    <row r="205" spans="1:29" ht="15.75" hidden="1" thickBot="1" x14ac:dyDescent="0.3">
      <c r="B205" s="54"/>
      <c r="C205" s="2"/>
      <c r="D205" s="801" t="s">
        <v>372</v>
      </c>
      <c r="E205" s="801"/>
      <c r="F205" s="373">
        <f t="shared" ref="F205:F217" si="185">SUM(N205:Z205)</f>
        <v>0</v>
      </c>
      <c r="G205" s="621">
        <f t="shared" ref="G205:G217" si="186">SUM(N205:Z205)</f>
        <v>0</v>
      </c>
      <c r="H205" s="621">
        <f t="shared" ref="H205:H217" si="187">SUM(N205:Z205)</f>
        <v>0</v>
      </c>
      <c r="I205" s="684">
        <f t="shared" ref="I205:I217" si="188">SUM(N205:Z205)</f>
        <v>0</v>
      </c>
      <c r="J205" s="527">
        <f t="shared" ref="J205:K217" si="189">SUM(N205:Z205)</f>
        <v>0</v>
      </c>
      <c r="K205" s="527">
        <f t="shared" si="189"/>
        <v>0</v>
      </c>
      <c r="L205" s="568">
        <f t="shared" ref="L205:L217" si="190">SUM(O205:AA205)</f>
        <v>0</v>
      </c>
      <c r="M205" s="141"/>
      <c r="N205" s="159">
        <f t="shared" si="181"/>
        <v>0</v>
      </c>
      <c r="O205" s="73"/>
      <c r="P205" s="1"/>
      <c r="Q205" s="1"/>
      <c r="R205" s="1"/>
      <c r="S205" s="1"/>
      <c r="T205" s="79"/>
      <c r="U205" s="489">
        <f t="shared" si="177"/>
        <v>0</v>
      </c>
      <c r="V205" s="414"/>
      <c r="W205" s="1"/>
      <c r="X205" s="79"/>
      <c r="Y205" s="79"/>
      <c r="Z205" s="79"/>
      <c r="AA205" s="44"/>
      <c r="AB205" s="168"/>
      <c r="AC205" s="190"/>
    </row>
    <row r="206" spans="1:29" ht="15.75" hidden="1" thickBot="1" x14ac:dyDescent="0.3">
      <c r="B206" s="54"/>
      <c r="C206" s="2"/>
      <c r="D206" s="801" t="s">
        <v>821</v>
      </c>
      <c r="E206" s="801"/>
      <c r="F206" s="373">
        <f t="shared" si="185"/>
        <v>0</v>
      </c>
      <c r="G206" s="621">
        <f t="shared" si="186"/>
        <v>0</v>
      </c>
      <c r="H206" s="621">
        <f t="shared" si="187"/>
        <v>0</v>
      </c>
      <c r="I206" s="684">
        <f t="shared" si="188"/>
        <v>0</v>
      </c>
      <c r="J206" s="527">
        <f t="shared" si="189"/>
        <v>0</v>
      </c>
      <c r="K206" s="527">
        <f t="shared" si="189"/>
        <v>0</v>
      </c>
      <c r="L206" s="568">
        <f t="shared" si="190"/>
        <v>0</v>
      </c>
      <c r="M206" s="141"/>
      <c r="N206" s="159">
        <f t="shared" si="181"/>
        <v>0</v>
      </c>
      <c r="O206" s="73"/>
      <c r="P206" s="1"/>
      <c r="Q206" s="1"/>
      <c r="R206" s="1"/>
      <c r="S206" s="1"/>
      <c r="T206" s="79"/>
      <c r="U206" s="489">
        <f t="shared" si="177"/>
        <v>0</v>
      </c>
      <c r="V206" s="414"/>
      <c r="W206" s="1"/>
      <c r="X206" s="79"/>
      <c r="Y206" s="79"/>
      <c r="Z206" s="79"/>
      <c r="AA206" s="44"/>
      <c r="AB206" s="168"/>
      <c r="AC206" s="190"/>
    </row>
    <row r="207" spans="1:29" ht="15.75" hidden="1" thickBot="1" x14ac:dyDescent="0.3">
      <c r="B207" s="54"/>
      <c r="C207" s="2"/>
      <c r="D207" s="801" t="s">
        <v>375</v>
      </c>
      <c r="E207" s="801"/>
      <c r="F207" s="373">
        <f t="shared" si="185"/>
        <v>0</v>
      </c>
      <c r="G207" s="621">
        <f t="shared" si="186"/>
        <v>0</v>
      </c>
      <c r="H207" s="621">
        <f t="shared" si="187"/>
        <v>0</v>
      </c>
      <c r="I207" s="684">
        <f t="shared" si="188"/>
        <v>0</v>
      </c>
      <c r="J207" s="527">
        <f t="shared" si="189"/>
        <v>0</v>
      </c>
      <c r="K207" s="527">
        <f t="shared" si="189"/>
        <v>0</v>
      </c>
      <c r="L207" s="568">
        <f t="shared" si="190"/>
        <v>0</v>
      </c>
      <c r="M207" s="141"/>
      <c r="N207" s="159">
        <f t="shared" si="181"/>
        <v>0</v>
      </c>
      <c r="O207" s="73"/>
      <c r="P207" s="1"/>
      <c r="Q207" s="1"/>
      <c r="R207" s="1"/>
      <c r="S207" s="1"/>
      <c r="T207" s="79"/>
      <c r="U207" s="489">
        <f t="shared" si="177"/>
        <v>0</v>
      </c>
      <c r="V207" s="414"/>
      <c r="W207" s="1"/>
      <c r="X207" s="79"/>
      <c r="Y207" s="79"/>
      <c r="Z207" s="79"/>
      <c r="AA207" s="44"/>
      <c r="AB207" s="168"/>
      <c r="AC207" s="190"/>
    </row>
    <row r="208" spans="1:29" ht="15.75" hidden="1" thickBot="1" x14ac:dyDescent="0.3">
      <c r="B208" s="54"/>
      <c r="C208" s="2"/>
      <c r="D208" s="801" t="s">
        <v>373</v>
      </c>
      <c r="E208" s="801"/>
      <c r="F208" s="373">
        <f t="shared" si="185"/>
        <v>0</v>
      </c>
      <c r="G208" s="621">
        <f t="shared" si="186"/>
        <v>0</v>
      </c>
      <c r="H208" s="621">
        <f t="shared" si="187"/>
        <v>0</v>
      </c>
      <c r="I208" s="684">
        <f t="shared" si="188"/>
        <v>0</v>
      </c>
      <c r="J208" s="527">
        <f t="shared" si="189"/>
        <v>0</v>
      </c>
      <c r="K208" s="527">
        <f t="shared" si="189"/>
        <v>0</v>
      </c>
      <c r="L208" s="568">
        <f t="shared" si="190"/>
        <v>0</v>
      </c>
      <c r="M208" s="141"/>
      <c r="N208" s="159">
        <f t="shared" si="181"/>
        <v>0</v>
      </c>
      <c r="O208" s="73"/>
      <c r="P208" s="1"/>
      <c r="Q208" s="1"/>
      <c r="R208" s="1"/>
      <c r="S208" s="1"/>
      <c r="T208" s="79"/>
      <c r="U208" s="489">
        <f t="shared" si="177"/>
        <v>0</v>
      </c>
      <c r="V208" s="414"/>
      <c r="W208" s="1"/>
      <c r="X208" s="79"/>
      <c r="Y208" s="79"/>
      <c r="Z208" s="79"/>
      <c r="AA208" s="44"/>
      <c r="AB208" s="168"/>
      <c r="AC208" s="190"/>
    </row>
    <row r="209" spans="1:29" ht="15.75" hidden="1" thickBot="1" x14ac:dyDescent="0.3">
      <c r="B209" s="54"/>
      <c r="C209" s="2"/>
      <c r="D209" s="801" t="s">
        <v>822</v>
      </c>
      <c r="E209" s="801"/>
      <c r="F209" s="373">
        <f t="shared" si="185"/>
        <v>0</v>
      </c>
      <c r="G209" s="621">
        <f t="shared" si="186"/>
        <v>0</v>
      </c>
      <c r="H209" s="621">
        <f t="shared" si="187"/>
        <v>0</v>
      </c>
      <c r="I209" s="684">
        <f t="shared" si="188"/>
        <v>0</v>
      </c>
      <c r="J209" s="527">
        <f t="shared" si="189"/>
        <v>0</v>
      </c>
      <c r="K209" s="527">
        <f t="shared" si="189"/>
        <v>0</v>
      </c>
      <c r="L209" s="568">
        <f t="shared" si="190"/>
        <v>0</v>
      </c>
      <c r="M209" s="141"/>
      <c r="N209" s="159">
        <f t="shared" si="181"/>
        <v>0</v>
      </c>
      <c r="O209" s="73"/>
      <c r="P209" s="1"/>
      <c r="Q209" s="1"/>
      <c r="R209" s="1"/>
      <c r="S209" s="1"/>
      <c r="T209" s="79"/>
      <c r="U209" s="489">
        <f t="shared" si="177"/>
        <v>0</v>
      </c>
      <c r="V209" s="414"/>
      <c r="W209" s="1"/>
      <c r="X209" s="79"/>
      <c r="Y209" s="79"/>
      <c r="Z209" s="79"/>
      <c r="AA209" s="44"/>
      <c r="AB209" s="168"/>
      <c r="AC209" s="190"/>
    </row>
    <row r="210" spans="1:29" ht="25.5" hidden="1" customHeight="1" x14ac:dyDescent="0.25">
      <c r="B210" s="54"/>
      <c r="C210" s="2"/>
      <c r="D210" s="798" t="s">
        <v>537</v>
      </c>
      <c r="E210" s="798"/>
      <c r="F210" s="376">
        <f t="shared" si="185"/>
        <v>0</v>
      </c>
      <c r="G210" s="624">
        <f t="shared" si="186"/>
        <v>0</v>
      </c>
      <c r="H210" s="624">
        <f t="shared" si="187"/>
        <v>0</v>
      </c>
      <c r="I210" s="687">
        <f t="shared" si="188"/>
        <v>0</v>
      </c>
      <c r="J210" s="530">
        <f t="shared" si="189"/>
        <v>0</v>
      </c>
      <c r="K210" s="530">
        <f t="shared" si="189"/>
        <v>0</v>
      </c>
      <c r="L210" s="571">
        <f t="shared" si="190"/>
        <v>0</v>
      </c>
      <c r="M210" s="151"/>
      <c r="N210" s="159">
        <f t="shared" si="181"/>
        <v>0</v>
      </c>
      <c r="O210" s="73"/>
      <c r="P210" s="1"/>
      <c r="Q210" s="1"/>
      <c r="R210" s="1"/>
      <c r="S210" s="1"/>
      <c r="T210" s="79"/>
      <c r="U210" s="489">
        <f t="shared" si="177"/>
        <v>0</v>
      </c>
      <c r="V210" s="414"/>
      <c r="W210" s="1"/>
      <c r="X210" s="79"/>
      <c r="Y210" s="79"/>
      <c r="Z210" s="79"/>
      <c r="AA210" s="44"/>
      <c r="AB210" s="168"/>
      <c r="AC210" s="190"/>
    </row>
    <row r="211" spans="1:29" ht="25.5" hidden="1" customHeight="1" x14ac:dyDescent="0.25">
      <c r="B211" s="54"/>
      <c r="C211" s="2"/>
      <c r="D211" s="798" t="s">
        <v>540</v>
      </c>
      <c r="E211" s="798"/>
      <c r="F211" s="376">
        <f t="shared" si="185"/>
        <v>0</v>
      </c>
      <c r="G211" s="624">
        <f t="shared" si="186"/>
        <v>0</v>
      </c>
      <c r="H211" s="624">
        <f t="shared" si="187"/>
        <v>0</v>
      </c>
      <c r="I211" s="687">
        <f t="shared" si="188"/>
        <v>0</v>
      </c>
      <c r="J211" s="530">
        <f t="shared" si="189"/>
        <v>0</v>
      </c>
      <c r="K211" s="530">
        <f t="shared" si="189"/>
        <v>0</v>
      </c>
      <c r="L211" s="571">
        <f t="shared" si="190"/>
        <v>0</v>
      </c>
      <c r="M211" s="151"/>
      <c r="N211" s="159">
        <f t="shared" si="181"/>
        <v>0</v>
      </c>
      <c r="O211" s="73"/>
      <c r="P211" s="1"/>
      <c r="Q211" s="1"/>
      <c r="R211" s="1"/>
      <c r="S211" s="1"/>
      <c r="T211" s="79"/>
      <c r="U211" s="489">
        <f t="shared" si="177"/>
        <v>0</v>
      </c>
      <c r="V211" s="414"/>
      <c r="W211" s="1"/>
      <c r="X211" s="79"/>
      <c r="Y211" s="79"/>
      <c r="Z211" s="79"/>
      <c r="AA211" s="44"/>
      <c r="AB211" s="168"/>
      <c r="AC211" s="190"/>
    </row>
    <row r="212" spans="1:29" ht="15.75" hidden="1" thickBot="1" x14ac:dyDescent="0.3">
      <c r="B212" s="54"/>
      <c r="C212" s="2"/>
      <c r="D212" s="801" t="s">
        <v>823</v>
      </c>
      <c r="E212" s="801"/>
      <c r="F212" s="373">
        <f t="shared" si="185"/>
        <v>0</v>
      </c>
      <c r="G212" s="621">
        <f t="shared" si="186"/>
        <v>0</v>
      </c>
      <c r="H212" s="621">
        <f t="shared" si="187"/>
        <v>0</v>
      </c>
      <c r="I212" s="684">
        <f t="shared" si="188"/>
        <v>0</v>
      </c>
      <c r="J212" s="527">
        <f t="shared" si="189"/>
        <v>0</v>
      </c>
      <c r="K212" s="527">
        <f t="shared" si="189"/>
        <v>0</v>
      </c>
      <c r="L212" s="568">
        <f t="shared" si="190"/>
        <v>0</v>
      </c>
      <c r="M212" s="141"/>
      <c r="N212" s="159">
        <f t="shared" si="181"/>
        <v>0</v>
      </c>
      <c r="O212" s="73"/>
      <c r="P212" s="1"/>
      <c r="Q212" s="1"/>
      <c r="R212" s="1"/>
      <c r="S212" s="1"/>
      <c r="T212" s="79"/>
      <c r="U212" s="489">
        <f t="shared" si="177"/>
        <v>0</v>
      </c>
      <c r="V212" s="414"/>
      <c r="W212" s="1"/>
      <c r="X212" s="79"/>
      <c r="Y212" s="79"/>
      <c r="Z212" s="79"/>
      <c r="AA212" s="44"/>
      <c r="AB212" s="168"/>
      <c r="AC212" s="190"/>
    </row>
    <row r="213" spans="1:29" ht="15.75" hidden="1" thickBot="1" x14ac:dyDescent="0.3">
      <c r="B213" s="54"/>
      <c r="C213" s="2"/>
      <c r="D213" s="801" t="s">
        <v>374</v>
      </c>
      <c r="E213" s="801"/>
      <c r="F213" s="373">
        <f t="shared" si="185"/>
        <v>0</v>
      </c>
      <c r="G213" s="621">
        <f t="shared" si="186"/>
        <v>0</v>
      </c>
      <c r="H213" s="621">
        <f t="shared" si="187"/>
        <v>0</v>
      </c>
      <c r="I213" s="684">
        <f t="shared" si="188"/>
        <v>0</v>
      </c>
      <c r="J213" s="527">
        <f t="shared" si="189"/>
        <v>0</v>
      </c>
      <c r="K213" s="527">
        <f t="shared" si="189"/>
        <v>0</v>
      </c>
      <c r="L213" s="568">
        <f t="shared" si="190"/>
        <v>0</v>
      </c>
      <c r="M213" s="141"/>
      <c r="N213" s="159">
        <f t="shared" si="181"/>
        <v>0</v>
      </c>
      <c r="O213" s="73"/>
      <c r="P213" s="1"/>
      <c r="Q213" s="1"/>
      <c r="R213" s="1"/>
      <c r="S213" s="1"/>
      <c r="T213" s="79"/>
      <c r="U213" s="489">
        <f t="shared" si="177"/>
        <v>0</v>
      </c>
      <c r="V213" s="414"/>
      <c r="W213" s="1"/>
      <c r="X213" s="79"/>
      <c r="Y213" s="79"/>
      <c r="Z213" s="79"/>
      <c r="AA213" s="44"/>
      <c r="AB213" s="168"/>
      <c r="AC213" s="190"/>
    </row>
    <row r="214" spans="1:29" ht="15.75" hidden="1" thickBot="1" x14ac:dyDescent="0.3">
      <c r="B214" s="54"/>
      <c r="C214" s="2"/>
      <c r="D214" s="801" t="s">
        <v>824</v>
      </c>
      <c r="E214" s="801"/>
      <c r="F214" s="373">
        <f t="shared" si="185"/>
        <v>0</v>
      </c>
      <c r="G214" s="621">
        <f t="shared" si="186"/>
        <v>0</v>
      </c>
      <c r="H214" s="621">
        <f t="shared" si="187"/>
        <v>0</v>
      </c>
      <c r="I214" s="684">
        <f t="shared" si="188"/>
        <v>0</v>
      </c>
      <c r="J214" s="527">
        <f t="shared" si="189"/>
        <v>0</v>
      </c>
      <c r="K214" s="527">
        <f t="shared" si="189"/>
        <v>0</v>
      </c>
      <c r="L214" s="568">
        <f t="shared" si="190"/>
        <v>0</v>
      </c>
      <c r="M214" s="141"/>
      <c r="N214" s="159">
        <f t="shared" si="181"/>
        <v>0</v>
      </c>
      <c r="O214" s="73"/>
      <c r="P214" s="1"/>
      <c r="Q214" s="1"/>
      <c r="R214" s="1"/>
      <c r="S214" s="1"/>
      <c r="T214" s="79"/>
      <c r="U214" s="489">
        <f t="shared" si="177"/>
        <v>0</v>
      </c>
      <c r="V214" s="414"/>
      <c r="W214" s="1"/>
      <c r="X214" s="79"/>
      <c r="Y214" s="79"/>
      <c r="Z214" s="79"/>
      <c r="AA214" s="44"/>
      <c r="AB214" s="168"/>
      <c r="AC214" s="190"/>
    </row>
    <row r="215" spans="1:29" ht="15.75" hidden="1" thickBot="1" x14ac:dyDescent="0.3">
      <c r="B215" s="54"/>
      <c r="C215" s="2"/>
      <c r="D215" s="801" t="s">
        <v>566</v>
      </c>
      <c r="E215" s="801"/>
      <c r="F215" s="373">
        <f t="shared" si="185"/>
        <v>0</v>
      </c>
      <c r="G215" s="621">
        <f t="shared" si="186"/>
        <v>0</v>
      </c>
      <c r="H215" s="621">
        <f t="shared" si="187"/>
        <v>0</v>
      </c>
      <c r="I215" s="684">
        <f t="shared" si="188"/>
        <v>0</v>
      </c>
      <c r="J215" s="527">
        <f t="shared" si="189"/>
        <v>0</v>
      </c>
      <c r="K215" s="527">
        <f t="shared" si="189"/>
        <v>0</v>
      </c>
      <c r="L215" s="568">
        <f t="shared" si="190"/>
        <v>0</v>
      </c>
      <c r="M215" s="141"/>
      <c r="N215" s="159">
        <f t="shared" si="181"/>
        <v>0</v>
      </c>
      <c r="O215" s="73"/>
      <c r="P215" s="1"/>
      <c r="Q215" s="1"/>
      <c r="R215" s="1"/>
      <c r="S215" s="1"/>
      <c r="T215" s="79"/>
      <c r="U215" s="489">
        <f t="shared" si="177"/>
        <v>0</v>
      </c>
      <c r="V215" s="414"/>
      <c r="W215" s="1"/>
      <c r="X215" s="79"/>
      <c r="Y215" s="79"/>
      <c r="Z215" s="79"/>
      <c r="AA215" s="44"/>
      <c r="AB215" s="168"/>
      <c r="AC215" s="190"/>
    </row>
    <row r="216" spans="1:29" s="18" customFormat="1" ht="15.75" hidden="1" thickBot="1" x14ac:dyDescent="0.3">
      <c r="A216" s="125" t="s">
        <v>278</v>
      </c>
      <c r="B216" s="90" t="s">
        <v>689</v>
      </c>
      <c r="C216" s="803" t="s">
        <v>279</v>
      </c>
      <c r="D216" s="804"/>
      <c r="E216" s="804"/>
      <c r="F216" s="366">
        <f t="shared" si="185"/>
        <v>0</v>
      </c>
      <c r="G216" s="614">
        <f t="shared" si="186"/>
        <v>0</v>
      </c>
      <c r="H216" s="614">
        <f t="shared" si="187"/>
        <v>0</v>
      </c>
      <c r="I216" s="677">
        <f t="shared" si="188"/>
        <v>0</v>
      </c>
      <c r="J216" s="520">
        <f t="shared" si="189"/>
        <v>0</v>
      </c>
      <c r="K216" s="520">
        <f t="shared" si="189"/>
        <v>0</v>
      </c>
      <c r="L216" s="561">
        <f t="shared" si="190"/>
        <v>0</v>
      </c>
      <c r="M216" s="142"/>
      <c r="N216" s="158">
        <f t="shared" si="181"/>
        <v>0</v>
      </c>
      <c r="O216" s="92"/>
      <c r="P216" s="93"/>
      <c r="Q216" s="93"/>
      <c r="R216" s="93"/>
      <c r="S216" s="93"/>
      <c r="T216" s="96"/>
      <c r="U216" s="487">
        <f t="shared" si="177"/>
        <v>0</v>
      </c>
      <c r="V216" s="412"/>
      <c r="W216" s="93"/>
      <c r="X216" s="96"/>
      <c r="Y216" s="96"/>
      <c r="Z216" s="96"/>
      <c r="AA216" s="97"/>
      <c r="AB216" s="168"/>
      <c r="AC216" s="190"/>
    </row>
    <row r="217" spans="1:29" s="18" customFormat="1" ht="15.75" hidden="1" thickBot="1" x14ac:dyDescent="0.3">
      <c r="A217" s="125" t="s">
        <v>280</v>
      </c>
      <c r="B217" s="90" t="s">
        <v>690</v>
      </c>
      <c r="C217" s="803" t="s">
        <v>281</v>
      </c>
      <c r="D217" s="804"/>
      <c r="E217" s="804"/>
      <c r="F217" s="366">
        <f t="shared" si="185"/>
        <v>0</v>
      </c>
      <c r="G217" s="614">
        <f t="shared" si="186"/>
        <v>0</v>
      </c>
      <c r="H217" s="614">
        <f t="shared" si="187"/>
        <v>0</v>
      </c>
      <c r="I217" s="677">
        <f t="shared" si="188"/>
        <v>0</v>
      </c>
      <c r="J217" s="520">
        <f t="shared" si="189"/>
        <v>0</v>
      </c>
      <c r="K217" s="520">
        <f t="shared" si="189"/>
        <v>0</v>
      </c>
      <c r="L217" s="561">
        <f t="shared" si="190"/>
        <v>0</v>
      </c>
      <c r="M217" s="142"/>
      <c r="N217" s="158">
        <f t="shared" si="181"/>
        <v>0</v>
      </c>
      <c r="O217" s="92"/>
      <c r="P217" s="93"/>
      <c r="Q217" s="93"/>
      <c r="R217" s="93"/>
      <c r="S217" s="93"/>
      <c r="T217" s="96"/>
      <c r="U217" s="487">
        <f t="shared" si="177"/>
        <v>0</v>
      </c>
      <c r="V217" s="412"/>
      <c r="W217" s="93"/>
      <c r="X217" s="96"/>
      <c r="Y217" s="96"/>
      <c r="Z217" s="96"/>
      <c r="AA217" s="97"/>
      <c r="AB217" s="168"/>
      <c r="AC217" s="190"/>
    </row>
    <row r="218" spans="1:29" s="18" customFormat="1" ht="15.75" hidden="1" thickBot="1" x14ac:dyDescent="0.3">
      <c r="A218" s="125" t="s">
        <v>282</v>
      </c>
      <c r="B218" s="90" t="s">
        <v>691</v>
      </c>
      <c r="C218" s="803" t="s">
        <v>283</v>
      </c>
      <c r="D218" s="804"/>
      <c r="E218" s="804"/>
      <c r="F218" s="366">
        <f t="shared" ref="F218:L218" si="191">F219+F220+F221+F222+F223+F224+F225+F226+F227+F228</f>
        <v>0</v>
      </c>
      <c r="G218" s="614">
        <f t="shared" si="191"/>
        <v>0</v>
      </c>
      <c r="H218" s="614">
        <f t="shared" si="191"/>
        <v>0</v>
      </c>
      <c r="I218" s="677">
        <f t="shared" si="191"/>
        <v>0</v>
      </c>
      <c r="J218" s="520">
        <f t="shared" ref="J218" si="192">J219+J220+J221+J222+J223+J224+J225+J226+J227+J228</f>
        <v>0</v>
      </c>
      <c r="K218" s="520">
        <f t="shared" si="191"/>
        <v>0</v>
      </c>
      <c r="L218" s="561">
        <f t="shared" si="191"/>
        <v>0</v>
      </c>
      <c r="M218" s="142">
        <f t="shared" ref="M218:AA218" si="193">M219+M220+M221+M222+M223+M224+M225+M226+M227+M228</f>
        <v>0</v>
      </c>
      <c r="N218" s="158">
        <f t="shared" si="181"/>
        <v>0</v>
      </c>
      <c r="O218" s="92">
        <f t="shared" si="193"/>
        <v>0</v>
      </c>
      <c r="P218" s="93">
        <f t="shared" si="193"/>
        <v>0</v>
      </c>
      <c r="Q218" s="93">
        <f t="shared" si="193"/>
        <v>0</v>
      </c>
      <c r="R218" s="93">
        <f t="shared" si="193"/>
        <v>0</v>
      </c>
      <c r="S218" s="93">
        <f t="shared" si="193"/>
        <v>0</v>
      </c>
      <c r="T218" s="96">
        <f t="shared" si="193"/>
        <v>0</v>
      </c>
      <c r="U218" s="487">
        <f t="shared" si="177"/>
        <v>0</v>
      </c>
      <c r="V218" s="412">
        <f t="shared" si="193"/>
        <v>0</v>
      </c>
      <c r="W218" s="93">
        <f t="shared" si="193"/>
        <v>0</v>
      </c>
      <c r="X218" s="96">
        <f t="shared" si="193"/>
        <v>0</v>
      </c>
      <c r="Y218" s="96">
        <f t="shared" si="193"/>
        <v>0</v>
      </c>
      <c r="Z218" s="96">
        <f t="shared" si="193"/>
        <v>0</v>
      </c>
      <c r="AA218" s="97">
        <f t="shared" si="193"/>
        <v>0</v>
      </c>
      <c r="AB218" s="168"/>
      <c r="AC218" s="190"/>
    </row>
    <row r="219" spans="1:29" ht="15.75" hidden="1" thickBot="1" x14ac:dyDescent="0.3">
      <c r="B219" s="54"/>
      <c r="C219" s="2"/>
      <c r="D219" s="801" t="s">
        <v>376</v>
      </c>
      <c r="E219" s="801"/>
      <c r="F219" s="373">
        <f t="shared" ref="F219:F228" si="194">SUM(N219:Z219)</f>
        <v>0</v>
      </c>
      <c r="G219" s="621">
        <f t="shared" ref="G219:G228" si="195">SUM(N219:Z219)</f>
        <v>0</v>
      </c>
      <c r="H219" s="621">
        <f t="shared" ref="H219:H228" si="196">SUM(N219:Z219)</f>
        <v>0</v>
      </c>
      <c r="I219" s="684">
        <f t="shared" ref="I219:I228" si="197">SUM(N219:Z219)</f>
        <v>0</v>
      </c>
      <c r="J219" s="527">
        <f t="shared" ref="J219:K228" si="198">SUM(N219:Z219)</f>
        <v>0</v>
      </c>
      <c r="K219" s="527">
        <f t="shared" si="198"/>
        <v>0</v>
      </c>
      <c r="L219" s="568">
        <f t="shared" ref="L219:L228" si="199">SUM(O219:AA219)</f>
        <v>0</v>
      </c>
      <c r="M219" s="141"/>
      <c r="N219" s="159">
        <f t="shared" si="181"/>
        <v>0</v>
      </c>
      <c r="O219" s="73"/>
      <c r="P219" s="1"/>
      <c r="Q219" s="1"/>
      <c r="R219" s="1"/>
      <c r="S219" s="1"/>
      <c r="T219" s="79"/>
      <c r="U219" s="489">
        <f t="shared" si="177"/>
        <v>0</v>
      </c>
      <c r="V219" s="414"/>
      <c r="W219" s="1"/>
      <c r="X219" s="79"/>
      <c r="Y219" s="79"/>
      <c r="Z219" s="79"/>
      <c r="AA219" s="44"/>
      <c r="AB219" s="168"/>
      <c r="AC219" s="190"/>
    </row>
    <row r="220" spans="1:29" ht="15.75" hidden="1" thickBot="1" x14ac:dyDescent="0.3">
      <c r="B220" s="54"/>
      <c r="C220" s="2"/>
      <c r="D220" s="801" t="s">
        <v>377</v>
      </c>
      <c r="E220" s="801"/>
      <c r="F220" s="373">
        <f t="shared" si="194"/>
        <v>0</v>
      </c>
      <c r="G220" s="621">
        <f t="shared" si="195"/>
        <v>0</v>
      </c>
      <c r="H220" s="621">
        <f t="shared" si="196"/>
        <v>0</v>
      </c>
      <c r="I220" s="684">
        <f t="shared" si="197"/>
        <v>0</v>
      </c>
      <c r="J220" s="527">
        <f t="shared" si="198"/>
        <v>0</v>
      </c>
      <c r="K220" s="527">
        <f t="shared" si="198"/>
        <v>0</v>
      </c>
      <c r="L220" s="568">
        <f t="shared" si="199"/>
        <v>0</v>
      </c>
      <c r="M220" s="141"/>
      <c r="N220" s="159">
        <f t="shared" si="181"/>
        <v>0</v>
      </c>
      <c r="O220" s="73"/>
      <c r="P220" s="1"/>
      <c r="Q220" s="1"/>
      <c r="R220" s="1"/>
      <c r="S220" s="1"/>
      <c r="T220" s="79"/>
      <c r="U220" s="489">
        <f t="shared" si="177"/>
        <v>0</v>
      </c>
      <c r="V220" s="414"/>
      <c r="W220" s="1"/>
      <c r="X220" s="79"/>
      <c r="Y220" s="79"/>
      <c r="Z220" s="79"/>
      <c r="AA220" s="44"/>
      <c r="AB220" s="168"/>
      <c r="AC220" s="190"/>
    </row>
    <row r="221" spans="1:29" ht="15.75" hidden="1" thickBot="1" x14ac:dyDescent="0.3">
      <c r="B221" s="54"/>
      <c r="C221" s="2"/>
      <c r="D221" s="801" t="s">
        <v>378</v>
      </c>
      <c r="E221" s="801"/>
      <c r="F221" s="373">
        <f t="shared" si="194"/>
        <v>0</v>
      </c>
      <c r="G221" s="621">
        <f t="shared" si="195"/>
        <v>0</v>
      </c>
      <c r="H221" s="621">
        <f t="shared" si="196"/>
        <v>0</v>
      </c>
      <c r="I221" s="684">
        <f t="shared" si="197"/>
        <v>0</v>
      </c>
      <c r="J221" s="527">
        <f t="shared" si="198"/>
        <v>0</v>
      </c>
      <c r="K221" s="527">
        <f t="shared" si="198"/>
        <v>0</v>
      </c>
      <c r="L221" s="568">
        <f t="shared" si="199"/>
        <v>0</v>
      </c>
      <c r="M221" s="141"/>
      <c r="N221" s="159">
        <f t="shared" si="181"/>
        <v>0</v>
      </c>
      <c r="O221" s="73"/>
      <c r="P221" s="1"/>
      <c r="Q221" s="1"/>
      <c r="R221" s="1"/>
      <c r="S221" s="1"/>
      <c r="T221" s="79"/>
      <c r="U221" s="489">
        <f t="shared" si="177"/>
        <v>0</v>
      </c>
      <c r="V221" s="414"/>
      <c r="W221" s="1"/>
      <c r="X221" s="79"/>
      <c r="Y221" s="79"/>
      <c r="Z221" s="79"/>
      <c r="AA221" s="44"/>
      <c r="AB221" s="168"/>
      <c r="AC221" s="190"/>
    </row>
    <row r="222" spans="1:29" ht="15.75" hidden="1" thickBot="1" x14ac:dyDescent="0.3">
      <c r="B222" s="54"/>
      <c r="C222" s="2"/>
      <c r="D222" s="801" t="s">
        <v>379</v>
      </c>
      <c r="E222" s="801"/>
      <c r="F222" s="373">
        <f t="shared" si="194"/>
        <v>0</v>
      </c>
      <c r="G222" s="621">
        <f t="shared" si="195"/>
        <v>0</v>
      </c>
      <c r="H222" s="621">
        <f t="shared" si="196"/>
        <v>0</v>
      </c>
      <c r="I222" s="684">
        <f t="shared" si="197"/>
        <v>0</v>
      </c>
      <c r="J222" s="527">
        <f t="shared" si="198"/>
        <v>0</v>
      </c>
      <c r="K222" s="527">
        <f t="shared" si="198"/>
        <v>0</v>
      </c>
      <c r="L222" s="568">
        <f t="shared" si="199"/>
        <v>0</v>
      </c>
      <c r="M222" s="141"/>
      <c r="N222" s="159">
        <f t="shared" si="181"/>
        <v>0</v>
      </c>
      <c r="O222" s="73"/>
      <c r="P222" s="1"/>
      <c r="Q222" s="1"/>
      <c r="R222" s="1"/>
      <c r="S222" s="1"/>
      <c r="T222" s="79"/>
      <c r="U222" s="489">
        <f t="shared" si="177"/>
        <v>0</v>
      </c>
      <c r="V222" s="414"/>
      <c r="W222" s="1"/>
      <c r="X222" s="79"/>
      <c r="Y222" s="79"/>
      <c r="Z222" s="79"/>
      <c r="AA222" s="44"/>
      <c r="AB222" s="168"/>
      <c r="AC222" s="190"/>
    </row>
    <row r="223" spans="1:29" ht="15.75" hidden="1" thickBot="1" x14ac:dyDescent="0.3">
      <c r="B223" s="54"/>
      <c r="C223" s="2"/>
      <c r="D223" s="801" t="s">
        <v>380</v>
      </c>
      <c r="E223" s="801"/>
      <c r="F223" s="373">
        <f t="shared" si="194"/>
        <v>0</v>
      </c>
      <c r="G223" s="621">
        <f t="shared" si="195"/>
        <v>0</v>
      </c>
      <c r="H223" s="621">
        <f t="shared" si="196"/>
        <v>0</v>
      </c>
      <c r="I223" s="684">
        <f t="shared" si="197"/>
        <v>0</v>
      </c>
      <c r="J223" s="527">
        <f t="shared" si="198"/>
        <v>0</v>
      </c>
      <c r="K223" s="527">
        <f t="shared" si="198"/>
        <v>0</v>
      </c>
      <c r="L223" s="568">
        <f t="shared" si="199"/>
        <v>0</v>
      </c>
      <c r="M223" s="141"/>
      <c r="N223" s="159">
        <f t="shared" si="181"/>
        <v>0</v>
      </c>
      <c r="O223" s="73"/>
      <c r="P223" s="1"/>
      <c r="Q223" s="1"/>
      <c r="R223" s="1"/>
      <c r="S223" s="1"/>
      <c r="T223" s="79"/>
      <c r="U223" s="489">
        <f t="shared" si="177"/>
        <v>0</v>
      </c>
      <c r="V223" s="414"/>
      <c r="W223" s="1"/>
      <c r="X223" s="79"/>
      <c r="Y223" s="79"/>
      <c r="Z223" s="79"/>
      <c r="AA223" s="44"/>
      <c r="AB223" s="168"/>
      <c r="AC223" s="190"/>
    </row>
    <row r="224" spans="1:29" ht="25.5" hidden="1" customHeight="1" x14ac:dyDescent="0.25">
      <c r="B224" s="54"/>
      <c r="C224" s="2"/>
      <c r="D224" s="798" t="s">
        <v>538</v>
      </c>
      <c r="E224" s="798"/>
      <c r="F224" s="376">
        <f t="shared" si="194"/>
        <v>0</v>
      </c>
      <c r="G224" s="624">
        <f t="shared" si="195"/>
        <v>0</v>
      </c>
      <c r="H224" s="624">
        <f t="shared" si="196"/>
        <v>0</v>
      </c>
      <c r="I224" s="687">
        <f t="shared" si="197"/>
        <v>0</v>
      </c>
      <c r="J224" s="530">
        <f t="shared" si="198"/>
        <v>0</v>
      </c>
      <c r="K224" s="530">
        <f t="shared" si="198"/>
        <v>0</v>
      </c>
      <c r="L224" s="571">
        <f t="shared" si="199"/>
        <v>0</v>
      </c>
      <c r="M224" s="151"/>
      <c r="N224" s="159">
        <f t="shared" si="181"/>
        <v>0</v>
      </c>
      <c r="O224" s="73"/>
      <c r="P224" s="1"/>
      <c r="Q224" s="1"/>
      <c r="R224" s="1"/>
      <c r="S224" s="1"/>
      <c r="T224" s="79"/>
      <c r="U224" s="489">
        <f t="shared" si="177"/>
        <v>0</v>
      </c>
      <c r="V224" s="414"/>
      <c r="W224" s="1"/>
      <c r="X224" s="79"/>
      <c r="Y224" s="79"/>
      <c r="Z224" s="79"/>
      <c r="AA224" s="44"/>
      <c r="AB224" s="168"/>
      <c r="AC224" s="190"/>
    </row>
    <row r="225" spans="1:29" ht="25.5" hidden="1" customHeight="1" x14ac:dyDescent="0.25">
      <c r="B225" s="54"/>
      <c r="C225" s="2"/>
      <c r="D225" s="798" t="s">
        <v>541</v>
      </c>
      <c r="E225" s="798"/>
      <c r="F225" s="376">
        <f t="shared" si="194"/>
        <v>0</v>
      </c>
      <c r="G225" s="624">
        <f t="shared" si="195"/>
        <v>0</v>
      </c>
      <c r="H225" s="624">
        <f t="shared" si="196"/>
        <v>0</v>
      </c>
      <c r="I225" s="687">
        <f t="shared" si="197"/>
        <v>0</v>
      </c>
      <c r="J225" s="530">
        <f t="shared" si="198"/>
        <v>0</v>
      </c>
      <c r="K225" s="530">
        <f t="shared" si="198"/>
        <v>0</v>
      </c>
      <c r="L225" s="571">
        <f t="shared" si="199"/>
        <v>0</v>
      </c>
      <c r="M225" s="151"/>
      <c r="N225" s="159">
        <f t="shared" si="181"/>
        <v>0</v>
      </c>
      <c r="O225" s="73"/>
      <c r="P225" s="1"/>
      <c r="Q225" s="1"/>
      <c r="R225" s="1"/>
      <c r="S225" s="1"/>
      <c r="T225" s="79"/>
      <c r="U225" s="489">
        <f t="shared" si="177"/>
        <v>0</v>
      </c>
      <c r="V225" s="414"/>
      <c r="W225" s="1"/>
      <c r="X225" s="79"/>
      <c r="Y225" s="79"/>
      <c r="Z225" s="79"/>
      <c r="AA225" s="44"/>
      <c r="AB225" s="168"/>
      <c r="AC225" s="190"/>
    </row>
    <row r="226" spans="1:29" ht="15.75" hidden="1" thickBot="1" x14ac:dyDescent="0.3">
      <c r="B226" s="54"/>
      <c r="C226" s="2"/>
      <c r="D226" s="801" t="s">
        <v>381</v>
      </c>
      <c r="E226" s="801"/>
      <c r="F226" s="373">
        <f t="shared" si="194"/>
        <v>0</v>
      </c>
      <c r="G226" s="621">
        <f t="shared" si="195"/>
        <v>0</v>
      </c>
      <c r="H226" s="621">
        <f t="shared" si="196"/>
        <v>0</v>
      </c>
      <c r="I226" s="684">
        <f t="shared" si="197"/>
        <v>0</v>
      </c>
      <c r="J226" s="527">
        <f t="shared" si="198"/>
        <v>0</v>
      </c>
      <c r="K226" s="527">
        <f t="shared" si="198"/>
        <v>0</v>
      </c>
      <c r="L226" s="568">
        <f t="shared" si="199"/>
        <v>0</v>
      </c>
      <c r="M226" s="141"/>
      <c r="N226" s="159">
        <f t="shared" si="181"/>
        <v>0</v>
      </c>
      <c r="O226" s="73"/>
      <c r="P226" s="1"/>
      <c r="Q226" s="1"/>
      <c r="R226" s="1"/>
      <c r="S226" s="1"/>
      <c r="T226" s="79"/>
      <c r="U226" s="489">
        <f t="shared" si="177"/>
        <v>0</v>
      </c>
      <c r="V226" s="414"/>
      <c r="W226" s="1"/>
      <c r="X226" s="79"/>
      <c r="Y226" s="79"/>
      <c r="Z226" s="79"/>
      <c r="AA226" s="44"/>
      <c r="AB226" s="168"/>
      <c r="AC226" s="190"/>
    </row>
    <row r="227" spans="1:29" ht="15.75" hidden="1" thickBot="1" x14ac:dyDescent="0.3">
      <c r="B227" s="54"/>
      <c r="C227" s="2"/>
      <c r="D227" s="801" t="s">
        <v>382</v>
      </c>
      <c r="E227" s="801"/>
      <c r="F227" s="373">
        <f t="shared" si="194"/>
        <v>0</v>
      </c>
      <c r="G227" s="621">
        <f t="shared" si="195"/>
        <v>0</v>
      </c>
      <c r="H227" s="621">
        <f t="shared" si="196"/>
        <v>0</v>
      </c>
      <c r="I227" s="684">
        <f t="shared" si="197"/>
        <v>0</v>
      </c>
      <c r="J227" s="527">
        <f t="shared" si="198"/>
        <v>0</v>
      </c>
      <c r="K227" s="527">
        <f t="shared" si="198"/>
        <v>0</v>
      </c>
      <c r="L227" s="568">
        <f t="shared" si="199"/>
        <v>0</v>
      </c>
      <c r="M227" s="141"/>
      <c r="N227" s="159">
        <f t="shared" si="181"/>
        <v>0</v>
      </c>
      <c r="O227" s="73"/>
      <c r="P227" s="1"/>
      <c r="Q227" s="1"/>
      <c r="R227" s="1"/>
      <c r="S227" s="1"/>
      <c r="T227" s="79"/>
      <c r="U227" s="489">
        <f t="shared" si="177"/>
        <v>0</v>
      </c>
      <c r="V227" s="414"/>
      <c r="W227" s="1"/>
      <c r="X227" s="79"/>
      <c r="Y227" s="79"/>
      <c r="Z227" s="79"/>
      <c r="AA227" s="44"/>
      <c r="AB227" s="168"/>
      <c r="AC227" s="190"/>
    </row>
    <row r="228" spans="1:29" ht="15.75" hidden="1" thickBot="1" x14ac:dyDescent="0.3">
      <c r="B228" s="56"/>
      <c r="C228" s="20"/>
      <c r="D228" s="806" t="s">
        <v>567</v>
      </c>
      <c r="E228" s="806"/>
      <c r="F228" s="384">
        <f t="shared" si="194"/>
        <v>0</v>
      </c>
      <c r="G228" s="632">
        <f t="shared" si="195"/>
        <v>0</v>
      </c>
      <c r="H228" s="632">
        <f t="shared" si="196"/>
        <v>0</v>
      </c>
      <c r="I228" s="695">
        <f t="shared" si="197"/>
        <v>0</v>
      </c>
      <c r="J228" s="538">
        <f t="shared" si="198"/>
        <v>0</v>
      </c>
      <c r="K228" s="538">
        <f t="shared" si="198"/>
        <v>0</v>
      </c>
      <c r="L228" s="579">
        <f t="shared" si="199"/>
        <v>0</v>
      </c>
      <c r="M228" s="143"/>
      <c r="N228" s="159">
        <f t="shared" si="181"/>
        <v>0</v>
      </c>
      <c r="O228" s="73"/>
      <c r="P228" s="1"/>
      <c r="Q228" s="1"/>
      <c r="R228" s="1"/>
      <c r="S228" s="1"/>
      <c r="T228" s="79"/>
      <c r="U228" s="489">
        <f t="shared" si="177"/>
        <v>0</v>
      </c>
      <c r="V228" s="414"/>
      <c r="W228" s="1"/>
      <c r="X228" s="79"/>
      <c r="Y228" s="79"/>
      <c r="Z228" s="79"/>
      <c r="AA228" s="44"/>
      <c r="AB228" s="168"/>
      <c r="AC228" s="190"/>
    </row>
    <row r="229" spans="1:29" ht="15.75" thickBot="1" x14ac:dyDescent="0.3">
      <c r="B229" s="98" t="s">
        <v>284</v>
      </c>
      <c r="C229" s="807" t="s">
        <v>285</v>
      </c>
      <c r="D229" s="808"/>
      <c r="E229" s="808"/>
      <c r="F229" s="369">
        <f t="shared" ref="F229:L229" si="200">F230+F251+F257+F258</f>
        <v>0</v>
      </c>
      <c r="G229" s="617">
        <f t="shared" si="200"/>
        <v>0</v>
      </c>
      <c r="H229" s="617">
        <f t="shared" si="200"/>
        <v>0</v>
      </c>
      <c r="I229" s="680">
        <f t="shared" si="200"/>
        <v>0</v>
      </c>
      <c r="J229" s="523">
        <f t="shared" ref="J229" si="201">J230+J251+J257+J258</f>
        <v>0</v>
      </c>
      <c r="K229" s="523">
        <f t="shared" si="200"/>
        <v>0</v>
      </c>
      <c r="L229" s="564">
        <f t="shared" si="200"/>
        <v>0</v>
      </c>
      <c r="M229" s="144">
        <f t="shared" ref="M229:AA229" si="202">M230+M251+M257+M258</f>
        <v>0</v>
      </c>
      <c r="N229" s="156">
        <f t="shared" si="181"/>
        <v>0</v>
      </c>
      <c r="O229" s="84">
        <f t="shared" si="202"/>
        <v>0</v>
      </c>
      <c r="P229" s="85">
        <f t="shared" si="202"/>
        <v>0</v>
      </c>
      <c r="Q229" s="85">
        <f t="shared" si="202"/>
        <v>0</v>
      </c>
      <c r="R229" s="85">
        <f t="shared" si="202"/>
        <v>0</v>
      </c>
      <c r="S229" s="85">
        <f t="shared" si="202"/>
        <v>0</v>
      </c>
      <c r="T229" s="88">
        <f t="shared" si="202"/>
        <v>0</v>
      </c>
      <c r="U229" s="484">
        <f t="shared" si="177"/>
        <v>0</v>
      </c>
      <c r="V229" s="409">
        <f t="shared" si="202"/>
        <v>0</v>
      </c>
      <c r="W229" s="85">
        <f t="shared" si="202"/>
        <v>0</v>
      </c>
      <c r="X229" s="88">
        <f t="shared" si="202"/>
        <v>0</v>
      </c>
      <c r="Y229" s="88">
        <f t="shared" si="202"/>
        <v>0</v>
      </c>
      <c r="Z229" s="88">
        <f t="shared" si="202"/>
        <v>0</v>
      </c>
      <c r="AA229" s="89">
        <f t="shared" si="202"/>
        <v>0</v>
      </c>
      <c r="AB229" s="168"/>
      <c r="AC229" s="190"/>
    </row>
    <row r="230" spans="1:29" ht="15.75" hidden="1" thickBot="1" x14ac:dyDescent="0.3">
      <c r="B230" s="114" t="s">
        <v>692</v>
      </c>
      <c r="C230" s="834" t="s">
        <v>286</v>
      </c>
      <c r="D230" s="835"/>
      <c r="E230" s="835"/>
      <c r="F230" s="364">
        <f t="shared" ref="F230:L230" si="203">F231+F235+F242+F243+F244+F245+F246+F247+F248</f>
        <v>0</v>
      </c>
      <c r="G230" s="612">
        <f t="shared" si="203"/>
        <v>0</v>
      </c>
      <c r="H230" s="612">
        <f t="shared" si="203"/>
        <v>0</v>
      </c>
      <c r="I230" s="675">
        <f t="shared" si="203"/>
        <v>0</v>
      </c>
      <c r="J230" s="518">
        <f t="shared" ref="J230" si="204">J231+J235+J242+J243+J244+J245+J246+J247+J248</f>
        <v>0</v>
      </c>
      <c r="K230" s="518">
        <f t="shared" si="203"/>
        <v>0</v>
      </c>
      <c r="L230" s="559">
        <f t="shared" si="203"/>
        <v>0</v>
      </c>
      <c r="M230" s="140">
        <f t="shared" ref="M230:AA230" si="205">M231+M235+M242+M243+M244+M245+M246+M247+M248</f>
        <v>0</v>
      </c>
      <c r="N230" s="157">
        <f t="shared" si="181"/>
        <v>0</v>
      </c>
      <c r="O230" s="116">
        <f t="shared" si="205"/>
        <v>0</v>
      </c>
      <c r="P230" s="117">
        <f t="shared" si="205"/>
        <v>0</v>
      </c>
      <c r="Q230" s="117">
        <f t="shared" si="205"/>
        <v>0</v>
      </c>
      <c r="R230" s="117">
        <f t="shared" si="205"/>
        <v>0</v>
      </c>
      <c r="S230" s="117">
        <f t="shared" si="205"/>
        <v>0</v>
      </c>
      <c r="T230" s="120">
        <f t="shared" si="205"/>
        <v>0</v>
      </c>
      <c r="U230" s="485">
        <f t="shared" si="177"/>
        <v>0</v>
      </c>
      <c r="V230" s="410">
        <f t="shared" si="205"/>
        <v>0</v>
      </c>
      <c r="W230" s="117">
        <f t="shared" si="205"/>
        <v>0</v>
      </c>
      <c r="X230" s="120">
        <f t="shared" si="205"/>
        <v>0</v>
      </c>
      <c r="Y230" s="120">
        <f t="shared" si="205"/>
        <v>0</v>
      </c>
      <c r="Z230" s="120">
        <f t="shared" si="205"/>
        <v>0</v>
      </c>
      <c r="AA230" s="121">
        <f t="shared" si="205"/>
        <v>0</v>
      </c>
      <c r="AB230" s="168"/>
      <c r="AC230" s="190"/>
    </row>
    <row r="231" spans="1:29" s="18" customFormat="1" ht="15.75" hidden="1" thickBot="1" x14ac:dyDescent="0.3">
      <c r="A231" s="125"/>
      <c r="B231" s="52" t="s">
        <v>693</v>
      </c>
      <c r="C231" s="832" t="s">
        <v>287</v>
      </c>
      <c r="D231" s="833"/>
      <c r="E231" s="833"/>
      <c r="F231" s="367">
        <f t="shared" ref="F231:L231" si="206">F232+F233+F234</f>
        <v>0</v>
      </c>
      <c r="G231" s="615">
        <f t="shared" si="206"/>
        <v>0</v>
      </c>
      <c r="H231" s="615">
        <f t="shared" si="206"/>
        <v>0</v>
      </c>
      <c r="I231" s="678">
        <f t="shared" si="206"/>
        <v>0</v>
      </c>
      <c r="J231" s="521">
        <f t="shared" ref="J231" si="207">J232+J233+J234</f>
        <v>0</v>
      </c>
      <c r="K231" s="521">
        <f t="shared" si="206"/>
        <v>0</v>
      </c>
      <c r="L231" s="562">
        <f t="shared" si="206"/>
        <v>0</v>
      </c>
      <c r="M231" s="148">
        <f t="shared" ref="M231:AA231" si="208">M232+M233+M234</f>
        <v>0</v>
      </c>
      <c r="N231" s="160">
        <f t="shared" si="181"/>
        <v>0</v>
      </c>
      <c r="O231" s="75">
        <f t="shared" si="208"/>
        <v>0</v>
      </c>
      <c r="P231" s="13">
        <f t="shared" si="208"/>
        <v>0</v>
      </c>
      <c r="Q231" s="13">
        <f t="shared" si="208"/>
        <v>0</v>
      </c>
      <c r="R231" s="13">
        <f t="shared" si="208"/>
        <v>0</v>
      </c>
      <c r="S231" s="13">
        <f t="shared" si="208"/>
        <v>0</v>
      </c>
      <c r="T231" s="80">
        <f t="shared" si="208"/>
        <v>0</v>
      </c>
      <c r="U231" s="488">
        <f t="shared" si="177"/>
        <v>0</v>
      </c>
      <c r="V231" s="413">
        <f t="shared" si="208"/>
        <v>0</v>
      </c>
      <c r="W231" s="13">
        <f t="shared" si="208"/>
        <v>0</v>
      </c>
      <c r="X231" s="80">
        <f t="shared" si="208"/>
        <v>0</v>
      </c>
      <c r="Y231" s="80">
        <f t="shared" si="208"/>
        <v>0</v>
      </c>
      <c r="Z231" s="80">
        <f t="shared" si="208"/>
        <v>0</v>
      </c>
      <c r="AA231" s="45">
        <f t="shared" si="208"/>
        <v>0</v>
      </c>
      <c r="AB231" s="168"/>
      <c r="AC231" s="190"/>
    </row>
    <row r="232" spans="1:29" s="189" customFormat="1" ht="15.75" hidden="1" thickBot="1" x14ac:dyDescent="0.3">
      <c r="A232" s="125" t="s">
        <v>288</v>
      </c>
      <c r="B232" s="169" t="s">
        <v>694</v>
      </c>
      <c r="C232" s="213"/>
      <c r="D232" s="836" t="s">
        <v>706</v>
      </c>
      <c r="E232" s="836"/>
      <c r="F232" s="385">
        <f>SUM(N232:Z232)</f>
        <v>0</v>
      </c>
      <c r="G232" s="633">
        <f>SUM(N232:Z232)</f>
        <v>0</v>
      </c>
      <c r="H232" s="633">
        <f>SUM(N232:Z232)</f>
        <v>0</v>
      </c>
      <c r="I232" s="696">
        <f>SUM(N232:Z232)</f>
        <v>0</v>
      </c>
      <c r="J232" s="539">
        <f t="shared" ref="J232:K234" si="209">SUM(N232:Z232)</f>
        <v>0</v>
      </c>
      <c r="K232" s="539">
        <f t="shared" si="209"/>
        <v>0</v>
      </c>
      <c r="L232" s="580">
        <f>SUM(O232:AA232)</f>
        <v>0</v>
      </c>
      <c r="M232" s="257"/>
      <c r="N232" s="171">
        <f t="shared" si="181"/>
        <v>0</v>
      </c>
      <c r="O232" s="179"/>
      <c r="P232" s="173"/>
      <c r="Q232" s="173"/>
      <c r="R232" s="173"/>
      <c r="S232" s="173"/>
      <c r="T232" s="174"/>
      <c r="U232" s="486">
        <f t="shared" si="177"/>
        <v>0</v>
      </c>
      <c r="V232" s="411"/>
      <c r="W232" s="173"/>
      <c r="X232" s="174"/>
      <c r="Y232" s="174"/>
      <c r="Z232" s="174"/>
      <c r="AA232" s="175"/>
      <c r="AB232" s="168"/>
      <c r="AC232" s="190"/>
    </row>
    <row r="233" spans="1:29" s="189" customFormat="1" ht="15.75" hidden="1" thickBot="1" x14ac:dyDescent="0.3">
      <c r="A233" s="125" t="s">
        <v>289</v>
      </c>
      <c r="B233" s="169" t="s">
        <v>695</v>
      </c>
      <c r="C233" s="178"/>
      <c r="D233" s="814" t="s">
        <v>707</v>
      </c>
      <c r="E233" s="814"/>
      <c r="F233" s="365">
        <f>SUM(N233:Z233)</f>
        <v>0</v>
      </c>
      <c r="G233" s="613">
        <f>SUM(N233:Z233)</f>
        <v>0</v>
      </c>
      <c r="H233" s="613">
        <f>SUM(N233:Z233)</f>
        <v>0</v>
      </c>
      <c r="I233" s="676">
        <f>SUM(N233:Z233)</f>
        <v>0</v>
      </c>
      <c r="J233" s="519">
        <f t="shared" si="209"/>
        <v>0</v>
      </c>
      <c r="K233" s="519">
        <f t="shared" si="209"/>
        <v>0</v>
      </c>
      <c r="L233" s="560">
        <f>SUM(O233:AA233)</f>
        <v>0</v>
      </c>
      <c r="M233" s="170"/>
      <c r="N233" s="171">
        <f t="shared" si="181"/>
        <v>0</v>
      </c>
      <c r="O233" s="179"/>
      <c r="P233" s="173"/>
      <c r="Q233" s="173"/>
      <c r="R233" s="173"/>
      <c r="S233" s="173"/>
      <c r="T233" s="174"/>
      <c r="U233" s="486">
        <f t="shared" si="177"/>
        <v>0</v>
      </c>
      <c r="V233" s="411"/>
      <c r="W233" s="173"/>
      <c r="X233" s="174"/>
      <c r="Y233" s="174"/>
      <c r="Z233" s="174"/>
      <c r="AA233" s="175"/>
      <c r="AB233" s="168"/>
      <c r="AC233" s="190"/>
    </row>
    <row r="234" spans="1:29" s="189" customFormat="1" ht="15.75" hidden="1" thickBot="1" x14ac:dyDescent="0.3">
      <c r="A234" s="125" t="s">
        <v>290</v>
      </c>
      <c r="B234" s="169" t="s">
        <v>696</v>
      </c>
      <c r="C234" s="178"/>
      <c r="D234" s="814" t="s">
        <v>708</v>
      </c>
      <c r="E234" s="814"/>
      <c r="F234" s="365">
        <f>SUM(N234:Z234)</f>
        <v>0</v>
      </c>
      <c r="G234" s="613">
        <f>SUM(N234:Z234)</f>
        <v>0</v>
      </c>
      <c r="H234" s="613">
        <f>SUM(N234:Z234)</f>
        <v>0</v>
      </c>
      <c r="I234" s="676">
        <f>SUM(N234:Z234)</f>
        <v>0</v>
      </c>
      <c r="J234" s="519">
        <f t="shared" si="209"/>
        <v>0</v>
      </c>
      <c r="K234" s="519">
        <f t="shared" si="209"/>
        <v>0</v>
      </c>
      <c r="L234" s="560">
        <f>SUM(O234:AA234)</f>
        <v>0</v>
      </c>
      <c r="M234" s="170"/>
      <c r="N234" s="171">
        <f t="shared" si="181"/>
        <v>0</v>
      </c>
      <c r="O234" s="179"/>
      <c r="P234" s="173"/>
      <c r="Q234" s="173"/>
      <c r="R234" s="173"/>
      <c r="S234" s="173"/>
      <c r="T234" s="174"/>
      <c r="U234" s="486">
        <f t="shared" si="177"/>
        <v>0</v>
      </c>
      <c r="V234" s="411"/>
      <c r="W234" s="173"/>
      <c r="X234" s="174"/>
      <c r="Y234" s="174"/>
      <c r="Z234" s="174"/>
      <c r="AA234" s="175"/>
      <c r="AB234" s="168"/>
      <c r="AC234" s="190"/>
    </row>
    <row r="235" spans="1:29" s="18" customFormat="1" ht="15.75" hidden="1" thickBot="1" x14ac:dyDescent="0.3">
      <c r="A235" s="125"/>
      <c r="B235" s="52" t="s">
        <v>697</v>
      </c>
      <c r="C235" s="832" t="s">
        <v>291</v>
      </c>
      <c r="D235" s="833"/>
      <c r="E235" s="833"/>
      <c r="F235" s="367">
        <f t="shared" ref="F235:L235" si="210">F236+F237+F238+F239+F240+F241</f>
        <v>0</v>
      </c>
      <c r="G235" s="615">
        <f t="shared" si="210"/>
        <v>0</v>
      </c>
      <c r="H235" s="615">
        <f t="shared" si="210"/>
        <v>0</v>
      </c>
      <c r="I235" s="678">
        <f t="shared" si="210"/>
        <v>0</v>
      </c>
      <c r="J235" s="521">
        <f t="shared" ref="J235" si="211">J236+J237+J238+J239+J240+J241</f>
        <v>0</v>
      </c>
      <c r="K235" s="521">
        <f t="shared" si="210"/>
        <v>0</v>
      </c>
      <c r="L235" s="562">
        <f t="shared" si="210"/>
        <v>0</v>
      </c>
      <c r="M235" s="148">
        <f t="shared" ref="M235:AA235" si="212">M236+M237+M238+M239+M240+M241</f>
        <v>0</v>
      </c>
      <c r="N235" s="160">
        <f t="shared" si="181"/>
        <v>0</v>
      </c>
      <c r="O235" s="75">
        <f t="shared" si="212"/>
        <v>0</v>
      </c>
      <c r="P235" s="13">
        <f t="shared" si="212"/>
        <v>0</v>
      </c>
      <c r="Q235" s="13">
        <f t="shared" si="212"/>
        <v>0</v>
      </c>
      <c r="R235" s="13">
        <f t="shared" si="212"/>
        <v>0</v>
      </c>
      <c r="S235" s="13">
        <f t="shared" si="212"/>
        <v>0</v>
      </c>
      <c r="T235" s="80">
        <f t="shared" si="212"/>
        <v>0</v>
      </c>
      <c r="U235" s="488">
        <f t="shared" si="177"/>
        <v>0</v>
      </c>
      <c r="V235" s="413">
        <f t="shared" si="212"/>
        <v>0</v>
      </c>
      <c r="W235" s="13">
        <f t="shared" si="212"/>
        <v>0</v>
      </c>
      <c r="X235" s="80">
        <f t="shared" si="212"/>
        <v>0</v>
      </c>
      <c r="Y235" s="80">
        <f t="shared" si="212"/>
        <v>0</v>
      </c>
      <c r="Z235" s="80">
        <f t="shared" si="212"/>
        <v>0</v>
      </c>
      <c r="AA235" s="45">
        <f t="shared" si="212"/>
        <v>0</v>
      </c>
      <c r="AB235" s="168"/>
      <c r="AC235" s="190"/>
    </row>
    <row r="236" spans="1:29" s="189" customFormat="1" ht="15.75" hidden="1" thickBot="1" x14ac:dyDescent="0.3">
      <c r="A236" s="125" t="s">
        <v>292</v>
      </c>
      <c r="B236" s="169" t="s">
        <v>698</v>
      </c>
      <c r="C236" s="178"/>
      <c r="D236" s="814" t="s">
        <v>383</v>
      </c>
      <c r="E236" s="814"/>
      <c r="F236" s="365">
        <f t="shared" ref="F236:F247" si="213">SUM(N236:Z236)</f>
        <v>0</v>
      </c>
      <c r="G236" s="613">
        <f t="shared" ref="G236:G247" si="214">SUM(N236:Z236)</f>
        <v>0</v>
      </c>
      <c r="H236" s="613">
        <f t="shared" ref="H236:H247" si="215">SUM(N236:Z236)</f>
        <v>0</v>
      </c>
      <c r="I236" s="676">
        <f t="shared" ref="I236:I247" si="216">SUM(N236:Z236)</f>
        <v>0</v>
      </c>
      <c r="J236" s="519">
        <f t="shared" ref="J236:K247" si="217">SUM(N236:Z236)</f>
        <v>0</v>
      </c>
      <c r="K236" s="519">
        <f t="shared" si="217"/>
        <v>0</v>
      </c>
      <c r="L236" s="560">
        <f t="shared" ref="L236:L247" si="218">SUM(O236:AA236)</f>
        <v>0</v>
      </c>
      <c r="M236" s="170"/>
      <c r="N236" s="171">
        <f t="shared" si="181"/>
        <v>0</v>
      </c>
      <c r="O236" s="179"/>
      <c r="P236" s="173"/>
      <c r="Q236" s="173"/>
      <c r="R236" s="173"/>
      <c r="S236" s="173"/>
      <c r="T236" s="174"/>
      <c r="U236" s="486">
        <f t="shared" si="177"/>
        <v>0</v>
      </c>
      <c r="V236" s="411"/>
      <c r="W236" s="173"/>
      <c r="X236" s="174"/>
      <c r="Y236" s="174"/>
      <c r="Z236" s="174"/>
      <c r="AA236" s="175"/>
      <c r="AB236" s="168"/>
      <c r="AC236" s="190"/>
    </row>
    <row r="237" spans="1:29" s="189" customFormat="1" ht="15.75" hidden="1" thickBot="1" x14ac:dyDescent="0.3">
      <c r="A237" s="125" t="s">
        <v>293</v>
      </c>
      <c r="B237" s="169" t="s">
        <v>699</v>
      </c>
      <c r="C237" s="178"/>
      <c r="D237" s="814" t="s">
        <v>384</v>
      </c>
      <c r="E237" s="814"/>
      <c r="F237" s="365">
        <f t="shared" si="213"/>
        <v>0</v>
      </c>
      <c r="G237" s="613">
        <f t="shared" si="214"/>
        <v>0</v>
      </c>
      <c r="H237" s="613">
        <f t="shared" si="215"/>
        <v>0</v>
      </c>
      <c r="I237" s="676">
        <f t="shared" si="216"/>
        <v>0</v>
      </c>
      <c r="J237" s="519">
        <f t="shared" si="217"/>
        <v>0</v>
      </c>
      <c r="K237" s="519">
        <f t="shared" si="217"/>
        <v>0</v>
      </c>
      <c r="L237" s="560">
        <f t="shared" si="218"/>
        <v>0</v>
      </c>
      <c r="M237" s="170"/>
      <c r="N237" s="171">
        <f t="shared" si="181"/>
        <v>0</v>
      </c>
      <c r="O237" s="179"/>
      <c r="P237" s="173"/>
      <c r="Q237" s="173"/>
      <c r="R237" s="173"/>
      <c r="S237" s="173"/>
      <c r="T237" s="174"/>
      <c r="U237" s="486">
        <f t="shared" si="177"/>
        <v>0</v>
      </c>
      <c r="V237" s="411"/>
      <c r="W237" s="173"/>
      <c r="X237" s="174"/>
      <c r="Y237" s="174"/>
      <c r="Z237" s="174"/>
      <c r="AA237" s="175"/>
      <c r="AB237" s="168"/>
      <c r="AC237" s="190"/>
    </row>
    <row r="238" spans="1:29" s="189" customFormat="1" ht="15.75" hidden="1" thickBot="1" x14ac:dyDescent="0.3">
      <c r="A238" s="125" t="s">
        <v>872</v>
      </c>
      <c r="B238" s="169" t="s">
        <v>873</v>
      </c>
      <c r="C238" s="178"/>
      <c r="D238" s="814" t="s">
        <v>874</v>
      </c>
      <c r="E238" s="814"/>
      <c r="F238" s="365">
        <f t="shared" si="213"/>
        <v>0</v>
      </c>
      <c r="G238" s="613">
        <f t="shared" si="214"/>
        <v>0</v>
      </c>
      <c r="H238" s="613">
        <f t="shared" si="215"/>
        <v>0</v>
      </c>
      <c r="I238" s="676">
        <f t="shared" si="216"/>
        <v>0</v>
      </c>
      <c r="J238" s="519">
        <f t="shared" si="217"/>
        <v>0</v>
      </c>
      <c r="K238" s="519">
        <f t="shared" si="217"/>
        <v>0</v>
      </c>
      <c r="L238" s="560">
        <f t="shared" si="218"/>
        <v>0</v>
      </c>
      <c r="M238" s="170"/>
      <c r="N238" s="171">
        <f t="shared" si="181"/>
        <v>0</v>
      </c>
      <c r="O238" s="179"/>
      <c r="P238" s="173"/>
      <c r="Q238" s="173"/>
      <c r="R238" s="173"/>
      <c r="S238" s="173"/>
      <c r="T238" s="174"/>
      <c r="U238" s="486">
        <f t="shared" si="177"/>
        <v>0</v>
      </c>
      <c r="V238" s="411"/>
      <c r="W238" s="173"/>
      <c r="X238" s="174"/>
      <c r="Y238" s="174"/>
      <c r="Z238" s="174"/>
      <c r="AA238" s="175"/>
      <c r="AB238" s="168"/>
      <c r="AC238" s="190"/>
    </row>
    <row r="239" spans="1:29" s="189" customFormat="1" ht="15.75" hidden="1" thickBot="1" x14ac:dyDescent="0.3">
      <c r="A239" s="125" t="s">
        <v>294</v>
      </c>
      <c r="B239" s="169" t="s">
        <v>700</v>
      </c>
      <c r="C239" s="178"/>
      <c r="D239" s="814" t="s">
        <v>295</v>
      </c>
      <c r="E239" s="814"/>
      <c r="F239" s="365">
        <f t="shared" si="213"/>
        <v>0</v>
      </c>
      <c r="G239" s="613">
        <f t="shared" si="214"/>
        <v>0</v>
      </c>
      <c r="H239" s="613">
        <f t="shared" si="215"/>
        <v>0</v>
      </c>
      <c r="I239" s="676">
        <f t="shared" si="216"/>
        <v>0</v>
      </c>
      <c r="J239" s="519">
        <f t="shared" si="217"/>
        <v>0</v>
      </c>
      <c r="K239" s="519">
        <f t="shared" si="217"/>
        <v>0</v>
      </c>
      <c r="L239" s="560">
        <f t="shared" si="218"/>
        <v>0</v>
      </c>
      <c r="M239" s="170"/>
      <c r="N239" s="171">
        <f t="shared" si="181"/>
        <v>0</v>
      </c>
      <c r="O239" s="179"/>
      <c r="P239" s="173"/>
      <c r="Q239" s="173"/>
      <c r="R239" s="173"/>
      <c r="S239" s="173"/>
      <c r="T239" s="174"/>
      <c r="U239" s="486">
        <f t="shared" si="177"/>
        <v>0</v>
      </c>
      <c r="V239" s="411"/>
      <c r="W239" s="173"/>
      <c r="X239" s="174"/>
      <c r="Y239" s="174"/>
      <c r="Z239" s="174"/>
      <c r="AA239" s="175"/>
      <c r="AB239" s="168"/>
      <c r="AC239" s="190"/>
    </row>
    <row r="240" spans="1:29" s="189" customFormat="1" ht="15.75" hidden="1" thickBot="1" x14ac:dyDescent="0.3">
      <c r="A240" s="125" t="s">
        <v>296</v>
      </c>
      <c r="B240" s="169" t="s">
        <v>701</v>
      </c>
      <c r="C240" s="178"/>
      <c r="D240" s="814" t="s">
        <v>297</v>
      </c>
      <c r="E240" s="814"/>
      <c r="F240" s="365">
        <f t="shared" si="213"/>
        <v>0</v>
      </c>
      <c r="G240" s="613">
        <f t="shared" si="214"/>
        <v>0</v>
      </c>
      <c r="H240" s="613">
        <f t="shared" si="215"/>
        <v>0</v>
      </c>
      <c r="I240" s="676">
        <f t="shared" si="216"/>
        <v>0</v>
      </c>
      <c r="J240" s="519">
        <f t="shared" si="217"/>
        <v>0</v>
      </c>
      <c r="K240" s="519">
        <f t="shared" si="217"/>
        <v>0</v>
      </c>
      <c r="L240" s="560">
        <f t="shared" si="218"/>
        <v>0</v>
      </c>
      <c r="M240" s="170"/>
      <c r="N240" s="171">
        <f t="shared" si="181"/>
        <v>0</v>
      </c>
      <c r="O240" s="179"/>
      <c r="P240" s="173"/>
      <c r="Q240" s="173"/>
      <c r="R240" s="173"/>
      <c r="S240" s="173"/>
      <c r="T240" s="174"/>
      <c r="U240" s="486">
        <f t="shared" si="177"/>
        <v>0</v>
      </c>
      <c r="V240" s="411"/>
      <c r="W240" s="173"/>
      <c r="X240" s="174"/>
      <c r="Y240" s="174"/>
      <c r="Z240" s="174"/>
      <c r="AA240" s="175"/>
      <c r="AB240" s="168"/>
      <c r="AC240" s="190"/>
    </row>
    <row r="241" spans="1:29" s="189" customFormat="1" ht="15.75" hidden="1" thickBot="1" x14ac:dyDescent="0.3">
      <c r="A241" s="125" t="s">
        <v>875</v>
      </c>
      <c r="B241" s="169" t="s">
        <v>876</v>
      </c>
      <c r="C241" s="178"/>
      <c r="D241" s="814" t="s">
        <v>877</v>
      </c>
      <c r="E241" s="814"/>
      <c r="F241" s="365">
        <f t="shared" si="213"/>
        <v>0</v>
      </c>
      <c r="G241" s="613">
        <f t="shared" si="214"/>
        <v>0</v>
      </c>
      <c r="H241" s="613">
        <f t="shared" si="215"/>
        <v>0</v>
      </c>
      <c r="I241" s="676">
        <f t="shared" si="216"/>
        <v>0</v>
      </c>
      <c r="J241" s="519">
        <f t="shared" si="217"/>
        <v>0</v>
      </c>
      <c r="K241" s="519">
        <f t="shared" si="217"/>
        <v>0</v>
      </c>
      <c r="L241" s="560">
        <f t="shared" si="218"/>
        <v>0</v>
      </c>
      <c r="M241" s="170"/>
      <c r="N241" s="171">
        <f t="shared" si="181"/>
        <v>0</v>
      </c>
      <c r="O241" s="179"/>
      <c r="P241" s="173"/>
      <c r="Q241" s="173"/>
      <c r="R241" s="173"/>
      <c r="S241" s="173"/>
      <c r="T241" s="174"/>
      <c r="U241" s="486">
        <f t="shared" si="177"/>
        <v>0</v>
      </c>
      <c r="V241" s="411"/>
      <c r="W241" s="173"/>
      <c r="X241" s="174"/>
      <c r="Y241" s="174"/>
      <c r="Z241" s="174"/>
      <c r="AA241" s="175"/>
      <c r="AB241" s="168"/>
      <c r="AC241" s="190"/>
    </row>
    <row r="242" spans="1:29" s="41" customFormat="1" ht="15.75" hidden="1" thickBot="1" x14ac:dyDescent="0.3">
      <c r="A242" s="125" t="s">
        <v>878</v>
      </c>
      <c r="B242" s="52" t="s">
        <v>879</v>
      </c>
      <c r="C242" s="832" t="s">
        <v>880</v>
      </c>
      <c r="D242" s="833"/>
      <c r="E242" s="833"/>
      <c r="F242" s="367">
        <f t="shared" si="213"/>
        <v>0</v>
      </c>
      <c r="G242" s="615">
        <f t="shared" si="214"/>
        <v>0</v>
      </c>
      <c r="H242" s="615">
        <f t="shared" si="215"/>
        <v>0</v>
      </c>
      <c r="I242" s="678">
        <f t="shared" si="216"/>
        <v>0</v>
      </c>
      <c r="J242" s="521">
        <f t="shared" si="217"/>
        <v>0</v>
      </c>
      <c r="K242" s="521">
        <f t="shared" si="217"/>
        <v>0</v>
      </c>
      <c r="L242" s="562">
        <f t="shared" si="218"/>
        <v>0</v>
      </c>
      <c r="M242" s="148"/>
      <c r="N242" s="160">
        <f t="shared" si="181"/>
        <v>0</v>
      </c>
      <c r="O242" s="75"/>
      <c r="P242" s="13"/>
      <c r="Q242" s="13"/>
      <c r="R242" s="13"/>
      <c r="S242" s="13"/>
      <c r="T242" s="80"/>
      <c r="U242" s="488">
        <f t="shared" si="177"/>
        <v>0</v>
      </c>
      <c r="V242" s="413"/>
      <c r="W242" s="13"/>
      <c r="X242" s="80"/>
      <c r="Y242" s="80"/>
      <c r="Z242" s="80"/>
      <c r="AA242" s="45"/>
      <c r="AB242" s="168"/>
      <c r="AC242" s="190"/>
    </row>
    <row r="243" spans="1:29" s="41" customFormat="1" ht="15.75" hidden="1" thickBot="1" x14ac:dyDescent="0.3">
      <c r="A243" s="125" t="s">
        <v>298</v>
      </c>
      <c r="B243" s="52" t="s">
        <v>702</v>
      </c>
      <c r="C243" s="832" t="s">
        <v>299</v>
      </c>
      <c r="D243" s="833"/>
      <c r="E243" s="833"/>
      <c r="F243" s="367">
        <f t="shared" si="213"/>
        <v>0</v>
      </c>
      <c r="G243" s="615">
        <f t="shared" si="214"/>
        <v>0</v>
      </c>
      <c r="H243" s="615">
        <f t="shared" si="215"/>
        <v>0</v>
      </c>
      <c r="I243" s="678">
        <f t="shared" si="216"/>
        <v>0</v>
      </c>
      <c r="J243" s="521">
        <f t="shared" si="217"/>
        <v>0</v>
      </c>
      <c r="K243" s="521">
        <f t="shared" si="217"/>
        <v>0</v>
      </c>
      <c r="L243" s="562">
        <f t="shared" si="218"/>
        <v>0</v>
      </c>
      <c r="M243" s="148"/>
      <c r="N243" s="160">
        <f t="shared" si="181"/>
        <v>0</v>
      </c>
      <c r="O243" s="75"/>
      <c r="P243" s="13"/>
      <c r="Q243" s="13"/>
      <c r="R243" s="13"/>
      <c r="S243" s="13"/>
      <c r="T243" s="80"/>
      <c r="U243" s="488">
        <f t="shared" si="177"/>
        <v>0</v>
      </c>
      <c r="V243" s="413"/>
      <c r="W243" s="13"/>
      <c r="X243" s="80"/>
      <c r="Y243" s="80"/>
      <c r="Z243" s="80"/>
      <c r="AA243" s="45"/>
      <c r="AB243" s="168"/>
      <c r="AC243" s="190"/>
    </row>
    <row r="244" spans="1:29" s="41" customFormat="1" ht="15.75" hidden="1" thickBot="1" x14ac:dyDescent="0.3">
      <c r="A244" s="125" t="s">
        <v>300</v>
      </c>
      <c r="B244" s="52" t="s">
        <v>703</v>
      </c>
      <c r="C244" s="832" t="s">
        <v>881</v>
      </c>
      <c r="D244" s="833"/>
      <c r="E244" s="833"/>
      <c r="F244" s="367">
        <f t="shared" si="213"/>
        <v>0</v>
      </c>
      <c r="G244" s="615">
        <f t="shared" si="214"/>
        <v>0</v>
      </c>
      <c r="H244" s="615">
        <f t="shared" si="215"/>
        <v>0</v>
      </c>
      <c r="I244" s="678">
        <f t="shared" si="216"/>
        <v>0</v>
      </c>
      <c r="J244" s="521">
        <f t="shared" si="217"/>
        <v>0</v>
      </c>
      <c r="K244" s="521">
        <f t="shared" si="217"/>
        <v>0</v>
      </c>
      <c r="L244" s="562">
        <f t="shared" si="218"/>
        <v>0</v>
      </c>
      <c r="M244" s="148"/>
      <c r="N244" s="160">
        <f t="shared" si="181"/>
        <v>0</v>
      </c>
      <c r="O244" s="75"/>
      <c r="P244" s="13"/>
      <c r="Q244" s="13"/>
      <c r="R244" s="13"/>
      <c r="S244" s="13"/>
      <c r="T244" s="80"/>
      <c r="U244" s="488">
        <f t="shared" si="177"/>
        <v>0</v>
      </c>
      <c r="V244" s="413"/>
      <c r="W244" s="13"/>
      <c r="X244" s="80"/>
      <c r="Y244" s="80"/>
      <c r="Z244" s="80"/>
      <c r="AA244" s="45"/>
      <c r="AB244" s="168"/>
      <c r="AC244" s="190"/>
    </row>
    <row r="245" spans="1:29" s="41" customFormat="1" ht="15.75" hidden="1" thickBot="1" x14ac:dyDescent="0.3">
      <c r="A245" s="125" t="s">
        <v>301</v>
      </c>
      <c r="B245" s="52" t="s">
        <v>704</v>
      </c>
      <c r="C245" s="832" t="s">
        <v>882</v>
      </c>
      <c r="D245" s="833"/>
      <c r="E245" s="833"/>
      <c r="F245" s="367">
        <f t="shared" si="213"/>
        <v>0</v>
      </c>
      <c r="G245" s="615">
        <f t="shared" si="214"/>
        <v>0</v>
      </c>
      <c r="H245" s="615">
        <f t="shared" si="215"/>
        <v>0</v>
      </c>
      <c r="I245" s="678">
        <f t="shared" si="216"/>
        <v>0</v>
      </c>
      <c r="J245" s="521">
        <f t="shared" si="217"/>
        <v>0</v>
      </c>
      <c r="K245" s="521">
        <f t="shared" si="217"/>
        <v>0</v>
      </c>
      <c r="L245" s="562">
        <f t="shared" si="218"/>
        <v>0</v>
      </c>
      <c r="M245" s="148"/>
      <c r="N245" s="160">
        <f t="shared" si="181"/>
        <v>0</v>
      </c>
      <c r="O245" s="75"/>
      <c r="P245" s="13"/>
      <c r="Q245" s="13"/>
      <c r="R245" s="13"/>
      <c r="S245" s="13"/>
      <c r="T245" s="80"/>
      <c r="U245" s="488">
        <f t="shared" si="177"/>
        <v>0</v>
      </c>
      <c r="V245" s="413"/>
      <c r="W245" s="13"/>
      <c r="X245" s="80"/>
      <c r="Y245" s="80"/>
      <c r="Z245" s="80"/>
      <c r="AA245" s="45"/>
      <c r="AB245" s="168"/>
      <c r="AC245" s="190"/>
    </row>
    <row r="246" spans="1:29" s="41" customFormat="1" ht="15.75" hidden="1" thickBot="1" x14ac:dyDescent="0.3">
      <c r="A246" s="125" t="s">
        <v>302</v>
      </c>
      <c r="B246" s="52" t="s">
        <v>705</v>
      </c>
      <c r="C246" s="832" t="s">
        <v>303</v>
      </c>
      <c r="D246" s="833"/>
      <c r="E246" s="833"/>
      <c r="F246" s="367">
        <f t="shared" si="213"/>
        <v>0</v>
      </c>
      <c r="G246" s="615">
        <f t="shared" si="214"/>
        <v>0</v>
      </c>
      <c r="H246" s="615">
        <f t="shared" si="215"/>
        <v>0</v>
      </c>
      <c r="I246" s="678">
        <f t="shared" si="216"/>
        <v>0</v>
      </c>
      <c r="J246" s="521">
        <f t="shared" si="217"/>
        <v>0</v>
      </c>
      <c r="K246" s="521">
        <f t="shared" si="217"/>
        <v>0</v>
      </c>
      <c r="L246" s="562">
        <f t="shared" si="218"/>
        <v>0</v>
      </c>
      <c r="M246" s="148"/>
      <c r="N246" s="160">
        <f t="shared" si="181"/>
        <v>0</v>
      </c>
      <c r="O246" s="75"/>
      <c r="P246" s="13"/>
      <c r="Q246" s="13"/>
      <c r="R246" s="13"/>
      <c r="S246" s="13"/>
      <c r="T246" s="80"/>
      <c r="U246" s="488">
        <f t="shared" si="177"/>
        <v>0</v>
      </c>
      <c r="V246" s="413"/>
      <c r="W246" s="13"/>
      <c r="X246" s="80"/>
      <c r="Y246" s="80"/>
      <c r="Z246" s="80"/>
      <c r="AA246" s="45"/>
      <c r="AB246" s="168"/>
      <c r="AC246" s="190"/>
    </row>
    <row r="247" spans="1:29" s="41" customFormat="1" ht="15.75" hidden="1" thickBot="1" x14ac:dyDescent="0.3">
      <c r="A247" s="125" t="s">
        <v>883</v>
      </c>
      <c r="B247" s="52" t="s">
        <v>884</v>
      </c>
      <c r="C247" s="832" t="s">
        <v>886</v>
      </c>
      <c r="D247" s="833"/>
      <c r="E247" s="833"/>
      <c r="F247" s="367">
        <f t="shared" si="213"/>
        <v>0</v>
      </c>
      <c r="G247" s="615">
        <f t="shared" si="214"/>
        <v>0</v>
      </c>
      <c r="H247" s="615">
        <f t="shared" si="215"/>
        <v>0</v>
      </c>
      <c r="I247" s="678">
        <f t="shared" si="216"/>
        <v>0</v>
      </c>
      <c r="J247" s="521">
        <f t="shared" si="217"/>
        <v>0</v>
      </c>
      <c r="K247" s="521">
        <f t="shared" si="217"/>
        <v>0</v>
      </c>
      <c r="L247" s="562">
        <f t="shared" si="218"/>
        <v>0</v>
      </c>
      <c r="M247" s="148"/>
      <c r="N247" s="160">
        <f t="shared" si="181"/>
        <v>0</v>
      </c>
      <c r="O247" s="75"/>
      <c r="P247" s="13"/>
      <c r="Q247" s="13"/>
      <c r="R247" s="13"/>
      <c r="S247" s="13"/>
      <c r="T247" s="80"/>
      <c r="U247" s="488">
        <f t="shared" si="177"/>
        <v>0</v>
      </c>
      <c r="V247" s="413"/>
      <c r="W247" s="13"/>
      <c r="X247" s="80"/>
      <c r="Y247" s="80"/>
      <c r="Z247" s="80"/>
      <c r="AA247" s="45"/>
      <c r="AB247" s="168"/>
      <c r="AC247" s="190"/>
    </row>
    <row r="248" spans="1:29" s="41" customFormat="1" ht="15.75" hidden="1" thickBot="1" x14ac:dyDescent="0.3">
      <c r="A248" s="125"/>
      <c r="B248" s="52" t="s">
        <v>885</v>
      </c>
      <c r="C248" s="832" t="s">
        <v>887</v>
      </c>
      <c r="D248" s="833"/>
      <c r="E248" s="833"/>
      <c r="F248" s="367">
        <f t="shared" ref="F248:L248" si="219">F249+F250</f>
        <v>0</v>
      </c>
      <c r="G248" s="615">
        <f t="shared" si="219"/>
        <v>0</v>
      </c>
      <c r="H248" s="615">
        <f t="shared" si="219"/>
        <v>0</v>
      </c>
      <c r="I248" s="678">
        <f t="shared" si="219"/>
        <v>0</v>
      </c>
      <c r="J248" s="521">
        <f t="shared" ref="J248" si="220">J249+J250</f>
        <v>0</v>
      </c>
      <c r="K248" s="521">
        <f t="shared" si="219"/>
        <v>0</v>
      </c>
      <c r="L248" s="562">
        <f t="shared" si="219"/>
        <v>0</v>
      </c>
      <c r="M248" s="148">
        <f t="shared" ref="M248:AA248" si="221">M249+M250</f>
        <v>0</v>
      </c>
      <c r="N248" s="160">
        <f t="shared" si="181"/>
        <v>0</v>
      </c>
      <c r="O248" s="75">
        <f t="shared" si="221"/>
        <v>0</v>
      </c>
      <c r="P248" s="13">
        <f t="shared" si="221"/>
        <v>0</v>
      </c>
      <c r="Q248" s="13">
        <f t="shared" si="221"/>
        <v>0</v>
      </c>
      <c r="R248" s="13">
        <f t="shared" si="221"/>
        <v>0</v>
      </c>
      <c r="S248" s="13">
        <f t="shared" si="221"/>
        <v>0</v>
      </c>
      <c r="T248" s="80">
        <f t="shared" si="221"/>
        <v>0</v>
      </c>
      <c r="U248" s="488">
        <f t="shared" si="177"/>
        <v>0</v>
      </c>
      <c r="V248" s="413">
        <f t="shared" si="221"/>
        <v>0</v>
      </c>
      <c r="W248" s="13">
        <f t="shared" si="221"/>
        <v>0</v>
      </c>
      <c r="X248" s="80">
        <f t="shared" si="221"/>
        <v>0</v>
      </c>
      <c r="Y248" s="80">
        <f t="shared" si="221"/>
        <v>0</v>
      </c>
      <c r="Z248" s="80">
        <f t="shared" si="221"/>
        <v>0</v>
      </c>
      <c r="AA248" s="45">
        <f t="shared" si="221"/>
        <v>0</v>
      </c>
      <c r="AB248" s="168"/>
      <c r="AC248" s="190"/>
    </row>
    <row r="249" spans="1:29" s="189" customFormat="1" ht="15.75" hidden="1" thickBot="1" x14ac:dyDescent="0.3">
      <c r="A249" s="125" t="s">
        <v>889</v>
      </c>
      <c r="B249" s="169" t="s">
        <v>888</v>
      </c>
      <c r="C249" s="178"/>
      <c r="D249" s="814" t="s">
        <v>892</v>
      </c>
      <c r="E249" s="814"/>
      <c r="F249" s="365">
        <f>SUM(N249:Z249)</f>
        <v>0</v>
      </c>
      <c r="G249" s="613">
        <f>SUM(N249:Z249)</f>
        <v>0</v>
      </c>
      <c r="H249" s="613">
        <f>SUM(N249:Z249)</f>
        <v>0</v>
      </c>
      <c r="I249" s="676">
        <f>SUM(N249:Z249)</f>
        <v>0</v>
      </c>
      <c r="J249" s="519">
        <f>SUM(N249:Z249)</f>
        <v>0</v>
      </c>
      <c r="K249" s="519">
        <f>SUM(O249:AA249)</f>
        <v>0</v>
      </c>
      <c r="L249" s="560">
        <f>SUM(O249:AA249)</f>
        <v>0</v>
      </c>
      <c r="M249" s="170"/>
      <c r="N249" s="171">
        <f t="shared" si="181"/>
        <v>0</v>
      </c>
      <c r="O249" s="179"/>
      <c r="P249" s="173"/>
      <c r="Q249" s="173"/>
      <c r="R249" s="173"/>
      <c r="S249" s="173"/>
      <c r="T249" s="174"/>
      <c r="U249" s="486">
        <f t="shared" si="177"/>
        <v>0</v>
      </c>
      <c r="V249" s="411"/>
      <c r="W249" s="173"/>
      <c r="X249" s="174"/>
      <c r="Y249" s="174"/>
      <c r="Z249" s="174"/>
      <c r="AA249" s="175"/>
      <c r="AB249" s="168"/>
      <c r="AC249" s="190"/>
    </row>
    <row r="250" spans="1:29" s="189" customFormat="1" ht="15.75" hidden="1" thickBot="1" x14ac:dyDescent="0.3">
      <c r="A250" s="125" t="s">
        <v>890</v>
      </c>
      <c r="B250" s="169" t="s">
        <v>891</v>
      </c>
      <c r="C250" s="178"/>
      <c r="D250" s="814" t="s">
        <v>893</v>
      </c>
      <c r="E250" s="814"/>
      <c r="F250" s="365">
        <f>SUM(N250:Z250)</f>
        <v>0</v>
      </c>
      <c r="G250" s="613">
        <f>SUM(N250:Z250)</f>
        <v>0</v>
      </c>
      <c r="H250" s="613">
        <f>SUM(N250:Z250)</f>
        <v>0</v>
      </c>
      <c r="I250" s="676">
        <f>SUM(N250:Z250)</f>
        <v>0</v>
      </c>
      <c r="J250" s="519">
        <f>SUM(N250:Z250)</f>
        <v>0</v>
      </c>
      <c r="K250" s="519">
        <f>SUM(O250:AA250)</f>
        <v>0</v>
      </c>
      <c r="L250" s="560">
        <f>SUM(O250:AA250)</f>
        <v>0</v>
      </c>
      <c r="M250" s="170"/>
      <c r="N250" s="171">
        <f t="shared" si="181"/>
        <v>0</v>
      </c>
      <c r="O250" s="179"/>
      <c r="P250" s="173"/>
      <c r="Q250" s="173"/>
      <c r="R250" s="173"/>
      <c r="S250" s="173"/>
      <c r="T250" s="174"/>
      <c r="U250" s="486">
        <f t="shared" si="177"/>
        <v>0</v>
      </c>
      <c r="V250" s="411"/>
      <c r="W250" s="173"/>
      <c r="X250" s="174"/>
      <c r="Y250" s="174"/>
      <c r="Z250" s="174"/>
      <c r="AA250" s="175"/>
      <c r="AB250" s="168"/>
      <c r="AC250" s="190"/>
    </row>
    <row r="251" spans="1:29" ht="15.75" hidden="1" thickBot="1" x14ac:dyDescent="0.3">
      <c r="B251" s="90" t="s">
        <v>709</v>
      </c>
      <c r="C251" s="803" t="s">
        <v>304</v>
      </c>
      <c r="D251" s="804"/>
      <c r="E251" s="804"/>
      <c r="F251" s="366">
        <f t="shared" ref="F251:L251" si="222">F252+F253+F254+F255+F256</f>
        <v>0</v>
      </c>
      <c r="G251" s="614">
        <f t="shared" si="222"/>
        <v>0</v>
      </c>
      <c r="H251" s="614">
        <f t="shared" si="222"/>
        <v>0</v>
      </c>
      <c r="I251" s="677">
        <f t="shared" si="222"/>
        <v>0</v>
      </c>
      <c r="J251" s="520">
        <f t="shared" ref="J251" si="223">J252+J253+J254+J255+J256</f>
        <v>0</v>
      </c>
      <c r="K251" s="520">
        <f t="shared" si="222"/>
        <v>0</v>
      </c>
      <c r="L251" s="561">
        <f t="shared" si="222"/>
        <v>0</v>
      </c>
      <c r="M251" s="142">
        <f t="shared" ref="M251:AA251" si="224">M252+M253+M254+M255+M256</f>
        <v>0</v>
      </c>
      <c r="N251" s="158">
        <f t="shared" si="181"/>
        <v>0</v>
      </c>
      <c r="O251" s="92">
        <f t="shared" si="224"/>
        <v>0</v>
      </c>
      <c r="P251" s="93">
        <f t="shared" si="224"/>
        <v>0</v>
      </c>
      <c r="Q251" s="93">
        <f t="shared" si="224"/>
        <v>0</v>
      </c>
      <c r="R251" s="93">
        <f t="shared" si="224"/>
        <v>0</v>
      </c>
      <c r="S251" s="93">
        <f t="shared" si="224"/>
        <v>0</v>
      </c>
      <c r="T251" s="96">
        <f t="shared" si="224"/>
        <v>0</v>
      </c>
      <c r="U251" s="487">
        <f t="shared" si="177"/>
        <v>0</v>
      </c>
      <c r="V251" s="412">
        <f t="shared" si="224"/>
        <v>0</v>
      </c>
      <c r="W251" s="93">
        <f t="shared" si="224"/>
        <v>0</v>
      </c>
      <c r="X251" s="96">
        <f t="shared" si="224"/>
        <v>0</v>
      </c>
      <c r="Y251" s="96">
        <f t="shared" si="224"/>
        <v>0</v>
      </c>
      <c r="Z251" s="96">
        <f t="shared" si="224"/>
        <v>0</v>
      </c>
      <c r="AA251" s="97">
        <f t="shared" si="224"/>
        <v>0</v>
      </c>
      <c r="AB251" s="168"/>
      <c r="AC251" s="190"/>
    </row>
    <row r="252" spans="1:29" s="41" customFormat="1" ht="15.75" hidden="1" thickBot="1" x14ac:dyDescent="0.3">
      <c r="A252" s="125" t="s">
        <v>305</v>
      </c>
      <c r="B252" s="176" t="s">
        <v>710</v>
      </c>
      <c r="C252" s="837" t="s">
        <v>385</v>
      </c>
      <c r="D252" s="838"/>
      <c r="E252" s="838"/>
      <c r="F252" s="368">
        <f t="shared" ref="F252:F258" si="225">SUM(N252:Z252)</f>
        <v>0</v>
      </c>
      <c r="G252" s="616">
        <f t="shared" ref="G252:G258" si="226">SUM(N252:Z252)</f>
        <v>0</v>
      </c>
      <c r="H252" s="616">
        <f t="shared" ref="H252:H258" si="227">SUM(N252:Z252)</f>
        <v>0</v>
      </c>
      <c r="I252" s="679">
        <f t="shared" ref="I252:I258" si="228">SUM(N252:Z252)</f>
        <v>0</v>
      </c>
      <c r="J252" s="522">
        <f t="shared" ref="J252:K258" si="229">SUM(N252:Z252)</f>
        <v>0</v>
      </c>
      <c r="K252" s="522">
        <f t="shared" si="229"/>
        <v>0</v>
      </c>
      <c r="L252" s="563">
        <f t="shared" ref="L252:L258" si="230">SUM(O252:AA252)</f>
        <v>0</v>
      </c>
      <c r="M252" s="177"/>
      <c r="N252" s="191">
        <f t="shared" si="181"/>
        <v>0</v>
      </c>
      <c r="O252" s="192"/>
      <c r="P252" s="193"/>
      <c r="Q252" s="193"/>
      <c r="R252" s="193"/>
      <c r="S252" s="193"/>
      <c r="T252" s="196"/>
      <c r="U252" s="493">
        <f t="shared" si="177"/>
        <v>0</v>
      </c>
      <c r="V252" s="418"/>
      <c r="W252" s="193"/>
      <c r="X252" s="196"/>
      <c r="Y252" s="196"/>
      <c r="Z252" s="196"/>
      <c r="AA252" s="194"/>
      <c r="AB252" s="168"/>
      <c r="AC252" s="190"/>
    </row>
    <row r="253" spans="1:29" s="41" customFormat="1" ht="15.75" hidden="1" thickBot="1" x14ac:dyDescent="0.3">
      <c r="A253" s="125" t="s">
        <v>306</v>
      </c>
      <c r="B253" s="176" t="s">
        <v>711</v>
      </c>
      <c r="C253" s="837" t="s">
        <v>386</v>
      </c>
      <c r="D253" s="838"/>
      <c r="E253" s="838"/>
      <c r="F253" s="368">
        <f t="shared" si="225"/>
        <v>0</v>
      </c>
      <c r="G253" s="616">
        <f t="shared" si="226"/>
        <v>0</v>
      </c>
      <c r="H253" s="616">
        <f t="shared" si="227"/>
        <v>0</v>
      </c>
      <c r="I253" s="679">
        <f t="shared" si="228"/>
        <v>0</v>
      </c>
      <c r="J253" s="522">
        <f t="shared" si="229"/>
        <v>0</v>
      </c>
      <c r="K253" s="522">
        <f t="shared" si="229"/>
        <v>0</v>
      </c>
      <c r="L253" s="563">
        <f t="shared" si="230"/>
        <v>0</v>
      </c>
      <c r="M253" s="177"/>
      <c r="N253" s="191">
        <f t="shared" si="181"/>
        <v>0</v>
      </c>
      <c r="O253" s="192"/>
      <c r="P253" s="193"/>
      <c r="Q253" s="193"/>
      <c r="R253" s="193"/>
      <c r="S253" s="193"/>
      <c r="T253" s="196"/>
      <c r="U253" s="493">
        <f t="shared" si="177"/>
        <v>0</v>
      </c>
      <c r="V253" s="418"/>
      <c r="W253" s="193"/>
      <c r="X253" s="196"/>
      <c r="Y253" s="196"/>
      <c r="Z253" s="196"/>
      <c r="AA253" s="194"/>
      <c r="AB253" s="168"/>
      <c r="AC253" s="190"/>
    </row>
    <row r="254" spans="1:29" s="41" customFormat="1" ht="15.75" hidden="1" thickBot="1" x14ac:dyDescent="0.3">
      <c r="A254" s="125" t="s">
        <v>307</v>
      </c>
      <c r="B254" s="176" t="s">
        <v>712</v>
      </c>
      <c r="C254" s="837" t="s">
        <v>308</v>
      </c>
      <c r="D254" s="838"/>
      <c r="E254" s="838"/>
      <c r="F254" s="368">
        <f t="shared" si="225"/>
        <v>0</v>
      </c>
      <c r="G254" s="616">
        <f t="shared" si="226"/>
        <v>0</v>
      </c>
      <c r="H254" s="616">
        <f t="shared" si="227"/>
        <v>0</v>
      </c>
      <c r="I254" s="679">
        <f t="shared" si="228"/>
        <v>0</v>
      </c>
      <c r="J254" s="522">
        <f t="shared" si="229"/>
        <v>0</v>
      </c>
      <c r="K254" s="522">
        <f t="shared" si="229"/>
        <v>0</v>
      </c>
      <c r="L254" s="563">
        <f t="shared" si="230"/>
        <v>0</v>
      </c>
      <c r="M254" s="177"/>
      <c r="N254" s="191">
        <f t="shared" si="181"/>
        <v>0</v>
      </c>
      <c r="O254" s="192"/>
      <c r="P254" s="193"/>
      <c r="Q254" s="193"/>
      <c r="R254" s="193"/>
      <c r="S254" s="193"/>
      <c r="T254" s="196"/>
      <c r="U254" s="493">
        <f t="shared" si="177"/>
        <v>0</v>
      </c>
      <c r="V254" s="418"/>
      <c r="W254" s="193"/>
      <c r="X254" s="196"/>
      <c r="Y254" s="196"/>
      <c r="Z254" s="196"/>
      <c r="AA254" s="194"/>
      <c r="AB254" s="168"/>
      <c r="AC254" s="190"/>
    </row>
    <row r="255" spans="1:29" s="41" customFormat="1" ht="15.75" hidden="1" thickBot="1" x14ac:dyDescent="0.3">
      <c r="A255" s="125" t="s">
        <v>309</v>
      </c>
      <c r="B255" s="176" t="s">
        <v>713</v>
      </c>
      <c r="C255" s="837" t="s">
        <v>310</v>
      </c>
      <c r="D255" s="838"/>
      <c r="E255" s="838"/>
      <c r="F255" s="368">
        <f t="shared" si="225"/>
        <v>0</v>
      </c>
      <c r="G255" s="616">
        <f t="shared" si="226"/>
        <v>0</v>
      </c>
      <c r="H255" s="616">
        <f t="shared" si="227"/>
        <v>0</v>
      </c>
      <c r="I255" s="679">
        <f t="shared" si="228"/>
        <v>0</v>
      </c>
      <c r="J255" s="522">
        <f t="shared" si="229"/>
        <v>0</v>
      </c>
      <c r="K255" s="522">
        <f t="shared" si="229"/>
        <v>0</v>
      </c>
      <c r="L255" s="563">
        <f t="shared" si="230"/>
        <v>0</v>
      </c>
      <c r="M255" s="177"/>
      <c r="N255" s="191">
        <f t="shared" si="181"/>
        <v>0</v>
      </c>
      <c r="O255" s="192"/>
      <c r="P255" s="193"/>
      <c r="Q255" s="193"/>
      <c r="R255" s="193"/>
      <c r="S255" s="193"/>
      <c r="T255" s="196"/>
      <c r="U255" s="493">
        <f t="shared" si="177"/>
        <v>0</v>
      </c>
      <c r="V255" s="418"/>
      <c r="W255" s="193"/>
      <c r="X255" s="196"/>
      <c r="Y255" s="196"/>
      <c r="Z255" s="196"/>
      <c r="AA255" s="194"/>
      <c r="AB255" s="168"/>
      <c r="AC255" s="190"/>
    </row>
    <row r="256" spans="1:29" s="41" customFormat="1" ht="15.75" hidden="1" thickBot="1" x14ac:dyDescent="0.3">
      <c r="A256" s="125" t="s">
        <v>311</v>
      </c>
      <c r="B256" s="176" t="s">
        <v>714</v>
      </c>
      <c r="C256" s="837" t="s">
        <v>387</v>
      </c>
      <c r="D256" s="838"/>
      <c r="E256" s="838"/>
      <c r="F256" s="368">
        <f t="shared" si="225"/>
        <v>0</v>
      </c>
      <c r="G256" s="616">
        <f t="shared" si="226"/>
        <v>0</v>
      </c>
      <c r="H256" s="616">
        <f t="shared" si="227"/>
        <v>0</v>
      </c>
      <c r="I256" s="679">
        <f t="shared" si="228"/>
        <v>0</v>
      </c>
      <c r="J256" s="522">
        <f t="shared" si="229"/>
        <v>0</v>
      </c>
      <c r="K256" s="522">
        <f t="shared" si="229"/>
        <v>0</v>
      </c>
      <c r="L256" s="563">
        <f t="shared" si="230"/>
        <v>0</v>
      </c>
      <c r="M256" s="177"/>
      <c r="N256" s="191">
        <f t="shared" si="181"/>
        <v>0</v>
      </c>
      <c r="O256" s="192"/>
      <c r="P256" s="193"/>
      <c r="Q256" s="193"/>
      <c r="R256" s="193"/>
      <c r="S256" s="193"/>
      <c r="T256" s="196"/>
      <c r="U256" s="493">
        <f t="shared" si="177"/>
        <v>0</v>
      </c>
      <c r="V256" s="418"/>
      <c r="W256" s="193"/>
      <c r="X256" s="196"/>
      <c r="Y256" s="196"/>
      <c r="Z256" s="196"/>
      <c r="AA256" s="194"/>
      <c r="AB256" s="168"/>
      <c r="AC256" s="190"/>
    </row>
    <row r="257" spans="1:29" ht="15.75" hidden="1" thickBot="1" x14ac:dyDescent="0.3">
      <c r="A257" s="125" t="s">
        <v>313</v>
      </c>
      <c r="B257" s="90" t="s">
        <v>715</v>
      </c>
      <c r="C257" s="803" t="s">
        <v>312</v>
      </c>
      <c r="D257" s="804"/>
      <c r="E257" s="804"/>
      <c r="F257" s="366">
        <f t="shared" si="225"/>
        <v>0</v>
      </c>
      <c r="G257" s="614">
        <f t="shared" si="226"/>
        <v>0</v>
      </c>
      <c r="H257" s="614">
        <f t="shared" si="227"/>
        <v>0</v>
      </c>
      <c r="I257" s="677">
        <f t="shared" si="228"/>
        <v>0</v>
      </c>
      <c r="J257" s="520">
        <f t="shared" si="229"/>
        <v>0</v>
      </c>
      <c r="K257" s="520">
        <f t="shared" si="229"/>
        <v>0</v>
      </c>
      <c r="L257" s="561">
        <f t="shared" si="230"/>
        <v>0</v>
      </c>
      <c r="M257" s="142"/>
      <c r="N257" s="158">
        <f t="shared" si="181"/>
        <v>0</v>
      </c>
      <c r="O257" s="92"/>
      <c r="P257" s="93"/>
      <c r="Q257" s="93"/>
      <c r="R257" s="93"/>
      <c r="S257" s="93"/>
      <c r="T257" s="96"/>
      <c r="U257" s="487">
        <f t="shared" si="177"/>
        <v>0</v>
      </c>
      <c r="V257" s="412"/>
      <c r="W257" s="93"/>
      <c r="X257" s="96"/>
      <c r="Y257" s="96"/>
      <c r="Z257" s="96"/>
      <c r="AA257" s="97"/>
      <c r="AB257" s="168"/>
      <c r="AC257" s="190"/>
    </row>
    <row r="258" spans="1:29" ht="15.75" hidden="1" thickBot="1" x14ac:dyDescent="0.3">
      <c r="A258" s="125" t="s">
        <v>894</v>
      </c>
      <c r="B258" s="90" t="s">
        <v>895</v>
      </c>
      <c r="C258" s="803" t="s">
        <v>896</v>
      </c>
      <c r="D258" s="804"/>
      <c r="E258" s="804"/>
      <c r="F258" s="366">
        <f t="shared" si="225"/>
        <v>0</v>
      </c>
      <c r="G258" s="614">
        <f t="shared" si="226"/>
        <v>0</v>
      </c>
      <c r="H258" s="614">
        <f t="shared" si="227"/>
        <v>0</v>
      </c>
      <c r="I258" s="677">
        <f t="shared" si="228"/>
        <v>0</v>
      </c>
      <c r="J258" s="520">
        <f t="shared" si="229"/>
        <v>0</v>
      </c>
      <c r="K258" s="520">
        <f t="shared" si="229"/>
        <v>0</v>
      </c>
      <c r="L258" s="561">
        <f t="shared" si="230"/>
        <v>0</v>
      </c>
      <c r="M258" s="142"/>
      <c r="N258" s="158">
        <f t="shared" si="181"/>
        <v>0</v>
      </c>
      <c r="O258" s="92"/>
      <c r="P258" s="93"/>
      <c r="Q258" s="93"/>
      <c r="R258" s="93"/>
      <c r="S258" s="93"/>
      <c r="T258" s="96"/>
      <c r="U258" s="487">
        <f t="shared" si="177"/>
        <v>0</v>
      </c>
      <c r="V258" s="412"/>
      <c r="W258" s="93"/>
      <c r="X258" s="96"/>
      <c r="Y258" s="96"/>
      <c r="Z258" s="96"/>
      <c r="AA258" s="97"/>
      <c r="AB258" s="168"/>
      <c r="AC258" s="190"/>
    </row>
    <row r="259" spans="1:29" ht="15.75" thickBot="1" x14ac:dyDescent="0.3">
      <c r="B259" s="839" t="s">
        <v>314</v>
      </c>
      <c r="C259" s="840"/>
      <c r="D259" s="840"/>
      <c r="E259" s="840"/>
      <c r="F259" s="363">
        <f t="shared" ref="F259:M259" si="231">F5+F24+F32+F63+F79+F151+F161+F166+F229</f>
        <v>11450736.370000001</v>
      </c>
      <c r="G259" s="611">
        <f t="shared" si="231"/>
        <v>11591859</v>
      </c>
      <c r="H259" s="611">
        <f t="shared" si="231"/>
        <v>11566859</v>
      </c>
      <c r="I259" s="674">
        <f t="shared" ref="I259:J259" si="232">I5+I24+I32+I63+I79+I151+I161+I166+I229</f>
        <v>12156781</v>
      </c>
      <c r="J259" s="517">
        <f t="shared" si="232"/>
        <v>12636760</v>
      </c>
      <c r="K259" s="517">
        <f t="shared" si="231"/>
        <v>12636760</v>
      </c>
      <c r="L259" s="558">
        <f t="shared" si="231"/>
        <v>10457945</v>
      </c>
      <c r="M259" s="139">
        <f t="shared" si="231"/>
        <v>0</v>
      </c>
      <c r="N259" s="156">
        <f t="shared" si="181"/>
        <v>10457945</v>
      </c>
      <c r="O259" s="84">
        <f t="shared" ref="O259:AA259" si="233">O5+O24+O32+O63+O79+O151+O161+O166+O229</f>
        <v>1705149</v>
      </c>
      <c r="P259" s="85">
        <f t="shared" si="233"/>
        <v>2507263</v>
      </c>
      <c r="Q259" s="85">
        <f t="shared" si="233"/>
        <v>629718</v>
      </c>
      <c r="R259" s="85">
        <f t="shared" si="233"/>
        <v>837799</v>
      </c>
      <c r="S259" s="85">
        <f t="shared" si="233"/>
        <v>703260</v>
      </c>
      <c r="T259" s="88">
        <f t="shared" si="233"/>
        <v>476026</v>
      </c>
      <c r="U259" s="484">
        <f t="shared" si="177"/>
        <v>6859215</v>
      </c>
      <c r="V259" s="409">
        <f t="shared" si="233"/>
        <v>585876</v>
      </c>
      <c r="W259" s="85">
        <f t="shared" si="233"/>
        <v>418509</v>
      </c>
      <c r="X259" s="88">
        <f t="shared" si="233"/>
        <v>548961</v>
      </c>
      <c r="Y259" s="88">
        <f t="shared" si="233"/>
        <v>555553</v>
      </c>
      <c r="Z259" s="88">
        <f t="shared" si="233"/>
        <v>428791</v>
      </c>
      <c r="AA259" s="89">
        <f t="shared" si="233"/>
        <v>1061040</v>
      </c>
      <c r="AB259" s="168"/>
      <c r="AC259" s="190"/>
    </row>
    <row r="260" spans="1:29" x14ac:dyDescent="0.25">
      <c r="B260" s="22"/>
      <c r="C260" s="23"/>
      <c r="D260" s="23"/>
      <c r="E260" s="24"/>
      <c r="F260" s="24"/>
      <c r="G260" s="24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9" x14ac:dyDescent="0.25">
      <c r="B261" s="25"/>
      <c r="C261" s="26"/>
      <c r="D261" s="26"/>
      <c r="E261" s="24"/>
      <c r="F261" s="24"/>
      <c r="G261" s="24"/>
      <c r="H261" s="24"/>
      <c r="I261" s="24"/>
      <c r="J261" s="24"/>
      <c r="K261" s="24"/>
      <c r="L261" s="24"/>
      <c r="M261" s="24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9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8"/>
      <c r="D281" s="28"/>
      <c r="E281" s="24"/>
      <c r="F281" s="24"/>
      <c r="G281" s="24"/>
      <c r="H281" s="24"/>
      <c r="I281" s="24"/>
      <c r="J281" s="24"/>
      <c r="K281" s="24"/>
      <c r="L281" s="24"/>
      <c r="M281" s="24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8"/>
      <c r="D292" s="28"/>
      <c r="E292" s="24"/>
      <c r="F292" s="24"/>
      <c r="G292" s="24"/>
      <c r="H292" s="24"/>
      <c r="I292" s="24"/>
      <c r="J292" s="24"/>
      <c r="K292" s="24"/>
      <c r="L292" s="24"/>
      <c r="M292" s="24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9"/>
      <c r="C303" s="23"/>
      <c r="D303" s="23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8"/>
      <c r="D317" s="28"/>
      <c r="E317" s="24"/>
      <c r="F317" s="24"/>
      <c r="G317" s="24"/>
      <c r="H317" s="24"/>
      <c r="I317" s="24"/>
      <c r="J317" s="24"/>
      <c r="K317" s="24"/>
      <c r="L317" s="24"/>
      <c r="M317" s="24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27" x14ac:dyDescent="0.25"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18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8"/>
      <c r="D328" s="28"/>
      <c r="E328" s="24"/>
      <c r="F328" s="24"/>
      <c r="G328" s="24"/>
      <c r="H328" s="24"/>
      <c r="I328" s="24"/>
      <c r="J328" s="24"/>
      <c r="K328" s="24"/>
      <c r="L328" s="24"/>
      <c r="M328" s="24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7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49"/>
    </row>
    <row r="339" spans="1:27" x14ac:dyDescent="0.25">
      <c r="B339" s="29"/>
      <c r="C339" s="23"/>
      <c r="D339" s="23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30"/>
      <c r="C340" s="26"/>
      <c r="D340" s="26"/>
      <c r="E340" s="24"/>
      <c r="F340" s="24"/>
      <c r="G340" s="24"/>
      <c r="H340" s="24"/>
      <c r="I340" s="24"/>
      <c r="J340" s="24"/>
      <c r="K340" s="24"/>
      <c r="L340" s="24"/>
      <c r="M340" s="24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8"/>
      <c r="D342" s="28"/>
      <c r="E342" s="24"/>
      <c r="F342" s="24"/>
      <c r="G342" s="24"/>
      <c r="H342" s="24"/>
      <c r="I342" s="24"/>
      <c r="J342" s="24"/>
      <c r="K342" s="24"/>
      <c r="L342" s="24"/>
      <c r="M342" s="24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</row>
    <row r="347" spans="1:27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8"/>
      <c r="D355" s="28"/>
      <c r="E355" s="24"/>
      <c r="F355" s="24"/>
      <c r="G355" s="24"/>
      <c r="H355" s="24"/>
      <c r="I355" s="24"/>
      <c r="J355" s="24"/>
      <c r="K355" s="24"/>
      <c r="L355" s="24"/>
      <c r="M355" s="24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9"/>
      <c r="C366" s="23"/>
      <c r="D366" s="23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24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24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24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9"/>
      <c r="C402" s="23"/>
      <c r="D402" s="23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32"/>
      <c r="C465" s="33"/>
      <c r="D465" s="33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34"/>
      <c r="C470" s="35"/>
      <c r="D470" s="35"/>
      <c r="E470" s="36"/>
      <c r="F470" s="36"/>
      <c r="G470" s="36"/>
      <c r="H470" s="36"/>
      <c r="I470" s="36"/>
      <c r="J470" s="36"/>
      <c r="K470" s="36"/>
      <c r="L470" s="36"/>
      <c r="M470" s="36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24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7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27" x14ac:dyDescent="0.25">
      <c r="A478" s="127"/>
      <c r="B478" s="34"/>
      <c r="C478" s="35"/>
      <c r="D478" s="35"/>
      <c r="E478" s="36"/>
      <c r="F478" s="36"/>
      <c r="G478" s="36"/>
      <c r="H478" s="36"/>
      <c r="I478" s="36"/>
      <c r="J478" s="36"/>
      <c r="K478" s="36"/>
      <c r="L478" s="36"/>
      <c r="M478" s="36"/>
    </row>
    <row r="479" spans="1:27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7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7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7" x14ac:dyDescent="0.25"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18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32"/>
      <c r="C484" s="33"/>
      <c r="D484" s="33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7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49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</sheetData>
  <mergeCells count="247">
    <mergeCell ref="H2:H4"/>
    <mergeCell ref="I2:I4"/>
    <mergeCell ref="O2:AA3"/>
    <mergeCell ref="J2:J4"/>
    <mergeCell ref="C33:E33"/>
    <mergeCell ref="N3:N4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8:E58"/>
    <mergeCell ref="C59:E59"/>
    <mergeCell ref="C60:E60"/>
    <mergeCell ref="C61:E61"/>
    <mergeCell ref="C62:E62"/>
    <mergeCell ref="C63:E63"/>
    <mergeCell ref="C48:E48"/>
    <mergeCell ref="C49:E49"/>
    <mergeCell ref="C54:E54"/>
    <mergeCell ref="C55:E55"/>
    <mergeCell ref="C56:E56"/>
    <mergeCell ref="C57:E57"/>
    <mergeCell ref="C70:E70"/>
    <mergeCell ref="D71:E71"/>
    <mergeCell ref="D72:E72"/>
    <mergeCell ref="D73:E73"/>
    <mergeCell ref="C74:E74"/>
    <mergeCell ref="D75:E75"/>
    <mergeCell ref="C64:E64"/>
    <mergeCell ref="C65:E65"/>
    <mergeCell ref="C66:E66"/>
    <mergeCell ref="C67:E67"/>
    <mergeCell ref="C68:E68"/>
    <mergeCell ref="C69:E69"/>
    <mergeCell ref="D82:E82"/>
    <mergeCell ref="C83:E83"/>
    <mergeCell ref="C87:E87"/>
    <mergeCell ref="C88:E88"/>
    <mergeCell ref="D89:E89"/>
    <mergeCell ref="D90:E90"/>
    <mergeCell ref="D76:E76"/>
    <mergeCell ref="D77:E77"/>
    <mergeCell ref="D78:E78"/>
    <mergeCell ref="C79:E79"/>
    <mergeCell ref="C80:E80"/>
    <mergeCell ref="D81:E81"/>
    <mergeCell ref="D97:E97"/>
    <mergeCell ref="D98:E98"/>
    <mergeCell ref="C99:E99"/>
    <mergeCell ref="D100:E100"/>
    <mergeCell ref="D101:E101"/>
    <mergeCell ref="D102:E102"/>
    <mergeCell ref="D91:E91"/>
    <mergeCell ref="D92:E92"/>
    <mergeCell ref="D93:E93"/>
    <mergeCell ref="D94:E94"/>
    <mergeCell ref="D95:E95"/>
    <mergeCell ref="D96:E96"/>
    <mergeCell ref="D109:E109"/>
    <mergeCell ref="C110:E110"/>
    <mergeCell ref="D111:E111"/>
    <mergeCell ref="D112:E112"/>
    <mergeCell ref="D113:E113"/>
    <mergeCell ref="D114:E114"/>
    <mergeCell ref="D103:E103"/>
    <mergeCell ref="D104:E104"/>
    <mergeCell ref="D105:E105"/>
    <mergeCell ref="D106:E106"/>
    <mergeCell ref="D107:E107"/>
    <mergeCell ref="D108:E108"/>
    <mergeCell ref="C121:E121"/>
    <mergeCell ref="D122:E122"/>
    <mergeCell ref="D123:E123"/>
    <mergeCell ref="C124:E124"/>
    <mergeCell ref="D125:E125"/>
    <mergeCell ref="D126:E126"/>
    <mergeCell ref="D115:E115"/>
    <mergeCell ref="D116:E116"/>
    <mergeCell ref="D117:E117"/>
    <mergeCell ref="D118:E118"/>
    <mergeCell ref="D119:E119"/>
    <mergeCell ref="D120:E120"/>
    <mergeCell ref="D133:E133"/>
    <mergeCell ref="D134:E134"/>
    <mergeCell ref="D135:E135"/>
    <mergeCell ref="C136:E136"/>
    <mergeCell ref="C137:E137"/>
    <mergeCell ref="C138:E138"/>
    <mergeCell ref="D127:E127"/>
    <mergeCell ref="D128:E128"/>
    <mergeCell ref="D129:E129"/>
    <mergeCell ref="D130:E130"/>
    <mergeCell ref="D131:E131"/>
    <mergeCell ref="D132:E132"/>
    <mergeCell ref="D145:E145"/>
    <mergeCell ref="D146:E146"/>
    <mergeCell ref="D147:E147"/>
    <mergeCell ref="D148:E148"/>
    <mergeCell ref="D149:E149"/>
    <mergeCell ref="C150:E150"/>
    <mergeCell ref="C139:E139"/>
    <mergeCell ref="D140:E140"/>
    <mergeCell ref="D141:E141"/>
    <mergeCell ref="D142:E142"/>
    <mergeCell ref="D143:E143"/>
    <mergeCell ref="D144:E144"/>
    <mergeCell ref="C157:E157"/>
    <mergeCell ref="C158:E158"/>
    <mergeCell ref="C159:E159"/>
    <mergeCell ref="C160:E160"/>
    <mergeCell ref="C161:E161"/>
    <mergeCell ref="C162:E162"/>
    <mergeCell ref="C151:E151"/>
    <mergeCell ref="C152:E152"/>
    <mergeCell ref="C153:E153"/>
    <mergeCell ref="D154:E154"/>
    <mergeCell ref="D155:E155"/>
    <mergeCell ref="C156:E156"/>
    <mergeCell ref="D169:E169"/>
    <mergeCell ref="D170:E170"/>
    <mergeCell ref="D171:E171"/>
    <mergeCell ref="D172:E172"/>
    <mergeCell ref="D173:E173"/>
    <mergeCell ref="D174:E174"/>
    <mergeCell ref="C163:E163"/>
    <mergeCell ref="C164:E164"/>
    <mergeCell ref="C165:E165"/>
    <mergeCell ref="C166:E166"/>
    <mergeCell ref="C167:E167"/>
    <mergeCell ref="C168:E168"/>
    <mergeCell ref="D181:E181"/>
    <mergeCell ref="D182:E182"/>
    <mergeCell ref="D183:E183"/>
    <mergeCell ref="D184:E184"/>
    <mergeCell ref="D185:E185"/>
    <mergeCell ref="D186:E186"/>
    <mergeCell ref="D175:E175"/>
    <mergeCell ref="D176:E176"/>
    <mergeCell ref="D177:E177"/>
    <mergeCell ref="D178:E178"/>
    <mergeCell ref="C179:E179"/>
    <mergeCell ref="D180:E180"/>
    <mergeCell ref="D193:E193"/>
    <mergeCell ref="D194:E194"/>
    <mergeCell ref="D195:E195"/>
    <mergeCell ref="D196:E196"/>
    <mergeCell ref="D197:E197"/>
    <mergeCell ref="D198:E198"/>
    <mergeCell ref="D187:E187"/>
    <mergeCell ref="D188:E188"/>
    <mergeCell ref="D189:E189"/>
    <mergeCell ref="C190:E190"/>
    <mergeCell ref="D191:E191"/>
    <mergeCell ref="D192:E192"/>
    <mergeCell ref="D205:E205"/>
    <mergeCell ref="D206:E206"/>
    <mergeCell ref="D207:E207"/>
    <mergeCell ref="D208:E208"/>
    <mergeCell ref="D209:E209"/>
    <mergeCell ref="D210:E210"/>
    <mergeCell ref="D199:E199"/>
    <mergeCell ref="D200:E200"/>
    <mergeCell ref="C201:E201"/>
    <mergeCell ref="D202:E202"/>
    <mergeCell ref="D203:E203"/>
    <mergeCell ref="C204:E204"/>
    <mergeCell ref="C217:E217"/>
    <mergeCell ref="C218:E218"/>
    <mergeCell ref="D219:E219"/>
    <mergeCell ref="D220:E220"/>
    <mergeCell ref="D221:E221"/>
    <mergeCell ref="D222:E222"/>
    <mergeCell ref="D211:E211"/>
    <mergeCell ref="D212:E212"/>
    <mergeCell ref="D213:E213"/>
    <mergeCell ref="D214:E214"/>
    <mergeCell ref="D215:E215"/>
    <mergeCell ref="C216:E216"/>
    <mergeCell ref="C229:E229"/>
    <mergeCell ref="C230:E230"/>
    <mergeCell ref="C231:E231"/>
    <mergeCell ref="D232:E232"/>
    <mergeCell ref="D233:E233"/>
    <mergeCell ref="D234:E234"/>
    <mergeCell ref="D223:E223"/>
    <mergeCell ref="D224:E224"/>
    <mergeCell ref="D225:E225"/>
    <mergeCell ref="D226:E226"/>
    <mergeCell ref="D227:E227"/>
    <mergeCell ref="D228:E228"/>
    <mergeCell ref="D241:E241"/>
    <mergeCell ref="C242:E242"/>
    <mergeCell ref="C243:E243"/>
    <mergeCell ref="C244:E244"/>
    <mergeCell ref="C245:E245"/>
    <mergeCell ref="C246:E246"/>
    <mergeCell ref="C235:E235"/>
    <mergeCell ref="D236:E236"/>
    <mergeCell ref="D237:E237"/>
    <mergeCell ref="D238:E238"/>
    <mergeCell ref="D239:E239"/>
    <mergeCell ref="D240:E240"/>
    <mergeCell ref="B259:E259"/>
    <mergeCell ref="C253:E253"/>
    <mergeCell ref="C254:E254"/>
    <mergeCell ref="C255:E255"/>
    <mergeCell ref="C256:E256"/>
    <mergeCell ref="C257:E257"/>
    <mergeCell ref="C258:E258"/>
    <mergeCell ref="C247:E247"/>
    <mergeCell ref="C248:E248"/>
    <mergeCell ref="D249:E249"/>
    <mergeCell ref="D250:E250"/>
    <mergeCell ref="C251:E251"/>
    <mergeCell ref="C252:E25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081030 Sportlétesítmények, edzőtáborok működtetése és fejlesztéseKiadások - 2017. év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22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7" sqref="L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15" width="10.7109375" style="12" bestFit="1" customWidth="1"/>
    <col min="16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827</v>
      </c>
    </row>
    <row r="2" spans="1:29" ht="15" customHeight="1" x14ac:dyDescent="0.25">
      <c r="B2" s="774" t="s">
        <v>0</v>
      </c>
      <c r="C2" s="775"/>
      <c r="D2" s="775"/>
      <c r="E2" s="775"/>
      <c r="F2" s="774" t="s">
        <v>1079</v>
      </c>
      <c r="G2" s="790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781" t="s">
        <v>1082</v>
      </c>
      <c r="M2" s="781"/>
      <c r="N2" s="782"/>
      <c r="O2" s="764" t="s">
        <v>1122</v>
      </c>
      <c r="P2" s="855"/>
      <c r="Q2" s="764" t="s">
        <v>1121</v>
      </c>
      <c r="R2" s="775"/>
      <c r="S2" s="775"/>
      <c r="T2" s="775"/>
      <c r="U2" s="775"/>
      <c r="V2" s="775"/>
      <c r="W2" s="775"/>
      <c r="X2" s="775"/>
      <c r="Y2" s="775"/>
      <c r="Z2" s="775"/>
      <c r="AA2" s="775"/>
      <c r="AB2" s="775"/>
      <c r="AC2" s="828"/>
    </row>
    <row r="3" spans="1:29" ht="27.75" customHeight="1" x14ac:dyDescent="0.25">
      <c r="B3" s="776"/>
      <c r="C3" s="777"/>
      <c r="D3" s="777"/>
      <c r="E3" s="777"/>
      <c r="F3" s="776"/>
      <c r="G3" s="791"/>
      <c r="H3" s="776"/>
      <c r="I3" s="776"/>
      <c r="J3" s="794"/>
      <c r="K3" s="794"/>
      <c r="L3" s="864" t="s">
        <v>847</v>
      </c>
      <c r="M3" s="866" t="s">
        <v>848</v>
      </c>
      <c r="N3" s="868" t="s">
        <v>571</v>
      </c>
      <c r="O3" s="829"/>
      <c r="P3" s="885"/>
      <c r="Q3" s="829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0"/>
      <c r="AC3" s="831"/>
    </row>
    <row r="4" spans="1:29" ht="39" thickBot="1" x14ac:dyDescent="0.3">
      <c r="B4" s="778"/>
      <c r="C4" s="779"/>
      <c r="D4" s="779"/>
      <c r="E4" s="779"/>
      <c r="F4" s="778"/>
      <c r="G4" s="792"/>
      <c r="H4" s="778"/>
      <c r="I4" s="778"/>
      <c r="J4" s="795"/>
      <c r="K4" s="795"/>
      <c r="L4" s="865"/>
      <c r="M4" s="867"/>
      <c r="N4" s="869"/>
      <c r="O4" s="235" t="s">
        <v>957</v>
      </c>
      <c r="P4" s="236" t="s">
        <v>958</v>
      </c>
      <c r="Q4" s="129" t="s">
        <v>593</v>
      </c>
      <c r="R4" s="64" t="s">
        <v>594</v>
      </c>
      <c r="S4" s="64" t="s">
        <v>595</v>
      </c>
      <c r="T4" s="64" t="s">
        <v>596</v>
      </c>
      <c r="U4" s="64" t="s">
        <v>597</v>
      </c>
      <c r="V4" s="552" t="s">
        <v>598</v>
      </c>
      <c r="W4" s="483" t="s">
        <v>1094</v>
      </c>
      <c r="X4" s="505" t="s">
        <v>599</v>
      </c>
      <c r="Y4" s="81" t="s">
        <v>600</v>
      </c>
      <c r="Z4" s="591" t="s">
        <v>601</v>
      </c>
      <c r="AA4" s="450" t="s">
        <v>602</v>
      </c>
      <c r="AB4" s="450" t="s">
        <v>603</v>
      </c>
      <c r="AC4" s="635" t="s">
        <v>604</v>
      </c>
    </row>
    <row r="5" spans="1:29" ht="15.75" thickBot="1" x14ac:dyDescent="0.3">
      <c r="B5" s="82" t="s">
        <v>118</v>
      </c>
      <c r="C5" s="870" t="s">
        <v>119</v>
      </c>
      <c r="D5" s="871"/>
      <c r="E5" s="871"/>
      <c r="F5" s="363">
        <f>F6+F20</f>
        <v>2190074</v>
      </c>
      <c r="G5" s="611">
        <f t="shared" ref="G5:K5" si="0">G6+G20</f>
        <v>2190074</v>
      </c>
      <c r="H5" s="363">
        <f t="shared" si="0"/>
        <v>2190074</v>
      </c>
      <c r="I5" s="363">
        <f t="shared" si="0"/>
        <v>2190074</v>
      </c>
      <c r="J5" s="517">
        <f t="shared" si="0"/>
        <v>2190074</v>
      </c>
      <c r="K5" s="517">
        <f t="shared" si="0"/>
        <v>2190074</v>
      </c>
      <c r="L5" s="558">
        <f>L6+L20</f>
        <v>2190074</v>
      </c>
      <c r="M5" s="139">
        <f t="shared" ref="M5:AC5" si="1">M6+M20</f>
        <v>0</v>
      </c>
      <c r="N5" s="156">
        <f>SUM(L5:M5)</f>
        <v>2190074</v>
      </c>
      <c r="O5" s="84">
        <f>'082044'!N5</f>
        <v>547519</v>
      </c>
      <c r="P5" s="85">
        <f>'082092'!N5</f>
        <v>1642555</v>
      </c>
      <c r="Q5" s="84">
        <f t="shared" si="1"/>
        <v>210074</v>
      </c>
      <c r="R5" s="85">
        <f t="shared" si="1"/>
        <v>180000</v>
      </c>
      <c r="S5" s="85">
        <f t="shared" si="1"/>
        <v>180000</v>
      </c>
      <c r="T5" s="85">
        <f t="shared" si="1"/>
        <v>180000</v>
      </c>
      <c r="U5" s="85">
        <f t="shared" si="1"/>
        <v>180000</v>
      </c>
      <c r="V5" s="88">
        <f t="shared" si="1"/>
        <v>180000</v>
      </c>
      <c r="W5" s="484">
        <f t="shared" ref="W5" si="2">W6+W20</f>
        <v>1110074</v>
      </c>
      <c r="X5" s="409">
        <f t="shared" si="1"/>
        <v>180000</v>
      </c>
      <c r="Y5" s="85">
        <f t="shared" si="1"/>
        <v>180000</v>
      </c>
      <c r="Z5" s="88">
        <f t="shared" si="1"/>
        <v>180000</v>
      </c>
      <c r="AA5" s="88">
        <f t="shared" si="1"/>
        <v>180000</v>
      </c>
      <c r="AB5" s="88">
        <f t="shared" si="1"/>
        <v>180000</v>
      </c>
      <c r="AC5" s="89">
        <f t="shared" si="1"/>
        <v>180000</v>
      </c>
    </row>
    <row r="6" spans="1:29" x14ac:dyDescent="0.25">
      <c r="B6" s="122" t="s">
        <v>609</v>
      </c>
      <c r="C6" s="772" t="s">
        <v>120</v>
      </c>
      <c r="D6" s="773"/>
      <c r="E6" s="773"/>
      <c r="F6" s="364">
        <f>F7+F8+F9+F10+F11+F12+F13+F14+F15+F16+F17+F18+F19</f>
        <v>2190074</v>
      </c>
      <c r="G6" s="612">
        <f t="shared" ref="G6:K6" si="3">G7+G8+G9+G10+G11+G12+G13+G14+G15+G16+G17+G18+G19</f>
        <v>2190074</v>
      </c>
      <c r="H6" s="364">
        <f t="shared" si="3"/>
        <v>2190074</v>
      </c>
      <c r="I6" s="364">
        <f t="shared" si="3"/>
        <v>2190074</v>
      </c>
      <c r="J6" s="518">
        <f t="shared" si="3"/>
        <v>2190074</v>
      </c>
      <c r="K6" s="518">
        <f t="shared" si="3"/>
        <v>2190074</v>
      </c>
      <c r="L6" s="559">
        <f>L7+L8+L9+L10+L11+L12+L13+L14+L15+L16+L17+L18+L19</f>
        <v>2190074</v>
      </c>
      <c r="M6" s="140">
        <f t="shared" ref="M6:AC6" si="4">M7+M8+M9+M10+M11+M12+M13+M14+M15+M16+M17+M18+M19</f>
        <v>0</v>
      </c>
      <c r="N6" s="157">
        <f t="shared" ref="N6:N72" si="5">SUM(L6:M6)</f>
        <v>2190074</v>
      </c>
      <c r="O6" s="116">
        <f>'082044'!N6</f>
        <v>547519</v>
      </c>
      <c r="P6" s="117">
        <f>'082092'!N6</f>
        <v>1642555</v>
      </c>
      <c r="Q6" s="116">
        <f t="shared" si="4"/>
        <v>210074</v>
      </c>
      <c r="R6" s="117">
        <f t="shared" si="4"/>
        <v>180000</v>
      </c>
      <c r="S6" s="117">
        <f t="shared" si="4"/>
        <v>180000</v>
      </c>
      <c r="T6" s="117">
        <f t="shared" si="4"/>
        <v>180000</v>
      </c>
      <c r="U6" s="117">
        <f t="shared" si="4"/>
        <v>180000</v>
      </c>
      <c r="V6" s="120">
        <f t="shared" si="4"/>
        <v>180000</v>
      </c>
      <c r="W6" s="485">
        <f t="shared" ref="W6" si="6">W7+W8+W9+W10+W11+W12+W13+W14+W15+W16+W17+W18+W19</f>
        <v>1110074</v>
      </c>
      <c r="X6" s="410">
        <f t="shared" si="4"/>
        <v>180000</v>
      </c>
      <c r="Y6" s="117">
        <f t="shared" si="4"/>
        <v>180000</v>
      </c>
      <c r="Z6" s="120">
        <f t="shared" si="4"/>
        <v>180000</v>
      </c>
      <c r="AA6" s="120">
        <f t="shared" si="4"/>
        <v>180000</v>
      </c>
      <c r="AB6" s="120">
        <f t="shared" si="4"/>
        <v>180000</v>
      </c>
      <c r="AC6" s="121">
        <f t="shared" si="4"/>
        <v>180000</v>
      </c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'082044'!F7+'082092'!F7</f>
        <v>2160000</v>
      </c>
      <c r="G7" s="613">
        <f>'082044'!G7+'082092'!G7</f>
        <v>2160000</v>
      </c>
      <c r="H7" s="365">
        <f>'082044'!H7+'082092'!H7</f>
        <v>2160000</v>
      </c>
      <c r="I7" s="365">
        <f>'082044'!I7+'082092'!I7</f>
        <v>2160000</v>
      </c>
      <c r="J7" s="519">
        <f>'082044'!J7+'082092'!J7</f>
        <v>2160000</v>
      </c>
      <c r="K7" s="519">
        <f>'082044'!K7+'082092'!K7</f>
        <v>2160000</v>
      </c>
      <c r="L7" s="560">
        <f>'082044'!L7+'082092'!L7</f>
        <v>2160000</v>
      </c>
      <c r="M7" s="170">
        <f>'082044'!M7+'082092'!M7</f>
        <v>0</v>
      </c>
      <c r="N7" s="171">
        <f>'082044'!N7+'082092'!N7</f>
        <v>2160000</v>
      </c>
      <c r="O7" s="179">
        <f>'082044'!N7</f>
        <v>540000</v>
      </c>
      <c r="P7" s="173">
        <f>'082092'!N7</f>
        <v>1620000</v>
      </c>
      <c r="Q7" s="179">
        <f>'082044'!O7+'082092'!O7</f>
        <v>180000</v>
      </c>
      <c r="R7" s="173">
        <f>'082044'!P7+'082092'!P7</f>
        <v>180000</v>
      </c>
      <c r="S7" s="173">
        <f>'082044'!Q7+'082092'!Q7</f>
        <v>180000</v>
      </c>
      <c r="T7" s="173">
        <f>'082044'!R7+'082092'!R7</f>
        <v>180000</v>
      </c>
      <c r="U7" s="173">
        <f>'082044'!S7+'082092'!S7</f>
        <v>180000</v>
      </c>
      <c r="V7" s="174">
        <f>'082044'!T7+'082092'!T7</f>
        <v>180000</v>
      </c>
      <c r="W7" s="486">
        <f>'082044'!U7+'082092'!U7</f>
        <v>1080000</v>
      </c>
      <c r="X7" s="411">
        <f>'082044'!V7+'082092'!V7</f>
        <v>180000</v>
      </c>
      <c r="Y7" s="173">
        <f>'082044'!W7+'082092'!W7</f>
        <v>180000</v>
      </c>
      <c r="Z7" s="174">
        <f>'082044'!X7+'082092'!X7</f>
        <v>180000</v>
      </c>
      <c r="AA7" s="174">
        <f>'082044'!Y7+'082092'!Y7</f>
        <v>180000</v>
      </c>
      <c r="AB7" s="174">
        <f>'082044'!Z7+'082092'!Z7</f>
        <v>180000</v>
      </c>
      <c r="AC7" s="175">
        <f>'082044'!AA7+'082092'!AA7</f>
        <v>180000</v>
      </c>
    </row>
    <row r="8" spans="1:29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365">
        <f>'082044'!F8+'082092'!F8</f>
        <v>30074</v>
      </c>
      <c r="G8" s="613">
        <f>'082044'!G8+'082092'!G8</f>
        <v>30074</v>
      </c>
      <c r="H8" s="365">
        <f>'082044'!H8+'082092'!H8</f>
        <v>30074</v>
      </c>
      <c r="I8" s="365">
        <f>'082044'!I8+'082092'!I8</f>
        <v>30074</v>
      </c>
      <c r="J8" s="519">
        <f>'082044'!J8+'082092'!J8</f>
        <v>30074</v>
      </c>
      <c r="K8" s="519">
        <f>'082044'!K8+'082092'!K8</f>
        <v>30074</v>
      </c>
      <c r="L8" s="560">
        <f>'082044'!L8+'082092'!L8</f>
        <v>30074</v>
      </c>
      <c r="M8" s="170">
        <f>'082044'!M8+'082092'!M8</f>
        <v>0</v>
      </c>
      <c r="N8" s="171">
        <f>'082044'!N8+'082092'!N8</f>
        <v>30074</v>
      </c>
      <c r="O8" s="179">
        <f>'082044'!N8</f>
        <v>7519</v>
      </c>
      <c r="P8" s="173">
        <f>'082092'!N8</f>
        <v>22555</v>
      </c>
      <c r="Q8" s="179">
        <f>'082044'!O8+'082092'!O8</f>
        <v>30074</v>
      </c>
      <c r="R8" s="173">
        <f>'082044'!P8+'082092'!P8</f>
        <v>0</v>
      </c>
      <c r="S8" s="173">
        <f>'082044'!Q8+'082092'!Q8</f>
        <v>0</v>
      </c>
      <c r="T8" s="173">
        <f>'082044'!R8+'082092'!R8</f>
        <v>0</v>
      </c>
      <c r="U8" s="173">
        <f>'082044'!S8+'082092'!S8</f>
        <v>0</v>
      </c>
      <c r="V8" s="174">
        <f>'082044'!T8+'082092'!T8</f>
        <v>0</v>
      </c>
      <c r="W8" s="486">
        <f>'082044'!U8+'082092'!U8</f>
        <v>30074</v>
      </c>
      <c r="X8" s="411">
        <f>'082044'!V8+'082092'!V8</f>
        <v>0</v>
      </c>
      <c r="Y8" s="173">
        <f>'082044'!W8+'082092'!W8</f>
        <v>0</v>
      </c>
      <c r="Z8" s="174">
        <f>'082044'!X8+'082092'!X8</f>
        <v>0</v>
      </c>
      <c r="AA8" s="174">
        <f>'082044'!Y8+'082092'!Y8</f>
        <v>0</v>
      </c>
      <c r="AB8" s="174">
        <f>'082044'!Z8+'082092'!Z8</f>
        <v>0</v>
      </c>
      <c r="AC8" s="175">
        <f>'082044'!AA8+'082092'!AA8</f>
        <v>0</v>
      </c>
    </row>
    <row r="9" spans="1:29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613"/>
      <c r="H9" s="365"/>
      <c r="I9" s="365"/>
      <c r="J9" s="519"/>
      <c r="K9" s="519"/>
      <c r="L9" s="560">
        <f t="shared" ref="L9:L19" si="7">SUM(Q9:AC9)</f>
        <v>0</v>
      </c>
      <c r="M9" s="170"/>
      <c r="N9" s="171">
        <f t="shared" si="5"/>
        <v>0</v>
      </c>
      <c r="O9" s="179">
        <f>'082044'!N9</f>
        <v>0</v>
      </c>
      <c r="P9" s="173">
        <f>'082092'!N9</f>
        <v>0</v>
      </c>
      <c r="Q9" s="179"/>
      <c r="R9" s="173"/>
      <c r="S9" s="173"/>
      <c r="T9" s="173"/>
      <c r="U9" s="173"/>
      <c r="V9" s="174"/>
      <c r="W9" s="486"/>
      <c r="X9" s="411"/>
      <c r="Y9" s="173"/>
      <c r="Z9" s="174"/>
      <c r="AA9" s="174"/>
      <c r="AB9" s="174"/>
      <c r="AC9" s="175"/>
    </row>
    <row r="10" spans="1:29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613"/>
      <c r="H10" s="365"/>
      <c r="I10" s="365"/>
      <c r="J10" s="519"/>
      <c r="K10" s="519"/>
      <c r="L10" s="560">
        <f t="shared" si="7"/>
        <v>0</v>
      </c>
      <c r="M10" s="170"/>
      <c r="N10" s="171">
        <f t="shared" si="5"/>
        <v>0</v>
      </c>
      <c r="O10" s="179">
        <f>'082044'!N10</f>
        <v>0</v>
      </c>
      <c r="P10" s="173">
        <f>'082092'!N10</f>
        <v>0</v>
      </c>
      <c r="Q10" s="179"/>
      <c r="R10" s="173"/>
      <c r="S10" s="173"/>
      <c r="T10" s="173"/>
      <c r="U10" s="173"/>
      <c r="V10" s="174"/>
      <c r="W10" s="486"/>
      <c r="X10" s="411"/>
      <c r="Y10" s="173"/>
      <c r="Z10" s="174"/>
      <c r="AA10" s="174"/>
      <c r="AB10" s="174"/>
      <c r="AC10" s="175"/>
    </row>
    <row r="11" spans="1:29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613"/>
      <c r="H11" s="365"/>
      <c r="I11" s="365"/>
      <c r="J11" s="519"/>
      <c r="K11" s="519"/>
      <c r="L11" s="560">
        <f t="shared" si="7"/>
        <v>0</v>
      </c>
      <c r="M11" s="170"/>
      <c r="N11" s="171">
        <f t="shared" si="5"/>
        <v>0</v>
      </c>
      <c r="O11" s="179">
        <f>'082044'!N11</f>
        <v>0</v>
      </c>
      <c r="P11" s="173">
        <f>'082092'!N11</f>
        <v>0</v>
      </c>
      <c r="Q11" s="179"/>
      <c r="R11" s="173"/>
      <c r="S11" s="173"/>
      <c r="T11" s="173"/>
      <c r="U11" s="173"/>
      <c r="V11" s="174"/>
      <c r="W11" s="486"/>
      <c r="X11" s="411"/>
      <c r="Y11" s="173"/>
      <c r="Z11" s="174"/>
      <c r="AA11" s="174"/>
      <c r="AB11" s="174"/>
      <c r="AC11" s="175"/>
    </row>
    <row r="12" spans="1:29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/>
      <c r="G12" s="613"/>
      <c r="H12" s="365"/>
      <c r="I12" s="365"/>
      <c r="J12" s="519"/>
      <c r="K12" s="519"/>
      <c r="L12" s="560">
        <f t="shared" si="7"/>
        <v>0</v>
      </c>
      <c r="M12" s="170"/>
      <c r="N12" s="171">
        <f t="shared" si="5"/>
        <v>0</v>
      </c>
      <c r="O12" s="179">
        <f>'082044'!N12</f>
        <v>0</v>
      </c>
      <c r="P12" s="173">
        <f>'082092'!N12</f>
        <v>0</v>
      </c>
      <c r="Q12" s="179"/>
      <c r="R12" s="173"/>
      <c r="S12" s="173"/>
      <c r="T12" s="173"/>
      <c r="U12" s="173"/>
      <c r="V12" s="174"/>
      <c r="W12" s="486"/>
      <c r="X12" s="411"/>
      <c r="Y12" s="173"/>
      <c r="Z12" s="174"/>
      <c r="AA12" s="174"/>
      <c r="AB12" s="174"/>
      <c r="AC12" s="175"/>
    </row>
    <row r="13" spans="1:29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613"/>
      <c r="H13" s="365"/>
      <c r="I13" s="365"/>
      <c r="J13" s="519"/>
      <c r="K13" s="519"/>
      <c r="L13" s="560">
        <f t="shared" si="7"/>
        <v>0</v>
      </c>
      <c r="M13" s="170"/>
      <c r="N13" s="171">
        <f t="shared" si="5"/>
        <v>0</v>
      </c>
      <c r="O13" s="179">
        <f>'082044'!N13</f>
        <v>0</v>
      </c>
      <c r="P13" s="173">
        <f>'082092'!N13</f>
        <v>0</v>
      </c>
      <c r="Q13" s="179"/>
      <c r="R13" s="173"/>
      <c r="S13" s="173"/>
      <c r="T13" s="173"/>
      <c r="U13" s="173"/>
      <c r="V13" s="174"/>
      <c r="W13" s="486"/>
      <c r="X13" s="411"/>
      <c r="Y13" s="173"/>
      <c r="Z13" s="174"/>
      <c r="AA13" s="174"/>
      <c r="AB13" s="174"/>
      <c r="AC13" s="175"/>
    </row>
    <row r="14" spans="1:29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/>
      <c r="G14" s="613"/>
      <c r="H14" s="365"/>
      <c r="I14" s="365"/>
      <c r="J14" s="519"/>
      <c r="K14" s="519"/>
      <c r="L14" s="560">
        <f t="shared" si="7"/>
        <v>0</v>
      </c>
      <c r="M14" s="170"/>
      <c r="N14" s="171">
        <f t="shared" si="5"/>
        <v>0</v>
      </c>
      <c r="O14" s="179">
        <f>'082044'!N14</f>
        <v>0</v>
      </c>
      <c r="P14" s="173">
        <f>'082092'!N14</f>
        <v>0</v>
      </c>
      <c r="Q14" s="179"/>
      <c r="R14" s="173"/>
      <c r="S14" s="173"/>
      <c r="T14" s="173"/>
      <c r="U14" s="173"/>
      <c r="V14" s="174"/>
      <c r="W14" s="486"/>
      <c r="X14" s="411"/>
      <c r="Y14" s="173"/>
      <c r="Z14" s="174"/>
      <c r="AA14" s="174"/>
      <c r="AB14" s="174"/>
      <c r="AC14" s="175"/>
    </row>
    <row r="15" spans="1:29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/>
      <c r="G15" s="613"/>
      <c r="H15" s="365"/>
      <c r="I15" s="365"/>
      <c r="J15" s="519"/>
      <c r="K15" s="519"/>
      <c r="L15" s="560">
        <f t="shared" si="7"/>
        <v>0</v>
      </c>
      <c r="M15" s="170"/>
      <c r="N15" s="171">
        <f t="shared" si="5"/>
        <v>0</v>
      </c>
      <c r="O15" s="179">
        <f>'082044'!N15</f>
        <v>0</v>
      </c>
      <c r="P15" s="173">
        <f>'082092'!N15</f>
        <v>0</v>
      </c>
      <c r="Q15" s="179"/>
      <c r="R15" s="173"/>
      <c r="S15" s="173"/>
      <c r="T15" s="173"/>
      <c r="U15" s="173"/>
      <c r="V15" s="174"/>
      <c r="W15" s="486"/>
      <c r="X15" s="411"/>
      <c r="Y15" s="173"/>
      <c r="Z15" s="174"/>
      <c r="AA15" s="174"/>
      <c r="AB15" s="174"/>
      <c r="AC15" s="175"/>
    </row>
    <row r="16" spans="1:29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613"/>
      <c r="H16" s="365"/>
      <c r="I16" s="365"/>
      <c r="J16" s="519"/>
      <c r="K16" s="519"/>
      <c r="L16" s="560">
        <f t="shared" si="7"/>
        <v>0</v>
      </c>
      <c r="M16" s="170"/>
      <c r="N16" s="171">
        <f t="shared" si="5"/>
        <v>0</v>
      </c>
      <c r="O16" s="179">
        <f>'082044'!N16</f>
        <v>0</v>
      </c>
      <c r="P16" s="173">
        <f>'082092'!N16</f>
        <v>0</v>
      </c>
      <c r="Q16" s="179"/>
      <c r="R16" s="173"/>
      <c r="S16" s="173"/>
      <c r="T16" s="173"/>
      <c r="U16" s="173"/>
      <c r="V16" s="174"/>
      <c r="W16" s="486"/>
      <c r="X16" s="411"/>
      <c r="Y16" s="173"/>
      <c r="Z16" s="174"/>
      <c r="AA16" s="174"/>
      <c r="AB16" s="174"/>
      <c r="AC16" s="175"/>
    </row>
    <row r="17" spans="1:29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613"/>
      <c r="H17" s="365"/>
      <c r="I17" s="365"/>
      <c r="J17" s="519"/>
      <c r="K17" s="519"/>
      <c r="L17" s="560">
        <f t="shared" si="7"/>
        <v>0</v>
      </c>
      <c r="M17" s="170"/>
      <c r="N17" s="171">
        <f t="shared" si="5"/>
        <v>0</v>
      </c>
      <c r="O17" s="179">
        <f>'082044'!N17</f>
        <v>0</v>
      </c>
      <c r="P17" s="173">
        <f>'082092'!N17</f>
        <v>0</v>
      </c>
      <c r="Q17" s="179"/>
      <c r="R17" s="173"/>
      <c r="S17" s="173"/>
      <c r="T17" s="173"/>
      <c r="U17" s="173"/>
      <c r="V17" s="174"/>
      <c r="W17" s="486"/>
      <c r="X17" s="411"/>
      <c r="Y17" s="173"/>
      <c r="Z17" s="174"/>
      <c r="AA17" s="174"/>
      <c r="AB17" s="174"/>
      <c r="AC17" s="175"/>
    </row>
    <row r="18" spans="1:29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613"/>
      <c r="H18" s="365"/>
      <c r="I18" s="365"/>
      <c r="J18" s="519"/>
      <c r="K18" s="519"/>
      <c r="L18" s="560">
        <f t="shared" si="7"/>
        <v>0</v>
      </c>
      <c r="M18" s="170"/>
      <c r="N18" s="171">
        <f t="shared" si="5"/>
        <v>0</v>
      </c>
      <c r="O18" s="179">
        <f>'082044'!N18</f>
        <v>0</v>
      </c>
      <c r="P18" s="173">
        <f>'082092'!N18</f>
        <v>0</v>
      </c>
      <c r="Q18" s="179"/>
      <c r="R18" s="173"/>
      <c r="S18" s="173"/>
      <c r="T18" s="173"/>
      <c r="U18" s="173"/>
      <c r="V18" s="174"/>
      <c r="W18" s="486"/>
      <c r="X18" s="411"/>
      <c r="Y18" s="173"/>
      <c r="Z18" s="174"/>
      <c r="AA18" s="174"/>
      <c r="AB18" s="174"/>
      <c r="AC18" s="175"/>
    </row>
    <row r="19" spans="1:29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/>
      <c r="G19" s="613"/>
      <c r="H19" s="365"/>
      <c r="I19" s="365"/>
      <c r="J19" s="519"/>
      <c r="K19" s="519"/>
      <c r="L19" s="560">
        <f t="shared" si="7"/>
        <v>0</v>
      </c>
      <c r="M19" s="170"/>
      <c r="N19" s="171">
        <f t="shared" si="5"/>
        <v>0</v>
      </c>
      <c r="O19" s="179">
        <f>'082044'!N19</f>
        <v>0</v>
      </c>
      <c r="P19" s="173">
        <f>'082092'!N19</f>
        <v>0</v>
      </c>
      <c r="Q19" s="179"/>
      <c r="R19" s="173"/>
      <c r="S19" s="173"/>
      <c r="T19" s="173"/>
      <c r="U19" s="173"/>
      <c r="V19" s="174"/>
      <c r="W19" s="486"/>
      <c r="X19" s="411"/>
      <c r="Y19" s="173"/>
      <c r="Z19" s="174"/>
      <c r="AA19" s="174"/>
      <c r="AB19" s="174"/>
      <c r="AC19" s="175"/>
    </row>
    <row r="20" spans="1:29" hidden="1" x14ac:dyDescent="0.25">
      <c r="B20" s="90" t="s">
        <v>623</v>
      </c>
      <c r="C20" s="799" t="s">
        <v>146</v>
      </c>
      <c r="D20" s="800"/>
      <c r="E20" s="800"/>
      <c r="F20" s="366">
        <f>F21+F22+F23</f>
        <v>0</v>
      </c>
      <c r="G20" s="614">
        <f t="shared" ref="G20:K20" si="8">G21+G22+G23</f>
        <v>0</v>
      </c>
      <c r="H20" s="366">
        <f t="shared" si="8"/>
        <v>0</v>
      </c>
      <c r="I20" s="366">
        <f t="shared" si="8"/>
        <v>0</v>
      </c>
      <c r="J20" s="520">
        <f t="shared" si="8"/>
        <v>0</v>
      </c>
      <c r="K20" s="520">
        <f t="shared" si="8"/>
        <v>0</v>
      </c>
      <c r="L20" s="561">
        <f>L21+L22+L23</f>
        <v>0</v>
      </c>
      <c r="M20" s="142">
        <f t="shared" ref="M20:AC20" si="9">M21+M22+M23</f>
        <v>0</v>
      </c>
      <c r="N20" s="158">
        <f t="shared" si="5"/>
        <v>0</v>
      </c>
      <c r="O20" s="92">
        <f>'082044'!N20</f>
        <v>0</v>
      </c>
      <c r="P20" s="93">
        <f>'082092'!N20</f>
        <v>0</v>
      </c>
      <c r="Q20" s="92">
        <f t="shared" si="9"/>
        <v>0</v>
      </c>
      <c r="R20" s="93">
        <f t="shared" si="9"/>
        <v>0</v>
      </c>
      <c r="S20" s="93">
        <f t="shared" si="9"/>
        <v>0</v>
      </c>
      <c r="T20" s="93">
        <f t="shared" si="9"/>
        <v>0</v>
      </c>
      <c r="U20" s="93">
        <f t="shared" si="9"/>
        <v>0</v>
      </c>
      <c r="V20" s="96">
        <f t="shared" si="9"/>
        <v>0</v>
      </c>
      <c r="W20" s="487">
        <f t="shared" ref="W20" si="10">W21+W22+W23</f>
        <v>0</v>
      </c>
      <c r="X20" s="412">
        <f t="shared" si="9"/>
        <v>0</v>
      </c>
      <c r="Y20" s="93">
        <f t="shared" si="9"/>
        <v>0</v>
      </c>
      <c r="Z20" s="96">
        <f t="shared" si="9"/>
        <v>0</v>
      </c>
      <c r="AA20" s="96">
        <f t="shared" si="9"/>
        <v>0</v>
      </c>
      <c r="AB20" s="96">
        <f t="shared" si="9"/>
        <v>0</v>
      </c>
      <c r="AC20" s="97">
        <f t="shared" si="9"/>
        <v>0</v>
      </c>
    </row>
    <row r="21" spans="1:29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/>
      <c r="G21" s="615"/>
      <c r="H21" s="367"/>
      <c r="I21" s="367"/>
      <c r="J21" s="521"/>
      <c r="K21" s="521"/>
      <c r="L21" s="562">
        <f t="shared" ref="L21:L23" si="11">SUM(Q21:AC21)</f>
        <v>0</v>
      </c>
      <c r="M21" s="148"/>
      <c r="N21" s="160">
        <f t="shared" si="5"/>
        <v>0</v>
      </c>
      <c r="O21" s="75">
        <f>'082044'!N21</f>
        <v>0</v>
      </c>
      <c r="P21" s="13">
        <f>'082092'!N21</f>
        <v>0</v>
      </c>
      <c r="Q21" s="75"/>
      <c r="R21" s="13"/>
      <c r="S21" s="13"/>
      <c r="T21" s="13"/>
      <c r="U21" s="13"/>
      <c r="V21" s="80"/>
      <c r="W21" s="488"/>
      <c r="X21" s="413"/>
      <c r="Y21" s="13"/>
      <c r="Z21" s="80"/>
      <c r="AA21" s="80"/>
      <c r="AB21" s="80"/>
      <c r="AC21" s="45"/>
    </row>
    <row r="22" spans="1:29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/>
      <c r="G22" s="615"/>
      <c r="H22" s="367"/>
      <c r="I22" s="367"/>
      <c r="J22" s="521"/>
      <c r="K22" s="521"/>
      <c r="L22" s="562">
        <f t="shared" si="11"/>
        <v>0</v>
      </c>
      <c r="M22" s="148"/>
      <c r="N22" s="160">
        <f t="shared" si="5"/>
        <v>0</v>
      </c>
      <c r="O22" s="75">
        <f>'082044'!N22</f>
        <v>0</v>
      </c>
      <c r="P22" s="13">
        <f>'082092'!N22</f>
        <v>0</v>
      </c>
      <c r="Q22" s="75"/>
      <c r="R22" s="13"/>
      <c r="S22" s="13"/>
      <c r="T22" s="13"/>
      <c r="U22" s="13"/>
      <c r="V22" s="80"/>
      <c r="W22" s="488"/>
      <c r="X22" s="413"/>
      <c r="Y22" s="13"/>
      <c r="Z22" s="80"/>
      <c r="AA22" s="80"/>
      <c r="AB22" s="80"/>
      <c r="AC22" s="45"/>
    </row>
    <row r="23" spans="1:29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/>
      <c r="G23" s="616"/>
      <c r="H23" s="368"/>
      <c r="I23" s="368"/>
      <c r="J23" s="522"/>
      <c r="K23" s="522"/>
      <c r="L23" s="563">
        <f t="shared" si="11"/>
        <v>0</v>
      </c>
      <c r="M23" s="177"/>
      <c r="N23" s="160">
        <f t="shared" si="5"/>
        <v>0</v>
      </c>
      <c r="O23" s="75">
        <f>'082044'!N23</f>
        <v>0</v>
      </c>
      <c r="P23" s="13">
        <f>'082092'!N23</f>
        <v>0</v>
      </c>
      <c r="Q23" s="75"/>
      <c r="R23" s="13"/>
      <c r="S23" s="13"/>
      <c r="T23" s="13"/>
      <c r="U23" s="13"/>
      <c r="V23" s="80"/>
      <c r="W23" s="488"/>
      <c r="X23" s="413"/>
      <c r="Y23" s="13"/>
      <c r="Z23" s="80"/>
      <c r="AA23" s="80"/>
      <c r="AB23" s="80"/>
      <c r="AC23" s="45"/>
    </row>
    <row r="24" spans="1:29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>F25+F26+F27+F28+F29+F30+F31</f>
        <v>492320</v>
      </c>
      <c r="G24" s="617">
        <f t="shared" ref="G24:K24" si="12">G25+G26+G27+G28+G29+G30+G31</f>
        <v>492320</v>
      </c>
      <c r="H24" s="369">
        <f t="shared" si="12"/>
        <v>492320</v>
      </c>
      <c r="I24" s="369">
        <f t="shared" si="12"/>
        <v>492320</v>
      </c>
      <c r="J24" s="523">
        <f t="shared" si="12"/>
        <v>492320</v>
      </c>
      <c r="K24" s="523">
        <f t="shared" si="12"/>
        <v>492320</v>
      </c>
      <c r="L24" s="564">
        <f>L25+L26+L27+L28+L29+L30+L31</f>
        <v>492320</v>
      </c>
      <c r="M24" s="144">
        <f t="shared" ref="M24:AC24" si="13">M25+M26+M27+M28+M29+M30+M31</f>
        <v>0</v>
      </c>
      <c r="N24" s="156">
        <f t="shared" si="5"/>
        <v>492320</v>
      </c>
      <c r="O24" s="84">
        <f>'082044'!N24</f>
        <v>123080</v>
      </c>
      <c r="P24" s="85">
        <f>'082092'!N24</f>
        <v>369240</v>
      </c>
      <c r="Q24" s="84">
        <f t="shared" si="13"/>
        <v>56720</v>
      </c>
      <c r="R24" s="85">
        <f t="shared" si="13"/>
        <v>39600</v>
      </c>
      <c r="S24" s="85">
        <f t="shared" si="13"/>
        <v>39600</v>
      </c>
      <c r="T24" s="85">
        <f t="shared" si="13"/>
        <v>39600</v>
      </c>
      <c r="U24" s="85">
        <f t="shared" si="13"/>
        <v>39600</v>
      </c>
      <c r="V24" s="88">
        <f t="shared" si="13"/>
        <v>39600</v>
      </c>
      <c r="W24" s="484">
        <f t="shared" ref="W24" si="14">W25+W26+W27+W28+W29+W30+W31</f>
        <v>254720</v>
      </c>
      <c r="X24" s="409">
        <f t="shared" si="13"/>
        <v>39600</v>
      </c>
      <c r="Y24" s="85">
        <f t="shared" si="13"/>
        <v>39600</v>
      </c>
      <c r="Z24" s="88">
        <f t="shared" si="13"/>
        <v>39600</v>
      </c>
      <c r="AA24" s="88">
        <f t="shared" si="13"/>
        <v>39600</v>
      </c>
      <c r="AB24" s="88">
        <f t="shared" si="13"/>
        <v>39600</v>
      </c>
      <c r="AC24" s="89">
        <f t="shared" si="13"/>
        <v>39600</v>
      </c>
    </row>
    <row r="25" spans="1:29" ht="15.75" thickBot="1" x14ac:dyDescent="0.3">
      <c r="B25" s="60"/>
      <c r="C25" s="862" t="s">
        <v>154</v>
      </c>
      <c r="D25" s="863"/>
      <c r="E25" s="863"/>
      <c r="F25" s="370">
        <f>'082044'!F25+'082092'!F25</f>
        <v>492320</v>
      </c>
      <c r="G25" s="618">
        <f>'082044'!G25+'082092'!G25</f>
        <v>492320</v>
      </c>
      <c r="H25" s="370">
        <f>'082044'!H25+'082092'!H25</f>
        <v>492320</v>
      </c>
      <c r="I25" s="370">
        <f>'082044'!I25+'082092'!I25</f>
        <v>492320</v>
      </c>
      <c r="J25" s="524">
        <f>'082044'!J25+'082092'!J25</f>
        <v>492320</v>
      </c>
      <c r="K25" s="524">
        <f>'082044'!K25+'082092'!K25</f>
        <v>492320</v>
      </c>
      <c r="L25" s="565">
        <f>'082044'!L25+'082092'!L25</f>
        <v>492320</v>
      </c>
      <c r="M25" s="145">
        <f>'082044'!M25+'082092'!M25</f>
        <v>0</v>
      </c>
      <c r="N25" s="159">
        <f>'082044'!N25+'082092'!N25</f>
        <v>492320</v>
      </c>
      <c r="O25" s="73">
        <f>'082044'!N25</f>
        <v>123080</v>
      </c>
      <c r="P25" s="1">
        <f>'082092'!N25</f>
        <v>369240</v>
      </c>
      <c r="Q25" s="73">
        <f>'082044'!O25+'082092'!O25</f>
        <v>56720</v>
      </c>
      <c r="R25" s="1">
        <f>'082044'!P25+'082092'!P25</f>
        <v>39600</v>
      </c>
      <c r="S25" s="1">
        <f>'082044'!Q25+'082092'!Q25</f>
        <v>39600</v>
      </c>
      <c r="T25" s="1">
        <f>'082044'!R25+'082092'!R25</f>
        <v>39600</v>
      </c>
      <c r="U25" s="1">
        <f>'082044'!S25+'082092'!S25</f>
        <v>39600</v>
      </c>
      <c r="V25" s="79">
        <f>'082044'!T25+'082092'!T25</f>
        <v>39600</v>
      </c>
      <c r="W25" s="489">
        <f>'082044'!U25+'082092'!U25</f>
        <v>254720</v>
      </c>
      <c r="X25" s="414">
        <f>'082044'!V25+'082092'!V25</f>
        <v>39600</v>
      </c>
      <c r="Y25" s="1">
        <f>'082044'!W25+'082092'!W25</f>
        <v>39600</v>
      </c>
      <c r="Z25" s="79">
        <f>'082044'!X25+'082092'!X25</f>
        <v>39600</v>
      </c>
      <c r="AA25" s="79">
        <f>'082044'!Y25+'082092'!Y25</f>
        <v>39600</v>
      </c>
      <c r="AB25" s="79">
        <f>'082044'!Z25+'082092'!Z25</f>
        <v>39600</v>
      </c>
      <c r="AC25" s="44">
        <f>'082044'!AA25+'082092'!AA25</f>
        <v>39600</v>
      </c>
    </row>
    <row r="26" spans="1:29" hidden="1" x14ac:dyDescent="0.25">
      <c r="B26" s="61"/>
      <c r="C26" s="858" t="s">
        <v>155</v>
      </c>
      <c r="D26" s="859"/>
      <c r="E26" s="859"/>
      <c r="F26" s="371"/>
      <c r="G26" s="619"/>
      <c r="H26" s="371"/>
      <c r="I26" s="371"/>
      <c r="J26" s="525"/>
      <c r="K26" s="525"/>
      <c r="L26" s="566">
        <f t="shared" ref="L26:L31" si="15">SUM(Q26:AC26)</f>
        <v>0</v>
      </c>
      <c r="M26" s="146"/>
      <c r="N26" s="159">
        <f t="shared" si="5"/>
        <v>0</v>
      </c>
      <c r="O26" s="73">
        <f>'082044'!N26</f>
        <v>0</v>
      </c>
      <c r="P26" s="1">
        <f>'082092'!N26</f>
        <v>0</v>
      </c>
      <c r="Q26" s="73"/>
      <c r="R26" s="1"/>
      <c r="S26" s="1"/>
      <c r="T26" s="1"/>
      <c r="U26" s="1"/>
      <c r="V26" s="79"/>
      <c r="W26" s="489"/>
      <c r="X26" s="414"/>
      <c r="Y26" s="1"/>
      <c r="Z26" s="79"/>
      <c r="AA26" s="79"/>
      <c r="AB26" s="79"/>
      <c r="AC26" s="44"/>
    </row>
    <row r="27" spans="1:29" hidden="1" x14ac:dyDescent="0.25">
      <c r="B27" s="61"/>
      <c r="C27" s="858" t="s">
        <v>156</v>
      </c>
      <c r="D27" s="859"/>
      <c r="E27" s="859"/>
      <c r="F27" s="371"/>
      <c r="G27" s="619"/>
      <c r="H27" s="371"/>
      <c r="I27" s="371"/>
      <c r="J27" s="525"/>
      <c r="K27" s="525"/>
      <c r="L27" s="566">
        <f t="shared" si="15"/>
        <v>0</v>
      </c>
      <c r="M27" s="146"/>
      <c r="N27" s="159">
        <f t="shared" si="5"/>
        <v>0</v>
      </c>
      <c r="O27" s="73">
        <f>'082044'!N27</f>
        <v>0</v>
      </c>
      <c r="P27" s="1">
        <f>'082092'!N27</f>
        <v>0</v>
      </c>
      <c r="Q27" s="73"/>
      <c r="R27" s="1"/>
      <c r="S27" s="1"/>
      <c r="T27" s="1"/>
      <c r="U27" s="1"/>
      <c r="V27" s="79"/>
      <c r="W27" s="489"/>
      <c r="X27" s="414"/>
      <c r="Y27" s="1"/>
      <c r="Z27" s="79"/>
      <c r="AA27" s="79"/>
      <c r="AB27" s="79"/>
      <c r="AC27" s="44"/>
    </row>
    <row r="28" spans="1:29" hidden="1" x14ac:dyDescent="0.25">
      <c r="B28" s="61"/>
      <c r="C28" s="858" t="s">
        <v>157</v>
      </c>
      <c r="D28" s="859"/>
      <c r="E28" s="859"/>
      <c r="F28" s="371"/>
      <c r="G28" s="619"/>
      <c r="H28" s="371"/>
      <c r="I28" s="371"/>
      <c r="J28" s="525"/>
      <c r="K28" s="525"/>
      <c r="L28" s="566">
        <f t="shared" si="15"/>
        <v>0</v>
      </c>
      <c r="M28" s="146"/>
      <c r="N28" s="159">
        <f t="shared" si="5"/>
        <v>0</v>
      </c>
      <c r="O28" s="73">
        <f>'082044'!N28</f>
        <v>0</v>
      </c>
      <c r="P28" s="1">
        <f>'082092'!N28</f>
        <v>0</v>
      </c>
      <c r="Q28" s="73"/>
      <c r="R28" s="1"/>
      <c r="S28" s="1"/>
      <c r="T28" s="1"/>
      <c r="U28" s="1"/>
      <c r="V28" s="79"/>
      <c r="W28" s="489"/>
      <c r="X28" s="414"/>
      <c r="Y28" s="1"/>
      <c r="Z28" s="79"/>
      <c r="AA28" s="79"/>
      <c r="AB28" s="79"/>
      <c r="AC28" s="44"/>
    </row>
    <row r="29" spans="1:29" hidden="1" x14ac:dyDescent="0.25">
      <c r="B29" s="61"/>
      <c r="C29" s="858" t="s">
        <v>158</v>
      </c>
      <c r="D29" s="859"/>
      <c r="E29" s="859"/>
      <c r="F29" s="371"/>
      <c r="G29" s="619"/>
      <c r="H29" s="371"/>
      <c r="I29" s="371"/>
      <c r="J29" s="525"/>
      <c r="K29" s="525"/>
      <c r="L29" s="566">
        <f t="shared" si="15"/>
        <v>0</v>
      </c>
      <c r="M29" s="146"/>
      <c r="N29" s="159">
        <f t="shared" si="5"/>
        <v>0</v>
      </c>
      <c r="O29" s="73">
        <f>'082044'!N29</f>
        <v>0</v>
      </c>
      <c r="P29" s="1">
        <f>'082092'!N29</f>
        <v>0</v>
      </c>
      <c r="Q29" s="73"/>
      <c r="R29" s="1"/>
      <c r="S29" s="1"/>
      <c r="T29" s="1"/>
      <c r="U29" s="1"/>
      <c r="V29" s="79"/>
      <c r="W29" s="489"/>
      <c r="X29" s="414"/>
      <c r="Y29" s="1"/>
      <c r="Z29" s="79"/>
      <c r="AA29" s="79"/>
      <c r="AB29" s="79"/>
      <c r="AC29" s="44"/>
    </row>
    <row r="30" spans="1:29" hidden="1" x14ac:dyDescent="0.25">
      <c r="B30" s="61"/>
      <c r="C30" s="858" t="s">
        <v>159</v>
      </c>
      <c r="D30" s="859"/>
      <c r="E30" s="859"/>
      <c r="F30" s="371"/>
      <c r="G30" s="619"/>
      <c r="H30" s="371"/>
      <c r="I30" s="371"/>
      <c r="J30" s="525"/>
      <c r="K30" s="525"/>
      <c r="L30" s="566">
        <f t="shared" si="15"/>
        <v>0</v>
      </c>
      <c r="M30" s="146"/>
      <c r="N30" s="159">
        <f t="shared" si="5"/>
        <v>0</v>
      </c>
      <c r="O30" s="73">
        <f>'082044'!N30</f>
        <v>0</v>
      </c>
      <c r="P30" s="1">
        <f>'082092'!N30</f>
        <v>0</v>
      </c>
      <c r="Q30" s="73"/>
      <c r="R30" s="1"/>
      <c r="S30" s="1"/>
      <c r="T30" s="1"/>
      <c r="U30" s="1"/>
      <c r="V30" s="79"/>
      <c r="W30" s="489"/>
      <c r="X30" s="414"/>
      <c r="Y30" s="1"/>
      <c r="Z30" s="79"/>
      <c r="AA30" s="79"/>
      <c r="AB30" s="79"/>
      <c r="AC30" s="44"/>
    </row>
    <row r="31" spans="1:29" ht="15.75" hidden="1" thickBot="1" x14ac:dyDescent="0.3">
      <c r="B31" s="62"/>
      <c r="C31" s="860" t="s">
        <v>160</v>
      </c>
      <c r="D31" s="861"/>
      <c r="E31" s="861"/>
      <c r="F31" s="372"/>
      <c r="G31" s="620"/>
      <c r="H31" s="372"/>
      <c r="I31" s="372"/>
      <c r="J31" s="526"/>
      <c r="K31" s="526"/>
      <c r="L31" s="567">
        <f t="shared" si="15"/>
        <v>0</v>
      </c>
      <c r="M31" s="147"/>
      <c r="N31" s="159">
        <f t="shared" si="5"/>
        <v>0</v>
      </c>
      <c r="O31" s="73">
        <f>'082044'!N31</f>
        <v>0</v>
      </c>
      <c r="P31" s="1">
        <f>'082092'!N31</f>
        <v>0</v>
      </c>
      <c r="Q31" s="73"/>
      <c r="R31" s="1"/>
      <c r="S31" s="1"/>
      <c r="T31" s="1"/>
      <c r="U31" s="1"/>
      <c r="V31" s="79"/>
      <c r="W31" s="489"/>
      <c r="X31" s="414"/>
      <c r="Y31" s="1"/>
      <c r="Z31" s="79"/>
      <c r="AA31" s="79"/>
      <c r="AB31" s="79"/>
      <c r="AC31" s="44"/>
    </row>
    <row r="32" spans="1:29" ht="15.75" thickBot="1" x14ac:dyDescent="0.3">
      <c r="B32" s="82" t="s">
        <v>161</v>
      </c>
      <c r="C32" s="771" t="s">
        <v>162</v>
      </c>
      <c r="D32" s="805"/>
      <c r="E32" s="805"/>
      <c r="F32" s="369">
        <f>F33+F37+F40+F53+F56</f>
        <v>3367900</v>
      </c>
      <c r="G32" s="617">
        <f t="shared" ref="G32:K32" si="16">G33+G37+G40+G53+G56</f>
        <v>4423358</v>
      </c>
      <c r="H32" s="369">
        <f t="shared" si="16"/>
        <v>3892644</v>
      </c>
      <c r="I32" s="369">
        <f t="shared" si="16"/>
        <v>3930074.5</v>
      </c>
      <c r="J32" s="523">
        <f t="shared" si="16"/>
        <v>4052672</v>
      </c>
      <c r="K32" s="523">
        <f t="shared" si="16"/>
        <v>4102508</v>
      </c>
      <c r="L32" s="564">
        <f>L33+L37+L40+L53+L56</f>
        <v>2414398</v>
      </c>
      <c r="M32" s="144">
        <f>M33+M37+M40+M53+M56</f>
        <v>979533</v>
      </c>
      <c r="N32" s="156">
        <f t="shared" si="5"/>
        <v>3393931</v>
      </c>
      <c r="O32" s="84">
        <f>'082044'!N32</f>
        <v>391609</v>
      </c>
      <c r="P32" s="85">
        <f>'082092'!N32</f>
        <v>3002322</v>
      </c>
      <c r="Q32" s="84">
        <f t="shared" ref="Q32:AC32" si="17">Q33+Q37+Q40+Q53+Q56</f>
        <v>191320</v>
      </c>
      <c r="R32" s="85">
        <f t="shared" si="17"/>
        <v>301032</v>
      </c>
      <c r="S32" s="85">
        <f t="shared" si="17"/>
        <v>228101</v>
      </c>
      <c r="T32" s="85">
        <f t="shared" si="17"/>
        <v>257466</v>
      </c>
      <c r="U32" s="85">
        <f t="shared" si="17"/>
        <v>238419</v>
      </c>
      <c r="V32" s="88">
        <f t="shared" si="17"/>
        <v>768690</v>
      </c>
      <c r="W32" s="484">
        <f t="shared" ref="W32" si="18">W33+W37+W40+W53+W56</f>
        <v>1985028</v>
      </c>
      <c r="X32" s="409">
        <f t="shared" si="17"/>
        <v>214607</v>
      </c>
      <c r="Y32" s="85">
        <f t="shared" si="17"/>
        <v>102292</v>
      </c>
      <c r="Z32" s="88">
        <f t="shared" si="17"/>
        <v>548076</v>
      </c>
      <c r="AA32" s="88">
        <f t="shared" si="17"/>
        <v>260781</v>
      </c>
      <c r="AB32" s="88">
        <f t="shared" si="17"/>
        <v>80209</v>
      </c>
      <c r="AC32" s="89">
        <f t="shared" si="17"/>
        <v>202938</v>
      </c>
    </row>
    <row r="33" spans="1:29" x14ac:dyDescent="0.25">
      <c r="B33" s="122" t="s">
        <v>627</v>
      </c>
      <c r="C33" s="772" t="s">
        <v>163</v>
      </c>
      <c r="D33" s="773"/>
      <c r="E33" s="773"/>
      <c r="F33" s="364">
        <f>F34+F35+F36</f>
        <v>468000</v>
      </c>
      <c r="G33" s="612">
        <f t="shared" ref="G33:K33" si="19">G34+G35+G36</f>
        <v>483505</v>
      </c>
      <c r="H33" s="364">
        <f t="shared" si="19"/>
        <v>208144</v>
      </c>
      <c r="I33" s="364">
        <f t="shared" si="19"/>
        <v>223610</v>
      </c>
      <c r="J33" s="518">
        <f t="shared" si="19"/>
        <v>223610</v>
      </c>
      <c r="K33" s="518">
        <f t="shared" si="19"/>
        <v>271401</v>
      </c>
      <c r="L33" s="559">
        <f>L34+L35+L36</f>
        <v>271401</v>
      </c>
      <c r="M33" s="140">
        <f t="shared" ref="M33:AC33" si="20">M34+M35+M36</f>
        <v>0</v>
      </c>
      <c r="N33" s="157">
        <f t="shared" si="5"/>
        <v>271401</v>
      </c>
      <c r="O33" s="116">
        <f>'082044'!N33</f>
        <v>104058</v>
      </c>
      <c r="P33" s="117">
        <f>'082092'!N33</f>
        <v>167343</v>
      </c>
      <c r="Q33" s="116">
        <f t="shared" si="20"/>
        <v>27428</v>
      </c>
      <c r="R33" s="117">
        <f t="shared" si="20"/>
        <v>96813</v>
      </c>
      <c r="S33" s="117">
        <f t="shared" si="20"/>
        <v>57207</v>
      </c>
      <c r="T33" s="117">
        <f t="shared" si="20"/>
        <v>40192</v>
      </c>
      <c r="U33" s="117">
        <f t="shared" si="20"/>
        <v>63089</v>
      </c>
      <c r="V33" s="120">
        <f t="shared" si="20"/>
        <v>22977</v>
      </c>
      <c r="W33" s="485">
        <f t="shared" ref="W33" si="21">W34+W35+W36</f>
        <v>307706</v>
      </c>
      <c r="X33" s="410">
        <f t="shared" si="20"/>
        <v>27429</v>
      </c>
      <c r="Y33" s="117">
        <f t="shared" si="20"/>
        <v>0</v>
      </c>
      <c r="Z33" s="120">
        <f t="shared" si="20"/>
        <v>-149681</v>
      </c>
      <c r="AA33" s="120">
        <f t="shared" si="20"/>
        <v>23994</v>
      </c>
      <c r="AB33" s="120">
        <f t="shared" si="20"/>
        <v>6028</v>
      </c>
      <c r="AC33" s="121">
        <f t="shared" si="20"/>
        <v>55925</v>
      </c>
    </row>
    <row r="34" spans="1:29" s="41" customFormat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'082044'!F34+'082092'!F34</f>
        <v>300000</v>
      </c>
      <c r="G34" s="615">
        <f>'082044'!G34+'082092'!G34</f>
        <v>300000</v>
      </c>
      <c r="H34" s="367">
        <f>'082044'!H34+'082092'!H34</f>
        <v>35000</v>
      </c>
      <c r="I34" s="367">
        <f>'082044'!I34+'082092'!I34</f>
        <v>50466</v>
      </c>
      <c r="J34" s="521">
        <f>'082044'!J34+'082092'!J34</f>
        <v>50466</v>
      </c>
      <c r="K34" s="521">
        <f>'082044'!K34+'082092'!K34</f>
        <v>58742</v>
      </c>
      <c r="L34" s="562">
        <f>'082044'!L34+'082092'!L34</f>
        <v>58742</v>
      </c>
      <c r="M34" s="148">
        <f>'082044'!M34+'082092'!M34</f>
        <v>0</v>
      </c>
      <c r="N34" s="160">
        <f>'082044'!N34+'082092'!N34</f>
        <v>58742</v>
      </c>
      <c r="O34" s="75">
        <f>'082044'!N34</f>
        <v>43276</v>
      </c>
      <c r="P34" s="13">
        <f>'082092'!N34</f>
        <v>15466</v>
      </c>
      <c r="Q34" s="75">
        <f>'082044'!O34+'082092'!O34</f>
        <v>26230</v>
      </c>
      <c r="R34" s="13">
        <f>'082044'!P34+'082092'!P34</f>
        <v>10636</v>
      </c>
      <c r="S34" s="13">
        <f>'082044'!Q34+'082092'!Q34</f>
        <v>52584</v>
      </c>
      <c r="T34" s="13">
        <f>'082044'!R34+'082092'!R34</f>
        <v>37097</v>
      </c>
      <c r="U34" s="13">
        <f>'082044'!S34+'082092'!S34</f>
        <v>33219</v>
      </c>
      <c r="V34" s="80">
        <f>'082044'!T34+'082092'!T34</f>
        <v>0</v>
      </c>
      <c r="W34" s="488">
        <f>'082044'!U34+'082092'!U34</f>
        <v>159766</v>
      </c>
      <c r="X34" s="413">
        <f>'082044'!V34+'082092'!V34</f>
        <v>18429</v>
      </c>
      <c r="Y34" s="13">
        <f>'082044'!W34+'082092'!W34</f>
        <v>0</v>
      </c>
      <c r="Z34" s="80">
        <f>'082044'!X34+'082092'!X34</f>
        <v>-149681</v>
      </c>
      <c r="AA34" s="80">
        <f>'082044'!Y34+'082092'!Y34</f>
        <v>15466</v>
      </c>
      <c r="AB34" s="80">
        <f>'082044'!Z34+'082092'!Z34</f>
        <v>1000</v>
      </c>
      <c r="AC34" s="45">
        <f>'082044'!AA34+'082092'!AA34</f>
        <v>13762</v>
      </c>
    </row>
    <row r="35" spans="1:29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f>'082044'!F35+'082092'!F35</f>
        <v>168000</v>
      </c>
      <c r="G35" s="615">
        <f>'082044'!G35+'082092'!G35</f>
        <v>183505</v>
      </c>
      <c r="H35" s="367">
        <f>'082044'!H35+'082092'!H35</f>
        <v>173144</v>
      </c>
      <c r="I35" s="367">
        <f>'082044'!I35+'082092'!I35</f>
        <v>173144</v>
      </c>
      <c r="J35" s="521">
        <f>'082044'!J35+'082092'!J35</f>
        <v>173144</v>
      </c>
      <c r="K35" s="521">
        <f>'082044'!K35+'082092'!K35</f>
        <v>212659</v>
      </c>
      <c r="L35" s="562">
        <f>'082044'!L35+'082092'!L35</f>
        <v>212659</v>
      </c>
      <c r="M35" s="148">
        <f>'082044'!M35+'082092'!M35</f>
        <v>0</v>
      </c>
      <c r="N35" s="160">
        <f>'082044'!N35+'082092'!N35</f>
        <v>212659</v>
      </c>
      <c r="O35" s="75">
        <f>'082044'!N35</f>
        <v>60782</v>
      </c>
      <c r="P35" s="13">
        <f>'082092'!N35</f>
        <v>151877</v>
      </c>
      <c r="Q35" s="75">
        <f>'082044'!O35+'082092'!O35</f>
        <v>1198</v>
      </c>
      <c r="R35" s="13">
        <f>'082044'!P35+'082092'!P35</f>
        <v>86177</v>
      </c>
      <c r="S35" s="13">
        <f>'082044'!Q35+'082092'!Q35</f>
        <v>4623</v>
      </c>
      <c r="T35" s="13">
        <f>'082044'!R35+'082092'!R35</f>
        <v>3095</v>
      </c>
      <c r="U35" s="13">
        <f>'082044'!S35+'082092'!S35</f>
        <v>29870</v>
      </c>
      <c r="V35" s="80">
        <f>'082044'!T35+'082092'!T35</f>
        <v>22977</v>
      </c>
      <c r="W35" s="488">
        <f>'082044'!U35+'082092'!U35</f>
        <v>147940</v>
      </c>
      <c r="X35" s="413">
        <f>'082044'!V35+'082092'!V35</f>
        <v>9000</v>
      </c>
      <c r="Y35" s="13">
        <f>'082044'!W35+'082092'!W35</f>
        <v>0</v>
      </c>
      <c r="Z35" s="80">
        <f>'082044'!X35+'082092'!X35</f>
        <v>0</v>
      </c>
      <c r="AA35" s="80">
        <f>'082044'!Y35+'082092'!Y35</f>
        <v>8528</v>
      </c>
      <c r="AB35" s="80">
        <f>'082044'!Z35+'082092'!Z35</f>
        <v>5028</v>
      </c>
      <c r="AC35" s="45">
        <f>'082044'!AA35+'082092'!AA35</f>
        <v>42163</v>
      </c>
    </row>
    <row r="36" spans="1:29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'082044'!F36+'082092'!F36</f>
        <v>0</v>
      </c>
      <c r="G36" s="615">
        <f>'082044'!G36+'082092'!G36</f>
        <v>0</v>
      </c>
      <c r="H36" s="367">
        <f>'082044'!H36+'082092'!H36</f>
        <v>0</v>
      </c>
      <c r="I36" s="367">
        <f>'082044'!I36+'082092'!I36</f>
        <v>0</v>
      </c>
      <c r="J36" s="521">
        <f>'082044'!J36+'082092'!J36</f>
        <v>0</v>
      </c>
      <c r="K36" s="521">
        <f>'082044'!K36+'082092'!K36</f>
        <v>0</v>
      </c>
      <c r="L36" s="562">
        <f>'082044'!L36+'082092'!L36</f>
        <v>0</v>
      </c>
      <c r="M36" s="148">
        <f>'082044'!M36+'082092'!M36</f>
        <v>0</v>
      </c>
      <c r="N36" s="160">
        <f>'082044'!N36+'082092'!N36</f>
        <v>0</v>
      </c>
      <c r="O36" s="75">
        <f>'082044'!N36</f>
        <v>0</v>
      </c>
      <c r="P36" s="13">
        <f>'082092'!N36</f>
        <v>0</v>
      </c>
      <c r="Q36" s="75">
        <f>'082044'!O36+'082092'!O36</f>
        <v>0</v>
      </c>
      <c r="R36" s="13">
        <f>'082044'!P36+'082092'!P36</f>
        <v>0</v>
      </c>
      <c r="S36" s="13">
        <f>'082044'!Q36+'082092'!Q36</f>
        <v>0</v>
      </c>
      <c r="T36" s="13">
        <f>'082044'!R36+'082092'!R36</f>
        <v>0</v>
      </c>
      <c r="U36" s="13">
        <f>'082044'!S36+'082092'!S36</f>
        <v>0</v>
      </c>
      <c r="V36" s="80">
        <f>'082044'!T36+'082092'!T36</f>
        <v>0</v>
      </c>
      <c r="W36" s="488">
        <f>'082044'!U36+'082092'!U36</f>
        <v>0</v>
      </c>
      <c r="X36" s="413">
        <f>'082044'!V36+'082092'!V36</f>
        <v>0</v>
      </c>
      <c r="Y36" s="13">
        <f>'082044'!W36+'082092'!W36</f>
        <v>0</v>
      </c>
      <c r="Z36" s="80">
        <f>'082044'!X36+'082092'!X36</f>
        <v>0</v>
      </c>
      <c r="AA36" s="80">
        <f>'082044'!Y36+'082092'!Y36</f>
        <v>0</v>
      </c>
      <c r="AB36" s="80">
        <f>'082044'!Z36+'082092'!Z36</f>
        <v>0</v>
      </c>
      <c r="AC36" s="45">
        <f>'082044'!AA36+'082092'!AA36</f>
        <v>0</v>
      </c>
    </row>
    <row r="37" spans="1:29" x14ac:dyDescent="0.25">
      <c r="B37" s="90" t="s">
        <v>631</v>
      </c>
      <c r="C37" s="799" t="s">
        <v>170</v>
      </c>
      <c r="D37" s="800"/>
      <c r="E37" s="800"/>
      <c r="F37" s="366">
        <f>F38+F39</f>
        <v>138000</v>
      </c>
      <c r="G37" s="614">
        <f t="shared" ref="G37:K37" si="22">G38+G39</f>
        <v>112450</v>
      </c>
      <c r="H37" s="366">
        <f t="shared" si="22"/>
        <v>111270</v>
      </c>
      <c r="I37" s="366">
        <f t="shared" si="22"/>
        <v>111270</v>
      </c>
      <c r="J37" s="520">
        <f t="shared" si="22"/>
        <v>113386</v>
      </c>
      <c r="K37" s="520">
        <f t="shared" si="22"/>
        <v>113386</v>
      </c>
      <c r="L37" s="561">
        <f>L38+L39</f>
        <v>103731</v>
      </c>
      <c r="M37" s="142">
        <f t="shared" ref="M37:AC37" si="23">M38+M39</f>
        <v>0</v>
      </c>
      <c r="N37" s="158">
        <f t="shared" si="5"/>
        <v>103731</v>
      </c>
      <c r="O37" s="92">
        <f>'082044'!N37</f>
        <v>25934</v>
      </c>
      <c r="P37" s="93">
        <f>'082092'!N37</f>
        <v>77797</v>
      </c>
      <c r="Q37" s="92">
        <f t="shared" si="23"/>
        <v>9419</v>
      </c>
      <c r="R37" s="93">
        <f t="shared" si="23"/>
        <v>9254</v>
      </c>
      <c r="S37" s="93">
        <f t="shared" si="23"/>
        <v>9343</v>
      </c>
      <c r="T37" s="93">
        <f t="shared" si="23"/>
        <v>9431</v>
      </c>
      <c r="U37" s="93">
        <f t="shared" si="23"/>
        <v>9424</v>
      </c>
      <c r="V37" s="96">
        <f t="shared" si="23"/>
        <v>0</v>
      </c>
      <c r="W37" s="487">
        <f t="shared" ref="W37" si="24">W38+W39</f>
        <v>46871</v>
      </c>
      <c r="X37" s="412">
        <f t="shared" si="23"/>
        <v>18820</v>
      </c>
      <c r="Y37" s="93">
        <f t="shared" si="23"/>
        <v>9431</v>
      </c>
      <c r="Z37" s="96">
        <f t="shared" si="23"/>
        <v>0</v>
      </c>
      <c r="AA37" s="96">
        <f t="shared" si="23"/>
        <v>19124</v>
      </c>
      <c r="AB37" s="96">
        <f t="shared" si="23"/>
        <v>0</v>
      </c>
      <c r="AC37" s="97">
        <f t="shared" si="23"/>
        <v>9485</v>
      </c>
    </row>
    <row r="38" spans="1:29" s="41" customFormat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f>'082044'!F38+'082092'!F38</f>
        <v>132000</v>
      </c>
      <c r="G38" s="615">
        <f>'082044'!G38+'082092'!G38</f>
        <v>80500</v>
      </c>
      <c r="H38" s="367">
        <f>'082044'!H38+'082092'!H38</f>
        <v>80500</v>
      </c>
      <c r="I38" s="367">
        <f>'082044'!I38+'082092'!I38</f>
        <v>80500</v>
      </c>
      <c r="J38" s="521">
        <f>'082044'!J38+'082092'!J38</f>
        <v>80500</v>
      </c>
      <c r="K38" s="521">
        <f>'082044'!K38+'082092'!K38</f>
        <v>80500</v>
      </c>
      <c r="L38" s="562">
        <f>'082044'!L38+'082092'!L38</f>
        <v>74000</v>
      </c>
      <c r="M38" s="148">
        <f>'082044'!M38+'082092'!M38</f>
        <v>0</v>
      </c>
      <c r="N38" s="160">
        <f>'082044'!N38+'082092'!N38</f>
        <v>74000</v>
      </c>
      <c r="O38" s="75">
        <f>'082044'!N38</f>
        <v>18500</v>
      </c>
      <c r="P38" s="13">
        <f>'082092'!N38</f>
        <v>55500</v>
      </c>
      <c r="Q38" s="75">
        <f>'082044'!O38+'082092'!O38</f>
        <v>9000</v>
      </c>
      <c r="R38" s="13">
        <f>'082044'!P38+'082092'!P38</f>
        <v>6500</v>
      </c>
      <c r="S38" s="13">
        <f>'082044'!Q38+'082092'!Q38</f>
        <v>6500</v>
      </c>
      <c r="T38" s="13">
        <f>'082044'!R38+'082092'!R38</f>
        <v>6500</v>
      </c>
      <c r="U38" s="13">
        <f>'082044'!S38+'082092'!S38</f>
        <v>6500</v>
      </c>
      <c r="V38" s="80">
        <f>'082044'!T38+'082092'!T38</f>
        <v>0</v>
      </c>
      <c r="W38" s="488">
        <f>'082044'!U38+'082092'!U38</f>
        <v>35000</v>
      </c>
      <c r="X38" s="413">
        <f>'082044'!V38+'082092'!V38</f>
        <v>13000</v>
      </c>
      <c r="Y38" s="13">
        <f>'082044'!W38+'082092'!W38</f>
        <v>6500</v>
      </c>
      <c r="Z38" s="80">
        <f>'082044'!X38+'082092'!X38</f>
        <v>0</v>
      </c>
      <c r="AA38" s="80">
        <f>'082044'!Y38+'082092'!Y38</f>
        <v>13000</v>
      </c>
      <c r="AB38" s="80">
        <f>'082044'!Z38+'082092'!Z38</f>
        <v>0</v>
      </c>
      <c r="AC38" s="45">
        <f>'082044'!AA38+'082092'!AA38</f>
        <v>6500</v>
      </c>
    </row>
    <row r="39" spans="1:29" s="41" customForma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f>'082044'!F39+'082092'!F39</f>
        <v>6000</v>
      </c>
      <c r="G39" s="615">
        <f>'082044'!G39+'082092'!G39</f>
        <v>31950</v>
      </c>
      <c r="H39" s="367">
        <f>'082044'!H39+'082092'!H39</f>
        <v>30770</v>
      </c>
      <c r="I39" s="367">
        <f>'082044'!I39+'082092'!I39</f>
        <v>30770</v>
      </c>
      <c r="J39" s="521">
        <f>'082044'!J39+'082092'!J39</f>
        <v>32886</v>
      </c>
      <c r="K39" s="521">
        <f>'082044'!K39+'082092'!K39</f>
        <v>32886</v>
      </c>
      <c r="L39" s="562">
        <f>'082044'!L39+'082092'!L39</f>
        <v>29731</v>
      </c>
      <c r="M39" s="148">
        <f>'082044'!M39+'082092'!M39</f>
        <v>0</v>
      </c>
      <c r="N39" s="160">
        <f>'082044'!N39+'082092'!N39</f>
        <v>29731</v>
      </c>
      <c r="O39" s="75">
        <f>'082044'!N39</f>
        <v>7434</v>
      </c>
      <c r="P39" s="13">
        <f>'082092'!N39</f>
        <v>22297</v>
      </c>
      <c r="Q39" s="75">
        <f>'082044'!O39+'082092'!O39</f>
        <v>419</v>
      </c>
      <c r="R39" s="13">
        <f>'082044'!P39+'082092'!P39</f>
        <v>2754</v>
      </c>
      <c r="S39" s="13">
        <f>'082044'!Q39+'082092'!Q39</f>
        <v>2843</v>
      </c>
      <c r="T39" s="13">
        <f>'082044'!R39+'082092'!R39</f>
        <v>2931</v>
      </c>
      <c r="U39" s="13">
        <f>'082044'!S39+'082092'!S39</f>
        <v>2924</v>
      </c>
      <c r="V39" s="80">
        <f>'082044'!T39+'082092'!T39</f>
        <v>0</v>
      </c>
      <c r="W39" s="488">
        <f>'082044'!U39+'082092'!U39</f>
        <v>11871</v>
      </c>
      <c r="X39" s="413">
        <f>'082044'!V39+'082092'!V39</f>
        <v>5820</v>
      </c>
      <c r="Y39" s="13">
        <f>'082044'!W39+'082092'!W39</f>
        <v>2931</v>
      </c>
      <c r="Z39" s="80">
        <f>'082044'!X39+'082092'!X39</f>
        <v>0</v>
      </c>
      <c r="AA39" s="80">
        <f>'082044'!Y39+'082092'!Y39</f>
        <v>6124</v>
      </c>
      <c r="AB39" s="80">
        <f>'082044'!Z39+'082092'!Z39</f>
        <v>0</v>
      </c>
      <c r="AC39" s="45">
        <f>'082044'!AA39+'082092'!AA39</f>
        <v>2985</v>
      </c>
    </row>
    <row r="40" spans="1:29" x14ac:dyDescent="0.25">
      <c r="B40" s="90" t="s">
        <v>634</v>
      </c>
      <c r="C40" s="799" t="s">
        <v>175</v>
      </c>
      <c r="D40" s="800"/>
      <c r="E40" s="800"/>
      <c r="F40" s="366">
        <f>F41+F42+F43+F44+F45+F48+F49</f>
        <v>1417400</v>
      </c>
      <c r="G40" s="614">
        <f t="shared" ref="G40:K40" si="25">G41+G42+G43+G44+G45+G48+G49</f>
        <v>1936903</v>
      </c>
      <c r="H40" s="366">
        <f t="shared" si="25"/>
        <v>1828370</v>
      </c>
      <c r="I40" s="366">
        <f t="shared" si="25"/>
        <v>1841357</v>
      </c>
      <c r="J40" s="520">
        <f t="shared" si="25"/>
        <v>1819073</v>
      </c>
      <c r="K40" s="520">
        <f t="shared" si="25"/>
        <v>1821118</v>
      </c>
      <c r="L40" s="561">
        <f>L41+L42+L43+L44+L45+L48+L49</f>
        <v>1491686</v>
      </c>
      <c r="M40" s="142">
        <f>M41+M42+M43+M44+M45+M48+M49</f>
        <v>0</v>
      </c>
      <c r="N40" s="158">
        <f t="shared" si="5"/>
        <v>1491686</v>
      </c>
      <c r="O40" s="92">
        <f>'082044'!N40</f>
        <v>187031</v>
      </c>
      <c r="P40" s="93">
        <f>'082092'!N40</f>
        <v>1304655</v>
      </c>
      <c r="Q40" s="92">
        <f t="shared" ref="Q40:AC40" si="26">Q41+Q42+Q43+Q44+Q45+Q48+Q49</f>
        <v>119099</v>
      </c>
      <c r="R40" s="93">
        <f t="shared" si="26"/>
        <v>135986</v>
      </c>
      <c r="S40" s="93">
        <f t="shared" si="26"/>
        <v>120442</v>
      </c>
      <c r="T40" s="93">
        <f t="shared" si="26"/>
        <v>159521</v>
      </c>
      <c r="U40" s="93">
        <f t="shared" si="26"/>
        <v>120315</v>
      </c>
      <c r="V40" s="96">
        <f t="shared" si="26"/>
        <v>311865</v>
      </c>
      <c r="W40" s="487">
        <f t="shared" ref="W40" si="27">W41+W42+W43+W44+W45+W48+W49</f>
        <v>967228</v>
      </c>
      <c r="X40" s="412">
        <f t="shared" si="26"/>
        <v>127296</v>
      </c>
      <c r="Y40" s="93">
        <f t="shared" si="26"/>
        <v>72745</v>
      </c>
      <c r="Z40" s="96">
        <f t="shared" si="26"/>
        <v>82449</v>
      </c>
      <c r="AA40" s="96">
        <f t="shared" si="26"/>
        <v>125499</v>
      </c>
      <c r="AB40" s="96">
        <f t="shared" si="26"/>
        <v>58300</v>
      </c>
      <c r="AC40" s="97">
        <f t="shared" si="26"/>
        <v>58169</v>
      </c>
    </row>
    <row r="41" spans="1:29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f>'082044'!F41+'082092'!F41</f>
        <v>1077800</v>
      </c>
      <c r="G41" s="615">
        <f>'082044'!G41+'082092'!G41</f>
        <v>1591578</v>
      </c>
      <c r="H41" s="367">
        <f>'082044'!H41+'082092'!H41</f>
        <v>1587773</v>
      </c>
      <c r="I41" s="367">
        <f>'082044'!I41+'082092'!I41</f>
        <v>1572572</v>
      </c>
      <c r="J41" s="521">
        <f>'082044'!J41+'082092'!J41</f>
        <v>1535771</v>
      </c>
      <c r="K41" s="521">
        <f>'082044'!K41+'082092'!K41</f>
        <v>1535771</v>
      </c>
      <c r="L41" s="562">
        <f>'082044'!L41+'082092'!L41</f>
        <v>1233307</v>
      </c>
      <c r="M41" s="148">
        <f>'082044'!M41+'082092'!M41</f>
        <v>0</v>
      </c>
      <c r="N41" s="160">
        <f>'082044'!N41+'082092'!N41</f>
        <v>1233307</v>
      </c>
      <c r="O41" s="75">
        <f>'082044'!N41</f>
        <v>129610</v>
      </c>
      <c r="P41" s="13">
        <f>'082092'!N41</f>
        <v>1103697</v>
      </c>
      <c r="Q41" s="75">
        <f>'082044'!O41+'082092'!O41</f>
        <v>105317</v>
      </c>
      <c r="R41" s="13">
        <f>'082044'!P41+'082092'!P41</f>
        <v>115464</v>
      </c>
      <c r="S41" s="13">
        <f>'082044'!Q41+'082092'!Q41</f>
        <v>110162</v>
      </c>
      <c r="T41" s="13">
        <f>'082044'!R41+'082092'!R41</f>
        <v>114071</v>
      </c>
      <c r="U41" s="13">
        <f>'082044'!S41+'082092'!S41</f>
        <v>116935</v>
      </c>
      <c r="V41" s="80">
        <f>'082044'!T41+'082092'!T41</f>
        <v>301545</v>
      </c>
      <c r="W41" s="488">
        <f>'082044'!U41+'082092'!U41</f>
        <v>863494</v>
      </c>
      <c r="X41" s="413">
        <f>'082044'!V41+'082092'!V41</f>
        <v>104606</v>
      </c>
      <c r="Y41" s="13">
        <f>'082044'!W41+'082092'!W41</f>
        <v>54295</v>
      </c>
      <c r="Z41" s="80">
        <f>'082044'!X41+'082092'!X41</f>
        <v>6374</v>
      </c>
      <c r="AA41" s="80">
        <f>'082044'!Y41+'082092'!Y41</f>
        <v>95494</v>
      </c>
      <c r="AB41" s="80">
        <f>'082044'!Z41+'082092'!Z41</f>
        <v>54230</v>
      </c>
      <c r="AC41" s="45">
        <f>'082044'!AA41+'082092'!AA41</f>
        <v>54814</v>
      </c>
    </row>
    <row r="42" spans="1:29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>
        <f>'082044'!F42+'082092'!F42</f>
        <v>0</v>
      </c>
      <c r="G42" s="615">
        <f>'082044'!G42+'082092'!G42</f>
        <v>0</v>
      </c>
      <c r="H42" s="367">
        <f>'082044'!H42+'082092'!H42</f>
        <v>0</v>
      </c>
      <c r="I42" s="367">
        <f>'082044'!I42+'082092'!I42</f>
        <v>0</v>
      </c>
      <c r="J42" s="521">
        <f>'082044'!J42+'082092'!J42</f>
        <v>0</v>
      </c>
      <c r="K42" s="521">
        <f>'082044'!K42+'082092'!K42</f>
        <v>0</v>
      </c>
      <c r="L42" s="562">
        <f>'082044'!L42+'082092'!L42</f>
        <v>0</v>
      </c>
      <c r="M42" s="148">
        <f>'082044'!M42+'082092'!M42</f>
        <v>0</v>
      </c>
      <c r="N42" s="160">
        <f>'082044'!N42+'082092'!N42</f>
        <v>0</v>
      </c>
      <c r="O42" s="75">
        <f>'082044'!N42</f>
        <v>0</v>
      </c>
      <c r="P42" s="13">
        <f>'082092'!N42</f>
        <v>0</v>
      </c>
      <c r="Q42" s="75">
        <f>'082044'!O42+'082092'!O42</f>
        <v>0</v>
      </c>
      <c r="R42" s="13">
        <f>'082044'!P42+'082092'!P42</f>
        <v>0</v>
      </c>
      <c r="S42" s="13">
        <f>'082044'!Q42+'082092'!Q42</f>
        <v>0</v>
      </c>
      <c r="T42" s="13">
        <f>'082044'!R42+'082092'!R42</f>
        <v>0</v>
      </c>
      <c r="U42" s="13">
        <f>'082044'!S42+'082092'!S42</f>
        <v>0</v>
      </c>
      <c r="V42" s="80">
        <f>'082044'!T42+'082092'!T42</f>
        <v>0</v>
      </c>
      <c r="W42" s="488">
        <f>'082044'!U42+'082092'!U42</f>
        <v>0</v>
      </c>
      <c r="X42" s="413">
        <f>'082044'!V42+'082092'!V42</f>
        <v>0</v>
      </c>
      <c r="Y42" s="13">
        <f>'082044'!W42+'082092'!W42</f>
        <v>0</v>
      </c>
      <c r="Z42" s="80">
        <f>'082044'!X42+'082092'!X42</f>
        <v>0</v>
      </c>
      <c r="AA42" s="80">
        <f>'082044'!Y42+'082092'!Y42</f>
        <v>0</v>
      </c>
      <c r="AB42" s="80">
        <f>'082044'!Z42+'082092'!Z42</f>
        <v>0</v>
      </c>
      <c r="AC42" s="45">
        <f>'082044'!AA42+'082092'!AA42</f>
        <v>0</v>
      </c>
    </row>
    <row r="43" spans="1:29" s="41" customFormat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>
        <f>'082044'!F43+'082092'!F43</f>
        <v>36000</v>
      </c>
      <c r="G43" s="615">
        <f>'082044'!G43+'082092'!G43</f>
        <v>36000</v>
      </c>
      <c r="H43" s="367">
        <f>'082044'!H43+'082092'!H43</f>
        <v>43250</v>
      </c>
      <c r="I43" s="367">
        <f>'082044'!I43+'082092'!I43</f>
        <v>57250</v>
      </c>
      <c r="J43" s="521">
        <f>'082044'!J43+'082092'!J43</f>
        <v>57250</v>
      </c>
      <c r="K43" s="521">
        <f>'082044'!K43+'082092'!K43</f>
        <v>57250</v>
      </c>
      <c r="L43" s="562">
        <f>'082044'!L43+'082092'!L43</f>
        <v>49000</v>
      </c>
      <c r="M43" s="148">
        <f>'082044'!M43+'082092'!M43</f>
        <v>0</v>
      </c>
      <c r="N43" s="160">
        <f>'082044'!N43+'082092'!N43</f>
        <v>49000</v>
      </c>
      <c r="O43" s="75">
        <f>'082044'!N43</f>
        <v>12250</v>
      </c>
      <c r="P43" s="13">
        <f>'082092'!N43</f>
        <v>36750</v>
      </c>
      <c r="Q43" s="75">
        <f>'082044'!O43+'082092'!O43</f>
        <v>0</v>
      </c>
      <c r="R43" s="13">
        <f>'082044'!P43+'082092'!P43</f>
        <v>0</v>
      </c>
      <c r="S43" s="13">
        <f>'082044'!Q43+'082092'!Q43</f>
        <v>0</v>
      </c>
      <c r="T43" s="13">
        <f>'082044'!R43+'082092'!R43</f>
        <v>28000</v>
      </c>
      <c r="U43" s="13">
        <f>'082044'!S43+'082092'!S43</f>
        <v>0</v>
      </c>
      <c r="V43" s="80">
        <f>'082044'!T43+'082092'!T43</f>
        <v>0</v>
      </c>
      <c r="W43" s="488">
        <f>'082044'!U43+'082092'!U43</f>
        <v>28000</v>
      </c>
      <c r="X43" s="413">
        <f>'082044'!V43+'082092'!V43</f>
        <v>9000</v>
      </c>
      <c r="Y43" s="13">
        <f>'082044'!W43+'082092'!W43</f>
        <v>0</v>
      </c>
      <c r="Z43" s="80">
        <f>'082044'!X43+'082092'!X43</f>
        <v>0</v>
      </c>
      <c r="AA43" s="80">
        <f>'082044'!Y43+'082092'!Y43</f>
        <v>12000</v>
      </c>
      <c r="AB43" s="80">
        <f>'082044'!Z43+'082092'!Z43</f>
        <v>0</v>
      </c>
      <c r="AC43" s="45">
        <f>'082044'!AA43+'082092'!AA43</f>
        <v>0</v>
      </c>
    </row>
    <row r="44" spans="1:29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f>'082044'!F44+'082092'!F44</f>
        <v>133200</v>
      </c>
      <c r="G44" s="615">
        <f>'082044'!G44+'082092'!G44</f>
        <v>133200</v>
      </c>
      <c r="H44" s="367">
        <f>'082044'!H44+'082092'!H44</f>
        <v>20800</v>
      </c>
      <c r="I44" s="367">
        <f>'082044'!I44+'082092'!I44</f>
        <v>22600</v>
      </c>
      <c r="J44" s="521">
        <f>'082044'!J44+'082092'!J44</f>
        <v>22600</v>
      </c>
      <c r="K44" s="521">
        <f>'082044'!K44+'082092'!K44</f>
        <v>22600</v>
      </c>
      <c r="L44" s="562">
        <f>'082044'!L44+'082092'!L44</f>
        <v>20780</v>
      </c>
      <c r="M44" s="148">
        <f>'082044'!M44+'082092'!M44</f>
        <v>0</v>
      </c>
      <c r="N44" s="160">
        <f>'082044'!N44+'082092'!N44</f>
        <v>20780</v>
      </c>
      <c r="O44" s="75">
        <f>'082044'!N44</f>
        <v>2600</v>
      </c>
      <c r="P44" s="13">
        <f>'082092'!N44</f>
        <v>18180</v>
      </c>
      <c r="Q44" s="75">
        <f>'082044'!O44+'082092'!O44</f>
        <v>0</v>
      </c>
      <c r="R44" s="13">
        <f>'082044'!P44+'082092'!P44</f>
        <v>0</v>
      </c>
      <c r="S44" s="13">
        <f>'082044'!Q44+'082092'!Q44</f>
        <v>3200</v>
      </c>
      <c r="T44" s="13">
        <f>'082044'!R44+'082092'!R44</f>
        <v>0</v>
      </c>
      <c r="U44" s="13">
        <f>'082044'!S44+'082092'!S44</f>
        <v>0</v>
      </c>
      <c r="V44" s="80">
        <f>'082044'!T44+'082092'!T44</f>
        <v>0</v>
      </c>
      <c r="W44" s="488">
        <f>'082044'!U44+'082092'!U44</f>
        <v>3200</v>
      </c>
      <c r="X44" s="413">
        <f>'082044'!V44+'082092'!V44</f>
        <v>0</v>
      </c>
      <c r="Y44" s="13">
        <f>'082044'!W44+'082092'!W44</f>
        <v>13380</v>
      </c>
      <c r="Z44" s="80">
        <f>'082044'!X44+'082092'!X44</f>
        <v>4200</v>
      </c>
      <c r="AA44" s="80">
        <f>'082044'!Y44+'082092'!Y44</f>
        <v>0</v>
      </c>
      <c r="AB44" s="80">
        <f>'082044'!Z44+'082092'!Z44</f>
        <v>0</v>
      </c>
      <c r="AC44" s="45">
        <f>'082044'!AA44+'082092'!AA44</f>
        <v>0</v>
      </c>
    </row>
    <row r="45" spans="1:29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>F46+F47</f>
        <v>0</v>
      </c>
      <c r="G45" s="615">
        <f t="shared" ref="G45:K45" si="28">G46+G47</f>
        <v>0</v>
      </c>
      <c r="H45" s="367">
        <f t="shared" si="28"/>
        <v>0</v>
      </c>
      <c r="I45" s="367">
        <f t="shared" si="28"/>
        <v>0</v>
      </c>
      <c r="J45" s="521">
        <f t="shared" si="28"/>
        <v>0</v>
      </c>
      <c r="K45" s="521">
        <f t="shared" si="28"/>
        <v>0</v>
      </c>
      <c r="L45" s="562">
        <f>L46+L47</f>
        <v>0</v>
      </c>
      <c r="M45" s="148">
        <f t="shared" ref="M45:AC45" si="29">M46+M47</f>
        <v>0</v>
      </c>
      <c r="N45" s="160">
        <f t="shared" si="5"/>
        <v>0</v>
      </c>
      <c r="O45" s="75">
        <f>'082044'!N45</f>
        <v>0</v>
      </c>
      <c r="P45" s="13">
        <f>'082092'!N45</f>
        <v>0</v>
      </c>
      <c r="Q45" s="75">
        <f t="shared" si="29"/>
        <v>0</v>
      </c>
      <c r="R45" s="13">
        <f t="shared" si="29"/>
        <v>0</v>
      </c>
      <c r="S45" s="13">
        <f t="shared" si="29"/>
        <v>0</v>
      </c>
      <c r="T45" s="13">
        <f t="shared" si="29"/>
        <v>0</v>
      </c>
      <c r="U45" s="13">
        <f t="shared" si="29"/>
        <v>0</v>
      </c>
      <c r="V45" s="80">
        <f t="shared" si="29"/>
        <v>0</v>
      </c>
      <c r="W45" s="488">
        <f t="shared" ref="W45" si="30">W46+W47</f>
        <v>0</v>
      </c>
      <c r="X45" s="413">
        <f t="shared" si="29"/>
        <v>0</v>
      </c>
      <c r="Y45" s="13">
        <f t="shared" si="29"/>
        <v>0</v>
      </c>
      <c r="Z45" s="80">
        <f t="shared" si="29"/>
        <v>0</v>
      </c>
      <c r="AA45" s="80">
        <f t="shared" si="29"/>
        <v>0</v>
      </c>
      <c r="AB45" s="80">
        <f t="shared" si="29"/>
        <v>0</v>
      </c>
      <c r="AC45" s="45">
        <f t="shared" si="29"/>
        <v>0</v>
      </c>
    </row>
    <row r="46" spans="1:29" hidden="1" x14ac:dyDescent="0.25">
      <c r="B46" s="54"/>
      <c r="C46" s="237"/>
      <c r="D46" s="801" t="s">
        <v>186</v>
      </c>
      <c r="E46" s="801"/>
      <c r="F46" s="373">
        <f>'082044'!F46+'082092'!F46</f>
        <v>0</v>
      </c>
      <c r="G46" s="621">
        <f>'082044'!G46+'082092'!G46</f>
        <v>0</v>
      </c>
      <c r="H46" s="373">
        <f>'082044'!H46+'082092'!H46</f>
        <v>0</v>
      </c>
      <c r="I46" s="373">
        <f>'082044'!I46+'082092'!I46</f>
        <v>0</v>
      </c>
      <c r="J46" s="527">
        <f>'082044'!J46+'082092'!J46</f>
        <v>0</v>
      </c>
      <c r="K46" s="527">
        <f>'082044'!K46+'082092'!K46</f>
        <v>0</v>
      </c>
      <c r="L46" s="568">
        <f>'082044'!L46+'082092'!L46</f>
        <v>0</v>
      </c>
      <c r="M46" s="141">
        <f>'082044'!M46+'082092'!M46</f>
        <v>0</v>
      </c>
      <c r="N46" s="159">
        <f>'082044'!N46+'082092'!N46</f>
        <v>0</v>
      </c>
      <c r="O46" s="73">
        <f>'082044'!N46</f>
        <v>0</v>
      </c>
      <c r="P46" s="1">
        <f>'082092'!N46</f>
        <v>0</v>
      </c>
      <c r="Q46" s="73">
        <f>'082044'!O46+'082092'!O46</f>
        <v>0</v>
      </c>
      <c r="R46" s="1">
        <f>'082044'!P46+'082092'!P46</f>
        <v>0</v>
      </c>
      <c r="S46" s="1">
        <f>'082044'!Q46+'082092'!Q46</f>
        <v>0</v>
      </c>
      <c r="T46" s="1">
        <f>'082044'!R46+'082092'!R46</f>
        <v>0</v>
      </c>
      <c r="U46" s="1">
        <f>'082044'!S46+'082092'!S46</f>
        <v>0</v>
      </c>
      <c r="V46" s="79">
        <f>'082044'!T46+'082092'!T46</f>
        <v>0</v>
      </c>
      <c r="W46" s="489">
        <f>'082044'!U46+'082092'!U46</f>
        <v>0</v>
      </c>
      <c r="X46" s="414">
        <f>'082044'!V46+'082092'!V46</f>
        <v>0</v>
      </c>
      <c r="Y46" s="1">
        <f>'082044'!W46+'082092'!W46</f>
        <v>0</v>
      </c>
      <c r="Z46" s="79">
        <f>'082044'!X46+'082092'!X46</f>
        <v>0</v>
      </c>
      <c r="AA46" s="79">
        <f>'082044'!Y46+'082092'!Y46</f>
        <v>0</v>
      </c>
      <c r="AB46" s="79">
        <f>'082044'!Z46+'082092'!Z46</f>
        <v>0</v>
      </c>
      <c r="AC46" s="44">
        <f>'082044'!AA46+'082092'!AA46</f>
        <v>0</v>
      </c>
    </row>
    <row r="47" spans="1:29" hidden="1" x14ac:dyDescent="0.25">
      <c r="B47" s="54"/>
      <c r="C47" s="237"/>
      <c r="D47" s="801" t="s">
        <v>187</v>
      </c>
      <c r="E47" s="801"/>
      <c r="F47" s="373">
        <f>'082044'!F47+'082092'!F47</f>
        <v>0</v>
      </c>
      <c r="G47" s="621">
        <f>'082044'!G47+'082092'!G47</f>
        <v>0</v>
      </c>
      <c r="H47" s="373">
        <f>'082044'!H47+'082092'!H47</f>
        <v>0</v>
      </c>
      <c r="I47" s="373">
        <f>'082044'!I47+'082092'!I47</f>
        <v>0</v>
      </c>
      <c r="J47" s="527">
        <f>'082044'!J47+'082092'!J47</f>
        <v>0</v>
      </c>
      <c r="K47" s="527">
        <f>'082044'!K47+'082092'!K47</f>
        <v>0</v>
      </c>
      <c r="L47" s="568">
        <f>'082044'!L47+'082092'!L47</f>
        <v>0</v>
      </c>
      <c r="M47" s="141">
        <f>'082044'!M47+'082092'!M47</f>
        <v>0</v>
      </c>
      <c r="N47" s="159">
        <f>'082044'!N47+'082092'!N47</f>
        <v>0</v>
      </c>
      <c r="O47" s="73">
        <f>'082044'!N47</f>
        <v>0</v>
      </c>
      <c r="P47" s="1">
        <f>'082092'!N47</f>
        <v>0</v>
      </c>
      <c r="Q47" s="73">
        <f>'082044'!O47+'082092'!O47</f>
        <v>0</v>
      </c>
      <c r="R47" s="1">
        <f>'082044'!P47+'082092'!P47</f>
        <v>0</v>
      </c>
      <c r="S47" s="1">
        <f>'082044'!Q47+'082092'!Q47</f>
        <v>0</v>
      </c>
      <c r="T47" s="1">
        <f>'082044'!R47+'082092'!R47</f>
        <v>0</v>
      </c>
      <c r="U47" s="1">
        <f>'082044'!S47+'082092'!S47</f>
        <v>0</v>
      </c>
      <c r="V47" s="79">
        <f>'082044'!T47+'082092'!T47</f>
        <v>0</v>
      </c>
      <c r="W47" s="489">
        <f>'082044'!U47+'082092'!U47</f>
        <v>0</v>
      </c>
      <c r="X47" s="414">
        <f>'082044'!V47+'082092'!V47</f>
        <v>0</v>
      </c>
      <c r="Y47" s="1">
        <f>'082044'!W47+'082092'!W47</f>
        <v>0</v>
      </c>
      <c r="Z47" s="79">
        <f>'082044'!X47+'082092'!X47</f>
        <v>0</v>
      </c>
      <c r="AA47" s="79">
        <f>'082044'!Y47+'082092'!Y47</f>
        <v>0</v>
      </c>
      <c r="AB47" s="79">
        <f>'082044'!Z47+'082092'!Z47</f>
        <v>0</v>
      </c>
      <c r="AC47" s="44">
        <f>'082044'!AA47+'082092'!AA47</f>
        <v>0</v>
      </c>
    </row>
    <row r="48" spans="1:29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f>'082044'!F48+'082092'!F48</f>
        <v>0</v>
      </c>
      <c r="G48" s="615">
        <f>'082044'!G48+'082092'!G48</f>
        <v>0</v>
      </c>
      <c r="H48" s="367">
        <f>'082044'!H48+'082092'!H48</f>
        <v>0</v>
      </c>
      <c r="I48" s="367">
        <f>'082044'!I48+'082092'!I48</f>
        <v>0</v>
      </c>
      <c r="J48" s="521">
        <f>'082044'!J48+'082092'!J48</f>
        <v>0</v>
      </c>
      <c r="K48" s="521">
        <f>'082044'!K48+'082092'!K48</f>
        <v>0</v>
      </c>
      <c r="L48" s="562">
        <f>'082044'!L48+'082092'!L48</f>
        <v>0</v>
      </c>
      <c r="M48" s="148">
        <f>'082044'!M48+'082092'!M48</f>
        <v>0</v>
      </c>
      <c r="N48" s="160">
        <f>'082044'!N48+'082092'!N48</f>
        <v>0</v>
      </c>
      <c r="O48" s="75">
        <f>'082044'!N48</f>
        <v>0</v>
      </c>
      <c r="P48" s="13">
        <f>'082092'!N48</f>
        <v>0</v>
      </c>
      <c r="Q48" s="75">
        <f>'082044'!O48+'082092'!O48</f>
        <v>0</v>
      </c>
      <c r="R48" s="13">
        <f>'082044'!P48+'082092'!P48</f>
        <v>0</v>
      </c>
      <c r="S48" s="13">
        <f>'082044'!Q48+'082092'!Q48</f>
        <v>0</v>
      </c>
      <c r="T48" s="13">
        <f>'082044'!R48+'082092'!R48</f>
        <v>0</v>
      </c>
      <c r="U48" s="13">
        <f>'082044'!S48+'082092'!S48</f>
        <v>0</v>
      </c>
      <c r="V48" s="80">
        <f>'082044'!T48+'082092'!T48</f>
        <v>0</v>
      </c>
      <c r="W48" s="488">
        <f>'082044'!U48+'082092'!U48</f>
        <v>0</v>
      </c>
      <c r="X48" s="413">
        <f>'082044'!V48+'082092'!V48</f>
        <v>0</v>
      </c>
      <c r="Y48" s="13">
        <f>'082044'!W48+'082092'!W48</f>
        <v>0</v>
      </c>
      <c r="Z48" s="80">
        <f>'082044'!X48+'082092'!X48</f>
        <v>0</v>
      </c>
      <c r="AA48" s="80">
        <f>'082044'!Y48+'082092'!Y48</f>
        <v>0</v>
      </c>
      <c r="AB48" s="80">
        <f>'082044'!Z48+'082092'!Z48</f>
        <v>0</v>
      </c>
      <c r="AC48" s="45">
        <f>'082044'!AA48+'082092'!AA48</f>
        <v>0</v>
      </c>
    </row>
    <row r="49" spans="1:29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f>F50+F51+F52</f>
        <v>170400</v>
      </c>
      <c r="G49" s="615">
        <f t="shared" ref="G49:K49" si="31">G50+G51+G52</f>
        <v>176125</v>
      </c>
      <c r="H49" s="367">
        <f t="shared" si="31"/>
        <v>176547</v>
      </c>
      <c r="I49" s="367">
        <f t="shared" si="31"/>
        <v>188935</v>
      </c>
      <c r="J49" s="521">
        <f t="shared" si="31"/>
        <v>203452</v>
      </c>
      <c r="K49" s="521">
        <f t="shared" si="31"/>
        <v>205497</v>
      </c>
      <c r="L49" s="562">
        <f>L50+L51+L52</f>
        <v>188599</v>
      </c>
      <c r="M49" s="148">
        <f>M50+M51+M52</f>
        <v>0</v>
      </c>
      <c r="N49" s="160">
        <f t="shared" si="5"/>
        <v>188599</v>
      </c>
      <c r="O49" s="75">
        <f>'082044'!N49</f>
        <v>42571</v>
      </c>
      <c r="P49" s="13">
        <f>'082092'!N49</f>
        <v>146028</v>
      </c>
      <c r="Q49" s="75">
        <f t="shared" ref="Q49:AC49" si="32">Q50+Q51+Q52</f>
        <v>13782</v>
      </c>
      <c r="R49" s="13">
        <f t="shared" si="32"/>
        <v>20522</v>
      </c>
      <c r="S49" s="13">
        <f t="shared" si="32"/>
        <v>7080</v>
      </c>
      <c r="T49" s="13">
        <f t="shared" si="32"/>
        <v>17450</v>
      </c>
      <c r="U49" s="13">
        <f t="shared" si="32"/>
        <v>3380</v>
      </c>
      <c r="V49" s="80">
        <f t="shared" si="32"/>
        <v>10320</v>
      </c>
      <c r="W49" s="488">
        <f t="shared" ref="W49" si="33">W50+W51+W52</f>
        <v>72534</v>
      </c>
      <c r="X49" s="413">
        <f t="shared" si="32"/>
        <v>13690</v>
      </c>
      <c r="Y49" s="13">
        <f t="shared" si="32"/>
        <v>5070</v>
      </c>
      <c r="Z49" s="80">
        <f t="shared" si="32"/>
        <v>71875</v>
      </c>
      <c r="AA49" s="80">
        <f t="shared" si="32"/>
        <v>18005</v>
      </c>
      <c r="AB49" s="80">
        <f t="shared" si="32"/>
        <v>4070</v>
      </c>
      <c r="AC49" s="45">
        <f t="shared" si="32"/>
        <v>3355</v>
      </c>
    </row>
    <row r="50" spans="1:29" s="189" customFormat="1" x14ac:dyDescent="0.25">
      <c r="A50" s="125"/>
      <c r="B50" s="169"/>
      <c r="C50" s="213"/>
      <c r="D50" s="306" t="s">
        <v>1030</v>
      </c>
      <c r="E50" s="306"/>
      <c r="F50" s="365">
        <f>'082044'!F50+'082092'!F50</f>
        <v>48000</v>
      </c>
      <c r="G50" s="613">
        <f>'082044'!G50+'082092'!G50</f>
        <v>48000</v>
      </c>
      <c r="H50" s="365">
        <f>'082044'!H50+'082092'!H50</f>
        <v>48000</v>
      </c>
      <c r="I50" s="365">
        <f>'082044'!I50+'082092'!I50</f>
        <v>51000</v>
      </c>
      <c r="J50" s="519">
        <f>'082044'!J50+'082092'!J50</f>
        <v>58200</v>
      </c>
      <c r="K50" s="519">
        <f>'082044'!K50+'082092'!K50</f>
        <v>55890</v>
      </c>
      <c r="L50" s="560">
        <f>'082044'!L50+'082092'!L50</f>
        <v>57580</v>
      </c>
      <c r="M50" s="170">
        <f>'082044'!M50+'082092'!M50</f>
        <v>0</v>
      </c>
      <c r="N50" s="171">
        <f>'082044'!N50+'082092'!N50</f>
        <v>57580</v>
      </c>
      <c r="O50" s="179">
        <f>'082044'!N50</f>
        <v>14490</v>
      </c>
      <c r="P50" s="173">
        <f>'082092'!N50</f>
        <v>43090</v>
      </c>
      <c r="Q50" s="179">
        <f>'082044'!O50+'082092'!O50</f>
        <v>12000</v>
      </c>
      <c r="R50" s="173">
        <f>'082044'!P50+'082092'!P50</f>
        <v>7200</v>
      </c>
      <c r="S50" s="173">
        <f>'082044'!Q50+'082092'!Q50</f>
        <v>0</v>
      </c>
      <c r="T50" s="173">
        <f>'082044'!R50+'082092'!R50</f>
        <v>12000</v>
      </c>
      <c r="U50" s="173">
        <f>'082044'!S50+'082092'!S50</f>
        <v>0</v>
      </c>
      <c r="V50" s="174">
        <f>'082044'!T50+'082092'!T50</f>
        <v>0</v>
      </c>
      <c r="W50" s="486">
        <f>'082044'!U50+'082092'!U50</f>
        <v>31200</v>
      </c>
      <c r="X50" s="411">
        <f>'082044'!V50+'082092'!V50</f>
        <v>12000</v>
      </c>
      <c r="Y50" s="173">
        <f>'082044'!W50+'082092'!W50</f>
        <v>0</v>
      </c>
      <c r="Z50" s="174">
        <f>'082044'!X50+'082092'!X50</f>
        <v>0</v>
      </c>
      <c r="AA50" s="174">
        <f>'082044'!Y50+'082092'!Y50</f>
        <v>12000</v>
      </c>
      <c r="AB50" s="174">
        <f>'082044'!Z50+'082092'!Z50</f>
        <v>2380</v>
      </c>
      <c r="AC50" s="175">
        <f>'082044'!AA50+'082092'!AA50</f>
        <v>0</v>
      </c>
    </row>
    <row r="51" spans="1:29" s="189" customFormat="1" x14ac:dyDescent="0.25">
      <c r="A51" s="125"/>
      <c r="B51" s="169"/>
      <c r="C51" s="213"/>
      <c r="D51" s="306" t="s">
        <v>1005</v>
      </c>
      <c r="E51" s="306"/>
      <c r="F51" s="365">
        <f>'082044'!F51+'082092'!F51</f>
        <v>67200</v>
      </c>
      <c r="G51" s="613">
        <f>'082044'!G51+'082092'!G51</f>
        <v>67200</v>
      </c>
      <c r="H51" s="365">
        <f>'082044'!H51+'082092'!H51</f>
        <v>67200</v>
      </c>
      <c r="I51" s="365">
        <f>'082044'!I51+'082092'!I51</f>
        <v>71875</v>
      </c>
      <c r="J51" s="519">
        <f>'082044'!J51+'082092'!J51</f>
        <v>77091</v>
      </c>
      <c r="K51" s="519">
        <f>'082044'!K51+'082092'!K51</f>
        <v>76401</v>
      </c>
      <c r="L51" s="560">
        <f>'082044'!L51+'082092'!L51</f>
        <v>71875</v>
      </c>
      <c r="M51" s="170">
        <f>'082044'!M51+'082092'!M51</f>
        <v>0</v>
      </c>
      <c r="N51" s="171">
        <f>'082044'!N51+'082092'!N51</f>
        <v>71875</v>
      </c>
      <c r="O51" s="179">
        <f>'082044'!N51</f>
        <v>9513</v>
      </c>
      <c r="P51" s="173">
        <f>'082092'!N51</f>
        <v>62362</v>
      </c>
      <c r="Q51" s="179">
        <f>'082044'!O51+'082092'!O51</f>
        <v>0</v>
      </c>
      <c r="R51" s="173">
        <f>'082044'!P51+'082092'!P51</f>
        <v>0</v>
      </c>
      <c r="S51" s="173">
        <f>'082044'!Q51+'082092'!Q51</f>
        <v>0</v>
      </c>
      <c r="T51" s="173">
        <f>'082044'!R51+'082092'!R51</f>
        <v>0</v>
      </c>
      <c r="U51" s="173">
        <f>'082044'!S51+'082092'!S51</f>
        <v>0</v>
      </c>
      <c r="V51" s="174">
        <f>'082044'!T51+'082092'!T51</f>
        <v>0</v>
      </c>
      <c r="W51" s="486">
        <f>'082044'!U51+'082092'!U51</f>
        <v>0</v>
      </c>
      <c r="X51" s="411">
        <f>'082044'!V51+'082092'!V51</f>
        <v>0</v>
      </c>
      <c r="Y51" s="173">
        <f>'082044'!W51+'082092'!W51</f>
        <v>0</v>
      </c>
      <c r="Z51" s="174">
        <f>'082044'!X51+'082092'!X51</f>
        <v>71875</v>
      </c>
      <c r="AA51" s="174">
        <f>'082044'!Y51+'082092'!Y51</f>
        <v>0</v>
      </c>
      <c r="AB51" s="174">
        <f>'082044'!Z51+'082092'!Z51</f>
        <v>0</v>
      </c>
      <c r="AC51" s="175">
        <f>'082044'!AA51+'082092'!AA51</f>
        <v>0</v>
      </c>
    </row>
    <row r="52" spans="1:29" s="189" customFormat="1" x14ac:dyDescent="0.25">
      <c r="A52" s="125"/>
      <c r="B52" s="169"/>
      <c r="C52" s="213"/>
      <c r="D52" s="306" t="s">
        <v>1000</v>
      </c>
      <c r="E52" s="306"/>
      <c r="F52" s="365">
        <f>'082044'!F52+'082092'!F52</f>
        <v>55200</v>
      </c>
      <c r="G52" s="613">
        <f>'082044'!G52+'082092'!G52</f>
        <v>60925</v>
      </c>
      <c r="H52" s="365">
        <f>'082044'!H52+'082092'!H52</f>
        <v>61347</v>
      </c>
      <c r="I52" s="365">
        <f>'082044'!I52+'082092'!I52</f>
        <v>66060</v>
      </c>
      <c r="J52" s="519">
        <f>'082044'!J52+'082092'!J52</f>
        <v>68161</v>
      </c>
      <c r="K52" s="519">
        <f>'082044'!K52+'082092'!K52</f>
        <v>73206</v>
      </c>
      <c r="L52" s="560">
        <f>'082044'!L52+'082092'!L52</f>
        <v>59144</v>
      </c>
      <c r="M52" s="170">
        <f>'082044'!M52+'082092'!M52</f>
        <v>0</v>
      </c>
      <c r="N52" s="171">
        <f>'082044'!N52+'082092'!N52</f>
        <v>59144</v>
      </c>
      <c r="O52" s="179">
        <f>'082044'!N52</f>
        <v>18568</v>
      </c>
      <c r="P52" s="173">
        <f>'082092'!N52</f>
        <v>40576</v>
      </c>
      <c r="Q52" s="179">
        <f>'082044'!O52+'082092'!O52</f>
        <v>1782</v>
      </c>
      <c r="R52" s="173">
        <f>'082044'!P52+'082092'!P52</f>
        <v>13322</v>
      </c>
      <c r="S52" s="173">
        <f>'082044'!Q52+'082092'!Q52</f>
        <v>7080</v>
      </c>
      <c r="T52" s="173">
        <f>'082044'!R52+'082092'!R52</f>
        <v>5450</v>
      </c>
      <c r="U52" s="173">
        <f>'082044'!S52+'082092'!S52</f>
        <v>3380</v>
      </c>
      <c r="V52" s="174">
        <f>'082044'!T52+'082092'!T52</f>
        <v>10320</v>
      </c>
      <c r="W52" s="486">
        <f>'082044'!U52+'082092'!U52</f>
        <v>41334</v>
      </c>
      <c r="X52" s="411">
        <f>'082044'!V52+'082092'!V52</f>
        <v>1690</v>
      </c>
      <c r="Y52" s="173">
        <f>'082044'!W52+'082092'!W52</f>
        <v>5070</v>
      </c>
      <c r="Z52" s="174">
        <f>'082044'!X52+'082092'!X52</f>
        <v>0</v>
      </c>
      <c r="AA52" s="174">
        <f>'082044'!Y52+'082092'!Y52</f>
        <v>6005</v>
      </c>
      <c r="AB52" s="174">
        <f>'082044'!Z52+'082092'!Z52</f>
        <v>1690</v>
      </c>
      <c r="AC52" s="175">
        <f>'082044'!AA52+'082092'!AA52</f>
        <v>3355</v>
      </c>
    </row>
    <row r="53" spans="1:29" x14ac:dyDescent="0.25">
      <c r="B53" s="90" t="s">
        <v>642</v>
      </c>
      <c r="C53" s="803" t="s">
        <v>192</v>
      </c>
      <c r="D53" s="804"/>
      <c r="E53" s="804"/>
      <c r="F53" s="366">
        <f>F54+F55</f>
        <v>662000</v>
      </c>
      <c r="G53" s="614">
        <f t="shared" ref="G53:K53" si="34">G54+G55</f>
        <v>1012000</v>
      </c>
      <c r="H53" s="366">
        <f t="shared" si="34"/>
        <v>1011350</v>
      </c>
      <c r="I53" s="366">
        <f t="shared" si="34"/>
        <v>1011350</v>
      </c>
      <c r="J53" s="520">
        <f t="shared" si="34"/>
        <v>1168603</v>
      </c>
      <c r="K53" s="520">
        <f t="shared" si="34"/>
        <v>1168603</v>
      </c>
      <c r="L53" s="561">
        <f>L54+L55</f>
        <v>8870</v>
      </c>
      <c r="M53" s="142">
        <f t="shared" ref="M53:AC53" si="35">M54+M55</f>
        <v>979533</v>
      </c>
      <c r="N53" s="158">
        <f t="shared" si="5"/>
        <v>988403</v>
      </c>
      <c r="O53" s="92">
        <f>'082044'!N53</f>
        <v>8870</v>
      </c>
      <c r="P53" s="93">
        <f>'082092'!N53</f>
        <v>979533</v>
      </c>
      <c r="Q53" s="92">
        <f t="shared" si="35"/>
        <v>0</v>
      </c>
      <c r="R53" s="93">
        <f t="shared" si="35"/>
        <v>0</v>
      </c>
      <c r="S53" s="93">
        <f t="shared" si="35"/>
        <v>3682</v>
      </c>
      <c r="T53" s="93">
        <f t="shared" si="35"/>
        <v>2180</v>
      </c>
      <c r="U53" s="93">
        <f t="shared" si="35"/>
        <v>2580</v>
      </c>
      <c r="V53" s="96">
        <f t="shared" si="35"/>
        <v>301085</v>
      </c>
      <c r="W53" s="487">
        <f t="shared" ref="W53" si="36">W54+W55</f>
        <v>309527</v>
      </c>
      <c r="X53" s="412">
        <f t="shared" si="35"/>
        <v>0</v>
      </c>
      <c r="Y53" s="93">
        <f t="shared" si="35"/>
        <v>0</v>
      </c>
      <c r="Z53" s="96">
        <f t="shared" si="35"/>
        <v>578076</v>
      </c>
      <c r="AA53" s="96">
        <f t="shared" si="35"/>
        <v>49540</v>
      </c>
      <c r="AB53" s="96">
        <f t="shared" si="35"/>
        <v>0</v>
      </c>
      <c r="AC53" s="97">
        <f t="shared" si="35"/>
        <v>51260</v>
      </c>
    </row>
    <row r="54" spans="1:29" s="41" customFormat="1" x14ac:dyDescent="0.25">
      <c r="A54" s="125" t="s">
        <v>193</v>
      </c>
      <c r="B54" s="52" t="s">
        <v>643</v>
      </c>
      <c r="C54" s="832" t="s">
        <v>194</v>
      </c>
      <c r="D54" s="833"/>
      <c r="E54" s="833"/>
      <c r="F54" s="367">
        <f>'082044'!F54+'082092'!F54</f>
        <v>12000</v>
      </c>
      <c r="G54" s="615">
        <f>'082044'!G54+'082092'!G54</f>
        <v>12000</v>
      </c>
      <c r="H54" s="367">
        <f>'082044'!H54+'082092'!H54</f>
        <v>11350</v>
      </c>
      <c r="I54" s="367">
        <f>'082044'!I54+'082092'!I54</f>
        <v>11350</v>
      </c>
      <c r="J54" s="521">
        <f>'082044'!J54+'082092'!J54</f>
        <v>11350</v>
      </c>
      <c r="K54" s="521">
        <f>'082044'!K54+'082092'!K54</f>
        <v>11350</v>
      </c>
      <c r="L54" s="562">
        <f>'082044'!L54+'082092'!L54</f>
        <v>8870</v>
      </c>
      <c r="M54" s="148">
        <f>'082044'!M54+'082092'!M54</f>
        <v>0</v>
      </c>
      <c r="N54" s="160">
        <f>'082044'!N54+'082092'!N54</f>
        <v>8870</v>
      </c>
      <c r="O54" s="75">
        <f>'082044'!N54</f>
        <v>8870</v>
      </c>
      <c r="P54" s="13">
        <f>'082092'!N54</f>
        <v>0</v>
      </c>
      <c r="Q54" s="75">
        <f>'082044'!O54+'082092'!O54</f>
        <v>0</v>
      </c>
      <c r="R54" s="13">
        <f>'082044'!P54+'082092'!P54</f>
        <v>0</v>
      </c>
      <c r="S54" s="13">
        <f>'082044'!Q54+'082092'!Q54</f>
        <v>0</v>
      </c>
      <c r="T54" s="13">
        <f>'082044'!R54+'082092'!R54</f>
        <v>2180</v>
      </c>
      <c r="U54" s="13">
        <f>'082044'!S54+'082092'!S54</f>
        <v>2580</v>
      </c>
      <c r="V54" s="80">
        <f>'082044'!T54+'082092'!T54</f>
        <v>1930</v>
      </c>
      <c r="W54" s="488">
        <f>'082044'!U54+'082092'!U54</f>
        <v>6690</v>
      </c>
      <c r="X54" s="413">
        <f>'082044'!V54+'082092'!V54</f>
        <v>0</v>
      </c>
      <c r="Y54" s="13">
        <f>'082044'!W54+'082092'!W54</f>
        <v>0</v>
      </c>
      <c r="Z54" s="80">
        <f>'082044'!X54+'082092'!X54</f>
        <v>0</v>
      </c>
      <c r="AA54" s="80">
        <f>'082044'!Y54+'082092'!Y54</f>
        <v>0</v>
      </c>
      <c r="AB54" s="80">
        <f>'082044'!Z54+'082092'!Z54</f>
        <v>0</v>
      </c>
      <c r="AC54" s="45">
        <f>'082044'!AA54+'082092'!AA54</f>
        <v>2180</v>
      </c>
    </row>
    <row r="55" spans="1:29" s="41" customFormat="1" x14ac:dyDescent="0.25">
      <c r="A55" s="125" t="s">
        <v>195</v>
      </c>
      <c r="B55" s="52" t="s">
        <v>644</v>
      </c>
      <c r="C55" s="832" t="s">
        <v>196</v>
      </c>
      <c r="D55" s="833"/>
      <c r="E55" s="833"/>
      <c r="F55" s="367">
        <f>'082044'!F55+'082092'!F55</f>
        <v>650000</v>
      </c>
      <c r="G55" s="615">
        <f>'082044'!G55+'082092'!G55</f>
        <v>1000000</v>
      </c>
      <c r="H55" s="367">
        <f>'082044'!H55+'082092'!H55</f>
        <v>1000000</v>
      </c>
      <c r="I55" s="367">
        <f>'082044'!I55+'082092'!I55</f>
        <v>1000000</v>
      </c>
      <c r="J55" s="521">
        <f>'082044'!J55+'082092'!J55</f>
        <v>1157253</v>
      </c>
      <c r="K55" s="521">
        <f>'082044'!K55+'082092'!K55</f>
        <v>1157253</v>
      </c>
      <c r="L55" s="562">
        <f>'082044'!L55+'082092'!L55</f>
        <v>0</v>
      </c>
      <c r="M55" s="148">
        <f>'082044'!M55+'082092'!M55</f>
        <v>979533</v>
      </c>
      <c r="N55" s="160">
        <f>'082044'!N55+'082092'!N55</f>
        <v>979533</v>
      </c>
      <c r="O55" s="75">
        <f>'082044'!N55</f>
        <v>0</v>
      </c>
      <c r="P55" s="13">
        <f>'082092'!N55</f>
        <v>979533</v>
      </c>
      <c r="Q55" s="75">
        <f>'082044'!O55+'082092'!O55</f>
        <v>0</v>
      </c>
      <c r="R55" s="13">
        <f>'082044'!P55+'082092'!P55</f>
        <v>0</v>
      </c>
      <c r="S55" s="13">
        <f>'082044'!Q55+'082092'!Q55</f>
        <v>3682</v>
      </c>
      <c r="T55" s="13">
        <f>'082044'!R55+'082092'!R55</f>
        <v>0</v>
      </c>
      <c r="U55" s="13">
        <f>'082044'!S55+'082092'!S55</f>
        <v>0</v>
      </c>
      <c r="V55" s="80">
        <f>'082044'!T55+'082092'!T55</f>
        <v>299155</v>
      </c>
      <c r="W55" s="488">
        <f>'082044'!U55+'082092'!U55</f>
        <v>302837</v>
      </c>
      <c r="X55" s="413">
        <f>'082044'!V55+'082092'!V55</f>
        <v>0</v>
      </c>
      <c r="Y55" s="13">
        <f>'082044'!W55+'082092'!W55</f>
        <v>0</v>
      </c>
      <c r="Z55" s="80">
        <f>'082044'!X55+'082092'!X55</f>
        <v>578076</v>
      </c>
      <c r="AA55" s="80">
        <f>'082044'!Y55+'082092'!Y55</f>
        <v>49540</v>
      </c>
      <c r="AB55" s="80">
        <f>'082044'!Z55+'082092'!Z55</f>
        <v>0</v>
      </c>
      <c r="AC55" s="45">
        <f>'082044'!AA55+'082092'!AA55</f>
        <v>49080</v>
      </c>
    </row>
    <row r="56" spans="1:29" x14ac:dyDescent="0.25">
      <c r="B56" s="90" t="s">
        <v>645</v>
      </c>
      <c r="C56" s="803" t="s">
        <v>197</v>
      </c>
      <c r="D56" s="804"/>
      <c r="E56" s="804"/>
      <c r="F56" s="366">
        <f>F57+F58+F59+F60+F61</f>
        <v>682500</v>
      </c>
      <c r="G56" s="614">
        <f t="shared" ref="G56:K56" si="37">G57+G58+G59+G60+G61</f>
        <v>878500</v>
      </c>
      <c r="H56" s="366">
        <f t="shared" si="37"/>
        <v>733510</v>
      </c>
      <c r="I56" s="366">
        <f t="shared" si="37"/>
        <v>742487.5</v>
      </c>
      <c r="J56" s="520">
        <f t="shared" si="37"/>
        <v>728000</v>
      </c>
      <c r="K56" s="520">
        <f t="shared" si="37"/>
        <v>728000</v>
      </c>
      <c r="L56" s="561">
        <f>L57+L58+L59+L60+L61</f>
        <v>538710</v>
      </c>
      <c r="M56" s="142">
        <f>M57+M58+M59+M60+M61</f>
        <v>0</v>
      </c>
      <c r="N56" s="158">
        <f t="shared" si="5"/>
        <v>538710</v>
      </c>
      <c r="O56" s="92">
        <f>'082044'!N56</f>
        <v>65716</v>
      </c>
      <c r="P56" s="93">
        <f>'082092'!N56</f>
        <v>472994</v>
      </c>
      <c r="Q56" s="92">
        <f t="shared" ref="Q56:AC56" si="38">Q57+Q58+Q59+Q60+Q61</f>
        <v>35374</v>
      </c>
      <c r="R56" s="93">
        <f t="shared" si="38"/>
        <v>58979</v>
      </c>
      <c r="S56" s="93">
        <f t="shared" si="38"/>
        <v>37427</v>
      </c>
      <c r="T56" s="93">
        <f t="shared" si="38"/>
        <v>46142</v>
      </c>
      <c r="U56" s="93">
        <f t="shared" si="38"/>
        <v>43011</v>
      </c>
      <c r="V56" s="96">
        <f t="shared" si="38"/>
        <v>132763</v>
      </c>
      <c r="W56" s="487">
        <f t="shared" ref="W56" si="39">W57+W58+W59+W60+W61</f>
        <v>353696</v>
      </c>
      <c r="X56" s="412">
        <f t="shared" si="38"/>
        <v>41062</v>
      </c>
      <c r="Y56" s="93">
        <f t="shared" si="38"/>
        <v>20116</v>
      </c>
      <c r="Z56" s="96">
        <f t="shared" si="38"/>
        <v>37232</v>
      </c>
      <c r="AA56" s="96">
        <f t="shared" si="38"/>
        <v>42624</v>
      </c>
      <c r="AB56" s="96">
        <f t="shared" si="38"/>
        <v>15881</v>
      </c>
      <c r="AC56" s="97">
        <f t="shared" si="38"/>
        <v>28099</v>
      </c>
    </row>
    <row r="57" spans="1:29" s="41" customFormat="1" x14ac:dyDescent="0.25">
      <c r="A57" s="125" t="s">
        <v>198</v>
      </c>
      <c r="B57" s="52" t="s">
        <v>646</v>
      </c>
      <c r="C57" s="832" t="s">
        <v>863</v>
      </c>
      <c r="D57" s="833"/>
      <c r="E57" s="833"/>
      <c r="F57" s="367">
        <f>'082044'!F57+'082092'!F57</f>
        <v>643500</v>
      </c>
      <c r="G57" s="615">
        <f>'082044'!G57+'082092'!G57</f>
        <v>839500</v>
      </c>
      <c r="H57" s="367">
        <f>'082044'!H57+'082092'!H57</f>
        <v>721510</v>
      </c>
      <c r="I57" s="367">
        <f>'082044'!I57+'082092'!I57</f>
        <v>730487.5</v>
      </c>
      <c r="J57" s="521">
        <f>'082044'!J57+'082092'!J57</f>
        <v>726000</v>
      </c>
      <c r="K57" s="521">
        <f>'082044'!K57+'082092'!K57</f>
        <v>726000</v>
      </c>
      <c r="L57" s="562">
        <f>'082044'!L57+'082092'!L57</f>
        <v>538712</v>
      </c>
      <c r="M57" s="148">
        <f>'082044'!M57+'082092'!M57</f>
        <v>0</v>
      </c>
      <c r="N57" s="160">
        <f>'082044'!N57+'082092'!N57</f>
        <v>538712</v>
      </c>
      <c r="O57" s="75">
        <f>'082044'!N57</f>
        <v>65716</v>
      </c>
      <c r="P57" s="13">
        <f>'082092'!N57</f>
        <v>472996</v>
      </c>
      <c r="Q57" s="75">
        <f>'082044'!O57+'082092'!O57</f>
        <v>35374</v>
      </c>
      <c r="R57" s="13">
        <f>'082044'!P57+'082092'!P57</f>
        <v>58979</v>
      </c>
      <c r="S57" s="13">
        <f>'082044'!Q57+'082092'!Q57</f>
        <v>37427</v>
      </c>
      <c r="T57" s="13">
        <f>'082044'!R57+'082092'!R57</f>
        <v>46142</v>
      </c>
      <c r="U57" s="13">
        <f>'082044'!S57+'082092'!S57</f>
        <v>43011</v>
      </c>
      <c r="V57" s="80">
        <f>'082044'!T57+'082092'!T57</f>
        <v>132763</v>
      </c>
      <c r="W57" s="488">
        <f>'082044'!U57+'082092'!U57</f>
        <v>353696</v>
      </c>
      <c r="X57" s="413">
        <f>'082044'!V57+'082092'!V57</f>
        <v>41062</v>
      </c>
      <c r="Y57" s="13">
        <f>'082044'!W57+'082092'!W57</f>
        <v>20116</v>
      </c>
      <c r="Z57" s="80">
        <f>'082044'!X57+'082092'!X57</f>
        <v>37232</v>
      </c>
      <c r="AA57" s="80">
        <f>'082044'!Y57+'082092'!Y57</f>
        <v>42626</v>
      </c>
      <c r="AB57" s="80">
        <f>'082044'!Z57+'082092'!Z57</f>
        <v>15881</v>
      </c>
      <c r="AC57" s="45">
        <f>'082044'!AA57+'082092'!AA57</f>
        <v>28099</v>
      </c>
    </row>
    <row r="58" spans="1:29" s="41" customFormat="1" hidden="1" x14ac:dyDescent="0.25">
      <c r="A58" s="125" t="s">
        <v>199</v>
      </c>
      <c r="B58" s="52" t="s">
        <v>647</v>
      </c>
      <c r="C58" s="832" t="s">
        <v>200</v>
      </c>
      <c r="D58" s="833"/>
      <c r="E58" s="833"/>
      <c r="F58" s="367">
        <f>'082044'!F58+'082092'!F58</f>
        <v>0</v>
      </c>
      <c r="G58" s="615">
        <f>'082044'!G58+'082092'!G58</f>
        <v>0</v>
      </c>
      <c r="H58" s="367">
        <f>'082044'!H58+'082092'!H58</f>
        <v>0</v>
      </c>
      <c r="I58" s="367">
        <f>'082044'!I58+'082092'!I58</f>
        <v>0</v>
      </c>
      <c r="J58" s="521">
        <f>'082044'!J58+'082092'!J58</f>
        <v>0</v>
      </c>
      <c r="K58" s="521">
        <f>'082044'!K58+'082092'!K58</f>
        <v>0</v>
      </c>
      <c r="L58" s="562">
        <f>'082044'!L58+'082092'!L58</f>
        <v>0</v>
      </c>
      <c r="M58" s="148">
        <f>'082044'!M58+'082092'!M58</f>
        <v>0</v>
      </c>
      <c r="N58" s="160">
        <f>'082044'!N58+'082092'!N58</f>
        <v>0</v>
      </c>
      <c r="O58" s="75">
        <f>'082044'!N58</f>
        <v>0</v>
      </c>
      <c r="P58" s="13">
        <f>'082092'!N58</f>
        <v>0</v>
      </c>
      <c r="Q58" s="75">
        <f>'082044'!O58+'082092'!O58</f>
        <v>0</v>
      </c>
      <c r="R58" s="13">
        <f>'082044'!P58+'082092'!P58</f>
        <v>0</v>
      </c>
      <c r="S58" s="13">
        <f>'082044'!Q58+'082092'!Q58</f>
        <v>0</v>
      </c>
      <c r="T58" s="13">
        <f>'082044'!R58+'082092'!R58</f>
        <v>0</v>
      </c>
      <c r="U58" s="13">
        <f>'082044'!S58+'082092'!S58</f>
        <v>0</v>
      </c>
      <c r="V58" s="80">
        <f>'082044'!T58+'082092'!T58</f>
        <v>0</v>
      </c>
      <c r="W58" s="488">
        <f>'082044'!U58+'082092'!U58</f>
        <v>0</v>
      </c>
      <c r="X58" s="413">
        <f>'082044'!V58+'082092'!V58</f>
        <v>0</v>
      </c>
      <c r="Y58" s="13">
        <f>'082044'!W58+'082092'!W58</f>
        <v>0</v>
      </c>
      <c r="Z58" s="80">
        <f>'082044'!X58+'082092'!X58</f>
        <v>0</v>
      </c>
      <c r="AA58" s="80">
        <f>'082044'!Y58+'082092'!Y58</f>
        <v>0</v>
      </c>
      <c r="AB58" s="80">
        <f>'082044'!Z58+'082092'!Z58</f>
        <v>0</v>
      </c>
      <c r="AC58" s="45">
        <f>'082044'!AA58+'082092'!AA58</f>
        <v>0</v>
      </c>
    </row>
    <row r="59" spans="1:29" s="41" customFormat="1" hidden="1" x14ac:dyDescent="0.25">
      <c r="A59" s="125" t="s">
        <v>201</v>
      </c>
      <c r="B59" s="52" t="s">
        <v>648</v>
      </c>
      <c r="C59" s="832" t="s">
        <v>202</v>
      </c>
      <c r="D59" s="833"/>
      <c r="E59" s="833"/>
      <c r="F59" s="367">
        <f>'082044'!F59+'082092'!F59</f>
        <v>0</v>
      </c>
      <c r="G59" s="615">
        <f>'082044'!G59+'082092'!G59</f>
        <v>0</v>
      </c>
      <c r="H59" s="367">
        <f>'082044'!H59+'082092'!H59</f>
        <v>0</v>
      </c>
      <c r="I59" s="367">
        <f>'082044'!I59+'082092'!I59</f>
        <v>0</v>
      </c>
      <c r="J59" s="521">
        <f>'082044'!J59+'082092'!J59</f>
        <v>0</v>
      </c>
      <c r="K59" s="521">
        <f>'082044'!K59+'082092'!K59</f>
        <v>0</v>
      </c>
      <c r="L59" s="562">
        <f>'082044'!L59+'082092'!L59</f>
        <v>0</v>
      </c>
      <c r="M59" s="148">
        <f>'082044'!M59+'082092'!M59</f>
        <v>0</v>
      </c>
      <c r="N59" s="160">
        <f>'082044'!N59+'082092'!N59</f>
        <v>0</v>
      </c>
      <c r="O59" s="75">
        <f>'082044'!N59</f>
        <v>0</v>
      </c>
      <c r="P59" s="13">
        <f>'082092'!N59</f>
        <v>0</v>
      </c>
      <c r="Q59" s="75">
        <f>'082044'!O59+'082092'!O59</f>
        <v>0</v>
      </c>
      <c r="R59" s="13">
        <f>'082044'!P59+'082092'!P59</f>
        <v>0</v>
      </c>
      <c r="S59" s="13">
        <f>'082044'!Q59+'082092'!Q59</f>
        <v>0</v>
      </c>
      <c r="T59" s="13">
        <f>'082044'!R59+'082092'!R59</f>
        <v>0</v>
      </c>
      <c r="U59" s="13">
        <f>'082044'!S59+'082092'!S59</f>
        <v>0</v>
      </c>
      <c r="V59" s="80">
        <f>'082044'!T59+'082092'!T59</f>
        <v>0</v>
      </c>
      <c r="W59" s="488">
        <f>'082044'!U59+'082092'!U59</f>
        <v>0</v>
      </c>
      <c r="X59" s="413">
        <f>'082044'!V59+'082092'!V59</f>
        <v>0</v>
      </c>
      <c r="Y59" s="13">
        <f>'082044'!W59+'082092'!W59</f>
        <v>0</v>
      </c>
      <c r="Z59" s="80">
        <f>'082044'!X59+'082092'!X59</f>
        <v>0</v>
      </c>
      <c r="AA59" s="80">
        <f>'082044'!Y59+'082092'!Y59</f>
        <v>0</v>
      </c>
      <c r="AB59" s="80">
        <f>'082044'!Z59+'082092'!Z59</f>
        <v>0</v>
      </c>
      <c r="AC59" s="45">
        <f>'082044'!AA59+'082092'!AA59</f>
        <v>0</v>
      </c>
    </row>
    <row r="60" spans="1:29" s="41" customFormat="1" hidden="1" x14ac:dyDescent="0.25">
      <c r="A60" s="125" t="s">
        <v>203</v>
      </c>
      <c r="B60" s="52" t="s">
        <v>649</v>
      </c>
      <c r="C60" s="832" t="s">
        <v>204</v>
      </c>
      <c r="D60" s="833"/>
      <c r="E60" s="833"/>
      <c r="F60" s="367">
        <f>'082044'!F60+'082092'!F60</f>
        <v>0</v>
      </c>
      <c r="G60" s="615">
        <f>'082044'!G60+'082092'!G60</f>
        <v>0</v>
      </c>
      <c r="H60" s="367">
        <f>'082044'!H60+'082092'!H60</f>
        <v>0</v>
      </c>
      <c r="I60" s="367">
        <f>'082044'!I60+'082092'!I60</f>
        <v>0</v>
      </c>
      <c r="J60" s="521">
        <f>'082044'!J60+'082092'!J60</f>
        <v>0</v>
      </c>
      <c r="K60" s="521">
        <f>'082044'!K60+'082092'!K60</f>
        <v>0</v>
      </c>
      <c r="L60" s="562">
        <f>'082044'!L60+'082092'!L60</f>
        <v>0</v>
      </c>
      <c r="M60" s="148">
        <f>'082044'!M60+'082092'!M60</f>
        <v>0</v>
      </c>
      <c r="N60" s="160">
        <f>'082044'!N60+'082092'!N60</f>
        <v>0</v>
      </c>
      <c r="O60" s="75">
        <f>'082044'!N60</f>
        <v>0</v>
      </c>
      <c r="P60" s="13">
        <f>'082092'!N60</f>
        <v>0</v>
      </c>
      <c r="Q60" s="75">
        <f>'082044'!O60+'082092'!O60</f>
        <v>0</v>
      </c>
      <c r="R60" s="13">
        <f>'082044'!P60+'082092'!P60</f>
        <v>0</v>
      </c>
      <c r="S60" s="13">
        <f>'082044'!Q60+'082092'!Q60</f>
        <v>0</v>
      </c>
      <c r="T60" s="13">
        <f>'082044'!R60+'082092'!R60</f>
        <v>0</v>
      </c>
      <c r="U60" s="13">
        <f>'082044'!S60+'082092'!S60</f>
        <v>0</v>
      </c>
      <c r="V60" s="80">
        <f>'082044'!T60+'082092'!T60</f>
        <v>0</v>
      </c>
      <c r="W60" s="488">
        <f>'082044'!U60+'082092'!U60</f>
        <v>0</v>
      </c>
      <c r="X60" s="413">
        <f>'082044'!V60+'082092'!V60</f>
        <v>0</v>
      </c>
      <c r="Y60" s="13">
        <f>'082044'!W60+'082092'!W60</f>
        <v>0</v>
      </c>
      <c r="Z60" s="80">
        <f>'082044'!X60+'082092'!X60</f>
        <v>0</v>
      </c>
      <c r="AA60" s="80">
        <f>'082044'!Y60+'082092'!Y60</f>
        <v>0</v>
      </c>
      <c r="AB60" s="80">
        <f>'082044'!Z60+'082092'!Z60</f>
        <v>0</v>
      </c>
      <c r="AC60" s="45">
        <f>'082044'!AA60+'082092'!AA60</f>
        <v>0</v>
      </c>
    </row>
    <row r="61" spans="1:29" s="41" customFormat="1" ht="15.75" thickBot="1" x14ac:dyDescent="0.3">
      <c r="A61" s="125" t="s">
        <v>205</v>
      </c>
      <c r="B61" s="52" t="s">
        <v>650</v>
      </c>
      <c r="C61" s="832" t="s">
        <v>206</v>
      </c>
      <c r="D61" s="833"/>
      <c r="E61" s="833"/>
      <c r="F61" s="367">
        <f>'082044'!F61+'082092'!F61</f>
        <v>39000</v>
      </c>
      <c r="G61" s="615">
        <f>'082044'!G61+'082092'!G61</f>
        <v>39000</v>
      </c>
      <c r="H61" s="367">
        <f>'082044'!H61+'082092'!H61</f>
        <v>12000</v>
      </c>
      <c r="I61" s="367">
        <f>'082044'!I61+'082092'!I61</f>
        <v>12000</v>
      </c>
      <c r="J61" s="521">
        <f>'082044'!J61+'082092'!J61</f>
        <v>2000</v>
      </c>
      <c r="K61" s="521">
        <f>'082044'!K61+'082092'!K61</f>
        <v>2000</v>
      </c>
      <c r="L61" s="562">
        <f>'082044'!L61+'082092'!L61</f>
        <v>-2</v>
      </c>
      <c r="M61" s="148">
        <f>'082044'!M61+'082092'!M61</f>
        <v>0</v>
      </c>
      <c r="N61" s="160">
        <f>'082044'!N61+'082092'!N61</f>
        <v>-2</v>
      </c>
      <c r="O61" s="75">
        <f>'082044'!N61</f>
        <v>0</v>
      </c>
      <c r="P61" s="13">
        <f>'082092'!N61</f>
        <v>-2</v>
      </c>
      <c r="Q61" s="75">
        <f>'082044'!O61+'082092'!O61</f>
        <v>0</v>
      </c>
      <c r="R61" s="13">
        <f>'082044'!P61+'082092'!P61</f>
        <v>0</v>
      </c>
      <c r="S61" s="13">
        <f>'082044'!Q61+'082092'!Q61</f>
        <v>0</v>
      </c>
      <c r="T61" s="13">
        <f>'082044'!R61+'082092'!R61</f>
        <v>0</v>
      </c>
      <c r="U61" s="13">
        <f>'082044'!S61+'082092'!S61</f>
        <v>0</v>
      </c>
      <c r="V61" s="80">
        <f>'082044'!T61+'082092'!T61</f>
        <v>0</v>
      </c>
      <c r="W61" s="488">
        <f>'082044'!U61+'082092'!U61</f>
        <v>0</v>
      </c>
      <c r="X61" s="413">
        <f>'082044'!V61+'082092'!V61</f>
        <v>0</v>
      </c>
      <c r="Y61" s="13">
        <f>'082044'!W61+'082092'!W61</f>
        <v>0</v>
      </c>
      <c r="Z61" s="80">
        <f>'082044'!X61+'082092'!X61</f>
        <v>0</v>
      </c>
      <c r="AA61" s="80">
        <f>'082044'!Y61+'082092'!Y61</f>
        <v>-2</v>
      </c>
      <c r="AB61" s="80">
        <f>'082044'!Z61+'082092'!Z61</f>
        <v>0</v>
      </c>
      <c r="AC61" s="45">
        <f>'082044'!AA61+'082092'!AA61</f>
        <v>0</v>
      </c>
    </row>
    <row r="62" spans="1:29" ht="15.75" thickBot="1" x14ac:dyDescent="0.3">
      <c r="B62" s="82" t="s">
        <v>207</v>
      </c>
      <c r="C62" s="807" t="s">
        <v>208</v>
      </c>
      <c r="D62" s="808"/>
      <c r="E62" s="808"/>
      <c r="F62" s="369">
        <f>F63+F64+F65+F66+F67+F68+F69+F73</f>
        <v>0</v>
      </c>
      <c r="G62" s="617">
        <f t="shared" ref="G62:K62" si="40">G63+G64+G65+G66+G67+G68+G69+G73</f>
        <v>0</v>
      </c>
      <c r="H62" s="369">
        <f t="shared" si="40"/>
        <v>0</v>
      </c>
      <c r="I62" s="369">
        <f t="shared" si="40"/>
        <v>0</v>
      </c>
      <c r="J62" s="523">
        <f t="shared" si="40"/>
        <v>0</v>
      </c>
      <c r="K62" s="523">
        <f t="shared" si="40"/>
        <v>0</v>
      </c>
      <c r="L62" s="564">
        <f>L63+L64+L65+L66+L67+L68+L69+L73</f>
        <v>0</v>
      </c>
      <c r="M62" s="144">
        <f t="shared" ref="M62:AC62" si="41">M63+M64+M65+M66+M67+M68+M69+M73</f>
        <v>0</v>
      </c>
      <c r="N62" s="156">
        <f t="shared" si="5"/>
        <v>0</v>
      </c>
      <c r="O62" s="84">
        <f>'082044'!N62</f>
        <v>0</v>
      </c>
      <c r="P62" s="85">
        <f>'082092'!N62</f>
        <v>0</v>
      </c>
      <c r="Q62" s="84">
        <f t="shared" si="41"/>
        <v>0</v>
      </c>
      <c r="R62" s="85">
        <f t="shared" si="41"/>
        <v>0</v>
      </c>
      <c r="S62" s="85">
        <f t="shared" si="41"/>
        <v>0</v>
      </c>
      <c r="T62" s="85">
        <f t="shared" si="41"/>
        <v>0</v>
      </c>
      <c r="U62" s="85">
        <f t="shared" si="41"/>
        <v>0</v>
      </c>
      <c r="V62" s="88">
        <f t="shared" si="41"/>
        <v>0</v>
      </c>
      <c r="W62" s="484">
        <f t="shared" ref="W62" si="42">W63+W64+W65+W66+W67+W68+W69+W73</f>
        <v>0</v>
      </c>
      <c r="X62" s="409">
        <f t="shared" si="41"/>
        <v>0</v>
      </c>
      <c r="Y62" s="85">
        <f t="shared" si="41"/>
        <v>0</v>
      </c>
      <c r="Z62" s="88">
        <f t="shared" si="41"/>
        <v>0</v>
      </c>
      <c r="AA62" s="88">
        <f t="shared" si="41"/>
        <v>0</v>
      </c>
      <c r="AB62" s="88">
        <f t="shared" si="41"/>
        <v>0</v>
      </c>
      <c r="AC62" s="89">
        <f t="shared" si="41"/>
        <v>0</v>
      </c>
    </row>
    <row r="63" spans="1:29" s="18" customFormat="1" hidden="1" x14ac:dyDescent="0.25">
      <c r="A63" s="125" t="s">
        <v>864</v>
      </c>
      <c r="B63" s="114" t="s">
        <v>865</v>
      </c>
      <c r="C63" s="834" t="s">
        <v>866</v>
      </c>
      <c r="D63" s="835"/>
      <c r="E63" s="835"/>
      <c r="F63" s="364"/>
      <c r="G63" s="612"/>
      <c r="H63" s="364"/>
      <c r="I63" s="364"/>
      <c r="J63" s="518"/>
      <c r="K63" s="518"/>
      <c r="L63" s="559">
        <f t="shared" ref="L63:L68" si="43">SUM(Q63:AC63)</f>
        <v>0</v>
      </c>
      <c r="M63" s="140"/>
      <c r="N63" s="158">
        <f t="shared" si="5"/>
        <v>0</v>
      </c>
      <c r="O63" s="92">
        <f>'082044'!N63</f>
        <v>0</v>
      </c>
      <c r="P63" s="93">
        <f>'082092'!N63</f>
        <v>0</v>
      </c>
      <c r="Q63" s="92"/>
      <c r="R63" s="93"/>
      <c r="S63" s="93"/>
      <c r="T63" s="93"/>
      <c r="U63" s="93"/>
      <c r="V63" s="96"/>
      <c r="W63" s="487"/>
      <c r="X63" s="412"/>
      <c r="Y63" s="93"/>
      <c r="Z63" s="96"/>
      <c r="AA63" s="96"/>
      <c r="AB63" s="96"/>
      <c r="AC63" s="97"/>
    </row>
    <row r="64" spans="1:29" s="18" customFormat="1" hidden="1" x14ac:dyDescent="0.25">
      <c r="A64" s="125" t="s">
        <v>209</v>
      </c>
      <c r="B64" s="114" t="s">
        <v>651</v>
      </c>
      <c r="C64" s="834" t="s">
        <v>210</v>
      </c>
      <c r="D64" s="835"/>
      <c r="E64" s="835"/>
      <c r="F64" s="364"/>
      <c r="G64" s="612"/>
      <c r="H64" s="364"/>
      <c r="I64" s="364"/>
      <c r="J64" s="518"/>
      <c r="K64" s="518"/>
      <c r="L64" s="559">
        <f t="shared" si="43"/>
        <v>0</v>
      </c>
      <c r="M64" s="140"/>
      <c r="N64" s="158">
        <f t="shared" si="5"/>
        <v>0</v>
      </c>
      <c r="O64" s="92">
        <f>'082044'!N64</f>
        <v>0</v>
      </c>
      <c r="P64" s="93">
        <f>'082092'!N64</f>
        <v>0</v>
      </c>
      <c r="Q64" s="92"/>
      <c r="R64" s="93"/>
      <c r="S64" s="93"/>
      <c r="T64" s="93"/>
      <c r="U64" s="93"/>
      <c r="V64" s="96"/>
      <c r="W64" s="487"/>
      <c r="X64" s="412"/>
      <c r="Y64" s="93"/>
      <c r="Z64" s="96"/>
      <c r="AA64" s="96"/>
      <c r="AB64" s="96"/>
      <c r="AC64" s="97"/>
    </row>
    <row r="65" spans="1:30" s="18" customFormat="1" hidden="1" x14ac:dyDescent="0.25">
      <c r="A65" s="125" t="s">
        <v>211</v>
      </c>
      <c r="B65" s="90" t="s">
        <v>652</v>
      </c>
      <c r="C65" s="803" t="s">
        <v>352</v>
      </c>
      <c r="D65" s="804"/>
      <c r="E65" s="804"/>
      <c r="F65" s="366"/>
      <c r="G65" s="614"/>
      <c r="H65" s="366"/>
      <c r="I65" s="366"/>
      <c r="J65" s="520"/>
      <c r="K65" s="520"/>
      <c r="L65" s="561">
        <f t="shared" si="43"/>
        <v>0</v>
      </c>
      <c r="M65" s="142"/>
      <c r="N65" s="158">
        <f t="shared" si="5"/>
        <v>0</v>
      </c>
      <c r="O65" s="92">
        <f>'082044'!N65</f>
        <v>0</v>
      </c>
      <c r="P65" s="93">
        <f>'082092'!N65</f>
        <v>0</v>
      </c>
      <c r="Q65" s="92"/>
      <c r="R65" s="93"/>
      <c r="S65" s="93"/>
      <c r="T65" s="93"/>
      <c r="U65" s="93"/>
      <c r="V65" s="96"/>
      <c r="W65" s="487"/>
      <c r="X65" s="412"/>
      <c r="Y65" s="93"/>
      <c r="Z65" s="96"/>
      <c r="AA65" s="96"/>
      <c r="AB65" s="96"/>
      <c r="AC65" s="97"/>
    </row>
    <row r="66" spans="1:30" s="18" customFormat="1" hidden="1" x14ac:dyDescent="0.25">
      <c r="A66" s="125" t="s">
        <v>212</v>
      </c>
      <c r="B66" s="114" t="s">
        <v>653</v>
      </c>
      <c r="C66" s="803" t="s">
        <v>867</v>
      </c>
      <c r="D66" s="804"/>
      <c r="E66" s="804"/>
      <c r="F66" s="366"/>
      <c r="G66" s="614"/>
      <c r="H66" s="366"/>
      <c r="I66" s="366"/>
      <c r="J66" s="520"/>
      <c r="K66" s="520"/>
      <c r="L66" s="561">
        <f t="shared" si="43"/>
        <v>0</v>
      </c>
      <c r="M66" s="142"/>
      <c r="N66" s="158">
        <f t="shared" si="5"/>
        <v>0</v>
      </c>
      <c r="O66" s="92">
        <f>'082044'!N66</f>
        <v>0</v>
      </c>
      <c r="P66" s="93">
        <f>'082092'!N66</f>
        <v>0</v>
      </c>
      <c r="Q66" s="92"/>
      <c r="R66" s="93"/>
      <c r="S66" s="93"/>
      <c r="T66" s="93"/>
      <c r="U66" s="93"/>
      <c r="V66" s="96"/>
      <c r="W66" s="487"/>
      <c r="X66" s="412"/>
      <c r="Y66" s="93"/>
      <c r="Z66" s="96"/>
      <c r="AA66" s="96"/>
      <c r="AB66" s="96"/>
      <c r="AC66" s="97"/>
    </row>
    <row r="67" spans="1:30" s="18" customFormat="1" hidden="1" x14ac:dyDescent="0.25">
      <c r="A67" s="125" t="s">
        <v>213</v>
      </c>
      <c r="B67" s="90" t="s">
        <v>654</v>
      </c>
      <c r="C67" s="803" t="s">
        <v>868</v>
      </c>
      <c r="D67" s="804"/>
      <c r="E67" s="804"/>
      <c r="F67" s="366"/>
      <c r="G67" s="614"/>
      <c r="H67" s="366"/>
      <c r="I67" s="366"/>
      <c r="J67" s="520"/>
      <c r="K67" s="520"/>
      <c r="L67" s="561">
        <f t="shared" si="43"/>
        <v>0</v>
      </c>
      <c r="M67" s="142"/>
      <c r="N67" s="158">
        <f t="shared" si="5"/>
        <v>0</v>
      </c>
      <c r="O67" s="92">
        <f>'082044'!N67</f>
        <v>0</v>
      </c>
      <c r="P67" s="93">
        <f>'082092'!N67</f>
        <v>0</v>
      </c>
      <c r="Q67" s="92"/>
      <c r="R67" s="93"/>
      <c r="S67" s="93"/>
      <c r="T67" s="93"/>
      <c r="U67" s="93"/>
      <c r="V67" s="96"/>
      <c r="W67" s="487"/>
      <c r="X67" s="412"/>
      <c r="Y67" s="93"/>
      <c r="Z67" s="96"/>
      <c r="AA67" s="96"/>
      <c r="AB67" s="96"/>
      <c r="AC67" s="97"/>
    </row>
    <row r="68" spans="1:30" s="18" customFormat="1" hidden="1" x14ac:dyDescent="0.25">
      <c r="A68" s="125" t="s">
        <v>214</v>
      </c>
      <c r="B68" s="114" t="s">
        <v>655</v>
      </c>
      <c r="C68" s="803" t="s">
        <v>215</v>
      </c>
      <c r="D68" s="804"/>
      <c r="E68" s="804"/>
      <c r="F68" s="366"/>
      <c r="G68" s="614"/>
      <c r="H68" s="366"/>
      <c r="I68" s="366"/>
      <c r="J68" s="520"/>
      <c r="K68" s="520"/>
      <c r="L68" s="561">
        <f t="shared" si="43"/>
        <v>0</v>
      </c>
      <c r="M68" s="142"/>
      <c r="N68" s="158">
        <f t="shared" si="5"/>
        <v>0</v>
      </c>
      <c r="O68" s="92">
        <f>'082044'!N68</f>
        <v>0</v>
      </c>
      <c r="P68" s="93">
        <f>'082092'!N68</f>
        <v>0</v>
      </c>
      <c r="Q68" s="92"/>
      <c r="R68" s="93"/>
      <c r="S68" s="93"/>
      <c r="T68" s="93"/>
      <c r="U68" s="93"/>
      <c r="V68" s="96"/>
      <c r="W68" s="487"/>
      <c r="X68" s="412"/>
      <c r="Y68" s="93"/>
      <c r="Z68" s="96"/>
      <c r="AA68" s="96"/>
      <c r="AB68" s="96"/>
      <c r="AC68" s="97"/>
    </row>
    <row r="69" spans="1:30" s="18" customFormat="1" hidden="1" x14ac:dyDescent="0.25">
      <c r="A69" s="125" t="s">
        <v>216</v>
      </c>
      <c r="B69" s="90" t="s">
        <v>656</v>
      </c>
      <c r="C69" s="803" t="s">
        <v>217</v>
      </c>
      <c r="D69" s="804"/>
      <c r="E69" s="804"/>
      <c r="F69" s="366">
        <f>F70+F71+F72</f>
        <v>0</v>
      </c>
      <c r="G69" s="614">
        <f t="shared" ref="G69:K69" si="44">G70+G71+G72</f>
        <v>0</v>
      </c>
      <c r="H69" s="366">
        <f t="shared" si="44"/>
        <v>0</v>
      </c>
      <c r="I69" s="366">
        <f t="shared" si="44"/>
        <v>0</v>
      </c>
      <c r="J69" s="520">
        <f t="shared" si="44"/>
        <v>0</v>
      </c>
      <c r="K69" s="520">
        <f t="shared" si="44"/>
        <v>0</v>
      </c>
      <c r="L69" s="561">
        <f>L70+L71+L72</f>
        <v>0</v>
      </c>
      <c r="M69" s="142">
        <f t="shared" ref="M69:AC69" si="45">M70+M71+M72</f>
        <v>0</v>
      </c>
      <c r="N69" s="158">
        <f t="shared" si="5"/>
        <v>0</v>
      </c>
      <c r="O69" s="92">
        <f>'082044'!N69</f>
        <v>0</v>
      </c>
      <c r="P69" s="93">
        <f>'082092'!N69</f>
        <v>0</v>
      </c>
      <c r="Q69" s="92">
        <f t="shared" si="45"/>
        <v>0</v>
      </c>
      <c r="R69" s="93">
        <f t="shared" si="45"/>
        <v>0</v>
      </c>
      <c r="S69" s="93">
        <f t="shared" si="45"/>
        <v>0</v>
      </c>
      <c r="T69" s="93">
        <f t="shared" si="45"/>
        <v>0</v>
      </c>
      <c r="U69" s="93">
        <f t="shared" si="45"/>
        <v>0</v>
      </c>
      <c r="V69" s="96">
        <f t="shared" si="45"/>
        <v>0</v>
      </c>
      <c r="W69" s="487">
        <f t="shared" ref="W69" si="46">W70+W71+W72</f>
        <v>0</v>
      </c>
      <c r="X69" s="412">
        <f t="shared" si="45"/>
        <v>0</v>
      </c>
      <c r="Y69" s="93">
        <f t="shared" si="45"/>
        <v>0</v>
      </c>
      <c r="Z69" s="96">
        <f t="shared" si="45"/>
        <v>0</v>
      </c>
      <c r="AA69" s="96">
        <f t="shared" si="45"/>
        <v>0</v>
      </c>
      <c r="AB69" s="96">
        <f t="shared" si="45"/>
        <v>0</v>
      </c>
      <c r="AC69" s="97">
        <f t="shared" si="45"/>
        <v>0</v>
      </c>
    </row>
    <row r="70" spans="1:30" hidden="1" x14ac:dyDescent="0.25">
      <c r="B70" s="54"/>
      <c r="C70" s="2"/>
      <c r="D70" s="801" t="s">
        <v>343</v>
      </c>
      <c r="E70" s="801"/>
      <c r="F70" s="373"/>
      <c r="G70" s="621"/>
      <c r="H70" s="373"/>
      <c r="I70" s="373"/>
      <c r="J70" s="527"/>
      <c r="K70" s="527"/>
      <c r="L70" s="568">
        <f t="shared" ref="L70:L72" si="47">SUM(Q70:AC70)</f>
        <v>0</v>
      </c>
      <c r="M70" s="141"/>
      <c r="N70" s="159">
        <f t="shared" si="5"/>
        <v>0</v>
      </c>
      <c r="O70" s="73">
        <f>'082044'!N70</f>
        <v>0</v>
      </c>
      <c r="P70" s="1">
        <f>'082092'!N70</f>
        <v>0</v>
      </c>
      <c r="Q70" s="73"/>
      <c r="R70" s="1"/>
      <c r="S70" s="1"/>
      <c r="T70" s="1"/>
      <c r="U70" s="1"/>
      <c r="V70" s="79"/>
      <c r="W70" s="489"/>
      <c r="X70" s="414"/>
      <c r="Y70" s="1"/>
      <c r="Z70" s="79"/>
      <c r="AA70" s="79"/>
      <c r="AB70" s="79"/>
      <c r="AC70" s="44"/>
      <c r="AD70" s="21"/>
    </row>
    <row r="71" spans="1:30" hidden="1" x14ac:dyDescent="0.25">
      <c r="B71" s="54"/>
      <c r="C71" s="2"/>
      <c r="D71" s="801" t="s">
        <v>344</v>
      </c>
      <c r="E71" s="801"/>
      <c r="F71" s="373"/>
      <c r="G71" s="621"/>
      <c r="H71" s="373"/>
      <c r="I71" s="373"/>
      <c r="J71" s="527"/>
      <c r="K71" s="527"/>
      <c r="L71" s="568">
        <f t="shared" si="47"/>
        <v>0</v>
      </c>
      <c r="M71" s="141"/>
      <c r="N71" s="159">
        <f t="shared" si="5"/>
        <v>0</v>
      </c>
      <c r="O71" s="73">
        <f>'082044'!N71</f>
        <v>0</v>
      </c>
      <c r="P71" s="1">
        <f>'082092'!N71</f>
        <v>0</v>
      </c>
      <c r="Q71" s="73"/>
      <c r="R71" s="1"/>
      <c r="S71" s="1"/>
      <c r="T71" s="1"/>
      <c r="U71" s="1"/>
      <c r="V71" s="79"/>
      <c r="W71" s="489"/>
      <c r="X71" s="414"/>
      <c r="Y71" s="1"/>
      <c r="Z71" s="79"/>
      <c r="AA71" s="79"/>
      <c r="AB71" s="79"/>
      <c r="AC71" s="44"/>
    </row>
    <row r="72" spans="1:30" hidden="1" x14ac:dyDescent="0.25">
      <c r="B72" s="54"/>
      <c r="C72" s="2"/>
      <c r="D72" s="801" t="s">
        <v>345</v>
      </c>
      <c r="E72" s="801"/>
      <c r="F72" s="373"/>
      <c r="G72" s="621"/>
      <c r="H72" s="373"/>
      <c r="I72" s="373"/>
      <c r="J72" s="527"/>
      <c r="K72" s="527"/>
      <c r="L72" s="568">
        <f t="shared" si="47"/>
        <v>0</v>
      </c>
      <c r="M72" s="141"/>
      <c r="N72" s="159">
        <f t="shared" si="5"/>
        <v>0</v>
      </c>
      <c r="O72" s="73">
        <f>'082044'!N72</f>
        <v>0</v>
      </c>
      <c r="P72" s="1">
        <f>'082092'!N72</f>
        <v>0</v>
      </c>
      <c r="Q72" s="73"/>
      <c r="R72" s="1"/>
      <c r="S72" s="1"/>
      <c r="T72" s="1"/>
      <c r="U72" s="1"/>
      <c r="V72" s="79"/>
      <c r="W72" s="489"/>
      <c r="X72" s="414"/>
      <c r="Y72" s="1"/>
      <c r="Z72" s="79"/>
      <c r="AA72" s="79"/>
      <c r="AB72" s="79"/>
      <c r="AC72" s="44"/>
    </row>
    <row r="73" spans="1:30" s="18" customFormat="1" hidden="1" x14ac:dyDescent="0.25">
      <c r="A73" s="125" t="s">
        <v>218</v>
      </c>
      <c r="B73" s="90" t="s">
        <v>657</v>
      </c>
      <c r="C73" s="803" t="s">
        <v>219</v>
      </c>
      <c r="D73" s="804"/>
      <c r="E73" s="804"/>
      <c r="F73" s="366">
        <f>F74+F75+F76+F77</f>
        <v>0</v>
      </c>
      <c r="G73" s="614">
        <f t="shared" ref="G73:K73" si="48">G74+G75+G76+G77</f>
        <v>0</v>
      </c>
      <c r="H73" s="366">
        <f t="shared" si="48"/>
        <v>0</v>
      </c>
      <c r="I73" s="366">
        <f t="shared" si="48"/>
        <v>0</v>
      </c>
      <c r="J73" s="520">
        <f t="shared" si="48"/>
        <v>0</v>
      </c>
      <c r="K73" s="520">
        <f t="shared" si="48"/>
        <v>0</v>
      </c>
      <c r="L73" s="561">
        <f>L74+L75+L76+L77</f>
        <v>0</v>
      </c>
      <c r="M73" s="142">
        <f t="shared" ref="M73:AC73" si="49">M74+M75+M76+M77</f>
        <v>0</v>
      </c>
      <c r="N73" s="158">
        <f t="shared" ref="N73:N136" si="50">SUM(L73:M73)</f>
        <v>0</v>
      </c>
      <c r="O73" s="92">
        <f>'082044'!N73</f>
        <v>0</v>
      </c>
      <c r="P73" s="93">
        <f>'082092'!N73</f>
        <v>0</v>
      </c>
      <c r="Q73" s="92">
        <f t="shared" si="49"/>
        <v>0</v>
      </c>
      <c r="R73" s="93">
        <f t="shared" si="49"/>
        <v>0</v>
      </c>
      <c r="S73" s="93">
        <f t="shared" si="49"/>
        <v>0</v>
      </c>
      <c r="T73" s="93">
        <f t="shared" si="49"/>
        <v>0</v>
      </c>
      <c r="U73" s="93">
        <f t="shared" si="49"/>
        <v>0</v>
      </c>
      <c r="V73" s="96">
        <f t="shared" si="49"/>
        <v>0</v>
      </c>
      <c r="W73" s="487">
        <f t="shared" ref="W73" si="51">W74+W75+W76+W77</f>
        <v>0</v>
      </c>
      <c r="X73" s="412">
        <f t="shared" si="49"/>
        <v>0</v>
      </c>
      <c r="Y73" s="93">
        <f t="shared" si="49"/>
        <v>0</v>
      </c>
      <c r="Z73" s="96">
        <f t="shared" si="49"/>
        <v>0</v>
      </c>
      <c r="AA73" s="96">
        <f t="shared" si="49"/>
        <v>0</v>
      </c>
      <c r="AB73" s="96">
        <f t="shared" si="49"/>
        <v>0</v>
      </c>
      <c r="AC73" s="97">
        <f t="shared" si="49"/>
        <v>0</v>
      </c>
    </row>
    <row r="74" spans="1:30" hidden="1" x14ac:dyDescent="0.25">
      <c r="B74" s="54"/>
      <c r="C74" s="2"/>
      <c r="D74" s="801" t="s">
        <v>835</v>
      </c>
      <c r="E74" s="801"/>
      <c r="F74" s="373"/>
      <c r="G74" s="621"/>
      <c r="H74" s="373"/>
      <c r="I74" s="373"/>
      <c r="J74" s="527"/>
      <c r="K74" s="527"/>
      <c r="L74" s="568">
        <f t="shared" ref="L74:L77" si="52">SUM(Q74:AC74)</f>
        <v>0</v>
      </c>
      <c r="M74" s="141"/>
      <c r="N74" s="159">
        <f t="shared" si="50"/>
        <v>0</v>
      </c>
      <c r="O74" s="73">
        <f>'082044'!N74</f>
        <v>0</v>
      </c>
      <c r="P74" s="1">
        <f>'082092'!N74</f>
        <v>0</v>
      </c>
      <c r="Q74" s="73"/>
      <c r="R74" s="1"/>
      <c r="S74" s="1"/>
      <c r="T74" s="1"/>
      <c r="U74" s="1"/>
      <c r="V74" s="79"/>
      <c r="W74" s="489"/>
      <c r="X74" s="414"/>
      <c r="Y74" s="1"/>
      <c r="Z74" s="79"/>
      <c r="AA74" s="79"/>
      <c r="AB74" s="79"/>
      <c r="AC74" s="44"/>
    </row>
    <row r="75" spans="1:30" hidden="1" x14ac:dyDescent="0.25">
      <c r="B75" s="54"/>
      <c r="C75" s="2"/>
      <c r="D75" s="801" t="s">
        <v>346</v>
      </c>
      <c r="E75" s="801"/>
      <c r="F75" s="373"/>
      <c r="G75" s="621"/>
      <c r="H75" s="373"/>
      <c r="I75" s="373"/>
      <c r="J75" s="527"/>
      <c r="K75" s="527"/>
      <c r="L75" s="568">
        <f t="shared" si="52"/>
        <v>0</v>
      </c>
      <c r="M75" s="141"/>
      <c r="N75" s="159">
        <f t="shared" si="50"/>
        <v>0</v>
      </c>
      <c r="O75" s="73">
        <f>'082044'!N75</f>
        <v>0</v>
      </c>
      <c r="P75" s="1">
        <f>'082092'!N75</f>
        <v>0</v>
      </c>
      <c r="Q75" s="73"/>
      <c r="R75" s="1"/>
      <c r="S75" s="1"/>
      <c r="T75" s="1"/>
      <c r="U75" s="1"/>
      <c r="V75" s="79"/>
      <c r="W75" s="489"/>
      <c r="X75" s="414"/>
      <c r="Y75" s="1"/>
      <c r="Z75" s="79"/>
      <c r="AA75" s="79"/>
      <c r="AB75" s="79"/>
      <c r="AC75" s="44"/>
    </row>
    <row r="76" spans="1:30" hidden="1" x14ac:dyDescent="0.25">
      <c r="B76" s="54"/>
      <c r="C76" s="2"/>
      <c r="D76" s="801" t="s">
        <v>836</v>
      </c>
      <c r="E76" s="801"/>
      <c r="F76" s="373"/>
      <c r="G76" s="621"/>
      <c r="H76" s="373"/>
      <c r="I76" s="373"/>
      <c r="J76" s="527"/>
      <c r="K76" s="527"/>
      <c r="L76" s="568">
        <f t="shared" si="52"/>
        <v>0</v>
      </c>
      <c r="M76" s="141"/>
      <c r="N76" s="159">
        <f t="shared" si="50"/>
        <v>0</v>
      </c>
      <c r="O76" s="73">
        <f>'082044'!N76</f>
        <v>0</v>
      </c>
      <c r="P76" s="1">
        <f>'082092'!N76</f>
        <v>0</v>
      </c>
      <c r="Q76" s="73"/>
      <c r="R76" s="1"/>
      <c r="S76" s="1"/>
      <c r="T76" s="1"/>
      <c r="U76" s="1"/>
      <c r="V76" s="79"/>
      <c r="W76" s="489"/>
      <c r="X76" s="414"/>
      <c r="Y76" s="1"/>
      <c r="Z76" s="79"/>
      <c r="AA76" s="79"/>
      <c r="AB76" s="79"/>
      <c r="AC76" s="44"/>
    </row>
    <row r="77" spans="1:30" ht="15.75" hidden="1" thickBot="1" x14ac:dyDescent="0.3">
      <c r="B77" s="54"/>
      <c r="C77" s="2"/>
      <c r="D77" s="801" t="s">
        <v>834</v>
      </c>
      <c r="E77" s="801"/>
      <c r="F77" s="373"/>
      <c r="G77" s="621"/>
      <c r="H77" s="373"/>
      <c r="I77" s="373"/>
      <c r="J77" s="527"/>
      <c r="K77" s="527"/>
      <c r="L77" s="568">
        <f t="shared" si="52"/>
        <v>0</v>
      </c>
      <c r="M77" s="141"/>
      <c r="N77" s="159">
        <f t="shared" si="50"/>
        <v>0</v>
      </c>
      <c r="O77" s="73">
        <f>'082044'!N77</f>
        <v>0</v>
      </c>
      <c r="P77" s="1">
        <f>'082092'!N77</f>
        <v>0</v>
      </c>
      <c r="Q77" s="73"/>
      <c r="R77" s="1"/>
      <c r="S77" s="1"/>
      <c r="T77" s="1"/>
      <c r="U77" s="1"/>
      <c r="V77" s="79"/>
      <c r="W77" s="489"/>
      <c r="X77" s="414"/>
      <c r="Y77" s="1"/>
      <c r="Z77" s="79"/>
      <c r="AA77" s="79"/>
      <c r="AB77" s="79"/>
      <c r="AC77" s="44"/>
    </row>
    <row r="78" spans="1:30" ht="15.75" thickBot="1" x14ac:dyDescent="0.3">
      <c r="B78" s="98" t="s">
        <v>220</v>
      </c>
      <c r="C78" s="807" t="s">
        <v>221</v>
      </c>
      <c r="D78" s="808"/>
      <c r="E78" s="808"/>
      <c r="F78" s="369">
        <f>F79+F82+F86+F87+F98+F109+F120+F123+F135+F136+F137+F138+F149</f>
        <v>0</v>
      </c>
      <c r="G78" s="617">
        <f t="shared" ref="G78:K78" si="53">G79+G82+G86+G87+G98+G109+G120+G123+G135+G136+G137+G138+G149</f>
        <v>0</v>
      </c>
      <c r="H78" s="369">
        <f t="shared" si="53"/>
        <v>0</v>
      </c>
      <c r="I78" s="369">
        <f t="shared" si="53"/>
        <v>0</v>
      </c>
      <c r="J78" s="523">
        <f t="shared" si="53"/>
        <v>0</v>
      </c>
      <c r="K78" s="523">
        <f t="shared" si="53"/>
        <v>0</v>
      </c>
      <c r="L78" s="564">
        <f>L79+L82+L86+L87+L98+L109+L120+L123+L135+L136+L137+L138+L149</f>
        <v>0</v>
      </c>
      <c r="M78" s="144">
        <f t="shared" ref="M78:AC78" si="54">M79+M82+M86+M87+M98+M109+M120+M123+M135+M136+M137+M138+M149</f>
        <v>0</v>
      </c>
      <c r="N78" s="156">
        <f t="shared" si="50"/>
        <v>0</v>
      </c>
      <c r="O78" s="84">
        <f>'082044'!N78</f>
        <v>0</v>
      </c>
      <c r="P78" s="85">
        <f>'082092'!N78</f>
        <v>0</v>
      </c>
      <c r="Q78" s="84">
        <f t="shared" si="54"/>
        <v>0</v>
      </c>
      <c r="R78" s="85">
        <f t="shared" si="54"/>
        <v>0</v>
      </c>
      <c r="S78" s="85">
        <f t="shared" si="54"/>
        <v>0</v>
      </c>
      <c r="T78" s="85">
        <f t="shared" si="54"/>
        <v>0</v>
      </c>
      <c r="U78" s="85">
        <f t="shared" si="54"/>
        <v>0</v>
      </c>
      <c r="V78" s="88">
        <f t="shared" si="54"/>
        <v>0</v>
      </c>
      <c r="W78" s="484">
        <f t="shared" ref="W78" si="55">W79+W82+W86+W87+W98+W109+W120+W123+W135+W136+W137+W138+W149</f>
        <v>0</v>
      </c>
      <c r="X78" s="409">
        <f t="shared" si="54"/>
        <v>0</v>
      </c>
      <c r="Y78" s="85">
        <f t="shared" si="54"/>
        <v>0</v>
      </c>
      <c r="Z78" s="88">
        <f t="shared" si="54"/>
        <v>0</v>
      </c>
      <c r="AA78" s="88">
        <f t="shared" si="54"/>
        <v>0</v>
      </c>
      <c r="AB78" s="88">
        <f t="shared" si="54"/>
        <v>0</v>
      </c>
      <c r="AC78" s="89">
        <f t="shared" si="54"/>
        <v>0</v>
      </c>
    </row>
    <row r="79" spans="1:30" s="41" customFormat="1" hidden="1" x14ac:dyDescent="0.25">
      <c r="A79" s="125" t="s">
        <v>222</v>
      </c>
      <c r="B79" s="123" t="s">
        <v>658</v>
      </c>
      <c r="C79" s="809" t="s">
        <v>223</v>
      </c>
      <c r="D79" s="810"/>
      <c r="E79" s="810"/>
      <c r="F79" s="374">
        <f>F80+F81</f>
        <v>0</v>
      </c>
      <c r="G79" s="622">
        <f t="shared" ref="G79:K79" si="56">G80+G81</f>
        <v>0</v>
      </c>
      <c r="H79" s="374">
        <f t="shared" si="56"/>
        <v>0</v>
      </c>
      <c r="I79" s="374">
        <f t="shared" si="56"/>
        <v>0</v>
      </c>
      <c r="J79" s="528">
        <f t="shared" si="56"/>
        <v>0</v>
      </c>
      <c r="K79" s="528">
        <f t="shared" si="56"/>
        <v>0</v>
      </c>
      <c r="L79" s="569">
        <f>L80+L81</f>
        <v>0</v>
      </c>
      <c r="M79" s="149">
        <f t="shared" ref="M79:AC79" si="57">M80+M81</f>
        <v>0</v>
      </c>
      <c r="N79" s="161">
        <f t="shared" si="50"/>
        <v>0</v>
      </c>
      <c r="O79" s="163">
        <f>'082044'!N79</f>
        <v>0</v>
      </c>
      <c r="P79" s="131">
        <f>'082092'!N79</f>
        <v>0</v>
      </c>
      <c r="Q79" s="163">
        <f t="shared" si="57"/>
        <v>0</v>
      </c>
      <c r="R79" s="131">
        <f t="shared" si="57"/>
        <v>0</v>
      </c>
      <c r="S79" s="131">
        <f t="shared" si="57"/>
        <v>0</v>
      </c>
      <c r="T79" s="131">
        <f t="shared" si="57"/>
        <v>0</v>
      </c>
      <c r="U79" s="131">
        <f t="shared" si="57"/>
        <v>0</v>
      </c>
      <c r="V79" s="132">
        <f t="shared" si="57"/>
        <v>0</v>
      </c>
      <c r="W79" s="490">
        <f t="shared" ref="W79" si="58">W80+W81</f>
        <v>0</v>
      </c>
      <c r="X79" s="415">
        <f t="shared" si="57"/>
        <v>0</v>
      </c>
      <c r="Y79" s="131">
        <f t="shared" si="57"/>
        <v>0</v>
      </c>
      <c r="Z79" s="132">
        <f t="shared" si="57"/>
        <v>0</v>
      </c>
      <c r="AA79" s="132">
        <f t="shared" si="57"/>
        <v>0</v>
      </c>
      <c r="AB79" s="132">
        <f t="shared" si="57"/>
        <v>0</v>
      </c>
      <c r="AC79" s="133">
        <f t="shared" si="57"/>
        <v>0</v>
      </c>
    </row>
    <row r="80" spans="1:30" hidden="1" x14ac:dyDescent="0.25">
      <c r="B80" s="54"/>
      <c r="C80" s="2"/>
      <c r="D80" s="801" t="s">
        <v>347</v>
      </c>
      <c r="E80" s="801"/>
      <c r="F80" s="373"/>
      <c r="G80" s="621"/>
      <c r="H80" s="373"/>
      <c r="I80" s="373"/>
      <c r="J80" s="527"/>
      <c r="K80" s="527"/>
      <c r="L80" s="568">
        <f t="shared" ref="L80:L81" si="59">SUM(Q80:AC80)</f>
        <v>0</v>
      </c>
      <c r="M80" s="141"/>
      <c r="N80" s="159">
        <f t="shared" si="50"/>
        <v>0</v>
      </c>
      <c r="O80" s="73">
        <f>'082044'!N80</f>
        <v>0</v>
      </c>
      <c r="P80" s="1">
        <f>'082092'!N80</f>
        <v>0</v>
      </c>
      <c r="Q80" s="73"/>
      <c r="R80" s="1"/>
      <c r="S80" s="1"/>
      <c r="T80" s="1"/>
      <c r="U80" s="1"/>
      <c r="V80" s="79"/>
      <c r="W80" s="489"/>
      <c r="X80" s="414"/>
      <c r="Y80" s="1"/>
      <c r="Z80" s="79"/>
      <c r="AA80" s="79"/>
      <c r="AB80" s="79"/>
      <c r="AC80" s="44"/>
    </row>
    <row r="81" spans="1:29" hidden="1" x14ac:dyDescent="0.25">
      <c r="B81" s="54"/>
      <c r="C81" s="2"/>
      <c r="D81" s="801" t="s">
        <v>348</v>
      </c>
      <c r="E81" s="801"/>
      <c r="F81" s="373"/>
      <c r="G81" s="621"/>
      <c r="H81" s="373"/>
      <c r="I81" s="373"/>
      <c r="J81" s="527"/>
      <c r="K81" s="527"/>
      <c r="L81" s="568">
        <f t="shared" si="59"/>
        <v>0</v>
      </c>
      <c r="M81" s="141"/>
      <c r="N81" s="159">
        <f t="shared" si="50"/>
        <v>0</v>
      </c>
      <c r="O81" s="73">
        <f>'082044'!N81</f>
        <v>0</v>
      </c>
      <c r="P81" s="1">
        <f>'082092'!N81</f>
        <v>0</v>
      </c>
      <c r="Q81" s="73"/>
      <c r="R81" s="1"/>
      <c r="S81" s="1"/>
      <c r="T81" s="1"/>
      <c r="U81" s="1"/>
      <c r="V81" s="79"/>
      <c r="W81" s="489"/>
      <c r="X81" s="414"/>
      <c r="Y81" s="1"/>
      <c r="Z81" s="79"/>
      <c r="AA81" s="79"/>
      <c r="AB81" s="79"/>
      <c r="AC81" s="44"/>
    </row>
    <row r="82" spans="1:29" hidden="1" x14ac:dyDescent="0.25">
      <c r="B82" s="123" t="s">
        <v>837</v>
      </c>
      <c r="C82" s="809" t="s">
        <v>838</v>
      </c>
      <c r="D82" s="810"/>
      <c r="E82" s="810"/>
      <c r="F82" s="374">
        <f>F83+F84+F85</f>
        <v>0</v>
      </c>
      <c r="G82" s="622">
        <f t="shared" ref="G82:K82" si="60">G83+G84+G85</f>
        <v>0</v>
      </c>
      <c r="H82" s="374">
        <f t="shared" si="60"/>
        <v>0</v>
      </c>
      <c r="I82" s="374">
        <f t="shared" si="60"/>
        <v>0</v>
      </c>
      <c r="J82" s="528">
        <f t="shared" si="60"/>
        <v>0</v>
      </c>
      <c r="K82" s="528">
        <f t="shared" si="60"/>
        <v>0</v>
      </c>
      <c r="L82" s="569">
        <f>L83+L84+L85</f>
        <v>0</v>
      </c>
      <c r="M82" s="149">
        <f t="shared" ref="M82:AC82" si="61">M83+M84+M85</f>
        <v>0</v>
      </c>
      <c r="N82" s="161">
        <f t="shared" si="50"/>
        <v>0</v>
      </c>
      <c r="O82" s="163">
        <f>'082044'!N82</f>
        <v>0</v>
      </c>
      <c r="P82" s="131">
        <f>'082092'!N82</f>
        <v>0</v>
      </c>
      <c r="Q82" s="163">
        <f t="shared" si="61"/>
        <v>0</v>
      </c>
      <c r="R82" s="131">
        <f t="shared" si="61"/>
        <v>0</v>
      </c>
      <c r="S82" s="131">
        <f t="shared" si="61"/>
        <v>0</v>
      </c>
      <c r="T82" s="131">
        <f t="shared" si="61"/>
        <v>0</v>
      </c>
      <c r="U82" s="131">
        <f t="shared" si="61"/>
        <v>0</v>
      </c>
      <c r="V82" s="132">
        <f t="shared" si="61"/>
        <v>0</v>
      </c>
      <c r="W82" s="490">
        <f t="shared" ref="W82" si="62">W83+W84+W85</f>
        <v>0</v>
      </c>
      <c r="X82" s="415">
        <f t="shared" si="61"/>
        <v>0</v>
      </c>
      <c r="Y82" s="131">
        <f t="shared" si="61"/>
        <v>0</v>
      </c>
      <c r="Z82" s="132">
        <f t="shared" si="61"/>
        <v>0</v>
      </c>
      <c r="AA82" s="132">
        <f t="shared" si="61"/>
        <v>0</v>
      </c>
      <c r="AB82" s="132">
        <f t="shared" si="61"/>
        <v>0</v>
      </c>
      <c r="AC82" s="133">
        <f t="shared" si="61"/>
        <v>0</v>
      </c>
    </row>
    <row r="83" spans="1:29" s="189" customFormat="1" hidden="1" x14ac:dyDescent="0.25">
      <c r="A83" s="125" t="s">
        <v>869</v>
      </c>
      <c r="B83" s="169" t="s">
        <v>870</v>
      </c>
      <c r="C83" s="182"/>
      <c r="D83" s="233" t="s">
        <v>955</v>
      </c>
      <c r="E83" s="258"/>
      <c r="F83" s="365"/>
      <c r="G83" s="613"/>
      <c r="H83" s="365"/>
      <c r="I83" s="365"/>
      <c r="J83" s="519"/>
      <c r="K83" s="519"/>
      <c r="L83" s="560">
        <f t="shared" ref="L83:L86" si="63">SUM(Q83:AC83)</f>
        <v>0</v>
      </c>
      <c r="M83" s="170"/>
      <c r="N83" s="171">
        <f t="shared" si="50"/>
        <v>0</v>
      </c>
      <c r="O83" s="179">
        <f>'082044'!N83</f>
        <v>0</v>
      </c>
      <c r="P83" s="173">
        <f>'082092'!N83</f>
        <v>0</v>
      </c>
      <c r="Q83" s="179"/>
      <c r="R83" s="173"/>
      <c r="S83" s="173"/>
      <c r="T83" s="173"/>
      <c r="U83" s="173"/>
      <c r="V83" s="174"/>
      <c r="W83" s="486"/>
      <c r="X83" s="411"/>
      <c r="Y83" s="173"/>
      <c r="Z83" s="174"/>
      <c r="AA83" s="174"/>
      <c r="AB83" s="174"/>
      <c r="AC83" s="175"/>
    </row>
    <row r="84" spans="1:29" s="189" customFormat="1" hidden="1" x14ac:dyDescent="0.25">
      <c r="A84" s="125" t="s">
        <v>224</v>
      </c>
      <c r="B84" s="169" t="s">
        <v>659</v>
      </c>
      <c r="C84" s="182"/>
      <c r="D84" s="233" t="s">
        <v>225</v>
      </c>
      <c r="E84" s="258"/>
      <c r="F84" s="365"/>
      <c r="G84" s="613"/>
      <c r="H84" s="365"/>
      <c r="I84" s="365"/>
      <c r="J84" s="519"/>
      <c r="K84" s="519"/>
      <c r="L84" s="560">
        <f t="shared" si="63"/>
        <v>0</v>
      </c>
      <c r="M84" s="170"/>
      <c r="N84" s="171">
        <f t="shared" si="50"/>
        <v>0</v>
      </c>
      <c r="O84" s="179">
        <f>'082044'!N84</f>
        <v>0</v>
      </c>
      <c r="P84" s="173">
        <f>'082092'!N84</f>
        <v>0</v>
      </c>
      <c r="Q84" s="179"/>
      <c r="R84" s="173"/>
      <c r="S84" s="173"/>
      <c r="T84" s="173"/>
      <c r="U84" s="173"/>
      <c r="V84" s="174"/>
      <c r="W84" s="486"/>
      <c r="X84" s="411"/>
      <c r="Y84" s="173"/>
      <c r="Z84" s="174"/>
      <c r="AA84" s="174"/>
      <c r="AB84" s="174"/>
      <c r="AC84" s="175"/>
    </row>
    <row r="85" spans="1:29" s="189" customFormat="1" hidden="1" x14ac:dyDescent="0.25">
      <c r="A85" s="125" t="s">
        <v>226</v>
      </c>
      <c r="B85" s="169" t="s">
        <v>660</v>
      </c>
      <c r="C85" s="182"/>
      <c r="D85" s="233" t="s">
        <v>227</v>
      </c>
      <c r="E85" s="258"/>
      <c r="F85" s="365"/>
      <c r="G85" s="613"/>
      <c r="H85" s="365"/>
      <c r="I85" s="365"/>
      <c r="J85" s="519"/>
      <c r="K85" s="519"/>
      <c r="L85" s="560">
        <f t="shared" si="63"/>
        <v>0</v>
      </c>
      <c r="M85" s="170"/>
      <c r="N85" s="171">
        <f t="shared" si="50"/>
        <v>0</v>
      </c>
      <c r="O85" s="179">
        <f>'082044'!N85</f>
        <v>0</v>
      </c>
      <c r="P85" s="173">
        <f>'082092'!N85</f>
        <v>0</v>
      </c>
      <c r="Q85" s="179"/>
      <c r="R85" s="173"/>
      <c r="S85" s="173"/>
      <c r="T85" s="173"/>
      <c r="U85" s="173"/>
      <c r="V85" s="174"/>
      <c r="W85" s="486"/>
      <c r="X85" s="411"/>
      <c r="Y85" s="173"/>
      <c r="Z85" s="174"/>
      <c r="AA85" s="174"/>
      <c r="AB85" s="174"/>
      <c r="AC85" s="175"/>
    </row>
    <row r="86" spans="1:29" s="41" customFormat="1" ht="27.75" hidden="1" customHeight="1" x14ac:dyDescent="0.25">
      <c r="A86" s="125" t="s">
        <v>228</v>
      </c>
      <c r="B86" s="106" t="s">
        <v>661</v>
      </c>
      <c r="C86" s="853" t="s">
        <v>353</v>
      </c>
      <c r="D86" s="854"/>
      <c r="E86" s="854"/>
      <c r="F86" s="375"/>
      <c r="G86" s="623"/>
      <c r="H86" s="375"/>
      <c r="I86" s="375"/>
      <c r="J86" s="529"/>
      <c r="K86" s="529"/>
      <c r="L86" s="570">
        <f t="shared" si="63"/>
        <v>0</v>
      </c>
      <c r="M86" s="150"/>
      <c r="N86" s="162">
        <f t="shared" si="50"/>
        <v>0</v>
      </c>
      <c r="O86" s="108">
        <f>'082044'!N86</f>
        <v>0</v>
      </c>
      <c r="P86" s="109">
        <f>'082092'!N86</f>
        <v>0</v>
      </c>
      <c r="Q86" s="108"/>
      <c r="R86" s="109"/>
      <c r="S86" s="109"/>
      <c r="T86" s="109"/>
      <c r="U86" s="109"/>
      <c r="V86" s="112"/>
      <c r="W86" s="491"/>
      <c r="X86" s="416"/>
      <c r="Y86" s="109"/>
      <c r="Z86" s="112"/>
      <c r="AA86" s="112"/>
      <c r="AB86" s="112"/>
      <c r="AC86" s="113"/>
    </row>
    <row r="87" spans="1:29" s="41" customFormat="1" hidden="1" x14ac:dyDescent="0.25">
      <c r="A87" s="125" t="s">
        <v>229</v>
      </c>
      <c r="B87" s="106" t="s">
        <v>662</v>
      </c>
      <c r="C87" s="853" t="s">
        <v>804</v>
      </c>
      <c r="D87" s="854"/>
      <c r="E87" s="854"/>
      <c r="F87" s="375">
        <f>F88+F89+F90+F91+F92+F93+F94+F95+F96+F97</f>
        <v>0</v>
      </c>
      <c r="G87" s="623">
        <f t="shared" ref="G87:K87" si="64">G88+G89+G90+G91+G92+G93+G94+G95+G96+G97</f>
        <v>0</v>
      </c>
      <c r="H87" s="375">
        <f t="shared" si="64"/>
        <v>0</v>
      </c>
      <c r="I87" s="375">
        <f t="shared" si="64"/>
        <v>0</v>
      </c>
      <c r="J87" s="529">
        <f t="shared" si="64"/>
        <v>0</v>
      </c>
      <c r="K87" s="529">
        <f t="shared" si="64"/>
        <v>0</v>
      </c>
      <c r="L87" s="570">
        <f>L88+L89+L90+L91+L92+L93+L94+L95+L96+L97</f>
        <v>0</v>
      </c>
      <c r="M87" s="150">
        <f t="shared" ref="M87:AC87" si="65">M88+M89+M90+M91+M92+M93+M94+M95+M96+M97</f>
        <v>0</v>
      </c>
      <c r="N87" s="162">
        <f t="shared" si="50"/>
        <v>0</v>
      </c>
      <c r="O87" s="108">
        <f>'082044'!N87</f>
        <v>0</v>
      </c>
      <c r="P87" s="109">
        <f>'082092'!N87</f>
        <v>0</v>
      </c>
      <c r="Q87" s="108">
        <f t="shared" si="65"/>
        <v>0</v>
      </c>
      <c r="R87" s="109">
        <f t="shared" si="65"/>
        <v>0</v>
      </c>
      <c r="S87" s="109">
        <f t="shared" si="65"/>
        <v>0</v>
      </c>
      <c r="T87" s="109">
        <f t="shared" si="65"/>
        <v>0</v>
      </c>
      <c r="U87" s="109">
        <f t="shared" si="65"/>
        <v>0</v>
      </c>
      <c r="V87" s="112">
        <f t="shared" si="65"/>
        <v>0</v>
      </c>
      <c r="W87" s="491">
        <f t="shared" ref="W87" si="66">W88+W89+W90+W91+W92+W93+W94+W95+W96+W97</f>
        <v>0</v>
      </c>
      <c r="X87" s="416">
        <f t="shared" si="65"/>
        <v>0</v>
      </c>
      <c r="Y87" s="109">
        <f t="shared" si="65"/>
        <v>0</v>
      </c>
      <c r="Z87" s="112">
        <f t="shared" si="65"/>
        <v>0</v>
      </c>
      <c r="AA87" s="112">
        <f t="shared" si="65"/>
        <v>0</v>
      </c>
      <c r="AB87" s="112">
        <f t="shared" si="65"/>
        <v>0</v>
      </c>
      <c r="AC87" s="113">
        <f t="shared" si="65"/>
        <v>0</v>
      </c>
    </row>
    <row r="88" spans="1:29" hidden="1" x14ac:dyDescent="0.25">
      <c r="B88" s="54"/>
      <c r="C88" s="2"/>
      <c r="D88" s="801" t="s">
        <v>370</v>
      </c>
      <c r="E88" s="801"/>
      <c r="F88" s="373"/>
      <c r="G88" s="621"/>
      <c r="H88" s="373"/>
      <c r="I88" s="373"/>
      <c r="J88" s="527"/>
      <c r="K88" s="527"/>
      <c r="L88" s="568">
        <f t="shared" ref="L88:L97" si="67">SUM(Q88:AC88)</f>
        <v>0</v>
      </c>
      <c r="M88" s="141"/>
      <c r="N88" s="159">
        <f t="shared" si="50"/>
        <v>0</v>
      </c>
      <c r="O88" s="73">
        <f>'082044'!N88</f>
        <v>0</v>
      </c>
      <c r="P88" s="1">
        <f>'082092'!N88</f>
        <v>0</v>
      </c>
      <c r="Q88" s="73"/>
      <c r="R88" s="1"/>
      <c r="S88" s="1"/>
      <c r="T88" s="1"/>
      <c r="U88" s="1"/>
      <c r="V88" s="79"/>
      <c r="W88" s="489"/>
      <c r="X88" s="414"/>
      <c r="Y88" s="1"/>
      <c r="Z88" s="79"/>
      <c r="AA88" s="79"/>
      <c r="AB88" s="79"/>
      <c r="AC88" s="44"/>
    </row>
    <row r="89" spans="1:29" hidden="1" x14ac:dyDescent="0.25">
      <c r="B89" s="54"/>
      <c r="C89" s="2"/>
      <c r="D89" s="801" t="s">
        <v>506</v>
      </c>
      <c r="E89" s="801"/>
      <c r="F89" s="373"/>
      <c r="G89" s="621"/>
      <c r="H89" s="373"/>
      <c r="I89" s="373"/>
      <c r="J89" s="527"/>
      <c r="K89" s="527"/>
      <c r="L89" s="568">
        <f t="shared" si="67"/>
        <v>0</v>
      </c>
      <c r="M89" s="141"/>
      <c r="N89" s="159">
        <f t="shared" si="50"/>
        <v>0</v>
      </c>
      <c r="O89" s="73">
        <f>'082044'!N89</f>
        <v>0</v>
      </c>
      <c r="P89" s="1">
        <f>'082092'!N89</f>
        <v>0</v>
      </c>
      <c r="Q89" s="73"/>
      <c r="R89" s="1"/>
      <c r="S89" s="1"/>
      <c r="T89" s="1"/>
      <c r="U89" s="1"/>
      <c r="V89" s="79"/>
      <c r="W89" s="489"/>
      <c r="X89" s="414"/>
      <c r="Y89" s="1"/>
      <c r="Z89" s="79"/>
      <c r="AA89" s="79"/>
      <c r="AB89" s="79"/>
      <c r="AC89" s="44"/>
    </row>
    <row r="90" spans="1:29" hidden="1" x14ac:dyDescent="0.25">
      <c r="B90" s="54"/>
      <c r="C90" s="2"/>
      <c r="D90" s="801" t="s">
        <v>507</v>
      </c>
      <c r="E90" s="801"/>
      <c r="F90" s="373"/>
      <c r="G90" s="621"/>
      <c r="H90" s="373"/>
      <c r="I90" s="373"/>
      <c r="J90" s="527"/>
      <c r="K90" s="527"/>
      <c r="L90" s="568">
        <f t="shared" si="67"/>
        <v>0</v>
      </c>
      <c r="M90" s="141"/>
      <c r="N90" s="159">
        <f t="shared" si="50"/>
        <v>0</v>
      </c>
      <c r="O90" s="73">
        <f>'082044'!N90</f>
        <v>0</v>
      </c>
      <c r="P90" s="1">
        <f>'082092'!N90</f>
        <v>0</v>
      </c>
      <c r="Q90" s="73"/>
      <c r="R90" s="1"/>
      <c r="S90" s="1"/>
      <c r="T90" s="1"/>
      <c r="U90" s="1"/>
      <c r="V90" s="79"/>
      <c r="W90" s="489"/>
      <c r="X90" s="414"/>
      <c r="Y90" s="1"/>
      <c r="Z90" s="79"/>
      <c r="AA90" s="79"/>
      <c r="AB90" s="79"/>
      <c r="AC90" s="44"/>
    </row>
    <row r="91" spans="1:29" hidden="1" x14ac:dyDescent="0.25">
      <c r="B91" s="54"/>
      <c r="C91" s="2"/>
      <c r="D91" s="801" t="s">
        <v>508</v>
      </c>
      <c r="E91" s="801"/>
      <c r="F91" s="373"/>
      <c r="G91" s="621"/>
      <c r="H91" s="373"/>
      <c r="I91" s="373"/>
      <c r="J91" s="527"/>
      <c r="K91" s="527"/>
      <c r="L91" s="568">
        <f t="shared" si="67"/>
        <v>0</v>
      </c>
      <c r="M91" s="141"/>
      <c r="N91" s="159">
        <f t="shared" si="50"/>
        <v>0</v>
      </c>
      <c r="O91" s="73">
        <f>'082044'!N91</f>
        <v>0</v>
      </c>
      <c r="P91" s="1">
        <f>'082092'!N91</f>
        <v>0</v>
      </c>
      <c r="Q91" s="73"/>
      <c r="R91" s="1"/>
      <c r="S91" s="1"/>
      <c r="T91" s="1"/>
      <c r="U91" s="1"/>
      <c r="V91" s="79"/>
      <c r="W91" s="489"/>
      <c r="X91" s="414"/>
      <c r="Y91" s="1"/>
      <c r="Z91" s="79"/>
      <c r="AA91" s="79"/>
      <c r="AB91" s="79"/>
      <c r="AC91" s="44"/>
    </row>
    <row r="92" spans="1:29" hidden="1" x14ac:dyDescent="0.25">
      <c r="B92" s="54"/>
      <c r="C92" s="2"/>
      <c r="D92" s="801" t="s">
        <v>509</v>
      </c>
      <c r="E92" s="801"/>
      <c r="F92" s="373"/>
      <c r="G92" s="621"/>
      <c r="H92" s="373"/>
      <c r="I92" s="373"/>
      <c r="J92" s="527"/>
      <c r="K92" s="527"/>
      <c r="L92" s="568">
        <f t="shared" si="67"/>
        <v>0</v>
      </c>
      <c r="M92" s="141"/>
      <c r="N92" s="159">
        <f t="shared" si="50"/>
        <v>0</v>
      </c>
      <c r="O92" s="73">
        <f>'082044'!N92</f>
        <v>0</v>
      </c>
      <c r="P92" s="1">
        <f>'082092'!N92</f>
        <v>0</v>
      </c>
      <c r="Q92" s="73"/>
      <c r="R92" s="1"/>
      <c r="S92" s="1"/>
      <c r="T92" s="1"/>
      <c r="U92" s="1"/>
      <c r="V92" s="79"/>
      <c r="W92" s="489"/>
      <c r="X92" s="414"/>
      <c r="Y92" s="1"/>
      <c r="Z92" s="79"/>
      <c r="AA92" s="79"/>
      <c r="AB92" s="79"/>
      <c r="AC92" s="44"/>
    </row>
    <row r="93" spans="1:29" hidden="1" x14ac:dyDescent="0.25">
      <c r="B93" s="54"/>
      <c r="C93" s="2"/>
      <c r="D93" s="801" t="s">
        <v>510</v>
      </c>
      <c r="E93" s="801"/>
      <c r="F93" s="373"/>
      <c r="G93" s="621"/>
      <c r="H93" s="373"/>
      <c r="I93" s="373"/>
      <c r="J93" s="527"/>
      <c r="K93" s="527"/>
      <c r="L93" s="568">
        <f t="shared" si="67"/>
        <v>0</v>
      </c>
      <c r="M93" s="141"/>
      <c r="N93" s="159">
        <f t="shared" si="50"/>
        <v>0</v>
      </c>
      <c r="O93" s="73">
        <f>'082044'!N93</f>
        <v>0</v>
      </c>
      <c r="P93" s="1">
        <f>'082092'!N93</f>
        <v>0</v>
      </c>
      <c r="Q93" s="73"/>
      <c r="R93" s="1"/>
      <c r="S93" s="1"/>
      <c r="T93" s="1"/>
      <c r="U93" s="1"/>
      <c r="V93" s="79"/>
      <c r="W93" s="489"/>
      <c r="X93" s="414"/>
      <c r="Y93" s="1"/>
      <c r="Z93" s="79"/>
      <c r="AA93" s="79"/>
      <c r="AB93" s="79"/>
      <c r="AC93" s="44"/>
    </row>
    <row r="94" spans="1:29" ht="25.5" hidden="1" customHeight="1" x14ac:dyDescent="0.25">
      <c r="B94" s="54"/>
      <c r="C94" s="2"/>
      <c r="D94" s="798" t="s">
        <v>511</v>
      </c>
      <c r="E94" s="798"/>
      <c r="F94" s="376"/>
      <c r="G94" s="624"/>
      <c r="H94" s="376"/>
      <c r="I94" s="376"/>
      <c r="J94" s="530"/>
      <c r="K94" s="530"/>
      <c r="L94" s="571">
        <f t="shared" si="67"/>
        <v>0</v>
      </c>
      <c r="M94" s="151"/>
      <c r="N94" s="159">
        <f t="shared" si="50"/>
        <v>0</v>
      </c>
      <c r="O94" s="73">
        <f>'082044'!N94</f>
        <v>0</v>
      </c>
      <c r="P94" s="1">
        <f>'082092'!N94</f>
        <v>0</v>
      </c>
      <c r="Q94" s="73"/>
      <c r="R94" s="1"/>
      <c r="S94" s="1"/>
      <c r="T94" s="1"/>
      <c r="U94" s="1"/>
      <c r="V94" s="79"/>
      <c r="W94" s="489"/>
      <c r="X94" s="414"/>
      <c r="Y94" s="1"/>
      <c r="Z94" s="79"/>
      <c r="AA94" s="79"/>
      <c r="AB94" s="79"/>
      <c r="AC94" s="44"/>
    </row>
    <row r="95" spans="1:29" hidden="1" x14ac:dyDescent="0.25">
      <c r="B95" s="54"/>
      <c r="C95" s="2"/>
      <c r="D95" s="801" t="s">
        <v>805</v>
      </c>
      <c r="E95" s="801"/>
      <c r="F95" s="373"/>
      <c r="G95" s="621"/>
      <c r="H95" s="373"/>
      <c r="I95" s="373"/>
      <c r="J95" s="527"/>
      <c r="K95" s="527"/>
      <c r="L95" s="568">
        <f t="shared" si="67"/>
        <v>0</v>
      </c>
      <c r="M95" s="141"/>
      <c r="N95" s="159">
        <f t="shared" si="50"/>
        <v>0</v>
      </c>
      <c r="O95" s="73">
        <f>'082044'!N95</f>
        <v>0</v>
      </c>
      <c r="P95" s="1">
        <f>'082092'!N95</f>
        <v>0</v>
      </c>
      <c r="Q95" s="73"/>
      <c r="R95" s="1"/>
      <c r="S95" s="1"/>
      <c r="T95" s="1"/>
      <c r="U95" s="1"/>
      <c r="V95" s="79"/>
      <c r="W95" s="489"/>
      <c r="X95" s="414"/>
      <c r="Y95" s="1"/>
      <c r="Z95" s="79"/>
      <c r="AA95" s="79"/>
      <c r="AB95" s="79"/>
      <c r="AC95" s="44"/>
    </row>
    <row r="96" spans="1:29" ht="25.5" hidden="1" customHeight="1" x14ac:dyDescent="0.25">
      <c r="B96" s="54"/>
      <c r="C96" s="2"/>
      <c r="D96" s="798" t="s">
        <v>512</v>
      </c>
      <c r="E96" s="798"/>
      <c r="F96" s="376"/>
      <c r="G96" s="624"/>
      <c r="H96" s="376"/>
      <c r="I96" s="376"/>
      <c r="J96" s="530"/>
      <c r="K96" s="530"/>
      <c r="L96" s="571">
        <f t="shared" si="67"/>
        <v>0</v>
      </c>
      <c r="M96" s="151"/>
      <c r="N96" s="159">
        <f t="shared" si="50"/>
        <v>0</v>
      </c>
      <c r="O96" s="73">
        <f>'082044'!N96</f>
        <v>0</v>
      </c>
      <c r="P96" s="1">
        <f>'082092'!N96</f>
        <v>0</v>
      </c>
      <c r="Q96" s="73"/>
      <c r="R96" s="1"/>
      <c r="S96" s="1"/>
      <c r="T96" s="1"/>
      <c r="U96" s="1"/>
      <c r="V96" s="79"/>
      <c r="W96" s="489"/>
      <c r="X96" s="414"/>
      <c r="Y96" s="1"/>
      <c r="Z96" s="79"/>
      <c r="AA96" s="79"/>
      <c r="AB96" s="79"/>
      <c r="AC96" s="44"/>
    </row>
    <row r="97" spans="1:29" ht="25.5" hidden="1" customHeight="1" x14ac:dyDescent="0.25">
      <c r="B97" s="54"/>
      <c r="C97" s="2"/>
      <c r="D97" s="798" t="s">
        <v>513</v>
      </c>
      <c r="E97" s="798"/>
      <c r="F97" s="376"/>
      <c r="G97" s="624"/>
      <c r="H97" s="376"/>
      <c r="I97" s="376"/>
      <c r="J97" s="530"/>
      <c r="K97" s="530"/>
      <c r="L97" s="571">
        <f t="shared" si="67"/>
        <v>0</v>
      </c>
      <c r="M97" s="151"/>
      <c r="N97" s="159">
        <f t="shared" si="50"/>
        <v>0</v>
      </c>
      <c r="O97" s="73">
        <f>'082044'!N97</f>
        <v>0</v>
      </c>
      <c r="P97" s="1">
        <f>'082092'!N97</f>
        <v>0</v>
      </c>
      <c r="Q97" s="73"/>
      <c r="R97" s="1"/>
      <c r="S97" s="1"/>
      <c r="T97" s="1"/>
      <c r="U97" s="1"/>
      <c r="V97" s="79"/>
      <c r="W97" s="489"/>
      <c r="X97" s="414"/>
      <c r="Y97" s="1"/>
      <c r="Z97" s="79"/>
      <c r="AA97" s="79"/>
      <c r="AB97" s="79"/>
      <c r="AC97" s="44"/>
    </row>
    <row r="98" spans="1:29" s="41" customFormat="1" ht="15" hidden="1" customHeight="1" x14ac:dyDescent="0.25">
      <c r="A98" s="125" t="s">
        <v>230</v>
      </c>
      <c r="B98" s="106" t="s">
        <v>663</v>
      </c>
      <c r="C98" s="853" t="s">
        <v>806</v>
      </c>
      <c r="D98" s="854"/>
      <c r="E98" s="854"/>
      <c r="F98" s="375">
        <f>F99+F100+F101+F102+F103+F104+F105+F106+F107+F108</f>
        <v>0</v>
      </c>
      <c r="G98" s="623">
        <f t="shared" ref="G98:K98" si="68">G99+G100+G101+G102+G103+G104+G105+G106+G107+G108</f>
        <v>0</v>
      </c>
      <c r="H98" s="375">
        <f t="shared" si="68"/>
        <v>0</v>
      </c>
      <c r="I98" s="375">
        <f t="shared" si="68"/>
        <v>0</v>
      </c>
      <c r="J98" s="529">
        <f t="shared" si="68"/>
        <v>0</v>
      </c>
      <c r="K98" s="529">
        <f t="shared" si="68"/>
        <v>0</v>
      </c>
      <c r="L98" s="570">
        <f>L99+L100+L101+L102+L103+L104+L105+L106+L107+L108</f>
        <v>0</v>
      </c>
      <c r="M98" s="150">
        <f t="shared" ref="M98:AC98" si="69">M99+M100+M101+M102+M103+M104+M105+M106+M107+M108</f>
        <v>0</v>
      </c>
      <c r="N98" s="162">
        <f t="shared" si="50"/>
        <v>0</v>
      </c>
      <c r="O98" s="108">
        <f>'082044'!N98</f>
        <v>0</v>
      </c>
      <c r="P98" s="109">
        <f>'082092'!N98</f>
        <v>0</v>
      </c>
      <c r="Q98" s="108">
        <f t="shared" si="69"/>
        <v>0</v>
      </c>
      <c r="R98" s="109">
        <f t="shared" si="69"/>
        <v>0</v>
      </c>
      <c r="S98" s="109">
        <f t="shared" si="69"/>
        <v>0</v>
      </c>
      <c r="T98" s="109">
        <f t="shared" si="69"/>
        <v>0</v>
      </c>
      <c r="U98" s="109">
        <f t="shared" si="69"/>
        <v>0</v>
      </c>
      <c r="V98" s="112">
        <f t="shared" si="69"/>
        <v>0</v>
      </c>
      <c r="W98" s="491">
        <f t="shared" ref="W98" si="70">W99+W100+W101+W102+W103+W104+W105+W106+W107+W108</f>
        <v>0</v>
      </c>
      <c r="X98" s="416">
        <f t="shared" si="69"/>
        <v>0</v>
      </c>
      <c r="Y98" s="109">
        <f t="shared" si="69"/>
        <v>0</v>
      </c>
      <c r="Z98" s="112">
        <f t="shared" si="69"/>
        <v>0</v>
      </c>
      <c r="AA98" s="112">
        <f t="shared" si="69"/>
        <v>0</v>
      </c>
      <c r="AB98" s="112">
        <f t="shared" si="69"/>
        <v>0</v>
      </c>
      <c r="AC98" s="113">
        <f t="shared" si="69"/>
        <v>0</v>
      </c>
    </row>
    <row r="99" spans="1:29" hidden="1" x14ac:dyDescent="0.25">
      <c r="B99" s="54"/>
      <c r="C99" s="2"/>
      <c r="D99" s="801" t="s">
        <v>369</v>
      </c>
      <c r="E99" s="801"/>
      <c r="F99" s="373"/>
      <c r="G99" s="621"/>
      <c r="H99" s="373"/>
      <c r="I99" s="373"/>
      <c r="J99" s="527"/>
      <c r="K99" s="527"/>
      <c r="L99" s="568">
        <f t="shared" ref="L99:L108" si="71">SUM(Q99:AC99)</f>
        <v>0</v>
      </c>
      <c r="M99" s="141"/>
      <c r="N99" s="159">
        <f t="shared" si="50"/>
        <v>0</v>
      </c>
      <c r="O99" s="73">
        <f>'082044'!N99</f>
        <v>0</v>
      </c>
      <c r="P99" s="1">
        <f>'082092'!N99</f>
        <v>0</v>
      </c>
      <c r="Q99" s="73"/>
      <c r="R99" s="1"/>
      <c r="S99" s="1"/>
      <c r="T99" s="1"/>
      <c r="U99" s="1"/>
      <c r="V99" s="79"/>
      <c r="W99" s="489"/>
      <c r="X99" s="414"/>
      <c r="Y99" s="1"/>
      <c r="Z99" s="79"/>
      <c r="AA99" s="79"/>
      <c r="AB99" s="79"/>
      <c r="AC99" s="44"/>
    </row>
    <row r="100" spans="1:29" hidden="1" x14ac:dyDescent="0.25">
      <c r="B100" s="54"/>
      <c r="C100" s="2"/>
      <c r="D100" s="801" t="s">
        <v>514</v>
      </c>
      <c r="E100" s="801"/>
      <c r="F100" s="373"/>
      <c r="G100" s="621"/>
      <c r="H100" s="373"/>
      <c r="I100" s="373"/>
      <c r="J100" s="527"/>
      <c r="K100" s="527"/>
      <c r="L100" s="568">
        <f t="shared" si="71"/>
        <v>0</v>
      </c>
      <c r="M100" s="141"/>
      <c r="N100" s="159">
        <f t="shared" si="50"/>
        <v>0</v>
      </c>
      <c r="O100" s="73">
        <f>'082044'!N100</f>
        <v>0</v>
      </c>
      <c r="P100" s="1">
        <f>'082092'!N100</f>
        <v>0</v>
      </c>
      <c r="Q100" s="73"/>
      <c r="R100" s="1"/>
      <c r="S100" s="1"/>
      <c r="T100" s="1"/>
      <c r="U100" s="1"/>
      <c r="V100" s="79"/>
      <c r="W100" s="489"/>
      <c r="X100" s="414"/>
      <c r="Y100" s="1"/>
      <c r="Z100" s="79"/>
      <c r="AA100" s="79"/>
      <c r="AB100" s="79"/>
      <c r="AC100" s="44"/>
    </row>
    <row r="101" spans="1:29" hidden="1" x14ac:dyDescent="0.25">
      <c r="B101" s="54"/>
      <c r="C101" s="2"/>
      <c r="D101" s="801" t="s">
        <v>516</v>
      </c>
      <c r="E101" s="801"/>
      <c r="F101" s="373"/>
      <c r="G101" s="621"/>
      <c r="H101" s="373"/>
      <c r="I101" s="373"/>
      <c r="J101" s="527"/>
      <c r="K101" s="527"/>
      <c r="L101" s="568">
        <f t="shared" si="71"/>
        <v>0</v>
      </c>
      <c r="M101" s="141"/>
      <c r="N101" s="159">
        <f t="shared" si="50"/>
        <v>0</v>
      </c>
      <c r="O101" s="73">
        <f>'082044'!N101</f>
        <v>0</v>
      </c>
      <c r="P101" s="1">
        <f>'082092'!N101</f>
        <v>0</v>
      </c>
      <c r="Q101" s="73"/>
      <c r="R101" s="1"/>
      <c r="S101" s="1"/>
      <c r="T101" s="1"/>
      <c r="U101" s="1"/>
      <c r="V101" s="79"/>
      <c r="W101" s="489"/>
      <c r="X101" s="414"/>
      <c r="Y101" s="1"/>
      <c r="Z101" s="79"/>
      <c r="AA101" s="79"/>
      <c r="AB101" s="79"/>
      <c r="AC101" s="44"/>
    </row>
    <row r="102" spans="1:29" hidden="1" x14ac:dyDescent="0.25">
      <c r="B102" s="54"/>
      <c r="C102" s="2"/>
      <c r="D102" s="801" t="s">
        <v>808</v>
      </c>
      <c r="E102" s="801"/>
      <c r="F102" s="373"/>
      <c r="G102" s="621"/>
      <c r="H102" s="373"/>
      <c r="I102" s="373"/>
      <c r="J102" s="527"/>
      <c r="K102" s="527"/>
      <c r="L102" s="568">
        <f t="shared" si="71"/>
        <v>0</v>
      </c>
      <c r="M102" s="141"/>
      <c r="N102" s="159">
        <f t="shared" si="50"/>
        <v>0</v>
      </c>
      <c r="O102" s="73">
        <f>'082044'!N102</f>
        <v>0</v>
      </c>
      <c r="P102" s="1">
        <f>'082092'!N102</f>
        <v>0</v>
      </c>
      <c r="Q102" s="73"/>
      <c r="R102" s="1"/>
      <c r="S102" s="1"/>
      <c r="T102" s="1"/>
      <c r="U102" s="1"/>
      <c r="V102" s="79"/>
      <c r="W102" s="489"/>
      <c r="X102" s="414"/>
      <c r="Y102" s="1"/>
      <c r="Z102" s="79"/>
      <c r="AA102" s="79"/>
      <c r="AB102" s="79"/>
      <c r="AC102" s="44"/>
    </row>
    <row r="103" spans="1:29" hidden="1" x14ac:dyDescent="0.25">
      <c r="B103" s="54"/>
      <c r="C103" s="2"/>
      <c r="D103" s="801" t="s">
        <v>521</v>
      </c>
      <c r="E103" s="801"/>
      <c r="F103" s="373"/>
      <c r="G103" s="621"/>
      <c r="H103" s="373"/>
      <c r="I103" s="373"/>
      <c r="J103" s="527"/>
      <c r="K103" s="527"/>
      <c r="L103" s="568">
        <f t="shared" si="71"/>
        <v>0</v>
      </c>
      <c r="M103" s="141"/>
      <c r="N103" s="159">
        <f t="shared" si="50"/>
        <v>0</v>
      </c>
      <c r="O103" s="73">
        <f>'082044'!N103</f>
        <v>0</v>
      </c>
      <c r="P103" s="1">
        <f>'082092'!N103</f>
        <v>0</v>
      </c>
      <c r="Q103" s="73"/>
      <c r="R103" s="1"/>
      <c r="S103" s="1"/>
      <c r="T103" s="1"/>
      <c r="U103" s="1"/>
      <c r="V103" s="79"/>
      <c r="W103" s="489"/>
      <c r="X103" s="414"/>
      <c r="Y103" s="1"/>
      <c r="Z103" s="79"/>
      <c r="AA103" s="79"/>
      <c r="AB103" s="79"/>
      <c r="AC103" s="44"/>
    </row>
    <row r="104" spans="1:29" hidden="1" x14ac:dyDescent="0.25">
      <c r="B104" s="54"/>
      <c r="C104" s="2"/>
      <c r="D104" s="801" t="s">
        <v>519</v>
      </c>
      <c r="E104" s="801"/>
      <c r="F104" s="373"/>
      <c r="G104" s="621"/>
      <c r="H104" s="373"/>
      <c r="I104" s="373"/>
      <c r="J104" s="527"/>
      <c r="K104" s="527"/>
      <c r="L104" s="568">
        <f t="shared" si="71"/>
        <v>0</v>
      </c>
      <c r="M104" s="141"/>
      <c r="N104" s="159">
        <f t="shared" si="50"/>
        <v>0</v>
      </c>
      <c r="O104" s="73">
        <f>'082044'!N104</f>
        <v>0</v>
      </c>
      <c r="P104" s="1">
        <f>'082092'!N104</f>
        <v>0</v>
      </c>
      <c r="Q104" s="73"/>
      <c r="R104" s="1"/>
      <c r="S104" s="1"/>
      <c r="T104" s="1"/>
      <c r="U104" s="1"/>
      <c r="V104" s="79"/>
      <c r="W104" s="489"/>
      <c r="X104" s="414"/>
      <c r="Y104" s="1"/>
      <c r="Z104" s="79"/>
      <c r="AA104" s="79"/>
      <c r="AB104" s="79"/>
      <c r="AC104" s="44"/>
    </row>
    <row r="105" spans="1:29" ht="25.5" hidden="1" customHeight="1" x14ac:dyDescent="0.25">
      <c r="B105" s="54"/>
      <c r="C105" s="2"/>
      <c r="D105" s="798" t="s">
        <v>523</v>
      </c>
      <c r="E105" s="798"/>
      <c r="F105" s="376"/>
      <c r="G105" s="624"/>
      <c r="H105" s="376"/>
      <c r="I105" s="376"/>
      <c r="J105" s="530"/>
      <c r="K105" s="530"/>
      <c r="L105" s="571">
        <f t="shared" si="71"/>
        <v>0</v>
      </c>
      <c r="M105" s="151"/>
      <c r="N105" s="159">
        <f t="shared" si="50"/>
        <v>0</v>
      </c>
      <c r="O105" s="73">
        <f>'082044'!N105</f>
        <v>0</v>
      </c>
      <c r="P105" s="1">
        <f>'082092'!N105</f>
        <v>0</v>
      </c>
      <c r="Q105" s="73"/>
      <c r="R105" s="1"/>
      <c r="S105" s="1"/>
      <c r="T105" s="1"/>
      <c r="U105" s="1"/>
      <c r="V105" s="79"/>
      <c r="W105" s="489"/>
      <c r="X105" s="414"/>
      <c r="Y105" s="1"/>
      <c r="Z105" s="79"/>
      <c r="AA105" s="79"/>
      <c r="AB105" s="79"/>
      <c r="AC105" s="44"/>
    </row>
    <row r="106" spans="1:29" hidden="1" x14ac:dyDescent="0.25">
      <c r="B106" s="54"/>
      <c r="C106" s="2"/>
      <c r="D106" s="801" t="s">
        <v>807</v>
      </c>
      <c r="E106" s="801"/>
      <c r="F106" s="373"/>
      <c r="G106" s="621"/>
      <c r="H106" s="373"/>
      <c r="I106" s="373"/>
      <c r="J106" s="527"/>
      <c r="K106" s="527"/>
      <c r="L106" s="568">
        <f t="shared" si="71"/>
        <v>0</v>
      </c>
      <c r="M106" s="141"/>
      <c r="N106" s="159">
        <f t="shared" si="50"/>
        <v>0</v>
      </c>
      <c r="O106" s="73">
        <f>'082044'!N106</f>
        <v>0</v>
      </c>
      <c r="P106" s="1">
        <f>'082092'!N106</f>
        <v>0</v>
      </c>
      <c r="Q106" s="73"/>
      <c r="R106" s="1"/>
      <c r="S106" s="1"/>
      <c r="T106" s="1"/>
      <c r="U106" s="1"/>
      <c r="V106" s="79"/>
      <c r="W106" s="489"/>
      <c r="X106" s="414"/>
      <c r="Y106" s="1"/>
      <c r="Z106" s="79"/>
      <c r="AA106" s="79"/>
      <c r="AB106" s="79"/>
      <c r="AC106" s="44"/>
    </row>
    <row r="107" spans="1:29" ht="25.5" hidden="1" customHeight="1" x14ac:dyDescent="0.25">
      <c r="B107" s="54"/>
      <c r="C107" s="2"/>
      <c r="D107" s="798" t="s">
        <v>526</v>
      </c>
      <c r="E107" s="798"/>
      <c r="F107" s="376"/>
      <c r="G107" s="624"/>
      <c r="H107" s="376"/>
      <c r="I107" s="376"/>
      <c r="J107" s="530"/>
      <c r="K107" s="530"/>
      <c r="L107" s="571">
        <f t="shared" si="71"/>
        <v>0</v>
      </c>
      <c r="M107" s="151"/>
      <c r="N107" s="159">
        <f t="shared" si="50"/>
        <v>0</v>
      </c>
      <c r="O107" s="73">
        <f>'082044'!N107</f>
        <v>0</v>
      </c>
      <c r="P107" s="1">
        <f>'082092'!N107</f>
        <v>0</v>
      </c>
      <c r="Q107" s="73"/>
      <c r="R107" s="1"/>
      <c r="S107" s="1"/>
      <c r="T107" s="1"/>
      <c r="U107" s="1"/>
      <c r="V107" s="79"/>
      <c r="W107" s="489"/>
      <c r="X107" s="414"/>
      <c r="Y107" s="1"/>
      <c r="Z107" s="79"/>
      <c r="AA107" s="79"/>
      <c r="AB107" s="79"/>
      <c r="AC107" s="44"/>
    </row>
    <row r="108" spans="1:29" ht="25.5" hidden="1" customHeight="1" x14ac:dyDescent="0.25">
      <c r="B108" s="54"/>
      <c r="C108" s="2"/>
      <c r="D108" s="798" t="s">
        <v>528</v>
      </c>
      <c r="E108" s="798"/>
      <c r="F108" s="376"/>
      <c r="G108" s="624"/>
      <c r="H108" s="376"/>
      <c r="I108" s="376"/>
      <c r="J108" s="530"/>
      <c r="K108" s="530"/>
      <c r="L108" s="571">
        <f t="shared" si="71"/>
        <v>0</v>
      </c>
      <c r="M108" s="151"/>
      <c r="N108" s="159">
        <f t="shared" si="50"/>
        <v>0</v>
      </c>
      <c r="O108" s="73">
        <f>'082044'!N108</f>
        <v>0</v>
      </c>
      <c r="P108" s="1">
        <f>'082092'!N108</f>
        <v>0</v>
      </c>
      <c r="Q108" s="73"/>
      <c r="R108" s="1"/>
      <c r="S108" s="1"/>
      <c r="T108" s="1"/>
      <c r="U108" s="1"/>
      <c r="V108" s="79"/>
      <c r="W108" s="489"/>
      <c r="X108" s="414"/>
      <c r="Y108" s="1"/>
      <c r="Z108" s="79"/>
      <c r="AA108" s="79"/>
      <c r="AB108" s="79"/>
      <c r="AC108" s="44"/>
    </row>
    <row r="109" spans="1:29" s="41" customFormat="1" hidden="1" x14ac:dyDescent="0.25">
      <c r="A109" s="125" t="s">
        <v>231</v>
      </c>
      <c r="B109" s="106" t="s">
        <v>664</v>
      </c>
      <c r="C109" s="811" t="s">
        <v>232</v>
      </c>
      <c r="D109" s="812"/>
      <c r="E109" s="812"/>
      <c r="F109" s="377">
        <f>F110+F111+F112+F113+F114+F115+F116+F117+F118+F119</f>
        <v>0</v>
      </c>
      <c r="G109" s="625">
        <f t="shared" ref="G109:K109" si="72">G110+G111+G112+G113+G114+G115+G116+G117+G118+G119</f>
        <v>0</v>
      </c>
      <c r="H109" s="377">
        <f t="shared" si="72"/>
        <v>0</v>
      </c>
      <c r="I109" s="377">
        <f t="shared" si="72"/>
        <v>0</v>
      </c>
      <c r="J109" s="531">
        <f t="shared" si="72"/>
        <v>0</v>
      </c>
      <c r="K109" s="531">
        <f t="shared" si="72"/>
        <v>0</v>
      </c>
      <c r="L109" s="572">
        <f>L110+L111+L112+L113+L114+L115+L116+L117+L118+L119</f>
        <v>0</v>
      </c>
      <c r="M109" s="152">
        <f t="shared" ref="M109:AC109" si="73">M110+M111+M112+M113+M114+M115+M116+M117+M118+M119</f>
        <v>0</v>
      </c>
      <c r="N109" s="162">
        <f t="shared" si="50"/>
        <v>0</v>
      </c>
      <c r="O109" s="108">
        <f>'082044'!N109</f>
        <v>0</v>
      </c>
      <c r="P109" s="109">
        <f>'082092'!N109</f>
        <v>0</v>
      </c>
      <c r="Q109" s="108">
        <f t="shared" si="73"/>
        <v>0</v>
      </c>
      <c r="R109" s="109">
        <f t="shared" si="73"/>
        <v>0</v>
      </c>
      <c r="S109" s="109">
        <f t="shared" si="73"/>
        <v>0</v>
      </c>
      <c r="T109" s="109">
        <f t="shared" si="73"/>
        <v>0</v>
      </c>
      <c r="U109" s="109">
        <f t="shared" si="73"/>
        <v>0</v>
      </c>
      <c r="V109" s="112">
        <f t="shared" si="73"/>
        <v>0</v>
      </c>
      <c r="W109" s="491">
        <f t="shared" ref="W109" si="74">W110+W111+W112+W113+W114+W115+W116+W117+W118+W119</f>
        <v>0</v>
      </c>
      <c r="X109" s="416">
        <f t="shared" si="73"/>
        <v>0</v>
      </c>
      <c r="Y109" s="109">
        <f t="shared" si="73"/>
        <v>0</v>
      </c>
      <c r="Z109" s="112">
        <f t="shared" si="73"/>
        <v>0</v>
      </c>
      <c r="AA109" s="112">
        <f t="shared" si="73"/>
        <v>0</v>
      </c>
      <c r="AB109" s="112">
        <f t="shared" si="73"/>
        <v>0</v>
      </c>
      <c r="AC109" s="113">
        <f t="shared" si="73"/>
        <v>0</v>
      </c>
    </row>
    <row r="110" spans="1:29" hidden="1" x14ac:dyDescent="0.25">
      <c r="B110" s="54"/>
      <c r="C110" s="2"/>
      <c r="D110" s="801" t="s">
        <v>368</v>
      </c>
      <c r="E110" s="801"/>
      <c r="F110" s="373"/>
      <c r="G110" s="621"/>
      <c r="H110" s="373"/>
      <c r="I110" s="373"/>
      <c r="J110" s="527"/>
      <c r="K110" s="527"/>
      <c r="L110" s="568">
        <f t="shared" ref="L110:L119" si="75">SUM(Q110:AC110)</f>
        <v>0</v>
      </c>
      <c r="M110" s="141"/>
      <c r="N110" s="159">
        <f t="shared" si="50"/>
        <v>0</v>
      </c>
      <c r="O110" s="73">
        <f>'082044'!N110</f>
        <v>0</v>
      </c>
      <c r="P110" s="1">
        <f>'082092'!N110</f>
        <v>0</v>
      </c>
      <c r="Q110" s="73"/>
      <c r="R110" s="1"/>
      <c r="S110" s="1"/>
      <c r="T110" s="1"/>
      <c r="U110" s="1"/>
      <c r="V110" s="79"/>
      <c r="W110" s="489"/>
      <c r="X110" s="414"/>
      <c r="Y110" s="1"/>
      <c r="Z110" s="79"/>
      <c r="AA110" s="79"/>
      <c r="AB110" s="79"/>
      <c r="AC110" s="44"/>
    </row>
    <row r="111" spans="1:29" hidden="1" x14ac:dyDescent="0.25">
      <c r="B111" s="54"/>
      <c r="C111" s="2"/>
      <c r="D111" s="801" t="s">
        <v>515</v>
      </c>
      <c r="E111" s="801"/>
      <c r="F111" s="373"/>
      <c r="G111" s="621"/>
      <c r="H111" s="373"/>
      <c r="I111" s="373"/>
      <c r="J111" s="527"/>
      <c r="K111" s="527"/>
      <c r="L111" s="568">
        <f t="shared" si="75"/>
        <v>0</v>
      </c>
      <c r="M111" s="141"/>
      <c r="N111" s="159">
        <f t="shared" si="50"/>
        <v>0</v>
      </c>
      <c r="O111" s="73">
        <f>'082044'!N111</f>
        <v>0</v>
      </c>
      <c r="P111" s="1">
        <f>'082092'!N111</f>
        <v>0</v>
      </c>
      <c r="Q111" s="73"/>
      <c r="R111" s="1"/>
      <c r="S111" s="1"/>
      <c r="T111" s="1"/>
      <c r="U111" s="1"/>
      <c r="V111" s="79"/>
      <c r="W111" s="489"/>
      <c r="X111" s="414"/>
      <c r="Y111" s="1"/>
      <c r="Z111" s="79"/>
      <c r="AA111" s="79"/>
      <c r="AB111" s="79"/>
      <c r="AC111" s="44"/>
    </row>
    <row r="112" spans="1:29" hidden="1" x14ac:dyDescent="0.25">
      <c r="B112" s="54"/>
      <c r="C112" s="2"/>
      <c r="D112" s="801" t="s">
        <v>517</v>
      </c>
      <c r="E112" s="801"/>
      <c r="F112" s="373"/>
      <c r="G112" s="621"/>
      <c r="H112" s="373"/>
      <c r="I112" s="373"/>
      <c r="J112" s="527"/>
      <c r="K112" s="527"/>
      <c r="L112" s="568">
        <f t="shared" si="75"/>
        <v>0</v>
      </c>
      <c r="M112" s="141"/>
      <c r="N112" s="159">
        <f t="shared" si="50"/>
        <v>0</v>
      </c>
      <c r="O112" s="73">
        <f>'082044'!N112</f>
        <v>0</v>
      </c>
      <c r="P112" s="1">
        <f>'082092'!N112</f>
        <v>0</v>
      </c>
      <c r="Q112" s="73"/>
      <c r="R112" s="1"/>
      <c r="S112" s="1"/>
      <c r="T112" s="1"/>
      <c r="U112" s="1"/>
      <c r="V112" s="79"/>
      <c r="W112" s="489"/>
      <c r="X112" s="414"/>
      <c r="Y112" s="1"/>
      <c r="Z112" s="79"/>
      <c r="AA112" s="79"/>
      <c r="AB112" s="79"/>
      <c r="AC112" s="44"/>
    </row>
    <row r="113" spans="1:29" hidden="1" x14ac:dyDescent="0.25">
      <c r="B113" s="54"/>
      <c r="C113" s="2"/>
      <c r="D113" s="801" t="s">
        <v>518</v>
      </c>
      <c r="E113" s="801"/>
      <c r="F113" s="373"/>
      <c r="G113" s="621"/>
      <c r="H113" s="373"/>
      <c r="I113" s="373"/>
      <c r="J113" s="527"/>
      <c r="K113" s="527"/>
      <c r="L113" s="568">
        <f t="shared" si="75"/>
        <v>0</v>
      </c>
      <c r="M113" s="141"/>
      <c r="N113" s="159">
        <f t="shared" si="50"/>
        <v>0</v>
      </c>
      <c r="O113" s="73">
        <f>'082044'!N113</f>
        <v>0</v>
      </c>
      <c r="P113" s="1">
        <f>'082092'!N113</f>
        <v>0</v>
      </c>
      <c r="Q113" s="73"/>
      <c r="R113" s="1"/>
      <c r="S113" s="1"/>
      <c r="T113" s="1"/>
      <c r="U113" s="1"/>
      <c r="V113" s="79"/>
      <c r="W113" s="489"/>
      <c r="X113" s="414"/>
      <c r="Y113" s="1"/>
      <c r="Z113" s="79"/>
      <c r="AA113" s="79"/>
      <c r="AB113" s="79"/>
      <c r="AC113" s="44"/>
    </row>
    <row r="114" spans="1:29" hidden="1" x14ac:dyDescent="0.25">
      <c r="B114" s="54"/>
      <c r="C114" s="2"/>
      <c r="D114" s="801" t="s">
        <v>522</v>
      </c>
      <c r="E114" s="801"/>
      <c r="F114" s="373"/>
      <c r="G114" s="621"/>
      <c r="H114" s="373"/>
      <c r="I114" s="373"/>
      <c r="J114" s="527"/>
      <c r="K114" s="527"/>
      <c r="L114" s="568">
        <f t="shared" si="75"/>
        <v>0</v>
      </c>
      <c r="M114" s="141"/>
      <c r="N114" s="159">
        <f t="shared" si="50"/>
        <v>0</v>
      </c>
      <c r="O114" s="73">
        <f>'082044'!N114</f>
        <v>0</v>
      </c>
      <c r="P114" s="1">
        <f>'082092'!N114</f>
        <v>0</v>
      </c>
      <c r="Q114" s="73"/>
      <c r="R114" s="1"/>
      <c r="S114" s="1"/>
      <c r="T114" s="1"/>
      <c r="U114" s="1"/>
      <c r="V114" s="79"/>
      <c r="W114" s="489"/>
      <c r="X114" s="414"/>
      <c r="Y114" s="1"/>
      <c r="Z114" s="79"/>
      <c r="AA114" s="79"/>
      <c r="AB114" s="79"/>
      <c r="AC114" s="44"/>
    </row>
    <row r="115" spans="1:29" hidden="1" x14ac:dyDescent="0.25">
      <c r="B115" s="54"/>
      <c r="C115" s="2"/>
      <c r="D115" s="801" t="s">
        <v>520</v>
      </c>
      <c r="E115" s="801"/>
      <c r="F115" s="373"/>
      <c r="G115" s="621"/>
      <c r="H115" s="373"/>
      <c r="I115" s="373"/>
      <c r="J115" s="527"/>
      <c r="K115" s="527"/>
      <c r="L115" s="568">
        <f t="shared" si="75"/>
        <v>0</v>
      </c>
      <c r="M115" s="141"/>
      <c r="N115" s="159">
        <f t="shared" si="50"/>
        <v>0</v>
      </c>
      <c r="O115" s="73">
        <f>'082044'!N115</f>
        <v>0</v>
      </c>
      <c r="P115" s="1">
        <f>'082092'!N115</f>
        <v>0</v>
      </c>
      <c r="Q115" s="73"/>
      <c r="R115" s="1"/>
      <c r="S115" s="1"/>
      <c r="T115" s="1"/>
      <c r="U115" s="1"/>
      <c r="V115" s="79"/>
      <c r="W115" s="489"/>
      <c r="X115" s="414"/>
      <c r="Y115" s="1"/>
      <c r="Z115" s="79"/>
      <c r="AA115" s="79"/>
      <c r="AB115" s="79"/>
      <c r="AC115" s="44"/>
    </row>
    <row r="116" spans="1:29" ht="25.5" hidden="1" customHeight="1" x14ac:dyDescent="0.25">
      <c r="B116" s="54"/>
      <c r="C116" s="2"/>
      <c r="D116" s="798" t="s">
        <v>524</v>
      </c>
      <c r="E116" s="798"/>
      <c r="F116" s="376"/>
      <c r="G116" s="624"/>
      <c r="H116" s="376"/>
      <c r="I116" s="376"/>
      <c r="J116" s="530"/>
      <c r="K116" s="530"/>
      <c r="L116" s="571">
        <f t="shared" si="75"/>
        <v>0</v>
      </c>
      <c r="M116" s="151"/>
      <c r="N116" s="159">
        <f t="shared" si="50"/>
        <v>0</v>
      </c>
      <c r="O116" s="73">
        <f>'082044'!N116</f>
        <v>0</v>
      </c>
      <c r="P116" s="1">
        <f>'082092'!N116</f>
        <v>0</v>
      </c>
      <c r="Q116" s="73"/>
      <c r="R116" s="1"/>
      <c r="S116" s="1"/>
      <c r="T116" s="1"/>
      <c r="U116" s="1"/>
      <c r="V116" s="79"/>
      <c r="W116" s="489"/>
      <c r="X116" s="414"/>
      <c r="Y116" s="1"/>
      <c r="Z116" s="79"/>
      <c r="AA116" s="79"/>
      <c r="AB116" s="79"/>
      <c r="AC116" s="44"/>
    </row>
    <row r="117" spans="1:29" hidden="1" x14ac:dyDescent="0.25">
      <c r="B117" s="54"/>
      <c r="C117" s="2"/>
      <c r="D117" s="801" t="s">
        <v>525</v>
      </c>
      <c r="E117" s="801"/>
      <c r="F117" s="373"/>
      <c r="G117" s="621"/>
      <c r="H117" s="373"/>
      <c r="I117" s="373"/>
      <c r="J117" s="527"/>
      <c r="K117" s="527"/>
      <c r="L117" s="568">
        <f t="shared" si="75"/>
        <v>0</v>
      </c>
      <c r="M117" s="141"/>
      <c r="N117" s="159">
        <f t="shared" si="50"/>
        <v>0</v>
      </c>
      <c r="O117" s="73">
        <f>'082044'!N117</f>
        <v>0</v>
      </c>
      <c r="P117" s="1">
        <f>'082092'!N117</f>
        <v>0</v>
      </c>
      <c r="Q117" s="73"/>
      <c r="R117" s="1"/>
      <c r="S117" s="1"/>
      <c r="T117" s="1"/>
      <c r="U117" s="1"/>
      <c r="V117" s="79"/>
      <c r="W117" s="489"/>
      <c r="X117" s="414"/>
      <c r="Y117" s="1"/>
      <c r="Z117" s="79"/>
      <c r="AA117" s="79"/>
      <c r="AB117" s="79"/>
      <c r="AC117" s="44"/>
    </row>
    <row r="118" spans="1:29" ht="25.5" hidden="1" customHeight="1" x14ac:dyDescent="0.25">
      <c r="B118" s="54"/>
      <c r="C118" s="2"/>
      <c r="D118" s="798" t="s">
        <v>527</v>
      </c>
      <c r="E118" s="798"/>
      <c r="F118" s="376"/>
      <c r="G118" s="624"/>
      <c r="H118" s="376"/>
      <c r="I118" s="376"/>
      <c r="J118" s="530"/>
      <c r="K118" s="530"/>
      <c r="L118" s="571">
        <f t="shared" si="75"/>
        <v>0</v>
      </c>
      <c r="M118" s="151"/>
      <c r="N118" s="159">
        <f t="shared" si="50"/>
        <v>0</v>
      </c>
      <c r="O118" s="73">
        <f>'082044'!N118</f>
        <v>0</v>
      </c>
      <c r="P118" s="1">
        <f>'082092'!N118</f>
        <v>0</v>
      </c>
      <c r="Q118" s="73"/>
      <c r="R118" s="1"/>
      <c r="S118" s="1"/>
      <c r="T118" s="1"/>
      <c r="U118" s="1"/>
      <c r="V118" s="79"/>
      <c r="W118" s="489"/>
      <c r="X118" s="414"/>
      <c r="Y118" s="1"/>
      <c r="Z118" s="79"/>
      <c r="AA118" s="79"/>
      <c r="AB118" s="79"/>
      <c r="AC118" s="44"/>
    </row>
    <row r="119" spans="1:29" ht="25.5" hidden="1" customHeight="1" x14ac:dyDescent="0.25">
      <c r="B119" s="54"/>
      <c r="C119" s="2"/>
      <c r="D119" s="798" t="s">
        <v>529</v>
      </c>
      <c r="E119" s="798"/>
      <c r="F119" s="376"/>
      <c r="G119" s="624"/>
      <c r="H119" s="376"/>
      <c r="I119" s="376"/>
      <c r="J119" s="530"/>
      <c r="K119" s="530"/>
      <c r="L119" s="571">
        <f t="shared" si="75"/>
        <v>0</v>
      </c>
      <c r="M119" s="151"/>
      <c r="N119" s="159">
        <f t="shared" si="50"/>
        <v>0</v>
      </c>
      <c r="O119" s="73">
        <f>'082044'!N119</f>
        <v>0</v>
      </c>
      <c r="P119" s="1">
        <f>'082092'!N119</f>
        <v>0</v>
      </c>
      <c r="Q119" s="73"/>
      <c r="R119" s="1"/>
      <c r="S119" s="1"/>
      <c r="T119" s="1"/>
      <c r="U119" s="1"/>
      <c r="V119" s="79"/>
      <c r="W119" s="489"/>
      <c r="X119" s="414"/>
      <c r="Y119" s="1"/>
      <c r="Z119" s="79"/>
      <c r="AA119" s="79"/>
      <c r="AB119" s="79"/>
      <c r="AC119" s="44"/>
    </row>
    <row r="120" spans="1:29" s="41" customFormat="1" ht="27.75" hidden="1" customHeight="1" x14ac:dyDescent="0.25">
      <c r="A120" s="125" t="s">
        <v>233</v>
      </c>
      <c r="B120" s="106" t="s">
        <v>665</v>
      </c>
      <c r="C120" s="853" t="s">
        <v>809</v>
      </c>
      <c r="D120" s="854"/>
      <c r="E120" s="854"/>
      <c r="F120" s="375">
        <f>F121+F122</f>
        <v>0</v>
      </c>
      <c r="G120" s="623">
        <f t="shared" ref="G120:K120" si="76">G121+G122</f>
        <v>0</v>
      </c>
      <c r="H120" s="375">
        <f t="shared" si="76"/>
        <v>0</v>
      </c>
      <c r="I120" s="375">
        <f t="shared" si="76"/>
        <v>0</v>
      </c>
      <c r="J120" s="529">
        <f t="shared" si="76"/>
        <v>0</v>
      </c>
      <c r="K120" s="529">
        <f t="shared" si="76"/>
        <v>0</v>
      </c>
      <c r="L120" s="570">
        <f>L121+L122</f>
        <v>0</v>
      </c>
      <c r="M120" s="150">
        <f t="shared" ref="M120:AC120" si="77">M121+M122</f>
        <v>0</v>
      </c>
      <c r="N120" s="162">
        <f t="shared" si="50"/>
        <v>0</v>
      </c>
      <c r="O120" s="108">
        <f>'082044'!N120</f>
        <v>0</v>
      </c>
      <c r="P120" s="109">
        <f>'082092'!N120</f>
        <v>0</v>
      </c>
      <c r="Q120" s="108">
        <f t="shared" si="77"/>
        <v>0</v>
      </c>
      <c r="R120" s="109">
        <f t="shared" si="77"/>
        <v>0</v>
      </c>
      <c r="S120" s="109">
        <f t="shared" si="77"/>
        <v>0</v>
      </c>
      <c r="T120" s="109">
        <f t="shared" si="77"/>
        <v>0</v>
      </c>
      <c r="U120" s="109">
        <f t="shared" si="77"/>
        <v>0</v>
      </c>
      <c r="V120" s="112">
        <f t="shared" si="77"/>
        <v>0</v>
      </c>
      <c r="W120" s="491">
        <f t="shared" ref="W120" si="78">W121+W122</f>
        <v>0</v>
      </c>
      <c r="X120" s="416">
        <f t="shared" si="77"/>
        <v>0</v>
      </c>
      <c r="Y120" s="109">
        <f t="shared" si="77"/>
        <v>0</v>
      </c>
      <c r="Z120" s="112">
        <f t="shared" si="77"/>
        <v>0</v>
      </c>
      <c r="AA120" s="112">
        <f t="shared" si="77"/>
        <v>0</v>
      </c>
      <c r="AB120" s="112">
        <f t="shared" si="77"/>
        <v>0</v>
      </c>
      <c r="AC120" s="113">
        <f t="shared" si="77"/>
        <v>0</v>
      </c>
    </row>
    <row r="121" spans="1:29" hidden="1" x14ac:dyDescent="0.25">
      <c r="B121" s="54"/>
      <c r="C121" s="2"/>
      <c r="D121" s="801" t="s">
        <v>531</v>
      </c>
      <c r="E121" s="801"/>
      <c r="F121" s="373"/>
      <c r="G121" s="621"/>
      <c r="H121" s="373"/>
      <c r="I121" s="373"/>
      <c r="J121" s="527"/>
      <c r="K121" s="527"/>
      <c r="L121" s="568">
        <f t="shared" ref="L121:L122" si="79">SUM(Q121:AC121)</f>
        <v>0</v>
      </c>
      <c r="M121" s="141"/>
      <c r="N121" s="159">
        <f t="shared" si="50"/>
        <v>0</v>
      </c>
      <c r="O121" s="73">
        <f>'082044'!N121</f>
        <v>0</v>
      </c>
      <c r="P121" s="1">
        <f>'082092'!N121</f>
        <v>0</v>
      </c>
      <c r="Q121" s="73"/>
      <c r="R121" s="1"/>
      <c r="S121" s="1"/>
      <c r="T121" s="1"/>
      <c r="U121" s="1"/>
      <c r="V121" s="79"/>
      <c r="W121" s="489"/>
      <c r="X121" s="414"/>
      <c r="Y121" s="1"/>
      <c r="Z121" s="79"/>
      <c r="AA121" s="79"/>
      <c r="AB121" s="79"/>
      <c r="AC121" s="44"/>
    </row>
    <row r="122" spans="1:29" ht="25.5" hidden="1" customHeight="1" x14ac:dyDescent="0.25">
      <c r="B122" s="54"/>
      <c r="C122" s="2"/>
      <c r="D122" s="798" t="s">
        <v>530</v>
      </c>
      <c r="E122" s="798"/>
      <c r="F122" s="376"/>
      <c r="G122" s="624"/>
      <c r="H122" s="376"/>
      <c r="I122" s="376"/>
      <c r="J122" s="530"/>
      <c r="K122" s="530"/>
      <c r="L122" s="571">
        <f t="shared" si="79"/>
        <v>0</v>
      </c>
      <c r="M122" s="151"/>
      <c r="N122" s="159">
        <f t="shared" si="50"/>
        <v>0</v>
      </c>
      <c r="O122" s="73">
        <f>'082044'!N122</f>
        <v>0</v>
      </c>
      <c r="P122" s="1">
        <f>'082092'!N122</f>
        <v>0</v>
      </c>
      <c r="Q122" s="73"/>
      <c r="R122" s="1"/>
      <c r="S122" s="1"/>
      <c r="T122" s="1"/>
      <c r="U122" s="1"/>
      <c r="V122" s="79"/>
      <c r="W122" s="489"/>
      <c r="X122" s="414"/>
      <c r="Y122" s="1"/>
      <c r="Z122" s="79"/>
      <c r="AA122" s="79"/>
      <c r="AB122" s="79"/>
      <c r="AC122" s="44"/>
    </row>
    <row r="123" spans="1:29" s="41" customFormat="1" hidden="1" x14ac:dyDescent="0.25">
      <c r="A123" s="125" t="s">
        <v>234</v>
      </c>
      <c r="B123" s="106" t="s">
        <v>667</v>
      </c>
      <c r="C123" s="853" t="s">
        <v>810</v>
      </c>
      <c r="D123" s="854"/>
      <c r="E123" s="854"/>
      <c r="F123" s="375">
        <f>F124+F125+F126+F127+F128+F129+F130+F131+F132+F133+F134</f>
        <v>0</v>
      </c>
      <c r="G123" s="623">
        <f t="shared" ref="G123:K123" si="80">G124+G125+G126+G127+G128+G129+G130+G131+G132+G133+G134</f>
        <v>0</v>
      </c>
      <c r="H123" s="375">
        <f t="shared" si="80"/>
        <v>0</v>
      </c>
      <c r="I123" s="375">
        <f t="shared" si="80"/>
        <v>0</v>
      </c>
      <c r="J123" s="529">
        <f t="shared" si="80"/>
        <v>0</v>
      </c>
      <c r="K123" s="529">
        <f t="shared" si="80"/>
        <v>0</v>
      </c>
      <c r="L123" s="570">
        <f>L124+L125+L126+L127+L128+L129+L130+L131+L132+L133+L134</f>
        <v>0</v>
      </c>
      <c r="M123" s="150">
        <f t="shared" ref="M123:AC123" si="81">M124+M125+M126+M127+M128+M129+M130+M131+M132+M133+M134</f>
        <v>0</v>
      </c>
      <c r="N123" s="162">
        <f t="shared" si="50"/>
        <v>0</v>
      </c>
      <c r="O123" s="108">
        <f>'082044'!N123</f>
        <v>0</v>
      </c>
      <c r="P123" s="109">
        <f>'082092'!N123</f>
        <v>0</v>
      </c>
      <c r="Q123" s="108">
        <f t="shared" si="81"/>
        <v>0</v>
      </c>
      <c r="R123" s="109">
        <f t="shared" si="81"/>
        <v>0</v>
      </c>
      <c r="S123" s="109">
        <f t="shared" si="81"/>
        <v>0</v>
      </c>
      <c r="T123" s="109">
        <f t="shared" si="81"/>
        <v>0</v>
      </c>
      <c r="U123" s="109">
        <f t="shared" si="81"/>
        <v>0</v>
      </c>
      <c r="V123" s="112">
        <f t="shared" si="81"/>
        <v>0</v>
      </c>
      <c r="W123" s="491">
        <f t="shared" ref="W123" si="82">W124+W125+W126+W127+W128+W129+W130+W131+W132+W133+W134</f>
        <v>0</v>
      </c>
      <c r="X123" s="416">
        <f t="shared" si="81"/>
        <v>0</v>
      </c>
      <c r="Y123" s="109">
        <f t="shared" si="81"/>
        <v>0</v>
      </c>
      <c r="Z123" s="112">
        <f t="shared" si="81"/>
        <v>0</v>
      </c>
      <c r="AA123" s="112">
        <f t="shared" si="81"/>
        <v>0</v>
      </c>
      <c r="AB123" s="112">
        <f t="shared" si="81"/>
        <v>0</v>
      </c>
      <c r="AC123" s="113">
        <f t="shared" si="81"/>
        <v>0</v>
      </c>
    </row>
    <row r="124" spans="1:29" hidden="1" x14ac:dyDescent="0.25">
      <c r="B124" s="54"/>
      <c r="C124" s="2"/>
      <c r="D124" s="801" t="s">
        <v>354</v>
      </c>
      <c r="E124" s="801"/>
      <c r="F124" s="373"/>
      <c r="G124" s="621"/>
      <c r="H124" s="373"/>
      <c r="I124" s="373"/>
      <c r="J124" s="527"/>
      <c r="K124" s="527"/>
      <c r="L124" s="568">
        <f t="shared" ref="L124:L137" si="83">SUM(Q124:AC124)</f>
        <v>0</v>
      </c>
      <c r="M124" s="141"/>
      <c r="N124" s="159">
        <f t="shared" si="50"/>
        <v>0</v>
      </c>
      <c r="O124" s="73">
        <f>'082044'!N124</f>
        <v>0</v>
      </c>
      <c r="P124" s="1">
        <f>'082092'!N124</f>
        <v>0</v>
      </c>
      <c r="Q124" s="73"/>
      <c r="R124" s="1"/>
      <c r="S124" s="1"/>
      <c r="T124" s="1"/>
      <c r="U124" s="1"/>
      <c r="V124" s="79"/>
      <c r="W124" s="489"/>
      <c r="X124" s="414"/>
      <c r="Y124" s="1"/>
      <c r="Z124" s="79"/>
      <c r="AA124" s="79"/>
      <c r="AB124" s="79"/>
      <c r="AC124" s="44"/>
    </row>
    <row r="125" spans="1:29" hidden="1" x14ac:dyDescent="0.25">
      <c r="B125" s="54"/>
      <c r="C125" s="2"/>
      <c r="D125" s="801" t="s">
        <v>357</v>
      </c>
      <c r="E125" s="801"/>
      <c r="F125" s="373"/>
      <c r="G125" s="621"/>
      <c r="H125" s="373"/>
      <c r="I125" s="373"/>
      <c r="J125" s="527"/>
      <c r="K125" s="527"/>
      <c r="L125" s="568">
        <f t="shared" si="83"/>
        <v>0</v>
      </c>
      <c r="M125" s="141"/>
      <c r="N125" s="159">
        <f t="shared" si="50"/>
        <v>0</v>
      </c>
      <c r="O125" s="73">
        <f>'082044'!N125</f>
        <v>0</v>
      </c>
      <c r="P125" s="1">
        <f>'082092'!N125</f>
        <v>0</v>
      </c>
      <c r="Q125" s="73"/>
      <c r="R125" s="1"/>
      <c r="S125" s="1"/>
      <c r="T125" s="1"/>
      <c r="U125" s="1"/>
      <c r="V125" s="79"/>
      <c r="W125" s="489"/>
      <c r="X125" s="414"/>
      <c r="Y125" s="1"/>
      <c r="Z125" s="79"/>
      <c r="AA125" s="79"/>
      <c r="AB125" s="79"/>
      <c r="AC125" s="44"/>
    </row>
    <row r="126" spans="1:29" hidden="1" x14ac:dyDescent="0.25">
      <c r="B126" s="54"/>
      <c r="C126" s="2"/>
      <c r="D126" s="801" t="s">
        <v>358</v>
      </c>
      <c r="E126" s="801"/>
      <c r="F126" s="373"/>
      <c r="G126" s="621"/>
      <c r="H126" s="373"/>
      <c r="I126" s="373"/>
      <c r="J126" s="527"/>
      <c r="K126" s="527"/>
      <c r="L126" s="568">
        <f t="shared" si="83"/>
        <v>0</v>
      </c>
      <c r="M126" s="141"/>
      <c r="N126" s="159">
        <f t="shared" si="50"/>
        <v>0</v>
      </c>
      <c r="O126" s="73">
        <f>'082044'!N126</f>
        <v>0</v>
      </c>
      <c r="P126" s="1">
        <f>'082092'!N126</f>
        <v>0</v>
      </c>
      <c r="Q126" s="73"/>
      <c r="R126" s="1"/>
      <c r="S126" s="1"/>
      <c r="T126" s="1"/>
      <c r="U126" s="1"/>
      <c r="V126" s="79"/>
      <c r="W126" s="489"/>
      <c r="X126" s="414"/>
      <c r="Y126" s="1"/>
      <c r="Z126" s="79"/>
      <c r="AA126" s="79"/>
      <c r="AB126" s="79"/>
      <c r="AC126" s="44"/>
    </row>
    <row r="127" spans="1:29" hidden="1" x14ac:dyDescent="0.25">
      <c r="B127" s="54"/>
      <c r="C127" s="2"/>
      <c r="D127" s="801" t="s">
        <v>355</v>
      </c>
      <c r="E127" s="801"/>
      <c r="F127" s="373"/>
      <c r="G127" s="621"/>
      <c r="H127" s="373"/>
      <c r="I127" s="373"/>
      <c r="J127" s="527"/>
      <c r="K127" s="527"/>
      <c r="L127" s="568">
        <f t="shared" si="83"/>
        <v>0</v>
      </c>
      <c r="M127" s="141"/>
      <c r="N127" s="159">
        <f t="shared" si="50"/>
        <v>0</v>
      </c>
      <c r="O127" s="73">
        <f>'082044'!N127</f>
        <v>0</v>
      </c>
      <c r="P127" s="1">
        <f>'082092'!N127</f>
        <v>0</v>
      </c>
      <c r="Q127" s="73"/>
      <c r="R127" s="1"/>
      <c r="S127" s="1"/>
      <c r="T127" s="1"/>
      <c r="U127" s="1"/>
      <c r="V127" s="79"/>
      <c r="W127" s="489"/>
      <c r="X127" s="414"/>
      <c r="Y127" s="1"/>
      <c r="Z127" s="79"/>
      <c r="AA127" s="79"/>
      <c r="AB127" s="79"/>
      <c r="AC127" s="44"/>
    </row>
    <row r="128" spans="1:29" hidden="1" x14ac:dyDescent="0.25">
      <c r="B128" s="54"/>
      <c r="C128" s="2"/>
      <c r="D128" s="801" t="s">
        <v>811</v>
      </c>
      <c r="E128" s="801"/>
      <c r="F128" s="373"/>
      <c r="G128" s="621"/>
      <c r="H128" s="373"/>
      <c r="I128" s="373"/>
      <c r="J128" s="527"/>
      <c r="K128" s="527"/>
      <c r="L128" s="568">
        <f t="shared" si="83"/>
        <v>0</v>
      </c>
      <c r="M128" s="141"/>
      <c r="N128" s="159">
        <f t="shared" si="50"/>
        <v>0</v>
      </c>
      <c r="O128" s="73">
        <f>'082044'!N128</f>
        <v>0</v>
      </c>
      <c r="P128" s="1">
        <f>'082092'!N128</f>
        <v>0</v>
      </c>
      <c r="Q128" s="73"/>
      <c r="R128" s="1"/>
      <c r="S128" s="1"/>
      <c r="T128" s="1"/>
      <c r="U128" s="1"/>
      <c r="V128" s="79"/>
      <c r="W128" s="489"/>
      <c r="X128" s="414"/>
      <c r="Y128" s="1"/>
      <c r="Z128" s="79"/>
      <c r="AA128" s="79"/>
      <c r="AB128" s="79"/>
      <c r="AC128" s="44"/>
    </row>
    <row r="129" spans="1:29" ht="25.5" hidden="1" customHeight="1" x14ac:dyDescent="0.25">
      <c r="B129" s="54"/>
      <c r="C129" s="2"/>
      <c r="D129" s="798" t="s">
        <v>532</v>
      </c>
      <c r="E129" s="798"/>
      <c r="F129" s="376"/>
      <c r="G129" s="624"/>
      <c r="H129" s="376"/>
      <c r="I129" s="376"/>
      <c r="J129" s="530"/>
      <c r="K129" s="530"/>
      <c r="L129" s="571">
        <f t="shared" si="83"/>
        <v>0</v>
      </c>
      <c r="M129" s="151"/>
      <c r="N129" s="159">
        <f t="shared" si="50"/>
        <v>0</v>
      </c>
      <c r="O129" s="73">
        <f>'082044'!N129</f>
        <v>0</v>
      </c>
      <c r="P129" s="1">
        <f>'082092'!N129</f>
        <v>0</v>
      </c>
      <c r="Q129" s="73"/>
      <c r="R129" s="1"/>
      <c r="S129" s="1"/>
      <c r="T129" s="1"/>
      <c r="U129" s="1"/>
      <c r="V129" s="79"/>
      <c r="W129" s="489"/>
      <c r="X129" s="414"/>
      <c r="Y129" s="1"/>
      <c r="Z129" s="79"/>
      <c r="AA129" s="79"/>
      <c r="AB129" s="79"/>
      <c r="AC129" s="44"/>
    </row>
    <row r="130" spans="1:29" ht="25.5" hidden="1" customHeight="1" x14ac:dyDescent="0.25">
      <c r="B130" s="54"/>
      <c r="C130" s="2"/>
      <c r="D130" s="798" t="s">
        <v>533</v>
      </c>
      <c r="E130" s="798"/>
      <c r="F130" s="376"/>
      <c r="G130" s="624"/>
      <c r="H130" s="376"/>
      <c r="I130" s="376"/>
      <c r="J130" s="530"/>
      <c r="K130" s="530"/>
      <c r="L130" s="571">
        <f t="shared" si="83"/>
        <v>0</v>
      </c>
      <c r="M130" s="151"/>
      <c r="N130" s="159">
        <f t="shared" si="50"/>
        <v>0</v>
      </c>
      <c r="O130" s="73">
        <f>'082044'!N130</f>
        <v>0</v>
      </c>
      <c r="P130" s="1">
        <f>'082092'!N130</f>
        <v>0</v>
      </c>
      <c r="Q130" s="73"/>
      <c r="R130" s="1"/>
      <c r="S130" s="1"/>
      <c r="T130" s="1"/>
      <c r="U130" s="1"/>
      <c r="V130" s="79"/>
      <c r="W130" s="489"/>
      <c r="X130" s="414"/>
      <c r="Y130" s="1"/>
      <c r="Z130" s="79"/>
      <c r="AA130" s="79"/>
      <c r="AB130" s="79"/>
      <c r="AC130" s="44"/>
    </row>
    <row r="131" spans="1:29" hidden="1" x14ac:dyDescent="0.25">
      <c r="B131" s="54"/>
      <c r="C131" s="2"/>
      <c r="D131" s="801" t="s">
        <v>364</v>
      </c>
      <c r="E131" s="801"/>
      <c r="F131" s="373"/>
      <c r="G131" s="621"/>
      <c r="H131" s="373"/>
      <c r="I131" s="373"/>
      <c r="J131" s="527"/>
      <c r="K131" s="527"/>
      <c r="L131" s="568">
        <f t="shared" si="83"/>
        <v>0</v>
      </c>
      <c r="M131" s="141"/>
      <c r="N131" s="159">
        <f t="shared" si="50"/>
        <v>0</v>
      </c>
      <c r="O131" s="73">
        <f>'082044'!N131</f>
        <v>0</v>
      </c>
      <c r="P131" s="1">
        <f>'082092'!N131</f>
        <v>0</v>
      </c>
      <c r="Q131" s="73"/>
      <c r="R131" s="1"/>
      <c r="S131" s="1"/>
      <c r="T131" s="1"/>
      <c r="U131" s="1"/>
      <c r="V131" s="79"/>
      <c r="W131" s="489"/>
      <c r="X131" s="414"/>
      <c r="Y131" s="1"/>
      <c r="Z131" s="79"/>
      <c r="AA131" s="79"/>
      <c r="AB131" s="79"/>
      <c r="AC131" s="44"/>
    </row>
    <row r="132" spans="1:29" hidden="1" x14ac:dyDescent="0.25">
      <c r="B132" s="54"/>
      <c r="C132" s="2"/>
      <c r="D132" s="801" t="s">
        <v>356</v>
      </c>
      <c r="E132" s="801"/>
      <c r="F132" s="373"/>
      <c r="G132" s="621"/>
      <c r="H132" s="373"/>
      <c r="I132" s="373"/>
      <c r="J132" s="527"/>
      <c r="K132" s="527"/>
      <c r="L132" s="568">
        <f t="shared" si="83"/>
        <v>0</v>
      </c>
      <c r="M132" s="141"/>
      <c r="N132" s="159">
        <f t="shared" si="50"/>
        <v>0</v>
      </c>
      <c r="O132" s="73">
        <f>'082044'!N132</f>
        <v>0</v>
      </c>
      <c r="P132" s="1">
        <f>'082092'!N132</f>
        <v>0</v>
      </c>
      <c r="Q132" s="73"/>
      <c r="R132" s="1"/>
      <c r="S132" s="1"/>
      <c r="T132" s="1"/>
      <c r="U132" s="1"/>
      <c r="V132" s="79"/>
      <c r="W132" s="489"/>
      <c r="X132" s="414"/>
      <c r="Y132" s="1"/>
      <c r="Z132" s="79"/>
      <c r="AA132" s="79"/>
      <c r="AB132" s="79"/>
      <c r="AC132" s="44"/>
    </row>
    <row r="133" spans="1:29" ht="25.5" hidden="1" customHeight="1" x14ac:dyDescent="0.25">
      <c r="B133" s="54"/>
      <c r="C133" s="2"/>
      <c r="D133" s="798" t="s">
        <v>534</v>
      </c>
      <c r="E133" s="798"/>
      <c r="F133" s="376"/>
      <c r="G133" s="624"/>
      <c r="H133" s="376"/>
      <c r="I133" s="376"/>
      <c r="J133" s="530"/>
      <c r="K133" s="530"/>
      <c r="L133" s="571">
        <f t="shared" si="83"/>
        <v>0</v>
      </c>
      <c r="M133" s="151"/>
      <c r="N133" s="159">
        <f t="shared" si="50"/>
        <v>0</v>
      </c>
      <c r="O133" s="73">
        <f>'082044'!N133</f>
        <v>0</v>
      </c>
      <c r="P133" s="1">
        <f>'082092'!N133</f>
        <v>0</v>
      </c>
      <c r="Q133" s="73"/>
      <c r="R133" s="1"/>
      <c r="S133" s="1"/>
      <c r="T133" s="1"/>
      <c r="U133" s="1"/>
      <c r="V133" s="79"/>
      <c r="W133" s="489"/>
      <c r="X133" s="414"/>
      <c r="Y133" s="1"/>
      <c r="Z133" s="79"/>
      <c r="AA133" s="79"/>
      <c r="AB133" s="79"/>
      <c r="AC133" s="44"/>
    </row>
    <row r="134" spans="1:29" hidden="1" x14ac:dyDescent="0.25">
      <c r="B134" s="54"/>
      <c r="C134" s="2"/>
      <c r="D134" s="801" t="s">
        <v>535</v>
      </c>
      <c r="E134" s="801"/>
      <c r="F134" s="373"/>
      <c r="G134" s="621"/>
      <c r="H134" s="373"/>
      <c r="I134" s="373"/>
      <c r="J134" s="527"/>
      <c r="K134" s="527"/>
      <c r="L134" s="568">
        <f t="shared" si="83"/>
        <v>0</v>
      </c>
      <c r="M134" s="141"/>
      <c r="N134" s="159">
        <f t="shared" si="50"/>
        <v>0</v>
      </c>
      <c r="O134" s="73">
        <f>'082044'!N134</f>
        <v>0</v>
      </c>
      <c r="P134" s="1">
        <f>'082092'!N134</f>
        <v>0</v>
      </c>
      <c r="Q134" s="73"/>
      <c r="R134" s="1"/>
      <c r="S134" s="1"/>
      <c r="T134" s="1"/>
      <c r="U134" s="1"/>
      <c r="V134" s="79"/>
      <c r="W134" s="489"/>
      <c r="X134" s="414"/>
      <c r="Y134" s="1"/>
      <c r="Z134" s="79"/>
      <c r="AA134" s="79"/>
      <c r="AB134" s="79"/>
      <c r="AC134" s="44"/>
    </row>
    <row r="135" spans="1:29" s="41" customFormat="1" hidden="1" x14ac:dyDescent="0.25">
      <c r="A135" s="125" t="s">
        <v>235</v>
      </c>
      <c r="B135" s="106" t="s">
        <v>666</v>
      </c>
      <c r="C135" s="811" t="s">
        <v>236</v>
      </c>
      <c r="D135" s="812"/>
      <c r="E135" s="812"/>
      <c r="F135" s="377"/>
      <c r="G135" s="625"/>
      <c r="H135" s="377"/>
      <c r="I135" s="377"/>
      <c r="J135" s="531"/>
      <c r="K135" s="531"/>
      <c r="L135" s="572">
        <f t="shared" si="83"/>
        <v>0</v>
      </c>
      <c r="M135" s="152"/>
      <c r="N135" s="162">
        <f t="shared" si="50"/>
        <v>0</v>
      </c>
      <c r="O135" s="108">
        <f>'082044'!N135</f>
        <v>0</v>
      </c>
      <c r="P135" s="109">
        <f>'082092'!N135</f>
        <v>0</v>
      </c>
      <c r="Q135" s="108"/>
      <c r="R135" s="109"/>
      <c r="S135" s="109"/>
      <c r="T135" s="109"/>
      <c r="U135" s="109"/>
      <c r="V135" s="112"/>
      <c r="W135" s="491"/>
      <c r="X135" s="416"/>
      <c r="Y135" s="109"/>
      <c r="Z135" s="112"/>
      <c r="AA135" s="112"/>
      <c r="AB135" s="112"/>
      <c r="AC135" s="113"/>
    </row>
    <row r="136" spans="1:29" s="41" customFormat="1" hidden="1" x14ac:dyDescent="0.25">
      <c r="A136" s="125" t="s">
        <v>237</v>
      </c>
      <c r="B136" s="106" t="s">
        <v>668</v>
      </c>
      <c r="C136" s="811" t="s">
        <v>238</v>
      </c>
      <c r="D136" s="812"/>
      <c r="E136" s="812"/>
      <c r="F136" s="377"/>
      <c r="G136" s="625"/>
      <c r="H136" s="377"/>
      <c r="I136" s="377"/>
      <c r="J136" s="531"/>
      <c r="K136" s="531"/>
      <c r="L136" s="572">
        <f t="shared" si="83"/>
        <v>0</v>
      </c>
      <c r="M136" s="152"/>
      <c r="N136" s="162">
        <f t="shared" si="50"/>
        <v>0</v>
      </c>
      <c r="O136" s="108">
        <f>'082044'!N136</f>
        <v>0</v>
      </c>
      <c r="P136" s="109">
        <f>'082092'!N136</f>
        <v>0</v>
      </c>
      <c r="Q136" s="108"/>
      <c r="R136" s="109"/>
      <c r="S136" s="109"/>
      <c r="T136" s="109"/>
      <c r="U136" s="109"/>
      <c r="V136" s="112"/>
      <c r="W136" s="491"/>
      <c r="X136" s="416"/>
      <c r="Y136" s="109"/>
      <c r="Z136" s="112"/>
      <c r="AA136" s="112"/>
      <c r="AB136" s="112"/>
      <c r="AC136" s="113"/>
    </row>
    <row r="137" spans="1:29" s="41" customFormat="1" hidden="1" x14ac:dyDescent="0.25">
      <c r="A137" s="125" t="s">
        <v>239</v>
      </c>
      <c r="B137" s="106" t="s">
        <v>669</v>
      </c>
      <c r="C137" s="811" t="s">
        <v>240</v>
      </c>
      <c r="D137" s="812"/>
      <c r="E137" s="812"/>
      <c r="F137" s="377"/>
      <c r="G137" s="625"/>
      <c r="H137" s="377"/>
      <c r="I137" s="377"/>
      <c r="J137" s="531"/>
      <c r="K137" s="531"/>
      <c r="L137" s="572">
        <f t="shared" si="83"/>
        <v>0</v>
      </c>
      <c r="M137" s="152"/>
      <c r="N137" s="162">
        <f t="shared" ref="N137:N200" si="84">SUM(L137:M137)</f>
        <v>0</v>
      </c>
      <c r="O137" s="108">
        <f>'082044'!N137</f>
        <v>0</v>
      </c>
      <c r="P137" s="109">
        <f>'082092'!N137</f>
        <v>0</v>
      </c>
      <c r="Q137" s="108"/>
      <c r="R137" s="109"/>
      <c r="S137" s="109"/>
      <c r="T137" s="109"/>
      <c r="U137" s="109"/>
      <c r="V137" s="112"/>
      <c r="W137" s="491"/>
      <c r="X137" s="416"/>
      <c r="Y137" s="109"/>
      <c r="Z137" s="112"/>
      <c r="AA137" s="112"/>
      <c r="AB137" s="112"/>
      <c r="AC137" s="113"/>
    </row>
    <row r="138" spans="1:29" s="41" customFormat="1" hidden="1" x14ac:dyDescent="0.25">
      <c r="A138" s="125" t="s">
        <v>241</v>
      </c>
      <c r="B138" s="106" t="s">
        <v>670</v>
      </c>
      <c r="C138" s="811" t="s">
        <v>242</v>
      </c>
      <c r="D138" s="812"/>
      <c r="E138" s="812"/>
      <c r="F138" s="377">
        <f>F139+F140+F141+F142+F143+F144+F145+F146+F147+F148</f>
        <v>0</v>
      </c>
      <c r="G138" s="625">
        <f t="shared" ref="G138:K138" si="85">G139+G140+G141+G142+G143+G144+G145+G146+G147+G148</f>
        <v>0</v>
      </c>
      <c r="H138" s="377">
        <f t="shared" si="85"/>
        <v>0</v>
      </c>
      <c r="I138" s="377">
        <f t="shared" si="85"/>
        <v>0</v>
      </c>
      <c r="J138" s="531">
        <f t="shared" si="85"/>
        <v>0</v>
      </c>
      <c r="K138" s="531">
        <f t="shared" si="85"/>
        <v>0</v>
      </c>
      <c r="L138" s="572">
        <f>L139+L140+L141+L142+L143+L144+L145+L146+L147+L148</f>
        <v>0</v>
      </c>
      <c r="M138" s="152">
        <f t="shared" ref="M138:AC138" si="86">M139+M140+M141+M142+M143+M144+M145+M146+M147+M148</f>
        <v>0</v>
      </c>
      <c r="N138" s="162">
        <f t="shared" si="84"/>
        <v>0</v>
      </c>
      <c r="O138" s="108">
        <f>'082044'!N138</f>
        <v>0</v>
      </c>
      <c r="P138" s="109">
        <f>'082092'!N138</f>
        <v>0</v>
      </c>
      <c r="Q138" s="108">
        <f t="shared" si="86"/>
        <v>0</v>
      </c>
      <c r="R138" s="109">
        <f t="shared" si="86"/>
        <v>0</v>
      </c>
      <c r="S138" s="109">
        <f t="shared" si="86"/>
        <v>0</v>
      </c>
      <c r="T138" s="109">
        <f t="shared" si="86"/>
        <v>0</v>
      </c>
      <c r="U138" s="109">
        <f t="shared" si="86"/>
        <v>0</v>
      </c>
      <c r="V138" s="112">
        <f t="shared" si="86"/>
        <v>0</v>
      </c>
      <c r="W138" s="491">
        <f t="shared" ref="W138" si="87">W139+W140+W141+W142+W143+W144+W145+W146+W147+W148</f>
        <v>0</v>
      </c>
      <c r="X138" s="416">
        <f t="shared" si="86"/>
        <v>0</v>
      </c>
      <c r="Y138" s="109">
        <f t="shared" si="86"/>
        <v>0</v>
      </c>
      <c r="Z138" s="112">
        <f t="shared" si="86"/>
        <v>0</v>
      </c>
      <c r="AA138" s="112">
        <f t="shared" si="86"/>
        <v>0</v>
      </c>
      <c r="AB138" s="112">
        <f t="shared" si="86"/>
        <v>0</v>
      </c>
      <c r="AC138" s="113">
        <f t="shared" si="86"/>
        <v>0</v>
      </c>
    </row>
    <row r="139" spans="1:29" hidden="1" x14ac:dyDescent="0.25">
      <c r="B139" s="54"/>
      <c r="C139" s="2"/>
      <c r="D139" s="801" t="s">
        <v>359</v>
      </c>
      <c r="E139" s="801"/>
      <c r="F139" s="373"/>
      <c r="G139" s="621"/>
      <c r="H139" s="373"/>
      <c r="I139" s="373"/>
      <c r="J139" s="527"/>
      <c r="K139" s="527"/>
      <c r="L139" s="568">
        <f t="shared" ref="L139:L149" si="88">SUM(Q139:AC139)</f>
        <v>0</v>
      </c>
      <c r="M139" s="141"/>
      <c r="N139" s="159">
        <f t="shared" si="84"/>
        <v>0</v>
      </c>
      <c r="O139" s="73">
        <f>'082044'!N139</f>
        <v>0</v>
      </c>
      <c r="P139" s="1">
        <f>'082092'!N139</f>
        <v>0</v>
      </c>
      <c r="Q139" s="73"/>
      <c r="R139" s="1"/>
      <c r="S139" s="1"/>
      <c r="T139" s="1"/>
      <c r="U139" s="1"/>
      <c r="V139" s="79"/>
      <c r="W139" s="489"/>
      <c r="X139" s="414"/>
      <c r="Y139" s="1"/>
      <c r="Z139" s="79"/>
      <c r="AA139" s="79"/>
      <c r="AB139" s="79"/>
      <c r="AC139" s="44"/>
    </row>
    <row r="140" spans="1:29" hidden="1" x14ac:dyDescent="0.25">
      <c r="B140" s="54"/>
      <c r="C140" s="2"/>
      <c r="D140" s="801" t="s">
        <v>360</v>
      </c>
      <c r="E140" s="801"/>
      <c r="F140" s="373"/>
      <c r="G140" s="621"/>
      <c r="H140" s="373"/>
      <c r="I140" s="373"/>
      <c r="J140" s="527"/>
      <c r="K140" s="527"/>
      <c r="L140" s="568">
        <f t="shared" si="88"/>
        <v>0</v>
      </c>
      <c r="M140" s="141"/>
      <c r="N140" s="159">
        <f t="shared" si="84"/>
        <v>0</v>
      </c>
      <c r="O140" s="73">
        <f>'082044'!N140</f>
        <v>0</v>
      </c>
      <c r="P140" s="1">
        <f>'082092'!N140</f>
        <v>0</v>
      </c>
      <c r="Q140" s="73"/>
      <c r="R140" s="1"/>
      <c r="S140" s="1"/>
      <c r="T140" s="1"/>
      <c r="U140" s="1"/>
      <c r="V140" s="79"/>
      <c r="W140" s="489"/>
      <c r="X140" s="414"/>
      <c r="Y140" s="1"/>
      <c r="Z140" s="79"/>
      <c r="AA140" s="79"/>
      <c r="AB140" s="79"/>
      <c r="AC140" s="44"/>
    </row>
    <row r="141" spans="1:29" hidden="1" x14ac:dyDescent="0.25">
      <c r="B141" s="54"/>
      <c r="C141" s="2"/>
      <c r="D141" s="801" t="s">
        <v>361</v>
      </c>
      <c r="E141" s="801"/>
      <c r="F141" s="373"/>
      <c r="G141" s="621"/>
      <c r="H141" s="373"/>
      <c r="I141" s="373"/>
      <c r="J141" s="527"/>
      <c r="K141" s="527"/>
      <c r="L141" s="568">
        <f t="shared" si="88"/>
        <v>0</v>
      </c>
      <c r="M141" s="141"/>
      <c r="N141" s="159">
        <f t="shared" si="84"/>
        <v>0</v>
      </c>
      <c r="O141" s="73">
        <f>'082044'!N141</f>
        <v>0</v>
      </c>
      <c r="P141" s="1">
        <f>'082092'!N141</f>
        <v>0</v>
      </c>
      <c r="Q141" s="73"/>
      <c r="R141" s="1"/>
      <c r="S141" s="1"/>
      <c r="T141" s="1"/>
      <c r="U141" s="1"/>
      <c r="V141" s="79"/>
      <c r="W141" s="489"/>
      <c r="X141" s="414"/>
      <c r="Y141" s="1"/>
      <c r="Z141" s="79"/>
      <c r="AA141" s="79"/>
      <c r="AB141" s="79"/>
      <c r="AC141" s="44"/>
    </row>
    <row r="142" spans="1:29" hidden="1" x14ac:dyDescent="0.25">
      <c r="B142" s="54"/>
      <c r="C142" s="2"/>
      <c r="D142" s="801" t="s">
        <v>362</v>
      </c>
      <c r="E142" s="801"/>
      <c r="F142" s="373"/>
      <c r="G142" s="621"/>
      <c r="H142" s="373"/>
      <c r="I142" s="373"/>
      <c r="J142" s="527"/>
      <c r="K142" s="527"/>
      <c r="L142" s="568">
        <f t="shared" si="88"/>
        <v>0</v>
      </c>
      <c r="M142" s="141"/>
      <c r="N142" s="159">
        <f t="shared" si="84"/>
        <v>0</v>
      </c>
      <c r="O142" s="73">
        <f>'082044'!N142</f>
        <v>0</v>
      </c>
      <c r="P142" s="1">
        <f>'082092'!N142</f>
        <v>0</v>
      </c>
      <c r="Q142" s="73"/>
      <c r="R142" s="1"/>
      <c r="S142" s="1"/>
      <c r="T142" s="1"/>
      <c r="U142" s="1"/>
      <c r="V142" s="79"/>
      <c r="W142" s="489"/>
      <c r="X142" s="414"/>
      <c r="Y142" s="1"/>
      <c r="Z142" s="79"/>
      <c r="AA142" s="79"/>
      <c r="AB142" s="79"/>
      <c r="AC142" s="44"/>
    </row>
    <row r="143" spans="1:29" hidden="1" x14ac:dyDescent="0.25">
      <c r="B143" s="54"/>
      <c r="C143" s="2"/>
      <c r="D143" s="801" t="s">
        <v>363</v>
      </c>
      <c r="E143" s="801"/>
      <c r="F143" s="373"/>
      <c r="G143" s="621"/>
      <c r="H143" s="373"/>
      <c r="I143" s="373"/>
      <c r="J143" s="527"/>
      <c r="K143" s="527"/>
      <c r="L143" s="568">
        <f t="shared" si="88"/>
        <v>0</v>
      </c>
      <c r="M143" s="141"/>
      <c r="N143" s="159">
        <f t="shared" si="84"/>
        <v>0</v>
      </c>
      <c r="O143" s="73">
        <f>'082044'!N143</f>
        <v>0</v>
      </c>
      <c r="P143" s="1">
        <f>'082092'!N143</f>
        <v>0</v>
      </c>
      <c r="Q143" s="73"/>
      <c r="R143" s="1"/>
      <c r="S143" s="1"/>
      <c r="T143" s="1"/>
      <c r="U143" s="1"/>
      <c r="V143" s="79"/>
      <c r="W143" s="489"/>
      <c r="X143" s="414"/>
      <c r="Y143" s="1"/>
      <c r="Z143" s="79"/>
      <c r="AA143" s="79"/>
      <c r="AB143" s="79"/>
      <c r="AC143" s="44"/>
    </row>
    <row r="144" spans="1:29" ht="25.5" hidden="1" customHeight="1" x14ac:dyDescent="0.25">
      <c r="B144" s="54"/>
      <c r="C144" s="2"/>
      <c r="D144" s="798" t="s">
        <v>536</v>
      </c>
      <c r="E144" s="798"/>
      <c r="F144" s="376"/>
      <c r="G144" s="624"/>
      <c r="H144" s="376"/>
      <c r="I144" s="376"/>
      <c r="J144" s="530"/>
      <c r="K144" s="530"/>
      <c r="L144" s="571">
        <f t="shared" si="88"/>
        <v>0</v>
      </c>
      <c r="M144" s="151"/>
      <c r="N144" s="159">
        <f t="shared" si="84"/>
        <v>0</v>
      </c>
      <c r="O144" s="73">
        <f>'082044'!N144</f>
        <v>0</v>
      </c>
      <c r="P144" s="1">
        <f>'082092'!N144</f>
        <v>0</v>
      </c>
      <c r="Q144" s="73"/>
      <c r="R144" s="1"/>
      <c r="S144" s="1"/>
      <c r="T144" s="1"/>
      <c r="U144" s="1"/>
      <c r="V144" s="79"/>
      <c r="W144" s="489"/>
      <c r="X144" s="414"/>
      <c r="Y144" s="1"/>
      <c r="Z144" s="79"/>
      <c r="AA144" s="79"/>
      <c r="AB144" s="79"/>
      <c r="AC144" s="44"/>
    </row>
    <row r="145" spans="1:29" ht="25.5" hidden="1" customHeight="1" x14ac:dyDescent="0.25">
      <c r="B145" s="54"/>
      <c r="C145" s="2"/>
      <c r="D145" s="798" t="s">
        <v>539</v>
      </c>
      <c r="E145" s="798"/>
      <c r="F145" s="376"/>
      <c r="G145" s="624"/>
      <c r="H145" s="376"/>
      <c r="I145" s="376"/>
      <c r="J145" s="530"/>
      <c r="K145" s="530"/>
      <c r="L145" s="571">
        <f t="shared" si="88"/>
        <v>0</v>
      </c>
      <c r="M145" s="151"/>
      <c r="N145" s="159">
        <f t="shared" si="84"/>
        <v>0</v>
      </c>
      <c r="O145" s="73">
        <f>'082044'!N145</f>
        <v>0</v>
      </c>
      <c r="P145" s="1">
        <f>'082092'!N145</f>
        <v>0</v>
      </c>
      <c r="Q145" s="73"/>
      <c r="R145" s="1"/>
      <c r="S145" s="1"/>
      <c r="T145" s="1"/>
      <c r="U145" s="1"/>
      <c r="V145" s="79"/>
      <c r="W145" s="489"/>
      <c r="X145" s="414"/>
      <c r="Y145" s="1"/>
      <c r="Z145" s="79"/>
      <c r="AA145" s="79"/>
      <c r="AB145" s="79"/>
      <c r="AC145" s="44"/>
    </row>
    <row r="146" spans="1:29" hidden="1" x14ac:dyDescent="0.25">
      <c r="B146" s="54"/>
      <c r="C146" s="2"/>
      <c r="D146" s="801" t="s">
        <v>365</v>
      </c>
      <c r="E146" s="801"/>
      <c r="F146" s="373"/>
      <c r="G146" s="621"/>
      <c r="H146" s="373"/>
      <c r="I146" s="373"/>
      <c r="J146" s="527"/>
      <c r="K146" s="527"/>
      <c r="L146" s="568">
        <f t="shared" si="88"/>
        <v>0</v>
      </c>
      <c r="M146" s="141"/>
      <c r="N146" s="159">
        <f t="shared" si="84"/>
        <v>0</v>
      </c>
      <c r="O146" s="73">
        <f>'082044'!N146</f>
        <v>0</v>
      </c>
      <c r="P146" s="1">
        <f>'082092'!N146</f>
        <v>0</v>
      </c>
      <c r="Q146" s="73"/>
      <c r="R146" s="1"/>
      <c r="S146" s="1"/>
      <c r="T146" s="1"/>
      <c r="U146" s="1"/>
      <c r="V146" s="79"/>
      <c r="W146" s="489"/>
      <c r="X146" s="414"/>
      <c r="Y146" s="1"/>
      <c r="Z146" s="79"/>
      <c r="AA146" s="79"/>
      <c r="AB146" s="79"/>
      <c r="AC146" s="44"/>
    </row>
    <row r="147" spans="1:29" ht="25.5" hidden="1" customHeight="1" x14ac:dyDescent="0.25">
      <c r="B147" s="54"/>
      <c r="C147" s="2"/>
      <c r="D147" s="798" t="s">
        <v>542</v>
      </c>
      <c r="E147" s="798"/>
      <c r="F147" s="376"/>
      <c r="G147" s="624"/>
      <c r="H147" s="376"/>
      <c r="I147" s="376"/>
      <c r="J147" s="530"/>
      <c r="K147" s="530"/>
      <c r="L147" s="571">
        <f t="shared" si="88"/>
        <v>0</v>
      </c>
      <c r="M147" s="151"/>
      <c r="N147" s="159">
        <f t="shared" si="84"/>
        <v>0</v>
      </c>
      <c r="O147" s="73">
        <f>'082044'!N147</f>
        <v>0</v>
      </c>
      <c r="P147" s="1">
        <f>'082092'!N147</f>
        <v>0</v>
      </c>
      <c r="Q147" s="73"/>
      <c r="R147" s="1"/>
      <c r="S147" s="1"/>
      <c r="T147" s="1"/>
      <c r="U147" s="1"/>
      <c r="V147" s="79"/>
      <c r="W147" s="489"/>
      <c r="X147" s="414"/>
      <c r="Y147" s="1"/>
      <c r="Z147" s="79"/>
      <c r="AA147" s="79"/>
      <c r="AB147" s="79"/>
      <c r="AC147" s="44"/>
    </row>
    <row r="148" spans="1:29" hidden="1" x14ac:dyDescent="0.25">
      <c r="B148" s="54"/>
      <c r="C148" s="2"/>
      <c r="D148" s="801" t="s">
        <v>543</v>
      </c>
      <c r="E148" s="801"/>
      <c r="F148" s="373"/>
      <c r="G148" s="621"/>
      <c r="H148" s="373"/>
      <c r="I148" s="373"/>
      <c r="J148" s="527"/>
      <c r="K148" s="527"/>
      <c r="L148" s="568">
        <f t="shared" si="88"/>
        <v>0</v>
      </c>
      <c r="M148" s="141"/>
      <c r="N148" s="159">
        <f t="shared" si="84"/>
        <v>0</v>
      </c>
      <c r="O148" s="73">
        <f>'082044'!N148</f>
        <v>0</v>
      </c>
      <c r="P148" s="1">
        <f>'082092'!N148</f>
        <v>0</v>
      </c>
      <c r="Q148" s="73"/>
      <c r="R148" s="1"/>
      <c r="S148" s="1"/>
      <c r="T148" s="1"/>
      <c r="U148" s="1"/>
      <c r="V148" s="79"/>
      <c r="W148" s="489"/>
      <c r="X148" s="414"/>
      <c r="Y148" s="1"/>
      <c r="Z148" s="79"/>
      <c r="AA148" s="79"/>
      <c r="AB148" s="79"/>
      <c r="AC148" s="44"/>
    </row>
    <row r="149" spans="1:29" s="41" customFormat="1" ht="15.75" hidden="1" thickBot="1" x14ac:dyDescent="0.3">
      <c r="A149" s="125" t="s">
        <v>243</v>
      </c>
      <c r="B149" s="134" t="s">
        <v>671</v>
      </c>
      <c r="C149" s="851" t="s">
        <v>244</v>
      </c>
      <c r="D149" s="852"/>
      <c r="E149" s="852"/>
      <c r="F149" s="378"/>
      <c r="G149" s="626"/>
      <c r="H149" s="378"/>
      <c r="I149" s="378"/>
      <c r="J149" s="532"/>
      <c r="K149" s="532"/>
      <c r="L149" s="573">
        <f t="shared" si="88"/>
        <v>0</v>
      </c>
      <c r="M149" s="153"/>
      <c r="N149" s="162">
        <f t="shared" si="84"/>
        <v>0</v>
      </c>
      <c r="O149" s="108">
        <f>'082044'!N149</f>
        <v>0</v>
      </c>
      <c r="P149" s="109">
        <f>'082092'!N149</f>
        <v>0</v>
      </c>
      <c r="Q149" s="108"/>
      <c r="R149" s="109"/>
      <c r="S149" s="109"/>
      <c r="T149" s="109"/>
      <c r="U149" s="109"/>
      <c r="V149" s="112"/>
      <c r="W149" s="491"/>
      <c r="X149" s="416"/>
      <c r="Y149" s="109"/>
      <c r="Z149" s="112"/>
      <c r="AA149" s="112"/>
      <c r="AB149" s="112"/>
      <c r="AC149" s="113"/>
    </row>
    <row r="150" spans="1:29" ht="15.75" thickBot="1" x14ac:dyDescent="0.3">
      <c r="B150" s="98" t="s">
        <v>245</v>
      </c>
      <c r="C150" s="807" t="s">
        <v>246</v>
      </c>
      <c r="D150" s="808"/>
      <c r="E150" s="808"/>
      <c r="F150" s="369">
        <f>F151+F152+F155+F156+F157+F158+F159</f>
        <v>317500</v>
      </c>
      <c r="G150" s="617">
        <f t="shared" ref="G150:K150" si="89">G151+G152+G155+G156+G157+G158+G159</f>
        <v>319170</v>
      </c>
      <c r="H150" s="369">
        <f t="shared" si="89"/>
        <v>595920</v>
      </c>
      <c r="I150" s="369">
        <f t="shared" si="89"/>
        <v>595920</v>
      </c>
      <c r="J150" s="523">
        <f t="shared" si="89"/>
        <v>927130</v>
      </c>
      <c r="K150" s="523">
        <f t="shared" si="89"/>
        <v>1255803</v>
      </c>
      <c r="L150" s="564">
        <f>L151+L152+L155+L156+L157+L158+L159</f>
        <v>704733</v>
      </c>
      <c r="M150" s="144">
        <f>M151+M152+M155+M156+M157+M158+M159</f>
        <v>0</v>
      </c>
      <c r="N150" s="156">
        <f t="shared" si="84"/>
        <v>704733</v>
      </c>
      <c r="O150" s="84">
        <f>'082044'!N150</f>
        <v>697003</v>
      </c>
      <c r="P150" s="85">
        <f>'082092'!N150</f>
        <v>7730</v>
      </c>
      <c r="Q150" s="84">
        <f t="shared" ref="Q150:AC150" si="90">Q151+Q152+Q155+Q156+Q157+Q158+Q159</f>
        <v>0</v>
      </c>
      <c r="R150" s="85">
        <f t="shared" si="90"/>
        <v>0</v>
      </c>
      <c r="S150" s="85">
        <f t="shared" si="90"/>
        <v>0</v>
      </c>
      <c r="T150" s="85">
        <f t="shared" si="90"/>
        <v>0</v>
      </c>
      <c r="U150" s="85">
        <f t="shared" si="90"/>
        <v>1670</v>
      </c>
      <c r="V150" s="88">
        <f t="shared" si="90"/>
        <v>-1670</v>
      </c>
      <c r="W150" s="484">
        <f t="shared" si="90"/>
        <v>0</v>
      </c>
      <c r="X150" s="409">
        <f t="shared" si="90"/>
        <v>0</v>
      </c>
      <c r="Y150" s="85">
        <f t="shared" si="90"/>
        <v>28382</v>
      </c>
      <c r="Z150" s="88">
        <f t="shared" si="90"/>
        <v>156066</v>
      </c>
      <c r="AA150" s="88">
        <f t="shared" si="90"/>
        <v>57025</v>
      </c>
      <c r="AB150" s="88">
        <f t="shared" si="90"/>
        <v>38135</v>
      </c>
      <c r="AC150" s="89">
        <f t="shared" si="90"/>
        <v>425125</v>
      </c>
    </row>
    <row r="151" spans="1:29" s="18" customFormat="1" hidden="1" x14ac:dyDescent="0.25">
      <c r="A151" s="125" t="s">
        <v>247</v>
      </c>
      <c r="B151" s="114" t="s">
        <v>672</v>
      </c>
      <c r="C151" s="834" t="s">
        <v>248</v>
      </c>
      <c r="D151" s="835"/>
      <c r="E151" s="835"/>
      <c r="F151" s="364"/>
      <c r="G151" s="612"/>
      <c r="H151" s="364"/>
      <c r="I151" s="364"/>
      <c r="J151" s="518"/>
      <c r="K151" s="518"/>
      <c r="L151" s="559">
        <f t="shared" ref="L151" si="91">SUM(Q151:AC151)</f>
        <v>0</v>
      </c>
      <c r="M151" s="140"/>
      <c r="N151" s="158">
        <f t="shared" si="84"/>
        <v>0</v>
      </c>
      <c r="O151" s="92">
        <f>'082044'!N151</f>
        <v>0</v>
      </c>
      <c r="P151" s="93">
        <f>'082092'!N151</f>
        <v>0</v>
      </c>
      <c r="Q151" s="92"/>
      <c r="R151" s="93"/>
      <c r="S151" s="93"/>
      <c r="T151" s="93"/>
      <c r="U151" s="93"/>
      <c r="V151" s="96"/>
      <c r="W151" s="487"/>
      <c r="X151" s="412"/>
      <c r="Y151" s="93"/>
      <c r="Z151" s="96"/>
      <c r="AA151" s="96"/>
      <c r="AB151" s="96"/>
      <c r="AC151" s="97"/>
    </row>
    <row r="152" spans="1:29" s="18" customFormat="1" hidden="1" x14ac:dyDescent="0.25">
      <c r="A152" s="125" t="s">
        <v>249</v>
      </c>
      <c r="B152" s="90" t="s">
        <v>673</v>
      </c>
      <c r="C152" s="803" t="s">
        <v>250</v>
      </c>
      <c r="D152" s="804"/>
      <c r="E152" s="804"/>
      <c r="F152" s="366">
        <f>F153+F154</f>
        <v>0</v>
      </c>
      <c r="G152" s="614">
        <f t="shared" ref="G152:K152" si="92">G153+G154</f>
        <v>0</v>
      </c>
      <c r="H152" s="366">
        <f t="shared" si="92"/>
        <v>0</v>
      </c>
      <c r="I152" s="366">
        <f t="shared" si="92"/>
        <v>0</v>
      </c>
      <c r="J152" s="520">
        <f t="shared" si="92"/>
        <v>0</v>
      </c>
      <c r="K152" s="520">
        <f t="shared" si="92"/>
        <v>0</v>
      </c>
      <c r="L152" s="561">
        <f>L153+L154</f>
        <v>0</v>
      </c>
      <c r="M152" s="142">
        <f t="shared" ref="M152:AC152" si="93">M153+M154</f>
        <v>0</v>
      </c>
      <c r="N152" s="158">
        <f t="shared" si="84"/>
        <v>0</v>
      </c>
      <c r="O152" s="92">
        <f>'082044'!N152</f>
        <v>0</v>
      </c>
      <c r="P152" s="93">
        <f>'082092'!N152</f>
        <v>0</v>
      </c>
      <c r="Q152" s="92">
        <f t="shared" si="93"/>
        <v>0</v>
      </c>
      <c r="R152" s="93">
        <f t="shared" si="93"/>
        <v>0</v>
      </c>
      <c r="S152" s="93">
        <f t="shared" si="93"/>
        <v>0</v>
      </c>
      <c r="T152" s="93">
        <f t="shared" si="93"/>
        <v>0</v>
      </c>
      <c r="U152" s="93">
        <f t="shared" si="93"/>
        <v>0</v>
      </c>
      <c r="V152" s="96">
        <f t="shared" si="93"/>
        <v>0</v>
      </c>
      <c r="W152" s="487">
        <f t="shared" ref="W152" si="94">W153+W154</f>
        <v>0</v>
      </c>
      <c r="X152" s="412">
        <f t="shared" si="93"/>
        <v>0</v>
      </c>
      <c r="Y152" s="93">
        <f t="shared" si="93"/>
        <v>0</v>
      </c>
      <c r="Z152" s="96">
        <f t="shared" si="93"/>
        <v>0</v>
      </c>
      <c r="AA152" s="96">
        <f t="shared" si="93"/>
        <v>0</v>
      </c>
      <c r="AB152" s="96">
        <f t="shared" si="93"/>
        <v>0</v>
      </c>
      <c r="AC152" s="97">
        <f t="shared" si="93"/>
        <v>0</v>
      </c>
    </row>
    <row r="153" spans="1:29" hidden="1" x14ac:dyDescent="0.25">
      <c r="B153" s="54"/>
      <c r="C153" s="2"/>
      <c r="D153" s="801" t="s">
        <v>250</v>
      </c>
      <c r="E153" s="801"/>
      <c r="F153" s="373"/>
      <c r="G153" s="621"/>
      <c r="H153" s="373"/>
      <c r="I153" s="373"/>
      <c r="J153" s="527"/>
      <c r="K153" s="527"/>
      <c r="L153" s="568">
        <f t="shared" ref="L153:L155" si="95">SUM(Q153:AC153)</f>
        <v>0</v>
      </c>
      <c r="M153" s="141"/>
      <c r="N153" s="159">
        <f t="shared" si="84"/>
        <v>0</v>
      </c>
      <c r="O153" s="73">
        <f>'082044'!N153</f>
        <v>0</v>
      </c>
      <c r="P153" s="1">
        <f>'082092'!N153</f>
        <v>0</v>
      </c>
      <c r="Q153" s="73"/>
      <c r="R153" s="1"/>
      <c r="S153" s="1"/>
      <c r="T153" s="1"/>
      <c r="U153" s="1"/>
      <c r="V153" s="79"/>
      <c r="W153" s="489"/>
      <c r="X153" s="414"/>
      <c r="Y153" s="1"/>
      <c r="Z153" s="79"/>
      <c r="AA153" s="79"/>
      <c r="AB153" s="79"/>
      <c r="AC153" s="44"/>
    </row>
    <row r="154" spans="1:29" hidden="1" x14ac:dyDescent="0.25">
      <c r="B154" s="54"/>
      <c r="C154" s="2"/>
      <c r="D154" s="801" t="s">
        <v>349</v>
      </c>
      <c r="E154" s="801"/>
      <c r="F154" s="373"/>
      <c r="G154" s="621"/>
      <c r="H154" s="373"/>
      <c r="I154" s="373"/>
      <c r="J154" s="527"/>
      <c r="K154" s="527"/>
      <c r="L154" s="568">
        <f t="shared" si="95"/>
        <v>0</v>
      </c>
      <c r="M154" s="141"/>
      <c r="N154" s="159">
        <f t="shared" si="84"/>
        <v>0</v>
      </c>
      <c r="O154" s="73">
        <f>'082044'!N154</f>
        <v>0</v>
      </c>
      <c r="P154" s="1">
        <f>'082092'!N154</f>
        <v>0</v>
      </c>
      <c r="Q154" s="73"/>
      <c r="R154" s="1"/>
      <c r="S154" s="1"/>
      <c r="T154" s="1"/>
      <c r="U154" s="1"/>
      <c r="V154" s="79"/>
      <c r="W154" s="489"/>
      <c r="X154" s="414"/>
      <c r="Y154" s="1"/>
      <c r="Z154" s="79"/>
      <c r="AA154" s="79"/>
      <c r="AB154" s="79"/>
      <c r="AC154" s="44"/>
    </row>
    <row r="155" spans="1:29" s="18" customFormat="1" hidden="1" x14ac:dyDescent="0.25">
      <c r="A155" s="125" t="s">
        <v>251</v>
      </c>
      <c r="B155" s="90" t="s">
        <v>674</v>
      </c>
      <c r="C155" s="803" t="s">
        <v>252</v>
      </c>
      <c r="D155" s="804"/>
      <c r="E155" s="804"/>
      <c r="F155" s="366"/>
      <c r="G155" s="614"/>
      <c r="H155" s="366"/>
      <c r="I155" s="366"/>
      <c r="J155" s="520"/>
      <c r="K155" s="520"/>
      <c r="L155" s="561">
        <f t="shared" si="95"/>
        <v>0</v>
      </c>
      <c r="M155" s="142"/>
      <c r="N155" s="158">
        <f t="shared" si="84"/>
        <v>0</v>
      </c>
      <c r="O155" s="92">
        <f>'082044'!N155</f>
        <v>0</v>
      </c>
      <c r="P155" s="93">
        <f>'082092'!N155</f>
        <v>0</v>
      </c>
      <c r="Q155" s="92"/>
      <c r="R155" s="93"/>
      <c r="S155" s="93"/>
      <c r="T155" s="93"/>
      <c r="U155" s="93"/>
      <c r="V155" s="96"/>
      <c r="W155" s="487"/>
      <c r="X155" s="412"/>
      <c r="Y155" s="93"/>
      <c r="Z155" s="96"/>
      <c r="AA155" s="96"/>
      <c r="AB155" s="96"/>
      <c r="AC155" s="97"/>
    </row>
    <row r="156" spans="1:29" s="18" customFormat="1" x14ac:dyDescent="0.25">
      <c r="A156" s="125" t="s">
        <v>253</v>
      </c>
      <c r="B156" s="90" t="s">
        <v>675</v>
      </c>
      <c r="C156" s="803" t="s">
        <v>254</v>
      </c>
      <c r="D156" s="804"/>
      <c r="E156" s="804"/>
      <c r="F156" s="366">
        <f>'082044'!F156+'082092'!F156</f>
        <v>250000</v>
      </c>
      <c r="G156" s="614">
        <f>'082044'!G156+'082092'!G156</f>
        <v>251315</v>
      </c>
      <c r="H156" s="366">
        <f>'082044'!H156+'082092'!H156</f>
        <v>515000</v>
      </c>
      <c r="I156" s="366">
        <f>'082044'!I156+'082092'!I156</f>
        <v>515000</v>
      </c>
      <c r="J156" s="520">
        <f>'082044'!J156+'082092'!J156</f>
        <v>777354</v>
      </c>
      <c r="K156" s="520">
        <f>'082044'!K156+'082092'!K156</f>
        <v>1038754</v>
      </c>
      <c r="L156" s="561">
        <f>'082044'!L156+'082092'!L156</f>
        <v>604841</v>
      </c>
      <c r="M156" s="142">
        <f>'082044'!M156+'082092'!M156</f>
        <v>0</v>
      </c>
      <c r="N156" s="158">
        <f>'082044'!N156+'082092'!N156</f>
        <v>604841</v>
      </c>
      <c r="O156" s="92">
        <f>'082044'!N156</f>
        <v>598754</v>
      </c>
      <c r="P156" s="93">
        <f>'082092'!N156</f>
        <v>6087</v>
      </c>
      <c r="Q156" s="92">
        <f>'082044'!O156+'082092'!O156</f>
        <v>0</v>
      </c>
      <c r="R156" s="93">
        <f>'082044'!P156+'082092'!P156</f>
        <v>0</v>
      </c>
      <c r="S156" s="93">
        <f>'082044'!Q156+'082092'!Q156</f>
        <v>0</v>
      </c>
      <c r="T156" s="93">
        <f>'082044'!R156+'082092'!R156</f>
        <v>0</v>
      </c>
      <c r="U156" s="93">
        <f>'082044'!S156+'082092'!S156</f>
        <v>1315</v>
      </c>
      <c r="V156" s="96">
        <f>'082044'!T156+'082092'!T156</f>
        <v>-1315</v>
      </c>
      <c r="W156" s="487">
        <f>'082044'!U156+'082092'!U156</f>
        <v>0</v>
      </c>
      <c r="X156" s="412">
        <f>'082044'!V156+'082092'!V156</f>
        <v>0</v>
      </c>
      <c r="Y156" s="93">
        <f>'082044'!W156+'082092'!W156</f>
        <v>27030</v>
      </c>
      <c r="Z156" s="96">
        <f>'082044'!X156+'082092'!X156</f>
        <v>148681</v>
      </c>
      <c r="AA156" s="96">
        <f>'082044'!Y156+'082092'!Y156</f>
        <v>54516</v>
      </c>
      <c r="AB156" s="96">
        <f>'082044'!Z156+'082092'!Z156</f>
        <v>35725</v>
      </c>
      <c r="AC156" s="97">
        <f>'082044'!AA156+'082092'!AA156</f>
        <v>338889</v>
      </c>
    </row>
    <row r="157" spans="1:29" s="18" customFormat="1" hidden="1" x14ac:dyDescent="0.25">
      <c r="A157" s="125" t="s">
        <v>255</v>
      </c>
      <c r="B157" s="90" t="s">
        <v>676</v>
      </c>
      <c r="C157" s="803" t="s">
        <v>256</v>
      </c>
      <c r="D157" s="804"/>
      <c r="E157" s="804"/>
      <c r="F157" s="366">
        <f>'082044'!F159+'082092'!F157</f>
        <v>0</v>
      </c>
      <c r="G157" s="614">
        <f>'082044'!G159+'082092'!G157</f>
        <v>0</v>
      </c>
      <c r="H157" s="366">
        <f>'082044'!H159+'082092'!H157</f>
        <v>0</v>
      </c>
      <c r="I157" s="366">
        <f>'082044'!I159+'082092'!I157</f>
        <v>0</v>
      </c>
      <c r="J157" s="520">
        <f>'082044'!J159+'082092'!J157</f>
        <v>0</v>
      </c>
      <c r="K157" s="520">
        <f>'082044'!K159+'082092'!K157</f>
        <v>0</v>
      </c>
      <c r="L157" s="561">
        <f>'082044'!L159+'082092'!L157</f>
        <v>0</v>
      </c>
      <c r="M157" s="142">
        <f>'082044'!M159+'082092'!M157</f>
        <v>0</v>
      </c>
      <c r="N157" s="158">
        <f>'082044'!N159+'082092'!N157</f>
        <v>0</v>
      </c>
      <c r="O157" s="92">
        <f>'082044'!N159</f>
        <v>0</v>
      </c>
      <c r="P157" s="93">
        <f>'082092'!N157</f>
        <v>0</v>
      </c>
      <c r="Q157" s="92">
        <f>'082044'!O159+'082092'!O157</f>
        <v>0</v>
      </c>
      <c r="R157" s="93">
        <f>'082044'!P159+'082092'!P157</f>
        <v>0</v>
      </c>
      <c r="S157" s="93">
        <f>'082044'!Q159+'082092'!Q157</f>
        <v>0</v>
      </c>
      <c r="T157" s="93">
        <f>'082044'!R159+'082092'!R157</f>
        <v>0</v>
      </c>
      <c r="U157" s="93">
        <f>'082044'!S159+'082092'!S157</f>
        <v>0</v>
      </c>
      <c r="V157" s="96">
        <f>'082044'!T159+'082092'!T157</f>
        <v>0</v>
      </c>
      <c r="W157" s="487">
        <f>'082044'!U159+'082092'!U157</f>
        <v>0</v>
      </c>
      <c r="X157" s="412">
        <f>'082044'!V159+'082092'!V157</f>
        <v>0</v>
      </c>
      <c r="Y157" s="93">
        <f>'082044'!W159+'082092'!W157</f>
        <v>0</v>
      </c>
      <c r="Z157" s="96">
        <f>'082044'!X159+'082092'!X157</f>
        <v>0</v>
      </c>
      <c r="AA157" s="96">
        <f>'082044'!Y159+'082092'!Y157</f>
        <v>0</v>
      </c>
      <c r="AB157" s="96">
        <f>'082044'!Z159+'082092'!Z157</f>
        <v>0</v>
      </c>
      <c r="AC157" s="97">
        <f>'082044'!AA159+'082092'!AA157</f>
        <v>0</v>
      </c>
    </row>
    <row r="158" spans="1:29" s="18" customFormat="1" hidden="1" x14ac:dyDescent="0.25">
      <c r="A158" s="125" t="s">
        <v>257</v>
      </c>
      <c r="B158" s="90" t="s">
        <v>677</v>
      </c>
      <c r="C158" s="803" t="s">
        <v>258</v>
      </c>
      <c r="D158" s="804"/>
      <c r="E158" s="804"/>
      <c r="F158" s="366">
        <f>'082044'!F160+'082092'!F158</f>
        <v>0</v>
      </c>
      <c r="G158" s="614">
        <f>'082044'!G160+'082092'!G158</f>
        <v>0</v>
      </c>
      <c r="H158" s="366">
        <f>'082044'!H160+'082092'!H158</f>
        <v>0</v>
      </c>
      <c r="I158" s="366">
        <f>'082044'!I160+'082092'!I158</f>
        <v>0</v>
      </c>
      <c r="J158" s="520">
        <f>'082044'!J160+'082092'!J158</f>
        <v>0</v>
      </c>
      <c r="K158" s="520">
        <f>'082044'!K160+'082092'!K158</f>
        <v>0</v>
      </c>
      <c r="L158" s="561">
        <f>'082044'!L160+'082092'!L158</f>
        <v>0</v>
      </c>
      <c r="M158" s="142">
        <f>'082044'!M160+'082092'!M158</f>
        <v>0</v>
      </c>
      <c r="N158" s="158">
        <f>'082044'!N160+'082092'!N158</f>
        <v>0</v>
      </c>
      <c r="O158" s="92">
        <f>'082044'!N160</f>
        <v>0</v>
      </c>
      <c r="P158" s="93">
        <f>'082092'!N158</f>
        <v>0</v>
      </c>
      <c r="Q158" s="92">
        <f>'082044'!O160+'082092'!O158</f>
        <v>0</v>
      </c>
      <c r="R158" s="93">
        <f>'082044'!P160+'082092'!P158</f>
        <v>0</v>
      </c>
      <c r="S158" s="93">
        <f>'082044'!Q160+'082092'!Q158</f>
        <v>0</v>
      </c>
      <c r="T158" s="93">
        <f>'082044'!R160+'082092'!R158</f>
        <v>0</v>
      </c>
      <c r="U158" s="93">
        <f>'082044'!S160+'082092'!S158</f>
        <v>0</v>
      </c>
      <c r="V158" s="96">
        <f>'082044'!T160+'082092'!T158</f>
        <v>0</v>
      </c>
      <c r="W158" s="487">
        <f>'082044'!U160+'082092'!U158</f>
        <v>0</v>
      </c>
      <c r="X158" s="412">
        <f>'082044'!V160+'082092'!V158</f>
        <v>0</v>
      </c>
      <c r="Y158" s="93">
        <f>'082044'!W160+'082092'!W158</f>
        <v>0</v>
      </c>
      <c r="Z158" s="96">
        <f>'082044'!X160+'082092'!X158</f>
        <v>0</v>
      </c>
      <c r="AA158" s="96">
        <f>'082044'!Y160+'082092'!Y158</f>
        <v>0</v>
      </c>
      <c r="AB158" s="96">
        <f>'082044'!Z160+'082092'!Z158</f>
        <v>0</v>
      </c>
      <c r="AC158" s="97">
        <f>'082044'!AA160+'082092'!AA158</f>
        <v>0</v>
      </c>
    </row>
    <row r="159" spans="1:29" s="18" customFormat="1" ht="15.75" thickBot="1" x14ac:dyDescent="0.3">
      <c r="A159" s="125" t="s">
        <v>259</v>
      </c>
      <c r="B159" s="124" t="s">
        <v>678</v>
      </c>
      <c r="C159" s="847" t="s">
        <v>260</v>
      </c>
      <c r="D159" s="848"/>
      <c r="E159" s="848"/>
      <c r="F159" s="379">
        <f>'082044'!F161+'082092'!F159</f>
        <v>67500</v>
      </c>
      <c r="G159" s="627">
        <f>'082044'!G161+'082092'!G159</f>
        <v>67855</v>
      </c>
      <c r="H159" s="379">
        <f>'082044'!H161+'082092'!H159</f>
        <v>80920</v>
      </c>
      <c r="I159" s="379">
        <f>'082044'!I161+'082092'!I159</f>
        <v>80920</v>
      </c>
      <c r="J159" s="533">
        <f>'082044'!J161+'082092'!J159</f>
        <v>149776</v>
      </c>
      <c r="K159" s="533">
        <f>'082044'!K161+'082092'!K159</f>
        <v>217049</v>
      </c>
      <c r="L159" s="574">
        <f>'082044'!L161+'082092'!L159</f>
        <v>99892</v>
      </c>
      <c r="M159" s="154">
        <f>'082044'!M161+'082092'!M159</f>
        <v>0</v>
      </c>
      <c r="N159" s="158">
        <f>'082044'!N161+'082092'!N159</f>
        <v>99892</v>
      </c>
      <c r="O159" s="92">
        <f>'082044'!N161</f>
        <v>98249</v>
      </c>
      <c r="P159" s="93">
        <f>'082092'!N159</f>
        <v>1643</v>
      </c>
      <c r="Q159" s="92">
        <f>'082044'!O161+'082092'!O159</f>
        <v>0</v>
      </c>
      <c r="R159" s="93">
        <f>'082044'!P161+'082092'!P159</f>
        <v>0</v>
      </c>
      <c r="S159" s="93">
        <f>'082044'!Q161+'082092'!Q159</f>
        <v>0</v>
      </c>
      <c r="T159" s="93">
        <f>'082044'!R161+'082092'!R159</f>
        <v>0</v>
      </c>
      <c r="U159" s="93">
        <f>'082044'!S161+'082092'!S159</f>
        <v>355</v>
      </c>
      <c r="V159" s="96">
        <f>'082044'!T161+'082092'!T159</f>
        <v>-355</v>
      </c>
      <c r="W159" s="487">
        <f>'082044'!U161+'082092'!U159</f>
        <v>0</v>
      </c>
      <c r="X159" s="412">
        <f>'082044'!V161+'082092'!V159</f>
        <v>0</v>
      </c>
      <c r="Y159" s="93">
        <f>'082044'!W161+'082092'!W159</f>
        <v>1352</v>
      </c>
      <c r="Z159" s="96">
        <f>'082044'!X161+'082092'!X159</f>
        <v>7385</v>
      </c>
      <c r="AA159" s="96">
        <f>'082044'!Y161+'082092'!Y159</f>
        <v>2509</v>
      </c>
      <c r="AB159" s="96">
        <f>'082044'!Z161+'082092'!Z159</f>
        <v>2410</v>
      </c>
      <c r="AC159" s="97">
        <f>'082044'!AA161+'082092'!AA159</f>
        <v>86236</v>
      </c>
    </row>
    <row r="160" spans="1:29" ht="15.75" thickBot="1" x14ac:dyDescent="0.3">
      <c r="B160" s="98" t="s">
        <v>261</v>
      </c>
      <c r="C160" s="807" t="s">
        <v>262</v>
      </c>
      <c r="D160" s="808"/>
      <c r="E160" s="808"/>
      <c r="F160" s="369">
        <f>F161+F162+F163+F164</f>
        <v>0</v>
      </c>
      <c r="G160" s="617">
        <f t="shared" ref="G160:K160" si="96">G161+G162+G163+G164</f>
        <v>0</v>
      </c>
      <c r="H160" s="369">
        <f t="shared" si="96"/>
        <v>0</v>
      </c>
      <c r="I160" s="369">
        <f t="shared" si="96"/>
        <v>0</v>
      </c>
      <c r="J160" s="523">
        <f t="shared" si="96"/>
        <v>0</v>
      </c>
      <c r="K160" s="523">
        <f t="shared" si="96"/>
        <v>0</v>
      </c>
      <c r="L160" s="564">
        <f>L161+L162+L163+L164</f>
        <v>0</v>
      </c>
      <c r="M160" s="144">
        <f t="shared" ref="M160:AC160" si="97">M161+M162+M163+M164</f>
        <v>0</v>
      </c>
      <c r="N160" s="156">
        <f t="shared" si="84"/>
        <v>0</v>
      </c>
      <c r="O160" s="84">
        <f>'082044'!N162</f>
        <v>0</v>
      </c>
      <c r="P160" s="85">
        <f>'082092'!N160</f>
        <v>0</v>
      </c>
      <c r="Q160" s="84">
        <f t="shared" si="97"/>
        <v>0</v>
      </c>
      <c r="R160" s="85">
        <f t="shared" si="97"/>
        <v>0</v>
      </c>
      <c r="S160" s="85">
        <f t="shared" si="97"/>
        <v>0</v>
      </c>
      <c r="T160" s="85">
        <f t="shared" si="97"/>
        <v>0</v>
      </c>
      <c r="U160" s="85">
        <f t="shared" si="97"/>
        <v>0</v>
      </c>
      <c r="V160" s="88">
        <f t="shared" si="97"/>
        <v>0</v>
      </c>
      <c r="W160" s="484">
        <f t="shared" ref="W160" si="98">W161+W162+W163+W164</f>
        <v>0</v>
      </c>
      <c r="X160" s="409">
        <f t="shared" si="97"/>
        <v>0</v>
      </c>
      <c r="Y160" s="85">
        <f t="shared" si="97"/>
        <v>0</v>
      </c>
      <c r="Z160" s="88">
        <f t="shared" si="97"/>
        <v>0</v>
      </c>
      <c r="AA160" s="88">
        <f t="shared" si="97"/>
        <v>0</v>
      </c>
      <c r="AB160" s="88">
        <f t="shared" si="97"/>
        <v>0</v>
      </c>
      <c r="AC160" s="89">
        <f t="shared" si="97"/>
        <v>0</v>
      </c>
    </row>
    <row r="161" spans="1:29" s="18" customFormat="1" hidden="1" x14ac:dyDescent="0.25">
      <c r="A161" s="125" t="s">
        <v>263</v>
      </c>
      <c r="B161" s="241" t="s">
        <v>679</v>
      </c>
      <c r="C161" s="849" t="s">
        <v>264</v>
      </c>
      <c r="D161" s="850"/>
      <c r="E161" s="850"/>
      <c r="F161" s="380"/>
      <c r="G161" s="628"/>
      <c r="H161" s="380"/>
      <c r="I161" s="380"/>
      <c r="J161" s="534"/>
      <c r="K161" s="534"/>
      <c r="L161" s="575">
        <f t="shared" ref="L161:L164" si="99">SUM(Q161:AC161)</f>
        <v>0</v>
      </c>
      <c r="M161" s="243"/>
      <c r="N161" s="244">
        <f t="shared" si="84"/>
        <v>0</v>
      </c>
      <c r="O161" s="245">
        <f>'082044'!N163</f>
        <v>0</v>
      </c>
      <c r="P161" s="246">
        <f>'082092'!N161</f>
        <v>0</v>
      </c>
      <c r="Q161" s="245"/>
      <c r="R161" s="246"/>
      <c r="S161" s="246"/>
      <c r="T161" s="246"/>
      <c r="U161" s="246"/>
      <c r="V161" s="247"/>
      <c r="W161" s="492"/>
      <c r="X161" s="417"/>
      <c r="Y161" s="246"/>
      <c r="Z161" s="247"/>
      <c r="AA161" s="247"/>
      <c r="AB161" s="247"/>
      <c r="AC161" s="249"/>
    </row>
    <row r="162" spans="1:29" s="18" customFormat="1" hidden="1" x14ac:dyDescent="0.25">
      <c r="A162" s="125" t="s">
        <v>265</v>
      </c>
      <c r="B162" s="250" t="s">
        <v>680</v>
      </c>
      <c r="C162" s="843" t="s">
        <v>871</v>
      </c>
      <c r="D162" s="844"/>
      <c r="E162" s="844"/>
      <c r="F162" s="381"/>
      <c r="G162" s="629"/>
      <c r="H162" s="381"/>
      <c r="I162" s="381"/>
      <c r="J162" s="535"/>
      <c r="K162" s="535"/>
      <c r="L162" s="576">
        <f t="shared" si="99"/>
        <v>0</v>
      </c>
      <c r="M162" s="252"/>
      <c r="N162" s="244">
        <f t="shared" si="84"/>
        <v>0</v>
      </c>
      <c r="O162" s="245">
        <f>'082044'!N164</f>
        <v>0</v>
      </c>
      <c r="P162" s="246">
        <f>'082092'!N162</f>
        <v>0</v>
      </c>
      <c r="Q162" s="245"/>
      <c r="R162" s="246"/>
      <c r="S162" s="246"/>
      <c r="T162" s="246"/>
      <c r="U162" s="246"/>
      <c r="V162" s="247"/>
      <c r="W162" s="492"/>
      <c r="X162" s="417"/>
      <c r="Y162" s="246"/>
      <c r="Z162" s="247"/>
      <c r="AA162" s="247"/>
      <c r="AB162" s="247"/>
      <c r="AC162" s="249"/>
    </row>
    <row r="163" spans="1:29" s="18" customFormat="1" hidden="1" x14ac:dyDescent="0.25">
      <c r="A163" s="125" t="s">
        <v>266</v>
      </c>
      <c r="B163" s="250" t="s">
        <v>681</v>
      </c>
      <c r="C163" s="843" t="s">
        <v>267</v>
      </c>
      <c r="D163" s="844"/>
      <c r="E163" s="844"/>
      <c r="F163" s="381"/>
      <c r="G163" s="629"/>
      <c r="H163" s="381"/>
      <c r="I163" s="381"/>
      <c r="J163" s="535"/>
      <c r="K163" s="535"/>
      <c r="L163" s="576">
        <f t="shared" si="99"/>
        <v>0</v>
      </c>
      <c r="M163" s="252"/>
      <c r="N163" s="244">
        <f t="shared" si="84"/>
        <v>0</v>
      </c>
      <c r="O163" s="245">
        <f>'082044'!N165</f>
        <v>0</v>
      </c>
      <c r="P163" s="246">
        <f>'082092'!N163</f>
        <v>0</v>
      </c>
      <c r="Q163" s="245"/>
      <c r="R163" s="246"/>
      <c r="S163" s="246"/>
      <c r="T163" s="246"/>
      <c r="U163" s="246"/>
      <c r="V163" s="247"/>
      <c r="W163" s="492"/>
      <c r="X163" s="417"/>
      <c r="Y163" s="246"/>
      <c r="Z163" s="247"/>
      <c r="AA163" s="247"/>
      <c r="AB163" s="247"/>
      <c r="AC163" s="249"/>
    </row>
    <row r="164" spans="1:29" s="18" customFormat="1" ht="15.75" hidden="1" thickBot="1" x14ac:dyDescent="0.3">
      <c r="A164" s="125" t="s">
        <v>268</v>
      </c>
      <c r="B164" s="253" t="s">
        <v>682</v>
      </c>
      <c r="C164" s="845" t="s">
        <v>366</v>
      </c>
      <c r="D164" s="846"/>
      <c r="E164" s="846"/>
      <c r="F164" s="382"/>
      <c r="G164" s="630"/>
      <c r="H164" s="382"/>
      <c r="I164" s="382"/>
      <c r="J164" s="536"/>
      <c r="K164" s="536"/>
      <c r="L164" s="577">
        <f t="shared" si="99"/>
        <v>0</v>
      </c>
      <c r="M164" s="255"/>
      <c r="N164" s="244">
        <f t="shared" si="84"/>
        <v>0</v>
      </c>
      <c r="O164" s="245">
        <f>'082044'!N166</f>
        <v>0</v>
      </c>
      <c r="P164" s="246">
        <f>'082092'!N164</f>
        <v>0</v>
      </c>
      <c r="Q164" s="245"/>
      <c r="R164" s="246"/>
      <c r="S164" s="246"/>
      <c r="T164" s="246"/>
      <c r="U164" s="246"/>
      <c r="V164" s="247"/>
      <c r="W164" s="492"/>
      <c r="X164" s="417"/>
      <c r="Y164" s="246"/>
      <c r="Z164" s="247"/>
      <c r="AA164" s="247"/>
      <c r="AB164" s="247"/>
      <c r="AC164" s="249"/>
    </row>
    <row r="165" spans="1:29" ht="15.75" thickBot="1" x14ac:dyDescent="0.3">
      <c r="B165" s="98" t="s">
        <v>269</v>
      </c>
      <c r="C165" s="807" t="s">
        <v>270</v>
      </c>
      <c r="D165" s="808"/>
      <c r="E165" s="808"/>
      <c r="F165" s="369">
        <f>F166+F167+F178+F189+F200+F203+F215+F216+F217</f>
        <v>0</v>
      </c>
      <c r="G165" s="617">
        <f t="shared" ref="G165:K165" si="100">G166+G167+G178+G189+G200+G203+G215+G216+G217</f>
        <v>0</v>
      </c>
      <c r="H165" s="369">
        <f t="shared" si="100"/>
        <v>0</v>
      </c>
      <c r="I165" s="369">
        <f t="shared" si="100"/>
        <v>0</v>
      </c>
      <c r="J165" s="523">
        <f t="shared" si="100"/>
        <v>0</v>
      </c>
      <c r="K165" s="523">
        <f t="shared" si="100"/>
        <v>0</v>
      </c>
      <c r="L165" s="564">
        <f>L166+L167+L178+L189+L200+L203+L215+L216+L217</f>
        <v>0</v>
      </c>
      <c r="M165" s="144">
        <f t="shared" ref="M165:AC165" si="101">M166+M167+M178+M189+M200+M203+M215+M216+M217</f>
        <v>0</v>
      </c>
      <c r="N165" s="156">
        <f t="shared" si="84"/>
        <v>0</v>
      </c>
      <c r="O165" s="84">
        <f>'082044'!N167</f>
        <v>0</v>
      </c>
      <c r="P165" s="85">
        <f>'082092'!N165</f>
        <v>0</v>
      </c>
      <c r="Q165" s="84">
        <f t="shared" si="101"/>
        <v>0</v>
      </c>
      <c r="R165" s="85">
        <f t="shared" si="101"/>
        <v>0</v>
      </c>
      <c r="S165" s="85">
        <f t="shared" si="101"/>
        <v>0</v>
      </c>
      <c r="T165" s="85">
        <f t="shared" si="101"/>
        <v>0</v>
      </c>
      <c r="U165" s="85">
        <f t="shared" si="101"/>
        <v>0</v>
      </c>
      <c r="V165" s="88">
        <f t="shared" si="101"/>
        <v>0</v>
      </c>
      <c r="W165" s="484">
        <f t="shared" ref="W165" si="102">W166+W167+W178+W189+W200+W203+W215+W216+W217</f>
        <v>0</v>
      </c>
      <c r="X165" s="409">
        <f t="shared" si="101"/>
        <v>0</v>
      </c>
      <c r="Y165" s="85">
        <f t="shared" si="101"/>
        <v>0</v>
      </c>
      <c r="Z165" s="88">
        <f t="shared" si="101"/>
        <v>0</v>
      </c>
      <c r="AA165" s="88">
        <f t="shared" si="101"/>
        <v>0</v>
      </c>
      <c r="AB165" s="88">
        <f t="shared" si="101"/>
        <v>0</v>
      </c>
      <c r="AC165" s="89">
        <f t="shared" si="101"/>
        <v>0</v>
      </c>
    </row>
    <row r="166" spans="1:29" s="18" customFormat="1" ht="25.5" hidden="1" customHeight="1" x14ac:dyDescent="0.25">
      <c r="A166" s="125" t="s">
        <v>271</v>
      </c>
      <c r="B166" s="90" t="s">
        <v>683</v>
      </c>
      <c r="C166" s="796" t="s">
        <v>367</v>
      </c>
      <c r="D166" s="797"/>
      <c r="E166" s="797"/>
      <c r="F166" s="383"/>
      <c r="G166" s="631"/>
      <c r="H166" s="383"/>
      <c r="I166" s="383"/>
      <c r="J166" s="537"/>
      <c r="K166" s="537"/>
      <c r="L166" s="578">
        <f t="shared" ref="L166" si="103">SUM(Q166:AC166)</f>
        <v>0</v>
      </c>
      <c r="M166" s="155"/>
      <c r="N166" s="158">
        <f t="shared" si="84"/>
        <v>0</v>
      </c>
      <c r="O166" s="92">
        <f>'082044'!N168</f>
        <v>0</v>
      </c>
      <c r="P166" s="93">
        <f>'082092'!N166</f>
        <v>0</v>
      </c>
      <c r="Q166" s="92"/>
      <c r="R166" s="93"/>
      <c r="S166" s="93"/>
      <c r="T166" s="93"/>
      <c r="U166" s="93"/>
      <c r="V166" s="96"/>
      <c r="W166" s="487"/>
      <c r="X166" s="412"/>
      <c r="Y166" s="93"/>
      <c r="Z166" s="96"/>
      <c r="AA166" s="96"/>
      <c r="AB166" s="96"/>
      <c r="AC166" s="97"/>
    </row>
    <row r="167" spans="1:29" s="18" customFormat="1" ht="16.350000000000001" hidden="1" customHeight="1" x14ac:dyDescent="0.25">
      <c r="A167" s="125" t="s">
        <v>272</v>
      </c>
      <c r="B167" s="90" t="s">
        <v>684</v>
      </c>
      <c r="C167" s="841" t="s">
        <v>812</v>
      </c>
      <c r="D167" s="842"/>
      <c r="E167" s="842"/>
      <c r="F167" s="383">
        <f>F168+F169+F170+F171+F172+F173+F174+F175+F176+F177</f>
        <v>0</v>
      </c>
      <c r="G167" s="631">
        <f t="shared" ref="G167:K167" si="104">G168+G169+G170+G171+G172+G173+G174+G175+G176+G177</f>
        <v>0</v>
      </c>
      <c r="H167" s="383">
        <f t="shared" si="104"/>
        <v>0</v>
      </c>
      <c r="I167" s="383">
        <f t="shared" si="104"/>
        <v>0</v>
      </c>
      <c r="J167" s="537">
        <f t="shared" si="104"/>
        <v>0</v>
      </c>
      <c r="K167" s="537">
        <f t="shared" si="104"/>
        <v>0</v>
      </c>
      <c r="L167" s="578">
        <f>L168+L169+L170+L171+L172+L173+L174+L175+L176+L177</f>
        <v>0</v>
      </c>
      <c r="M167" s="155">
        <f t="shared" ref="M167:AC167" si="105">M168+M169+M170+M171+M172+M173+M174+M175+M176+M177</f>
        <v>0</v>
      </c>
      <c r="N167" s="158">
        <f t="shared" si="84"/>
        <v>0</v>
      </c>
      <c r="O167" s="92">
        <f>'082044'!N169</f>
        <v>0</v>
      </c>
      <c r="P167" s="93">
        <f>'082092'!N167</f>
        <v>0</v>
      </c>
      <c r="Q167" s="92">
        <f t="shared" si="105"/>
        <v>0</v>
      </c>
      <c r="R167" s="93">
        <f t="shared" si="105"/>
        <v>0</v>
      </c>
      <c r="S167" s="93">
        <f t="shared" si="105"/>
        <v>0</v>
      </c>
      <c r="T167" s="93">
        <f t="shared" si="105"/>
        <v>0</v>
      </c>
      <c r="U167" s="93">
        <f t="shared" si="105"/>
        <v>0</v>
      </c>
      <c r="V167" s="96">
        <f t="shared" si="105"/>
        <v>0</v>
      </c>
      <c r="W167" s="487">
        <f t="shared" ref="W167" si="106">W168+W169+W170+W171+W172+W173+W174+W175+W176+W177</f>
        <v>0</v>
      </c>
      <c r="X167" s="412">
        <f t="shared" si="105"/>
        <v>0</v>
      </c>
      <c r="Y167" s="93">
        <f t="shared" si="105"/>
        <v>0</v>
      </c>
      <c r="Z167" s="96">
        <f t="shared" si="105"/>
        <v>0</v>
      </c>
      <c r="AA167" s="96">
        <f t="shared" si="105"/>
        <v>0</v>
      </c>
      <c r="AB167" s="96">
        <f t="shared" si="105"/>
        <v>0</v>
      </c>
      <c r="AC167" s="97">
        <f t="shared" si="105"/>
        <v>0</v>
      </c>
    </row>
    <row r="168" spans="1:29" hidden="1" x14ac:dyDescent="0.25">
      <c r="B168" s="54"/>
      <c r="C168" s="2"/>
      <c r="D168" s="801" t="s">
        <v>813</v>
      </c>
      <c r="E168" s="801"/>
      <c r="F168" s="373"/>
      <c r="G168" s="621"/>
      <c r="H168" s="373"/>
      <c r="I168" s="373"/>
      <c r="J168" s="527"/>
      <c r="K168" s="527"/>
      <c r="L168" s="568">
        <f t="shared" ref="L168:L177" si="107">SUM(Q168:AC168)</f>
        <v>0</v>
      </c>
      <c r="M168" s="141"/>
      <c r="N168" s="159">
        <f t="shared" si="84"/>
        <v>0</v>
      </c>
      <c r="O168" s="73">
        <f>'082044'!N170</f>
        <v>0</v>
      </c>
      <c r="P168" s="1">
        <f>'082092'!N168</f>
        <v>0</v>
      </c>
      <c r="Q168" s="73"/>
      <c r="R168" s="1"/>
      <c r="S168" s="1"/>
      <c r="T168" s="1"/>
      <c r="U168" s="1"/>
      <c r="V168" s="79"/>
      <c r="W168" s="489"/>
      <c r="X168" s="414"/>
      <c r="Y168" s="1"/>
      <c r="Z168" s="79"/>
      <c r="AA168" s="79"/>
      <c r="AB168" s="79"/>
      <c r="AC168" s="44"/>
    </row>
    <row r="169" spans="1:29" hidden="1" x14ac:dyDescent="0.25">
      <c r="B169" s="54"/>
      <c r="C169" s="2"/>
      <c r="D169" s="801" t="s">
        <v>814</v>
      </c>
      <c r="E169" s="801"/>
      <c r="F169" s="373"/>
      <c r="G169" s="621"/>
      <c r="H169" s="373"/>
      <c r="I169" s="373"/>
      <c r="J169" s="527"/>
      <c r="K169" s="527"/>
      <c r="L169" s="568">
        <f t="shared" si="107"/>
        <v>0</v>
      </c>
      <c r="M169" s="141"/>
      <c r="N169" s="159">
        <f t="shared" si="84"/>
        <v>0</v>
      </c>
      <c r="O169" s="73">
        <f>'082044'!N171</f>
        <v>0</v>
      </c>
      <c r="P169" s="1">
        <f>'082092'!N169</f>
        <v>0</v>
      </c>
      <c r="Q169" s="73"/>
      <c r="R169" s="1"/>
      <c r="S169" s="1"/>
      <c r="T169" s="1"/>
      <c r="U169" s="1"/>
      <c r="V169" s="79"/>
      <c r="W169" s="489"/>
      <c r="X169" s="414"/>
      <c r="Y169" s="1"/>
      <c r="Z169" s="79"/>
      <c r="AA169" s="79"/>
      <c r="AB169" s="79"/>
      <c r="AC169" s="44"/>
    </row>
    <row r="170" spans="1:29" hidden="1" x14ac:dyDescent="0.25">
      <c r="B170" s="54"/>
      <c r="C170" s="2"/>
      <c r="D170" s="801" t="s">
        <v>545</v>
      </c>
      <c r="E170" s="801"/>
      <c r="F170" s="373"/>
      <c r="G170" s="621"/>
      <c r="H170" s="373"/>
      <c r="I170" s="373"/>
      <c r="J170" s="527"/>
      <c r="K170" s="527"/>
      <c r="L170" s="568">
        <f t="shared" si="107"/>
        <v>0</v>
      </c>
      <c r="M170" s="141"/>
      <c r="N170" s="159">
        <f t="shared" si="84"/>
        <v>0</v>
      </c>
      <c r="O170" s="73">
        <f>'082044'!N172</f>
        <v>0</v>
      </c>
      <c r="P170" s="1">
        <f>'082092'!N170</f>
        <v>0</v>
      </c>
      <c r="Q170" s="73"/>
      <c r="R170" s="1"/>
      <c r="S170" s="1"/>
      <c r="T170" s="1"/>
      <c r="U170" s="1"/>
      <c r="V170" s="79"/>
      <c r="W170" s="489"/>
      <c r="X170" s="414"/>
      <c r="Y170" s="1"/>
      <c r="Z170" s="79"/>
      <c r="AA170" s="79"/>
      <c r="AB170" s="79"/>
      <c r="AC170" s="44"/>
    </row>
    <row r="171" spans="1:29" ht="25.5" hidden="1" customHeight="1" x14ac:dyDescent="0.25">
      <c r="B171" s="54"/>
      <c r="C171" s="2"/>
      <c r="D171" s="798" t="s">
        <v>548</v>
      </c>
      <c r="E171" s="798"/>
      <c r="F171" s="376"/>
      <c r="G171" s="624"/>
      <c r="H171" s="376"/>
      <c r="I171" s="376"/>
      <c r="J171" s="530"/>
      <c r="K171" s="530"/>
      <c r="L171" s="571">
        <f t="shared" si="107"/>
        <v>0</v>
      </c>
      <c r="M171" s="151"/>
      <c r="N171" s="159">
        <f t="shared" si="84"/>
        <v>0</v>
      </c>
      <c r="O171" s="73">
        <f>'082044'!N173</f>
        <v>0</v>
      </c>
      <c r="P171" s="1">
        <f>'082092'!N171</f>
        <v>0</v>
      </c>
      <c r="Q171" s="73"/>
      <c r="R171" s="1"/>
      <c r="S171" s="1"/>
      <c r="T171" s="1"/>
      <c r="U171" s="1"/>
      <c r="V171" s="79"/>
      <c r="W171" s="489"/>
      <c r="X171" s="414"/>
      <c r="Y171" s="1"/>
      <c r="Z171" s="79"/>
      <c r="AA171" s="79"/>
      <c r="AB171" s="79"/>
      <c r="AC171" s="44"/>
    </row>
    <row r="172" spans="1:29" hidden="1" x14ac:dyDescent="0.25">
      <c r="B172" s="54"/>
      <c r="C172" s="2"/>
      <c r="D172" s="801" t="s">
        <v>550</v>
      </c>
      <c r="E172" s="801"/>
      <c r="F172" s="373"/>
      <c r="G172" s="621"/>
      <c r="H172" s="373"/>
      <c r="I172" s="373"/>
      <c r="J172" s="527"/>
      <c r="K172" s="527"/>
      <c r="L172" s="568">
        <f t="shared" si="107"/>
        <v>0</v>
      </c>
      <c r="M172" s="141"/>
      <c r="N172" s="159">
        <f t="shared" si="84"/>
        <v>0</v>
      </c>
      <c r="O172" s="73">
        <f>'082044'!N174</f>
        <v>0</v>
      </c>
      <c r="P172" s="1">
        <f>'082092'!N172</f>
        <v>0</v>
      </c>
      <c r="Q172" s="73"/>
      <c r="R172" s="1"/>
      <c r="S172" s="1"/>
      <c r="T172" s="1"/>
      <c r="U172" s="1"/>
      <c r="V172" s="79"/>
      <c r="W172" s="489"/>
      <c r="X172" s="414"/>
      <c r="Y172" s="1"/>
      <c r="Z172" s="79"/>
      <c r="AA172" s="79"/>
      <c r="AB172" s="79"/>
      <c r="AC172" s="44"/>
    </row>
    <row r="173" spans="1:29" hidden="1" x14ac:dyDescent="0.25">
      <c r="B173" s="54"/>
      <c r="C173" s="2"/>
      <c r="D173" s="801" t="s">
        <v>551</v>
      </c>
      <c r="E173" s="801"/>
      <c r="F173" s="373"/>
      <c r="G173" s="621"/>
      <c r="H173" s="373"/>
      <c r="I173" s="373"/>
      <c r="J173" s="527"/>
      <c r="K173" s="527"/>
      <c r="L173" s="568">
        <f t="shared" si="107"/>
        <v>0</v>
      </c>
      <c r="M173" s="141"/>
      <c r="N173" s="159">
        <f t="shared" si="84"/>
        <v>0</v>
      </c>
      <c r="O173" s="73">
        <f>'082044'!N175</f>
        <v>0</v>
      </c>
      <c r="P173" s="1">
        <f>'082092'!N173</f>
        <v>0</v>
      </c>
      <c r="Q173" s="73"/>
      <c r="R173" s="1"/>
      <c r="S173" s="1"/>
      <c r="T173" s="1"/>
      <c r="U173" s="1"/>
      <c r="V173" s="79"/>
      <c r="W173" s="489"/>
      <c r="X173" s="414"/>
      <c r="Y173" s="1"/>
      <c r="Z173" s="79"/>
      <c r="AA173" s="79"/>
      <c r="AB173" s="79"/>
      <c r="AC173" s="44"/>
    </row>
    <row r="174" spans="1:29" ht="25.5" hidden="1" customHeight="1" x14ac:dyDescent="0.25">
      <c r="B174" s="54"/>
      <c r="C174" s="2"/>
      <c r="D174" s="798" t="s">
        <v>555</v>
      </c>
      <c r="E174" s="798"/>
      <c r="F174" s="376"/>
      <c r="G174" s="624"/>
      <c r="H174" s="376"/>
      <c r="I174" s="376"/>
      <c r="J174" s="530"/>
      <c r="K174" s="530"/>
      <c r="L174" s="571">
        <f t="shared" si="107"/>
        <v>0</v>
      </c>
      <c r="M174" s="151"/>
      <c r="N174" s="159">
        <f t="shared" si="84"/>
        <v>0</v>
      </c>
      <c r="O174" s="73">
        <f>'082044'!N176</f>
        <v>0</v>
      </c>
      <c r="P174" s="1">
        <f>'082092'!N174</f>
        <v>0</v>
      </c>
      <c r="Q174" s="73"/>
      <c r="R174" s="1"/>
      <c r="S174" s="1"/>
      <c r="T174" s="1"/>
      <c r="U174" s="1"/>
      <c r="V174" s="79"/>
      <c r="W174" s="489"/>
      <c r="X174" s="414"/>
      <c r="Y174" s="1"/>
      <c r="Z174" s="79"/>
      <c r="AA174" s="79"/>
      <c r="AB174" s="79"/>
      <c r="AC174" s="44"/>
    </row>
    <row r="175" spans="1:29" ht="25.5" hidden="1" customHeight="1" x14ac:dyDescent="0.25">
      <c r="B175" s="54"/>
      <c r="C175" s="2"/>
      <c r="D175" s="798" t="s">
        <v>558</v>
      </c>
      <c r="E175" s="798"/>
      <c r="F175" s="376"/>
      <c r="G175" s="624"/>
      <c r="H175" s="376"/>
      <c r="I175" s="376"/>
      <c r="J175" s="530"/>
      <c r="K175" s="530"/>
      <c r="L175" s="571">
        <f t="shared" si="107"/>
        <v>0</v>
      </c>
      <c r="M175" s="151"/>
      <c r="N175" s="159">
        <f t="shared" si="84"/>
        <v>0</v>
      </c>
      <c r="O175" s="73">
        <f>'082044'!N177</f>
        <v>0</v>
      </c>
      <c r="P175" s="1">
        <f>'082092'!N175</f>
        <v>0</v>
      </c>
      <c r="Q175" s="73"/>
      <c r="R175" s="1"/>
      <c r="S175" s="1"/>
      <c r="T175" s="1"/>
      <c r="U175" s="1"/>
      <c r="V175" s="79"/>
      <c r="W175" s="489"/>
      <c r="X175" s="414"/>
      <c r="Y175" s="1"/>
      <c r="Z175" s="79"/>
      <c r="AA175" s="79"/>
      <c r="AB175" s="79"/>
      <c r="AC175" s="44"/>
    </row>
    <row r="176" spans="1:29" ht="25.5" hidden="1" customHeight="1" x14ac:dyDescent="0.25">
      <c r="B176" s="54"/>
      <c r="C176" s="2"/>
      <c r="D176" s="798" t="s">
        <v>560</v>
      </c>
      <c r="E176" s="798"/>
      <c r="F176" s="376"/>
      <c r="G176" s="624"/>
      <c r="H176" s="376"/>
      <c r="I176" s="376"/>
      <c r="J176" s="530"/>
      <c r="K176" s="530"/>
      <c r="L176" s="571">
        <f t="shared" si="107"/>
        <v>0</v>
      </c>
      <c r="M176" s="151"/>
      <c r="N176" s="159">
        <f t="shared" si="84"/>
        <v>0</v>
      </c>
      <c r="O176" s="73">
        <f>'082044'!N178</f>
        <v>0</v>
      </c>
      <c r="P176" s="1">
        <f>'082092'!N176</f>
        <v>0</v>
      </c>
      <c r="Q176" s="73"/>
      <c r="R176" s="1"/>
      <c r="S176" s="1"/>
      <c r="T176" s="1"/>
      <c r="U176" s="1"/>
      <c r="V176" s="79"/>
      <c r="W176" s="489"/>
      <c r="X176" s="414"/>
      <c r="Y176" s="1"/>
      <c r="Z176" s="79"/>
      <c r="AA176" s="79"/>
      <c r="AB176" s="79"/>
      <c r="AC176" s="44"/>
    </row>
    <row r="177" spans="1:29" ht="25.5" hidden="1" customHeight="1" x14ac:dyDescent="0.25">
      <c r="B177" s="54"/>
      <c r="C177" s="2"/>
      <c r="D177" s="798" t="s">
        <v>563</v>
      </c>
      <c r="E177" s="798"/>
      <c r="F177" s="376"/>
      <c r="G177" s="624"/>
      <c r="H177" s="376"/>
      <c r="I177" s="376"/>
      <c r="J177" s="530"/>
      <c r="K177" s="530"/>
      <c r="L177" s="571">
        <f t="shared" si="107"/>
        <v>0</v>
      </c>
      <c r="M177" s="151"/>
      <c r="N177" s="159">
        <f t="shared" si="84"/>
        <v>0</v>
      </c>
      <c r="O177" s="73">
        <f>'082044'!N179</f>
        <v>0</v>
      </c>
      <c r="P177" s="1">
        <f>'082092'!N177</f>
        <v>0</v>
      </c>
      <c r="Q177" s="73"/>
      <c r="R177" s="1"/>
      <c r="S177" s="1"/>
      <c r="T177" s="1"/>
      <c r="U177" s="1"/>
      <c r="V177" s="79"/>
      <c r="W177" s="489"/>
      <c r="X177" s="414"/>
      <c r="Y177" s="1"/>
      <c r="Z177" s="79"/>
      <c r="AA177" s="79"/>
      <c r="AB177" s="79"/>
      <c r="AC177" s="44"/>
    </row>
    <row r="178" spans="1:29" s="18" customFormat="1" ht="25.5" hidden="1" customHeight="1" x14ac:dyDescent="0.25">
      <c r="A178" s="128" t="s">
        <v>273</v>
      </c>
      <c r="B178" s="90" t="s">
        <v>685</v>
      </c>
      <c r="C178" s="841" t="s">
        <v>606</v>
      </c>
      <c r="D178" s="842"/>
      <c r="E178" s="842"/>
      <c r="F178" s="383">
        <f>F179+F180+F181+F182+F183+F184+F185+F186+F187+F188</f>
        <v>0</v>
      </c>
      <c r="G178" s="631">
        <f t="shared" ref="G178:K178" si="108">G179+G180+G181+G182+G183+G184+G185+G186+G187+G188</f>
        <v>0</v>
      </c>
      <c r="H178" s="383">
        <f t="shared" si="108"/>
        <v>0</v>
      </c>
      <c r="I178" s="383">
        <f t="shared" si="108"/>
        <v>0</v>
      </c>
      <c r="J178" s="537">
        <f t="shared" si="108"/>
        <v>0</v>
      </c>
      <c r="K178" s="537">
        <f t="shared" si="108"/>
        <v>0</v>
      </c>
      <c r="L178" s="578">
        <f>L179+L180+L181+L182+L183+L184+L185+L186+L187+L188</f>
        <v>0</v>
      </c>
      <c r="M178" s="155">
        <f t="shared" ref="M178:AC178" si="109">M179+M180+M181+M182+M183+M184+M185+M186+M187+M188</f>
        <v>0</v>
      </c>
      <c r="N178" s="158">
        <f t="shared" si="84"/>
        <v>0</v>
      </c>
      <c r="O178" s="92">
        <f>'082044'!N180</f>
        <v>0</v>
      </c>
      <c r="P178" s="93">
        <f>'082092'!N178</f>
        <v>0</v>
      </c>
      <c r="Q178" s="92">
        <f t="shared" si="109"/>
        <v>0</v>
      </c>
      <c r="R178" s="93">
        <f t="shared" si="109"/>
        <v>0</v>
      </c>
      <c r="S178" s="93">
        <f t="shared" si="109"/>
        <v>0</v>
      </c>
      <c r="T178" s="93">
        <f t="shared" si="109"/>
        <v>0</v>
      </c>
      <c r="U178" s="93">
        <f t="shared" si="109"/>
        <v>0</v>
      </c>
      <c r="V178" s="96">
        <f t="shared" si="109"/>
        <v>0</v>
      </c>
      <c r="W178" s="487">
        <f t="shared" ref="W178" si="110">W179+W180+W181+W182+W183+W184+W185+W186+W187+W188</f>
        <v>0</v>
      </c>
      <c r="X178" s="412">
        <f t="shared" si="109"/>
        <v>0</v>
      </c>
      <c r="Y178" s="93">
        <f t="shared" si="109"/>
        <v>0</v>
      </c>
      <c r="Z178" s="96">
        <f t="shared" si="109"/>
        <v>0</v>
      </c>
      <c r="AA178" s="96">
        <f t="shared" si="109"/>
        <v>0</v>
      </c>
      <c r="AB178" s="96">
        <f t="shared" si="109"/>
        <v>0</v>
      </c>
      <c r="AC178" s="97">
        <f t="shared" si="109"/>
        <v>0</v>
      </c>
    </row>
    <row r="179" spans="1:29" hidden="1" x14ac:dyDescent="0.25">
      <c r="B179" s="54"/>
      <c r="C179" s="2"/>
      <c r="D179" s="801" t="s">
        <v>815</v>
      </c>
      <c r="E179" s="801"/>
      <c r="F179" s="373"/>
      <c r="G179" s="621"/>
      <c r="H179" s="373"/>
      <c r="I179" s="373"/>
      <c r="J179" s="527"/>
      <c r="K179" s="527"/>
      <c r="L179" s="568">
        <f t="shared" ref="L179:L188" si="111">SUM(Q179:AC179)</f>
        <v>0</v>
      </c>
      <c r="M179" s="141"/>
      <c r="N179" s="159">
        <f t="shared" si="84"/>
        <v>0</v>
      </c>
      <c r="O179" s="73">
        <f>'082044'!N181</f>
        <v>0</v>
      </c>
      <c r="P179" s="1">
        <f>'082092'!N179</f>
        <v>0</v>
      </c>
      <c r="Q179" s="73"/>
      <c r="R179" s="1"/>
      <c r="S179" s="1"/>
      <c r="T179" s="1"/>
      <c r="U179" s="1"/>
      <c r="V179" s="79"/>
      <c r="W179" s="489"/>
      <c r="X179" s="414"/>
      <c r="Y179" s="1"/>
      <c r="Z179" s="79"/>
      <c r="AA179" s="79"/>
      <c r="AB179" s="79"/>
      <c r="AC179" s="44"/>
    </row>
    <row r="180" spans="1:29" hidden="1" x14ac:dyDescent="0.25">
      <c r="B180" s="54"/>
      <c r="C180" s="2"/>
      <c r="D180" s="801" t="s">
        <v>816</v>
      </c>
      <c r="E180" s="801"/>
      <c r="F180" s="373"/>
      <c r="G180" s="621"/>
      <c r="H180" s="373"/>
      <c r="I180" s="373"/>
      <c r="J180" s="527"/>
      <c r="K180" s="527"/>
      <c r="L180" s="568">
        <f t="shared" si="111"/>
        <v>0</v>
      </c>
      <c r="M180" s="141"/>
      <c r="N180" s="159">
        <f t="shared" si="84"/>
        <v>0</v>
      </c>
      <c r="O180" s="73">
        <f>'082044'!N182</f>
        <v>0</v>
      </c>
      <c r="P180" s="1">
        <f>'082092'!N180</f>
        <v>0</v>
      </c>
      <c r="Q180" s="73"/>
      <c r="R180" s="1"/>
      <c r="S180" s="1"/>
      <c r="T180" s="1"/>
      <c r="U180" s="1"/>
      <c r="V180" s="79"/>
      <c r="W180" s="489"/>
      <c r="X180" s="414"/>
      <c r="Y180" s="1"/>
      <c r="Z180" s="79"/>
      <c r="AA180" s="79"/>
      <c r="AB180" s="79"/>
      <c r="AC180" s="44"/>
    </row>
    <row r="181" spans="1:29" hidden="1" x14ac:dyDescent="0.25">
      <c r="B181" s="54"/>
      <c r="C181" s="2"/>
      <c r="D181" s="801" t="s">
        <v>546</v>
      </c>
      <c r="E181" s="801"/>
      <c r="F181" s="373"/>
      <c r="G181" s="621"/>
      <c r="H181" s="373"/>
      <c r="I181" s="373"/>
      <c r="J181" s="527"/>
      <c r="K181" s="527"/>
      <c r="L181" s="568">
        <f t="shared" si="111"/>
        <v>0</v>
      </c>
      <c r="M181" s="141"/>
      <c r="N181" s="159">
        <f t="shared" si="84"/>
        <v>0</v>
      </c>
      <c r="O181" s="73">
        <f>'082044'!N183</f>
        <v>0</v>
      </c>
      <c r="P181" s="1">
        <f>'082092'!N181</f>
        <v>0</v>
      </c>
      <c r="Q181" s="73"/>
      <c r="R181" s="1"/>
      <c r="S181" s="1"/>
      <c r="T181" s="1"/>
      <c r="U181" s="1"/>
      <c r="V181" s="79"/>
      <c r="W181" s="489"/>
      <c r="X181" s="414"/>
      <c r="Y181" s="1"/>
      <c r="Z181" s="79"/>
      <c r="AA181" s="79"/>
      <c r="AB181" s="79"/>
      <c r="AC181" s="44"/>
    </row>
    <row r="182" spans="1:29" ht="25.5" hidden="1" customHeight="1" x14ac:dyDescent="0.25">
      <c r="B182" s="54"/>
      <c r="C182" s="2"/>
      <c r="D182" s="798" t="s">
        <v>549</v>
      </c>
      <c r="E182" s="798"/>
      <c r="F182" s="376"/>
      <c r="G182" s="624"/>
      <c r="H182" s="376"/>
      <c r="I182" s="376"/>
      <c r="J182" s="530"/>
      <c r="K182" s="530"/>
      <c r="L182" s="571">
        <f t="shared" si="111"/>
        <v>0</v>
      </c>
      <c r="M182" s="151"/>
      <c r="N182" s="159">
        <f t="shared" si="84"/>
        <v>0</v>
      </c>
      <c r="O182" s="73">
        <f>'082044'!N184</f>
        <v>0</v>
      </c>
      <c r="P182" s="1">
        <f>'082092'!N182</f>
        <v>0</v>
      </c>
      <c r="Q182" s="73"/>
      <c r="R182" s="1"/>
      <c r="S182" s="1"/>
      <c r="T182" s="1"/>
      <c r="U182" s="1"/>
      <c r="V182" s="79"/>
      <c r="W182" s="489"/>
      <c r="X182" s="414"/>
      <c r="Y182" s="1"/>
      <c r="Z182" s="79"/>
      <c r="AA182" s="79"/>
      <c r="AB182" s="79"/>
      <c r="AC182" s="44"/>
    </row>
    <row r="183" spans="1:29" hidden="1" x14ac:dyDescent="0.25">
      <c r="B183" s="54"/>
      <c r="C183" s="2"/>
      <c r="D183" s="801" t="s">
        <v>552</v>
      </c>
      <c r="E183" s="801"/>
      <c r="F183" s="373"/>
      <c r="G183" s="621"/>
      <c r="H183" s="373"/>
      <c r="I183" s="373"/>
      <c r="J183" s="527"/>
      <c r="K183" s="527"/>
      <c r="L183" s="568">
        <f t="shared" si="111"/>
        <v>0</v>
      </c>
      <c r="M183" s="141"/>
      <c r="N183" s="159">
        <f t="shared" si="84"/>
        <v>0</v>
      </c>
      <c r="O183" s="73">
        <f>'082044'!N185</f>
        <v>0</v>
      </c>
      <c r="P183" s="1">
        <f>'082092'!N183</f>
        <v>0</v>
      </c>
      <c r="Q183" s="73"/>
      <c r="R183" s="1"/>
      <c r="S183" s="1"/>
      <c r="T183" s="1"/>
      <c r="U183" s="1"/>
      <c r="V183" s="79"/>
      <c r="W183" s="489"/>
      <c r="X183" s="414"/>
      <c r="Y183" s="1"/>
      <c r="Z183" s="79"/>
      <c r="AA183" s="79"/>
      <c r="AB183" s="79"/>
      <c r="AC183" s="44"/>
    </row>
    <row r="184" spans="1:29" hidden="1" x14ac:dyDescent="0.25">
      <c r="B184" s="54"/>
      <c r="C184" s="2"/>
      <c r="D184" s="801" t="s">
        <v>817</v>
      </c>
      <c r="E184" s="801"/>
      <c r="F184" s="373"/>
      <c r="G184" s="621"/>
      <c r="H184" s="373"/>
      <c r="I184" s="373"/>
      <c r="J184" s="527"/>
      <c r="K184" s="527"/>
      <c r="L184" s="568">
        <f t="shared" si="111"/>
        <v>0</v>
      </c>
      <c r="M184" s="141"/>
      <c r="N184" s="159">
        <f t="shared" si="84"/>
        <v>0</v>
      </c>
      <c r="O184" s="73">
        <f>'082044'!N186</f>
        <v>0</v>
      </c>
      <c r="P184" s="1">
        <f>'082092'!N184</f>
        <v>0</v>
      </c>
      <c r="Q184" s="73"/>
      <c r="R184" s="1"/>
      <c r="S184" s="1"/>
      <c r="T184" s="1"/>
      <c r="U184" s="1"/>
      <c r="V184" s="79"/>
      <c r="W184" s="489"/>
      <c r="X184" s="414"/>
      <c r="Y184" s="1"/>
      <c r="Z184" s="79"/>
      <c r="AA184" s="79"/>
      <c r="AB184" s="79"/>
      <c r="AC184" s="44"/>
    </row>
    <row r="185" spans="1:29" ht="25.5" hidden="1" customHeight="1" x14ac:dyDescent="0.25">
      <c r="B185" s="54"/>
      <c r="C185" s="2"/>
      <c r="D185" s="798" t="s">
        <v>556</v>
      </c>
      <c r="E185" s="798"/>
      <c r="F185" s="376"/>
      <c r="G185" s="624"/>
      <c r="H185" s="376"/>
      <c r="I185" s="376"/>
      <c r="J185" s="530"/>
      <c r="K185" s="530"/>
      <c r="L185" s="571">
        <f t="shared" si="111"/>
        <v>0</v>
      </c>
      <c r="M185" s="151"/>
      <c r="N185" s="159">
        <f t="shared" si="84"/>
        <v>0</v>
      </c>
      <c r="O185" s="73">
        <f>'082044'!N187</f>
        <v>0</v>
      </c>
      <c r="P185" s="1">
        <f>'082092'!N185</f>
        <v>0</v>
      </c>
      <c r="Q185" s="73"/>
      <c r="R185" s="1"/>
      <c r="S185" s="1"/>
      <c r="T185" s="1"/>
      <c r="U185" s="1"/>
      <c r="V185" s="79"/>
      <c r="W185" s="489"/>
      <c r="X185" s="414"/>
      <c r="Y185" s="1"/>
      <c r="Z185" s="79"/>
      <c r="AA185" s="79"/>
      <c r="AB185" s="79"/>
      <c r="AC185" s="44"/>
    </row>
    <row r="186" spans="1:29" ht="25.5" hidden="1" customHeight="1" x14ac:dyDescent="0.25">
      <c r="B186" s="54"/>
      <c r="C186" s="2"/>
      <c r="D186" s="798" t="s">
        <v>559</v>
      </c>
      <c r="E186" s="798"/>
      <c r="F186" s="376"/>
      <c r="G186" s="624"/>
      <c r="H186" s="376"/>
      <c r="I186" s="376"/>
      <c r="J186" s="530"/>
      <c r="K186" s="530"/>
      <c r="L186" s="571">
        <f t="shared" si="111"/>
        <v>0</v>
      </c>
      <c r="M186" s="151"/>
      <c r="N186" s="159">
        <f t="shared" si="84"/>
        <v>0</v>
      </c>
      <c r="O186" s="73">
        <f>'082044'!N188</f>
        <v>0</v>
      </c>
      <c r="P186" s="1">
        <f>'082092'!N186</f>
        <v>0</v>
      </c>
      <c r="Q186" s="73"/>
      <c r="R186" s="1"/>
      <c r="S186" s="1"/>
      <c r="T186" s="1"/>
      <c r="U186" s="1"/>
      <c r="V186" s="79"/>
      <c r="W186" s="489"/>
      <c r="X186" s="414"/>
      <c r="Y186" s="1"/>
      <c r="Z186" s="79"/>
      <c r="AA186" s="79"/>
      <c r="AB186" s="79"/>
      <c r="AC186" s="44"/>
    </row>
    <row r="187" spans="1:29" ht="25.5" hidden="1" customHeight="1" x14ac:dyDescent="0.25">
      <c r="B187" s="54"/>
      <c r="C187" s="2"/>
      <c r="D187" s="798" t="s">
        <v>561</v>
      </c>
      <c r="E187" s="798"/>
      <c r="F187" s="376"/>
      <c r="G187" s="624"/>
      <c r="H187" s="376"/>
      <c r="I187" s="376"/>
      <c r="J187" s="530"/>
      <c r="K187" s="530"/>
      <c r="L187" s="571">
        <f t="shared" si="111"/>
        <v>0</v>
      </c>
      <c r="M187" s="151"/>
      <c r="N187" s="159">
        <f t="shared" si="84"/>
        <v>0</v>
      </c>
      <c r="O187" s="73">
        <f>'082044'!N189</f>
        <v>0</v>
      </c>
      <c r="P187" s="1">
        <f>'082092'!N187</f>
        <v>0</v>
      </c>
      <c r="Q187" s="73"/>
      <c r="R187" s="1"/>
      <c r="S187" s="1"/>
      <c r="T187" s="1"/>
      <c r="U187" s="1"/>
      <c r="V187" s="79"/>
      <c r="W187" s="489"/>
      <c r="X187" s="414"/>
      <c r="Y187" s="1"/>
      <c r="Z187" s="79"/>
      <c r="AA187" s="79"/>
      <c r="AB187" s="79"/>
      <c r="AC187" s="44"/>
    </row>
    <row r="188" spans="1:29" ht="25.5" hidden="1" customHeight="1" x14ac:dyDescent="0.25">
      <c r="B188" s="54"/>
      <c r="C188" s="2"/>
      <c r="D188" s="798" t="s">
        <v>564</v>
      </c>
      <c r="E188" s="798"/>
      <c r="F188" s="376"/>
      <c r="G188" s="624"/>
      <c r="H188" s="376"/>
      <c r="I188" s="376"/>
      <c r="J188" s="530"/>
      <c r="K188" s="530"/>
      <c r="L188" s="571">
        <f t="shared" si="111"/>
        <v>0</v>
      </c>
      <c r="M188" s="151"/>
      <c r="N188" s="159">
        <f t="shared" si="84"/>
        <v>0</v>
      </c>
      <c r="O188" s="73">
        <f>'082044'!N190</f>
        <v>0</v>
      </c>
      <c r="P188" s="1">
        <f>'082092'!N188</f>
        <v>0</v>
      </c>
      <c r="Q188" s="73"/>
      <c r="R188" s="1"/>
      <c r="S188" s="1"/>
      <c r="T188" s="1"/>
      <c r="U188" s="1"/>
      <c r="V188" s="79"/>
      <c r="W188" s="489"/>
      <c r="X188" s="414"/>
      <c r="Y188" s="1"/>
      <c r="Z188" s="79"/>
      <c r="AA188" s="79"/>
      <c r="AB188" s="79"/>
      <c r="AC188" s="44"/>
    </row>
    <row r="189" spans="1:29" s="18" customFormat="1" hidden="1" x14ac:dyDescent="0.25">
      <c r="A189" s="125" t="s">
        <v>274</v>
      </c>
      <c r="B189" s="90" t="s">
        <v>686</v>
      </c>
      <c r="C189" s="803" t="s">
        <v>275</v>
      </c>
      <c r="D189" s="804"/>
      <c r="E189" s="804"/>
      <c r="F189" s="366">
        <f>F190+F191+F192+F193+F194+F195+F196+F197+F198+F199</f>
        <v>0</v>
      </c>
      <c r="G189" s="614">
        <f t="shared" ref="G189:K189" si="112">G190+G191+G192+G193+G194+G195+G196+G197+G198+G199</f>
        <v>0</v>
      </c>
      <c r="H189" s="366">
        <f t="shared" si="112"/>
        <v>0</v>
      </c>
      <c r="I189" s="366">
        <f t="shared" si="112"/>
        <v>0</v>
      </c>
      <c r="J189" s="520">
        <f t="shared" si="112"/>
        <v>0</v>
      </c>
      <c r="K189" s="520">
        <f t="shared" si="112"/>
        <v>0</v>
      </c>
      <c r="L189" s="561">
        <f>L190+L191+L192+L193+L194+L195+L196+L197+L198+L199</f>
        <v>0</v>
      </c>
      <c r="M189" s="142">
        <f t="shared" ref="M189:AC189" si="113">M190+M191+M192+M193+M194+M195+M196+M197+M198+M199</f>
        <v>0</v>
      </c>
      <c r="N189" s="158">
        <f t="shared" si="84"/>
        <v>0</v>
      </c>
      <c r="O189" s="92">
        <f>'082044'!N191</f>
        <v>0</v>
      </c>
      <c r="P189" s="93">
        <f>'082092'!N189</f>
        <v>0</v>
      </c>
      <c r="Q189" s="92">
        <f t="shared" si="113"/>
        <v>0</v>
      </c>
      <c r="R189" s="93">
        <f t="shared" si="113"/>
        <v>0</v>
      </c>
      <c r="S189" s="93">
        <f t="shared" si="113"/>
        <v>0</v>
      </c>
      <c r="T189" s="93">
        <f t="shared" si="113"/>
        <v>0</v>
      </c>
      <c r="U189" s="93">
        <f t="shared" si="113"/>
        <v>0</v>
      </c>
      <c r="V189" s="96">
        <f t="shared" si="113"/>
        <v>0</v>
      </c>
      <c r="W189" s="487">
        <f t="shared" ref="W189" si="114">W190+W191+W192+W193+W194+W195+W196+W197+W198+W199</f>
        <v>0</v>
      </c>
      <c r="X189" s="412">
        <f t="shared" si="113"/>
        <v>0</v>
      </c>
      <c r="Y189" s="93">
        <f t="shared" si="113"/>
        <v>0</v>
      </c>
      <c r="Z189" s="96">
        <f t="shared" si="113"/>
        <v>0</v>
      </c>
      <c r="AA189" s="96">
        <f t="shared" si="113"/>
        <v>0</v>
      </c>
      <c r="AB189" s="96">
        <f t="shared" si="113"/>
        <v>0</v>
      </c>
      <c r="AC189" s="97">
        <f t="shared" si="113"/>
        <v>0</v>
      </c>
    </row>
    <row r="190" spans="1:29" hidden="1" x14ac:dyDescent="0.25">
      <c r="B190" s="54"/>
      <c r="C190" s="2"/>
      <c r="D190" s="801" t="s">
        <v>371</v>
      </c>
      <c r="E190" s="801"/>
      <c r="F190" s="373"/>
      <c r="G190" s="621"/>
      <c r="H190" s="373"/>
      <c r="I190" s="373"/>
      <c r="J190" s="527"/>
      <c r="K190" s="527"/>
      <c r="L190" s="568">
        <f t="shared" ref="L190:L199" si="115">SUM(Q190:AC190)</f>
        <v>0</v>
      </c>
      <c r="M190" s="141"/>
      <c r="N190" s="159">
        <f t="shared" si="84"/>
        <v>0</v>
      </c>
      <c r="O190" s="73">
        <f>'082044'!N192</f>
        <v>0</v>
      </c>
      <c r="P190" s="1">
        <f>'082092'!N190</f>
        <v>0</v>
      </c>
      <c r="Q190" s="73"/>
      <c r="R190" s="1"/>
      <c r="S190" s="1"/>
      <c r="T190" s="1"/>
      <c r="U190" s="1"/>
      <c r="V190" s="79"/>
      <c r="W190" s="489"/>
      <c r="X190" s="414"/>
      <c r="Y190" s="1"/>
      <c r="Z190" s="79"/>
      <c r="AA190" s="79"/>
      <c r="AB190" s="79"/>
      <c r="AC190" s="44"/>
    </row>
    <row r="191" spans="1:29" hidden="1" x14ac:dyDescent="0.25">
      <c r="B191" s="54"/>
      <c r="C191" s="2"/>
      <c r="D191" s="801" t="s">
        <v>544</v>
      </c>
      <c r="E191" s="801"/>
      <c r="F191" s="373"/>
      <c r="G191" s="621"/>
      <c r="H191" s="373"/>
      <c r="I191" s="373"/>
      <c r="J191" s="527"/>
      <c r="K191" s="527"/>
      <c r="L191" s="568">
        <f t="shared" si="115"/>
        <v>0</v>
      </c>
      <c r="M191" s="141"/>
      <c r="N191" s="159">
        <f t="shared" si="84"/>
        <v>0</v>
      </c>
      <c r="O191" s="73">
        <f>'082044'!N193</f>
        <v>0</v>
      </c>
      <c r="P191" s="1">
        <f>'082092'!N191</f>
        <v>0</v>
      </c>
      <c r="Q191" s="73"/>
      <c r="R191" s="1"/>
      <c r="S191" s="1"/>
      <c r="T191" s="1"/>
      <c r="U191" s="1"/>
      <c r="V191" s="79"/>
      <c r="W191" s="489"/>
      <c r="X191" s="414"/>
      <c r="Y191" s="1"/>
      <c r="Z191" s="79"/>
      <c r="AA191" s="79"/>
      <c r="AB191" s="79"/>
      <c r="AC191" s="44"/>
    </row>
    <row r="192" spans="1:29" hidden="1" x14ac:dyDescent="0.25">
      <c r="B192" s="54"/>
      <c r="C192" s="2"/>
      <c r="D192" s="801" t="s">
        <v>547</v>
      </c>
      <c r="E192" s="801"/>
      <c r="F192" s="373"/>
      <c r="G192" s="621"/>
      <c r="H192" s="373"/>
      <c r="I192" s="373"/>
      <c r="J192" s="527"/>
      <c r="K192" s="527"/>
      <c r="L192" s="568">
        <f t="shared" si="115"/>
        <v>0</v>
      </c>
      <c r="M192" s="141"/>
      <c r="N192" s="159">
        <f t="shared" si="84"/>
        <v>0</v>
      </c>
      <c r="O192" s="73">
        <f>'082044'!N194</f>
        <v>0</v>
      </c>
      <c r="P192" s="1">
        <f>'082092'!N192</f>
        <v>0</v>
      </c>
      <c r="Q192" s="73"/>
      <c r="R192" s="1"/>
      <c r="S192" s="1"/>
      <c r="T192" s="1"/>
      <c r="U192" s="1"/>
      <c r="V192" s="79"/>
      <c r="W192" s="489"/>
      <c r="X192" s="414"/>
      <c r="Y192" s="1"/>
      <c r="Z192" s="79"/>
      <c r="AA192" s="79"/>
      <c r="AB192" s="79"/>
      <c r="AC192" s="44"/>
    </row>
    <row r="193" spans="1:29" hidden="1" x14ac:dyDescent="0.25">
      <c r="B193" s="54"/>
      <c r="C193" s="2"/>
      <c r="D193" s="798" t="s">
        <v>818</v>
      </c>
      <c r="E193" s="798"/>
      <c r="F193" s="376"/>
      <c r="G193" s="624"/>
      <c r="H193" s="376"/>
      <c r="I193" s="376"/>
      <c r="J193" s="530"/>
      <c r="K193" s="530"/>
      <c r="L193" s="571">
        <f t="shared" si="115"/>
        <v>0</v>
      </c>
      <c r="M193" s="151"/>
      <c r="N193" s="159">
        <f t="shared" si="84"/>
        <v>0</v>
      </c>
      <c r="O193" s="73">
        <f>'082044'!N195</f>
        <v>0</v>
      </c>
      <c r="P193" s="1">
        <f>'082092'!N193</f>
        <v>0</v>
      </c>
      <c r="Q193" s="73"/>
      <c r="R193" s="1"/>
      <c r="S193" s="1"/>
      <c r="T193" s="1"/>
      <c r="U193" s="1"/>
      <c r="V193" s="79"/>
      <c r="W193" s="489"/>
      <c r="X193" s="414"/>
      <c r="Y193" s="1"/>
      <c r="Z193" s="79"/>
      <c r="AA193" s="79"/>
      <c r="AB193" s="79"/>
      <c r="AC193" s="44"/>
    </row>
    <row r="194" spans="1:29" hidden="1" x14ac:dyDescent="0.25">
      <c r="B194" s="54"/>
      <c r="C194" s="2"/>
      <c r="D194" s="801" t="s">
        <v>554</v>
      </c>
      <c r="E194" s="801"/>
      <c r="F194" s="373"/>
      <c r="G194" s="621"/>
      <c r="H194" s="373"/>
      <c r="I194" s="373"/>
      <c r="J194" s="527"/>
      <c r="K194" s="527"/>
      <c r="L194" s="568">
        <f t="shared" si="115"/>
        <v>0</v>
      </c>
      <c r="M194" s="141"/>
      <c r="N194" s="159">
        <f t="shared" si="84"/>
        <v>0</v>
      </c>
      <c r="O194" s="73">
        <f>'082044'!N196</f>
        <v>0</v>
      </c>
      <c r="P194" s="1">
        <f>'082092'!N194</f>
        <v>0</v>
      </c>
      <c r="Q194" s="73"/>
      <c r="R194" s="1"/>
      <c r="S194" s="1"/>
      <c r="T194" s="1"/>
      <c r="U194" s="1"/>
      <c r="V194" s="79"/>
      <c r="W194" s="489"/>
      <c r="X194" s="414"/>
      <c r="Y194" s="1"/>
      <c r="Z194" s="79"/>
      <c r="AA194" s="79"/>
      <c r="AB194" s="79"/>
      <c r="AC194" s="44"/>
    </row>
    <row r="195" spans="1:29" hidden="1" x14ac:dyDescent="0.25">
      <c r="B195" s="54"/>
      <c r="C195" s="2"/>
      <c r="D195" s="801" t="s">
        <v>553</v>
      </c>
      <c r="E195" s="801"/>
      <c r="F195" s="373"/>
      <c r="G195" s="621"/>
      <c r="H195" s="373"/>
      <c r="I195" s="373"/>
      <c r="J195" s="527"/>
      <c r="K195" s="527"/>
      <c r="L195" s="568">
        <f t="shared" si="115"/>
        <v>0</v>
      </c>
      <c r="M195" s="141"/>
      <c r="N195" s="159">
        <f t="shared" si="84"/>
        <v>0</v>
      </c>
      <c r="O195" s="73">
        <f>'082044'!N197</f>
        <v>0</v>
      </c>
      <c r="P195" s="1">
        <f>'082092'!N195</f>
        <v>0</v>
      </c>
      <c r="Q195" s="73"/>
      <c r="R195" s="1"/>
      <c r="S195" s="1"/>
      <c r="T195" s="1"/>
      <c r="U195" s="1"/>
      <c r="V195" s="79"/>
      <c r="W195" s="489"/>
      <c r="X195" s="414"/>
      <c r="Y195" s="1"/>
      <c r="Z195" s="79"/>
      <c r="AA195" s="79"/>
      <c r="AB195" s="79"/>
      <c r="AC195" s="44"/>
    </row>
    <row r="196" spans="1:29" ht="25.5" hidden="1" customHeight="1" x14ac:dyDescent="0.25">
      <c r="B196" s="54"/>
      <c r="C196" s="2"/>
      <c r="D196" s="798" t="s">
        <v>557</v>
      </c>
      <c r="E196" s="798"/>
      <c r="F196" s="376"/>
      <c r="G196" s="624"/>
      <c r="H196" s="376"/>
      <c r="I196" s="376"/>
      <c r="J196" s="530"/>
      <c r="K196" s="530"/>
      <c r="L196" s="571">
        <f t="shared" si="115"/>
        <v>0</v>
      </c>
      <c r="M196" s="151"/>
      <c r="N196" s="159">
        <f t="shared" si="84"/>
        <v>0</v>
      </c>
      <c r="O196" s="73">
        <f>'082044'!N198</f>
        <v>0</v>
      </c>
      <c r="P196" s="1">
        <f>'082092'!N196</f>
        <v>0</v>
      </c>
      <c r="Q196" s="73"/>
      <c r="R196" s="1"/>
      <c r="S196" s="1"/>
      <c r="T196" s="1"/>
      <c r="U196" s="1"/>
      <c r="V196" s="79"/>
      <c r="W196" s="489"/>
      <c r="X196" s="414"/>
      <c r="Y196" s="1"/>
      <c r="Z196" s="79"/>
      <c r="AA196" s="79"/>
      <c r="AB196" s="79"/>
      <c r="AC196" s="44"/>
    </row>
    <row r="197" spans="1:29" hidden="1" x14ac:dyDescent="0.25">
      <c r="B197" s="54"/>
      <c r="C197" s="2"/>
      <c r="D197" s="801" t="s">
        <v>819</v>
      </c>
      <c r="E197" s="801"/>
      <c r="F197" s="373"/>
      <c r="G197" s="621"/>
      <c r="H197" s="373"/>
      <c r="I197" s="373"/>
      <c r="J197" s="527"/>
      <c r="K197" s="527"/>
      <c r="L197" s="568">
        <f t="shared" si="115"/>
        <v>0</v>
      </c>
      <c r="M197" s="141"/>
      <c r="N197" s="159">
        <f t="shared" si="84"/>
        <v>0</v>
      </c>
      <c r="O197" s="73">
        <f>'082044'!N199</f>
        <v>0</v>
      </c>
      <c r="P197" s="1">
        <f>'082092'!N197</f>
        <v>0</v>
      </c>
      <c r="Q197" s="73"/>
      <c r="R197" s="1"/>
      <c r="S197" s="1"/>
      <c r="T197" s="1"/>
      <c r="U197" s="1"/>
      <c r="V197" s="79"/>
      <c r="W197" s="489"/>
      <c r="X197" s="414"/>
      <c r="Y197" s="1"/>
      <c r="Z197" s="79"/>
      <c r="AA197" s="79"/>
      <c r="AB197" s="79"/>
      <c r="AC197" s="44"/>
    </row>
    <row r="198" spans="1:29" ht="25.5" hidden="1" customHeight="1" x14ac:dyDescent="0.25">
      <c r="B198" s="54"/>
      <c r="C198" s="2"/>
      <c r="D198" s="798" t="s">
        <v>562</v>
      </c>
      <c r="E198" s="798"/>
      <c r="F198" s="376"/>
      <c r="G198" s="624"/>
      <c r="H198" s="376"/>
      <c r="I198" s="376"/>
      <c r="J198" s="530"/>
      <c r="K198" s="530"/>
      <c r="L198" s="571">
        <f t="shared" si="115"/>
        <v>0</v>
      </c>
      <c r="M198" s="151"/>
      <c r="N198" s="159">
        <f t="shared" si="84"/>
        <v>0</v>
      </c>
      <c r="O198" s="73">
        <f>'082044'!N200</f>
        <v>0</v>
      </c>
      <c r="P198" s="1">
        <f>'082092'!N198</f>
        <v>0</v>
      </c>
      <c r="Q198" s="73"/>
      <c r="R198" s="1"/>
      <c r="S198" s="1"/>
      <c r="T198" s="1"/>
      <c r="U198" s="1"/>
      <c r="V198" s="79"/>
      <c r="W198" s="489"/>
      <c r="X198" s="414"/>
      <c r="Y198" s="1"/>
      <c r="Z198" s="79"/>
      <c r="AA198" s="79"/>
      <c r="AB198" s="79"/>
      <c r="AC198" s="44"/>
    </row>
    <row r="199" spans="1:29" ht="25.5" hidden="1" customHeight="1" x14ac:dyDescent="0.25">
      <c r="B199" s="54"/>
      <c r="C199" s="2"/>
      <c r="D199" s="798" t="s">
        <v>565</v>
      </c>
      <c r="E199" s="798"/>
      <c r="F199" s="376"/>
      <c r="G199" s="624"/>
      <c r="H199" s="376"/>
      <c r="I199" s="376"/>
      <c r="J199" s="530"/>
      <c r="K199" s="530"/>
      <c r="L199" s="571">
        <f t="shared" si="115"/>
        <v>0</v>
      </c>
      <c r="M199" s="151"/>
      <c r="N199" s="159">
        <f t="shared" si="84"/>
        <v>0</v>
      </c>
      <c r="O199" s="73">
        <f>'082044'!N201</f>
        <v>0</v>
      </c>
      <c r="P199" s="1">
        <f>'082092'!N199</f>
        <v>0</v>
      </c>
      <c r="Q199" s="73"/>
      <c r="R199" s="1"/>
      <c r="S199" s="1"/>
      <c r="T199" s="1"/>
      <c r="U199" s="1"/>
      <c r="V199" s="79"/>
      <c r="W199" s="489"/>
      <c r="X199" s="414"/>
      <c r="Y199" s="1"/>
      <c r="Z199" s="79"/>
      <c r="AA199" s="79"/>
      <c r="AB199" s="79"/>
      <c r="AC199" s="44"/>
    </row>
    <row r="200" spans="1:29" s="18" customFormat="1" ht="25.5" hidden="1" customHeight="1" x14ac:dyDescent="0.25">
      <c r="A200" s="125" t="s">
        <v>276</v>
      </c>
      <c r="B200" s="90" t="s">
        <v>687</v>
      </c>
      <c r="C200" s="841" t="s">
        <v>607</v>
      </c>
      <c r="D200" s="842"/>
      <c r="E200" s="842"/>
      <c r="F200" s="383">
        <f>F201+F202</f>
        <v>0</v>
      </c>
      <c r="G200" s="631">
        <f t="shared" ref="G200:K200" si="116">G201+G202</f>
        <v>0</v>
      </c>
      <c r="H200" s="383">
        <f t="shared" si="116"/>
        <v>0</v>
      </c>
      <c r="I200" s="383">
        <f t="shared" si="116"/>
        <v>0</v>
      </c>
      <c r="J200" s="537">
        <f t="shared" si="116"/>
        <v>0</v>
      </c>
      <c r="K200" s="537">
        <f t="shared" si="116"/>
        <v>0</v>
      </c>
      <c r="L200" s="578">
        <f>L201+L202</f>
        <v>0</v>
      </c>
      <c r="M200" s="155">
        <f t="shared" ref="M200:AC200" si="117">M201+M202</f>
        <v>0</v>
      </c>
      <c r="N200" s="158">
        <f t="shared" si="84"/>
        <v>0</v>
      </c>
      <c r="O200" s="92">
        <f>'082044'!N202</f>
        <v>0</v>
      </c>
      <c r="P200" s="93">
        <f>'082092'!N200</f>
        <v>0</v>
      </c>
      <c r="Q200" s="92">
        <f t="shared" si="117"/>
        <v>0</v>
      </c>
      <c r="R200" s="93">
        <f t="shared" si="117"/>
        <v>0</v>
      </c>
      <c r="S200" s="93">
        <f t="shared" si="117"/>
        <v>0</v>
      </c>
      <c r="T200" s="93">
        <f t="shared" si="117"/>
        <v>0</v>
      </c>
      <c r="U200" s="93">
        <f t="shared" si="117"/>
        <v>0</v>
      </c>
      <c r="V200" s="96">
        <f t="shared" si="117"/>
        <v>0</v>
      </c>
      <c r="W200" s="487">
        <f t="shared" ref="W200" si="118">W201+W202</f>
        <v>0</v>
      </c>
      <c r="X200" s="412">
        <f t="shared" si="117"/>
        <v>0</v>
      </c>
      <c r="Y200" s="93">
        <f t="shared" si="117"/>
        <v>0</v>
      </c>
      <c r="Z200" s="96">
        <f t="shared" si="117"/>
        <v>0</v>
      </c>
      <c r="AA200" s="96">
        <f t="shared" si="117"/>
        <v>0</v>
      </c>
      <c r="AB200" s="96">
        <f t="shared" si="117"/>
        <v>0</v>
      </c>
      <c r="AC200" s="97">
        <f t="shared" si="117"/>
        <v>0</v>
      </c>
    </row>
    <row r="201" spans="1:29" ht="25.5" hidden="1" customHeight="1" x14ac:dyDescent="0.25">
      <c r="B201" s="54"/>
      <c r="C201" s="2"/>
      <c r="D201" s="798" t="s">
        <v>568</v>
      </c>
      <c r="E201" s="798"/>
      <c r="F201" s="376"/>
      <c r="G201" s="624"/>
      <c r="H201" s="376"/>
      <c r="I201" s="376"/>
      <c r="J201" s="530"/>
      <c r="K201" s="530"/>
      <c r="L201" s="571">
        <f t="shared" ref="L201:L202" si="119">SUM(Q201:AC201)</f>
        <v>0</v>
      </c>
      <c r="M201" s="151"/>
      <c r="N201" s="159">
        <f t="shared" ref="N201:N258" si="120">SUM(L201:M201)</f>
        <v>0</v>
      </c>
      <c r="O201" s="73">
        <f>'082044'!N203</f>
        <v>0</v>
      </c>
      <c r="P201" s="1">
        <f>'082092'!N201</f>
        <v>0</v>
      </c>
      <c r="Q201" s="73"/>
      <c r="R201" s="1"/>
      <c r="S201" s="1"/>
      <c r="T201" s="1"/>
      <c r="U201" s="1"/>
      <c r="V201" s="79"/>
      <c r="W201" s="489"/>
      <c r="X201" s="414"/>
      <c r="Y201" s="1"/>
      <c r="Z201" s="79"/>
      <c r="AA201" s="79"/>
      <c r="AB201" s="79"/>
      <c r="AC201" s="44"/>
    </row>
    <row r="202" spans="1:29" ht="25.5" hidden="1" customHeight="1" x14ac:dyDescent="0.25">
      <c r="B202" s="54"/>
      <c r="C202" s="2"/>
      <c r="D202" s="798" t="s">
        <v>569</v>
      </c>
      <c r="E202" s="798"/>
      <c r="F202" s="376"/>
      <c r="G202" s="624"/>
      <c r="H202" s="376"/>
      <c r="I202" s="376"/>
      <c r="J202" s="530"/>
      <c r="K202" s="530"/>
      <c r="L202" s="571">
        <f t="shared" si="119"/>
        <v>0</v>
      </c>
      <c r="M202" s="151"/>
      <c r="N202" s="159">
        <f t="shared" si="120"/>
        <v>0</v>
      </c>
      <c r="O202" s="73">
        <f>'082044'!N204</f>
        <v>0</v>
      </c>
      <c r="P202" s="1">
        <f>'082092'!N202</f>
        <v>0</v>
      </c>
      <c r="Q202" s="73"/>
      <c r="R202" s="1"/>
      <c r="S202" s="1"/>
      <c r="T202" s="1"/>
      <c r="U202" s="1"/>
      <c r="V202" s="79"/>
      <c r="W202" s="489"/>
      <c r="X202" s="414"/>
      <c r="Y202" s="1"/>
      <c r="Z202" s="79"/>
      <c r="AA202" s="79"/>
      <c r="AB202" s="79"/>
      <c r="AC202" s="44"/>
    </row>
    <row r="203" spans="1:29" s="18" customFormat="1" ht="15" hidden="1" customHeight="1" x14ac:dyDescent="0.25">
      <c r="A203" s="125" t="s">
        <v>277</v>
      </c>
      <c r="B203" s="90" t="s">
        <v>688</v>
      </c>
      <c r="C203" s="841" t="s">
        <v>820</v>
      </c>
      <c r="D203" s="842"/>
      <c r="E203" s="842"/>
      <c r="F203" s="383">
        <f>F204+F205+F206+F207+F208+F209+F210+F211+F212+F213+F214</f>
        <v>0</v>
      </c>
      <c r="G203" s="631">
        <f t="shared" ref="G203:K203" si="121">G204+G205+G206+G207+G208+G209+G210+G211+G212+G213+G214</f>
        <v>0</v>
      </c>
      <c r="H203" s="383">
        <f t="shared" si="121"/>
        <v>0</v>
      </c>
      <c r="I203" s="383">
        <f t="shared" si="121"/>
        <v>0</v>
      </c>
      <c r="J203" s="537">
        <f t="shared" si="121"/>
        <v>0</v>
      </c>
      <c r="K203" s="537">
        <f t="shared" si="121"/>
        <v>0</v>
      </c>
      <c r="L203" s="578">
        <f>L204+L205+L206+L207+L208+L209+L210+L211+L212+L213+L214</f>
        <v>0</v>
      </c>
      <c r="M203" s="155">
        <f t="shared" ref="M203:AC203" si="122">M204+M205+M206+M207+M208+M209+M210+M211+M212+M213+M214</f>
        <v>0</v>
      </c>
      <c r="N203" s="158">
        <f t="shared" si="120"/>
        <v>0</v>
      </c>
      <c r="O203" s="92">
        <f>'082044'!N205</f>
        <v>0</v>
      </c>
      <c r="P203" s="93">
        <f>'082092'!N203</f>
        <v>0</v>
      </c>
      <c r="Q203" s="92">
        <f t="shared" si="122"/>
        <v>0</v>
      </c>
      <c r="R203" s="93">
        <f t="shared" si="122"/>
        <v>0</v>
      </c>
      <c r="S203" s="93">
        <f t="shared" si="122"/>
        <v>0</v>
      </c>
      <c r="T203" s="93">
        <f t="shared" si="122"/>
        <v>0</v>
      </c>
      <c r="U203" s="93">
        <f t="shared" si="122"/>
        <v>0</v>
      </c>
      <c r="V203" s="96">
        <f t="shared" si="122"/>
        <v>0</v>
      </c>
      <c r="W203" s="487">
        <f t="shared" ref="W203" si="123">W204+W205+W206+W207+W208+W209+W210+W211+W212+W213+W214</f>
        <v>0</v>
      </c>
      <c r="X203" s="412">
        <f t="shared" si="122"/>
        <v>0</v>
      </c>
      <c r="Y203" s="93">
        <f t="shared" si="122"/>
        <v>0</v>
      </c>
      <c r="Z203" s="96">
        <f t="shared" si="122"/>
        <v>0</v>
      </c>
      <c r="AA203" s="96">
        <f t="shared" si="122"/>
        <v>0</v>
      </c>
      <c r="AB203" s="96">
        <f t="shared" si="122"/>
        <v>0</v>
      </c>
      <c r="AC203" s="97">
        <f t="shared" si="122"/>
        <v>0</v>
      </c>
    </row>
    <row r="204" spans="1:29" hidden="1" x14ac:dyDescent="0.25">
      <c r="B204" s="54"/>
      <c r="C204" s="2"/>
      <c r="D204" s="801" t="s">
        <v>372</v>
      </c>
      <c r="E204" s="801"/>
      <c r="F204" s="373"/>
      <c r="G204" s="621"/>
      <c r="H204" s="373"/>
      <c r="I204" s="373"/>
      <c r="J204" s="527"/>
      <c r="K204" s="527"/>
      <c r="L204" s="568">
        <f t="shared" ref="L204:L216" si="124">SUM(Q204:AC204)</f>
        <v>0</v>
      </c>
      <c r="M204" s="141"/>
      <c r="N204" s="159">
        <f t="shared" si="120"/>
        <v>0</v>
      </c>
      <c r="O204" s="73">
        <f>'082044'!N206</f>
        <v>0</v>
      </c>
      <c r="P204" s="1">
        <f>'082092'!N204</f>
        <v>0</v>
      </c>
      <c r="Q204" s="73"/>
      <c r="R204" s="1"/>
      <c r="S204" s="1"/>
      <c r="T204" s="1"/>
      <c r="U204" s="1"/>
      <c r="V204" s="79"/>
      <c r="W204" s="489"/>
      <c r="X204" s="414"/>
      <c r="Y204" s="1"/>
      <c r="Z204" s="79"/>
      <c r="AA204" s="79"/>
      <c r="AB204" s="79"/>
      <c r="AC204" s="44"/>
    </row>
    <row r="205" spans="1:29" hidden="1" x14ac:dyDescent="0.25">
      <c r="B205" s="54"/>
      <c r="C205" s="2"/>
      <c r="D205" s="801" t="s">
        <v>821</v>
      </c>
      <c r="E205" s="801"/>
      <c r="F205" s="373"/>
      <c r="G205" s="621"/>
      <c r="H205" s="373"/>
      <c r="I205" s="373"/>
      <c r="J205" s="527"/>
      <c r="K205" s="527"/>
      <c r="L205" s="568">
        <f t="shared" si="124"/>
        <v>0</v>
      </c>
      <c r="M205" s="141"/>
      <c r="N205" s="159">
        <f t="shared" si="120"/>
        <v>0</v>
      </c>
      <c r="O205" s="73">
        <f>'082044'!N207</f>
        <v>0</v>
      </c>
      <c r="P205" s="1">
        <f>'082092'!N205</f>
        <v>0</v>
      </c>
      <c r="Q205" s="73"/>
      <c r="R205" s="1"/>
      <c r="S205" s="1"/>
      <c r="T205" s="1"/>
      <c r="U205" s="1"/>
      <c r="V205" s="79"/>
      <c r="W205" s="489"/>
      <c r="X205" s="414"/>
      <c r="Y205" s="1"/>
      <c r="Z205" s="79"/>
      <c r="AA205" s="79"/>
      <c r="AB205" s="79"/>
      <c r="AC205" s="44"/>
    </row>
    <row r="206" spans="1:29" hidden="1" x14ac:dyDescent="0.25">
      <c r="B206" s="54"/>
      <c r="C206" s="2"/>
      <c r="D206" s="801" t="s">
        <v>375</v>
      </c>
      <c r="E206" s="801"/>
      <c r="F206" s="373"/>
      <c r="G206" s="621"/>
      <c r="H206" s="373"/>
      <c r="I206" s="373"/>
      <c r="J206" s="527"/>
      <c r="K206" s="527"/>
      <c r="L206" s="568">
        <f t="shared" si="124"/>
        <v>0</v>
      </c>
      <c r="M206" s="141"/>
      <c r="N206" s="159">
        <f t="shared" si="120"/>
        <v>0</v>
      </c>
      <c r="O206" s="73">
        <f>'082044'!N208</f>
        <v>0</v>
      </c>
      <c r="P206" s="1">
        <f>'082092'!N206</f>
        <v>0</v>
      </c>
      <c r="Q206" s="73"/>
      <c r="R206" s="1"/>
      <c r="S206" s="1"/>
      <c r="T206" s="1"/>
      <c r="U206" s="1"/>
      <c r="V206" s="79"/>
      <c r="W206" s="489"/>
      <c r="X206" s="414"/>
      <c r="Y206" s="1"/>
      <c r="Z206" s="79"/>
      <c r="AA206" s="79"/>
      <c r="AB206" s="79"/>
      <c r="AC206" s="44"/>
    </row>
    <row r="207" spans="1:29" hidden="1" x14ac:dyDescent="0.25">
      <c r="B207" s="54"/>
      <c r="C207" s="2"/>
      <c r="D207" s="801" t="s">
        <v>373</v>
      </c>
      <c r="E207" s="801"/>
      <c r="F207" s="373"/>
      <c r="G207" s="621"/>
      <c r="H207" s="373"/>
      <c r="I207" s="373"/>
      <c r="J207" s="527"/>
      <c r="K207" s="527"/>
      <c r="L207" s="568">
        <f t="shared" si="124"/>
        <v>0</v>
      </c>
      <c r="M207" s="141"/>
      <c r="N207" s="159">
        <f t="shared" si="120"/>
        <v>0</v>
      </c>
      <c r="O207" s="73">
        <f>'082044'!N209</f>
        <v>0</v>
      </c>
      <c r="P207" s="1">
        <f>'082092'!N207</f>
        <v>0</v>
      </c>
      <c r="Q207" s="73"/>
      <c r="R207" s="1"/>
      <c r="S207" s="1"/>
      <c r="T207" s="1"/>
      <c r="U207" s="1"/>
      <c r="V207" s="79"/>
      <c r="W207" s="489"/>
      <c r="X207" s="414"/>
      <c r="Y207" s="1"/>
      <c r="Z207" s="79"/>
      <c r="AA207" s="79"/>
      <c r="AB207" s="79"/>
      <c r="AC207" s="44"/>
    </row>
    <row r="208" spans="1:29" hidden="1" x14ac:dyDescent="0.25">
      <c r="B208" s="54"/>
      <c r="C208" s="2"/>
      <c r="D208" s="801" t="s">
        <v>822</v>
      </c>
      <c r="E208" s="801"/>
      <c r="F208" s="373"/>
      <c r="G208" s="621"/>
      <c r="H208" s="373"/>
      <c r="I208" s="373"/>
      <c r="J208" s="527"/>
      <c r="K208" s="527"/>
      <c r="L208" s="568">
        <f t="shared" si="124"/>
        <v>0</v>
      </c>
      <c r="M208" s="141"/>
      <c r="N208" s="159">
        <f t="shared" si="120"/>
        <v>0</v>
      </c>
      <c r="O208" s="73">
        <f>'082044'!N210</f>
        <v>0</v>
      </c>
      <c r="P208" s="1">
        <f>'082092'!N208</f>
        <v>0</v>
      </c>
      <c r="Q208" s="73"/>
      <c r="R208" s="1"/>
      <c r="S208" s="1"/>
      <c r="T208" s="1"/>
      <c r="U208" s="1"/>
      <c r="V208" s="79"/>
      <c r="W208" s="489"/>
      <c r="X208" s="414"/>
      <c r="Y208" s="1"/>
      <c r="Z208" s="79"/>
      <c r="AA208" s="79"/>
      <c r="AB208" s="79"/>
      <c r="AC208" s="44"/>
    </row>
    <row r="209" spans="1:29" ht="25.5" hidden="1" customHeight="1" x14ac:dyDescent="0.25">
      <c r="B209" s="54"/>
      <c r="C209" s="2"/>
      <c r="D209" s="798" t="s">
        <v>537</v>
      </c>
      <c r="E209" s="798"/>
      <c r="F209" s="376"/>
      <c r="G209" s="624"/>
      <c r="H209" s="376"/>
      <c r="I209" s="376"/>
      <c r="J209" s="530"/>
      <c r="K209" s="530"/>
      <c r="L209" s="571">
        <f t="shared" si="124"/>
        <v>0</v>
      </c>
      <c r="M209" s="151"/>
      <c r="N209" s="159">
        <f t="shared" si="120"/>
        <v>0</v>
      </c>
      <c r="O209" s="73">
        <f>'082044'!N211</f>
        <v>0</v>
      </c>
      <c r="P209" s="1">
        <f>'082092'!N209</f>
        <v>0</v>
      </c>
      <c r="Q209" s="73"/>
      <c r="R209" s="1"/>
      <c r="S209" s="1"/>
      <c r="T209" s="1"/>
      <c r="U209" s="1"/>
      <c r="V209" s="79"/>
      <c r="W209" s="489"/>
      <c r="X209" s="414"/>
      <c r="Y209" s="1"/>
      <c r="Z209" s="79"/>
      <c r="AA209" s="79"/>
      <c r="AB209" s="79"/>
      <c r="AC209" s="44"/>
    </row>
    <row r="210" spans="1:29" ht="25.5" hidden="1" customHeight="1" x14ac:dyDescent="0.25">
      <c r="B210" s="54"/>
      <c r="C210" s="2"/>
      <c r="D210" s="798" t="s">
        <v>540</v>
      </c>
      <c r="E210" s="798"/>
      <c r="F210" s="376"/>
      <c r="G210" s="624"/>
      <c r="H210" s="376"/>
      <c r="I210" s="376"/>
      <c r="J210" s="530"/>
      <c r="K210" s="530"/>
      <c r="L210" s="571">
        <f t="shared" si="124"/>
        <v>0</v>
      </c>
      <c r="M210" s="151"/>
      <c r="N210" s="159">
        <f t="shared" si="120"/>
        <v>0</v>
      </c>
      <c r="O210" s="73">
        <f>'082044'!N212</f>
        <v>0</v>
      </c>
      <c r="P210" s="1">
        <f>'082092'!N210</f>
        <v>0</v>
      </c>
      <c r="Q210" s="73"/>
      <c r="R210" s="1"/>
      <c r="S210" s="1"/>
      <c r="T210" s="1"/>
      <c r="U210" s="1"/>
      <c r="V210" s="79"/>
      <c r="W210" s="489"/>
      <c r="X210" s="414"/>
      <c r="Y210" s="1"/>
      <c r="Z210" s="79"/>
      <c r="AA210" s="79"/>
      <c r="AB210" s="79"/>
      <c r="AC210" s="44"/>
    </row>
    <row r="211" spans="1:29" hidden="1" x14ac:dyDescent="0.25">
      <c r="B211" s="54"/>
      <c r="C211" s="2"/>
      <c r="D211" s="801" t="s">
        <v>823</v>
      </c>
      <c r="E211" s="801"/>
      <c r="F211" s="373"/>
      <c r="G211" s="621"/>
      <c r="H211" s="373"/>
      <c r="I211" s="373"/>
      <c r="J211" s="527"/>
      <c r="K211" s="527"/>
      <c r="L211" s="568">
        <f t="shared" si="124"/>
        <v>0</v>
      </c>
      <c r="M211" s="141"/>
      <c r="N211" s="159">
        <f t="shared" si="120"/>
        <v>0</v>
      </c>
      <c r="O211" s="73">
        <f>'082044'!N213</f>
        <v>0</v>
      </c>
      <c r="P211" s="1">
        <f>'082092'!N211</f>
        <v>0</v>
      </c>
      <c r="Q211" s="73"/>
      <c r="R211" s="1"/>
      <c r="S211" s="1"/>
      <c r="T211" s="1"/>
      <c r="U211" s="1"/>
      <c r="V211" s="79"/>
      <c r="W211" s="489"/>
      <c r="X211" s="414"/>
      <c r="Y211" s="1"/>
      <c r="Z211" s="79"/>
      <c r="AA211" s="79"/>
      <c r="AB211" s="79"/>
      <c r="AC211" s="44"/>
    </row>
    <row r="212" spans="1:29" hidden="1" x14ac:dyDescent="0.25">
      <c r="B212" s="54"/>
      <c r="C212" s="2"/>
      <c r="D212" s="801" t="s">
        <v>374</v>
      </c>
      <c r="E212" s="801"/>
      <c r="F212" s="373"/>
      <c r="G212" s="621"/>
      <c r="H212" s="373"/>
      <c r="I212" s="373"/>
      <c r="J212" s="527"/>
      <c r="K212" s="527"/>
      <c r="L212" s="568">
        <f t="shared" si="124"/>
        <v>0</v>
      </c>
      <c r="M212" s="141"/>
      <c r="N212" s="159">
        <f t="shared" si="120"/>
        <v>0</v>
      </c>
      <c r="O212" s="73">
        <f>'082044'!N214</f>
        <v>0</v>
      </c>
      <c r="P212" s="1">
        <f>'082092'!N212</f>
        <v>0</v>
      </c>
      <c r="Q212" s="73"/>
      <c r="R212" s="1"/>
      <c r="S212" s="1"/>
      <c r="T212" s="1"/>
      <c r="U212" s="1"/>
      <c r="V212" s="79"/>
      <c r="W212" s="489"/>
      <c r="X212" s="414"/>
      <c r="Y212" s="1"/>
      <c r="Z212" s="79"/>
      <c r="AA212" s="79"/>
      <c r="AB212" s="79"/>
      <c r="AC212" s="44"/>
    </row>
    <row r="213" spans="1:29" hidden="1" x14ac:dyDescent="0.25">
      <c r="B213" s="54"/>
      <c r="C213" s="2"/>
      <c r="D213" s="801" t="s">
        <v>824</v>
      </c>
      <c r="E213" s="801"/>
      <c r="F213" s="373"/>
      <c r="G213" s="621"/>
      <c r="H213" s="373"/>
      <c r="I213" s="373"/>
      <c r="J213" s="527"/>
      <c r="K213" s="527"/>
      <c r="L213" s="568">
        <f t="shared" si="124"/>
        <v>0</v>
      </c>
      <c r="M213" s="141"/>
      <c r="N213" s="159">
        <f t="shared" si="120"/>
        <v>0</v>
      </c>
      <c r="O213" s="73">
        <f>'082044'!N215</f>
        <v>0</v>
      </c>
      <c r="P213" s="1">
        <f>'082092'!N213</f>
        <v>0</v>
      </c>
      <c r="Q213" s="73"/>
      <c r="R213" s="1"/>
      <c r="S213" s="1"/>
      <c r="T213" s="1"/>
      <c r="U213" s="1"/>
      <c r="V213" s="79"/>
      <c r="W213" s="489"/>
      <c r="X213" s="414"/>
      <c r="Y213" s="1"/>
      <c r="Z213" s="79"/>
      <c r="AA213" s="79"/>
      <c r="AB213" s="79"/>
      <c r="AC213" s="44"/>
    </row>
    <row r="214" spans="1:29" hidden="1" x14ac:dyDescent="0.25">
      <c r="B214" s="54"/>
      <c r="C214" s="2"/>
      <c r="D214" s="801" t="s">
        <v>566</v>
      </c>
      <c r="E214" s="801"/>
      <c r="F214" s="373"/>
      <c r="G214" s="621"/>
      <c r="H214" s="373"/>
      <c r="I214" s="373"/>
      <c r="J214" s="527"/>
      <c r="K214" s="527"/>
      <c r="L214" s="568">
        <f t="shared" si="124"/>
        <v>0</v>
      </c>
      <c r="M214" s="141"/>
      <c r="N214" s="159">
        <f t="shared" si="120"/>
        <v>0</v>
      </c>
      <c r="O214" s="73">
        <f>'082044'!N216</f>
        <v>0</v>
      </c>
      <c r="P214" s="1">
        <f>'082092'!N214</f>
        <v>0</v>
      </c>
      <c r="Q214" s="73"/>
      <c r="R214" s="1"/>
      <c r="S214" s="1"/>
      <c r="T214" s="1"/>
      <c r="U214" s="1"/>
      <c r="V214" s="79"/>
      <c r="W214" s="489"/>
      <c r="X214" s="414"/>
      <c r="Y214" s="1"/>
      <c r="Z214" s="79"/>
      <c r="AA214" s="79"/>
      <c r="AB214" s="79"/>
      <c r="AC214" s="44"/>
    </row>
    <row r="215" spans="1:29" s="18" customFormat="1" hidden="1" x14ac:dyDescent="0.25">
      <c r="A215" s="125" t="s">
        <v>278</v>
      </c>
      <c r="B215" s="90" t="s">
        <v>689</v>
      </c>
      <c r="C215" s="803" t="s">
        <v>279</v>
      </c>
      <c r="D215" s="804"/>
      <c r="E215" s="804"/>
      <c r="F215" s="366"/>
      <c r="G215" s="614"/>
      <c r="H215" s="366"/>
      <c r="I215" s="366"/>
      <c r="J215" s="520"/>
      <c r="K215" s="520"/>
      <c r="L215" s="561">
        <f t="shared" si="124"/>
        <v>0</v>
      </c>
      <c r="M215" s="142"/>
      <c r="N215" s="158">
        <f t="shared" si="120"/>
        <v>0</v>
      </c>
      <c r="O215" s="92">
        <f>'082044'!N217</f>
        <v>0</v>
      </c>
      <c r="P215" s="93">
        <f>'082092'!N215</f>
        <v>0</v>
      </c>
      <c r="Q215" s="92"/>
      <c r="R215" s="93"/>
      <c r="S215" s="93"/>
      <c r="T215" s="93"/>
      <c r="U215" s="93"/>
      <c r="V215" s="96"/>
      <c r="W215" s="487"/>
      <c r="X215" s="412"/>
      <c r="Y215" s="93"/>
      <c r="Z215" s="96"/>
      <c r="AA215" s="96"/>
      <c r="AB215" s="96"/>
      <c r="AC215" s="97"/>
    </row>
    <row r="216" spans="1:29" s="18" customFormat="1" hidden="1" x14ac:dyDescent="0.25">
      <c r="A216" s="125" t="s">
        <v>280</v>
      </c>
      <c r="B216" s="90" t="s">
        <v>690</v>
      </c>
      <c r="C216" s="803" t="s">
        <v>281</v>
      </c>
      <c r="D216" s="804"/>
      <c r="E216" s="804"/>
      <c r="F216" s="366"/>
      <c r="G216" s="614"/>
      <c r="H216" s="366"/>
      <c r="I216" s="366"/>
      <c r="J216" s="520"/>
      <c r="K216" s="520"/>
      <c r="L216" s="561">
        <f t="shared" si="124"/>
        <v>0</v>
      </c>
      <c r="M216" s="142"/>
      <c r="N216" s="158">
        <f t="shared" si="120"/>
        <v>0</v>
      </c>
      <c r="O216" s="92">
        <f>'082044'!N218</f>
        <v>0</v>
      </c>
      <c r="P216" s="93">
        <f>'082092'!N216</f>
        <v>0</v>
      </c>
      <c r="Q216" s="92"/>
      <c r="R216" s="93"/>
      <c r="S216" s="93"/>
      <c r="T216" s="93"/>
      <c r="U216" s="93"/>
      <c r="V216" s="96"/>
      <c r="W216" s="487"/>
      <c r="X216" s="412"/>
      <c r="Y216" s="93"/>
      <c r="Z216" s="96"/>
      <c r="AA216" s="96"/>
      <c r="AB216" s="96"/>
      <c r="AC216" s="97"/>
    </row>
    <row r="217" spans="1:29" s="18" customFormat="1" hidden="1" x14ac:dyDescent="0.25">
      <c r="A217" s="125" t="s">
        <v>282</v>
      </c>
      <c r="B217" s="90" t="s">
        <v>691</v>
      </c>
      <c r="C217" s="803" t="s">
        <v>283</v>
      </c>
      <c r="D217" s="804"/>
      <c r="E217" s="804"/>
      <c r="F217" s="366">
        <f>F218+F219+F220+F221+F222+F223+F224+F225+F226+F227</f>
        <v>0</v>
      </c>
      <c r="G217" s="614">
        <f t="shared" ref="G217:K217" si="125">G218+G219+G220+G221+G222+G223+G224+G225+G226+G227</f>
        <v>0</v>
      </c>
      <c r="H217" s="366">
        <f t="shared" si="125"/>
        <v>0</v>
      </c>
      <c r="I217" s="366">
        <f t="shared" si="125"/>
        <v>0</v>
      </c>
      <c r="J217" s="520">
        <f t="shared" si="125"/>
        <v>0</v>
      </c>
      <c r="K217" s="520">
        <f t="shared" si="125"/>
        <v>0</v>
      </c>
      <c r="L217" s="561">
        <f>L218+L219+L220+L221+L222+L223+L224+L225+L226+L227</f>
        <v>0</v>
      </c>
      <c r="M217" s="142">
        <f t="shared" ref="M217:AC217" si="126">M218+M219+M220+M221+M222+M223+M224+M225+M226+M227</f>
        <v>0</v>
      </c>
      <c r="N217" s="158">
        <f t="shared" si="120"/>
        <v>0</v>
      </c>
      <c r="O217" s="92">
        <f>'082044'!N219</f>
        <v>0</v>
      </c>
      <c r="P217" s="93">
        <f>'082092'!N217</f>
        <v>0</v>
      </c>
      <c r="Q217" s="92">
        <f t="shared" si="126"/>
        <v>0</v>
      </c>
      <c r="R217" s="93">
        <f t="shared" si="126"/>
        <v>0</v>
      </c>
      <c r="S217" s="93">
        <f t="shared" si="126"/>
        <v>0</v>
      </c>
      <c r="T217" s="93">
        <f t="shared" si="126"/>
        <v>0</v>
      </c>
      <c r="U217" s="93">
        <f t="shared" si="126"/>
        <v>0</v>
      </c>
      <c r="V217" s="96">
        <f t="shared" si="126"/>
        <v>0</v>
      </c>
      <c r="W217" s="487">
        <f t="shared" ref="W217" si="127">W218+W219+W220+W221+W222+W223+W224+W225+W226+W227</f>
        <v>0</v>
      </c>
      <c r="X217" s="412">
        <f t="shared" si="126"/>
        <v>0</v>
      </c>
      <c r="Y217" s="93">
        <f t="shared" si="126"/>
        <v>0</v>
      </c>
      <c r="Z217" s="96">
        <f t="shared" si="126"/>
        <v>0</v>
      </c>
      <c r="AA217" s="96">
        <f t="shared" si="126"/>
        <v>0</v>
      </c>
      <c r="AB217" s="96">
        <f t="shared" si="126"/>
        <v>0</v>
      </c>
      <c r="AC217" s="97">
        <f t="shared" si="126"/>
        <v>0</v>
      </c>
    </row>
    <row r="218" spans="1:29" hidden="1" x14ac:dyDescent="0.25">
      <c r="B218" s="54"/>
      <c r="C218" s="2"/>
      <c r="D218" s="801" t="s">
        <v>376</v>
      </c>
      <c r="E218" s="801"/>
      <c r="F218" s="373"/>
      <c r="G218" s="621"/>
      <c r="H218" s="373"/>
      <c r="I218" s="373"/>
      <c r="J218" s="527"/>
      <c r="K218" s="527"/>
      <c r="L218" s="568">
        <f t="shared" ref="L218:L227" si="128">SUM(Q218:AC218)</f>
        <v>0</v>
      </c>
      <c r="M218" s="141"/>
      <c r="N218" s="159">
        <f t="shared" si="120"/>
        <v>0</v>
      </c>
      <c r="O218" s="73">
        <f>'082044'!N220</f>
        <v>0</v>
      </c>
      <c r="P218" s="1">
        <f>'082092'!N218</f>
        <v>0</v>
      </c>
      <c r="Q218" s="73"/>
      <c r="R218" s="1"/>
      <c r="S218" s="1"/>
      <c r="T218" s="1"/>
      <c r="U218" s="1"/>
      <c r="V218" s="79"/>
      <c r="W218" s="489"/>
      <c r="X218" s="414"/>
      <c r="Y218" s="1"/>
      <c r="Z218" s="79"/>
      <c r="AA218" s="79"/>
      <c r="AB218" s="79"/>
      <c r="AC218" s="44"/>
    </row>
    <row r="219" spans="1:29" hidden="1" x14ac:dyDescent="0.25">
      <c r="B219" s="54"/>
      <c r="C219" s="2"/>
      <c r="D219" s="801" t="s">
        <v>377</v>
      </c>
      <c r="E219" s="801"/>
      <c r="F219" s="373"/>
      <c r="G219" s="621"/>
      <c r="H219" s="373"/>
      <c r="I219" s="373"/>
      <c r="J219" s="527"/>
      <c r="K219" s="527"/>
      <c r="L219" s="568">
        <f t="shared" si="128"/>
        <v>0</v>
      </c>
      <c r="M219" s="141"/>
      <c r="N219" s="159">
        <f t="shared" si="120"/>
        <v>0</v>
      </c>
      <c r="O219" s="73">
        <f>'082044'!N221</f>
        <v>0</v>
      </c>
      <c r="P219" s="1">
        <f>'082092'!N219</f>
        <v>0</v>
      </c>
      <c r="Q219" s="73"/>
      <c r="R219" s="1"/>
      <c r="S219" s="1"/>
      <c r="T219" s="1"/>
      <c r="U219" s="1"/>
      <c r="V219" s="79"/>
      <c r="W219" s="489"/>
      <c r="X219" s="414"/>
      <c r="Y219" s="1"/>
      <c r="Z219" s="79"/>
      <c r="AA219" s="79"/>
      <c r="AB219" s="79"/>
      <c r="AC219" s="44"/>
    </row>
    <row r="220" spans="1:29" hidden="1" x14ac:dyDescent="0.25">
      <c r="B220" s="54"/>
      <c r="C220" s="2"/>
      <c r="D220" s="801" t="s">
        <v>378</v>
      </c>
      <c r="E220" s="801"/>
      <c r="F220" s="373"/>
      <c r="G220" s="621"/>
      <c r="H220" s="373"/>
      <c r="I220" s="373"/>
      <c r="J220" s="527"/>
      <c r="K220" s="527"/>
      <c r="L220" s="568">
        <f t="shared" si="128"/>
        <v>0</v>
      </c>
      <c r="M220" s="141"/>
      <c r="N220" s="159">
        <f t="shared" si="120"/>
        <v>0</v>
      </c>
      <c r="O220" s="73">
        <f>'082044'!N222</f>
        <v>0</v>
      </c>
      <c r="P220" s="1">
        <f>'082092'!N220</f>
        <v>0</v>
      </c>
      <c r="Q220" s="73"/>
      <c r="R220" s="1"/>
      <c r="S220" s="1"/>
      <c r="T220" s="1"/>
      <c r="U220" s="1"/>
      <c r="V220" s="79"/>
      <c r="W220" s="489"/>
      <c r="X220" s="414"/>
      <c r="Y220" s="1"/>
      <c r="Z220" s="79"/>
      <c r="AA220" s="79"/>
      <c r="AB220" s="79"/>
      <c r="AC220" s="44"/>
    </row>
    <row r="221" spans="1:29" hidden="1" x14ac:dyDescent="0.25">
      <c r="B221" s="54"/>
      <c r="C221" s="2"/>
      <c r="D221" s="801" t="s">
        <v>379</v>
      </c>
      <c r="E221" s="801"/>
      <c r="F221" s="373"/>
      <c r="G221" s="621"/>
      <c r="H221" s="373"/>
      <c r="I221" s="373"/>
      <c r="J221" s="527"/>
      <c r="K221" s="527"/>
      <c r="L221" s="568">
        <f t="shared" si="128"/>
        <v>0</v>
      </c>
      <c r="M221" s="141"/>
      <c r="N221" s="159">
        <f t="shared" si="120"/>
        <v>0</v>
      </c>
      <c r="O221" s="73">
        <f>'082044'!N223</f>
        <v>0</v>
      </c>
      <c r="P221" s="1">
        <f>'082092'!N221</f>
        <v>0</v>
      </c>
      <c r="Q221" s="73"/>
      <c r="R221" s="1"/>
      <c r="S221" s="1"/>
      <c r="T221" s="1"/>
      <c r="U221" s="1"/>
      <c r="V221" s="79"/>
      <c r="W221" s="489"/>
      <c r="X221" s="414"/>
      <c r="Y221" s="1"/>
      <c r="Z221" s="79"/>
      <c r="AA221" s="79"/>
      <c r="AB221" s="79"/>
      <c r="AC221" s="44"/>
    </row>
    <row r="222" spans="1:29" hidden="1" x14ac:dyDescent="0.25">
      <c r="B222" s="54"/>
      <c r="C222" s="2"/>
      <c r="D222" s="801" t="s">
        <v>380</v>
      </c>
      <c r="E222" s="801"/>
      <c r="F222" s="373"/>
      <c r="G222" s="621"/>
      <c r="H222" s="373"/>
      <c r="I222" s="373"/>
      <c r="J222" s="527"/>
      <c r="K222" s="527"/>
      <c r="L222" s="568">
        <f t="shared" si="128"/>
        <v>0</v>
      </c>
      <c r="M222" s="141"/>
      <c r="N222" s="159">
        <f t="shared" si="120"/>
        <v>0</v>
      </c>
      <c r="O222" s="73">
        <f>'082044'!N224</f>
        <v>0</v>
      </c>
      <c r="P222" s="1">
        <f>'082092'!N222</f>
        <v>0</v>
      </c>
      <c r="Q222" s="73"/>
      <c r="R222" s="1"/>
      <c r="S222" s="1"/>
      <c r="T222" s="1"/>
      <c r="U222" s="1"/>
      <c r="V222" s="79"/>
      <c r="W222" s="489"/>
      <c r="X222" s="414"/>
      <c r="Y222" s="1"/>
      <c r="Z222" s="79"/>
      <c r="AA222" s="79"/>
      <c r="AB222" s="79"/>
      <c r="AC222" s="44"/>
    </row>
    <row r="223" spans="1:29" ht="25.5" hidden="1" customHeight="1" x14ac:dyDescent="0.25">
      <c r="B223" s="54"/>
      <c r="C223" s="2"/>
      <c r="D223" s="798" t="s">
        <v>538</v>
      </c>
      <c r="E223" s="798"/>
      <c r="F223" s="376"/>
      <c r="G223" s="624"/>
      <c r="H223" s="376"/>
      <c r="I223" s="376"/>
      <c r="J223" s="530"/>
      <c r="K223" s="530"/>
      <c r="L223" s="571">
        <f t="shared" si="128"/>
        <v>0</v>
      </c>
      <c r="M223" s="151"/>
      <c r="N223" s="159">
        <f t="shared" si="120"/>
        <v>0</v>
      </c>
      <c r="O223" s="73">
        <f>'082044'!N225</f>
        <v>0</v>
      </c>
      <c r="P223" s="1">
        <f>'082092'!N223</f>
        <v>0</v>
      </c>
      <c r="Q223" s="73"/>
      <c r="R223" s="1"/>
      <c r="S223" s="1"/>
      <c r="T223" s="1"/>
      <c r="U223" s="1"/>
      <c r="V223" s="79"/>
      <c r="W223" s="489"/>
      <c r="X223" s="414"/>
      <c r="Y223" s="1"/>
      <c r="Z223" s="79"/>
      <c r="AA223" s="79"/>
      <c r="AB223" s="79"/>
      <c r="AC223" s="44"/>
    </row>
    <row r="224" spans="1:29" ht="25.5" hidden="1" customHeight="1" x14ac:dyDescent="0.25">
      <c r="B224" s="54"/>
      <c r="C224" s="2"/>
      <c r="D224" s="798" t="s">
        <v>541</v>
      </c>
      <c r="E224" s="798"/>
      <c r="F224" s="376"/>
      <c r="G224" s="624"/>
      <c r="H224" s="376"/>
      <c r="I224" s="376"/>
      <c r="J224" s="530"/>
      <c r="K224" s="530"/>
      <c r="L224" s="571">
        <f t="shared" si="128"/>
        <v>0</v>
      </c>
      <c r="M224" s="151"/>
      <c r="N224" s="159">
        <f t="shared" si="120"/>
        <v>0</v>
      </c>
      <c r="O224" s="73">
        <f>'082044'!N226</f>
        <v>0</v>
      </c>
      <c r="P224" s="1">
        <f>'082092'!N224</f>
        <v>0</v>
      </c>
      <c r="Q224" s="73"/>
      <c r="R224" s="1"/>
      <c r="S224" s="1"/>
      <c r="T224" s="1"/>
      <c r="U224" s="1"/>
      <c r="V224" s="79"/>
      <c r="W224" s="489"/>
      <c r="X224" s="414"/>
      <c r="Y224" s="1"/>
      <c r="Z224" s="79"/>
      <c r="AA224" s="79"/>
      <c r="AB224" s="79"/>
      <c r="AC224" s="44"/>
    </row>
    <row r="225" spans="1:29" hidden="1" x14ac:dyDescent="0.25">
      <c r="B225" s="54"/>
      <c r="C225" s="2"/>
      <c r="D225" s="801" t="s">
        <v>381</v>
      </c>
      <c r="E225" s="801"/>
      <c r="F225" s="373"/>
      <c r="G225" s="621"/>
      <c r="H225" s="373"/>
      <c r="I225" s="373"/>
      <c r="J225" s="527"/>
      <c r="K225" s="527"/>
      <c r="L225" s="568">
        <f t="shared" si="128"/>
        <v>0</v>
      </c>
      <c r="M225" s="141"/>
      <c r="N225" s="159">
        <f t="shared" si="120"/>
        <v>0</v>
      </c>
      <c r="O225" s="73">
        <f>'082044'!N227</f>
        <v>0</v>
      </c>
      <c r="P225" s="1">
        <f>'082092'!N225</f>
        <v>0</v>
      </c>
      <c r="Q225" s="73"/>
      <c r="R225" s="1"/>
      <c r="S225" s="1"/>
      <c r="T225" s="1"/>
      <c r="U225" s="1"/>
      <c r="V225" s="79"/>
      <c r="W225" s="489"/>
      <c r="X225" s="414"/>
      <c r="Y225" s="1"/>
      <c r="Z225" s="79"/>
      <c r="AA225" s="79"/>
      <c r="AB225" s="79"/>
      <c r="AC225" s="44"/>
    </row>
    <row r="226" spans="1:29" hidden="1" x14ac:dyDescent="0.25">
      <c r="B226" s="54"/>
      <c r="C226" s="2"/>
      <c r="D226" s="801" t="s">
        <v>382</v>
      </c>
      <c r="E226" s="801"/>
      <c r="F226" s="373"/>
      <c r="G226" s="621"/>
      <c r="H226" s="373"/>
      <c r="I226" s="373"/>
      <c r="J226" s="527"/>
      <c r="K226" s="527"/>
      <c r="L226" s="568">
        <f t="shared" si="128"/>
        <v>0</v>
      </c>
      <c r="M226" s="141"/>
      <c r="N226" s="159">
        <f t="shared" si="120"/>
        <v>0</v>
      </c>
      <c r="O226" s="73">
        <f>'082044'!N228</f>
        <v>0</v>
      </c>
      <c r="P226" s="1">
        <f>'082092'!N226</f>
        <v>0</v>
      </c>
      <c r="Q226" s="73"/>
      <c r="R226" s="1"/>
      <c r="S226" s="1"/>
      <c r="T226" s="1"/>
      <c r="U226" s="1"/>
      <c r="V226" s="79"/>
      <c r="W226" s="489"/>
      <c r="X226" s="414"/>
      <c r="Y226" s="1"/>
      <c r="Z226" s="79"/>
      <c r="AA226" s="79"/>
      <c r="AB226" s="79"/>
      <c r="AC226" s="44"/>
    </row>
    <row r="227" spans="1:29" ht="15.75" hidden="1" thickBot="1" x14ac:dyDescent="0.3">
      <c r="B227" s="56"/>
      <c r="C227" s="20"/>
      <c r="D227" s="806" t="s">
        <v>567</v>
      </c>
      <c r="E227" s="806"/>
      <c r="F227" s="384"/>
      <c r="G227" s="632"/>
      <c r="H227" s="384"/>
      <c r="I227" s="384"/>
      <c r="J227" s="538"/>
      <c r="K227" s="538"/>
      <c r="L227" s="579">
        <f t="shared" si="128"/>
        <v>0</v>
      </c>
      <c r="M227" s="143"/>
      <c r="N227" s="159">
        <f t="shared" si="120"/>
        <v>0</v>
      </c>
      <c r="O227" s="73">
        <f>'082044'!N229</f>
        <v>0</v>
      </c>
      <c r="P227" s="1">
        <f>'082092'!N227</f>
        <v>0</v>
      </c>
      <c r="Q227" s="73"/>
      <c r="R227" s="1"/>
      <c r="S227" s="1"/>
      <c r="T227" s="1"/>
      <c r="U227" s="1"/>
      <c r="V227" s="79"/>
      <c r="W227" s="489"/>
      <c r="X227" s="414"/>
      <c r="Y227" s="1"/>
      <c r="Z227" s="79"/>
      <c r="AA227" s="79"/>
      <c r="AB227" s="79"/>
      <c r="AC227" s="44"/>
    </row>
    <row r="228" spans="1:29" ht="15.75" thickBot="1" x14ac:dyDescent="0.3">
      <c r="B228" s="98" t="s">
        <v>284</v>
      </c>
      <c r="C228" s="807" t="s">
        <v>285</v>
      </c>
      <c r="D228" s="808"/>
      <c r="E228" s="808"/>
      <c r="F228" s="369">
        <f>F229+F250+F256+F257</f>
        <v>0</v>
      </c>
      <c r="G228" s="617">
        <f t="shared" ref="G228:K228" si="129">G229+G250+G256+G257</f>
        <v>0</v>
      </c>
      <c r="H228" s="369">
        <f t="shared" si="129"/>
        <v>0</v>
      </c>
      <c r="I228" s="369">
        <f t="shared" si="129"/>
        <v>0</v>
      </c>
      <c r="J228" s="523">
        <f t="shared" si="129"/>
        <v>0</v>
      </c>
      <c r="K228" s="523">
        <f t="shared" si="129"/>
        <v>0</v>
      </c>
      <c r="L228" s="564">
        <f>L229+L250+L256+L257</f>
        <v>0</v>
      </c>
      <c r="M228" s="144">
        <f t="shared" ref="M228:AC228" si="130">M229+M250+M256+M257</f>
        <v>0</v>
      </c>
      <c r="N228" s="156">
        <f t="shared" si="120"/>
        <v>0</v>
      </c>
      <c r="O228" s="84">
        <f>'082044'!N230</f>
        <v>0</v>
      </c>
      <c r="P228" s="85">
        <f>'082092'!N228</f>
        <v>0</v>
      </c>
      <c r="Q228" s="84">
        <f t="shared" si="130"/>
        <v>0</v>
      </c>
      <c r="R228" s="85">
        <f t="shared" si="130"/>
        <v>0</v>
      </c>
      <c r="S228" s="85">
        <f t="shared" si="130"/>
        <v>0</v>
      </c>
      <c r="T228" s="85">
        <f t="shared" si="130"/>
        <v>0</v>
      </c>
      <c r="U228" s="85">
        <f t="shared" si="130"/>
        <v>0</v>
      </c>
      <c r="V228" s="88">
        <f t="shared" si="130"/>
        <v>0</v>
      </c>
      <c r="W228" s="484">
        <f t="shared" ref="W228" si="131">W229+W250+W256+W257</f>
        <v>0</v>
      </c>
      <c r="X228" s="409">
        <f t="shared" si="130"/>
        <v>0</v>
      </c>
      <c r="Y228" s="85">
        <f t="shared" si="130"/>
        <v>0</v>
      </c>
      <c r="Z228" s="88">
        <f t="shared" si="130"/>
        <v>0</v>
      </c>
      <c r="AA228" s="88">
        <f t="shared" si="130"/>
        <v>0</v>
      </c>
      <c r="AB228" s="88">
        <f t="shared" si="130"/>
        <v>0</v>
      </c>
      <c r="AC228" s="89">
        <f t="shared" si="130"/>
        <v>0</v>
      </c>
    </row>
    <row r="229" spans="1:29" hidden="1" x14ac:dyDescent="0.25">
      <c r="B229" s="114" t="s">
        <v>692</v>
      </c>
      <c r="C229" s="834" t="s">
        <v>286</v>
      </c>
      <c r="D229" s="835"/>
      <c r="E229" s="835"/>
      <c r="F229" s="364">
        <f>F230+F234+F241+F242+F243+F244+F245+F246+F247</f>
        <v>0</v>
      </c>
      <c r="G229" s="612">
        <f t="shared" ref="G229:K229" si="132">G230+G234+G241+G242+G243+G244+G245+G246+G247</f>
        <v>0</v>
      </c>
      <c r="H229" s="364">
        <f t="shared" si="132"/>
        <v>0</v>
      </c>
      <c r="I229" s="364">
        <f t="shared" si="132"/>
        <v>0</v>
      </c>
      <c r="J229" s="518">
        <f t="shared" si="132"/>
        <v>0</v>
      </c>
      <c r="K229" s="518">
        <f t="shared" si="132"/>
        <v>0</v>
      </c>
      <c r="L229" s="559">
        <f>L230+L234+L241+L242+L243+L244+L245+L246+L247</f>
        <v>0</v>
      </c>
      <c r="M229" s="140">
        <f t="shared" ref="M229:AC229" si="133">M230+M234+M241+M242+M243+M244+M245+M246+M247</f>
        <v>0</v>
      </c>
      <c r="N229" s="157">
        <f t="shared" si="120"/>
        <v>0</v>
      </c>
      <c r="O229" s="116">
        <f>'082044'!N231</f>
        <v>0</v>
      </c>
      <c r="P229" s="117">
        <f>'082092'!N229</f>
        <v>0</v>
      </c>
      <c r="Q229" s="116">
        <f t="shared" si="133"/>
        <v>0</v>
      </c>
      <c r="R229" s="117">
        <f t="shared" si="133"/>
        <v>0</v>
      </c>
      <c r="S229" s="117">
        <f t="shared" si="133"/>
        <v>0</v>
      </c>
      <c r="T229" s="117">
        <f t="shared" si="133"/>
        <v>0</v>
      </c>
      <c r="U229" s="117">
        <f t="shared" si="133"/>
        <v>0</v>
      </c>
      <c r="V229" s="120">
        <f t="shared" si="133"/>
        <v>0</v>
      </c>
      <c r="W229" s="485">
        <f t="shared" ref="W229" si="134">W230+W234+W241+W242+W243+W244+W245+W246+W247</f>
        <v>0</v>
      </c>
      <c r="X229" s="410">
        <f t="shared" si="133"/>
        <v>0</v>
      </c>
      <c r="Y229" s="117">
        <f t="shared" si="133"/>
        <v>0</v>
      </c>
      <c r="Z229" s="120">
        <f t="shared" si="133"/>
        <v>0</v>
      </c>
      <c r="AA229" s="120">
        <f t="shared" si="133"/>
        <v>0</v>
      </c>
      <c r="AB229" s="120">
        <f t="shared" si="133"/>
        <v>0</v>
      </c>
      <c r="AC229" s="121">
        <f t="shared" si="133"/>
        <v>0</v>
      </c>
    </row>
    <row r="230" spans="1:29" s="18" customFormat="1" hidden="1" x14ac:dyDescent="0.25">
      <c r="A230" s="125"/>
      <c r="B230" s="52" t="s">
        <v>693</v>
      </c>
      <c r="C230" s="832" t="s">
        <v>287</v>
      </c>
      <c r="D230" s="833"/>
      <c r="E230" s="833"/>
      <c r="F230" s="367">
        <f>F231+F232+F233</f>
        <v>0</v>
      </c>
      <c r="G230" s="615">
        <f t="shared" ref="G230:K230" si="135">G231+G232+G233</f>
        <v>0</v>
      </c>
      <c r="H230" s="367">
        <f t="shared" si="135"/>
        <v>0</v>
      </c>
      <c r="I230" s="367">
        <f t="shared" si="135"/>
        <v>0</v>
      </c>
      <c r="J230" s="521">
        <f t="shared" si="135"/>
        <v>0</v>
      </c>
      <c r="K230" s="521">
        <f t="shared" si="135"/>
        <v>0</v>
      </c>
      <c r="L230" s="562">
        <f>L231+L232+L233</f>
        <v>0</v>
      </c>
      <c r="M230" s="148">
        <f t="shared" ref="M230:AC230" si="136">M231+M232+M233</f>
        <v>0</v>
      </c>
      <c r="N230" s="160">
        <f t="shared" si="120"/>
        <v>0</v>
      </c>
      <c r="O230" s="75">
        <f>'082044'!N232</f>
        <v>0</v>
      </c>
      <c r="P230" s="13">
        <f>'082092'!N230</f>
        <v>0</v>
      </c>
      <c r="Q230" s="75">
        <f t="shared" si="136"/>
        <v>0</v>
      </c>
      <c r="R230" s="13">
        <f t="shared" si="136"/>
        <v>0</v>
      </c>
      <c r="S230" s="13">
        <f t="shared" si="136"/>
        <v>0</v>
      </c>
      <c r="T230" s="13">
        <f t="shared" si="136"/>
        <v>0</v>
      </c>
      <c r="U230" s="13">
        <f t="shared" si="136"/>
        <v>0</v>
      </c>
      <c r="V230" s="80">
        <f t="shared" si="136"/>
        <v>0</v>
      </c>
      <c r="W230" s="488">
        <f t="shared" ref="W230" si="137">W231+W232+W233</f>
        <v>0</v>
      </c>
      <c r="X230" s="413">
        <f t="shared" si="136"/>
        <v>0</v>
      </c>
      <c r="Y230" s="13">
        <f t="shared" si="136"/>
        <v>0</v>
      </c>
      <c r="Z230" s="80">
        <f t="shared" si="136"/>
        <v>0</v>
      </c>
      <c r="AA230" s="80">
        <f t="shared" si="136"/>
        <v>0</v>
      </c>
      <c r="AB230" s="80">
        <f t="shared" si="136"/>
        <v>0</v>
      </c>
      <c r="AC230" s="45">
        <f t="shared" si="136"/>
        <v>0</v>
      </c>
    </row>
    <row r="231" spans="1:29" s="189" customFormat="1" hidden="1" x14ac:dyDescent="0.25">
      <c r="A231" s="125" t="s">
        <v>288</v>
      </c>
      <c r="B231" s="169" t="s">
        <v>694</v>
      </c>
      <c r="C231" s="213"/>
      <c r="D231" s="836" t="s">
        <v>706</v>
      </c>
      <c r="E231" s="836"/>
      <c r="F231" s="385"/>
      <c r="G231" s="633"/>
      <c r="H231" s="385"/>
      <c r="I231" s="385"/>
      <c r="J231" s="539"/>
      <c r="K231" s="539"/>
      <c r="L231" s="580">
        <f t="shared" ref="L231:L233" si="138">SUM(Q231:AC231)</f>
        <v>0</v>
      </c>
      <c r="M231" s="257"/>
      <c r="N231" s="171">
        <f t="shared" si="120"/>
        <v>0</v>
      </c>
      <c r="O231" s="179">
        <f>'082044'!N233</f>
        <v>0</v>
      </c>
      <c r="P231" s="173">
        <f>'082092'!N231</f>
        <v>0</v>
      </c>
      <c r="Q231" s="179"/>
      <c r="R231" s="173"/>
      <c r="S231" s="173"/>
      <c r="T231" s="173"/>
      <c r="U231" s="173"/>
      <c r="V231" s="174"/>
      <c r="W231" s="486"/>
      <c r="X231" s="411"/>
      <c r="Y231" s="173"/>
      <c r="Z231" s="174"/>
      <c r="AA231" s="174"/>
      <c r="AB231" s="174"/>
      <c r="AC231" s="175"/>
    </row>
    <row r="232" spans="1:29" s="189" customFormat="1" hidden="1" x14ac:dyDescent="0.25">
      <c r="A232" s="125" t="s">
        <v>289</v>
      </c>
      <c r="B232" s="169" t="s">
        <v>695</v>
      </c>
      <c r="C232" s="178"/>
      <c r="D232" s="814" t="s">
        <v>707</v>
      </c>
      <c r="E232" s="814"/>
      <c r="F232" s="365"/>
      <c r="G232" s="613"/>
      <c r="H232" s="365"/>
      <c r="I232" s="365"/>
      <c r="J232" s="519"/>
      <c r="K232" s="519"/>
      <c r="L232" s="560">
        <f t="shared" si="138"/>
        <v>0</v>
      </c>
      <c r="M232" s="170"/>
      <c r="N232" s="171">
        <f t="shared" si="120"/>
        <v>0</v>
      </c>
      <c r="O232" s="179">
        <f>'082044'!N234</f>
        <v>0</v>
      </c>
      <c r="P232" s="173">
        <f>'082092'!N232</f>
        <v>0</v>
      </c>
      <c r="Q232" s="179"/>
      <c r="R232" s="173"/>
      <c r="S232" s="173"/>
      <c r="T232" s="173"/>
      <c r="U232" s="173"/>
      <c r="V232" s="174"/>
      <c r="W232" s="486"/>
      <c r="X232" s="411"/>
      <c r="Y232" s="173"/>
      <c r="Z232" s="174"/>
      <c r="AA232" s="174"/>
      <c r="AB232" s="174"/>
      <c r="AC232" s="175"/>
    </row>
    <row r="233" spans="1:29" s="189" customFormat="1" hidden="1" x14ac:dyDescent="0.25">
      <c r="A233" s="125" t="s">
        <v>290</v>
      </c>
      <c r="B233" s="169" t="s">
        <v>696</v>
      </c>
      <c r="C233" s="178"/>
      <c r="D233" s="814" t="s">
        <v>708</v>
      </c>
      <c r="E233" s="814"/>
      <c r="F233" s="365"/>
      <c r="G233" s="613"/>
      <c r="H233" s="365"/>
      <c r="I233" s="365"/>
      <c r="J233" s="519"/>
      <c r="K233" s="519"/>
      <c r="L233" s="560">
        <f t="shared" si="138"/>
        <v>0</v>
      </c>
      <c r="M233" s="170"/>
      <c r="N233" s="171">
        <f t="shared" si="120"/>
        <v>0</v>
      </c>
      <c r="O233" s="179">
        <f>'082044'!N235</f>
        <v>0</v>
      </c>
      <c r="P233" s="173">
        <f>'082092'!N233</f>
        <v>0</v>
      </c>
      <c r="Q233" s="179"/>
      <c r="R233" s="173"/>
      <c r="S233" s="173"/>
      <c r="T233" s="173"/>
      <c r="U233" s="173"/>
      <c r="V233" s="174"/>
      <c r="W233" s="486"/>
      <c r="X233" s="411"/>
      <c r="Y233" s="173"/>
      <c r="Z233" s="174"/>
      <c r="AA233" s="174"/>
      <c r="AB233" s="174"/>
      <c r="AC233" s="175"/>
    </row>
    <row r="234" spans="1:29" s="18" customFormat="1" hidden="1" x14ac:dyDescent="0.25">
      <c r="A234" s="125"/>
      <c r="B234" s="52" t="s">
        <v>697</v>
      </c>
      <c r="C234" s="832" t="s">
        <v>291</v>
      </c>
      <c r="D234" s="833"/>
      <c r="E234" s="833"/>
      <c r="F234" s="367">
        <f>F235+F236+F237+F238+F239+F240</f>
        <v>0</v>
      </c>
      <c r="G234" s="615">
        <f t="shared" ref="G234:K234" si="139">G235+G236+G237+G238+G239+G240</f>
        <v>0</v>
      </c>
      <c r="H234" s="367">
        <f t="shared" si="139"/>
        <v>0</v>
      </c>
      <c r="I234" s="367">
        <f t="shared" si="139"/>
        <v>0</v>
      </c>
      <c r="J234" s="521">
        <f t="shared" si="139"/>
        <v>0</v>
      </c>
      <c r="K234" s="521">
        <f t="shared" si="139"/>
        <v>0</v>
      </c>
      <c r="L234" s="562">
        <f>L235+L236+L237+L238+L239+L240</f>
        <v>0</v>
      </c>
      <c r="M234" s="148">
        <f t="shared" ref="M234:AC234" si="140">M235+M236+M237+M238+M239+M240</f>
        <v>0</v>
      </c>
      <c r="N234" s="160">
        <f t="shared" si="120"/>
        <v>0</v>
      </c>
      <c r="O234" s="75">
        <f>'082044'!N236</f>
        <v>0</v>
      </c>
      <c r="P234" s="13">
        <f>'082092'!N234</f>
        <v>0</v>
      </c>
      <c r="Q234" s="75">
        <f t="shared" si="140"/>
        <v>0</v>
      </c>
      <c r="R234" s="13">
        <f t="shared" si="140"/>
        <v>0</v>
      </c>
      <c r="S234" s="13">
        <f t="shared" si="140"/>
        <v>0</v>
      </c>
      <c r="T234" s="13">
        <f t="shared" si="140"/>
        <v>0</v>
      </c>
      <c r="U234" s="13">
        <f t="shared" si="140"/>
        <v>0</v>
      </c>
      <c r="V234" s="80">
        <f t="shared" si="140"/>
        <v>0</v>
      </c>
      <c r="W234" s="488">
        <f t="shared" ref="W234" si="141">W235+W236+W237+W238+W239+W240</f>
        <v>0</v>
      </c>
      <c r="X234" s="413">
        <f t="shared" si="140"/>
        <v>0</v>
      </c>
      <c r="Y234" s="13">
        <f t="shared" si="140"/>
        <v>0</v>
      </c>
      <c r="Z234" s="80">
        <f t="shared" si="140"/>
        <v>0</v>
      </c>
      <c r="AA234" s="80">
        <f t="shared" si="140"/>
        <v>0</v>
      </c>
      <c r="AB234" s="80">
        <f t="shared" si="140"/>
        <v>0</v>
      </c>
      <c r="AC234" s="45">
        <f t="shared" si="140"/>
        <v>0</v>
      </c>
    </row>
    <row r="235" spans="1:29" s="189" customFormat="1" hidden="1" x14ac:dyDescent="0.25">
      <c r="A235" s="125" t="s">
        <v>292</v>
      </c>
      <c r="B235" s="169" t="s">
        <v>698</v>
      </c>
      <c r="C235" s="178"/>
      <c r="D235" s="814" t="s">
        <v>383</v>
      </c>
      <c r="E235" s="814"/>
      <c r="F235" s="365"/>
      <c r="G235" s="613"/>
      <c r="H235" s="365"/>
      <c r="I235" s="365"/>
      <c r="J235" s="519"/>
      <c r="K235" s="519"/>
      <c r="L235" s="560">
        <f t="shared" ref="L235:L246" si="142">SUM(Q235:AC235)</f>
        <v>0</v>
      </c>
      <c r="M235" s="170"/>
      <c r="N235" s="171">
        <f t="shared" si="120"/>
        <v>0</v>
      </c>
      <c r="O235" s="179">
        <f>'082044'!N237</f>
        <v>0</v>
      </c>
      <c r="P235" s="173">
        <f>'082092'!N235</f>
        <v>0</v>
      </c>
      <c r="Q235" s="179"/>
      <c r="R235" s="173"/>
      <c r="S235" s="173"/>
      <c r="T235" s="173"/>
      <c r="U235" s="173"/>
      <c r="V235" s="174"/>
      <c r="W235" s="486"/>
      <c r="X235" s="411"/>
      <c r="Y235" s="173"/>
      <c r="Z235" s="174"/>
      <c r="AA235" s="174"/>
      <c r="AB235" s="174"/>
      <c r="AC235" s="175"/>
    </row>
    <row r="236" spans="1:29" s="189" customFormat="1" hidden="1" x14ac:dyDescent="0.25">
      <c r="A236" s="125" t="s">
        <v>293</v>
      </c>
      <c r="B236" s="169" t="s">
        <v>699</v>
      </c>
      <c r="C236" s="178"/>
      <c r="D236" s="814" t="s">
        <v>384</v>
      </c>
      <c r="E236" s="814"/>
      <c r="F236" s="365"/>
      <c r="G236" s="613"/>
      <c r="H236" s="365"/>
      <c r="I236" s="365"/>
      <c r="J236" s="519"/>
      <c r="K236" s="519"/>
      <c r="L236" s="560">
        <f t="shared" si="142"/>
        <v>0</v>
      </c>
      <c r="M236" s="170"/>
      <c r="N236" s="171">
        <f t="shared" si="120"/>
        <v>0</v>
      </c>
      <c r="O236" s="179">
        <f>'082044'!N238</f>
        <v>0</v>
      </c>
      <c r="P236" s="173">
        <f>'082092'!N236</f>
        <v>0</v>
      </c>
      <c r="Q236" s="179"/>
      <c r="R236" s="173"/>
      <c r="S236" s="173"/>
      <c r="T236" s="173"/>
      <c r="U236" s="173"/>
      <c r="V236" s="174"/>
      <c r="W236" s="486"/>
      <c r="X236" s="411"/>
      <c r="Y236" s="173"/>
      <c r="Z236" s="174"/>
      <c r="AA236" s="174"/>
      <c r="AB236" s="174"/>
      <c r="AC236" s="175"/>
    </row>
    <row r="237" spans="1:29" s="189" customFormat="1" hidden="1" x14ac:dyDescent="0.25">
      <c r="A237" s="125" t="s">
        <v>872</v>
      </c>
      <c r="B237" s="169" t="s">
        <v>873</v>
      </c>
      <c r="C237" s="178"/>
      <c r="D237" s="814" t="s">
        <v>874</v>
      </c>
      <c r="E237" s="814"/>
      <c r="F237" s="365"/>
      <c r="G237" s="613"/>
      <c r="H237" s="365"/>
      <c r="I237" s="365"/>
      <c r="J237" s="519"/>
      <c r="K237" s="519"/>
      <c r="L237" s="560">
        <f t="shared" si="142"/>
        <v>0</v>
      </c>
      <c r="M237" s="170"/>
      <c r="N237" s="171">
        <f t="shared" si="120"/>
        <v>0</v>
      </c>
      <c r="O237" s="179">
        <f>'082044'!N239</f>
        <v>0</v>
      </c>
      <c r="P237" s="173">
        <f>'082092'!N237</f>
        <v>0</v>
      </c>
      <c r="Q237" s="179"/>
      <c r="R237" s="173"/>
      <c r="S237" s="173"/>
      <c r="T237" s="173"/>
      <c r="U237" s="173"/>
      <c r="V237" s="174"/>
      <c r="W237" s="486"/>
      <c r="X237" s="411"/>
      <c r="Y237" s="173"/>
      <c r="Z237" s="174"/>
      <c r="AA237" s="174"/>
      <c r="AB237" s="174"/>
      <c r="AC237" s="175"/>
    </row>
    <row r="238" spans="1:29" s="189" customFormat="1" hidden="1" x14ac:dyDescent="0.25">
      <c r="A238" s="125" t="s">
        <v>294</v>
      </c>
      <c r="B238" s="169" t="s">
        <v>700</v>
      </c>
      <c r="C238" s="178"/>
      <c r="D238" s="814" t="s">
        <v>295</v>
      </c>
      <c r="E238" s="814"/>
      <c r="F238" s="365"/>
      <c r="G238" s="613"/>
      <c r="H238" s="365"/>
      <c r="I238" s="365"/>
      <c r="J238" s="519"/>
      <c r="K238" s="519"/>
      <c r="L238" s="560">
        <f t="shared" si="142"/>
        <v>0</v>
      </c>
      <c r="M238" s="170"/>
      <c r="N238" s="171">
        <f t="shared" si="120"/>
        <v>0</v>
      </c>
      <c r="O238" s="179">
        <f>'082044'!N240</f>
        <v>0</v>
      </c>
      <c r="P238" s="173">
        <f>'082092'!N238</f>
        <v>0</v>
      </c>
      <c r="Q238" s="179"/>
      <c r="R238" s="173"/>
      <c r="S238" s="173"/>
      <c r="T238" s="173"/>
      <c r="U238" s="173"/>
      <c r="V238" s="174"/>
      <c r="W238" s="486"/>
      <c r="X238" s="411"/>
      <c r="Y238" s="173"/>
      <c r="Z238" s="174"/>
      <c r="AA238" s="174"/>
      <c r="AB238" s="174"/>
      <c r="AC238" s="175"/>
    </row>
    <row r="239" spans="1:29" s="189" customFormat="1" hidden="1" x14ac:dyDescent="0.25">
      <c r="A239" s="125" t="s">
        <v>296</v>
      </c>
      <c r="B239" s="169" t="s">
        <v>701</v>
      </c>
      <c r="C239" s="178"/>
      <c r="D239" s="814" t="s">
        <v>297</v>
      </c>
      <c r="E239" s="814"/>
      <c r="F239" s="365"/>
      <c r="G239" s="613"/>
      <c r="H239" s="365"/>
      <c r="I239" s="365"/>
      <c r="J239" s="519"/>
      <c r="K239" s="519"/>
      <c r="L239" s="560">
        <f t="shared" si="142"/>
        <v>0</v>
      </c>
      <c r="M239" s="170"/>
      <c r="N239" s="171">
        <f t="shared" si="120"/>
        <v>0</v>
      </c>
      <c r="O239" s="179">
        <f>'082044'!N241</f>
        <v>0</v>
      </c>
      <c r="P239" s="173">
        <f>'082092'!N239</f>
        <v>0</v>
      </c>
      <c r="Q239" s="179"/>
      <c r="R239" s="173"/>
      <c r="S239" s="173"/>
      <c r="T239" s="173"/>
      <c r="U239" s="173"/>
      <c r="V239" s="174"/>
      <c r="W239" s="486"/>
      <c r="X239" s="411"/>
      <c r="Y239" s="173"/>
      <c r="Z239" s="174"/>
      <c r="AA239" s="174"/>
      <c r="AB239" s="174"/>
      <c r="AC239" s="175"/>
    </row>
    <row r="240" spans="1:29" s="189" customFormat="1" hidden="1" x14ac:dyDescent="0.25">
      <c r="A240" s="125" t="s">
        <v>875</v>
      </c>
      <c r="B240" s="169" t="s">
        <v>876</v>
      </c>
      <c r="C240" s="178"/>
      <c r="D240" s="814" t="s">
        <v>877</v>
      </c>
      <c r="E240" s="814"/>
      <c r="F240" s="365"/>
      <c r="G240" s="613"/>
      <c r="H240" s="365"/>
      <c r="I240" s="365"/>
      <c r="J240" s="519"/>
      <c r="K240" s="519"/>
      <c r="L240" s="560">
        <f t="shared" si="142"/>
        <v>0</v>
      </c>
      <c r="M240" s="170"/>
      <c r="N240" s="171">
        <f t="shared" si="120"/>
        <v>0</v>
      </c>
      <c r="O240" s="179">
        <f>'082044'!N242</f>
        <v>0</v>
      </c>
      <c r="P240" s="173">
        <f>'082092'!N240</f>
        <v>0</v>
      </c>
      <c r="Q240" s="179"/>
      <c r="R240" s="173"/>
      <c r="S240" s="173"/>
      <c r="T240" s="173"/>
      <c r="U240" s="173"/>
      <c r="V240" s="174"/>
      <c r="W240" s="486"/>
      <c r="X240" s="411"/>
      <c r="Y240" s="173"/>
      <c r="Z240" s="174"/>
      <c r="AA240" s="174"/>
      <c r="AB240" s="174"/>
      <c r="AC240" s="175"/>
    </row>
    <row r="241" spans="1:29" s="41" customFormat="1" hidden="1" x14ac:dyDescent="0.25">
      <c r="A241" s="125" t="s">
        <v>878</v>
      </c>
      <c r="B241" s="52" t="s">
        <v>879</v>
      </c>
      <c r="C241" s="832" t="s">
        <v>880</v>
      </c>
      <c r="D241" s="833"/>
      <c r="E241" s="833"/>
      <c r="F241" s="367"/>
      <c r="G241" s="615"/>
      <c r="H241" s="367"/>
      <c r="I241" s="367"/>
      <c r="J241" s="521"/>
      <c r="K241" s="521"/>
      <c r="L241" s="562">
        <f t="shared" si="142"/>
        <v>0</v>
      </c>
      <c r="M241" s="148"/>
      <c r="N241" s="160">
        <f t="shared" si="120"/>
        <v>0</v>
      </c>
      <c r="O241" s="75">
        <f>'082044'!N243</f>
        <v>0</v>
      </c>
      <c r="P241" s="13">
        <f>'082092'!N241</f>
        <v>0</v>
      </c>
      <c r="Q241" s="75"/>
      <c r="R241" s="13"/>
      <c r="S241" s="13"/>
      <c r="T241" s="13"/>
      <c r="U241" s="13"/>
      <c r="V241" s="80"/>
      <c r="W241" s="488"/>
      <c r="X241" s="413"/>
      <c r="Y241" s="13"/>
      <c r="Z241" s="80"/>
      <c r="AA241" s="80"/>
      <c r="AB241" s="80"/>
      <c r="AC241" s="45"/>
    </row>
    <row r="242" spans="1:29" s="41" customFormat="1" hidden="1" x14ac:dyDescent="0.25">
      <c r="A242" s="125" t="s">
        <v>298</v>
      </c>
      <c r="B242" s="52" t="s">
        <v>702</v>
      </c>
      <c r="C242" s="832" t="s">
        <v>299</v>
      </c>
      <c r="D242" s="833"/>
      <c r="E242" s="833"/>
      <c r="F242" s="367"/>
      <c r="G242" s="615"/>
      <c r="H242" s="367"/>
      <c r="I242" s="367"/>
      <c r="J242" s="521"/>
      <c r="K242" s="521"/>
      <c r="L242" s="562">
        <f t="shared" si="142"/>
        <v>0</v>
      </c>
      <c r="M242" s="148"/>
      <c r="N242" s="160">
        <f t="shared" si="120"/>
        <v>0</v>
      </c>
      <c r="O242" s="75">
        <f>'082044'!N244</f>
        <v>0</v>
      </c>
      <c r="P242" s="13">
        <f>'082092'!N242</f>
        <v>0</v>
      </c>
      <c r="Q242" s="75"/>
      <c r="R242" s="13"/>
      <c r="S242" s="13"/>
      <c r="T242" s="13"/>
      <c r="U242" s="13"/>
      <c r="V242" s="80"/>
      <c r="W242" s="488"/>
      <c r="X242" s="413"/>
      <c r="Y242" s="13"/>
      <c r="Z242" s="80"/>
      <c r="AA242" s="80"/>
      <c r="AB242" s="80"/>
      <c r="AC242" s="45"/>
    </row>
    <row r="243" spans="1:29" s="41" customFormat="1" hidden="1" x14ac:dyDescent="0.25">
      <c r="A243" s="125" t="s">
        <v>300</v>
      </c>
      <c r="B243" s="52" t="s">
        <v>703</v>
      </c>
      <c r="C243" s="832" t="s">
        <v>881</v>
      </c>
      <c r="D243" s="833"/>
      <c r="E243" s="833"/>
      <c r="F243" s="367"/>
      <c r="G243" s="615"/>
      <c r="H243" s="367"/>
      <c r="I243" s="367"/>
      <c r="J243" s="521"/>
      <c r="K243" s="521"/>
      <c r="L243" s="562">
        <f t="shared" si="142"/>
        <v>0</v>
      </c>
      <c r="M243" s="148"/>
      <c r="N243" s="160">
        <f t="shared" si="120"/>
        <v>0</v>
      </c>
      <c r="O243" s="75">
        <f>'082044'!N245</f>
        <v>0</v>
      </c>
      <c r="P243" s="13">
        <f>'082092'!N243</f>
        <v>0</v>
      </c>
      <c r="Q243" s="75"/>
      <c r="R243" s="13"/>
      <c r="S243" s="13"/>
      <c r="T243" s="13"/>
      <c r="U243" s="13"/>
      <c r="V243" s="80"/>
      <c r="W243" s="488"/>
      <c r="X243" s="413"/>
      <c r="Y243" s="13"/>
      <c r="Z243" s="80"/>
      <c r="AA243" s="80"/>
      <c r="AB243" s="80"/>
      <c r="AC243" s="45"/>
    </row>
    <row r="244" spans="1:29" s="41" customFormat="1" hidden="1" x14ac:dyDescent="0.25">
      <c r="A244" s="125" t="s">
        <v>301</v>
      </c>
      <c r="B244" s="52" t="s">
        <v>704</v>
      </c>
      <c r="C244" s="832" t="s">
        <v>882</v>
      </c>
      <c r="D244" s="833"/>
      <c r="E244" s="833"/>
      <c r="F244" s="367"/>
      <c r="G244" s="615"/>
      <c r="H244" s="367"/>
      <c r="I244" s="367"/>
      <c r="J244" s="521"/>
      <c r="K244" s="521"/>
      <c r="L244" s="562">
        <f t="shared" si="142"/>
        <v>0</v>
      </c>
      <c r="M244" s="148"/>
      <c r="N244" s="160">
        <f t="shared" si="120"/>
        <v>0</v>
      </c>
      <c r="O244" s="75">
        <f>'082044'!N246</f>
        <v>0</v>
      </c>
      <c r="P244" s="13">
        <f>'082092'!N244</f>
        <v>0</v>
      </c>
      <c r="Q244" s="75"/>
      <c r="R244" s="13"/>
      <c r="S244" s="13"/>
      <c r="T244" s="13"/>
      <c r="U244" s="13"/>
      <c r="V244" s="80"/>
      <c r="W244" s="488"/>
      <c r="X244" s="413"/>
      <c r="Y244" s="13"/>
      <c r="Z244" s="80"/>
      <c r="AA244" s="80"/>
      <c r="AB244" s="80"/>
      <c r="AC244" s="45"/>
    </row>
    <row r="245" spans="1:29" s="41" customFormat="1" hidden="1" x14ac:dyDescent="0.25">
      <c r="A245" s="125" t="s">
        <v>302</v>
      </c>
      <c r="B245" s="52" t="s">
        <v>705</v>
      </c>
      <c r="C245" s="832" t="s">
        <v>303</v>
      </c>
      <c r="D245" s="833"/>
      <c r="E245" s="833"/>
      <c r="F245" s="367"/>
      <c r="G245" s="615"/>
      <c r="H245" s="367"/>
      <c r="I245" s="367"/>
      <c r="J245" s="521"/>
      <c r="K245" s="521"/>
      <c r="L245" s="562">
        <f t="shared" si="142"/>
        <v>0</v>
      </c>
      <c r="M245" s="148"/>
      <c r="N245" s="160">
        <f t="shared" si="120"/>
        <v>0</v>
      </c>
      <c r="O245" s="75">
        <f>'082044'!N247</f>
        <v>0</v>
      </c>
      <c r="P245" s="13">
        <f>'082092'!N245</f>
        <v>0</v>
      </c>
      <c r="Q245" s="75"/>
      <c r="R245" s="13"/>
      <c r="S245" s="13"/>
      <c r="T245" s="13"/>
      <c r="U245" s="13"/>
      <c r="V245" s="80"/>
      <c r="W245" s="488"/>
      <c r="X245" s="413"/>
      <c r="Y245" s="13"/>
      <c r="Z245" s="80"/>
      <c r="AA245" s="80"/>
      <c r="AB245" s="80"/>
      <c r="AC245" s="45"/>
    </row>
    <row r="246" spans="1:29" s="41" customFormat="1" hidden="1" x14ac:dyDescent="0.25">
      <c r="A246" s="125" t="s">
        <v>883</v>
      </c>
      <c r="B246" s="52" t="s">
        <v>884</v>
      </c>
      <c r="C246" s="832" t="s">
        <v>886</v>
      </c>
      <c r="D246" s="833"/>
      <c r="E246" s="833"/>
      <c r="F246" s="367"/>
      <c r="G246" s="615"/>
      <c r="H246" s="367"/>
      <c r="I246" s="367"/>
      <c r="J246" s="521"/>
      <c r="K246" s="521"/>
      <c r="L246" s="562">
        <f t="shared" si="142"/>
        <v>0</v>
      </c>
      <c r="M246" s="148"/>
      <c r="N246" s="160">
        <f t="shared" si="120"/>
        <v>0</v>
      </c>
      <c r="O246" s="75">
        <f>'082044'!N248</f>
        <v>0</v>
      </c>
      <c r="P246" s="13">
        <f>'082092'!N246</f>
        <v>0</v>
      </c>
      <c r="Q246" s="75"/>
      <c r="R246" s="13"/>
      <c r="S246" s="13"/>
      <c r="T246" s="13"/>
      <c r="U246" s="13"/>
      <c r="V246" s="80"/>
      <c r="W246" s="488"/>
      <c r="X246" s="413"/>
      <c r="Y246" s="13"/>
      <c r="Z246" s="80"/>
      <c r="AA246" s="80"/>
      <c r="AB246" s="80"/>
      <c r="AC246" s="45"/>
    </row>
    <row r="247" spans="1:29" s="41" customFormat="1" hidden="1" x14ac:dyDescent="0.25">
      <c r="A247" s="125"/>
      <c r="B247" s="52" t="s">
        <v>885</v>
      </c>
      <c r="C247" s="832" t="s">
        <v>887</v>
      </c>
      <c r="D247" s="833"/>
      <c r="E247" s="833"/>
      <c r="F247" s="367">
        <f>F248+F249</f>
        <v>0</v>
      </c>
      <c r="G247" s="615">
        <f t="shared" ref="G247:K247" si="143">G248+G249</f>
        <v>0</v>
      </c>
      <c r="H247" s="367">
        <f t="shared" si="143"/>
        <v>0</v>
      </c>
      <c r="I247" s="367">
        <f t="shared" si="143"/>
        <v>0</v>
      </c>
      <c r="J247" s="521">
        <f t="shared" si="143"/>
        <v>0</v>
      </c>
      <c r="K247" s="521">
        <f t="shared" si="143"/>
        <v>0</v>
      </c>
      <c r="L247" s="562">
        <f>L248+L249</f>
        <v>0</v>
      </c>
      <c r="M247" s="148">
        <f t="shared" ref="M247:AC247" si="144">M248+M249</f>
        <v>0</v>
      </c>
      <c r="N247" s="160">
        <f t="shared" si="120"/>
        <v>0</v>
      </c>
      <c r="O247" s="75">
        <f>'082044'!N249</f>
        <v>0</v>
      </c>
      <c r="P247" s="13">
        <f>'082092'!N247</f>
        <v>0</v>
      </c>
      <c r="Q247" s="75">
        <f t="shared" si="144"/>
        <v>0</v>
      </c>
      <c r="R247" s="13">
        <f t="shared" si="144"/>
        <v>0</v>
      </c>
      <c r="S247" s="13">
        <f t="shared" si="144"/>
        <v>0</v>
      </c>
      <c r="T247" s="13">
        <f t="shared" si="144"/>
        <v>0</v>
      </c>
      <c r="U247" s="13">
        <f t="shared" si="144"/>
        <v>0</v>
      </c>
      <c r="V247" s="80">
        <f t="shared" si="144"/>
        <v>0</v>
      </c>
      <c r="W247" s="488">
        <f t="shared" ref="W247" si="145">W248+W249</f>
        <v>0</v>
      </c>
      <c r="X247" s="413">
        <f t="shared" si="144"/>
        <v>0</v>
      </c>
      <c r="Y247" s="13">
        <f t="shared" si="144"/>
        <v>0</v>
      </c>
      <c r="Z247" s="80">
        <f t="shared" si="144"/>
        <v>0</v>
      </c>
      <c r="AA247" s="80">
        <f t="shared" si="144"/>
        <v>0</v>
      </c>
      <c r="AB247" s="80">
        <f t="shared" si="144"/>
        <v>0</v>
      </c>
      <c r="AC247" s="45">
        <f t="shared" si="144"/>
        <v>0</v>
      </c>
    </row>
    <row r="248" spans="1:29" s="189" customFormat="1" hidden="1" x14ac:dyDescent="0.25">
      <c r="A248" s="125" t="s">
        <v>889</v>
      </c>
      <c r="B248" s="169" t="s">
        <v>888</v>
      </c>
      <c r="C248" s="178"/>
      <c r="D248" s="814" t="s">
        <v>892</v>
      </c>
      <c r="E248" s="814"/>
      <c r="F248" s="365"/>
      <c r="G248" s="613"/>
      <c r="H248" s="365"/>
      <c r="I248" s="365"/>
      <c r="J248" s="519"/>
      <c r="K248" s="519"/>
      <c r="L248" s="560">
        <f t="shared" ref="L248:L249" si="146">SUM(Q248:AC248)</f>
        <v>0</v>
      </c>
      <c r="M248" s="170"/>
      <c r="N248" s="171">
        <f t="shared" si="120"/>
        <v>0</v>
      </c>
      <c r="O248" s="179">
        <f>'082044'!N250</f>
        <v>0</v>
      </c>
      <c r="P248" s="173">
        <f>'082092'!N248</f>
        <v>0</v>
      </c>
      <c r="Q248" s="179"/>
      <c r="R248" s="173"/>
      <c r="S248" s="173"/>
      <c r="T248" s="173"/>
      <c r="U248" s="173"/>
      <c r="V248" s="174"/>
      <c r="W248" s="486"/>
      <c r="X248" s="411"/>
      <c r="Y248" s="173"/>
      <c r="Z248" s="174"/>
      <c r="AA248" s="174"/>
      <c r="AB248" s="174"/>
      <c r="AC248" s="175"/>
    </row>
    <row r="249" spans="1:29" s="189" customFormat="1" hidden="1" x14ac:dyDescent="0.25">
      <c r="A249" s="125" t="s">
        <v>890</v>
      </c>
      <c r="B249" s="169" t="s">
        <v>891</v>
      </c>
      <c r="C249" s="178"/>
      <c r="D249" s="814" t="s">
        <v>893</v>
      </c>
      <c r="E249" s="814"/>
      <c r="F249" s="365"/>
      <c r="G249" s="613"/>
      <c r="H249" s="365"/>
      <c r="I249" s="365"/>
      <c r="J249" s="519"/>
      <c r="K249" s="519"/>
      <c r="L249" s="560">
        <f t="shared" si="146"/>
        <v>0</v>
      </c>
      <c r="M249" s="170"/>
      <c r="N249" s="171">
        <f t="shared" si="120"/>
        <v>0</v>
      </c>
      <c r="O249" s="179">
        <f>'082044'!N251</f>
        <v>0</v>
      </c>
      <c r="P249" s="173">
        <f>'082092'!N249</f>
        <v>0</v>
      </c>
      <c r="Q249" s="179"/>
      <c r="R249" s="173"/>
      <c r="S249" s="173"/>
      <c r="T249" s="173"/>
      <c r="U249" s="173"/>
      <c r="V249" s="174"/>
      <c r="W249" s="486"/>
      <c r="X249" s="411"/>
      <c r="Y249" s="173"/>
      <c r="Z249" s="174"/>
      <c r="AA249" s="174"/>
      <c r="AB249" s="174"/>
      <c r="AC249" s="175"/>
    </row>
    <row r="250" spans="1:29" hidden="1" x14ac:dyDescent="0.25">
      <c r="B250" s="90" t="s">
        <v>709</v>
      </c>
      <c r="C250" s="803" t="s">
        <v>304</v>
      </c>
      <c r="D250" s="804"/>
      <c r="E250" s="804"/>
      <c r="F250" s="366">
        <f>F251+F252+F253+F254+F255</f>
        <v>0</v>
      </c>
      <c r="G250" s="614">
        <f t="shared" ref="G250:K250" si="147">G251+G252+G253+G254+G255</f>
        <v>0</v>
      </c>
      <c r="H250" s="366">
        <f t="shared" si="147"/>
        <v>0</v>
      </c>
      <c r="I250" s="366">
        <f t="shared" si="147"/>
        <v>0</v>
      </c>
      <c r="J250" s="520">
        <f t="shared" si="147"/>
        <v>0</v>
      </c>
      <c r="K250" s="520">
        <f t="shared" si="147"/>
        <v>0</v>
      </c>
      <c r="L250" s="561">
        <f>L251+L252+L253+L254+L255</f>
        <v>0</v>
      </c>
      <c r="M250" s="142">
        <f t="shared" ref="M250:AC250" si="148">M251+M252+M253+M254+M255</f>
        <v>0</v>
      </c>
      <c r="N250" s="158">
        <f t="shared" si="120"/>
        <v>0</v>
      </c>
      <c r="O250" s="92">
        <f>'082044'!N252</f>
        <v>0</v>
      </c>
      <c r="P250" s="93">
        <f>'082092'!N250</f>
        <v>0</v>
      </c>
      <c r="Q250" s="92">
        <f t="shared" si="148"/>
        <v>0</v>
      </c>
      <c r="R250" s="93">
        <f t="shared" si="148"/>
        <v>0</v>
      </c>
      <c r="S250" s="93">
        <f t="shared" si="148"/>
        <v>0</v>
      </c>
      <c r="T250" s="93">
        <f t="shared" si="148"/>
        <v>0</v>
      </c>
      <c r="U250" s="93">
        <f t="shared" si="148"/>
        <v>0</v>
      </c>
      <c r="V250" s="96">
        <f t="shared" si="148"/>
        <v>0</v>
      </c>
      <c r="W250" s="487">
        <f t="shared" ref="W250" si="149">W251+W252+W253+W254+W255</f>
        <v>0</v>
      </c>
      <c r="X250" s="412">
        <f t="shared" si="148"/>
        <v>0</v>
      </c>
      <c r="Y250" s="93">
        <f t="shared" si="148"/>
        <v>0</v>
      </c>
      <c r="Z250" s="96">
        <f t="shared" si="148"/>
        <v>0</v>
      </c>
      <c r="AA250" s="96">
        <f t="shared" si="148"/>
        <v>0</v>
      </c>
      <c r="AB250" s="96">
        <f t="shared" si="148"/>
        <v>0</v>
      </c>
      <c r="AC250" s="97">
        <f t="shared" si="148"/>
        <v>0</v>
      </c>
    </row>
    <row r="251" spans="1:29" s="41" customFormat="1" hidden="1" x14ac:dyDescent="0.25">
      <c r="A251" s="125" t="s">
        <v>305</v>
      </c>
      <c r="B251" s="176" t="s">
        <v>710</v>
      </c>
      <c r="C251" s="837" t="s">
        <v>385</v>
      </c>
      <c r="D251" s="838"/>
      <c r="E251" s="838"/>
      <c r="F251" s="368"/>
      <c r="G251" s="616"/>
      <c r="H251" s="368"/>
      <c r="I251" s="368"/>
      <c r="J251" s="522"/>
      <c r="K251" s="522"/>
      <c r="L251" s="563">
        <f t="shared" ref="L251:L257" si="150">SUM(Q251:AC251)</f>
        <v>0</v>
      </c>
      <c r="M251" s="177"/>
      <c r="N251" s="191">
        <f t="shared" si="120"/>
        <v>0</v>
      </c>
      <c r="O251" s="192">
        <f>'082044'!N253</f>
        <v>0</v>
      </c>
      <c r="P251" s="193">
        <f>'082092'!N251</f>
        <v>0</v>
      </c>
      <c r="Q251" s="192"/>
      <c r="R251" s="193"/>
      <c r="S251" s="193"/>
      <c r="T251" s="193"/>
      <c r="U251" s="193"/>
      <c r="V251" s="196"/>
      <c r="W251" s="493"/>
      <c r="X251" s="418"/>
      <c r="Y251" s="193"/>
      <c r="Z251" s="196"/>
      <c r="AA251" s="196"/>
      <c r="AB251" s="196"/>
      <c r="AC251" s="194"/>
    </row>
    <row r="252" spans="1:29" s="41" customFormat="1" hidden="1" x14ac:dyDescent="0.25">
      <c r="A252" s="125" t="s">
        <v>306</v>
      </c>
      <c r="B252" s="176" t="s">
        <v>711</v>
      </c>
      <c r="C252" s="837" t="s">
        <v>386</v>
      </c>
      <c r="D252" s="838"/>
      <c r="E252" s="838"/>
      <c r="F252" s="368"/>
      <c r="G252" s="616"/>
      <c r="H252" s="368"/>
      <c r="I252" s="368"/>
      <c r="J252" s="522"/>
      <c r="K252" s="522"/>
      <c r="L252" s="563">
        <f t="shared" si="150"/>
        <v>0</v>
      </c>
      <c r="M252" s="177"/>
      <c r="N252" s="191">
        <f t="shared" si="120"/>
        <v>0</v>
      </c>
      <c r="O252" s="192">
        <f>'082044'!N254</f>
        <v>0</v>
      </c>
      <c r="P252" s="193">
        <f>'082092'!N252</f>
        <v>0</v>
      </c>
      <c r="Q252" s="192"/>
      <c r="R252" s="193"/>
      <c r="S252" s="193"/>
      <c r="T252" s="193"/>
      <c r="U252" s="193"/>
      <c r="V252" s="196"/>
      <c r="W252" s="493"/>
      <c r="X252" s="418"/>
      <c r="Y252" s="193"/>
      <c r="Z252" s="196"/>
      <c r="AA252" s="196"/>
      <c r="AB252" s="196"/>
      <c r="AC252" s="194"/>
    </row>
    <row r="253" spans="1:29" s="41" customFormat="1" hidden="1" x14ac:dyDescent="0.25">
      <c r="A253" s="125" t="s">
        <v>307</v>
      </c>
      <c r="B253" s="176" t="s">
        <v>712</v>
      </c>
      <c r="C253" s="837" t="s">
        <v>308</v>
      </c>
      <c r="D253" s="838"/>
      <c r="E253" s="838"/>
      <c r="F253" s="368"/>
      <c r="G253" s="616"/>
      <c r="H253" s="368"/>
      <c r="I253" s="368"/>
      <c r="J253" s="522"/>
      <c r="K253" s="522"/>
      <c r="L253" s="563">
        <f t="shared" si="150"/>
        <v>0</v>
      </c>
      <c r="M253" s="177"/>
      <c r="N253" s="191">
        <f t="shared" si="120"/>
        <v>0</v>
      </c>
      <c r="O253" s="192">
        <f>'082044'!N255</f>
        <v>0</v>
      </c>
      <c r="P253" s="193">
        <f>'082092'!N253</f>
        <v>0</v>
      </c>
      <c r="Q253" s="192"/>
      <c r="R253" s="193"/>
      <c r="S253" s="193"/>
      <c r="T253" s="193"/>
      <c r="U253" s="193"/>
      <c r="V253" s="196"/>
      <c r="W253" s="493"/>
      <c r="X253" s="418"/>
      <c r="Y253" s="193"/>
      <c r="Z253" s="196"/>
      <c r="AA253" s="196"/>
      <c r="AB253" s="196"/>
      <c r="AC253" s="194"/>
    </row>
    <row r="254" spans="1:29" s="41" customFormat="1" hidden="1" x14ac:dyDescent="0.25">
      <c r="A254" s="125" t="s">
        <v>309</v>
      </c>
      <c r="B254" s="176" t="s">
        <v>713</v>
      </c>
      <c r="C254" s="837" t="s">
        <v>310</v>
      </c>
      <c r="D254" s="838"/>
      <c r="E254" s="838"/>
      <c r="F254" s="368"/>
      <c r="G254" s="616"/>
      <c r="H254" s="368"/>
      <c r="I254" s="368"/>
      <c r="J254" s="522"/>
      <c r="K254" s="522"/>
      <c r="L254" s="563">
        <f t="shared" si="150"/>
        <v>0</v>
      </c>
      <c r="M254" s="177"/>
      <c r="N254" s="191">
        <f t="shared" si="120"/>
        <v>0</v>
      </c>
      <c r="O254" s="192">
        <f>'082044'!N256</f>
        <v>0</v>
      </c>
      <c r="P254" s="193">
        <f>'082092'!N254</f>
        <v>0</v>
      </c>
      <c r="Q254" s="192"/>
      <c r="R254" s="193"/>
      <c r="S254" s="193"/>
      <c r="T254" s="193"/>
      <c r="U254" s="193"/>
      <c r="V254" s="196"/>
      <c r="W254" s="493"/>
      <c r="X254" s="418"/>
      <c r="Y254" s="193"/>
      <c r="Z254" s="196"/>
      <c r="AA254" s="196"/>
      <c r="AB254" s="196"/>
      <c r="AC254" s="194"/>
    </row>
    <row r="255" spans="1:29" s="41" customFormat="1" hidden="1" x14ac:dyDescent="0.25">
      <c r="A255" s="125" t="s">
        <v>311</v>
      </c>
      <c r="B255" s="176" t="s">
        <v>714</v>
      </c>
      <c r="C255" s="837" t="s">
        <v>387</v>
      </c>
      <c r="D255" s="838"/>
      <c r="E255" s="838"/>
      <c r="F255" s="368"/>
      <c r="G255" s="616"/>
      <c r="H255" s="368"/>
      <c r="I255" s="368"/>
      <c r="J255" s="522"/>
      <c r="K255" s="522"/>
      <c r="L255" s="563">
        <f t="shared" si="150"/>
        <v>0</v>
      </c>
      <c r="M255" s="177"/>
      <c r="N255" s="191">
        <f t="shared" si="120"/>
        <v>0</v>
      </c>
      <c r="O255" s="192">
        <f>'082044'!N257</f>
        <v>0</v>
      </c>
      <c r="P255" s="193">
        <f>'082092'!N255</f>
        <v>0</v>
      </c>
      <c r="Q255" s="192"/>
      <c r="R255" s="193"/>
      <c r="S255" s="193"/>
      <c r="T255" s="193"/>
      <c r="U255" s="193"/>
      <c r="V255" s="196"/>
      <c r="W255" s="493"/>
      <c r="X255" s="418"/>
      <c r="Y255" s="193"/>
      <c r="Z255" s="196"/>
      <c r="AA255" s="196"/>
      <c r="AB255" s="196"/>
      <c r="AC255" s="194"/>
    </row>
    <row r="256" spans="1:29" hidden="1" x14ac:dyDescent="0.25">
      <c r="A256" s="125" t="s">
        <v>313</v>
      </c>
      <c r="B256" s="90" t="s">
        <v>715</v>
      </c>
      <c r="C256" s="803" t="s">
        <v>312</v>
      </c>
      <c r="D256" s="804"/>
      <c r="E256" s="804"/>
      <c r="F256" s="366"/>
      <c r="G256" s="614"/>
      <c r="H256" s="366"/>
      <c r="I256" s="366"/>
      <c r="J256" s="520"/>
      <c r="K256" s="520"/>
      <c r="L256" s="561">
        <f t="shared" si="150"/>
        <v>0</v>
      </c>
      <c r="M256" s="142"/>
      <c r="N256" s="158">
        <f t="shared" si="120"/>
        <v>0</v>
      </c>
      <c r="O256" s="92">
        <f>'082044'!N258</f>
        <v>0</v>
      </c>
      <c r="P256" s="93">
        <f>'082092'!N256</f>
        <v>0</v>
      </c>
      <c r="Q256" s="92"/>
      <c r="R256" s="93"/>
      <c r="S256" s="93"/>
      <c r="T256" s="93"/>
      <c r="U256" s="93"/>
      <c r="V256" s="96"/>
      <c r="W256" s="487"/>
      <c r="X256" s="412"/>
      <c r="Y256" s="93"/>
      <c r="Z256" s="96"/>
      <c r="AA256" s="96"/>
      <c r="AB256" s="96"/>
      <c r="AC256" s="97"/>
    </row>
    <row r="257" spans="1:29" ht="15.75" hidden="1" thickBot="1" x14ac:dyDescent="0.3">
      <c r="A257" s="125" t="s">
        <v>894</v>
      </c>
      <c r="B257" s="90" t="s">
        <v>895</v>
      </c>
      <c r="C257" s="803" t="s">
        <v>896</v>
      </c>
      <c r="D257" s="804"/>
      <c r="E257" s="804"/>
      <c r="F257" s="366"/>
      <c r="G257" s="614"/>
      <c r="H257" s="366"/>
      <c r="I257" s="366"/>
      <c r="J257" s="520"/>
      <c r="K257" s="520"/>
      <c r="L257" s="561">
        <f t="shared" si="150"/>
        <v>0</v>
      </c>
      <c r="M257" s="142"/>
      <c r="N257" s="158">
        <f t="shared" si="120"/>
        <v>0</v>
      </c>
      <c r="O257" s="92">
        <f>'082044'!N259</f>
        <v>0</v>
      </c>
      <c r="P257" s="93">
        <f>'082092'!N257</f>
        <v>0</v>
      </c>
      <c r="Q257" s="92"/>
      <c r="R257" s="93"/>
      <c r="S257" s="93"/>
      <c r="T257" s="93"/>
      <c r="U257" s="93"/>
      <c r="V257" s="96"/>
      <c r="W257" s="487"/>
      <c r="X257" s="412"/>
      <c r="Y257" s="93"/>
      <c r="Z257" s="96"/>
      <c r="AA257" s="96"/>
      <c r="AB257" s="96"/>
      <c r="AC257" s="97"/>
    </row>
    <row r="258" spans="1:29" ht="15.75" thickBot="1" x14ac:dyDescent="0.3">
      <c r="B258" s="839" t="s">
        <v>314</v>
      </c>
      <c r="C258" s="840"/>
      <c r="D258" s="840"/>
      <c r="E258" s="840"/>
      <c r="F258" s="363">
        <f>F5+F24+F32+F62+F78+F150+F160+F165+F228</f>
        <v>6367794</v>
      </c>
      <c r="G258" s="611">
        <f t="shared" ref="G258:K258" si="151">G5+G24+G32+G62+G78+G150+G160+G165+G228</f>
        <v>7424922</v>
      </c>
      <c r="H258" s="363">
        <f t="shared" si="151"/>
        <v>7170958</v>
      </c>
      <c r="I258" s="363">
        <f t="shared" si="151"/>
        <v>7208388.5</v>
      </c>
      <c r="J258" s="517">
        <f t="shared" si="151"/>
        <v>7662196</v>
      </c>
      <c r="K258" s="517">
        <f t="shared" si="151"/>
        <v>8040705</v>
      </c>
      <c r="L258" s="558">
        <f>L5+L24+L32+L62+L78+L150+L160+L165+L228</f>
        <v>5801525</v>
      </c>
      <c r="M258" s="139">
        <f>M5+M24+M32+M62+M78+M150+M160+M165+M228</f>
        <v>979533</v>
      </c>
      <c r="N258" s="156">
        <f t="shared" si="120"/>
        <v>6781058</v>
      </c>
      <c r="O258" s="84">
        <f>'082044'!N260</f>
        <v>1759211</v>
      </c>
      <c r="P258" s="85">
        <f>'082092'!N258</f>
        <v>5021847</v>
      </c>
      <c r="Q258" s="84">
        <f t="shared" ref="Q258:AC258" si="152">Q5+Q24+Q32+Q62+Q78+Q150+Q160+Q165+Q228</f>
        <v>458114</v>
      </c>
      <c r="R258" s="85">
        <f t="shared" si="152"/>
        <v>520632</v>
      </c>
      <c r="S258" s="85">
        <f t="shared" si="152"/>
        <v>447701</v>
      </c>
      <c r="T258" s="85">
        <f t="shared" si="152"/>
        <v>477066</v>
      </c>
      <c r="U258" s="85">
        <f t="shared" si="152"/>
        <v>459689</v>
      </c>
      <c r="V258" s="88">
        <f t="shared" si="152"/>
        <v>986620</v>
      </c>
      <c r="W258" s="484">
        <f t="shared" si="152"/>
        <v>3349822</v>
      </c>
      <c r="X258" s="409">
        <f t="shared" si="152"/>
        <v>434207</v>
      </c>
      <c r="Y258" s="85">
        <f t="shared" si="152"/>
        <v>350274</v>
      </c>
      <c r="Z258" s="88">
        <f t="shared" si="152"/>
        <v>923742</v>
      </c>
      <c r="AA258" s="88">
        <f t="shared" si="152"/>
        <v>537406</v>
      </c>
      <c r="AB258" s="88">
        <f t="shared" si="152"/>
        <v>337944</v>
      </c>
      <c r="AC258" s="89">
        <f t="shared" si="152"/>
        <v>847663</v>
      </c>
    </row>
    <row r="259" spans="1:29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5"/>
      <c r="C260" s="26"/>
      <c r="D260" s="26"/>
      <c r="E260" s="24"/>
      <c r="F260" s="24"/>
      <c r="G260" s="38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</row>
    <row r="320" spans="1:29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9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8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</row>
    <row r="322" spans="1:29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9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9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9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9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9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49"/>
    </row>
    <row r="328" spans="1:29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9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9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9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9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9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</row>
    <row r="346" spans="1:29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9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9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9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9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</row>
    <row r="478" spans="1:29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9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9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9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18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</row>
    <row r="482" spans="1:29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9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9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9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9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  <row r="722" spans="1:29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</row>
  </sheetData>
  <mergeCells count="248">
    <mergeCell ref="H2:H4"/>
    <mergeCell ref="I2:I4"/>
    <mergeCell ref="Q2:AC3"/>
    <mergeCell ref="J2:J4"/>
    <mergeCell ref="C33:E33"/>
    <mergeCell ref="N3:N4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B258:E258"/>
    <mergeCell ref="O2:P3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Roman,Félkövér"&amp;12KözművelődésKiadások - 2017. év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741"/>
  <sheetViews>
    <sheetView workbookViewId="0">
      <pane xSplit="5" ySplit="4" topLeftCell="H144" activePane="bottomRight" state="frozen"/>
      <selection pane="topRight" activeCell="F1" sqref="F1"/>
      <selection pane="bottomLeft" activeCell="A5" sqref="A5"/>
      <selection pane="bottomRight" activeCell="M279" sqref="M27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2.7109375" style="12" customWidth="1"/>
    <col min="11" max="11" width="13" style="12" bestFit="1" customWidth="1"/>
    <col min="12" max="12" width="12.7109375" style="12" customWidth="1"/>
    <col min="13" max="13" width="11.140625" style="12" customWidth="1"/>
    <col min="14" max="14" width="13.140625" style="49" customWidth="1"/>
    <col min="15" max="16" width="14.5703125" style="12" customWidth="1"/>
    <col min="17" max="17" width="12.85546875" style="12" customWidth="1"/>
    <col min="18" max="18" width="10.140625" style="12" bestFit="1" customWidth="1"/>
    <col min="19" max="19" width="12" style="12" customWidth="1"/>
    <col min="20" max="20" width="13.7109375" style="12" customWidth="1"/>
    <col min="21" max="21" width="11.28515625" style="12" customWidth="1"/>
    <col min="22" max="33" width="11.28515625" style="12" bestFit="1" customWidth="1"/>
    <col min="34" max="34" width="11.85546875" style="12" bestFit="1" customWidth="1"/>
    <col min="35" max="35" width="9.85546875" style="17" bestFit="1" customWidth="1"/>
    <col min="36" max="36" width="9.5703125" style="17" bestFit="1" customWidth="1"/>
    <col min="37" max="16384" width="9.140625" style="17"/>
  </cols>
  <sheetData>
    <row r="1" spans="1:36" ht="15.75" thickBot="1" x14ac:dyDescent="0.3">
      <c r="AH1" s="11" t="s">
        <v>827</v>
      </c>
    </row>
    <row r="2" spans="1:36" ht="15" customHeight="1" x14ac:dyDescent="0.25">
      <c r="B2" s="774" t="s">
        <v>0</v>
      </c>
      <c r="C2" s="775"/>
      <c r="D2" s="775"/>
      <c r="E2" s="775"/>
      <c r="F2" s="774" t="s">
        <v>1079</v>
      </c>
      <c r="G2" s="790" t="s">
        <v>1093</v>
      </c>
      <c r="H2" s="790" t="s">
        <v>1102</v>
      </c>
      <c r="I2" s="790" t="s">
        <v>1109</v>
      </c>
      <c r="J2" s="855" t="s">
        <v>1116</v>
      </c>
      <c r="K2" s="855" t="s">
        <v>1123</v>
      </c>
      <c r="L2" s="781" t="s">
        <v>1082</v>
      </c>
      <c r="M2" s="781"/>
      <c r="N2" s="782"/>
      <c r="O2" s="780" t="s">
        <v>1120</v>
      </c>
      <c r="P2" s="781"/>
      <c r="Q2" s="781"/>
      <c r="R2" s="781"/>
      <c r="S2" s="781"/>
      <c r="T2" s="781"/>
      <c r="U2" s="782"/>
      <c r="V2" s="764" t="s">
        <v>1121</v>
      </c>
      <c r="W2" s="775"/>
      <c r="X2" s="775"/>
      <c r="Y2" s="775"/>
      <c r="Z2" s="775"/>
      <c r="AA2" s="775"/>
      <c r="AB2" s="775"/>
      <c r="AC2" s="775"/>
      <c r="AD2" s="775"/>
      <c r="AE2" s="775"/>
      <c r="AF2" s="775"/>
      <c r="AG2" s="775"/>
      <c r="AH2" s="828"/>
    </row>
    <row r="3" spans="1:36" ht="22.5" customHeight="1" x14ac:dyDescent="0.25">
      <c r="B3" s="776"/>
      <c r="C3" s="777"/>
      <c r="D3" s="777"/>
      <c r="E3" s="777"/>
      <c r="F3" s="776"/>
      <c r="G3" s="791"/>
      <c r="H3" s="791"/>
      <c r="I3" s="791"/>
      <c r="J3" s="856"/>
      <c r="K3" s="856"/>
      <c r="L3" s="864" t="s">
        <v>847</v>
      </c>
      <c r="M3" s="866" t="s">
        <v>848</v>
      </c>
      <c r="N3" s="868" t="s">
        <v>571</v>
      </c>
      <c r="O3" s="880" t="s">
        <v>960</v>
      </c>
      <c r="P3" s="789" t="s">
        <v>1085</v>
      </c>
      <c r="Q3" s="789" t="s">
        <v>849</v>
      </c>
      <c r="R3" s="789" t="s">
        <v>959</v>
      </c>
      <c r="S3" s="789" t="s">
        <v>1108</v>
      </c>
      <c r="T3" s="789" t="s">
        <v>1055</v>
      </c>
      <c r="U3" s="886" t="s">
        <v>961</v>
      </c>
      <c r="V3" s="829"/>
      <c r="W3" s="830"/>
      <c r="X3" s="830"/>
      <c r="Y3" s="830"/>
      <c r="Z3" s="830"/>
      <c r="AA3" s="830"/>
      <c r="AB3" s="830"/>
      <c r="AC3" s="830"/>
      <c r="AD3" s="830"/>
      <c r="AE3" s="830"/>
      <c r="AF3" s="830"/>
      <c r="AG3" s="830"/>
      <c r="AH3" s="831"/>
    </row>
    <row r="4" spans="1:36" ht="28.5" customHeight="1" thickBot="1" x14ac:dyDescent="0.3">
      <c r="B4" s="778"/>
      <c r="C4" s="779"/>
      <c r="D4" s="779"/>
      <c r="E4" s="779"/>
      <c r="F4" s="778"/>
      <c r="G4" s="792"/>
      <c r="H4" s="792"/>
      <c r="I4" s="792"/>
      <c r="J4" s="857"/>
      <c r="K4" s="857"/>
      <c r="L4" s="865"/>
      <c r="M4" s="867"/>
      <c r="N4" s="869"/>
      <c r="O4" s="881"/>
      <c r="P4" s="786"/>
      <c r="Q4" s="786"/>
      <c r="R4" s="786"/>
      <c r="S4" s="786"/>
      <c r="T4" s="786"/>
      <c r="U4" s="788"/>
      <c r="V4" s="129" t="s">
        <v>593</v>
      </c>
      <c r="W4" s="64" t="s">
        <v>594</v>
      </c>
      <c r="X4" s="64" t="s">
        <v>595</v>
      </c>
      <c r="Y4" s="64" t="s">
        <v>596</v>
      </c>
      <c r="Z4" s="64" t="s">
        <v>597</v>
      </c>
      <c r="AA4" s="552" t="s">
        <v>598</v>
      </c>
      <c r="AB4" s="483" t="s">
        <v>1094</v>
      </c>
      <c r="AC4" s="505" t="s">
        <v>599</v>
      </c>
      <c r="AD4" s="81" t="s">
        <v>600</v>
      </c>
      <c r="AE4" s="608" t="s">
        <v>601</v>
      </c>
      <c r="AF4" s="450" t="s">
        <v>602</v>
      </c>
      <c r="AG4" s="450" t="s">
        <v>603</v>
      </c>
      <c r="AH4" s="635" t="s">
        <v>604</v>
      </c>
    </row>
    <row r="5" spans="1:36" ht="15.75" thickBot="1" x14ac:dyDescent="0.3">
      <c r="B5" s="82" t="s">
        <v>118</v>
      </c>
      <c r="C5" s="870" t="s">
        <v>119</v>
      </c>
      <c r="D5" s="871"/>
      <c r="E5" s="871"/>
      <c r="F5" s="363">
        <f t="shared" ref="F5:L5" si="0">F6+F20</f>
        <v>0</v>
      </c>
      <c r="G5" s="611">
        <f t="shared" si="0"/>
        <v>0</v>
      </c>
      <c r="H5" s="611">
        <f t="shared" si="0"/>
        <v>0</v>
      </c>
      <c r="I5" s="611">
        <f t="shared" si="0"/>
        <v>0</v>
      </c>
      <c r="J5" s="637">
        <f t="shared" ref="J5" si="1">J6+J20</f>
        <v>0</v>
      </c>
      <c r="K5" s="637">
        <f t="shared" si="0"/>
        <v>0</v>
      </c>
      <c r="L5" s="558">
        <f t="shared" si="0"/>
        <v>0</v>
      </c>
      <c r="M5" s="139">
        <f t="shared" ref="M5:AH5" si="2">M6+M20</f>
        <v>0</v>
      </c>
      <c r="N5" s="156">
        <f>SUM(L5:M5)</f>
        <v>0</v>
      </c>
      <c r="O5" s="83">
        <f t="shared" ref="O5:U5" si="3">O6+O20</f>
        <v>0</v>
      </c>
      <c r="P5" s="85">
        <f t="shared" ref="P5" si="4">P6+P20</f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5">
        <f t="shared" ref="T5" si="5">T6+T20</f>
        <v>0</v>
      </c>
      <c r="U5" s="85">
        <f t="shared" si="3"/>
        <v>0</v>
      </c>
      <c r="V5" s="84">
        <f t="shared" si="2"/>
        <v>0</v>
      </c>
      <c r="W5" s="85">
        <f t="shared" si="2"/>
        <v>0</v>
      </c>
      <c r="X5" s="85">
        <f t="shared" si="2"/>
        <v>0</v>
      </c>
      <c r="Y5" s="85">
        <f t="shared" si="2"/>
        <v>0</v>
      </c>
      <c r="Z5" s="85">
        <f t="shared" si="2"/>
        <v>0</v>
      </c>
      <c r="AA5" s="88">
        <f t="shared" si="2"/>
        <v>0</v>
      </c>
      <c r="AB5" s="484">
        <f>SUM(V5:AA5)</f>
        <v>0</v>
      </c>
      <c r="AC5" s="409">
        <f t="shared" si="2"/>
        <v>0</v>
      </c>
      <c r="AD5" s="85">
        <f t="shared" si="2"/>
        <v>0</v>
      </c>
      <c r="AE5" s="88">
        <f t="shared" si="2"/>
        <v>0</v>
      </c>
      <c r="AF5" s="88">
        <f t="shared" si="2"/>
        <v>0</v>
      </c>
      <c r="AG5" s="88">
        <f t="shared" si="2"/>
        <v>0</v>
      </c>
      <c r="AH5" s="89">
        <f t="shared" si="2"/>
        <v>0</v>
      </c>
      <c r="AI5" s="168"/>
      <c r="AJ5" s="168"/>
    </row>
    <row r="6" spans="1:36" ht="15" hidden="1" customHeight="1" x14ac:dyDescent="0.25">
      <c r="B6" s="122" t="s">
        <v>609</v>
      </c>
      <c r="C6" s="772" t="s">
        <v>120</v>
      </c>
      <c r="D6" s="773"/>
      <c r="E6" s="773"/>
      <c r="F6" s="364">
        <f t="shared" ref="F6:L6" si="6">F7+F8+F9+F10+F11+F12+F13+F14+F15+F16+F17+F18+F19</f>
        <v>0</v>
      </c>
      <c r="G6" s="612">
        <f t="shared" si="6"/>
        <v>0</v>
      </c>
      <c r="H6" s="612">
        <f t="shared" si="6"/>
        <v>0</v>
      </c>
      <c r="I6" s="612">
        <f t="shared" si="6"/>
        <v>0</v>
      </c>
      <c r="J6" s="638">
        <f t="shared" ref="J6" si="7">J7+J8+J9+J10+J11+J12+J13+J14+J15+J16+J17+J18+J19</f>
        <v>0</v>
      </c>
      <c r="K6" s="638">
        <f t="shared" si="6"/>
        <v>0</v>
      </c>
      <c r="L6" s="559">
        <f t="shared" si="6"/>
        <v>0</v>
      </c>
      <c r="M6" s="140">
        <f t="shared" ref="M6:AH6" si="8">M7+M8+M9+M10+M11+M12+M13+M14+M15+M16+M17+M18+M19</f>
        <v>0</v>
      </c>
      <c r="N6" s="157">
        <f t="shared" ref="N6:N69" si="9">SUM(L6:M6)</f>
        <v>0</v>
      </c>
      <c r="O6" s="115">
        <f t="shared" ref="O6:U6" si="10">O7+O8+O9+O10+O11+O12+O13+O14+O15+O16+O17+O18+O19</f>
        <v>0</v>
      </c>
      <c r="P6" s="117">
        <f t="shared" ref="P6" si="11">P7+P8+P9+P10+P11+P12+P13+P14+P15+P16+P17+P18+P19</f>
        <v>0</v>
      </c>
      <c r="Q6" s="117">
        <f t="shared" si="10"/>
        <v>0</v>
      </c>
      <c r="R6" s="117">
        <f t="shared" si="10"/>
        <v>0</v>
      </c>
      <c r="S6" s="117">
        <f t="shared" si="10"/>
        <v>0</v>
      </c>
      <c r="T6" s="117">
        <f t="shared" ref="T6" si="12">T7+T8+T9+T10+T11+T12+T13+T14+T15+T16+T17+T18+T19</f>
        <v>0</v>
      </c>
      <c r="U6" s="117">
        <f t="shared" si="10"/>
        <v>0</v>
      </c>
      <c r="V6" s="116">
        <f t="shared" si="8"/>
        <v>0</v>
      </c>
      <c r="W6" s="117">
        <f t="shared" si="8"/>
        <v>0</v>
      </c>
      <c r="X6" s="117">
        <f t="shared" si="8"/>
        <v>0</v>
      </c>
      <c r="Y6" s="117">
        <f t="shared" si="8"/>
        <v>0</v>
      </c>
      <c r="Z6" s="117">
        <f t="shared" si="8"/>
        <v>0</v>
      </c>
      <c r="AA6" s="120">
        <f t="shared" si="8"/>
        <v>0</v>
      </c>
      <c r="AB6" s="485">
        <f t="shared" ref="AB6:AB69" si="13">SUM(V6:AA6)</f>
        <v>0</v>
      </c>
      <c r="AC6" s="410">
        <f t="shared" si="8"/>
        <v>0</v>
      </c>
      <c r="AD6" s="117">
        <f t="shared" si="8"/>
        <v>0</v>
      </c>
      <c r="AE6" s="120">
        <f t="shared" si="8"/>
        <v>0</v>
      </c>
      <c r="AF6" s="120">
        <f t="shared" si="8"/>
        <v>0</v>
      </c>
      <c r="AG6" s="120">
        <f t="shared" si="8"/>
        <v>0</v>
      </c>
      <c r="AH6" s="121">
        <f t="shared" si="8"/>
        <v>0</v>
      </c>
      <c r="AI6" s="168"/>
      <c r="AJ6" s="168"/>
    </row>
    <row r="7" spans="1:36" s="189" customFormat="1" ht="15" hidden="1" customHeigh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F19" si="14">SUM(U7:AG7)</f>
        <v>0</v>
      </c>
      <c r="G7" s="613">
        <f t="shared" ref="G7:G19" si="15">SUM(U7:AG7)</f>
        <v>0</v>
      </c>
      <c r="H7" s="613">
        <f t="shared" ref="H7:H19" si="16">SUM(U7:AG7)</f>
        <v>0</v>
      </c>
      <c r="I7" s="613">
        <f t="shared" ref="I7:I19" si="17">SUM(U7:AG7)</f>
        <v>0</v>
      </c>
      <c r="J7" s="639">
        <f t="shared" ref="J7:K19" si="18">SUM(U7:AG7)</f>
        <v>0</v>
      </c>
      <c r="K7" s="639">
        <f t="shared" si="18"/>
        <v>0</v>
      </c>
      <c r="L7" s="560">
        <f>SUM(V7:AH7)</f>
        <v>0</v>
      </c>
      <c r="M7" s="170"/>
      <c r="N7" s="171">
        <f t="shared" si="9"/>
        <v>0</v>
      </c>
      <c r="O7" s="181"/>
      <c r="P7" s="173"/>
      <c r="Q7" s="173"/>
      <c r="R7" s="173"/>
      <c r="S7" s="173"/>
      <c r="T7" s="173"/>
      <c r="U7" s="173"/>
      <c r="V7" s="179"/>
      <c r="W7" s="173"/>
      <c r="X7" s="173"/>
      <c r="Y7" s="173"/>
      <c r="Z7" s="173"/>
      <c r="AA7" s="174"/>
      <c r="AB7" s="486">
        <f t="shared" si="13"/>
        <v>0</v>
      </c>
      <c r="AC7" s="411"/>
      <c r="AD7" s="173"/>
      <c r="AE7" s="174"/>
      <c r="AF7" s="174"/>
      <c r="AG7" s="174"/>
      <c r="AH7" s="175"/>
      <c r="AI7" s="168"/>
      <c r="AJ7" s="168"/>
    </row>
    <row r="8" spans="1:36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si="14"/>
        <v>0</v>
      </c>
      <c r="G8" s="613">
        <f t="shared" si="15"/>
        <v>0</v>
      </c>
      <c r="H8" s="613">
        <f t="shared" si="16"/>
        <v>0</v>
      </c>
      <c r="I8" s="613">
        <f t="shared" si="17"/>
        <v>0</v>
      </c>
      <c r="J8" s="639">
        <f t="shared" si="18"/>
        <v>0</v>
      </c>
      <c r="K8" s="639">
        <f t="shared" si="18"/>
        <v>0</v>
      </c>
      <c r="L8" s="560">
        <f t="shared" ref="L8:L19" si="19">SUM(V8:AH8)</f>
        <v>0</v>
      </c>
      <c r="M8" s="170"/>
      <c r="N8" s="171">
        <f t="shared" si="9"/>
        <v>0</v>
      </c>
      <c r="O8" s="181"/>
      <c r="P8" s="173"/>
      <c r="Q8" s="173"/>
      <c r="R8" s="173"/>
      <c r="S8" s="173"/>
      <c r="T8" s="173"/>
      <c r="U8" s="173"/>
      <c r="V8" s="179"/>
      <c r="W8" s="173"/>
      <c r="X8" s="173"/>
      <c r="Y8" s="173"/>
      <c r="Z8" s="173"/>
      <c r="AA8" s="174"/>
      <c r="AB8" s="486">
        <f t="shared" si="13"/>
        <v>0</v>
      </c>
      <c r="AC8" s="411"/>
      <c r="AD8" s="173"/>
      <c r="AE8" s="174"/>
      <c r="AF8" s="174"/>
      <c r="AG8" s="174"/>
      <c r="AH8" s="175"/>
      <c r="AI8" s="168"/>
      <c r="AJ8" s="168"/>
    </row>
    <row r="9" spans="1:36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14"/>
        <v>0</v>
      </c>
      <c r="G9" s="613">
        <f t="shared" si="15"/>
        <v>0</v>
      </c>
      <c r="H9" s="613">
        <f t="shared" si="16"/>
        <v>0</v>
      </c>
      <c r="I9" s="613">
        <f t="shared" si="17"/>
        <v>0</v>
      </c>
      <c r="J9" s="639">
        <f t="shared" si="18"/>
        <v>0</v>
      </c>
      <c r="K9" s="639">
        <f t="shared" si="18"/>
        <v>0</v>
      </c>
      <c r="L9" s="560">
        <f t="shared" si="19"/>
        <v>0</v>
      </c>
      <c r="M9" s="170"/>
      <c r="N9" s="171">
        <f t="shared" si="9"/>
        <v>0</v>
      </c>
      <c r="O9" s="181"/>
      <c r="P9" s="173"/>
      <c r="Q9" s="173"/>
      <c r="R9" s="173"/>
      <c r="S9" s="173"/>
      <c r="T9" s="173"/>
      <c r="U9" s="173"/>
      <c r="V9" s="179"/>
      <c r="W9" s="173"/>
      <c r="X9" s="173"/>
      <c r="Y9" s="173"/>
      <c r="Z9" s="173"/>
      <c r="AA9" s="174"/>
      <c r="AB9" s="486">
        <f t="shared" si="13"/>
        <v>0</v>
      </c>
      <c r="AC9" s="411"/>
      <c r="AD9" s="173"/>
      <c r="AE9" s="174"/>
      <c r="AF9" s="174"/>
      <c r="AG9" s="174"/>
      <c r="AH9" s="175"/>
      <c r="AI9" s="168"/>
      <c r="AJ9" s="168"/>
    </row>
    <row r="10" spans="1:36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14"/>
        <v>0</v>
      </c>
      <c r="G10" s="613">
        <f t="shared" si="15"/>
        <v>0</v>
      </c>
      <c r="H10" s="613">
        <f t="shared" si="16"/>
        <v>0</v>
      </c>
      <c r="I10" s="613">
        <f t="shared" si="17"/>
        <v>0</v>
      </c>
      <c r="J10" s="639">
        <f t="shared" si="18"/>
        <v>0</v>
      </c>
      <c r="K10" s="639">
        <f t="shared" si="18"/>
        <v>0</v>
      </c>
      <c r="L10" s="560">
        <f t="shared" si="19"/>
        <v>0</v>
      </c>
      <c r="M10" s="170"/>
      <c r="N10" s="171">
        <f t="shared" si="9"/>
        <v>0</v>
      </c>
      <c r="O10" s="181"/>
      <c r="P10" s="173"/>
      <c r="Q10" s="173"/>
      <c r="R10" s="173"/>
      <c r="S10" s="173"/>
      <c r="T10" s="173"/>
      <c r="U10" s="173"/>
      <c r="V10" s="179"/>
      <c r="W10" s="173"/>
      <c r="X10" s="173"/>
      <c r="Y10" s="173"/>
      <c r="Z10" s="173"/>
      <c r="AA10" s="174"/>
      <c r="AB10" s="486">
        <f t="shared" si="13"/>
        <v>0</v>
      </c>
      <c r="AC10" s="411"/>
      <c r="AD10" s="173"/>
      <c r="AE10" s="174"/>
      <c r="AF10" s="174"/>
      <c r="AG10" s="174"/>
      <c r="AH10" s="175"/>
      <c r="AI10" s="168"/>
      <c r="AJ10" s="168"/>
    </row>
    <row r="11" spans="1:36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14"/>
        <v>0</v>
      </c>
      <c r="G11" s="613">
        <f t="shared" si="15"/>
        <v>0</v>
      </c>
      <c r="H11" s="613">
        <f t="shared" si="16"/>
        <v>0</v>
      </c>
      <c r="I11" s="613">
        <f t="shared" si="17"/>
        <v>0</v>
      </c>
      <c r="J11" s="639">
        <f t="shared" si="18"/>
        <v>0</v>
      </c>
      <c r="K11" s="639">
        <f t="shared" si="18"/>
        <v>0</v>
      </c>
      <c r="L11" s="560">
        <f t="shared" si="19"/>
        <v>0</v>
      </c>
      <c r="M11" s="170"/>
      <c r="N11" s="171">
        <f t="shared" si="9"/>
        <v>0</v>
      </c>
      <c r="O11" s="181"/>
      <c r="P11" s="173"/>
      <c r="Q11" s="173"/>
      <c r="R11" s="173"/>
      <c r="S11" s="173"/>
      <c r="T11" s="173"/>
      <c r="U11" s="173"/>
      <c r="V11" s="179"/>
      <c r="W11" s="173"/>
      <c r="X11" s="173"/>
      <c r="Y11" s="173"/>
      <c r="Z11" s="173"/>
      <c r="AA11" s="174"/>
      <c r="AB11" s="486">
        <f t="shared" si="13"/>
        <v>0</v>
      </c>
      <c r="AC11" s="411"/>
      <c r="AD11" s="173"/>
      <c r="AE11" s="174"/>
      <c r="AF11" s="174"/>
      <c r="AG11" s="174"/>
      <c r="AH11" s="175"/>
      <c r="AI11" s="168"/>
      <c r="AJ11" s="168"/>
    </row>
    <row r="12" spans="1:36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14"/>
        <v>0</v>
      </c>
      <c r="G12" s="613">
        <f t="shared" si="15"/>
        <v>0</v>
      </c>
      <c r="H12" s="613">
        <f t="shared" si="16"/>
        <v>0</v>
      </c>
      <c r="I12" s="613">
        <f t="shared" si="17"/>
        <v>0</v>
      </c>
      <c r="J12" s="639">
        <f t="shared" si="18"/>
        <v>0</v>
      </c>
      <c r="K12" s="639">
        <f t="shared" si="18"/>
        <v>0</v>
      </c>
      <c r="L12" s="560">
        <f t="shared" si="19"/>
        <v>0</v>
      </c>
      <c r="M12" s="170"/>
      <c r="N12" s="171">
        <f t="shared" si="9"/>
        <v>0</v>
      </c>
      <c r="O12" s="181"/>
      <c r="P12" s="173"/>
      <c r="Q12" s="173"/>
      <c r="R12" s="173"/>
      <c r="S12" s="173"/>
      <c r="T12" s="173"/>
      <c r="U12" s="173"/>
      <c r="V12" s="179"/>
      <c r="W12" s="173"/>
      <c r="X12" s="173"/>
      <c r="Y12" s="173"/>
      <c r="Z12" s="173"/>
      <c r="AA12" s="174"/>
      <c r="AB12" s="486">
        <f t="shared" si="13"/>
        <v>0</v>
      </c>
      <c r="AC12" s="411"/>
      <c r="AD12" s="173"/>
      <c r="AE12" s="174"/>
      <c r="AF12" s="174"/>
      <c r="AG12" s="174"/>
      <c r="AH12" s="175"/>
      <c r="AI12" s="168"/>
      <c r="AJ12" s="168"/>
    </row>
    <row r="13" spans="1:36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14"/>
        <v>0</v>
      </c>
      <c r="G13" s="613">
        <f t="shared" si="15"/>
        <v>0</v>
      </c>
      <c r="H13" s="613">
        <f t="shared" si="16"/>
        <v>0</v>
      </c>
      <c r="I13" s="613">
        <f t="shared" si="17"/>
        <v>0</v>
      </c>
      <c r="J13" s="639">
        <f t="shared" si="18"/>
        <v>0</v>
      </c>
      <c r="K13" s="639">
        <f t="shared" si="18"/>
        <v>0</v>
      </c>
      <c r="L13" s="560">
        <f t="shared" si="19"/>
        <v>0</v>
      </c>
      <c r="M13" s="170"/>
      <c r="N13" s="171">
        <f t="shared" si="9"/>
        <v>0</v>
      </c>
      <c r="O13" s="181"/>
      <c r="P13" s="173"/>
      <c r="Q13" s="173"/>
      <c r="R13" s="173"/>
      <c r="S13" s="173"/>
      <c r="T13" s="173"/>
      <c r="U13" s="173"/>
      <c r="V13" s="179"/>
      <c r="W13" s="173"/>
      <c r="X13" s="173"/>
      <c r="Y13" s="173"/>
      <c r="Z13" s="173"/>
      <c r="AA13" s="174"/>
      <c r="AB13" s="486">
        <f t="shared" si="13"/>
        <v>0</v>
      </c>
      <c r="AC13" s="411"/>
      <c r="AD13" s="173"/>
      <c r="AE13" s="174"/>
      <c r="AF13" s="174"/>
      <c r="AG13" s="174"/>
      <c r="AH13" s="175"/>
      <c r="AI13" s="168"/>
      <c r="AJ13" s="168"/>
    </row>
    <row r="14" spans="1:36" s="189" customFormat="1" ht="15" hidden="1" customHeigh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14"/>
        <v>0</v>
      </c>
      <c r="G14" s="613">
        <f t="shared" si="15"/>
        <v>0</v>
      </c>
      <c r="H14" s="613">
        <f t="shared" si="16"/>
        <v>0</v>
      </c>
      <c r="I14" s="613">
        <f t="shared" si="17"/>
        <v>0</v>
      </c>
      <c r="J14" s="639">
        <f t="shared" si="18"/>
        <v>0</v>
      </c>
      <c r="K14" s="639">
        <f t="shared" si="18"/>
        <v>0</v>
      </c>
      <c r="L14" s="560">
        <f t="shared" si="19"/>
        <v>0</v>
      </c>
      <c r="M14" s="170"/>
      <c r="N14" s="171">
        <f t="shared" si="9"/>
        <v>0</v>
      </c>
      <c r="O14" s="181"/>
      <c r="P14" s="173"/>
      <c r="Q14" s="173"/>
      <c r="R14" s="173"/>
      <c r="S14" s="173"/>
      <c r="T14" s="173"/>
      <c r="U14" s="173"/>
      <c r="V14" s="179"/>
      <c r="W14" s="173"/>
      <c r="X14" s="173"/>
      <c r="Y14" s="173"/>
      <c r="Z14" s="173"/>
      <c r="AA14" s="174"/>
      <c r="AB14" s="486">
        <f t="shared" si="13"/>
        <v>0</v>
      </c>
      <c r="AC14" s="411"/>
      <c r="AD14" s="173"/>
      <c r="AE14" s="174"/>
      <c r="AF14" s="174"/>
      <c r="AG14" s="174"/>
      <c r="AH14" s="175"/>
      <c r="AI14" s="168"/>
      <c r="AJ14" s="168"/>
    </row>
    <row r="15" spans="1:36" s="189" customFormat="1" ht="15" hidden="1" customHeigh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14"/>
        <v>0</v>
      </c>
      <c r="G15" s="613">
        <f t="shared" si="15"/>
        <v>0</v>
      </c>
      <c r="H15" s="613">
        <f t="shared" si="16"/>
        <v>0</v>
      </c>
      <c r="I15" s="613">
        <f t="shared" si="17"/>
        <v>0</v>
      </c>
      <c r="J15" s="639">
        <f t="shared" si="18"/>
        <v>0</v>
      </c>
      <c r="K15" s="639">
        <f t="shared" si="18"/>
        <v>0</v>
      </c>
      <c r="L15" s="560">
        <f t="shared" si="19"/>
        <v>0</v>
      </c>
      <c r="M15" s="170"/>
      <c r="N15" s="171">
        <f t="shared" si="9"/>
        <v>0</v>
      </c>
      <c r="O15" s="181"/>
      <c r="P15" s="173"/>
      <c r="Q15" s="173"/>
      <c r="R15" s="173"/>
      <c r="S15" s="173"/>
      <c r="T15" s="173"/>
      <c r="U15" s="173"/>
      <c r="V15" s="179"/>
      <c r="W15" s="173"/>
      <c r="X15" s="173"/>
      <c r="Y15" s="173"/>
      <c r="Z15" s="173"/>
      <c r="AA15" s="174"/>
      <c r="AB15" s="486">
        <f t="shared" si="13"/>
        <v>0</v>
      </c>
      <c r="AC15" s="411"/>
      <c r="AD15" s="173"/>
      <c r="AE15" s="174"/>
      <c r="AF15" s="174"/>
      <c r="AG15" s="174"/>
      <c r="AH15" s="175"/>
      <c r="AI15" s="168"/>
      <c r="AJ15" s="168"/>
    </row>
    <row r="16" spans="1:36" s="189" customFormat="1" ht="15" hidden="1" customHeigh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14"/>
        <v>0</v>
      </c>
      <c r="G16" s="613">
        <f t="shared" si="15"/>
        <v>0</v>
      </c>
      <c r="H16" s="613">
        <f t="shared" si="16"/>
        <v>0</v>
      </c>
      <c r="I16" s="613">
        <f t="shared" si="17"/>
        <v>0</v>
      </c>
      <c r="J16" s="639">
        <f t="shared" si="18"/>
        <v>0</v>
      </c>
      <c r="K16" s="639">
        <f t="shared" si="18"/>
        <v>0</v>
      </c>
      <c r="L16" s="560">
        <f t="shared" si="19"/>
        <v>0</v>
      </c>
      <c r="M16" s="170"/>
      <c r="N16" s="171">
        <f t="shared" si="9"/>
        <v>0</v>
      </c>
      <c r="O16" s="181"/>
      <c r="P16" s="173"/>
      <c r="Q16" s="173"/>
      <c r="R16" s="173"/>
      <c r="S16" s="173"/>
      <c r="T16" s="173"/>
      <c r="U16" s="173"/>
      <c r="V16" s="179"/>
      <c r="W16" s="173"/>
      <c r="X16" s="173"/>
      <c r="Y16" s="173"/>
      <c r="Z16" s="173"/>
      <c r="AA16" s="174"/>
      <c r="AB16" s="486">
        <f t="shared" si="13"/>
        <v>0</v>
      </c>
      <c r="AC16" s="411"/>
      <c r="AD16" s="173"/>
      <c r="AE16" s="174"/>
      <c r="AF16" s="174"/>
      <c r="AG16" s="174"/>
      <c r="AH16" s="175"/>
      <c r="AI16" s="168"/>
      <c r="AJ16" s="168"/>
    </row>
    <row r="17" spans="1:36" s="189" customFormat="1" ht="15" hidden="1" customHeight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14"/>
        <v>0</v>
      </c>
      <c r="G17" s="613">
        <f t="shared" si="15"/>
        <v>0</v>
      </c>
      <c r="H17" s="613">
        <f t="shared" si="16"/>
        <v>0</v>
      </c>
      <c r="I17" s="613">
        <f t="shared" si="17"/>
        <v>0</v>
      </c>
      <c r="J17" s="639">
        <f t="shared" si="18"/>
        <v>0</v>
      </c>
      <c r="K17" s="639">
        <f t="shared" si="18"/>
        <v>0</v>
      </c>
      <c r="L17" s="560">
        <f t="shared" si="19"/>
        <v>0</v>
      </c>
      <c r="M17" s="170"/>
      <c r="N17" s="171">
        <f t="shared" si="9"/>
        <v>0</v>
      </c>
      <c r="O17" s="181"/>
      <c r="P17" s="173"/>
      <c r="Q17" s="173"/>
      <c r="R17" s="173"/>
      <c r="S17" s="173"/>
      <c r="T17" s="173"/>
      <c r="U17" s="173"/>
      <c r="V17" s="179"/>
      <c r="W17" s="173"/>
      <c r="X17" s="173"/>
      <c r="Y17" s="173"/>
      <c r="Z17" s="173"/>
      <c r="AA17" s="174"/>
      <c r="AB17" s="486">
        <f t="shared" si="13"/>
        <v>0</v>
      </c>
      <c r="AC17" s="411"/>
      <c r="AD17" s="173"/>
      <c r="AE17" s="174"/>
      <c r="AF17" s="174"/>
      <c r="AG17" s="174"/>
      <c r="AH17" s="175"/>
      <c r="AI17" s="168"/>
      <c r="AJ17" s="168"/>
    </row>
    <row r="18" spans="1:36" s="189" customFormat="1" ht="1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14"/>
        <v>0</v>
      </c>
      <c r="G18" s="613">
        <f t="shared" si="15"/>
        <v>0</v>
      </c>
      <c r="H18" s="613">
        <f t="shared" si="16"/>
        <v>0</v>
      </c>
      <c r="I18" s="613">
        <f t="shared" si="17"/>
        <v>0</v>
      </c>
      <c r="J18" s="639">
        <f t="shared" si="18"/>
        <v>0</v>
      </c>
      <c r="K18" s="639">
        <f t="shared" si="18"/>
        <v>0</v>
      </c>
      <c r="L18" s="560">
        <f t="shared" si="19"/>
        <v>0</v>
      </c>
      <c r="M18" s="170"/>
      <c r="N18" s="171">
        <f t="shared" si="9"/>
        <v>0</v>
      </c>
      <c r="O18" s="181"/>
      <c r="P18" s="173"/>
      <c r="Q18" s="173"/>
      <c r="R18" s="173"/>
      <c r="S18" s="173"/>
      <c r="T18" s="173"/>
      <c r="U18" s="173"/>
      <c r="V18" s="179"/>
      <c r="W18" s="173"/>
      <c r="X18" s="173"/>
      <c r="Y18" s="173"/>
      <c r="Z18" s="173"/>
      <c r="AA18" s="174"/>
      <c r="AB18" s="486">
        <f t="shared" si="13"/>
        <v>0</v>
      </c>
      <c r="AC18" s="411"/>
      <c r="AD18" s="173"/>
      <c r="AE18" s="174"/>
      <c r="AF18" s="174"/>
      <c r="AG18" s="174"/>
      <c r="AH18" s="175"/>
      <c r="AI18" s="168"/>
      <c r="AJ18" s="168"/>
    </row>
    <row r="19" spans="1:36" s="189" customFormat="1" ht="15" hidden="1" customHeigh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14"/>
        <v>0</v>
      </c>
      <c r="G19" s="613">
        <f t="shared" si="15"/>
        <v>0</v>
      </c>
      <c r="H19" s="613">
        <f t="shared" si="16"/>
        <v>0</v>
      </c>
      <c r="I19" s="613">
        <f t="shared" si="17"/>
        <v>0</v>
      </c>
      <c r="J19" s="639">
        <f t="shared" si="18"/>
        <v>0</v>
      </c>
      <c r="K19" s="639">
        <f t="shared" si="18"/>
        <v>0</v>
      </c>
      <c r="L19" s="560">
        <f t="shared" si="19"/>
        <v>0</v>
      </c>
      <c r="M19" s="170"/>
      <c r="N19" s="171">
        <f t="shared" si="9"/>
        <v>0</v>
      </c>
      <c r="O19" s="181"/>
      <c r="P19" s="173"/>
      <c r="Q19" s="173"/>
      <c r="R19" s="173"/>
      <c r="S19" s="173"/>
      <c r="T19" s="173"/>
      <c r="U19" s="173"/>
      <c r="V19" s="179"/>
      <c r="W19" s="173"/>
      <c r="X19" s="173"/>
      <c r="Y19" s="173"/>
      <c r="Z19" s="173"/>
      <c r="AA19" s="174"/>
      <c r="AB19" s="486">
        <f t="shared" si="13"/>
        <v>0</v>
      </c>
      <c r="AC19" s="411"/>
      <c r="AD19" s="173"/>
      <c r="AE19" s="174"/>
      <c r="AF19" s="174"/>
      <c r="AG19" s="174"/>
      <c r="AH19" s="175"/>
      <c r="AI19" s="168"/>
      <c r="AJ19" s="168"/>
    </row>
    <row r="20" spans="1:36" ht="15" hidden="1" customHeight="1" x14ac:dyDescent="0.25">
      <c r="B20" s="90" t="s">
        <v>623</v>
      </c>
      <c r="C20" s="799" t="s">
        <v>146</v>
      </c>
      <c r="D20" s="800"/>
      <c r="E20" s="800"/>
      <c r="F20" s="366">
        <f t="shared" ref="F20:L20" si="20">F21+F22+F23</f>
        <v>0</v>
      </c>
      <c r="G20" s="614">
        <f t="shared" si="20"/>
        <v>0</v>
      </c>
      <c r="H20" s="614">
        <f t="shared" si="20"/>
        <v>0</v>
      </c>
      <c r="I20" s="614">
        <f t="shared" si="20"/>
        <v>0</v>
      </c>
      <c r="J20" s="640">
        <f t="shared" ref="J20" si="21">J21+J22+J23</f>
        <v>0</v>
      </c>
      <c r="K20" s="640">
        <f t="shared" si="20"/>
        <v>0</v>
      </c>
      <c r="L20" s="561">
        <f t="shared" si="20"/>
        <v>0</v>
      </c>
      <c r="M20" s="142">
        <f t="shared" ref="M20:AH20" si="22">M21+M22+M23</f>
        <v>0</v>
      </c>
      <c r="N20" s="158">
        <f t="shared" si="9"/>
        <v>0</v>
      </c>
      <c r="O20" s="91">
        <f t="shared" ref="O20:U20" si="23">O21+O22+O23</f>
        <v>0</v>
      </c>
      <c r="P20" s="93">
        <f t="shared" ref="P20" si="24">P21+P22+P23</f>
        <v>0</v>
      </c>
      <c r="Q20" s="93">
        <f t="shared" si="23"/>
        <v>0</v>
      </c>
      <c r="R20" s="93">
        <f t="shared" si="23"/>
        <v>0</v>
      </c>
      <c r="S20" s="93">
        <f t="shared" si="23"/>
        <v>0</v>
      </c>
      <c r="T20" s="93">
        <f t="shared" ref="T20" si="25">T21+T22+T23</f>
        <v>0</v>
      </c>
      <c r="U20" s="93">
        <f t="shared" si="23"/>
        <v>0</v>
      </c>
      <c r="V20" s="92">
        <f t="shared" si="22"/>
        <v>0</v>
      </c>
      <c r="W20" s="93">
        <f t="shared" si="22"/>
        <v>0</v>
      </c>
      <c r="X20" s="93">
        <f t="shared" si="22"/>
        <v>0</v>
      </c>
      <c r="Y20" s="93">
        <f t="shared" si="22"/>
        <v>0</v>
      </c>
      <c r="Z20" s="93">
        <f t="shared" si="22"/>
        <v>0</v>
      </c>
      <c r="AA20" s="96">
        <f t="shared" si="22"/>
        <v>0</v>
      </c>
      <c r="AB20" s="487">
        <f t="shared" si="13"/>
        <v>0</v>
      </c>
      <c r="AC20" s="412">
        <f t="shared" si="22"/>
        <v>0</v>
      </c>
      <c r="AD20" s="93">
        <f t="shared" si="22"/>
        <v>0</v>
      </c>
      <c r="AE20" s="96">
        <f t="shared" si="22"/>
        <v>0</v>
      </c>
      <c r="AF20" s="96">
        <f t="shared" si="22"/>
        <v>0</v>
      </c>
      <c r="AG20" s="96">
        <f t="shared" si="22"/>
        <v>0</v>
      </c>
      <c r="AH20" s="97">
        <f t="shared" si="22"/>
        <v>0</v>
      </c>
      <c r="AI20" s="168"/>
      <c r="AJ20" s="168"/>
    </row>
    <row r="21" spans="1:36" s="41" customFormat="1" ht="15" hidden="1" customHeight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SUM(U21:AG21)</f>
        <v>0</v>
      </c>
      <c r="G21" s="615">
        <f>SUM(U21:AG21)</f>
        <v>0</v>
      </c>
      <c r="H21" s="615">
        <f>SUM(U21:AG21)</f>
        <v>0</v>
      </c>
      <c r="I21" s="615">
        <f>SUM(U21:AG21)</f>
        <v>0</v>
      </c>
      <c r="J21" s="641">
        <f t="shared" ref="J21:K23" si="26">SUM(U21:AG21)</f>
        <v>0</v>
      </c>
      <c r="K21" s="641">
        <f t="shared" si="26"/>
        <v>0</v>
      </c>
      <c r="L21" s="562">
        <f t="shared" ref="L21:L23" si="27">SUM(V21:AH21)</f>
        <v>0</v>
      </c>
      <c r="M21" s="148"/>
      <c r="N21" s="160">
        <f t="shared" si="9"/>
        <v>0</v>
      </c>
      <c r="O21" s="78"/>
      <c r="P21" s="13"/>
      <c r="Q21" s="13"/>
      <c r="R21" s="13"/>
      <c r="S21" s="13"/>
      <c r="T21" s="13"/>
      <c r="U21" s="13"/>
      <c r="V21" s="75"/>
      <c r="W21" s="13"/>
      <c r="X21" s="13"/>
      <c r="Y21" s="13"/>
      <c r="Z21" s="13"/>
      <c r="AA21" s="80"/>
      <c r="AB21" s="488">
        <f t="shared" si="13"/>
        <v>0</v>
      </c>
      <c r="AC21" s="413"/>
      <c r="AD21" s="13"/>
      <c r="AE21" s="80"/>
      <c r="AF21" s="80"/>
      <c r="AG21" s="80"/>
      <c r="AH21" s="45"/>
      <c r="AI21" s="168"/>
      <c r="AJ21" s="168"/>
    </row>
    <row r="22" spans="1:36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>
        <f>SUM(U22:AG22)</f>
        <v>0</v>
      </c>
      <c r="G22" s="615">
        <f>SUM(U22:AG22)</f>
        <v>0</v>
      </c>
      <c r="H22" s="615">
        <f>SUM(U22:AG22)</f>
        <v>0</v>
      </c>
      <c r="I22" s="615">
        <f>SUM(U22:AG22)</f>
        <v>0</v>
      </c>
      <c r="J22" s="641">
        <f t="shared" si="26"/>
        <v>0</v>
      </c>
      <c r="K22" s="641">
        <f t="shared" si="26"/>
        <v>0</v>
      </c>
      <c r="L22" s="562">
        <f t="shared" si="27"/>
        <v>0</v>
      </c>
      <c r="M22" s="148"/>
      <c r="N22" s="160">
        <f t="shared" si="9"/>
        <v>0</v>
      </c>
      <c r="O22" s="78"/>
      <c r="P22" s="13"/>
      <c r="Q22" s="13"/>
      <c r="R22" s="13"/>
      <c r="S22" s="13"/>
      <c r="T22" s="13"/>
      <c r="U22" s="13"/>
      <c r="V22" s="75"/>
      <c r="W22" s="13"/>
      <c r="X22" s="13"/>
      <c r="Y22" s="13"/>
      <c r="Z22" s="13"/>
      <c r="AA22" s="80"/>
      <c r="AB22" s="488">
        <f t="shared" si="13"/>
        <v>0</v>
      </c>
      <c r="AC22" s="413"/>
      <c r="AD22" s="13"/>
      <c r="AE22" s="80"/>
      <c r="AF22" s="80"/>
      <c r="AG22" s="80"/>
      <c r="AH22" s="45"/>
      <c r="AI22" s="168"/>
      <c r="AJ22" s="168"/>
    </row>
    <row r="23" spans="1:36" s="41" customFormat="1" ht="15.75" hidden="1" customHeight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SUM(U23:AG23)</f>
        <v>0</v>
      </c>
      <c r="G23" s="616">
        <f>SUM(U23:AG23)</f>
        <v>0</v>
      </c>
      <c r="H23" s="616">
        <f>SUM(U23:AG23)</f>
        <v>0</v>
      </c>
      <c r="I23" s="616">
        <f>SUM(U23:AG23)</f>
        <v>0</v>
      </c>
      <c r="J23" s="642">
        <f t="shared" si="26"/>
        <v>0</v>
      </c>
      <c r="K23" s="642">
        <f t="shared" si="26"/>
        <v>0</v>
      </c>
      <c r="L23" s="563">
        <f t="shared" si="27"/>
        <v>0</v>
      </c>
      <c r="M23" s="177"/>
      <c r="N23" s="160">
        <f t="shared" si="9"/>
        <v>0</v>
      </c>
      <c r="O23" s="78"/>
      <c r="P23" s="13"/>
      <c r="Q23" s="13"/>
      <c r="R23" s="13"/>
      <c r="S23" s="13"/>
      <c r="T23" s="13"/>
      <c r="U23" s="13"/>
      <c r="V23" s="75"/>
      <c r="W23" s="13"/>
      <c r="X23" s="13"/>
      <c r="Y23" s="13"/>
      <c r="Z23" s="13"/>
      <c r="AA23" s="80"/>
      <c r="AB23" s="488">
        <f t="shared" si="13"/>
        <v>0</v>
      </c>
      <c r="AC23" s="413"/>
      <c r="AD23" s="13"/>
      <c r="AE23" s="80"/>
      <c r="AF23" s="80"/>
      <c r="AG23" s="80"/>
      <c r="AH23" s="45"/>
      <c r="AI23" s="168"/>
      <c r="AJ23" s="168"/>
    </row>
    <row r="24" spans="1:36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L24" si="28">F25+F26+F27+F28+F29+F30+F31</f>
        <v>0</v>
      </c>
      <c r="G24" s="617">
        <f t="shared" si="28"/>
        <v>0</v>
      </c>
      <c r="H24" s="617">
        <f t="shared" si="28"/>
        <v>0</v>
      </c>
      <c r="I24" s="617">
        <f t="shared" si="28"/>
        <v>0</v>
      </c>
      <c r="J24" s="643">
        <f t="shared" ref="J24" si="29">J25+J26+J27+J28+J29+J30+J31</f>
        <v>0</v>
      </c>
      <c r="K24" s="643">
        <f t="shared" si="28"/>
        <v>0</v>
      </c>
      <c r="L24" s="564">
        <f t="shared" si="28"/>
        <v>0</v>
      </c>
      <c r="M24" s="144">
        <f t="shared" ref="M24:AH24" si="30">M25+M26+M27+M28+M29+M30+M31</f>
        <v>0</v>
      </c>
      <c r="N24" s="156">
        <f t="shared" si="9"/>
        <v>0</v>
      </c>
      <c r="O24" s="83">
        <f t="shared" ref="O24:U24" si="31">O25+O26+O27+O28+O29+O30+O31</f>
        <v>0</v>
      </c>
      <c r="P24" s="85">
        <f t="shared" ref="P24" si="32">P25+P26+P27+P28+P29+P30+P31</f>
        <v>0</v>
      </c>
      <c r="Q24" s="85">
        <f t="shared" si="31"/>
        <v>0</v>
      </c>
      <c r="R24" s="85">
        <f t="shared" si="31"/>
        <v>0</v>
      </c>
      <c r="S24" s="85">
        <f t="shared" si="31"/>
        <v>0</v>
      </c>
      <c r="T24" s="85">
        <f t="shared" ref="T24" si="33">T25+T26+T27+T28+T29+T30+T31</f>
        <v>0</v>
      </c>
      <c r="U24" s="85">
        <f t="shared" si="31"/>
        <v>0</v>
      </c>
      <c r="V24" s="84">
        <f t="shared" si="30"/>
        <v>0</v>
      </c>
      <c r="W24" s="85">
        <f t="shared" si="30"/>
        <v>0</v>
      </c>
      <c r="X24" s="85">
        <f t="shared" si="30"/>
        <v>0</v>
      </c>
      <c r="Y24" s="85">
        <f t="shared" si="30"/>
        <v>0</v>
      </c>
      <c r="Z24" s="85">
        <f t="shared" si="30"/>
        <v>0</v>
      </c>
      <c r="AA24" s="88">
        <f t="shared" si="30"/>
        <v>0</v>
      </c>
      <c r="AB24" s="484">
        <f t="shared" si="13"/>
        <v>0</v>
      </c>
      <c r="AC24" s="409">
        <f t="shared" si="30"/>
        <v>0</v>
      </c>
      <c r="AD24" s="85">
        <f t="shared" si="30"/>
        <v>0</v>
      </c>
      <c r="AE24" s="88">
        <f t="shared" si="30"/>
        <v>0</v>
      </c>
      <c r="AF24" s="88">
        <f t="shared" si="30"/>
        <v>0</v>
      </c>
      <c r="AG24" s="88">
        <f t="shared" si="30"/>
        <v>0</v>
      </c>
      <c r="AH24" s="89">
        <f t="shared" si="30"/>
        <v>0</v>
      </c>
      <c r="AI24" s="168"/>
      <c r="AJ24" s="168"/>
    </row>
    <row r="25" spans="1:36" ht="15" hidden="1" customHeight="1" x14ac:dyDescent="0.25">
      <c r="B25" s="60"/>
      <c r="C25" s="862" t="s">
        <v>154</v>
      </c>
      <c r="D25" s="863"/>
      <c r="E25" s="863"/>
      <c r="F25" s="370">
        <f t="shared" ref="F25:F31" si="34">SUM(U25:AG25)</f>
        <v>0</v>
      </c>
      <c r="G25" s="618">
        <f t="shared" ref="G25:G31" si="35">SUM(U25:AG25)</f>
        <v>0</v>
      </c>
      <c r="H25" s="618">
        <f t="shared" ref="H25:H31" si="36">SUM(U25:AG25)</f>
        <v>0</v>
      </c>
      <c r="I25" s="618">
        <f t="shared" ref="I25:I31" si="37">SUM(U25:AG25)</f>
        <v>0</v>
      </c>
      <c r="J25" s="644">
        <f t="shared" ref="J25:K31" si="38">SUM(U25:AG25)</f>
        <v>0</v>
      </c>
      <c r="K25" s="644">
        <f t="shared" si="38"/>
        <v>0</v>
      </c>
      <c r="L25" s="565">
        <f t="shared" ref="L25:L31" si="39">SUM(V25:AH25)</f>
        <v>0</v>
      </c>
      <c r="M25" s="145"/>
      <c r="N25" s="159">
        <f t="shared" si="9"/>
        <v>0</v>
      </c>
      <c r="O25" s="77"/>
      <c r="P25" s="1"/>
      <c r="Q25" s="1"/>
      <c r="R25" s="1"/>
      <c r="S25" s="1"/>
      <c r="T25" s="1"/>
      <c r="U25" s="1"/>
      <c r="V25" s="73"/>
      <c r="W25" s="1"/>
      <c r="X25" s="1"/>
      <c r="Y25" s="1"/>
      <c r="Z25" s="1"/>
      <c r="AA25" s="79"/>
      <c r="AB25" s="489">
        <f t="shared" si="13"/>
        <v>0</v>
      </c>
      <c r="AC25" s="414"/>
      <c r="AD25" s="1"/>
      <c r="AE25" s="79"/>
      <c r="AF25" s="79"/>
      <c r="AG25" s="79"/>
      <c r="AH25" s="44"/>
      <c r="AI25" s="168"/>
      <c r="AJ25" s="168"/>
    </row>
    <row r="26" spans="1:36" ht="15" hidden="1" customHeight="1" x14ac:dyDescent="0.25">
      <c r="B26" s="61"/>
      <c r="C26" s="858" t="s">
        <v>155</v>
      </c>
      <c r="D26" s="859"/>
      <c r="E26" s="859"/>
      <c r="F26" s="371">
        <f t="shared" si="34"/>
        <v>0</v>
      </c>
      <c r="G26" s="619">
        <f t="shared" si="35"/>
        <v>0</v>
      </c>
      <c r="H26" s="619">
        <f t="shared" si="36"/>
        <v>0</v>
      </c>
      <c r="I26" s="619">
        <f t="shared" si="37"/>
        <v>0</v>
      </c>
      <c r="J26" s="645">
        <f t="shared" si="38"/>
        <v>0</v>
      </c>
      <c r="K26" s="645">
        <f t="shared" si="38"/>
        <v>0</v>
      </c>
      <c r="L26" s="566">
        <f t="shared" si="39"/>
        <v>0</v>
      </c>
      <c r="M26" s="146"/>
      <c r="N26" s="159">
        <f t="shared" si="9"/>
        <v>0</v>
      </c>
      <c r="O26" s="77"/>
      <c r="P26" s="1"/>
      <c r="Q26" s="1"/>
      <c r="R26" s="1"/>
      <c r="S26" s="1"/>
      <c r="T26" s="1"/>
      <c r="U26" s="1"/>
      <c r="V26" s="73"/>
      <c r="W26" s="1"/>
      <c r="X26" s="1"/>
      <c r="Y26" s="1"/>
      <c r="Z26" s="1"/>
      <c r="AA26" s="79"/>
      <c r="AB26" s="489">
        <f t="shared" si="13"/>
        <v>0</v>
      </c>
      <c r="AC26" s="414"/>
      <c r="AD26" s="1"/>
      <c r="AE26" s="79"/>
      <c r="AF26" s="79"/>
      <c r="AG26" s="79"/>
      <c r="AH26" s="44"/>
      <c r="AI26" s="168"/>
      <c r="AJ26" s="168"/>
    </row>
    <row r="27" spans="1:36" ht="15" hidden="1" customHeight="1" x14ac:dyDescent="0.25">
      <c r="B27" s="61"/>
      <c r="C27" s="858" t="s">
        <v>156</v>
      </c>
      <c r="D27" s="859"/>
      <c r="E27" s="859"/>
      <c r="F27" s="371">
        <f t="shared" si="34"/>
        <v>0</v>
      </c>
      <c r="G27" s="619">
        <f t="shared" si="35"/>
        <v>0</v>
      </c>
      <c r="H27" s="619">
        <f t="shared" si="36"/>
        <v>0</v>
      </c>
      <c r="I27" s="619">
        <f t="shared" si="37"/>
        <v>0</v>
      </c>
      <c r="J27" s="645">
        <f t="shared" si="38"/>
        <v>0</v>
      </c>
      <c r="K27" s="645">
        <f t="shared" si="38"/>
        <v>0</v>
      </c>
      <c r="L27" s="566">
        <f t="shared" si="39"/>
        <v>0</v>
      </c>
      <c r="M27" s="146"/>
      <c r="N27" s="159">
        <f t="shared" si="9"/>
        <v>0</v>
      </c>
      <c r="O27" s="77"/>
      <c r="P27" s="1"/>
      <c r="Q27" s="1"/>
      <c r="R27" s="1"/>
      <c r="S27" s="1"/>
      <c r="T27" s="1"/>
      <c r="U27" s="1"/>
      <c r="V27" s="73"/>
      <c r="W27" s="1"/>
      <c r="X27" s="1"/>
      <c r="Y27" s="1"/>
      <c r="Z27" s="1"/>
      <c r="AA27" s="79"/>
      <c r="AB27" s="489">
        <f t="shared" si="13"/>
        <v>0</v>
      </c>
      <c r="AC27" s="414"/>
      <c r="AD27" s="1"/>
      <c r="AE27" s="79"/>
      <c r="AF27" s="79"/>
      <c r="AG27" s="79"/>
      <c r="AH27" s="44"/>
      <c r="AI27" s="168"/>
      <c r="AJ27" s="168"/>
    </row>
    <row r="28" spans="1:36" ht="15" hidden="1" customHeight="1" x14ac:dyDescent="0.25">
      <c r="B28" s="61"/>
      <c r="C28" s="858" t="s">
        <v>157</v>
      </c>
      <c r="D28" s="859"/>
      <c r="E28" s="859"/>
      <c r="F28" s="371">
        <f t="shared" si="34"/>
        <v>0</v>
      </c>
      <c r="G28" s="619">
        <f t="shared" si="35"/>
        <v>0</v>
      </c>
      <c r="H28" s="619">
        <f t="shared" si="36"/>
        <v>0</v>
      </c>
      <c r="I28" s="619">
        <f t="shared" si="37"/>
        <v>0</v>
      </c>
      <c r="J28" s="645">
        <f t="shared" si="38"/>
        <v>0</v>
      </c>
      <c r="K28" s="645">
        <f t="shared" si="38"/>
        <v>0</v>
      </c>
      <c r="L28" s="566">
        <f t="shared" si="39"/>
        <v>0</v>
      </c>
      <c r="M28" s="146"/>
      <c r="N28" s="159">
        <f t="shared" si="9"/>
        <v>0</v>
      </c>
      <c r="O28" s="77"/>
      <c r="P28" s="1"/>
      <c r="Q28" s="1"/>
      <c r="R28" s="1"/>
      <c r="S28" s="1"/>
      <c r="T28" s="1"/>
      <c r="U28" s="1"/>
      <c r="V28" s="73"/>
      <c r="W28" s="1"/>
      <c r="X28" s="1"/>
      <c r="Y28" s="1"/>
      <c r="Z28" s="1"/>
      <c r="AA28" s="79"/>
      <c r="AB28" s="489">
        <f t="shared" si="13"/>
        <v>0</v>
      </c>
      <c r="AC28" s="414"/>
      <c r="AD28" s="1"/>
      <c r="AE28" s="79"/>
      <c r="AF28" s="79"/>
      <c r="AG28" s="79"/>
      <c r="AH28" s="44"/>
      <c r="AI28" s="168"/>
      <c r="AJ28" s="168"/>
    </row>
    <row r="29" spans="1:36" ht="15" hidden="1" customHeight="1" x14ac:dyDescent="0.25">
      <c r="B29" s="61"/>
      <c r="C29" s="858" t="s">
        <v>158</v>
      </c>
      <c r="D29" s="859"/>
      <c r="E29" s="859"/>
      <c r="F29" s="371">
        <f t="shared" si="34"/>
        <v>0</v>
      </c>
      <c r="G29" s="619">
        <f t="shared" si="35"/>
        <v>0</v>
      </c>
      <c r="H29" s="619">
        <f t="shared" si="36"/>
        <v>0</v>
      </c>
      <c r="I29" s="619">
        <f t="shared" si="37"/>
        <v>0</v>
      </c>
      <c r="J29" s="645">
        <f t="shared" si="38"/>
        <v>0</v>
      </c>
      <c r="K29" s="645">
        <f t="shared" si="38"/>
        <v>0</v>
      </c>
      <c r="L29" s="566">
        <f t="shared" si="39"/>
        <v>0</v>
      </c>
      <c r="M29" s="146"/>
      <c r="N29" s="159">
        <f t="shared" si="9"/>
        <v>0</v>
      </c>
      <c r="O29" s="77"/>
      <c r="P29" s="1"/>
      <c r="Q29" s="1"/>
      <c r="R29" s="1"/>
      <c r="S29" s="1"/>
      <c r="T29" s="1"/>
      <c r="U29" s="1"/>
      <c r="V29" s="73"/>
      <c r="W29" s="1"/>
      <c r="X29" s="1"/>
      <c r="Y29" s="1"/>
      <c r="Z29" s="1"/>
      <c r="AA29" s="79"/>
      <c r="AB29" s="489">
        <f t="shared" si="13"/>
        <v>0</v>
      </c>
      <c r="AC29" s="414"/>
      <c r="AD29" s="1"/>
      <c r="AE29" s="79"/>
      <c r="AF29" s="79"/>
      <c r="AG29" s="79"/>
      <c r="AH29" s="44"/>
      <c r="AI29" s="168"/>
      <c r="AJ29" s="168"/>
    </row>
    <row r="30" spans="1:36" ht="15" hidden="1" customHeight="1" x14ac:dyDescent="0.25">
      <c r="B30" s="61"/>
      <c r="C30" s="858" t="s">
        <v>159</v>
      </c>
      <c r="D30" s="859"/>
      <c r="E30" s="859"/>
      <c r="F30" s="371">
        <f t="shared" si="34"/>
        <v>0</v>
      </c>
      <c r="G30" s="619">
        <f t="shared" si="35"/>
        <v>0</v>
      </c>
      <c r="H30" s="619">
        <f t="shared" si="36"/>
        <v>0</v>
      </c>
      <c r="I30" s="619">
        <f t="shared" si="37"/>
        <v>0</v>
      </c>
      <c r="J30" s="645">
        <f t="shared" si="38"/>
        <v>0</v>
      </c>
      <c r="K30" s="645">
        <f t="shared" si="38"/>
        <v>0</v>
      </c>
      <c r="L30" s="566">
        <f t="shared" si="39"/>
        <v>0</v>
      </c>
      <c r="M30" s="146"/>
      <c r="N30" s="159">
        <f t="shared" si="9"/>
        <v>0</v>
      </c>
      <c r="O30" s="77"/>
      <c r="P30" s="1"/>
      <c r="Q30" s="1"/>
      <c r="R30" s="1"/>
      <c r="S30" s="1"/>
      <c r="T30" s="1"/>
      <c r="U30" s="1"/>
      <c r="V30" s="73"/>
      <c r="W30" s="1"/>
      <c r="X30" s="1"/>
      <c r="Y30" s="1"/>
      <c r="Z30" s="1"/>
      <c r="AA30" s="79"/>
      <c r="AB30" s="489">
        <f t="shared" si="13"/>
        <v>0</v>
      </c>
      <c r="AC30" s="414"/>
      <c r="AD30" s="1"/>
      <c r="AE30" s="79"/>
      <c r="AF30" s="79"/>
      <c r="AG30" s="79"/>
      <c r="AH30" s="44"/>
      <c r="AI30" s="168"/>
      <c r="AJ30" s="168"/>
    </row>
    <row r="31" spans="1:36" ht="15.75" hidden="1" customHeight="1" thickBot="1" x14ac:dyDescent="0.3">
      <c r="B31" s="62"/>
      <c r="C31" s="860" t="s">
        <v>160</v>
      </c>
      <c r="D31" s="861"/>
      <c r="E31" s="861"/>
      <c r="F31" s="372">
        <f t="shared" si="34"/>
        <v>0</v>
      </c>
      <c r="G31" s="620">
        <f t="shared" si="35"/>
        <v>0</v>
      </c>
      <c r="H31" s="620">
        <f t="shared" si="36"/>
        <v>0</v>
      </c>
      <c r="I31" s="620">
        <f t="shared" si="37"/>
        <v>0</v>
      </c>
      <c r="J31" s="646">
        <f t="shared" si="38"/>
        <v>0</v>
      </c>
      <c r="K31" s="646">
        <f t="shared" si="38"/>
        <v>0</v>
      </c>
      <c r="L31" s="567">
        <f t="shared" si="39"/>
        <v>0</v>
      </c>
      <c r="M31" s="147"/>
      <c r="N31" s="159">
        <f t="shared" si="9"/>
        <v>0</v>
      </c>
      <c r="O31" s="77"/>
      <c r="P31" s="1"/>
      <c r="Q31" s="1"/>
      <c r="R31" s="1"/>
      <c r="S31" s="1"/>
      <c r="T31" s="1"/>
      <c r="U31" s="1"/>
      <c r="V31" s="73"/>
      <c r="W31" s="1"/>
      <c r="X31" s="1"/>
      <c r="Y31" s="1"/>
      <c r="Z31" s="1"/>
      <c r="AA31" s="79"/>
      <c r="AB31" s="489">
        <f t="shared" si="13"/>
        <v>0</v>
      </c>
      <c r="AC31" s="414"/>
      <c r="AD31" s="1"/>
      <c r="AE31" s="79"/>
      <c r="AF31" s="79"/>
      <c r="AG31" s="79"/>
      <c r="AH31" s="44"/>
      <c r="AI31" s="168"/>
      <c r="AJ31" s="168"/>
    </row>
    <row r="32" spans="1:36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L32" si="40">F33+F37+F40+F50+F53</f>
        <v>0</v>
      </c>
      <c r="G32" s="617">
        <f t="shared" si="40"/>
        <v>0</v>
      </c>
      <c r="H32" s="617">
        <f t="shared" si="40"/>
        <v>0</v>
      </c>
      <c r="I32" s="617">
        <f t="shared" si="40"/>
        <v>0</v>
      </c>
      <c r="J32" s="643">
        <f t="shared" ref="J32" si="41">J33+J37+J40+J50+J53</f>
        <v>0</v>
      </c>
      <c r="K32" s="643">
        <f t="shared" si="40"/>
        <v>0</v>
      </c>
      <c r="L32" s="564">
        <f t="shared" si="40"/>
        <v>0</v>
      </c>
      <c r="M32" s="144">
        <f t="shared" ref="M32:AH32" si="42">M33+M37+M40+M50+M53</f>
        <v>0</v>
      </c>
      <c r="N32" s="156">
        <f t="shared" si="9"/>
        <v>0</v>
      </c>
      <c r="O32" s="83">
        <f t="shared" ref="O32:U32" si="43">O33+O37+O40+O50+O53</f>
        <v>0</v>
      </c>
      <c r="P32" s="85">
        <f t="shared" ref="P32" si="44">P33+P37+P40+P50+P53</f>
        <v>0</v>
      </c>
      <c r="Q32" s="85">
        <f t="shared" si="43"/>
        <v>0</v>
      </c>
      <c r="R32" s="85">
        <f t="shared" si="43"/>
        <v>0</v>
      </c>
      <c r="S32" s="85">
        <f t="shared" si="43"/>
        <v>0</v>
      </c>
      <c r="T32" s="85">
        <f t="shared" ref="T32" si="45">T33+T37+T40+T50+T53</f>
        <v>0</v>
      </c>
      <c r="U32" s="85">
        <f t="shared" si="43"/>
        <v>0</v>
      </c>
      <c r="V32" s="84">
        <f t="shared" si="42"/>
        <v>0</v>
      </c>
      <c r="W32" s="85">
        <f t="shared" si="42"/>
        <v>0</v>
      </c>
      <c r="X32" s="85">
        <f t="shared" si="42"/>
        <v>0</v>
      </c>
      <c r="Y32" s="85">
        <f t="shared" si="42"/>
        <v>0</v>
      </c>
      <c r="Z32" s="85">
        <f t="shared" si="42"/>
        <v>0</v>
      </c>
      <c r="AA32" s="88">
        <f t="shared" si="42"/>
        <v>0</v>
      </c>
      <c r="AB32" s="484">
        <f t="shared" si="13"/>
        <v>0</v>
      </c>
      <c r="AC32" s="409">
        <f t="shared" si="42"/>
        <v>0</v>
      </c>
      <c r="AD32" s="85">
        <f t="shared" si="42"/>
        <v>0</v>
      </c>
      <c r="AE32" s="88">
        <f t="shared" si="42"/>
        <v>0</v>
      </c>
      <c r="AF32" s="88">
        <f t="shared" si="42"/>
        <v>0</v>
      </c>
      <c r="AG32" s="88">
        <f t="shared" si="42"/>
        <v>0</v>
      </c>
      <c r="AH32" s="89">
        <f t="shared" si="42"/>
        <v>0</v>
      </c>
      <c r="AI32" s="168"/>
      <c r="AJ32" s="168"/>
    </row>
    <row r="33" spans="1:36" ht="15" hidden="1" customHeight="1" x14ac:dyDescent="0.25">
      <c r="B33" s="122" t="s">
        <v>627</v>
      </c>
      <c r="C33" s="772" t="s">
        <v>163</v>
      </c>
      <c r="D33" s="773"/>
      <c r="E33" s="773"/>
      <c r="F33" s="364">
        <f t="shared" ref="F33:L33" si="46">F34+F35+F36</f>
        <v>0</v>
      </c>
      <c r="G33" s="612">
        <f t="shared" si="46"/>
        <v>0</v>
      </c>
      <c r="H33" s="612">
        <f t="shared" si="46"/>
        <v>0</v>
      </c>
      <c r="I33" s="612">
        <f t="shared" si="46"/>
        <v>0</v>
      </c>
      <c r="J33" s="638">
        <f t="shared" ref="J33" si="47">J34+J35+J36</f>
        <v>0</v>
      </c>
      <c r="K33" s="638">
        <f t="shared" si="46"/>
        <v>0</v>
      </c>
      <c r="L33" s="559">
        <f t="shared" si="46"/>
        <v>0</v>
      </c>
      <c r="M33" s="140">
        <f t="shared" ref="M33:AH33" si="48">M34+M35+M36</f>
        <v>0</v>
      </c>
      <c r="N33" s="157">
        <f t="shared" si="9"/>
        <v>0</v>
      </c>
      <c r="O33" s="115">
        <f t="shared" ref="O33:U33" si="49">O34+O35+O36</f>
        <v>0</v>
      </c>
      <c r="P33" s="117">
        <f t="shared" ref="P33" si="50">P34+P35+P36</f>
        <v>0</v>
      </c>
      <c r="Q33" s="117">
        <f t="shared" si="49"/>
        <v>0</v>
      </c>
      <c r="R33" s="117">
        <f t="shared" si="49"/>
        <v>0</v>
      </c>
      <c r="S33" s="117">
        <f t="shared" si="49"/>
        <v>0</v>
      </c>
      <c r="T33" s="117">
        <f t="shared" ref="T33" si="51">T34+T35+T36</f>
        <v>0</v>
      </c>
      <c r="U33" s="117">
        <f t="shared" si="49"/>
        <v>0</v>
      </c>
      <c r="V33" s="116">
        <f t="shared" si="48"/>
        <v>0</v>
      </c>
      <c r="W33" s="117">
        <f t="shared" si="48"/>
        <v>0</v>
      </c>
      <c r="X33" s="117">
        <f t="shared" si="48"/>
        <v>0</v>
      </c>
      <c r="Y33" s="117">
        <f t="shared" si="48"/>
        <v>0</v>
      </c>
      <c r="Z33" s="117">
        <f t="shared" si="48"/>
        <v>0</v>
      </c>
      <c r="AA33" s="120">
        <f t="shared" si="48"/>
        <v>0</v>
      </c>
      <c r="AB33" s="485">
        <f t="shared" si="13"/>
        <v>0</v>
      </c>
      <c r="AC33" s="410">
        <f t="shared" si="48"/>
        <v>0</v>
      </c>
      <c r="AD33" s="117">
        <f t="shared" si="48"/>
        <v>0</v>
      </c>
      <c r="AE33" s="120">
        <f t="shared" si="48"/>
        <v>0</v>
      </c>
      <c r="AF33" s="120">
        <f t="shared" si="48"/>
        <v>0</v>
      </c>
      <c r="AG33" s="120">
        <f t="shared" si="48"/>
        <v>0</v>
      </c>
      <c r="AH33" s="121">
        <f t="shared" si="48"/>
        <v>0</v>
      </c>
      <c r="AI33" s="168"/>
      <c r="AJ33" s="168"/>
    </row>
    <row r="34" spans="1:36" s="41" customFormat="1" ht="15" hidden="1" customHeight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SUM(U34:AG34)</f>
        <v>0</v>
      </c>
      <c r="G34" s="615">
        <f>SUM(U34:AG34)</f>
        <v>0</v>
      </c>
      <c r="H34" s="615">
        <f>SUM(U34:AG34)</f>
        <v>0</v>
      </c>
      <c r="I34" s="615">
        <f>SUM(U34:AG34)</f>
        <v>0</v>
      </c>
      <c r="J34" s="641">
        <f t="shared" ref="J34:K36" si="52">SUM(U34:AG34)</f>
        <v>0</v>
      </c>
      <c r="K34" s="641">
        <f t="shared" si="52"/>
        <v>0</v>
      </c>
      <c r="L34" s="562">
        <f t="shared" ref="L34:L36" si="53">SUM(V34:AH34)</f>
        <v>0</v>
      </c>
      <c r="M34" s="148"/>
      <c r="N34" s="160">
        <f t="shared" si="9"/>
        <v>0</v>
      </c>
      <c r="O34" s="78"/>
      <c r="P34" s="13"/>
      <c r="Q34" s="13"/>
      <c r="R34" s="13"/>
      <c r="S34" s="13"/>
      <c r="T34" s="13"/>
      <c r="U34" s="13"/>
      <c r="V34" s="75"/>
      <c r="W34" s="13"/>
      <c r="X34" s="13"/>
      <c r="Y34" s="13"/>
      <c r="Z34" s="13"/>
      <c r="AA34" s="80"/>
      <c r="AB34" s="488">
        <f t="shared" si="13"/>
        <v>0</v>
      </c>
      <c r="AC34" s="413"/>
      <c r="AD34" s="13"/>
      <c r="AE34" s="80"/>
      <c r="AF34" s="80"/>
      <c r="AG34" s="80"/>
      <c r="AH34" s="45"/>
      <c r="AI34" s="168"/>
      <c r="AJ34" s="168"/>
    </row>
    <row r="35" spans="1:36" s="41" customFormat="1" ht="15" hidden="1" customHeigh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f>SUM(U35:AG35)</f>
        <v>0</v>
      </c>
      <c r="G35" s="615">
        <f>SUM(U35:AG35)</f>
        <v>0</v>
      </c>
      <c r="H35" s="615">
        <f>SUM(U35:AG35)</f>
        <v>0</v>
      </c>
      <c r="I35" s="615">
        <f>SUM(U35:AG35)</f>
        <v>0</v>
      </c>
      <c r="J35" s="641">
        <f t="shared" si="52"/>
        <v>0</v>
      </c>
      <c r="K35" s="641">
        <f t="shared" si="52"/>
        <v>0</v>
      </c>
      <c r="L35" s="562">
        <f t="shared" si="53"/>
        <v>0</v>
      </c>
      <c r="M35" s="148"/>
      <c r="N35" s="160">
        <f t="shared" si="9"/>
        <v>0</v>
      </c>
      <c r="O35" s="78"/>
      <c r="P35" s="13"/>
      <c r="Q35" s="13"/>
      <c r="R35" s="13"/>
      <c r="S35" s="13"/>
      <c r="T35" s="13"/>
      <c r="U35" s="13"/>
      <c r="V35" s="75"/>
      <c r="W35" s="13"/>
      <c r="X35" s="13"/>
      <c r="Y35" s="13"/>
      <c r="Z35" s="13"/>
      <c r="AA35" s="80"/>
      <c r="AB35" s="488">
        <f t="shared" si="13"/>
        <v>0</v>
      </c>
      <c r="AC35" s="413"/>
      <c r="AD35" s="13"/>
      <c r="AE35" s="80"/>
      <c r="AF35" s="80"/>
      <c r="AG35" s="80"/>
      <c r="AH35" s="45"/>
      <c r="AI35" s="168"/>
      <c r="AJ35" s="168"/>
    </row>
    <row r="36" spans="1:36" s="41" customFormat="1" ht="15" hidden="1" customHeight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SUM(U36:AG36)</f>
        <v>0</v>
      </c>
      <c r="G36" s="615">
        <f>SUM(U36:AG36)</f>
        <v>0</v>
      </c>
      <c r="H36" s="615">
        <f>SUM(U36:AG36)</f>
        <v>0</v>
      </c>
      <c r="I36" s="615">
        <f>SUM(U36:AG36)</f>
        <v>0</v>
      </c>
      <c r="J36" s="641">
        <f t="shared" si="52"/>
        <v>0</v>
      </c>
      <c r="K36" s="641">
        <f t="shared" si="52"/>
        <v>0</v>
      </c>
      <c r="L36" s="562">
        <f t="shared" si="53"/>
        <v>0</v>
      </c>
      <c r="M36" s="148"/>
      <c r="N36" s="160">
        <f t="shared" si="9"/>
        <v>0</v>
      </c>
      <c r="O36" s="78"/>
      <c r="P36" s="13"/>
      <c r="Q36" s="13"/>
      <c r="R36" s="13"/>
      <c r="S36" s="13"/>
      <c r="T36" s="13"/>
      <c r="U36" s="13"/>
      <c r="V36" s="75"/>
      <c r="W36" s="13"/>
      <c r="X36" s="13"/>
      <c r="Y36" s="13"/>
      <c r="Z36" s="13"/>
      <c r="AA36" s="80"/>
      <c r="AB36" s="488">
        <f t="shared" si="13"/>
        <v>0</v>
      </c>
      <c r="AC36" s="413"/>
      <c r="AD36" s="13"/>
      <c r="AE36" s="80"/>
      <c r="AF36" s="80"/>
      <c r="AG36" s="80"/>
      <c r="AH36" s="45"/>
      <c r="AI36" s="168"/>
      <c r="AJ36" s="168"/>
    </row>
    <row r="37" spans="1:36" ht="15" hidden="1" customHeight="1" x14ac:dyDescent="0.25">
      <c r="B37" s="90" t="s">
        <v>631</v>
      </c>
      <c r="C37" s="799" t="s">
        <v>170</v>
      </c>
      <c r="D37" s="800"/>
      <c r="E37" s="800"/>
      <c r="F37" s="366">
        <f t="shared" ref="F37:L37" si="54">F38+F39</f>
        <v>0</v>
      </c>
      <c r="G37" s="614">
        <f t="shared" si="54"/>
        <v>0</v>
      </c>
      <c r="H37" s="614">
        <f t="shared" si="54"/>
        <v>0</v>
      </c>
      <c r="I37" s="614">
        <f t="shared" si="54"/>
        <v>0</v>
      </c>
      <c r="J37" s="640">
        <f t="shared" ref="J37" si="55">J38+J39</f>
        <v>0</v>
      </c>
      <c r="K37" s="640">
        <f t="shared" si="54"/>
        <v>0</v>
      </c>
      <c r="L37" s="561">
        <f t="shared" si="54"/>
        <v>0</v>
      </c>
      <c r="M37" s="142">
        <f t="shared" ref="M37:AH37" si="56">M38+M39</f>
        <v>0</v>
      </c>
      <c r="N37" s="158">
        <f t="shared" si="9"/>
        <v>0</v>
      </c>
      <c r="O37" s="91">
        <f t="shared" ref="O37:U37" si="57">O38+O39</f>
        <v>0</v>
      </c>
      <c r="P37" s="93">
        <f t="shared" ref="P37" si="58">P38+P39</f>
        <v>0</v>
      </c>
      <c r="Q37" s="93">
        <f t="shared" si="57"/>
        <v>0</v>
      </c>
      <c r="R37" s="93">
        <f t="shared" si="57"/>
        <v>0</v>
      </c>
      <c r="S37" s="93">
        <f t="shared" si="57"/>
        <v>0</v>
      </c>
      <c r="T37" s="93">
        <f t="shared" ref="T37" si="59">T38+T39</f>
        <v>0</v>
      </c>
      <c r="U37" s="93">
        <f t="shared" si="57"/>
        <v>0</v>
      </c>
      <c r="V37" s="92">
        <f t="shared" si="56"/>
        <v>0</v>
      </c>
      <c r="W37" s="93">
        <f t="shared" si="56"/>
        <v>0</v>
      </c>
      <c r="X37" s="93">
        <f t="shared" si="56"/>
        <v>0</v>
      </c>
      <c r="Y37" s="93">
        <f t="shared" si="56"/>
        <v>0</v>
      </c>
      <c r="Z37" s="93">
        <f t="shared" si="56"/>
        <v>0</v>
      </c>
      <c r="AA37" s="96">
        <f t="shared" si="56"/>
        <v>0</v>
      </c>
      <c r="AB37" s="487">
        <f t="shared" si="13"/>
        <v>0</v>
      </c>
      <c r="AC37" s="412">
        <f t="shared" si="56"/>
        <v>0</v>
      </c>
      <c r="AD37" s="93">
        <f t="shared" si="56"/>
        <v>0</v>
      </c>
      <c r="AE37" s="96">
        <f t="shared" si="56"/>
        <v>0</v>
      </c>
      <c r="AF37" s="96">
        <f t="shared" si="56"/>
        <v>0</v>
      </c>
      <c r="AG37" s="96">
        <f t="shared" si="56"/>
        <v>0</v>
      </c>
      <c r="AH37" s="97">
        <f t="shared" si="56"/>
        <v>0</v>
      </c>
      <c r="AI37" s="168"/>
      <c r="AJ37" s="168"/>
    </row>
    <row r="38" spans="1:36" s="41" customFormat="1" ht="15" hidden="1" customHeight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f>SUM(U38:AG38)</f>
        <v>0</v>
      </c>
      <c r="G38" s="615">
        <f>SUM(U38:AG38)</f>
        <v>0</v>
      </c>
      <c r="H38" s="615">
        <f>SUM(U38:AG38)</f>
        <v>0</v>
      </c>
      <c r="I38" s="615">
        <f>SUM(U38:AG38)</f>
        <v>0</v>
      </c>
      <c r="J38" s="641">
        <f>SUM(U38:AG38)</f>
        <v>0</v>
      </c>
      <c r="K38" s="641">
        <f>SUM(V38:AH38)</f>
        <v>0</v>
      </c>
      <c r="L38" s="562">
        <f t="shared" ref="L38:L39" si="60">SUM(V38:AH38)</f>
        <v>0</v>
      </c>
      <c r="M38" s="148"/>
      <c r="N38" s="160">
        <f t="shared" si="9"/>
        <v>0</v>
      </c>
      <c r="O38" s="78"/>
      <c r="P38" s="13"/>
      <c r="Q38" s="13"/>
      <c r="R38" s="13"/>
      <c r="S38" s="13"/>
      <c r="T38" s="13"/>
      <c r="U38" s="13"/>
      <c r="V38" s="75"/>
      <c r="W38" s="13"/>
      <c r="X38" s="13"/>
      <c r="Y38" s="13"/>
      <c r="Z38" s="13"/>
      <c r="AA38" s="80"/>
      <c r="AB38" s="488">
        <f t="shared" si="13"/>
        <v>0</v>
      </c>
      <c r="AC38" s="413"/>
      <c r="AD38" s="13"/>
      <c r="AE38" s="80"/>
      <c r="AF38" s="80"/>
      <c r="AG38" s="80"/>
      <c r="AH38" s="45"/>
      <c r="AI38" s="168"/>
      <c r="AJ38" s="168"/>
    </row>
    <row r="39" spans="1:36" s="41" customFormat="1" ht="15" hidden="1" customHeigh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f>SUM(U39:AG39)</f>
        <v>0</v>
      </c>
      <c r="G39" s="615">
        <f>SUM(U39:AG39)</f>
        <v>0</v>
      </c>
      <c r="H39" s="615">
        <f>SUM(U39:AG39)</f>
        <v>0</v>
      </c>
      <c r="I39" s="615">
        <f>SUM(U39:AG39)</f>
        <v>0</v>
      </c>
      <c r="J39" s="641">
        <f>SUM(U39:AG39)</f>
        <v>0</v>
      </c>
      <c r="K39" s="641">
        <f>SUM(V39:AH39)</f>
        <v>0</v>
      </c>
      <c r="L39" s="562">
        <f t="shared" si="60"/>
        <v>0</v>
      </c>
      <c r="M39" s="148"/>
      <c r="N39" s="160">
        <f t="shared" si="9"/>
        <v>0</v>
      </c>
      <c r="O39" s="78"/>
      <c r="P39" s="13"/>
      <c r="Q39" s="13"/>
      <c r="R39" s="13"/>
      <c r="S39" s="13"/>
      <c r="T39" s="13"/>
      <c r="U39" s="13"/>
      <c r="V39" s="75"/>
      <c r="W39" s="13"/>
      <c r="X39" s="13"/>
      <c r="Y39" s="13"/>
      <c r="Z39" s="13"/>
      <c r="AA39" s="80"/>
      <c r="AB39" s="488">
        <f t="shared" si="13"/>
        <v>0</v>
      </c>
      <c r="AC39" s="413"/>
      <c r="AD39" s="13"/>
      <c r="AE39" s="80"/>
      <c r="AF39" s="80"/>
      <c r="AG39" s="80"/>
      <c r="AH39" s="45"/>
      <c r="AI39" s="168"/>
      <c r="AJ39" s="168"/>
    </row>
    <row r="40" spans="1:36" ht="15" hidden="1" customHeight="1" x14ac:dyDescent="0.25">
      <c r="B40" s="90" t="s">
        <v>634</v>
      </c>
      <c r="C40" s="799" t="s">
        <v>175</v>
      </c>
      <c r="D40" s="800"/>
      <c r="E40" s="800"/>
      <c r="F40" s="366">
        <f t="shared" ref="F40:L40" si="61">F41+F42+F43+F44+F45+F48+F49</f>
        <v>0</v>
      </c>
      <c r="G40" s="614">
        <f t="shared" si="61"/>
        <v>0</v>
      </c>
      <c r="H40" s="614">
        <f t="shared" si="61"/>
        <v>0</v>
      </c>
      <c r="I40" s="614">
        <f t="shared" si="61"/>
        <v>0</v>
      </c>
      <c r="J40" s="640">
        <f t="shared" ref="J40" si="62">J41+J42+J43+J44+J45+J48+J49</f>
        <v>0</v>
      </c>
      <c r="K40" s="640">
        <f t="shared" si="61"/>
        <v>0</v>
      </c>
      <c r="L40" s="561">
        <f t="shared" si="61"/>
        <v>0</v>
      </c>
      <c r="M40" s="142">
        <f t="shared" ref="M40:AH40" si="63">M41+M42+M43+M44+M45+M48+M49</f>
        <v>0</v>
      </c>
      <c r="N40" s="158">
        <f t="shared" si="9"/>
        <v>0</v>
      </c>
      <c r="O40" s="91">
        <f t="shared" ref="O40:U40" si="64">O41+O42+O43+O44+O45+O48+O49</f>
        <v>0</v>
      </c>
      <c r="P40" s="93">
        <f t="shared" ref="P40" si="65">P41+P42+P43+P44+P45+P48+P49</f>
        <v>0</v>
      </c>
      <c r="Q40" s="93">
        <f t="shared" si="64"/>
        <v>0</v>
      </c>
      <c r="R40" s="93">
        <f t="shared" si="64"/>
        <v>0</v>
      </c>
      <c r="S40" s="93">
        <f t="shared" si="64"/>
        <v>0</v>
      </c>
      <c r="T40" s="93">
        <f t="shared" ref="T40" si="66">T41+T42+T43+T44+T45+T48+T49</f>
        <v>0</v>
      </c>
      <c r="U40" s="93">
        <f t="shared" si="64"/>
        <v>0</v>
      </c>
      <c r="V40" s="92">
        <f t="shared" si="63"/>
        <v>0</v>
      </c>
      <c r="W40" s="93">
        <f t="shared" si="63"/>
        <v>0</v>
      </c>
      <c r="X40" s="93">
        <f t="shared" si="63"/>
        <v>0</v>
      </c>
      <c r="Y40" s="93">
        <f t="shared" si="63"/>
        <v>0</v>
      </c>
      <c r="Z40" s="93">
        <f t="shared" si="63"/>
        <v>0</v>
      </c>
      <c r="AA40" s="96">
        <f t="shared" si="63"/>
        <v>0</v>
      </c>
      <c r="AB40" s="487">
        <f t="shared" si="13"/>
        <v>0</v>
      </c>
      <c r="AC40" s="412">
        <f t="shared" si="63"/>
        <v>0</v>
      </c>
      <c r="AD40" s="93">
        <f t="shared" si="63"/>
        <v>0</v>
      </c>
      <c r="AE40" s="96">
        <f t="shared" si="63"/>
        <v>0</v>
      </c>
      <c r="AF40" s="96">
        <f t="shared" si="63"/>
        <v>0</v>
      </c>
      <c r="AG40" s="96">
        <f t="shared" si="63"/>
        <v>0</v>
      </c>
      <c r="AH40" s="97">
        <f t="shared" si="63"/>
        <v>0</v>
      </c>
      <c r="AI40" s="168"/>
      <c r="AJ40" s="168"/>
    </row>
    <row r="41" spans="1:36" s="41" customFormat="1" ht="15" hidden="1" customHeigh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f>SUM(U41:AG41)</f>
        <v>0</v>
      </c>
      <c r="G41" s="615">
        <f>SUM(U41:AG41)</f>
        <v>0</v>
      </c>
      <c r="H41" s="615">
        <f>SUM(U41:AG41)</f>
        <v>0</v>
      </c>
      <c r="I41" s="615">
        <f>SUM(U41:AG41)</f>
        <v>0</v>
      </c>
      <c r="J41" s="641">
        <f t="shared" ref="J41:K44" si="67">SUM(U41:AG41)</f>
        <v>0</v>
      </c>
      <c r="K41" s="641">
        <f t="shared" si="67"/>
        <v>0</v>
      </c>
      <c r="L41" s="562">
        <f t="shared" ref="L41:L44" si="68">SUM(V41:AH41)</f>
        <v>0</v>
      </c>
      <c r="M41" s="148"/>
      <c r="N41" s="160">
        <f t="shared" si="9"/>
        <v>0</v>
      </c>
      <c r="O41" s="78"/>
      <c r="P41" s="13"/>
      <c r="Q41" s="13"/>
      <c r="R41" s="13"/>
      <c r="S41" s="13"/>
      <c r="T41" s="13"/>
      <c r="U41" s="13"/>
      <c r="V41" s="75"/>
      <c r="W41" s="13"/>
      <c r="X41" s="13"/>
      <c r="Y41" s="13"/>
      <c r="Z41" s="13"/>
      <c r="AA41" s="80"/>
      <c r="AB41" s="488">
        <f t="shared" si="13"/>
        <v>0</v>
      </c>
      <c r="AC41" s="413"/>
      <c r="AD41" s="13"/>
      <c r="AE41" s="80"/>
      <c r="AF41" s="80"/>
      <c r="AG41" s="80"/>
      <c r="AH41" s="45"/>
      <c r="AI41" s="168"/>
      <c r="AJ41" s="168"/>
    </row>
    <row r="42" spans="1:36" s="41" customFormat="1" ht="15" hidden="1" customHeight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>
        <f>SUM(U42:AG42)</f>
        <v>0</v>
      </c>
      <c r="G42" s="615">
        <f>SUM(U42:AG42)</f>
        <v>0</v>
      </c>
      <c r="H42" s="615">
        <f>SUM(U42:AG42)</f>
        <v>0</v>
      </c>
      <c r="I42" s="615">
        <f>SUM(U42:AG42)</f>
        <v>0</v>
      </c>
      <c r="J42" s="641">
        <f t="shared" si="67"/>
        <v>0</v>
      </c>
      <c r="K42" s="641">
        <f t="shared" si="67"/>
        <v>0</v>
      </c>
      <c r="L42" s="562">
        <f t="shared" si="68"/>
        <v>0</v>
      </c>
      <c r="M42" s="148"/>
      <c r="N42" s="160">
        <f t="shared" si="9"/>
        <v>0</v>
      </c>
      <c r="O42" s="78"/>
      <c r="P42" s="13"/>
      <c r="Q42" s="13"/>
      <c r="R42" s="13"/>
      <c r="S42" s="13"/>
      <c r="T42" s="13"/>
      <c r="U42" s="13"/>
      <c r="V42" s="75"/>
      <c r="W42" s="13"/>
      <c r="X42" s="13"/>
      <c r="Y42" s="13"/>
      <c r="Z42" s="13"/>
      <c r="AA42" s="80"/>
      <c r="AB42" s="488">
        <f t="shared" si="13"/>
        <v>0</v>
      </c>
      <c r="AC42" s="413"/>
      <c r="AD42" s="13"/>
      <c r="AE42" s="80"/>
      <c r="AF42" s="80"/>
      <c r="AG42" s="80"/>
      <c r="AH42" s="45"/>
      <c r="AI42" s="168"/>
      <c r="AJ42" s="168"/>
    </row>
    <row r="43" spans="1:36" s="41" customFormat="1" ht="15" hidden="1" customHeight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>
        <f>SUM(U43:AG43)</f>
        <v>0</v>
      </c>
      <c r="G43" s="615">
        <f>SUM(U43:AG43)</f>
        <v>0</v>
      </c>
      <c r="H43" s="615">
        <f>SUM(U43:AG43)</f>
        <v>0</v>
      </c>
      <c r="I43" s="615">
        <f>SUM(U43:AG43)</f>
        <v>0</v>
      </c>
      <c r="J43" s="641">
        <f t="shared" si="67"/>
        <v>0</v>
      </c>
      <c r="K43" s="641">
        <f t="shared" si="67"/>
        <v>0</v>
      </c>
      <c r="L43" s="562">
        <f t="shared" si="68"/>
        <v>0</v>
      </c>
      <c r="M43" s="148"/>
      <c r="N43" s="160">
        <f t="shared" si="9"/>
        <v>0</v>
      </c>
      <c r="O43" s="78"/>
      <c r="P43" s="13"/>
      <c r="Q43" s="13"/>
      <c r="R43" s="13"/>
      <c r="S43" s="13"/>
      <c r="T43" s="13"/>
      <c r="U43" s="13"/>
      <c r="V43" s="75"/>
      <c r="W43" s="13"/>
      <c r="X43" s="13"/>
      <c r="Y43" s="13"/>
      <c r="Z43" s="13"/>
      <c r="AA43" s="80"/>
      <c r="AB43" s="488">
        <f t="shared" si="13"/>
        <v>0</v>
      </c>
      <c r="AC43" s="413"/>
      <c r="AD43" s="13"/>
      <c r="AE43" s="80"/>
      <c r="AF43" s="80"/>
      <c r="AG43" s="80"/>
      <c r="AH43" s="45"/>
      <c r="AI43" s="168"/>
      <c r="AJ43" s="168"/>
    </row>
    <row r="44" spans="1:36" s="41" customFormat="1" ht="15" hidden="1" customHeigh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f>SUM(U44:AG44)</f>
        <v>0</v>
      </c>
      <c r="G44" s="615">
        <f>SUM(U44:AG44)</f>
        <v>0</v>
      </c>
      <c r="H44" s="615">
        <f>SUM(U44:AG44)</f>
        <v>0</v>
      </c>
      <c r="I44" s="615">
        <f>SUM(U44:AG44)</f>
        <v>0</v>
      </c>
      <c r="J44" s="641">
        <f t="shared" si="67"/>
        <v>0</v>
      </c>
      <c r="K44" s="641">
        <f t="shared" si="67"/>
        <v>0</v>
      </c>
      <c r="L44" s="562">
        <f t="shared" si="68"/>
        <v>0</v>
      </c>
      <c r="M44" s="148"/>
      <c r="N44" s="160">
        <f t="shared" si="9"/>
        <v>0</v>
      </c>
      <c r="O44" s="78"/>
      <c r="P44" s="13"/>
      <c r="Q44" s="13"/>
      <c r="R44" s="13"/>
      <c r="S44" s="13"/>
      <c r="T44" s="13"/>
      <c r="U44" s="13"/>
      <c r="V44" s="75"/>
      <c r="W44" s="13"/>
      <c r="X44" s="13"/>
      <c r="Y44" s="13"/>
      <c r="Z44" s="13"/>
      <c r="AA44" s="80"/>
      <c r="AB44" s="488">
        <f t="shared" si="13"/>
        <v>0</v>
      </c>
      <c r="AC44" s="413"/>
      <c r="AD44" s="13"/>
      <c r="AE44" s="80"/>
      <c r="AF44" s="80"/>
      <c r="AG44" s="80"/>
      <c r="AH44" s="45"/>
      <c r="AI44" s="168"/>
      <c r="AJ44" s="168"/>
    </row>
    <row r="45" spans="1:36" s="18" customFormat="1" ht="15" hidden="1" customHeight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 t="shared" ref="F45:L45" si="69">F46+F47</f>
        <v>0</v>
      </c>
      <c r="G45" s="615">
        <f t="shared" si="69"/>
        <v>0</v>
      </c>
      <c r="H45" s="615">
        <f t="shared" si="69"/>
        <v>0</v>
      </c>
      <c r="I45" s="615">
        <f t="shared" si="69"/>
        <v>0</v>
      </c>
      <c r="J45" s="641">
        <f t="shared" ref="J45" si="70">J46+J47</f>
        <v>0</v>
      </c>
      <c r="K45" s="641">
        <f t="shared" si="69"/>
        <v>0</v>
      </c>
      <c r="L45" s="562">
        <f t="shared" si="69"/>
        <v>0</v>
      </c>
      <c r="M45" s="148">
        <f t="shared" ref="M45:AH45" si="71">M46+M47</f>
        <v>0</v>
      </c>
      <c r="N45" s="160">
        <f t="shared" si="9"/>
        <v>0</v>
      </c>
      <c r="O45" s="78">
        <f t="shared" ref="O45:U45" si="72">O46+O47</f>
        <v>0</v>
      </c>
      <c r="P45" s="13">
        <f t="shared" ref="P45" si="73">P46+P47</f>
        <v>0</v>
      </c>
      <c r="Q45" s="13">
        <f t="shared" si="72"/>
        <v>0</v>
      </c>
      <c r="R45" s="13">
        <f t="shared" si="72"/>
        <v>0</v>
      </c>
      <c r="S45" s="13">
        <f t="shared" si="72"/>
        <v>0</v>
      </c>
      <c r="T45" s="13">
        <f t="shared" ref="T45" si="74">T46+T47</f>
        <v>0</v>
      </c>
      <c r="U45" s="13">
        <f t="shared" si="72"/>
        <v>0</v>
      </c>
      <c r="V45" s="75">
        <f t="shared" si="71"/>
        <v>0</v>
      </c>
      <c r="W45" s="13">
        <f t="shared" si="71"/>
        <v>0</v>
      </c>
      <c r="X45" s="13">
        <f t="shared" si="71"/>
        <v>0</v>
      </c>
      <c r="Y45" s="13">
        <f t="shared" si="71"/>
        <v>0</v>
      </c>
      <c r="Z45" s="13">
        <f t="shared" si="71"/>
        <v>0</v>
      </c>
      <c r="AA45" s="80">
        <f t="shared" si="71"/>
        <v>0</v>
      </c>
      <c r="AB45" s="488">
        <f t="shared" si="13"/>
        <v>0</v>
      </c>
      <c r="AC45" s="413">
        <f t="shared" si="71"/>
        <v>0</v>
      </c>
      <c r="AD45" s="13">
        <f t="shared" si="71"/>
        <v>0</v>
      </c>
      <c r="AE45" s="80">
        <f t="shared" si="71"/>
        <v>0</v>
      </c>
      <c r="AF45" s="80">
        <f t="shared" si="71"/>
        <v>0</v>
      </c>
      <c r="AG45" s="80">
        <f t="shared" si="71"/>
        <v>0</v>
      </c>
      <c r="AH45" s="45">
        <f t="shared" si="71"/>
        <v>0</v>
      </c>
      <c r="AI45" s="168"/>
      <c r="AJ45" s="168"/>
    </row>
    <row r="46" spans="1:36" ht="15" hidden="1" customHeight="1" x14ac:dyDescent="0.25">
      <c r="B46" s="54"/>
      <c r="C46" s="237"/>
      <c r="D46" s="801" t="s">
        <v>186</v>
      </c>
      <c r="E46" s="801"/>
      <c r="F46" s="373">
        <f>SUM(U46:AG46)</f>
        <v>0</v>
      </c>
      <c r="G46" s="621">
        <f>SUM(U46:AG46)</f>
        <v>0</v>
      </c>
      <c r="H46" s="621">
        <f>SUM(U46:AG46)</f>
        <v>0</v>
      </c>
      <c r="I46" s="621">
        <f>SUM(U46:AG46)</f>
        <v>0</v>
      </c>
      <c r="J46" s="647">
        <f t="shared" ref="J46:K49" si="75">SUM(U46:AG46)</f>
        <v>0</v>
      </c>
      <c r="K46" s="647">
        <f t="shared" si="75"/>
        <v>0</v>
      </c>
      <c r="L46" s="568">
        <f t="shared" ref="L46:L49" si="76">SUM(V46:AH46)</f>
        <v>0</v>
      </c>
      <c r="M46" s="141"/>
      <c r="N46" s="159">
        <f t="shared" si="9"/>
        <v>0</v>
      </c>
      <c r="O46" s="77"/>
      <c r="P46" s="1"/>
      <c r="Q46" s="1"/>
      <c r="R46" s="1"/>
      <c r="S46" s="1"/>
      <c r="T46" s="1"/>
      <c r="U46" s="1"/>
      <c r="V46" s="73"/>
      <c r="W46" s="1"/>
      <c r="X46" s="1"/>
      <c r="Y46" s="1"/>
      <c r="Z46" s="1"/>
      <c r="AA46" s="79"/>
      <c r="AB46" s="489">
        <f t="shared" si="13"/>
        <v>0</v>
      </c>
      <c r="AC46" s="414"/>
      <c r="AD46" s="1"/>
      <c r="AE46" s="79"/>
      <c r="AF46" s="79"/>
      <c r="AG46" s="79"/>
      <c r="AH46" s="44"/>
      <c r="AI46" s="168"/>
      <c r="AJ46" s="168"/>
    </row>
    <row r="47" spans="1:36" ht="15" hidden="1" customHeight="1" x14ac:dyDescent="0.25">
      <c r="B47" s="54"/>
      <c r="C47" s="237"/>
      <c r="D47" s="801" t="s">
        <v>187</v>
      </c>
      <c r="E47" s="801"/>
      <c r="F47" s="373">
        <f>SUM(U47:AG47)</f>
        <v>0</v>
      </c>
      <c r="G47" s="621">
        <f>SUM(U47:AG47)</f>
        <v>0</v>
      </c>
      <c r="H47" s="621">
        <f>SUM(U47:AG47)</f>
        <v>0</v>
      </c>
      <c r="I47" s="621">
        <f>SUM(U47:AG47)</f>
        <v>0</v>
      </c>
      <c r="J47" s="647">
        <f t="shared" si="75"/>
        <v>0</v>
      </c>
      <c r="K47" s="647">
        <f t="shared" si="75"/>
        <v>0</v>
      </c>
      <c r="L47" s="568">
        <f t="shared" si="76"/>
        <v>0</v>
      </c>
      <c r="M47" s="141"/>
      <c r="N47" s="159">
        <f t="shared" si="9"/>
        <v>0</v>
      </c>
      <c r="O47" s="77"/>
      <c r="P47" s="1"/>
      <c r="Q47" s="1"/>
      <c r="R47" s="1"/>
      <c r="S47" s="1"/>
      <c r="T47" s="1"/>
      <c r="U47" s="1"/>
      <c r="V47" s="73"/>
      <c r="W47" s="1"/>
      <c r="X47" s="1"/>
      <c r="Y47" s="1"/>
      <c r="Z47" s="1"/>
      <c r="AA47" s="79"/>
      <c r="AB47" s="489">
        <f t="shared" si="13"/>
        <v>0</v>
      </c>
      <c r="AC47" s="414"/>
      <c r="AD47" s="1"/>
      <c r="AE47" s="79"/>
      <c r="AF47" s="79"/>
      <c r="AG47" s="79"/>
      <c r="AH47" s="44"/>
      <c r="AI47" s="168"/>
      <c r="AJ47" s="168"/>
    </row>
    <row r="48" spans="1:36" s="41" customFormat="1" ht="15" hidden="1" customHeight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f>SUM(U48:AG48)</f>
        <v>0</v>
      </c>
      <c r="G48" s="615">
        <f>SUM(U48:AG48)</f>
        <v>0</v>
      </c>
      <c r="H48" s="615">
        <f>SUM(U48:AG48)</f>
        <v>0</v>
      </c>
      <c r="I48" s="615">
        <f>SUM(U48:AG48)</f>
        <v>0</v>
      </c>
      <c r="J48" s="641">
        <f t="shared" si="75"/>
        <v>0</v>
      </c>
      <c r="K48" s="641">
        <f t="shared" si="75"/>
        <v>0</v>
      </c>
      <c r="L48" s="562">
        <f t="shared" si="76"/>
        <v>0</v>
      </c>
      <c r="M48" s="148"/>
      <c r="N48" s="160">
        <f t="shared" si="9"/>
        <v>0</v>
      </c>
      <c r="O48" s="78"/>
      <c r="P48" s="13"/>
      <c r="Q48" s="13"/>
      <c r="R48" s="13"/>
      <c r="S48" s="13"/>
      <c r="T48" s="13"/>
      <c r="U48" s="13"/>
      <c r="V48" s="75"/>
      <c r="W48" s="13"/>
      <c r="X48" s="13"/>
      <c r="Y48" s="13"/>
      <c r="Z48" s="13"/>
      <c r="AA48" s="80"/>
      <c r="AB48" s="488">
        <f t="shared" si="13"/>
        <v>0</v>
      </c>
      <c r="AC48" s="413"/>
      <c r="AD48" s="13"/>
      <c r="AE48" s="80"/>
      <c r="AF48" s="80"/>
      <c r="AG48" s="80"/>
      <c r="AH48" s="45"/>
      <c r="AI48" s="168"/>
      <c r="AJ48" s="168"/>
    </row>
    <row r="49" spans="1:36" s="41" customFormat="1" ht="15" hidden="1" customHeigh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f>SUM(U49:AG49)</f>
        <v>0</v>
      </c>
      <c r="G49" s="615">
        <f>SUM(U49:AG49)</f>
        <v>0</v>
      </c>
      <c r="H49" s="615">
        <f>SUM(U49:AG49)</f>
        <v>0</v>
      </c>
      <c r="I49" s="615">
        <f>SUM(U49:AG49)</f>
        <v>0</v>
      </c>
      <c r="J49" s="641">
        <f t="shared" si="75"/>
        <v>0</v>
      </c>
      <c r="K49" s="641">
        <f t="shared" si="75"/>
        <v>0</v>
      </c>
      <c r="L49" s="562">
        <f t="shared" si="76"/>
        <v>0</v>
      </c>
      <c r="M49" s="148"/>
      <c r="N49" s="160">
        <f t="shared" si="9"/>
        <v>0</v>
      </c>
      <c r="O49" s="78"/>
      <c r="P49" s="13"/>
      <c r="Q49" s="13"/>
      <c r="R49" s="13"/>
      <c r="S49" s="13"/>
      <c r="T49" s="13"/>
      <c r="U49" s="13"/>
      <c r="V49" s="75"/>
      <c r="W49" s="13"/>
      <c r="X49" s="13"/>
      <c r="Y49" s="13"/>
      <c r="Z49" s="13"/>
      <c r="AA49" s="80"/>
      <c r="AB49" s="488">
        <f t="shared" si="13"/>
        <v>0</v>
      </c>
      <c r="AC49" s="413"/>
      <c r="AD49" s="13"/>
      <c r="AE49" s="80"/>
      <c r="AF49" s="80"/>
      <c r="AG49" s="80"/>
      <c r="AH49" s="45"/>
      <c r="AI49" s="168"/>
      <c r="AJ49" s="168"/>
    </row>
    <row r="50" spans="1:36" ht="15" hidden="1" customHeight="1" x14ac:dyDescent="0.25">
      <c r="B50" s="90" t="s">
        <v>642</v>
      </c>
      <c r="C50" s="803" t="s">
        <v>192</v>
      </c>
      <c r="D50" s="804"/>
      <c r="E50" s="804"/>
      <c r="F50" s="366">
        <f t="shared" ref="F50:L50" si="77">F51+F52</f>
        <v>0</v>
      </c>
      <c r="G50" s="614">
        <f t="shared" si="77"/>
        <v>0</v>
      </c>
      <c r="H50" s="614">
        <f t="shared" si="77"/>
        <v>0</v>
      </c>
      <c r="I50" s="614">
        <f t="shared" si="77"/>
        <v>0</v>
      </c>
      <c r="J50" s="640">
        <f t="shared" ref="J50" si="78">J51+J52</f>
        <v>0</v>
      </c>
      <c r="K50" s="640">
        <f t="shared" si="77"/>
        <v>0</v>
      </c>
      <c r="L50" s="561">
        <f t="shared" si="77"/>
        <v>0</v>
      </c>
      <c r="M50" s="142">
        <f t="shared" ref="M50:AH50" si="79">M51+M52</f>
        <v>0</v>
      </c>
      <c r="N50" s="158">
        <f t="shared" si="9"/>
        <v>0</v>
      </c>
      <c r="O50" s="91">
        <f t="shared" ref="O50:U50" si="80">O51+O52</f>
        <v>0</v>
      </c>
      <c r="P50" s="93">
        <f t="shared" ref="P50" si="81">P51+P52</f>
        <v>0</v>
      </c>
      <c r="Q50" s="93">
        <f t="shared" si="80"/>
        <v>0</v>
      </c>
      <c r="R50" s="93">
        <f t="shared" si="80"/>
        <v>0</v>
      </c>
      <c r="S50" s="93">
        <f t="shared" si="80"/>
        <v>0</v>
      </c>
      <c r="T50" s="93">
        <f t="shared" ref="T50" si="82">T51+T52</f>
        <v>0</v>
      </c>
      <c r="U50" s="93">
        <f t="shared" si="80"/>
        <v>0</v>
      </c>
      <c r="V50" s="92">
        <f t="shared" si="79"/>
        <v>0</v>
      </c>
      <c r="W50" s="93">
        <f t="shared" si="79"/>
        <v>0</v>
      </c>
      <c r="X50" s="93">
        <f t="shared" si="79"/>
        <v>0</v>
      </c>
      <c r="Y50" s="93">
        <f t="shared" si="79"/>
        <v>0</v>
      </c>
      <c r="Z50" s="93">
        <f t="shared" si="79"/>
        <v>0</v>
      </c>
      <c r="AA50" s="96">
        <f t="shared" si="79"/>
        <v>0</v>
      </c>
      <c r="AB50" s="487">
        <f t="shared" si="13"/>
        <v>0</v>
      </c>
      <c r="AC50" s="412">
        <f t="shared" si="79"/>
        <v>0</v>
      </c>
      <c r="AD50" s="93">
        <f t="shared" si="79"/>
        <v>0</v>
      </c>
      <c r="AE50" s="96">
        <f t="shared" si="79"/>
        <v>0</v>
      </c>
      <c r="AF50" s="96">
        <f t="shared" si="79"/>
        <v>0</v>
      </c>
      <c r="AG50" s="96">
        <f t="shared" si="79"/>
        <v>0</v>
      </c>
      <c r="AH50" s="97">
        <f t="shared" si="79"/>
        <v>0</v>
      </c>
      <c r="AI50" s="168"/>
      <c r="AJ50" s="168"/>
    </row>
    <row r="51" spans="1:36" s="41" customFormat="1" ht="15" hidden="1" customHeight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367">
        <f>SUM(U51:AG51)</f>
        <v>0</v>
      </c>
      <c r="G51" s="615">
        <f>SUM(U51:AG51)</f>
        <v>0</v>
      </c>
      <c r="H51" s="615">
        <f>SUM(U51:AG51)</f>
        <v>0</v>
      </c>
      <c r="I51" s="615">
        <f>SUM(U51:AG51)</f>
        <v>0</v>
      </c>
      <c r="J51" s="641">
        <f>SUM(U51:AG51)</f>
        <v>0</v>
      </c>
      <c r="K51" s="641">
        <f>SUM(V51:AH51)</f>
        <v>0</v>
      </c>
      <c r="L51" s="562">
        <f t="shared" ref="L51:L52" si="83">SUM(V51:AH51)</f>
        <v>0</v>
      </c>
      <c r="M51" s="148"/>
      <c r="N51" s="160">
        <f t="shared" si="9"/>
        <v>0</v>
      </c>
      <c r="O51" s="78"/>
      <c r="P51" s="13"/>
      <c r="Q51" s="13"/>
      <c r="R51" s="13"/>
      <c r="S51" s="13"/>
      <c r="T51" s="13"/>
      <c r="U51" s="13"/>
      <c r="V51" s="75"/>
      <c r="W51" s="13"/>
      <c r="X51" s="13"/>
      <c r="Y51" s="13"/>
      <c r="Z51" s="13"/>
      <c r="AA51" s="80"/>
      <c r="AB51" s="488">
        <f t="shared" si="13"/>
        <v>0</v>
      </c>
      <c r="AC51" s="413"/>
      <c r="AD51" s="13"/>
      <c r="AE51" s="80"/>
      <c r="AF51" s="80"/>
      <c r="AG51" s="80"/>
      <c r="AH51" s="45"/>
      <c r="AI51" s="168"/>
      <c r="AJ51" s="168"/>
    </row>
    <row r="52" spans="1:36" s="41" customFormat="1" ht="15" hidden="1" customHeight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367">
        <f>SUM(U52:AG52)</f>
        <v>0</v>
      </c>
      <c r="G52" s="615">
        <f>SUM(U52:AG52)</f>
        <v>0</v>
      </c>
      <c r="H52" s="615">
        <f>SUM(U52:AG52)</f>
        <v>0</v>
      </c>
      <c r="I52" s="615">
        <f>SUM(U52:AG52)</f>
        <v>0</v>
      </c>
      <c r="J52" s="641">
        <f>SUM(U52:AG52)</f>
        <v>0</v>
      </c>
      <c r="K52" s="641">
        <f>SUM(V52:AH52)</f>
        <v>0</v>
      </c>
      <c r="L52" s="562">
        <f t="shared" si="83"/>
        <v>0</v>
      </c>
      <c r="M52" s="148"/>
      <c r="N52" s="160">
        <f t="shared" si="9"/>
        <v>0</v>
      </c>
      <c r="O52" s="78"/>
      <c r="P52" s="13"/>
      <c r="Q52" s="13"/>
      <c r="R52" s="13"/>
      <c r="S52" s="13"/>
      <c r="T52" s="13"/>
      <c r="U52" s="13"/>
      <c r="V52" s="75"/>
      <c r="W52" s="13"/>
      <c r="X52" s="13"/>
      <c r="Y52" s="13"/>
      <c r="Z52" s="13"/>
      <c r="AA52" s="80"/>
      <c r="AB52" s="488">
        <f t="shared" si="13"/>
        <v>0</v>
      </c>
      <c r="AC52" s="413"/>
      <c r="AD52" s="13"/>
      <c r="AE52" s="80"/>
      <c r="AF52" s="80"/>
      <c r="AG52" s="80"/>
      <c r="AH52" s="45"/>
      <c r="AI52" s="168"/>
      <c r="AJ52" s="168"/>
    </row>
    <row r="53" spans="1:36" ht="15" hidden="1" customHeight="1" x14ac:dyDescent="0.25">
      <c r="B53" s="90" t="s">
        <v>645</v>
      </c>
      <c r="C53" s="803" t="s">
        <v>197</v>
      </c>
      <c r="D53" s="804"/>
      <c r="E53" s="804"/>
      <c r="F53" s="366">
        <f t="shared" ref="F53:L53" si="84">F54+F55+F56+F57+F58</f>
        <v>0</v>
      </c>
      <c r="G53" s="614">
        <f t="shared" si="84"/>
        <v>0</v>
      </c>
      <c r="H53" s="614">
        <f t="shared" si="84"/>
        <v>0</v>
      </c>
      <c r="I53" s="614">
        <f t="shared" si="84"/>
        <v>0</v>
      </c>
      <c r="J53" s="640">
        <f t="shared" ref="J53" si="85">J54+J55+J56+J57+J58</f>
        <v>0</v>
      </c>
      <c r="K53" s="640">
        <f t="shared" si="84"/>
        <v>0</v>
      </c>
      <c r="L53" s="561">
        <f t="shared" si="84"/>
        <v>0</v>
      </c>
      <c r="M53" s="142">
        <f t="shared" ref="M53:AH53" si="86">M54+M55+M56+M57+M58</f>
        <v>0</v>
      </c>
      <c r="N53" s="158">
        <f t="shared" si="9"/>
        <v>0</v>
      </c>
      <c r="O53" s="91">
        <f t="shared" ref="O53:U53" si="87">O54+O55+O56+O57+O58</f>
        <v>0</v>
      </c>
      <c r="P53" s="93">
        <f t="shared" ref="P53" si="88">P54+P55+P56+P57+P58</f>
        <v>0</v>
      </c>
      <c r="Q53" s="93">
        <f t="shared" si="87"/>
        <v>0</v>
      </c>
      <c r="R53" s="93">
        <f t="shared" si="87"/>
        <v>0</v>
      </c>
      <c r="S53" s="93">
        <f t="shared" si="87"/>
        <v>0</v>
      </c>
      <c r="T53" s="93">
        <f t="shared" ref="T53" si="89">T54+T55+T56+T57+T58</f>
        <v>0</v>
      </c>
      <c r="U53" s="93">
        <f t="shared" si="87"/>
        <v>0</v>
      </c>
      <c r="V53" s="92">
        <f t="shared" si="86"/>
        <v>0</v>
      </c>
      <c r="W53" s="93">
        <f t="shared" si="86"/>
        <v>0</v>
      </c>
      <c r="X53" s="93">
        <f t="shared" si="86"/>
        <v>0</v>
      </c>
      <c r="Y53" s="93">
        <f t="shared" si="86"/>
        <v>0</v>
      </c>
      <c r="Z53" s="93">
        <f t="shared" si="86"/>
        <v>0</v>
      </c>
      <c r="AA53" s="96">
        <f t="shared" si="86"/>
        <v>0</v>
      </c>
      <c r="AB53" s="487">
        <f t="shared" si="13"/>
        <v>0</v>
      </c>
      <c r="AC53" s="412">
        <f t="shared" si="86"/>
        <v>0</v>
      </c>
      <c r="AD53" s="93">
        <f t="shared" si="86"/>
        <v>0</v>
      </c>
      <c r="AE53" s="96">
        <f t="shared" si="86"/>
        <v>0</v>
      </c>
      <c r="AF53" s="96">
        <f t="shared" si="86"/>
        <v>0</v>
      </c>
      <c r="AG53" s="96">
        <f t="shared" si="86"/>
        <v>0</v>
      </c>
      <c r="AH53" s="97">
        <f t="shared" si="86"/>
        <v>0</v>
      </c>
      <c r="AI53" s="168"/>
      <c r="AJ53" s="168"/>
    </row>
    <row r="54" spans="1:36" s="41" customFormat="1" ht="15" hidden="1" customHeight="1" x14ac:dyDescent="0.25">
      <c r="A54" s="125" t="s">
        <v>198</v>
      </c>
      <c r="B54" s="52" t="s">
        <v>646</v>
      </c>
      <c r="C54" s="832" t="s">
        <v>863</v>
      </c>
      <c r="D54" s="833"/>
      <c r="E54" s="833"/>
      <c r="F54" s="367">
        <f>SUM(U54:AG54)</f>
        <v>0</v>
      </c>
      <c r="G54" s="615">
        <f>SUM(U54:AG54)</f>
        <v>0</v>
      </c>
      <c r="H54" s="615">
        <f>SUM(U54:AG54)</f>
        <v>0</v>
      </c>
      <c r="I54" s="615">
        <f>SUM(U54:AG54)</f>
        <v>0</v>
      </c>
      <c r="J54" s="641">
        <f t="shared" ref="J54:K58" si="90">SUM(U54:AG54)</f>
        <v>0</v>
      </c>
      <c r="K54" s="641">
        <f t="shared" si="90"/>
        <v>0</v>
      </c>
      <c r="L54" s="562">
        <f t="shared" ref="L54:L58" si="91">SUM(V54:AH54)</f>
        <v>0</v>
      </c>
      <c r="M54" s="148"/>
      <c r="N54" s="160">
        <f t="shared" si="9"/>
        <v>0</v>
      </c>
      <c r="O54" s="78"/>
      <c r="P54" s="13"/>
      <c r="Q54" s="13"/>
      <c r="R54" s="13"/>
      <c r="S54" s="13"/>
      <c r="T54" s="13"/>
      <c r="U54" s="13"/>
      <c r="V54" s="75"/>
      <c r="W54" s="13"/>
      <c r="X54" s="13"/>
      <c r="Y54" s="13"/>
      <c r="Z54" s="13"/>
      <c r="AA54" s="80"/>
      <c r="AB54" s="488">
        <f t="shared" si="13"/>
        <v>0</v>
      </c>
      <c r="AC54" s="413"/>
      <c r="AD54" s="13"/>
      <c r="AE54" s="80"/>
      <c r="AF54" s="80"/>
      <c r="AG54" s="80"/>
      <c r="AH54" s="45"/>
      <c r="AI54" s="168"/>
      <c r="AJ54" s="168"/>
    </row>
    <row r="55" spans="1:36" s="41" customFormat="1" ht="15" hidden="1" customHeight="1" x14ac:dyDescent="0.25">
      <c r="A55" s="125" t="s">
        <v>199</v>
      </c>
      <c r="B55" s="52" t="s">
        <v>647</v>
      </c>
      <c r="C55" s="832" t="s">
        <v>200</v>
      </c>
      <c r="D55" s="833"/>
      <c r="E55" s="833"/>
      <c r="F55" s="367">
        <f>SUM(U55:AG55)</f>
        <v>0</v>
      </c>
      <c r="G55" s="615">
        <f>SUM(U55:AG55)</f>
        <v>0</v>
      </c>
      <c r="H55" s="615">
        <f>SUM(U55:AG55)</f>
        <v>0</v>
      </c>
      <c r="I55" s="615">
        <f>SUM(U55:AG55)</f>
        <v>0</v>
      </c>
      <c r="J55" s="641">
        <f t="shared" si="90"/>
        <v>0</v>
      </c>
      <c r="K55" s="641">
        <f t="shared" si="90"/>
        <v>0</v>
      </c>
      <c r="L55" s="562">
        <f t="shared" si="91"/>
        <v>0</v>
      </c>
      <c r="M55" s="148"/>
      <c r="N55" s="160">
        <f t="shared" si="9"/>
        <v>0</v>
      </c>
      <c r="O55" s="78"/>
      <c r="P55" s="13"/>
      <c r="Q55" s="13"/>
      <c r="R55" s="13"/>
      <c r="S55" s="13"/>
      <c r="T55" s="13"/>
      <c r="U55" s="13"/>
      <c r="V55" s="75"/>
      <c r="W55" s="13"/>
      <c r="X55" s="13"/>
      <c r="Y55" s="13"/>
      <c r="Z55" s="13"/>
      <c r="AA55" s="80"/>
      <c r="AB55" s="488">
        <f t="shared" si="13"/>
        <v>0</v>
      </c>
      <c r="AC55" s="413"/>
      <c r="AD55" s="13"/>
      <c r="AE55" s="80"/>
      <c r="AF55" s="80"/>
      <c r="AG55" s="80"/>
      <c r="AH55" s="45"/>
      <c r="AI55" s="168"/>
      <c r="AJ55" s="168"/>
    </row>
    <row r="56" spans="1:36" s="41" customFormat="1" ht="15.75" hidden="1" customHeight="1" thickBot="1" x14ac:dyDescent="0.3">
      <c r="A56" s="125" t="s">
        <v>201</v>
      </c>
      <c r="B56" s="52" t="s">
        <v>648</v>
      </c>
      <c r="C56" s="832" t="s">
        <v>202</v>
      </c>
      <c r="D56" s="833"/>
      <c r="E56" s="833"/>
      <c r="F56" s="367">
        <f>SUM(U56:AG56)</f>
        <v>0</v>
      </c>
      <c r="G56" s="615">
        <f>SUM(U56:AG56)</f>
        <v>0</v>
      </c>
      <c r="H56" s="615">
        <f>SUM(U56:AG56)</f>
        <v>0</v>
      </c>
      <c r="I56" s="615">
        <f>SUM(U56:AG56)</f>
        <v>0</v>
      </c>
      <c r="J56" s="641">
        <f t="shared" si="90"/>
        <v>0</v>
      </c>
      <c r="K56" s="641">
        <f t="shared" si="90"/>
        <v>0</v>
      </c>
      <c r="L56" s="562">
        <f t="shared" si="91"/>
        <v>0</v>
      </c>
      <c r="M56" s="148"/>
      <c r="N56" s="160">
        <f t="shared" si="9"/>
        <v>0</v>
      </c>
      <c r="O56" s="78">
        <f>N56</f>
        <v>0</v>
      </c>
      <c r="P56" s="13">
        <f>O56</f>
        <v>0</v>
      </c>
      <c r="Q56" s="13"/>
      <c r="R56" s="13"/>
      <c r="S56" s="13"/>
      <c r="T56" s="13"/>
      <c r="U56" s="13"/>
      <c r="V56" s="75"/>
      <c r="W56" s="13"/>
      <c r="X56" s="13"/>
      <c r="Y56" s="13"/>
      <c r="Z56" s="13"/>
      <c r="AA56" s="80"/>
      <c r="AB56" s="488">
        <f t="shared" si="13"/>
        <v>0</v>
      </c>
      <c r="AC56" s="413"/>
      <c r="AD56" s="13"/>
      <c r="AE56" s="80"/>
      <c r="AF56" s="80"/>
      <c r="AG56" s="80"/>
      <c r="AH56" s="45"/>
      <c r="AI56" s="168"/>
      <c r="AJ56" s="168"/>
    </row>
    <row r="57" spans="1:36" s="41" customFormat="1" ht="15" hidden="1" customHeight="1" x14ac:dyDescent="0.25">
      <c r="A57" s="125" t="s">
        <v>203</v>
      </c>
      <c r="B57" s="52" t="s">
        <v>649</v>
      </c>
      <c r="C57" s="832" t="s">
        <v>204</v>
      </c>
      <c r="D57" s="833"/>
      <c r="E57" s="833"/>
      <c r="F57" s="367">
        <f>SUM(U57:AG57)</f>
        <v>0</v>
      </c>
      <c r="G57" s="615">
        <f>SUM(U57:AG57)</f>
        <v>0</v>
      </c>
      <c r="H57" s="615">
        <f>SUM(U57:AG57)</f>
        <v>0</v>
      </c>
      <c r="I57" s="615">
        <f>SUM(U57:AG57)</f>
        <v>0</v>
      </c>
      <c r="J57" s="641">
        <f t="shared" si="90"/>
        <v>0</v>
      </c>
      <c r="K57" s="641">
        <f t="shared" si="90"/>
        <v>0</v>
      </c>
      <c r="L57" s="562">
        <f t="shared" si="91"/>
        <v>0</v>
      </c>
      <c r="M57" s="148"/>
      <c r="N57" s="160">
        <f t="shared" si="9"/>
        <v>0</v>
      </c>
      <c r="O57" s="78"/>
      <c r="P57" s="13"/>
      <c r="Q57" s="13"/>
      <c r="R57" s="13"/>
      <c r="S57" s="13"/>
      <c r="T57" s="13"/>
      <c r="U57" s="13"/>
      <c r="V57" s="75"/>
      <c r="W57" s="13"/>
      <c r="X57" s="13"/>
      <c r="Y57" s="13"/>
      <c r="Z57" s="13"/>
      <c r="AA57" s="80"/>
      <c r="AB57" s="488">
        <f t="shared" si="13"/>
        <v>0</v>
      </c>
      <c r="AC57" s="413"/>
      <c r="AD57" s="13"/>
      <c r="AE57" s="80"/>
      <c r="AF57" s="80"/>
      <c r="AG57" s="80"/>
      <c r="AH57" s="45"/>
      <c r="AI57" s="168"/>
      <c r="AJ57" s="168"/>
    </row>
    <row r="58" spans="1:36" s="41" customFormat="1" ht="15.75" hidden="1" customHeight="1" thickBot="1" x14ac:dyDescent="0.3">
      <c r="A58" s="125" t="s">
        <v>205</v>
      </c>
      <c r="B58" s="176" t="s">
        <v>650</v>
      </c>
      <c r="C58" s="837" t="s">
        <v>206</v>
      </c>
      <c r="D58" s="838"/>
      <c r="E58" s="838"/>
      <c r="F58" s="368">
        <f>SUM(U58:AG58)</f>
        <v>0</v>
      </c>
      <c r="G58" s="616">
        <f>SUM(U58:AG58)</f>
        <v>0</v>
      </c>
      <c r="H58" s="616">
        <f>SUM(U58:AG58)</f>
        <v>0</v>
      </c>
      <c r="I58" s="616">
        <f>SUM(U58:AG58)</f>
        <v>0</v>
      </c>
      <c r="J58" s="642">
        <f t="shared" si="90"/>
        <v>0</v>
      </c>
      <c r="K58" s="642">
        <f t="shared" si="90"/>
        <v>0</v>
      </c>
      <c r="L58" s="563">
        <f t="shared" si="91"/>
        <v>0</v>
      </c>
      <c r="M58" s="177"/>
      <c r="N58" s="160">
        <f t="shared" si="9"/>
        <v>0</v>
      </c>
      <c r="O58" s="78"/>
      <c r="P58" s="13"/>
      <c r="Q58" s="13"/>
      <c r="R58" s="13"/>
      <c r="S58" s="13"/>
      <c r="T58" s="13"/>
      <c r="U58" s="13"/>
      <c r="V58" s="75"/>
      <c r="W58" s="13"/>
      <c r="X58" s="13"/>
      <c r="Y58" s="13"/>
      <c r="Z58" s="13"/>
      <c r="AA58" s="80"/>
      <c r="AB58" s="488">
        <f t="shared" si="13"/>
        <v>0</v>
      </c>
      <c r="AC58" s="413"/>
      <c r="AD58" s="13"/>
      <c r="AE58" s="80"/>
      <c r="AF58" s="80"/>
      <c r="AG58" s="80"/>
      <c r="AH58" s="45"/>
      <c r="AI58" s="168"/>
      <c r="AJ58" s="168"/>
    </row>
    <row r="59" spans="1:36" ht="15.75" thickBot="1" x14ac:dyDescent="0.3">
      <c r="B59" s="82" t="s">
        <v>207</v>
      </c>
      <c r="C59" s="807" t="s">
        <v>208</v>
      </c>
      <c r="D59" s="808"/>
      <c r="E59" s="808"/>
      <c r="F59" s="369">
        <f t="shared" ref="F59:L59" si="92">F60+F61+F62+F63+F64+F65+F66+F70</f>
        <v>3671000</v>
      </c>
      <c r="G59" s="617">
        <f t="shared" si="92"/>
        <v>3671000</v>
      </c>
      <c r="H59" s="617">
        <f t="shared" si="92"/>
        <v>3861200</v>
      </c>
      <c r="I59" s="617">
        <f t="shared" si="92"/>
        <v>5412450</v>
      </c>
      <c r="J59" s="643">
        <f t="shared" ref="J59" si="93">J60+J61+J62+J63+J64+J65+J66+J70</f>
        <v>5675870</v>
      </c>
      <c r="K59" s="643">
        <f t="shared" si="92"/>
        <v>5358370</v>
      </c>
      <c r="L59" s="564">
        <f t="shared" si="92"/>
        <v>4264511</v>
      </c>
      <c r="M59" s="144">
        <f t="shared" ref="M59:AH59" si="94">M60+M61+M62+M63+M64+M65+M66+M70</f>
        <v>0</v>
      </c>
      <c r="N59" s="156">
        <f t="shared" si="9"/>
        <v>4264511</v>
      </c>
      <c r="O59" s="83">
        <f t="shared" ref="O59:U59" si="95">O60+O61+O62+O63+O64+O65+O66+O70</f>
        <v>0</v>
      </c>
      <c r="P59" s="85">
        <f t="shared" ref="P59" si="96">P60+P61+P62+P63+P64+P65+P66+P70</f>
        <v>0</v>
      </c>
      <c r="Q59" s="85">
        <f t="shared" si="95"/>
        <v>0</v>
      </c>
      <c r="R59" s="85">
        <f t="shared" si="95"/>
        <v>0</v>
      </c>
      <c r="S59" s="85">
        <f t="shared" si="95"/>
        <v>158000</v>
      </c>
      <c r="T59" s="85">
        <f t="shared" ref="T59" si="97">T60+T61+T62+T63+T64+T65+T66+T70</f>
        <v>0</v>
      </c>
      <c r="U59" s="85">
        <f t="shared" si="95"/>
        <v>4106511</v>
      </c>
      <c r="V59" s="84">
        <f t="shared" si="94"/>
        <v>193750</v>
      </c>
      <c r="W59" s="85">
        <f t="shared" si="94"/>
        <v>65655</v>
      </c>
      <c r="X59" s="85">
        <f t="shared" si="94"/>
        <v>63500</v>
      </c>
      <c r="Y59" s="85">
        <f t="shared" si="94"/>
        <v>78275</v>
      </c>
      <c r="Z59" s="85">
        <f t="shared" si="94"/>
        <v>153035</v>
      </c>
      <c r="AA59" s="88">
        <f t="shared" si="94"/>
        <v>79035</v>
      </c>
      <c r="AB59" s="484">
        <f t="shared" si="13"/>
        <v>633250</v>
      </c>
      <c r="AC59" s="409">
        <f t="shared" si="94"/>
        <v>191570</v>
      </c>
      <c r="AD59" s="85">
        <f t="shared" si="94"/>
        <v>393452</v>
      </c>
      <c r="AE59" s="88">
        <f t="shared" si="94"/>
        <v>552729</v>
      </c>
      <c r="AF59" s="88">
        <f t="shared" si="94"/>
        <v>537100</v>
      </c>
      <c r="AG59" s="88">
        <f t="shared" si="94"/>
        <v>698750</v>
      </c>
      <c r="AH59" s="89">
        <f t="shared" si="94"/>
        <v>1257660</v>
      </c>
      <c r="AI59" s="168"/>
      <c r="AJ59" s="168"/>
    </row>
    <row r="60" spans="1:36" s="18" customFormat="1" ht="15" hidden="1" customHeight="1" x14ac:dyDescent="0.25">
      <c r="A60" s="125" t="s">
        <v>864</v>
      </c>
      <c r="B60" s="114" t="s">
        <v>865</v>
      </c>
      <c r="C60" s="834" t="s">
        <v>866</v>
      </c>
      <c r="D60" s="835"/>
      <c r="E60" s="835"/>
      <c r="F60" s="364">
        <f>SUM(U60:AG60)</f>
        <v>0</v>
      </c>
      <c r="G60" s="612">
        <f>SUM(U60:AG60)</f>
        <v>0</v>
      </c>
      <c r="H60" s="612">
        <f>SUM(U60:AG60)</f>
        <v>0</v>
      </c>
      <c r="I60" s="612">
        <f>SUM(U60:AG60)</f>
        <v>0</v>
      </c>
      <c r="J60" s="638">
        <f t="shared" ref="J60:K64" si="98">SUM(U60:AG60)</f>
        <v>0</v>
      </c>
      <c r="K60" s="638">
        <f t="shared" si="98"/>
        <v>0</v>
      </c>
      <c r="L60" s="559">
        <f t="shared" ref="L60:L65" si="99">SUM(V60:AH60)</f>
        <v>0</v>
      </c>
      <c r="M60" s="140"/>
      <c r="N60" s="158">
        <f t="shared" si="9"/>
        <v>0</v>
      </c>
      <c r="O60" s="91"/>
      <c r="P60" s="93"/>
      <c r="Q60" s="93"/>
      <c r="R60" s="93"/>
      <c r="S60" s="93"/>
      <c r="T60" s="93"/>
      <c r="U60" s="93"/>
      <c r="V60" s="92"/>
      <c r="W60" s="93"/>
      <c r="X60" s="93"/>
      <c r="Y60" s="93"/>
      <c r="Z60" s="93"/>
      <c r="AA60" s="96"/>
      <c r="AB60" s="487">
        <f t="shared" si="13"/>
        <v>0</v>
      </c>
      <c r="AC60" s="412"/>
      <c r="AD60" s="93"/>
      <c r="AE60" s="96"/>
      <c r="AF60" s="96"/>
      <c r="AG60" s="96"/>
      <c r="AH60" s="97"/>
      <c r="AI60" s="168"/>
      <c r="AJ60" s="168"/>
    </row>
    <row r="61" spans="1:36" s="18" customFormat="1" x14ac:dyDescent="0.25">
      <c r="A61" s="125" t="s">
        <v>209</v>
      </c>
      <c r="B61" s="114" t="s">
        <v>651</v>
      </c>
      <c r="C61" s="834" t="s">
        <v>210</v>
      </c>
      <c r="D61" s="835"/>
      <c r="E61" s="835"/>
      <c r="F61" s="364">
        <v>0</v>
      </c>
      <c r="G61" s="612">
        <v>0</v>
      </c>
      <c r="H61" s="612">
        <v>0</v>
      </c>
      <c r="I61" s="612">
        <v>84500</v>
      </c>
      <c r="J61" s="638">
        <v>158000</v>
      </c>
      <c r="K61" s="638">
        <v>158000</v>
      </c>
      <c r="L61" s="559">
        <f t="shared" si="99"/>
        <v>158000</v>
      </c>
      <c r="M61" s="140"/>
      <c r="N61" s="158">
        <f t="shared" si="9"/>
        <v>158000</v>
      </c>
      <c r="O61" s="91"/>
      <c r="P61" s="93"/>
      <c r="Q61" s="93"/>
      <c r="R61" s="93"/>
      <c r="S61" s="93">
        <f>N61</f>
        <v>158000</v>
      </c>
      <c r="T61" s="93"/>
      <c r="U61" s="93"/>
      <c r="V61" s="92"/>
      <c r="W61" s="93"/>
      <c r="X61" s="93"/>
      <c r="Y61" s="93"/>
      <c r="Z61" s="93"/>
      <c r="AA61" s="96"/>
      <c r="AB61" s="487">
        <f t="shared" si="13"/>
        <v>0</v>
      </c>
      <c r="AC61" s="412"/>
      <c r="AD61" s="93"/>
      <c r="AE61" s="96">
        <v>84500</v>
      </c>
      <c r="AF61" s="96"/>
      <c r="AG61" s="96">
        <v>73500</v>
      </c>
      <c r="AH61" s="97"/>
      <c r="AI61" s="168"/>
      <c r="AJ61" s="168"/>
    </row>
    <row r="62" spans="1:36" s="18" customFormat="1" ht="15" hidden="1" customHeight="1" x14ac:dyDescent="0.25">
      <c r="A62" s="125" t="s">
        <v>211</v>
      </c>
      <c r="B62" s="90" t="s">
        <v>652</v>
      </c>
      <c r="C62" s="803" t="s">
        <v>352</v>
      </c>
      <c r="D62" s="804"/>
      <c r="E62" s="804"/>
      <c r="F62" s="366">
        <f>SUM(U62:AG62)</f>
        <v>0</v>
      </c>
      <c r="G62" s="614">
        <f>SUM(U62:AG62)</f>
        <v>0</v>
      </c>
      <c r="H62" s="614">
        <f>SUM(U62:AG62)</f>
        <v>0</v>
      </c>
      <c r="I62" s="614">
        <f>SUM(U62:AG62)</f>
        <v>0</v>
      </c>
      <c r="J62" s="640">
        <f t="shared" si="98"/>
        <v>0</v>
      </c>
      <c r="K62" s="640">
        <f t="shared" si="98"/>
        <v>0</v>
      </c>
      <c r="L62" s="561">
        <f t="shared" si="99"/>
        <v>0</v>
      </c>
      <c r="M62" s="142"/>
      <c r="N62" s="158">
        <f t="shared" si="9"/>
        <v>0</v>
      </c>
      <c r="O62" s="91"/>
      <c r="P62" s="93"/>
      <c r="Q62" s="93"/>
      <c r="R62" s="93"/>
      <c r="S62" s="93"/>
      <c r="T62" s="93"/>
      <c r="U62" s="93"/>
      <c r="V62" s="92"/>
      <c r="W62" s="93"/>
      <c r="X62" s="93"/>
      <c r="Y62" s="93"/>
      <c r="Z62" s="93"/>
      <c r="AA62" s="96"/>
      <c r="AB62" s="487">
        <f t="shared" si="13"/>
        <v>0</v>
      </c>
      <c r="AC62" s="412"/>
      <c r="AD62" s="93"/>
      <c r="AE62" s="96"/>
      <c r="AF62" s="96"/>
      <c r="AG62" s="96"/>
      <c r="AH62" s="97"/>
      <c r="AI62" s="168"/>
      <c r="AJ62" s="168"/>
    </row>
    <row r="63" spans="1:36" s="18" customFormat="1" ht="15" hidden="1" customHeight="1" x14ac:dyDescent="0.25">
      <c r="A63" s="125" t="s">
        <v>212</v>
      </c>
      <c r="B63" s="114" t="s">
        <v>653</v>
      </c>
      <c r="C63" s="803" t="s">
        <v>867</v>
      </c>
      <c r="D63" s="804"/>
      <c r="E63" s="804"/>
      <c r="F63" s="366">
        <f>SUM(U63:AG63)</f>
        <v>0</v>
      </c>
      <c r="G63" s="614">
        <f>SUM(U63:AG63)</f>
        <v>0</v>
      </c>
      <c r="H63" s="614">
        <f>SUM(U63:AG63)</f>
        <v>0</v>
      </c>
      <c r="I63" s="614">
        <f>SUM(U63:AG63)</f>
        <v>0</v>
      </c>
      <c r="J63" s="640">
        <f t="shared" si="98"/>
        <v>0</v>
      </c>
      <c r="K63" s="640">
        <f t="shared" si="98"/>
        <v>0</v>
      </c>
      <c r="L63" s="561">
        <f t="shared" si="99"/>
        <v>0</v>
      </c>
      <c r="M63" s="142"/>
      <c r="N63" s="158">
        <f t="shared" si="9"/>
        <v>0</v>
      </c>
      <c r="O63" s="91"/>
      <c r="P63" s="93"/>
      <c r="Q63" s="93"/>
      <c r="R63" s="93"/>
      <c r="S63" s="93"/>
      <c r="T63" s="93"/>
      <c r="U63" s="93"/>
      <c r="V63" s="92"/>
      <c r="W63" s="93"/>
      <c r="X63" s="93"/>
      <c r="Y63" s="93"/>
      <c r="Z63" s="93"/>
      <c r="AA63" s="96"/>
      <c r="AB63" s="487">
        <f t="shared" si="13"/>
        <v>0</v>
      </c>
      <c r="AC63" s="412"/>
      <c r="AD63" s="93"/>
      <c r="AE63" s="96"/>
      <c r="AF63" s="96"/>
      <c r="AG63" s="96"/>
      <c r="AH63" s="97"/>
      <c r="AI63" s="168"/>
      <c r="AJ63" s="168"/>
    </row>
    <row r="64" spans="1:36" s="18" customFormat="1" ht="15" hidden="1" customHeight="1" x14ac:dyDescent="0.25">
      <c r="A64" s="125" t="s">
        <v>213</v>
      </c>
      <c r="B64" s="90" t="s">
        <v>654</v>
      </c>
      <c r="C64" s="803" t="s">
        <v>868</v>
      </c>
      <c r="D64" s="804"/>
      <c r="E64" s="804"/>
      <c r="F64" s="366">
        <f>SUM(U64:AG64)</f>
        <v>0</v>
      </c>
      <c r="G64" s="614">
        <f>SUM(U64:AG64)</f>
        <v>0</v>
      </c>
      <c r="H64" s="614">
        <f>SUM(U64:AG64)</f>
        <v>0</v>
      </c>
      <c r="I64" s="614">
        <f>SUM(U64:AG64)</f>
        <v>0</v>
      </c>
      <c r="J64" s="640">
        <f t="shared" si="98"/>
        <v>0</v>
      </c>
      <c r="K64" s="640">
        <f t="shared" si="98"/>
        <v>0</v>
      </c>
      <c r="L64" s="561">
        <f t="shared" si="99"/>
        <v>0</v>
      </c>
      <c r="M64" s="142"/>
      <c r="N64" s="158">
        <f t="shared" si="9"/>
        <v>0</v>
      </c>
      <c r="O64" s="91"/>
      <c r="P64" s="93"/>
      <c r="Q64" s="93"/>
      <c r="R64" s="93"/>
      <c r="S64" s="93"/>
      <c r="T64" s="93"/>
      <c r="U64" s="93"/>
      <c r="V64" s="92"/>
      <c r="W64" s="93"/>
      <c r="X64" s="93"/>
      <c r="Y64" s="93"/>
      <c r="Z64" s="93"/>
      <c r="AA64" s="96"/>
      <c r="AB64" s="487">
        <f t="shared" si="13"/>
        <v>0</v>
      </c>
      <c r="AC64" s="412"/>
      <c r="AD64" s="93"/>
      <c r="AE64" s="96"/>
      <c r="AF64" s="96"/>
      <c r="AG64" s="96"/>
      <c r="AH64" s="97"/>
      <c r="AI64" s="168"/>
      <c r="AJ64" s="168"/>
    </row>
    <row r="65" spans="1:41" s="18" customFormat="1" x14ac:dyDescent="0.25">
      <c r="A65" s="125" t="s">
        <v>214</v>
      </c>
      <c r="B65" s="114" t="s">
        <v>655</v>
      </c>
      <c r="C65" s="803" t="s">
        <v>215</v>
      </c>
      <c r="D65" s="804"/>
      <c r="E65" s="804"/>
      <c r="F65" s="366">
        <v>1200000</v>
      </c>
      <c r="G65" s="614">
        <v>0</v>
      </c>
      <c r="H65" s="614">
        <v>0</v>
      </c>
      <c r="I65" s="614">
        <v>0</v>
      </c>
      <c r="J65" s="640">
        <v>0</v>
      </c>
      <c r="K65" s="640">
        <v>0</v>
      </c>
      <c r="L65" s="561">
        <f t="shared" si="99"/>
        <v>0</v>
      </c>
      <c r="M65" s="142"/>
      <c r="N65" s="158">
        <f t="shared" si="9"/>
        <v>0</v>
      </c>
      <c r="O65" s="91"/>
      <c r="P65" s="93"/>
      <c r="Q65" s="93"/>
      <c r="R65" s="93"/>
      <c r="S65" s="93"/>
      <c r="T65" s="93">
        <f>N65</f>
        <v>0</v>
      </c>
      <c r="U65" s="93"/>
      <c r="V65" s="92"/>
      <c r="W65" s="93"/>
      <c r="X65" s="93"/>
      <c r="Y65" s="93"/>
      <c r="Z65" s="93"/>
      <c r="AA65" s="96"/>
      <c r="AB65" s="487">
        <f t="shared" si="13"/>
        <v>0</v>
      </c>
      <c r="AC65" s="412"/>
      <c r="AD65" s="93"/>
      <c r="AE65" s="96"/>
      <c r="AF65" s="96"/>
      <c r="AG65" s="96"/>
      <c r="AH65" s="97"/>
      <c r="AI65" s="168"/>
      <c r="AJ65" s="168"/>
    </row>
    <row r="66" spans="1:41" s="18" customFormat="1" x14ac:dyDescent="0.25">
      <c r="A66" s="125" t="s">
        <v>216</v>
      </c>
      <c r="B66" s="90" t="s">
        <v>656</v>
      </c>
      <c r="C66" s="803" t="s">
        <v>217</v>
      </c>
      <c r="D66" s="804"/>
      <c r="E66" s="804"/>
      <c r="F66" s="366">
        <f t="shared" ref="F66:L66" si="100">F67+F68+F69</f>
        <v>335000</v>
      </c>
      <c r="G66" s="614">
        <f t="shared" si="100"/>
        <v>335000</v>
      </c>
      <c r="H66" s="614">
        <f t="shared" si="100"/>
        <v>317500</v>
      </c>
      <c r="I66" s="614">
        <f t="shared" si="100"/>
        <v>317500</v>
      </c>
      <c r="J66" s="640">
        <f t="shared" ref="J66" si="101">J67+J68+J69</f>
        <v>317500</v>
      </c>
      <c r="K66" s="640">
        <f t="shared" si="100"/>
        <v>0</v>
      </c>
      <c r="L66" s="561">
        <f t="shared" si="100"/>
        <v>0</v>
      </c>
      <c r="M66" s="142">
        <f t="shared" ref="M66:AH66" si="102">M67+M68+M69</f>
        <v>0</v>
      </c>
      <c r="N66" s="158">
        <f t="shared" si="9"/>
        <v>0</v>
      </c>
      <c r="O66" s="91">
        <f t="shared" ref="O66:U66" si="103">O67+O68+O69</f>
        <v>0</v>
      </c>
      <c r="P66" s="93">
        <f t="shared" ref="P66" si="104">P67+P68+P69</f>
        <v>0</v>
      </c>
      <c r="Q66" s="93">
        <f t="shared" si="103"/>
        <v>0</v>
      </c>
      <c r="R66" s="93">
        <f t="shared" si="103"/>
        <v>0</v>
      </c>
      <c r="S66" s="93">
        <f t="shared" si="103"/>
        <v>0</v>
      </c>
      <c r="T66" s="93">
        <f t="shared" ref="T66" si="105">T67+T68+T69</f>
        <v>0</v>
      </c>
      <c r="U66" s="93">
        <f t="shared" si="103"/>
        <v>0</v>
      </c>
      <c r="V66" s="92">
        <f t="shared" si="102"/>
        <v>167500</v>
      </c>
      <c r="W66" s="93">
        <f t="shared" si="102"/>
        <v>0</v>
      </c>
      <c r="X66" s="93">
        <f t="shared" si="102"/>
        <v>0</v>
      </c>
      <c r="Y66" s="93">
        <f t="shared" si="102"/>
        <v>0</v>
      </c>
      <c r="Z66" s="93">
        <f t="shared" si="102"/>
        <v>0</v>
      </c>
      <c r="AA66" s="96">
        <f t="shared" si="102"/>
        <v>0</v>
      </c>
      <c r="AB66" s="487">
        <f t="shared" si="13"/>
        <v>167500</v>
      </c>
      <c r="AC66" s="412">
        <f t="shared" si="102"/>
        <v>-17500</v>
      </c>
      <c r="AD66" s="93">
        <f t="shared" si="102"/>
        <v>167500</v>
      </c>
      <c r="AE66" s="96">
        <f t="shared" si="102"/>
        <v>0</v>
      </c>
      <c r="AF66" s="96">
        <f t="shared" si="102"/>
        <v>0</v>
      </c>
      <c r="AG66" s="96">
        <f t="shared" si="102"/>
        <v>0</v>
      </c>
      <c r="AH66" s="97">
        <f t="shared" si="102"/>
        <v>-317500</v>
      </c>
      <c r="AI66" s="168"/>
      <c r="AJ66" s="168"/>
    </row>
    <row r="67" spans="1:41" ht="15" hidden="1" customHeight="1" x14ac:dyDescent="0.25">
      <c r="B67" s="54"/>
      <c r="C67" s="2"/>
      <c r="D67" s="801" t="s">
        <v>343</v>
      </c>
      <c r="E67" s="801"/>
      <c r="F67" s="373">
        <f>SUM(U67:AG67)</f>
        <v>0</v>
      </c>
      <c r="G67" s="621">
        <f>SUM(U67:AG67)</f>
        <v>0</v>
      </c>
      <c r="H67" s="621">
        <f>SUM(U67:AG67)</f>
        <v>0</v>
      </c>
      <c r="I67" s="621">
        <f>SUM(U67:AG67)</f>
        <v>0</v>
      </c>
      <c r="J67" s="647">
        <f>SUM(U67:AG67)</f>
        <v>0</v>
      </c>
      <c r="K67" s="647">
        <f>SUM(V67:AH67)</f>
        <v>0</v>
      </c>
      <c r="L67" s="568">
        <f t="shared" ref="L67:L69" si="106">SUM(V67:AH67)</f>
        <v>0</v>
      </c>
      <c r="M67" s="141"/>
      <c r="N67" s="159">
        <f t="shared" si="9"/>
        <v>0</v>
      </c>
      <c r="O67" s="77"/>
      <c r="P67" s="1"/>
      <c r="Q67" s="1"/>
      <c r="R67" s="1"/>
      <c r="S67" s="1"/>
      <c r="T67" s="1"/>
      <c r="U67" s="1"/>
      <c r="V67" s="73"/>
      <c r="W67" s="1"/>
      <c r="X67" s="1"/>
      <c r="Y67" s="1"/>
      <c r="Z67" s="1"/>
      <c r="AA67" s="79"/>
      <c r="AB67" s="489">
        <f t="shared" si="13"/>
        <v>0</v>
      </c>
      <c r="AC67" s="414"/>
      <c r="AD67" s="1"/>
      <c r="AE67" s="79"/>
      <c r="AF67" s="79"/>
      <c r="AG67" s="79"/>
      <c r="AH67" s="44"/>
      <c r="AI67" s="168"/>
      <c r="AJ67" s="168"/>
    </row>
    <row r="68" spans="1:41" x14ac:dyDescent="0.25">
      <c r="B68" s="54"/>
      <c r="C68" s="2"/>
      <c r="D68" s="801" t="s">
        <v>344</v>
      </c>
      <c r="E68" s="801"/>
      <c r="F68" s="373">
        <v>335000</v>
      </c>
      <c r="G68" s="621">
        <v>335000</v>
      </c>
      <c r="H68" s="621">
        <v>317500</v>
      </c>
      <c r="I68" s="621">
        <v>317500</v>
      </c>
      <c r="J68" s="647">
        <v>317500</v>
      </c>
      <c r="K68" s="647">
        <v>0</v>
      </c>
      <c r="L68" s="568">
        <f>SUM(AB68:AH68)</f>
        <v>0</v>
      </c>
      <c r="M68" s="141"/>
      <c r="N68" s="159">
        <f t="shared" si="9"/>
        <v>0</v>
      </c>
      <c r="O68" s="77"/>
      <c r="P68" s="1"/>
      <c r="Q68" s="1"/>
      <c r="R68" s="1"/>
      <c r="S68" s="1"/>
      <c r="T68" s="1"/>
      <c r="U68" s="1">
        <f>N68</f>
        <v>0</v>
      </c>
      <c r="V68" s="73">
        <v>167500</v>
      </c>
      <c r="W68" s="1"/>
      <c r="X68" s="1"/>
      <c r="Y68" s="1"/>
      <c r="Z68" s="1"/>
      <c r="AA68" s="79"/>
      <c r="AB68" s="489">
        <f t="shared" si="13"/>
        <v>167500</v>
      </c>
      <c r="AC68" s="414">
        <v>-17500</v>
      </c>
      <c r="AD68" s="1">
        <v>167500</v>
      </c>
      <c r="AE68" s="79"/>
      <c r="AF68" s="79"/>
      <c r="AG68" s="79"/>
      <c r="AH68" s="44">
        <v>-317500</v>
      </c>
      <c r="AI68" s="168"/>
      <c r="AJ68" s="168"/>
    </row>
    <row r="69" spans="1:41" ht="15" hidden="1" customHeight="1" x14ac:dyDescent="0.25">
      <c r="B69" s="54"/>
      <c r="C69" s="2"/>
      <c r="D69" s="801" t="s">
        <v>345</v>
      </c>
      <c r="E69" s="801"/>
      <c r="F69" s="373">
        <f>SUM(U69:AG69)</f>
        <v>0</v>
      </c>
      <c r="G69" s="621">
        <f>SUM(U69:AG69)</f>
        <v>0</v>
      </c>
      <c r="H69" s="621">
        <f>SUM(U69:AG69)</f>
        <v>0</v>
      </c>
      <c r="I69" s="621">
        <f>SUM(U69:AG69)</f>
        <v>0</v>
      </c>
      <c r="J69" s="647">
        <f>SUM(U69:AG69)</f>
        <v>0</v>
      </c>
      <c r="K69" s="647">
        <f>SUM(V69:AH69)</f>
        <v>0</v>
      </c>
      <c r="L69" s="568">
        <f t="shared" si="106"/>
        <v>0</v>
      </c>
      <c r="M69" s="141"/>
      <c r="N69" s="159">
        <f t="shared" si="9"/>
        <v>0</v>
      </c>
      <c r="O69" s="77"/>
      <c r="P69" s="1"/>
      <c r="Q69" s="1"/>
      <c r="R69" s="1"/>
      <c r="S69" s="1"/>
      <c r="T69" s="1"/>
      <c r="U69" s="1"/>
      <c r="V69" s="73"/>
      <c r="W69" s="1"/>
      <c r="X69" s="1"/>
      <c r="Y69" s="1"/>
      <c r="Z69" s="1"/>
      <c r="AA69" s="79"/>
      <c r="AB69" s="489">
        <f t="shared" si="13"/>
        <v>0</v>
      </c>
      <c r="AC69" s="414"/>
      <c r="AD69" s="1"/>
      <c r="AE69" s="79"/>
      <c r="AF69" s="79"/>
      <c r="AG69" s="79"/>
      <c r="AH69" s="44"/>
      <c r="AI69" s="168"/>
      <c r="AJ69" s="168"/>
    </row>
    <row r="70" spans="1:41" s="18" customFormat="1" x14ac:dyDescent="0.25">
      <c r="A70" s="125" t="s">
        <v>218</v>
      </c>
      <c r="B70" s="90" t="s">
        <v>657</v>
      </c>
      <c r="C70" s="803" t="s">
        <v>219</v>
      </c>
      <c r="D70" s="804"/>
      <c r="E70" s="804"/>
      <c r="F70" s="366">
        <f t="shared" ref="F70:L70" si="107">F71+F72+F73+F80</f>
        <v>2136000</v>
      </c>
      <c r="G70" s="614">
        <f t="shared" si="107"/>
        <v>3336000</v>
      </c>
      <c r="H70" s="614">
        <f t="shared" si="107"/>
        <v>3543700</v>
      </c>
      <c r="I70" s="614">
        <f t="shared" si="107"/>
        <v>5010450</v>
      </c>
      <c r="J70" s="640">
        <f t="shared" ref="J70" si="108">J71+J72+J73+J80</f>
        <v>5200370</v>
      </c>
      <c r="K70" s="640">
        <f t="shared" si="107"/>
        <v>5200370</v>
      </c>
      <c r="L70" s="561">
        <f t="shared" si="107"/>
        <v>4106511</v>
      </c>
      <c r="M70" s="142">
        <f t="shared" ref="M70:AH70" si="109">M71+M72+M73+M80</f>
        <v>0</v>
      </c>
      <c r="N70" s="158">
        <f t="shared" ref="N70:N139" si="110">SUM(L70:M70)</f>
        <v>4106511</v>
      </c>
      <c r="O70" s="91">
        <f t="shared" ref="O70:U70" si="111">O71+O72+O73+O80</f>
        <v>0</v>
      </c>
      <c r="P70" s="93">
        <f t="shared" ref="P70" si="112">P71+P72+P73+P80</f>
        <v>0</v>
      </c>
      <c r="Q70" s="93">
        <f t="shared" si="111"/>
        <v>0</v>
      </c>
      <c r="R70" s="93">
        <f t="shared" si="111"/>
        <v>0</v>
      </c>
      <c r="S70" s="93">
        <f t="shared" si="111"/>
        <v>0</v>
      </c>
      <c r="T70" s="93">
        <f t="shared" ref="T70" si="113">T71+T72+T73+T80</f>
        <v>0</v>
      </c>
      <c r="U70" s="93">
        <f t="shared" si="111"/>
        <v>4106511</v>
      </c>
      <c r="V70" s="92">
        <f t="shared" si="109"/>
        <v>26250</v>
      </c>
      <c r="W70" s="93">
        <f t="shared" si="109"/>
        <v>65655</v>
      </c>
      <c r="X70" s="93">
        <f t="shared" si="109"/>
        <v>63500</v>
      </c>
      <c r="Y70" s="93">
        <f t="shared" si="109"/>
        <v>78275</v>
      </c>
      <c r="Z70" s="93">
        <f t="shared" si="109"/>
        <v>153035</v>
      </c>
      <c r="AA70" s="96">
        <f t="shared" si="109"/>
        <v>79035</v>
      </c>
      <c r="AB70" s="487">
        <f t="shared" ref="AB70:AB136" si="114">SUM(V70:AA70)</f>
        <v>465750</v>
      </c>
      <c r="AC70" s="412">
        <f t="shared" si="109"/>
        <v>209070</v>
      </c>
      <c r="AD70" s="93">
        <f t="shared" si="109"/>
        <v>225952</v>
      </c>
      <c r="AE70" s="96">
        <f t="shared" si="109"/>
        <v>468229</v>
      </c>
      <c r="AF70" s="96">
        <f t="shared" si="109"/>
        <v>537100</v>
      </c>
      <c r="AG70" s="96">
        <f t="shared" si="109"/>
        <v>625250</v>
      </c>
      <c r="AH70" s="97">
        <f t="shared" si="109"/>
        <v>1575160</v>
      </c>
      <c r="AI70" s="168"/>
      <c r="AJ70" s="168"/>
    </row>
    <row r="71" spans="1:41" s="189" customFormat="1" x14ac:dyDescent="0.25">
      <c r="A71" s="308" t="s">
        <v>1103</v>
      </c>
      <c r="B71" s="169"/>
      <c r="C71" s="178"/>
      <c r="D71" s="814" t="s">
        <v>835</v>
      </c>
      <c r="E71" s="814"/>
      <c r="F71" s="365">
        <v>960000</v>
      </c>
      <c r="G71" s="613">
        <v>0</v>
      </c>
      <c r="H71" s="613">
        <v>0</v>
      </c>
      <c r="I71" s="613">
        <v>0</v>
      </c>
      <c r="J71" s="639">
        <v>0</v>
      </c>
      <c r="K71" s="639">
        <v>0</v>
      </c>
      <c r="L71" s="560">
        <f t="shared" ref="L71:L72" si="115">SUM(AB71:AH71)</f>
        <v>0</v>
      </c>
      <c r="M71" s="170"/>
      <c r="N71" s="171">
        <f t="shared" si="110"/>
        <v>0</v>
      </c>
      <c r="O71" s="181"/>
      <c r="P71" s="173"/>
      <c r="Q71" s="173"/>
      <c r="R71" s="173"/>
      <c r="S71" s="173"/>
      <c r="T71" s="173"/>
      <c r="U71" s="173">
        <f>N71</f>
        <v>0</v>
      </c>
      <c r="V71" s="179"/>
      <c r="W71" s="173"/>
      <c r="X71" s="173"/>
      <c r="Y71" s="173"/>
      <c r="Z71" s="173"/>
      <c r="AA71" s="174"/>
      <c r="AB71" s="486">
        <f t="shared" si="114"/>
        <v>0</v>
      </c>
      <c r="AC71" s="411"/>
      <c r="AD71" s="173"/>
      <c r="AE71" s="174"/>
      <c r="AF71" s="174"/>
      <c r="AG71" s="174"/>
      <c r="AH71" s="175"/>
      <c r="AI71" s="168"/>
      <c r="AJ71" s="168"/>
    </row>
    <row r="72" spans="1:41" s="189" customFormat="1" x14ac:dyDescent="0.25">
      <c r="A72" s="308" t="s">
        <v>1104</v>
      </c>
      <c r="B72" s="169"/>
      <c r="C72" s="178"/>
      <c r="D72" s="814" t="s">
        <v>346</v>
      </c>
      <c r="E72" s="814"/>
      <c r="F72" s="365">
        <v>300000</v>
      </c>
      <c r="G72" s="613">
        <v>300000</v>
      </c>
      <c r="H72" s="613">
        <v>300000</v>
      </c>
      <c r="I72" s="613">
        <v>300000</v>
      </c>
      <c r="J72" s="639">
        <v>300000</v>
      </c>
      <c r="K72" s="639">
        <v>300000</v>
      </c>
      <c r="L72" s="560">
        <f t="shared" si="115"/>
        <v>100752</v>
      </c>
      <c r="M72" s="170"/>
      <c r="N72" s="171">
        <f t="shared" si="110"/>
        <v>100752</v>
      </c>
      <c r="O72" s="181"/>
      <c r="P72" s="173"/>
      <c r="Q72" s="173"/>
      <c r="R72" s="173"/>
      <c r="S72" s="173"/>
      <c r="T72" s="173"/>
      <c r="U72" s="173">
        <f>N72</f>
        <v>100752</v>
      </c>
      <c r="V72" s="179"/>
      <c r="W72" s="173"/>
      <c r="X72" s="173"/>
      <c r="Y72" s="173"/>
      <c r="Z72" s="173"/>
      <c r="AA72" s="174"/>
      <c r="AB72" s="486">
        <f t="shared" si="114"/>
        <v>0</v>
      </c>
      <c r="AC72" s="411">
        <v>40000</v>
      </c>
      <c r="AD72" s="173">
        <v>60752</v>
      </c>
      <c r="AE72" s="174"/>
      <c r="AF72" s="174"/>
      <c r="AG72" s="174"/>
      <c r="AH72" s="175"/>
      <c r="AI72" s="168"/>
      <c r="AJ72" s="168"/>
    </row>
    <row r="73" spans="1:41" s="189" customFormat="1" x14ac:dyDescent="0.25">
      <c r="A73" s="308" t="s">
        <v>1105</v>
      </c>
      <c r="B73" s="169"/>
      <c r="C73" s="178"/>
      <c r="D73" s="814" t="s">
        <v>836</v>
      </c>
      <c r="E73" s="814"/>
      <c r="F73" s="365">
        <f>SUM(F74:F79)</f>
        <v>600000</v>
      </c>
      <c r="G73" s="613">
        <f t="shared" ref="G73:AH73" si="116">SUM(G74:G79)</f>
        <v>2760000</v>
      </c>
      <c r="H73" s="613">
        <f t="shared" ref="H73:J73" si="117">SUM(H74:H79)</f>
        <v>2915000</v>
      </c>
      <c r="I73" s="613">
        <f t="shared" si="117"/>
        <v>4415000</v>
      </c>
      <c r="J73" s="639">
        <f t="shared" si="117"/>
        <v>4504920</v>
      </c>
      <c r="K73" s="639">
        <f t="shared" si="116"/>
        <v>4504920</v>
      </c>
      <c r="L73" s="560">
        <f t="shared" si="116"/>
        <v>3633309</v>
      </c>
      <c r="M73" s="170">
        <f t="shared" si="116"/>
        <v>0</v>
      </c>
      <c r="N73" s="171">
        <f t="shared" si="116"/>
        <v>3633309</v>
      </c>
      <c r="O73" s="181">
        <f t="shared" si="116"/>
        <v>0</v>
      </c>
      <c r="P73" s="173">
        <f t="shared" si="116"/>
        <v>0</v>
      </c>
      <c r="Q73" s="173">
        <f t="shared" si="116"/>
        <v>0</v>
      </c>
      <c r="R73" s="173">
        <f t="shared" si="116"/>
        <v>0</v>
      </c>
      <c r="S73" s="173">
        <f t="shared" si="116"/>
        <v>0</v>
      </c>
      <c r="T73" s="173">
        <f t="shared" si="116"/>
        <v>0</v>
      </c>
      <c r="U73" s="173">
        <f t="shared" si="116"/>
        <v>3633309</v>
      </c>
      <c r="V73" s="179">
        <f t="shared" si="116"/>
        <v>7500</v>
      </c>
      <c r="W73" s="173">
        <f t="shared" si="116"/>
        <v>39405</v>
      </c>
      <c r="X73" s="173">
        <f t="shared" si="116"/>
        <v>41000</v>
      </c>
      <c r="Y73" s="173">
        <f t="shared" si="116"/>
        <v>50775</v>
      </c>
      <c r="Z73" s="173">
        <f t="shared" si="116"/>
        <v>138035</v>
      </c>
      <c r="AA73" s="174">
        <f t="shared" si="116"/>
        <v>54035</v>
      </c>
      <c r="AB73" s="486">
        <f t="shared" si="116"/>
        <v>330750</v>
      </c>
      <c r="AC73" s="411">
        <f t="shared" si="116"/>
        <v>92870</v>
      </c>
      <c r="AD73" s="173">
        <f t="shared" si="116"/>
        <v>165200</v>
      </c>
      <c r="AE73" s="174">
        <f t="shared" si="116"/>
        <v>454479</v>
      </c>
      <c r="AF73" s="174">
        <f t="shared" si="116"/>
        <v>512100</v>
      </c>
      <c r="AG73" s="174">
        <f t="shared" si="116"/>
        <v>526500</v>
      </c>
      <c r="AH73" s="175">
        <f t="shared" si="116"/>
        <v>1551410</v>
      </c>
      <c r="AI73" s="168"/>
      <c r="AJ73" s="168"/>
      <c r="AN73" s="190"/>
    </row>
    <row r="74" spans="1:41" x14ac:dyDescent="0.25">
      <c r="B74" s="54"/>
      <c r="C74" s="2"/>
      <c r="D74" s="588"/>
      <c r="E74" s="588" t="s">
        <v>1101</v>
      </c>
      <c r="F74" s="373">
        <v>0</v>
      </c>
      <c r="G74" s="621">
        <v>0</v>
      </c>
      <c r="H74" s="621">
        <v>0</v>
      </c>
      <c r="I74" s="621">
        <v>1500000</v>
      </c>
      <c r="J74" s="647">
        <v>1500000</v>
      </c>
      <c r="K74" s="647">
        <v>800000</v>
      </c>
      <c r="L74" s="568">
        <f t="shared" ref="L74" si="118">SUM(AB74:AH74)</f>
        <v>800000</v>
      </c>
      <c r="M74" s="141"/>
      <c r="N74" s="159">
        <f t="shared" ref="N74" si="119">SUM(L74:M74)</f>
        <v>800000</v>
      </c>
      <c r="O74" s="77"/>
      <c r="P74" s="1"/>
      <c r="Q74" s="1"/>
      <c r="R74" s="1"/>
      <c r="S74" s="1"/>
      <c r="T74" s="1"/>
      <c r="U74" s="1">
        <f>N74</f>
        <v>800000</v>
      </c>
      <c r="V74" s="73"/>
      <c r="W74" s="1"/>
      <c r="X74" s="1"/>
      <c r="Y74" s="1"/>
      <c r="Z74" s="1"/>
      <c r="AA74" s="79"/>
      <c r="AB74" s="489">
        <f t="shared" ref="AB74" si="120">SUM(V74:AA74)</f>
        <v>0</v>
      </c>
      <c r="AC74" s="414"/>
      <c r="AD74" s="1"/>
      <c r="AE74" s="79">
        <v>350000</v>
      </c>
      <c r="AF74" s="79">
        <v>170000</v>
      </c>
      <c r="AG74" s="79">
        <v>230000</v>
      </c>
      <c r="AH74" s="44">
        <v>50000</v>
      </c>
      <c r="AI74" s="168"/>
      <c r="AJ74" s="168"/>
      <c r="AN74" s="168"/>
      <c r="AO74" s="168"/>
    </row>
    <row r="75" spans="1:41" x14ac:dyDescent="0.25">
      <c r="B75" s="54"/>
      <c r="C75" s="2"/>
      <c r="D75" s="479"/>
      <c r="E75" s="479" t="s">
        <v>1090</v>
      </c>
      <c r="F75" s="373">
        <v>0</v>
      </c>
      <c r="G75" s="621">
        <v>960000</v>
      </c>
      <c r="H75" s="621">
        <v>960000</v>
      </c>
      <c r="I75" s="621">
        <v>960000</v>
      </c>
      <c r="J75" s="647">
        <v>960000</v>
      </c>
      <c r="K75" s="647">
        <v>860000</v>
      </c>
      <c r="L75" s="568">
        <f t="shared" ref="L75:L80" si="121">SUM(AB75:AH75)</f>
        <v>338279</v>
      </c>
      <c r="M75" s="141"/>
      <c r="N75" s="159">
        <f t="shared" ref="N75:N79" si="122">SUM(L75:M75)</f>
        <v>338279</v>
      </c>
      <c r="O75" s="77"/>
      <c r="P75" s="1"/>
      <c r="Q75" s="1"/>
      <c r="R75" s="1"/>
      <c r="S75" s="1"/>
      <c r="T75" s="1"/>
      <c r="U75" s="1">
        <f>N75</f>
        <v>338279</v>
      </c>
      <c r="V75" s="73"/>
      <c r="W75" s="1"/>
      <c r="X75" s="1"/>
      <c r="Y75" s="1"/>
      <c r="Z75" s="1"/>
      <c r="AA75" s="79"/>
      <c r="AB75" s="489">
        <f t="shared" si="114"/>
        <v>0</v>
      </c>
      <c r="AC75" s="414"/>
      <c r="AD75" s="1">
        <v>30000</v>
      </c>
      <c r="AE75" s="79">
        <v>8279</v>
      </c>
      <c r="AF75" s="79">
        <v>110000</v>
      </c>
      <c r="AG75" s="79">
        <v>100000</v>
      </c>
      <c r="AH75" s="44">
        <v>90000</v>
      </c>
      <c r="AI75" s="168"/>
      <c r="AJ75" s="168"/>
      <c r="AN75" s="168"/>
      <c r="AO75" s="168"/>
    </row>
    <row r="76" spans="1:41" x14ac:dyDescent="0.25">
      <c r="B76" s="54"/>
      <c r="C76" s="2"/>
      <c r="D76" s="479"/>
      <c r="E76" s="479" t="s">
        <v>1091</v>
      </c>
      <c r="F76" s="373">
        <v>0</v>
      </c>
      <c r="G76" s="621">
        <v>1200000</v>
      </c>
      <c r="H76" s="621">
        <v>1200000</v>
      </c>
      <c r="I76" s="621">
        <v>1200000</v>
      </c>
      <c r="J76" s="647">
        <v>1200000</v>
      </c>
      <c r="K76" s="647">
        <v>1200000</v>
      </c>
      <c r="L76" s="568">
        <f t="shared" si="121"/>
        <v>652700</v>
      </c>
      <c r="M76" s="141"/>
      <c r="N76" s="159">
        <f t="shared" si="122"/>
        <v>652700</v>
      </c>
      <c r="O76" s="77"/>
      <c r="P76" s="1"/>
      <c r="Q76" s="1"/>
      <c r="R76" s="1"/>
      <c r="S76" s="1"/>
      <c r="T76" s="1"/>
      <c r="U76" s="1">
        <f t="shared" ref="U76:U79" si="123">N76</f>
        <v>652700</v>
      </c>
      <c r="V76" s="73"/>
      <c r="W76" s="1"/>
      <c r="X76" s="1">
        <v>3000</v>
      </c>
      <c r="Y76" s="1">
        <v>7100</v>
      </c>
      <c r="Z76" s="1">
        <v>14200</v>
      </c>
      <c r="AA76" s="79">
        <v>14200</v>
      </c>
      <c r="AB76" s="489">
        <f t="shared" si="114"/>
        <v>38500</v>
      </c>
      <c r="AC76" s="414">
        <v>35200</v>
      </c>
      <c r="AD76" s="1">
        <v>57200</v>
      </c>
      <c r="AE76" s="79">
        <v>75200</v>
      </c>
      <c r="AF76" s="79">
        <v>91100</v>
      </c>
      <c r="AG76" s="79">
        <v>110500</v>
      </c>
      <c r="AH76" s="44">
        <v>245000</v>
      </c>
      <c r="AI76" s="168"/>
      <c r="AJ76" s="168"/>
      <c r="AN76" s="168"/>
      <c r="AO76" s="168"/>
    </row>
    <row r="77" spans="1:41" x14ac:dyDescent="0.25">
      <c r="B77" s="54"/>
      <c r="C77" s="2"/>
      <c r="D77" s="554"/>
      <c r="E77" s="554" t="s">
        <v>1092</v>
      </c>
      <c r="F77" s="373">
        <v>600000</v>
      </c>
      <c r="G77" s="621">
        <v>600000</v>
      </c>
      <c r="H77" s="621">
        <v>600000</v>
      </c>
      <c r="I77" s="621">
        <v>600000</v>
      </c>
      <c r="J77" s="647">
        <v>689920</v>
      </c>
      <c r="K77" s="647">
        <v>689920</v>
      </c>
      <c r="L77" s="568">
        <f t="shared" ref="L77:L78" si="124">SUM(AB77:AH77)</f>
        <v>962330</v>
      </c>
      <c r="M77" s="141"/>
      <c r="N77" s="159">
        <f t="shared" ref="N77:N78" si="125">SUM(L77:M77)</f>
        <v>962330</v>
      </c>
      <c r="O77" s="77"/>
      <c r="P77" s="1"/>
      <c r="Q77" s="1"/>
      <c r="R77" s="1"/>
      <c r="S77" s="1"/>
      <c r="T77" s="1"/>
      <c r="U77" s="1">
        <f t="shared" ref="U77:U78" si="126">N77</f>
        <v>962330</v>
      </c>
      <c r="V77" s="73">
        <v>7500</v>
      </c>
      <c r="W77" s="1">
        <v>39405</v>
      </c>
      <c r="X77" s="1">
        <v>38000</v>
      </c>
      <c r="Y77" s="1">
        <v>43675</v>
      </c>
      <c r="Z77" s="1">
        <v>123835</v>
      </c>
      <c r="AA77" s="79">
        <v>39835</v>
      </c>
      <c r="AB77" s="489">
        <f t="shared" ref="AB77" si="127">SUM(V77:AA77)</f>
        <v>292250</v>
      </c>
      <c r="AC77" s="414">
        <v>52670</v>
      </c>
      <c r="AD77" s="1">
        <v>73000</v>
      </c>
      <c r="AE77" s="79">
        <v>16000</v>
      </c>
      <c r="AF77" s="79">
        <v>116000</v>
      </c>
      <c r="AG77" s="79">
        <v>66000</v>
      </c>
      <c r="AH77" s="44">
        <v>346410</v>
      </c>
      <c r="AI77" s="168"/>
      <c r="AJ77" s="168"/>
      <c r="AN77" s="168"/>
      <c r="AO77" s="168"/>
    </row>
    <row r="78" spans="1:41" x14ac:dyDescent="0.25">
      <c r="B78" s="54"/>
      <c r="C78" s="2"/>
      <c r="D78" s="703"/>
      <c r="E78" s="703" t="s">
        <v>1099</v>
      </c>
      <c r="F78" s="373">
        <v>0</v>
      </c>
      <c r="G78" s="621">
        <v>0</v>
      </c>
      <c r="H78" s="621">
        <v>155000</v>
      </c>
      <c r="I78" s="621">
        <v>155000</v>
      </c>
      <c r="J78" s="647">
        <v>155000</v>
      </c>
      <c r="K78" s="647">
        <v>155000</v>
      </c>
      <c r="L78" s="568">
        <f t="shared" si="124"/>
        <v>80000</v>
      </c>
      <c r="M78" s="141"/>
      <c r="N78" s="159">
        <f t="shared" si="125"/>
        <v>80000</v>
      </c>
      <c r="O78" s="77"/>
      <c r="P78" s="1"/>
      <c r="Q78" s="1"/>
      <c r="R78" s="1"/>
      <c r="S78" s="1"/>
      <c r="T78" s="1"/>
      <c r="U78" s="1">
        <f t="shared" si="126"/>
        <v>80000</v>
      </c>
      <c r="V78" s="73"/>
      <c r="W78" s="1"/>
      <c r="X78" s="1"/>
      <c r="Y78" s="1"/>
      <c r="Z78" s="1"/>
      <c r="AA78" s="79"/>
      <c r="AB78" s="489">
        <f t="shared" ref="AB78" si="128">SUM(V78:AA78)</f>
        <v>0</v>
      </c>
      <c r="AC78" s="414">
        <v>5000</v>
      </c>
      <c r="AD78" s="1">
        <v>5000</v>
      </c>
      <c r="AE78" s="79">
        <v>5000</v>
      </c>
      <c r="AF78" s="79">
        <v>25000</v>
      </c>
      <c r="AG78" s="79">
        <v>20000</v>
      </c>
      <c r="AH78" s="44">
        <v>20000</v>
      </c>
      <c r="AI78" s="168"/>
      <c r="AJ78" s="168"/>
      <c r="AN78" s="168"/>
      <c r="AO78" s="168"/>
    </row>
    <row r="79" spans="1:41" x14ac:dyDescent="0.25">
      <c r="B79" s="54"/>
      <c r="C79" s="2"/>
      <c r="D79" s="479"/>
      <c r="E79" s="703" t="s">
        <v>1118</v>
      </c>
      <c r="F79" s="373">
        <v>0</v>
      </c>
      <c r="G79" s="621">
        <v>0</v>
      </c>
      <c r="H79" s="621">
        <v>0</v>
      </c>
      <c r="I79" s="621">
        <v>0</v>
      </c>
      <c r="J79" s="647">
        <v>0</v>
      </c>
      <c r="K79" s="647">
        <v>800000</v>
      </c>
      <c r="L79" s="568">
        <f t="shared" si="121"/>
        <v>800000</v>
      </c>
      <c r="M79" s="141"/>
      <c r="N79" s="159">
        <f t="shared" si="122"/>
        <v>800000</v>
      </c>
      <c r="O79" s="77"/>
      <c r="P79" s="1"/>
      <c r="Q79" s="1"/>
      <c r="R79" s="1"/>
      <c r="S79" s="1"/>
      <c r="T79" s="1"/>
      <c r="U79" s="1">
        <f t="shared" si="123"/>
        <v>800000</v>
      </c>
      <c r="V79" s="73"/>
      <c r="W79" s="1"/>
      <c r="X79" s="1"/>
      <c r="Y79" s="1"/>
      <c r="Z79" s="1"/>
      <c r="AA79" s="79"/>
      <c r="AB79" s="489">
        <f t="shared" si="114"/>
        <v>0</v>
      </c>
      <c r="AC79" s="414"/>
      <c r="AD79" s="1"/>
      <c r="AE79" s="79"/>
      <c r="AF79" s="79"/>
      <c r="AG79" s="79"/>
      <c r="AH79" s="44">
        <v>800000</v>
      </c>
      <c r="AI79" s="168"/>
      <c r="AJ79" s="168"/>
      <c r="AN79" s="168"/>
      <c r="AO79" s="168"/>
    </row>
    <row r="80" spans="1:41" s="189" customFormat="1" ht="15.75" thickBot="1" x14ac:dyDescent="0.3">
      <c r="A80" s="308" t="s">
        <v>1106</v>
      </c>
      <c r="B80" s="169"/>
      <c r="C80" s="178"/>
      <c r="D80" s="814" t="s">
        <v>834</v>
      </c>
      <c r="E80" s="814"/>
      <c r="F80" s="365">
        <v>276000</v>
      </c>
      <c r="G80" s="613">
        <v>276000</v>
      </c>
      <c r="H80" s="613">
        <v>328700</v>
      </c>
      <c r="I80" s="613">
        <v>295450</v>
      </c>
      <c r="J80" s="639">
        <v>395450</v>
      </c>
      <c r="K80" s="639">
        <v>395450</v>
      </c>
      <c r="L80" s="560">
        <f t="shared" si="121"/>
        <v>372450</v>
      </c>
      <c r="M80" s="170"/>
      <c r="N80" s="171">
        <f t="shared" si="110"/>
        <v>372450</v>
      </c>
      <c r="O80" s="181"/>
      <c r="P80" s="173"/>
      <c r="Q80" s="173"/>
      <c r="R80" s="173"/>
      <c r="S80" s="173"/>
      <c r="T80" s="173"/>
      <c r="U80" s="173">
        <f>N80</f>
        <v>372450</v>
      </c>
      <c r="V80" s="179">
        <v>18750</v>
      </c>
      <c r="W80" s="173">
        <v>26250</v>
      </c>
      <c r="X80" s="173">
        <v>22500</v>
      </c>
      <c r="Y80" s="173">
        <v>27500</v>
      </c>
      <c r="Z80" s="173">
        <v>15000</v>
      </c>
      <c r="AA80" s="174">
        <v>25000</v>
      </c>
      <c r="AB80" s="486">
        <f t="shared" si="114"/>
        <v>135000</v>
      </c>
      <c r="AC80" s="411">
        <v>76200</v>
      </c>
      <c r="AD80" s="173"/>
      <c r="AE80" s="174">
        <v>13750</v>
      </c>
      <c r="AF80" s="174">
        <v>25000</v>
      </c>
      <c r="AG80" s="174">
        <v>98750</v>
      </c>
      <c r="AH80" s="175">
        <v>23750</v>
      </c>
      <c r="AI80" s="168"/>
      <c r="AJ80" s="168"/>
    </row>
    <row r="81" spans="1:36" ht="15.75" thickBot="1" x14ac:dyDescent="0.3">
      <c r="B81" s="98" t="s">
        <v>220</v>
      </c>
      <c r="C81" s="807" t="s">
        <v>221</v>
      </c>
      <c r="D81" s="808"/>
      <c r="E81" s="808"/>
      <c r="F81" s="369">
        <f t="shared" ref="F81:M81" si="129">F82+F85+F89+F90+F101+F112+F123+F126+F138+F139+F140+F141+F160</f>
        <v>16463516.1</v>
      </c>
      <c r="G81" s="617">
        <f t="shared" si="129"/>
        <v>19129545.699999999</v>
      </c>
      <c r="H81" s="617">
        <f t="shared" si="129"/>
        <v>19377850</v>
      </c>
      <c r="I81" s="617">
        <f t="shared" ref="I81:J81" si="130">I82+I85+I89+I90+I101+I112+I123+I126+I138+I139+I140+I141+I160</f>
        <v>17907850</v>
      </c>
      <c r="J81" s="643">
        <f t="shared" si="130"/>
        <v>17912005</v>
      </c>
      <c r="K81" s="643">
        <f t="shared" si="129"/>
        <v>18229505</v>
      </c>
      <c r="L81" s="564">
        <f t="shared" si="129"/>
        <v>9149046</v>
      </c>
      <c r="M81" s="144">
        <f t="shared" si="129"/>
        <v>5879562</v>
      </c>
      <c r="N81" s="156">
        <f t="shared" si="110"/>
        <v>15028608</v>
      </c>
      <c r="O81" s="83">
        <f t="shared" ref="O81:AH81" si="131">O82+O85+O89+O90+O101+O112+O123+O126+O138+O139+O140+O141+O160</f>
        <v>0</v>
      </c>
      <c r="P81" s="85">
        <f t="shared" si="131"/>
        <v>4448604</v>
      </c>
      <c r="Q81" s="85">
        <f t="shared" si="131"/>
        <v>4382942</v>
      </c>
      <c r="R81" s="85">
        <f t="shared" si="131"/>
        <v>5879562</v>
      </c>
      <c r="S81" s="85">
        <f t="shared" si="131"/>
        <v>0</v>
      </c>
      <c r="T81" s="85">
        <f t="shared" si="131"/>
        <v>0</v>
      </c>
      <c r="U81" s="85">
        <f t="shared" si="131"/>
        <v>317500</v>
      </c>
      <c r="V81" s="84">
        <f t="shared" si="131"/>
        <v>314184</v>
      </c>
      <c r="W81" s="85">
        <f t="shared" si="131"/>
        <v>314184</v>
      </c>
      <c r="X81" s="85">
        <f t="shared" si="131"/>
        <v>415344</v>
      </c>
      <c r="Y81" s="85">
        <f t="shared" si="131"/>
        <v>462622</v>
      </c>
      <c r="Z81" s="85">
        <f t="shared" si="131"/>
        <v>5284625</v>
      </c>
      <c r="AA81" s="88">
        <f t="shared" si="131"/>
        <v>4878876</v>
      </c>
      <c r="AB81" s="484">
        <f t="shared" si="114"/>
        <v>11669835</v>
      </c>
      <c r="AC81" s="409">
        <f t="shared" si="131"/>
        <v>887232</v>
      </c>
      <c r="AD81" s="85">
        <f t="shared" si="131"/>
        <v>345076</v>
      </c>
      <c r="AE81" s="88">
        <f t="shared" si="131"/>
        <v>720152</v>
      </c>
      <c r="AF81" s="88">
        <f t="shared" si="131"/>
        <v>351076</v>
      </c>
      <c r="AG81" s="88">
        <f t="shared" si="131"/>
        <v>392661</v>
      </c>
      <c r="AH81" s="89">
        <f t="shared" si="131"/>
        <v>662576</v>
      </c>
      <c r="AI81" s="168"/>
      <c r="AJ81" s="168"/>
    </row>
    <row r="82" spans="1:36" s="41" customFormat="1" ht="15" hidden="1" customHeight="1" x14ac:dyDescent="0.25">
      <c r="A82" s="125" t="s">
        <v>222</v>
      </c>
      <c r="B82" s="123" t="s">
        <v>658</v>
      </c>
      <c r="C82" s="809" t="s">
        <v>223</v>
      </c>
      <c r="D82" s="810"/>
      <c r="E82" s="810"/>
      <c r="F82" s="374">
        <f t="shared" ref="F82:L82" si="132">F83+F84</f>
        <v>0</v>
      </c>
      <c r="G82" s="622">
        <f t="shared" si="132"/>
        <v>0</v>
      </c>
      <c r="H82" s="622">
        <f t="shared" si="132"/>
        <v>0</v>
      </c>
      <c r="I82" s="622">
        <f t="shared" si="132"/>
        <v>0</v>
      </c>
      <c r="J82" s="648">
        <f t="shared" ref="J82" si="133">J83+J84</f>
        <v>0</v>
      </c>
      <c r="K82" s="648">
        <f t="shared" si="132"/>
        <v>0</v>
      </c>
      <c r="L82" s="569">
        <f t="shared" si="132"/>
        <v>0</v>
      </c>
      <c r="M82" s="149">
        <f t="shared" ref="M82:AH82" si="134">M83+M84</f>
        <v>0</v>
      </c>
      <c r="N82" s="161">
        <f t="shared" si="110"/>
        <v>0</v>
      </c>
      <c r="O82" s="474">
        <f t="shared" ref="O82:U82" si="135">O83+O84</f>
        <v>0</v>
      </c>
      <c r="P82" s="131">
        <f t="shared" ref="P82" si="136">P83+P84</f>
        <v>0</v>
      </c>
      <c r="Q82" s="131">
        <f t="shared" si="135"/>
        <v>0</v>
      </c>
      <c r="R82" s="131">
        <f t="shared" si="135"/>
        <v>0</v>
      </c>
      <c r="S82" s="131">
        <f t="shared" si="135"/>
        <v>0</v>
      </c>
      <c r="T82" s="131">
        <f t="shared" ref="T82" si="137">T83+T84</f>
        <v>0</v>
      </c>
      <c r="U82" s="131">
        <f t="shared" si="135"/>
        <v>0</v>
      </c>
      <c r="V82" s="163">
        <f t="shared" si="134"/>
        <v>0</v>
      </c>
      <c r="W82" s="131">
        <f t="shared" si="134"/>
        <v>0</v>
      </c>
      <c r="X82" s="131">
        <f t="shared" si="134"/>
        <v>0</v>
      </c>
      <c r="Y82" s="131">
        <f t="shared" si="134"/>
        <v>0</v>
      </c>
      <c r="Z82" s="131">
        <f t="shared" si="134"/>
        <v>0</v>
      </c>
      <c r="AA82" s="132">
        <f t="shared" si="134"/>
        <v>0</v>
      </c>
      <c r="AB82" s="490">
        <f t="shared" si="114"/>
        <v>0</v>
      </c>
      <c r="AC82" s="415">
        <f t="shared" si="134"/>
        <v>0</v>
      </c>
      <c r="AD82" s="131">
        <f t="shared" si="134"/>
        <v>0</v>
      </c>
      <c r="AE82" s="132">
        <f t="shared" si="134"/>
        <v>0</v>
      </c>
      <c r="AF82" s="132">
        <f t="shared" si="134"/>
        <v>0</v>
      </c>
      <c r="AG82" s="132">
        <f t="shared" si="134"/>
        <v>0</v>
      </c>
      <c r="AH82" s="133">
        <f t="shared" si="134"/>
        <v>0</v>
      </c>
      <c r="AI82" s="168"/>
      <c r="AJ82" s="168"/>
    </row>
    <row r="83" spans="1:36" ht="15" hidden="1" customHeight="1" x14ac:dyDescent="0.25">
      <c r="B83" s="54"/>
      <c r="C83" s="2"/>
      <c r="D83" s="801" t="s">
        <v>347</v>
      </c>
      <c r="E83" s="801"/>
      <c r="F83" s="373">
        <f>SUM(U83:AG83)</f>
        <v>0</v>
      </c>
      <c r="G83" s="621">
        <f>SUM(U83:AG83)</f>
        <v>0</v>
      </c>
      <c r="H83" s="621">
        <f>SUM(U83:AG83)</f>
        <v>0</v>
      </c>
      <c r="I83" s="621">
        <f>SUM(U83:AG83)</f>
        <v>0</v>
      </c>
      <c r="J83" s="647">
        <f>SUM(U83:AG83)</f>
        <v>0</v>
      </c>
      <c r="K83" s="647">
        <f>SUM(V83:AH83)</f>
        <v>0</v>
      </c>
      <c r="L83" s="568">
        <f t="shared" ref="L83:L84" si="138">SUM(V83:AH83)</f>
        <v>0</v>
      </c>
      <c r="M83" s="141"/>
      <c r="N83" s="159">
        <f t="shared" si="110"/>
        <v>0</v>
      </c>
      <c r="O83" s="77"/>
      <c r="P83" s="1"/>
      <c r="Q83" s="1"/>
      <c r="R83" s="1"/>
      <c r="S83" s="1"/>
      <c r="T83" s="1"/>
      <c r="U83" s="1"/>
      <c r="V83" s="73"/>
      <c r="W83" s="1"/>
      <c r="X83" s="1"/>
      <c r="Y83" s="1"/>
      <c r="Z83" s="1"/>
      <c r="AA83" s="79"/>
      <c r="AB83" s="489">
        <f t="shared" si="114"/>
        <v>0</v>
      </c>
      <c r="AC83" s="414"/>
      <c r="AD83" s="1"/>
      <c r="AE83" s="79"/>
      <c r="AF83" s="79"/>
      <c r="AG83" s="79"/>
      <c r="AH83" s="44"/>
      <c r="AI83" s="168"/>
      <c r="AJ83" s="168"/>
    </row>
    <row r="84" spans="1:36" ht="15" hidden="1" customHeight="1" x14ac:dyDescent="0.25">
      <c r="B84" s="54"/>
      <c r="C84" s="2"/>
      <c r="D84" s="801" t="s">
        <v>348</v>
      </c>
      <c r="E84" s="801"/>
      <c r="F84" s="373">
        <f>SUM(U84:AG84)</f>
        <v>0</v>
      </c>
      <c r="G84" s="621">
        <f>SUM(U84:AG84)</f>
        <v>0</v>
      </c>
      <c r="H84" s="621">
        <f>SUM(U84:AG84)</f>
        <v>0</v>
      </c>
      <c r="I84" s="621">
        <f>SUM(U84:AG84)</f>
        <v>0</v>
      </c>
      <c r="J84" s="647">
        <f>SUM(U84:AG84)</f>
        <v>0</v>
      </c>
      <c r="K84" s="647">
        <f>SUM(V84:AH84)</f>
        <v>0</v>
      </c>
      <c r="L84" s="568">
        <f t="shared" si="138"/>
        <v>0</v>
      </c>
      <c r="M84" s="141"/>
      <c r="N84" s="159">
        <f t="shared" si="110"/>
        <v>0</v>
      </c>
      <c r="O84" s="77"/>
      <c r="P84" s="1"/>
      <c r="Q84" s="1"/>
      <c r="R84" s="1"/>
      <c r="S84" s="1"/>
      <c r="T84" s="1"/>
      <c r="U84" s="1"/>
      <c r="V84" s="73"/>
      <c r="W84" s="1"/>
      <c r="X84" s="1"/>
      <c r="Y84" s="1"/>
      <c r="Z84" s="1"/>
      <c r="AA84" s="79"/>
      <c r="AB84" s="489">
        <f t="shared" si="114"/>
        <v>0</v>
      </c>
      <c r="AC84" s="414"/>
      <c r="AD84" s="1"/>
      <c r="AE84" s="79"/>
      <c r="AF84" s="79"/>
      <c r="AG84" s="79"/>
      <c r="AH84" s="44"/>
      <c r="AI84" s="168"/>
      <c r="AJ84" s="168"/>
    </row>
    <row r="85" spans="1:36" x14ac:dyDescent="0.25">
      <c r="B85" s="123" t="s">
        <v>837</v>
      </c>
      <c r="C85" s="809" t="s">
        <v>838</v>
      </c>
      <c r="D85" s="810"/>
      <c r="E85" s="810"/>
      <c r="F85" s="374">
        <f t="shared" ref="F85:L85" si="139">F86+F87+F88</f>
        <v>4681048</v>
      </c>
      <c r="G85" s="622">
        <f t="shared" si="139"/>
        <v>4401019</v>
      </c>
      <c r="H85" s="622">
        <f t="shared" si="139"/>
        <v>4401019</v>
      </c>
      <c r="I85" s="622">
        <f t="shared" si="139"/>
        <v>4401019</v>
      </c>
      <c r="J85" s="648">
        <f t="shared" ref="J85" si="140">J86+J87+J88</f>
        <v>4448604</v>
      </c>
      <c r="K85" s="648">
        <f t="shared" si="139"/>
        <v>4448604</v>
      </c>
      <c r="L85" s="569">
        <f t="shared" si="139"/>
        <v>4448604</v>
      </c>
      <c r="M85" s="149">
        <f t="shared" ref="M85:AH85" si="141">M86+M87+M88</f>
        <v>0</v>
      </c>
      <c r="N85" s="161">
        <f t="shared" si="110"/>
        <v>4448604</v>
      </c>
      <c r="O85" s="474">
        <f t="shared" ref="O85:U85" si="142">O86+O87+O88</f>
        <v>0</v>
      </c>
      <c r="P85" s="131">
        <f t="shared" ref="P85" si="143">P86+P87+P88</f>
        <v>4448604</v>
      </c>
      <c r="Q85" s="131">
        <f t="shared" si="142"/>
        <v>0</v>
      </c>
      <c r="R85" s="131">
        <f t="shared" si="142"/>
        <v>0</v>
      </c>
      <c r="S85" s="131">
        <f t="shared" si="142"/>
        <v>0</v>
      </c>
      <c r="T85" s="131">
        <f t="shared" ref="T85" si="144">T86+T87+T88</f>
        <v>0</v>
      </c>
      <c r="U85" s="131">
        <f t="shared" si="142"/>
        <v>0</v>
      </c>
      <c r="V85" s="163">
        <f t="shared" si="141"/>
        <v>0</v>
      </c>
      <c r="W85" s="131">
        <f t="shared" si="141"/>
        <v>0</v>
      </c>
      <c r="X85" s="131">
        <f t="shared" si="141"/>
        <v>0</v>
      </c>
      <c r="Y85" s="131">
        <f t="shared" si="141"/>
        <v>0</v>
      </c>
      <c r="Z85" s="131">
        <f t="shared" si="141"/>
        <v>4401019</v>
      </c>
      <c r="AA85" s="132">
        <f t="shared" si="141"/>
        <v>0</v>
      </c>
      <c r="AB85" s="490">
        <f t="shared" si="114"/>
        <v>4401019</v>
      </c>
      <c r="AC85" s="415">
        <f t="shared" si="141"/>
        <v>0</v>
      </c>
      <c r="AD85" s="131">
        <f t="shared" si="141"/>
        <v>0</v>
      </c>
      <c r="AE85" s="132">
        <f t="shared" si="141"/>
        <v>0</v>
      </c>
      <c r="AF85" s="132">
        <f t="shared" si="141"/>
        <v>0</v>
      </c>
      <c r="AG85" s="132">
        <f t="shared" si="141"/>
        <v>47585</v>
      </c>
      <c r="AH85" s="133">
        <f t="shared" si="141"/>
        <v>0</v>
      </c>
      <c r="AI85" s="168"/>
      <c r="AJ85" s="168"/>
    </row>
    <row r="86" spans="1:36" s="189" customFormat="1" x14ac:dyDescent="0.25">
      <c r="A86" s="125" t="s">
        <v>869</v>
      </c>
      <c r="B86" s="169" t="s">
        <v>870</v>
      </c>
      <c r="C86" s="182"/>
      <c r="D86" s="233" t="s">
        <v>955</v>
      </c>
      <c r="E86" s="258"/>
      <c r="F86" s="365">
        <v>4681048</v>
      </c>
      <c r="G86" s="613">
        <v>4401019</v>
      </c>
      <c r="H86" s="613">
        <v>4401019</v>
      </c>
      <c r="I86" s="613">
        <v>4401019</v>
      </c>
      <c r="J86" s="639">
        <v>4448604</v>
      </c>
      <c r="K86" s="639">
        <v>4448604</v>
      </c>
      <c r="L86" s="560">
        <f>SUM(AB86:AH86)</f>
        <v>4448604</v>
      </c>
      <c r="M86" s="170"/>
      <c r="N86" s="171">
        <f t="shared" si="110"/>
        <v>4448604</v>
      </c>
      <c r="O86" s="181"/>
      <c r="P86" s="173">
        <f>N86</f>
        <v>4448604</v>
      </c>
      <c r="Q86" s="173"/>
      <c r="R86" s="173"/>
      <c r="S86" s="173"/>
      <c r="T86" s="173"/>
      <c r="U86" s="173"/>
      <c r="V86" s="179"/>
      <c r="W86" s="173"/>
      <c r="X86" s="173"/>
      <c r="Y86" s="173"/>
      <c r="Z86" s="173">
        <v>4401019</v>
      </c>
      <c r="AA86" s="174"/>
      <c r="AB86" s="486">
        <f t="shared" si="114"/>
        <v>4401019</v>
      </c>
      <c r="AC86" s="411"/>
      <c r="AD86" s="173"/>
      <c r="AE86" s="174"/>
      <c r="AF86" s="174"/>
      <c r="AG86" s="174">
        <v>47585</v>
      </c>
      <c r="AH86" s="175"/>
      <c r="AI86" s="168"/>
      <c r="AJ86" s="168"/>
    </row>
    <row r="87" spans="1:36" s="189" customFormat="1" ht="15" hidden="1" customHeight="1" x14ac:dyDescent="0.25">
      <c r="A87" s="125" t="s">
        <v>224</v>
      </c>
      <c r="B87" s="169" t="s">
        <v>659</v>
      </c>
      <c r="C87" s="182"/>
      <c r="D87" s="233" t="s">
        <v>225</v>
      </c>
      <c r="E87" s="258"/>
      <c r="F87" s="365">
        <f>SUM(U87:AG87)</f>
        <v>0</v>
      </c>
      <c r="G87" s="613">
        <f>SUM(U87:AG87)</f>
        <v>0</v>
      </c>
      <c r="H87" s="613">
        <f>SUM(U87:AG87)</f>
        <v>0</v>
      </c>
      <c r="I87" s="613">
        <f>SUM(U87:AG87)</f>
        <v>0</v>
      </c>
      <c r="J87" s="639">
        <f t="shared" ref="J87:K89" si="145">SUM(U87:AG87)</f>
        <v>0</v>
      </c>
      <c r="K87" s="639">
        <f t="shared" si="145"/>
        <v>0</v>
      </c>
      <c r="L87" s="560">
        <f t="shared" ref="L87:L89" si="146">SUM(V87:AH87)</f>
        <v>0</v>
      </c>
      <c r="M87" s="170"/>
      <c r="N87" s="171">
        <f t="shared" si="110"/>
        <v>0</v>
      </c>
      <c r="O87" s="181"/>
      <c r="P87" s="173"/>
      <c r="Q87" s="173"/>
      <c r="R87" s="173"/>
      <c r="S87" s="173"/>
      <c r="T87" s="173"/>
      <c r="U87" s="173"/>
      <c r="V87" s="179"/>
      <c r="W87" s="173"/>
      <c r="X87" s="173"/>
      <c r="Y87" s="173"/>
      <c r="Z87" s="173"/>
      <c r="AA87" s="174"/>
      <c r="AB87" s="486">
        <f t="shared" si="114"/>
        <v>0</v>
      </c>
      <c r="AC87" s="411"/>
      <c r="AD87" s="173"/>
      <c r="AE87" s="174"/>
      <c r="AF87" s="174"/>
      <c r="AG87" s="174"/>
      <c r="AH87" s="175"/>
      <c r="AI87" s="168"/>
      <c r="AJ87" s="168"/>
    </row>
    <row r="88" spans="1:36" s="189" customFormat="1" ht="15" hidden="1" customHeight="1" x14ac:dyDescent="0.25">
      <c r="A88" s="125" t="s">
        <v>226</v>
      </c>
      <c r="B88" s="169" t="s">
        <v>660</v>
      </c>
      <c r="C88" s="182"/>
      <c r="D88" s="233" t="s">
        <v>227</v>
      </c>
      <c r="E88" s="258"/>
      <c r="F88" s="365">
        <f>SUM(U88:AG88)</f>
        <v>0</v>
      </c>
      <c r="G88" s="613">
        <f>SUM(U88:AG88)</f>
        <v>0</v>
      </c>
      <c r="H88" s="613">
        <f>SUM(U88:AG88)</f>
        <v>0</v>
      </c>
      <c r="I88" s="613">
        <f>SUM(U88:AG88)</f>
        <v>0</v>
      </c>
      <c r="J88" s="639">
        <f t="shared" si="145"/>
        <v>0</v>
      </c>
      <c r="K88" s="639">
        <f t="shared" si="145"/>
        <v>0</v>
      </c>
      <c r="L88" s="560">
        <f t="shared" si="146"/>
        <v>0</v>
      </c>
      <c r="M88" s="170"/>
      <c r="N88" s="171">
        <f t="shared" si="110"/>
        <v>0</v>
      </c>
      <c r="O88" s="181"/>
      <c r="P88" s="173"/>
      <c r="Q88" s="173"/>
      <c r="R88" s="173"/>
      <c r="S88" s="173"/>
      <c r="T88" s="173"/>
      <c r="U88" s="173"/>
      <c r="V88" s="179"/>
      <c r="W88" s="173"/>
      <c r="X88" s="173"/>
      <c r="Y88" s="173"/>
      <c r="Z88" s="173"/>
      <c r="AA88" s="174"/>
      <c r="AB88" s="486">
        <f t="shared" si="114"/>
        <v>0</v>
      </c>
      <c r="AC88" s="411"/>
      <c r="AD88" s="173"/>
      <c r="AE88" s="174"/>
      <c r="AF88" s="174"/>
      <c r="AG88" s="174"/>
      <c r="AH88" s="175"/>
      <c r="AI88" s="168"/>
      <c r="AJ88" s="168"/>
    </row>
    <row r="89" spans="1:36" s="41" customFormat="1" ht="27.75" hidden="1" customHeight="1" x14ac:dyDescent="0.25">
      <c r="A89" s="125" t="s">
        <v>228</v>
      </c>
      <c r="B89" s="106" t="s">
        <v>661</v>
      </c>
      <c r="C89" s="853" t="s">
        <v>353</v>
      </c>
      <c r="D89" s="854"/>
      <c r="E89" s="854"/>
      <c r="F89" s="375">
        <f>SUM(U89:AG89)</f>
        <v>0</v>
      </c>
      <c r="G89" s="623">
        <f>SUM(U89:AG89)</f>
        <v>0</v>
      </c>
      <c r="H89" s="623">
        <f>SUM(U89:AG89)</f>
        <v>0</v>
      </c>
      <c r="I89" s="623">
        <f>SUM(U89:AG89)</f>
        <v>0</v>
      </c>
      <c r="J89" s="649">
        <f t="shared" si="145"/>
        <v>0</v>
      </c>
      <c r="K89" s="649">
        <f t="shared" si="145"/>
        <v>0</v>
      </c>
      <c r="L89" s="570">
        <f t="shared" si="146"/>
        <v>0</v>
      </c>
      <c r="M89" s="150"/>
      <c r="N89" s="162">
        <f t="shared" si="110"/>
        <v>0</v>
      </c>
      <c r="O89" s="107"/>
      <c r="P89" s="109"/>
      <c r="Q89" s="109"/>
      <c r="R89" s="109"/>
      <c r="S89" s="109"/>
      <c r="T89" s="109"/>
      <c r="U89" s="109"/>
      <c r="V89" s="108"/>
      <c r="W89" s="109"/>
      <c r="X89" s="109"/>
      <c r="Y89" s="109"/>
      <c r="Z89" s="109"/>
      <c r="AA89" s="112"/>
      <c r="AB89" s="491">
        <f t="shared" si="114"/>
        <v>0</v>
      </c>
      <c r="AC89" s="416"/>
      <c r="AD89" s="109"/>
      <c r="AE89" s="112"/>
      <c r="AF89" s="112"/>
      <c r="AG89" s="112"/>
      <c r="AH89" s="113"/>
      <c r="AI89" s="168"/>
      <c r="AJ89" s="168"/>
    </row>
    <row r="90" spans="1:36" s="41" customFormat="1" ht="15" hidden="1" customHeight="1" x14ac:dyDescent="0.25">
      <c r="A90" s="125" t="s">
        <v>229</v>
      </c>
      <c r="B90" s="106" t="s">
        <v>662</v>
      </c>
      <c r="C90" s="853" t="s">
        <v>804</v>
      </c>
      <c r="D90" s="854"/>
      <c r="E90" s="854"/>
      <c r="F90" s="375">
        <f t="shared" ref="F90:L90" si="147">F91+F92+F93+F94+F95+F96+F97+F98+F99+F100</f>
        <v>0</v>
      </c>
      <c r="G90" s="623">
        <f t="shared" si="147"/>
        <v>0</v>
      </c>
      <c r="H90" s="623">
        <f t="shared" si="147"/>
        <v>0</v>
      </c>
      <c r="I90" s="623">
        <f t="shared" si="147"/>
        <v>0</v>
      </c>
      <c r="J90" s="649">
        <f t="shared" ref="J90" si="148">J91+J92+J93+J94+J95+J96+J97+J98+J99+J100</f>
        <v>0</v>
      </c>
      <c r="K90" s="649">
        <f t="shared" si="147"/>
        <v>0</v>
      </c>
      <c r="L90" s="570">
        <f t="shared" si="147"/>
        <v>0</v>
      </c>
      <c r="M90" s="150">
        <f t="shared" ref="M90:AH90" si="149">M91+M92+M93+M94+M95+M96+M97+M98+M99+M100</f>
        <v>0</v>
      </c>
      <c r="N90" s="162">
        <f t="shared" si="110"/>
        <v>0</v>
      </c>
      <c r="O90" s="107">
        <f t="shared" ref="O90:U90" si="150">O91+O92+O93+O94+O95+O96+O97+O98+O99+O100</f>
        <v>0</v>
      </c>
      <c r="P90" s="109">
        <f t="shared" ref="P90" si="151">P91+P92+P93+P94+P95+P96+P97+P98+P99+P100</f>
        <v>0</v>
      </c>
      <c r="Q90" s="109">
        <f t="shared" si="150"/>
        <v>0</v>
      </c>
      <c r="R90" s="109">
        <f t="shared" si="150"/>
        <v>0</v>
      </c>
      <c r="S90" s="109">
        <f t="shared" si="150"/>
        <v>0</v>
      </c>
      <c r="T90" s="109">
        <f t="shared" ref="T90" si="152">T91+T92+T93+T94+T95+T96+T97+T98+T99+T100</f>
        <v>0</v>
      </c>
      <c r="U90" s="109">
        <f t="shared" si="150"/>
        <v>0</v>
      </c>
      <c r="V90" s="108">
        <f t="shared" si="149"/>
        <v>0</v>
      </c>
      <c r="W90" s="109">
        <f t="shared" si="149"/>
        <v>0</v>
      </c>
      <c r="X90" s="109">
        <f t="shared" si="149"/>
        <v>0</v>
      </c>
      <c r="Y90" s="109">
        <f t="shared" si="149"/>
        <v>0</v>
      </c>
      <c r="Z90" s="109">
        <f t="shared" si="149"/>
        <v>0</v>
      </c>
      <c r="AA90" s="112">
        <f t="shared" si="149"/>
        <v>0</v>
      </c>
      <c r="AB90" s="491">
        <f t="shared" si="114"/>
        <v>0</v>
      </c>
      <c r="AC90" s="416">
        <f t="shared" si="149"/>
        <v>0</v>
      </c>
      <c r="AD90" s="109">
        <f t="shared" si="149"/>
        <v>0</v>
      </c>
      <c r="AE90" s="112">
        <f t="shared" si="149"/>
        <v>0</v>
      </c>
      <c r="AF90" s="112">
        <f t="shared" si="149"/>
        <v>0</v>
      </c>
      <c r="AG90" s="112">
        <f t="shared" si="149"/>
        <v>0</v>
      </c>
      <c r="AH90" s="113">
        <f t="shared" si="149"/>
        <v>0</v>
      </c>
      <c r="AI90" s="168"/>
      <c r="AJ90" s="168"/>
    </row>
    <row r="91" spans="1:36" ht="15" hidden="1" customHeight="1" x14ac:dyDescent="0.25">
      <c r="B91" s="54"/>
      <c r="C91" s="2"/>
      <c r="D91" s="801" t="s">
        <v>370</v>
      </c>
      <c r="E91" s="801"/>
      <c r="F91" s="373">
        <f t="shared" ref="F91:F100" si="153">SUM(U91:AG91)</f>
        <v>0</v>
      </c>
      <c r="G91" s="621">
        <f t="shared" ref="G91:G100" si="154">SUM(U91:AG91)</f>
        <v>0</v>
      </c>
      <c r="H91" s="621">
        <f t="shared" ref="H91:H100" si="155">SUM(U91:AG91)</f>
        <v>0</v>
      </c>
      <c r="I91" s="621">
        <f t="shared" ref="I91:I100" si="156">SUM(U91:AG91)</f>
        <v>0</v>
      </c>
      <c r="J91" s="647">
        <f t="shared" ref="J91:K100" si="157">SUM(U91:AG91)</f>
        <v>0</v>
      </c>
      <c r="K91" s="647">
        <f t="shared" si="157"/>
        <v>0</v>
      </c>
      <c r="L91" s="568">
        <f t="shared" ref="L91:L100" si="158">SUM(V91:AH91)</f>
        <v>0</v>
      </c>
      <c r="M91" s="141"/>
      <c r="N91" s="159">
        <f t="shared" si="110"/>
        <v>0</v>
      </c>
      <c r="O91" s="77"/>
      <c r="P91" s="1"/>
      <c r="Q91" s="1"/>
      <c r="R91" s="1"/>
      <c r="S91" s="1"/>
      <c r="T91" s="1"/>
      <c r="U91" s="1"/>
      <c r="V91" s="73"/>
      <c r="W91" s="1"/>
      <c r="X91" s="1"/>
      <c r="Y91" s="1"/>
      <c r="Z91" s="1"/>
      <c r="AA91" s="79"/>
      <c r="AB91" s="489">
        <f t="shared" si="114"/>
        <v>0</v>
      </c>
      <c r="AC91" s="414"/>
      <c r="AD91" s="1"/>
      <c r="AE91" s="79"/>
      <c r="AF91" s="79"/>
      <c r="AG91" s="79"/>
      <c r="AH91" s="44"/>
      <c r="AI91" s="168"/>
      <c r="AJ91" s="168"/>
    </row>
    <row r="92" spans="1:36" ht="15" hidden="1" customHeight="1" x14ac:dyDescent="0.25">
      <c r="B92" s="54"/>
      <c r="C92" s="2"/>
      <c r="D92" s="801" t="s">
        <v>506</v>
      </c>
      <c r="E92" s="801"/>
      <c r="F92" s="373">
        <f t="shared" si="153"/>
        <v>0</v>
      </c>
      <c r="G92" s="621">
        <f t="shared" si="154"/>
        <v>0</v>
      </c>
      <c r="H92" s="621">
        <f t="shared" si="155"/>
        <v>0</v>
      </c>
      <c r="I92" s="621">
        <f t="shared" si="156"/>
        <v>0</v>
      </c>
      <c r="J92" s="647">
        <f t="shared" si="157"/>
        <v>0</v>
      </c>
      <c r="K92" s="647">
        <f t="shared" si="157"/>
        <v>0</v>
      </c>
      <c r="L92" s="568">
        <f t="shared" si="158"/>
        <v>0</v>
      </c>
      <c r="M92" s="141"/>
      <c r="N92" s="159">
        <f t="shared" si="110"/>
        <v>0</v>
      </c>
      <c r="O92" s="77"/>
      <c r="P92" s="1"/>
      <c r="Q92" s="1"/>
      <c r="R92" s="1"/>
      <c r="S92" s="1"/>
      <c r="T92" s="1"/>
      <c r="U92" s="1"/>
      <c r="V92" s="73"/>
      <c r="W92" s="1"/>
      <c r="X92" s="1"/>
      <c r="Y92" s="1"/>
      <c r="Z92" s="1"/>
      <c r="AA92" s="79"/>
      <c r="AB92" s="489">
        <f t="shared" si="114"/>
        <v>0</v>
      </c>
      <c r="AC92" s="414"/>
      <c r="AD92" s="1"/>
      <c r="AE92" s="79"/>
      <c r="AF92" s="79"/>
      <c r="AG92" s="79"/>
      <c r="AH92" s="44"/>
      <c r="AI92" s="168"/>
      <c r="AJ92" s="168"/>
    </row>
    <row r="93" spans="1:36" ht="15" hidden="1" customHeight="1" x14ac:dyDescent="0.25">
      <c r="B93" s="54"/>
      <c r="C93" s="2"/>
      <c r="D93" s="801" t="s">
        <v>507</v>
      </c>
      <c r="E93" s="801"/>
      <c r="F93" s="373">
        <f t="shared" si="153"/>
        <v>0</v>
      </c>
      <c r="G93" s="621">
        <f t="shared" si="154"/>
        <v>0</v>
      </c>
      <c r="H93" s="621">
        <f t="shared" si="155"/>
        <v>0</v>
      </c>
      <c r="I93" s="621">
        <f t="shared" si="156"/>
        <v>0</v>
      </c>
      <c r="J93" s="647">
        <f t="shared" si="157"/>
        <v>0</v>
      </c>
      <c r="K93" s="647">
        <f t="shared" si="157"/>
        <v>0</v>
      </c>
      <c r="L93" s="568">
        <f t="shared" si="158"/>
        <v>0</v>
      </c>
      <c r="M93" s="141"/>
      <c r="N93" s="159">
        <f t="shared" si="110"/>
        <v>0</v>
      </c>
      <c r="O93" s="77"/>
      <c r="P93" s="1"/>
      <c r="Q93" s="1"/>
      <c r="R93" s="1"/>
      <c r="S93" s="1"/>
      <c r="T93" s="1"/>
      <c r="U93" s="1"/>
      <c r="V93" s="73"/>
      <c r="W93" s="1"/>
      <c r="X93" s="1"/>
      <c r="Y93" s="1"/>
      <c r="Z93" s="1"/>
      <c r="AA93" s="79"/>
      <c r="AB93" s="489">
        <f t="shared" si="114"/>
        <v>0</v>
      </c>
      <c r="AC93" s="414"/>
      <c r="AD93" s="1"/>
      <c r="AE93" s="79"/>
      <c r="AF93" s="79"/>
      <c r="AG93" s="79"/>
      <c r="AH93" s="44"/>
      <c r="AI93" s="168"/>
      <c r="AJ93" s="168"/>
    </row>
    <row r="94" spans="1:36" ht="15" hidden="1" customHeight="1" x14ac:dyDescent="0.25">
      <c r="B94" s="54"/>
      <c r="C94" s="2"/>
      <c r="D94" s="801" t="s">
        <v>508</v>
      </c>
      <c r="E94" s="801"/>
      <c r="F94" s="373">
        <f t="shared" si="153"/>
        <v>0</v>
      </c>
      <c r="G94" s="621">
        <f t="shared" si="154"/>
        <v>0</v>
      </c>
      <c r="H94" s="621">
        <f t="shared" si="155"/>
        <v>0</v>
      </c>
      <c r="I94" s="621">
        <f t="shared" si="156"/>
        <v>0</v>
      </c>
      <c r="J94" s="647">
        <f t="shared" si="157"/>
        <v>0</v>
      </c>
      <c r="K94" s="647">
        <f t="shared" si="157"/>
        <v>0</v>
      </c>
      <c r="L94" s="568">
        <f t="shared" si="158"/>
        <v>0</v>
      </c>
      <c r="M94" s="141"/>
      <c r="N94" s="159">
        <f t="shared" si="110"/>
        <v>0</v>
      </c>
      <c r="O94" s="77"/>
      <c r="P94" s="1"/>
      <c r="Q94" s="1"/>
      <c r="R94" s="1"/>
      <c r="S94" s="1"/>
      <c r="T94" s="1"/>
      <c r="U94" s="1"/>
      <c r="V94" s="73"/>
      <c r="W94" s="1"/>
      <c r="X94" s="1"/>
      <c r="Y94" s="1"/>
      <c r="Z94" s="1"/>
      <c r="AA94" s="79"/>
      <c r="AB94" s="489">
        <f t="shared" si="114"/>
        <v>0</v>
      </c>
      <c r="AC94" s="414"/>
      <c r="AD94" s="1"/>
      <c r="AE94" s="79"/>
      <c r="AF94" s="79"/>
      <c r="AG94" s="79"/>
      <c r="AH94" s="44"/>
      <c r="AI94" s="168"/>
      <c r="AJ94" s="168"/>
    </row>
    <row r="95" spans="1:36" ht="15" hidden="1" customHeight="1" x14ac:dyDescent="0.25">
      <c r="B95" s="54"/>
      <c r="C95" s="2"/>
      <c r="D95" s="801" t="s">
        <v>509</v>
      </c>
      <c r="E95" s="801"/>
      <c r="F95" s="373">
        <f t="shared" si="153"/>
        <v>0</v>
      </c>
      <c r="G95" s="621">
        <f t="shared" si="154"/>
        <v>0</v>
      </c>
      <c r="H95" s="621">
        <f t="shared" si="155"/>
        <v>0</v>
      </c>
      <c r="I95" s="621">
        <f t="shared" si="156"/>
        <v>0</v>
      </c>
      <c r="J95" s="647">
        <f t="shared" si="157"/>
        <v>0</v>
      </c>
      <c r="K95" s="647">
        <f t="shared" si="157"/>
        <v>0</v>
      </c>
      <c r="L95" s="568">
        <f t="shared" si="158"/>
        <v>0</v>
      </c>
      <c r="M95" s="141"/>
      <c r="N95" s="159">
        <f t="shared" si="110"/>
        <v>0</v>
      </c>
      <c r="O95" s="77"/>
      <c r="P95" s="1"/>
      <c r="Q95" s="1"/>
      <c r="R95" s="1"/>
      <c r="S95" s="1"/>
      <c r="T95" s="1"/>
      <c r="U95" s="1"/>
      <c r="V95" s="73"/>
      <c r="W95" s="1"/>
      <c r="X95" s="1"/>
      <c r="Y95" s="1"/>
      <c r="Z95" s="1"/>
      <c r="AA95" s="79"/>
      <c r="AB95" s="489">
        <f t="shared" si="114"/>
        <v>0</v>
      </c>
      <c r="AC95" s="414"/>
      <c r="AD95" s="1"/>
      <c r="AE95" s="79"/>
      <c r="AF95" s="79"/>
      <c r="AG95" s="79"/>
      <c r="AH95" s="44"/>
      <c r="AI95" s="168"/>
      <c r="AJ95" s="168"/>
    </row>
    <row r="96" spans="1:36" ht="15" hidden="1" customHeight="1" x14ac:dyDescent="0.25">
      <c r="B96" s="54"/>
      <c r="C96" s="2"/>
      <c r="D96" s="801" t="s">
        <v>510</v>
      </c>
      <c r="E96" s="801"/>
      <c r="F96" s="373">
        <f t="shared" si="153"/>
        <v>0</v>
      </c>
      <c r="G96" s="621">
        <f t="shared" si="154"/>
        <v>0</v>
      </c>
      <c r="H96" s="621">
        <f t="shared" si="155"/>
        <v>0</v>
      </c>
      <c r="I96" s="621">
        <f t="shared" si="156"/>
        <v>0</v>
      </c>
      <c r="J96" s="647">
        <f t="shared" si="157"/>
        <v>0</v>
      </c>
      <c r="K96" s="647">
        <f t="shared" si="157"/>
        <v>0</v>
      </c>
      <c r="L96" s="568">
        <f t="shared" si="158"/>
        <v>0</v>
      </c>
      <c r="M96" s="141"/>
      <c r="N96" s="159">
        <f t="shared" si="110"/>
        <v>0</v>
      </c>
      <c r="O96" s="77"/>
      <c r="P96" s="1"/>
      <c r="Q96" s="1"/>
      <c r="R96" s="1"/>
      <c r="S96" s="1"/>
      <c r="T96" s="1"/>
      <c r="U96" s="1"/>
      <c r="V96" s="73"/>
      <c r="W96" s="1"/>
      <c r="X96" s="1"/>
      <c r="Y96" s="1"/>
      <c r="Z96" s="1"/>
      <c r="AA96" s="79"/>
      <c r="AB96" s="489">
        <f t="shared" si="114"/>
        <v>0</v>
      </c>
      <c r="AC96" s="414"/>
      <c r="AD96" s="1"/>
      <c r="AE96" s="79"/>
      <c r="AF96" s="79"/>
      <c r="AG96" s="79"/>
      <c r="AH96" s="44"/>
      <c r="AI96" s="168"/>
      <c r="AJ96" s="168"/>
    </row>
    <row r="97" spans="1:36" ht="25.5" hidden="1" customHeight="1" x14ac:dyDescent="0.25">
      <c r="B97" s="54"/>
      <c r="C97" s="2"/>
      <c r="D97" s="798" t="s">
        <v>511</v>
      </c>
      <c r="E97" s="798"/>
      <c r="F97" s="376">
        <f t="shared" si="153"/>
        <v>0</v>
      </c>
      <c r="G97" s="624">
        <f t="shared" si="154"/>
        <v>0</v>
      </c>
      <c r="H97" s="624">
        <f t="shared" si="155"/>
        <v>0</v>
      </c>
      <c r="I97" s="624">
        <f t="shared" si="156"/>
        <v>0</v>
      </c>
      <c r="J97" s="650">
        <f t="shared" si="157"/>
        <v>0</v>
      </c>
      <c r="K97" s="650">
        <f t="shared" si="157"/>
        <v>0</v>
      </c>
      <c r="L97" s="571">
        <f t="shared" si="158"/>
        <v>0</v>
      </c>
      <c r="M97" s="151"/>
      <c r="N97" s="159">
        <f t="shared" si="110"/>
        <v>0</v>
      </c>
      <c r="O97" s="77"/>
      <c r="P97" s="1"/>
      <c r="Q97" s="1"/>
      <c r="R97" s="1"/>
      <c r="S97" s="1"/>
      <c r="T97" s="1"/>
      <c r="U97" s="1"/>
      <c r="V97" s="73"/>
      <c r="W97" s="1"/>
      <c r="X97" s="1"/>
      <c r="Y97" s="1"/>
      <c r="Z97" s="1"/>
      <c r="AA97" s="79"/>
      <c r="AB97" s="489">
        <f t="shared" si="114"/>
        <v>0</v>
      </c>
      <c r="AC97" s="414"/>
      <c r="AD97" s="1"/>
      <c r="AE97" s="79"/>
      <c r="AF97" s="79"/>
      <c r="AG97" s="79"/>
      <c r="AH97" s="44"/>
      <c r="AI97" s="168"/>
      <c r="AJ97" s="168"/>
    </row>
    <row r="98" spans="1:36" ht="15" hidden="1" customHeight="1" x14ac:dyDescent="0.25">
      <c r="B98" s="54"/>
      <c r="C98" s="2"/>
      <c r="D98" s="801" t="s">
        <v>805</v>
      </c>
      <c r="E98" s="801"/>
      <c r="F98" s="373">
        <f t="shared" si="153"/>
        <v>0</v>
      </c>
      <c r="G98" s="621">
        <f t="shared" si="154"/>
        <v>0</v>
      </c>
      <c r="H98" s="621">
        <f t="shared" si="155"/>
        <v>0</v>
      </c>
      <c r="I98" s="621">
        <f t="shared" si="156"/>
        <v>0</v>
      </c>
      <c r="J98" s="647">
        <f t="shared" si="157"/>
        <v>0</v>
      </c>
      <c r="K98" s="647">
        <f t="shared" si="157"/>
        <v>0</v>
      </c>
      <c r="L98" s="568">
        <f t="shared" si="158"/>
        <v>0</v>
      </c>
      <c r="M98" s="141"/>
      <c r="N98" s="159">
        <f t="shared" si="110"/>
        <v>0</v>
      </c>
      <c r="O98" s="77"/>
      <c r="P98" s="1"/>
      <c r="Q98" s="1"/>
      <c r="R98" s="1"/>
      <c r="S98" s="1"/>
      <c r="T98" s="1"/>
      <c r="U98" s="1"/>
      <c r="V98" s="73"/>
      <c r="W98" s="1"/>
      <c r="X98" s="1"/>
      <c r="Y98" s="1"/>
      <c r="Z98" s="1"/>
      <c r="AA98" s="79"/>
      <c r="AB98" s="489">
        <f t="shared" si="114"/>
        <v>0</v>
      </c>
      <c r="AC98" s="414"/>
      <c r="AD98" s="1"/>
      <c r="AE98" s="79"/>
      <c r="AF98" s="79"/>
      <c r="AG98" s="79"/>
      <c r="AH98" s="44"/>
      <c r="AI98" s="168"/>
      <c r="AJ98" s="168"/>
    </row>
    <row r="99" spans="1:36" ht="25.5" hidden="1" customHeight="1" x14ac:dyDescent="0.25">
      <c r="B99" s="54"/>
      <c r="C99" s="2"/>
      <c r="D99" s="798" t="s">
        <v>512</v>
      </c>
      <c r="E99" s="798"/>
      <c r="F99" s="376">
        <f t="shared" si="153"/>
        <v>0</v>
      </c>
      <c r="G99" s="624">
        <f t="shared" si="154"/>
        <v>0</v>
      </c>
      <c r="H99" s="624">
        <f t="shared" si="155"/>
        <v>0</v>
      </c>
      <c r="I99" s="624">
        <f t="shared" si="156"/>
        <v>0</v>
      </c>
      <c r="J99" s="650">
        <f t="shared" si="157"/>
        <v>0</v>
      </c>
      <c r="K99" s="650">
        <f t="shared" si="157"/>
        <v>0</v>
      </c>
      <c r="L99" s="571">
        <f t="shared" si="158"/>
        <v>0</v>
      </c>
      <c r="M99" s="151"/>
      <c r="N99" s="159">
        <f t="shared" si="110"/>
        <v>0</v>
      </c>
      <c r="O99" s="77"/>
      <c r="P99" s="1"/>
      <c r="Q99" s="1"/>
      <c r="R99" s="1"/>
      <c r="S99" s="1"/>
      <c r="T99" s="1"/>
      <c r="U99" s="1"/>
      <c r="V99" s="73"/>
      <c r="W99" s="1"/>
      <c r="X99" s="1"/>
      <c r="Y99" s="1"/>
      <c r="Z99" s="1"/>
      <c r="AA99" s="79"/>
      <c r="AB99" s="489">
        <f t="shared" si="114"/>
        <v>0</v>
      </c>
      <c r="AC99" s="414"/>
      <c r="AD99" s="1"/>
      <c r="AE99" s="79"/>
      <c r="AF99" s="79"/>
      <c r="AG99" s="79"/>
      <c r="AH99" s="44"/>
      <c r="AI99" s="168"/>
      <c r="AJ99" s="168"/>
    </row>
    <row r="100" spans="1:36" ht="25.5" hidden="1" customHeight="1" x14ac:dyDescent="0.25">
      <c r="B100" s="54"/>
      <c r="C100" s="2"/>
      <c r="D100" s="798" t="s">
        <v>513</v>
      </c>
      <c r="E100" s="798"/>
      <c r="F100" s="376">
        <f t="shared" si="153"/>
        <v>0</v>
      </c>
      <c r="G100" s="624">
        <f t="shared" si="154"/>
        <v>0</v>
      </c>
      <c r="H100" s="624">
        <f t="shared" si="155"/>
        <v>0</v>
      </c>
      <c r="I100" s="624">
        <f t="shared" si="156"/>
        <v>0</v>
      </c>
      <c r="J100" s="650">
        <f t="shared" si="157"/>
        <v>0</v>
      </c>
      <c r="K100" s="650">
        <f t="shared" si="157"/>
        <v>0</v>
      </c>
      <c r="L100" s="571">
        <f t="shared" si="158"/>
        <v>0</v>
      </c>
      <c r="M100" s="151"/>
      <c r="N100" s="159">
        <f t="shared" si="110"/>
        <v>0</v>
      </c>
      <c r="O100" s="77"/>
      <c r="P100" s="1"/>
      <c r="Q100" s="1"/>
      <c r="R100" s="1"/>
      <c r="S100" s="1"/>
      <c r="T100" s="1"/>
      <c r="U100" s="1"/>
      <c r="V100" s="73"/>
      <c r="W100" s="1"/>
      <c r="X100" s="1"/>
      <c r="Y100" s="1"/>
      <c r="Z100" s="1"/>
      <c r="AA100" s="79"/>
      <c r="AB100" s="489">
        <f t="shared" si="114"/>
        <v>0</v>
      </c>
      <c r="AC100" s="414"/>
      <c r="AD100" s="1"/>
      <c r="AE100" s="79"/>
      <c r="AF100" s="79"/>
      <c r="AG100" s="79"/>
      <c r="AH100" s="44"/>
      <c r="AI100" s="168"/>
      <c r="AJ100" s="168"/>
    </row>
    <row r="101" spans="1:36" s="41" customFormat="1" ht="15" hidden="1" customHeight="1" x14ac:dyDescent="0.25">
      <c r="A101" s="125" t="s">
        <v>230</v>
      </c>
      <c r="B101" s="106" t="s">
        <v>663</v>
      </c>
      <c r="C101" s="853" t="s">
        <v>806</v>
      </c>
      <c r="D101" s="854"/>
      <c r="E101" s="854"/>
      <c r="F101" s="375">
        <f t="shared" ref="F101:L101" si="159">F102+F103+F104+F105+F106+F107+F108+F109+F110+F111</f>
        <v>0</v>
      </c>
      <c r="G101" s="623">
        <f t="shared" si="159"/>
        <v>0</v>
      </c>
      <c r="H101" s="623">
        <f t="shared" si="159"/>
        <v>0</v>
      </c>
      <c r="I101" s="623">
        <f t="shared" si="159"/>
        <v>0</v>
      </c>
      <c r="J101" s="649">
        <f t="shared" ref="J101" si="160">J102+J103+J104+J105+J106+J107+J108+J109+J110+J111</f>
        <v>0</v>
      </c>
      <c r="K101" s="649">
        <f t="shared" si="159"/>
        <v>0</v>
      </c>
      <c r="L101" s="570">
        <f t="shared" si="159"/>
        <v>0</v>
      </c>
      <c r="M101" s="150">
        <f t="shared" ref="M101:AH101" si="161">M102+M103+M104+M105+M106+M107+M108+M109+M110+M111</f>
        <v>0</v>
      </c>
      <c r="N101" s="162">
        <f t="shared" si="110"/>
        <v>0</v>
      </c>
      <c r="O101" s="107">
        <f t="shared" ref="O101:U101" si="162">O102+O103+O104+O105+O106+O107+O108+O109+O110+O111</f>
        <v>0</v>
      </c>
      <c r="P101" s="109">
        <f t="shared" ref="P101" si="163">P102+P103+P104+P105+P106+P107+P108+P109+P110+P111</f>
        <v>0</v>
      </c>
      <c r="Q101" s="109">
        <f t="shared" si="162"/>
        <v>0</v>
      </c>
      <c r="R101" s="109">
        <f t="shared" si="162"/>
        <v>0</v>
      </c>
      <c r="S101" s="109">
        <f t="shared" si="162"/>
        <v>0</v>
      </c>
      <c r="T101" s="109">
        <f t="shared" ref="T101" si="164">T102+T103+T104+T105+T106+T107+T108+T109+T110+T111</f>
        <v>0</v>
      </c>
      <c r="U101" s="109">
        <f t="shared" si="162"/>
        <v>0</v>
      </c>
      <c r="V101" s="108">
        <f t="shared" si="161"/>
        <v>0</v>
      </c>
      <c r="W101" s="109">
        <f t="shared" si="161"/>
        <v>0</v>
      </c>
      <c r="X101" s="109">
        <f t="shared" si="161"/>
        <v>0</v>
      </c>
      <c r="Y101" s="109">
        <f t="shared" si="161"/>
        <v>0</v>
      </c>
      <c r="Z101" s="109">
        <f t="shared" si="161"/>
        <v>0</v>
      </c>
      <c r="AA101" s="112">
        <f t="shared" si="161"/>
        <v>0</v>
      </c>
      <c r="AB101" s="491">
        <f t="shared" si="114"/>
        <v>0</v>
      </c>
      <c r="AC101" s="416">
        <f t="shared" si="161"/>
        <v>0</v>
      </c>
      <c r="AD101" s="109">
        <f t="shared" si="161"/>
        <v>0</v>
      </c>
      <c r="AE101" s="112">
        <f t="shared" si="161"/>
        <v>0</v>
      </c>
      <c r="AF101" s="112">
        <f t="shared" si="161"/>
        <v>0</v>
      </c>
      <c r="AG101" s="112">
        <f t="shared" si="161"/>
        <v>0</v>
      </c>
      <c r="AH101" s="113">
        <f t="shared" si="161"/>
        <v>0</v>
      </c>
      <c r="AI101" s="168"/>
      <c r="AJ101" s="168"/>
    </row>
    <row r="102" spans="1:36" ht="15" hidden="1" customHeight="1" x14ac:dyDescent="0.25">
      <c r="B102" s="54"/>
      <c r="C102" s="2"/>
      <c r="D102" s="801" t="s">
        <v>369</v>
      </c>
      <c r="E102" s="801"/>
      <c r="F102" s="373">
        <f t="shared" ref="F102:F111" si="165">SUM(U102:AG102)</f>
        <v>0</v>
      </c>
      <c r="G102" s="621">
        <f t="shared" ref="G102:G111" si="166">SUM(U102:AG102)</f>
        <v>0</v>
      </c>
      <c r="H102" s="621">
        <f t="shared" ref="H102:H111" si="167">SUM(U102:AG102)</f>
        <v>0</v>
      </c>
      <c r="I102" s="621">
        <f t="shared" ref="I102:I111" si="168">SUM(U102:AG102)</f>
        <v>0</v>
      </c>
      <c r="J102" s="647">
        <f t="shared" ref="J102:K111" si="169">SUM(U102:AG102)</f>
        <v>0</v>
      </c>
      <c r="K102" s="647">
        <f t="shared" si="169"/>
        <v>0</v>
      </c>
      <c r="L102" s="568">
        <f t="shared" ref="L102:L111" si="170">SUM(V102:AH102)</f>
        <v>0</v>
      </c>
      <c r="M102" s="141"/>
      <c r="N102" s="159">
        <f t="shared" si="110"/>
        <v>0</v>
      </c>
      <c r="O102" s="77"/>
      <c r="P102" s="1"/>
      <c r="Q102" s="1"/>
      <c r="R102" s="1"/>
      <c r="S102" s="1"/>
      <c r="T102" s="1"/>
      <c r="U102" s="1"/>
      <c r="V102" s="73"/>
      <c r="W102" s="1"/>
      <c r="X102" s="1"/>
      <c r="Y102" s="1"/>
      <c r="Z102" s="1"/>
      <c r="AA102" s="79"/>
      <c r="AB102" s="489">
        <f t="shared" si="114"/>
        <v>0</v>
      </c>
      <c r="AC102" s="414"/>
      <c r="AD102" s="1"/>
      <c r="AE102" s="79"/>
      <c r="AF102" s="79"/>
      <c r="AG102" s="79"/>
      <c r="AH102" s="44"/>
      <c r="AI102" s="168"/>
      <c r="AJ102" s="168"/>
    </row>
    <row r="103" spans="1:36" ht="15" hidden="1" customHeight="1" x14ac:dyDescent="0.25">
      <c r="B103" s="54"/>
      <c r="C103" s="2"/>
      <c r="D103" s="801" t="s">
        <v>514</v>
      </c>
      <c r="E103" s="801"/>
      <c r="F103" s="373">
        <f t="shared" si="165"/>
        <v>0</v>
      </c>
      <c r="G103" s="621">
        <f t="shared" si="166"/>
        <v>0</v>
      </c>
      <c r="H103" s="621">
        <f t="shared" si="167"/>
        <v>0</v>
      </c>
      <c r="I103" s="621">
        <f t="shared" si="168"/>
        <v>0</v>
      </c>
      <c r="J103" s="647">
        <f t="shared" si="169"/>
        <v>0</v>
      </c>
      <c r="K103" s="647">
        <f t="shared" si="169"/>
        <v>0</v>
      </c>
      <c r="L103" s="568">
        <f t="shared" si="170"/>
        <v>0</v>
      </c>
      <c r="M103" s="141"/>
      <c r="N103" s="159">
        <f t="shared" si="110"/>
        <v>0</v>
      </c>
      <c r="O103" s="77"/>
      <c r="P103" s="1"/>
      <c r="Q103" s="1"/>
      <c r="R103" s="1"/>
      <c r="S103" s="1"/>
      <c r="T103" s="1"/>
      <c r="U103" s="1"/>
      <c r="V103" s="73"/>
      <c r="W103" s="1"/>
      <c r="X103" s="1"/>
      <c r="Y103" s="1"/>
      <c r="Z103" s="1"/>
      <c r="AA103" s="79"/>
      <c r="AB103" s="489">
        <f t="shared" si="114"/>
        <v>0</v>
      </c>
      <c r="AC103" s="414"/>
      <c r="AD103" s="1"/>
      <c r="AE103" s="79"/>
      <c r="AF103" s="79"/>
      <c r="AG103" s="79"/>
      <c r="AH103" s="44"/>
      <c r="AI103" s="168"/>
      <c r="AJ103" s="168"/>
    </row>
    <row r="104" spans="1:36" ht="15" hidden="1" customHeight="1" x14ac:dyDescent="0.25">
      <c r="B104" s="54"/>
      <c r="C104" s="2"/>
      <c r="D104" s="801" t="s">
        <v>516</v>
      </c>
      <c r="E104" s="801"/>
      <c r="F104" s="373">
        <f t="shared" si="165"/>
        <v>0</v>
      </c>
      <c r="G104" s="621">
        <f t="shared" si="166"/>
        <v>0</v>
      </c>
      <c r="H104" s="621">
        <f t="shared" si="167"/>
        <v>0</v>
      </c>
      <c r="I104" s="621">
        <f t="shared" si="168"/>
        <v>0</v>
      </c>
      <c r="J104" s="647">
        <f t="shared" si="169"/>
        <v>0</v>
      </c>
      <c r="K104" s="647">
        <f t="shared" si="169"/>
        <v>0</v>
      </c>
      <c r="L104" s="568">
        <f t="shared" si="170"/>
        <v>0</v>
      </c>
      <c r="M104" s="141"/>
      <c r="N104" s="159">
        <f t="shared" si="110"/>
        <v>0</v>
      </c>
      <c r="O104" s="77"/>
      <c r="P104" s="1"/>
      <c r="Q104" s="1"/>
      <c r="R104" s="1"/>
      <c r="S104" s="1"/>
      <c r="T104" s="1"/>
      <c r="U104" s="1"/>
      <c r="V104" s="73"/>
      <c r="W104" s="1"/>
      <c r="X104" s="1"/>
      <c r="Y104" s="1"/>
      <c r="Z104" s="1"/>
      <c r="AA104" s="79"/>
      <c r="AB104" s="489">
        <f t="shared" si="114"/>
        <v>0</v>
      </c>
      <c r="AC104" s="414"/>
      <c r="AD104" s="1"/>
      <c r="AE104" s="79"/>
      <c r="AF104" s="79"/>
      <c r="AG104" s="79"/>
      <c r="AH104" s="44"/>
      <c r="AI104" s="168"/>
      <c r="AJ104" s="168"/>
    </row>
    <row r="105" spans="1:36" ht="15" hidden="1" customHeight="1" x14ac:dyDescent="0.25">
      <c r="B105" s="54"/>
      <c r="C105" s="2"/>
      <c r="D105" s="801" t="s">
        <v>808</v>
      </c>
      <c r="E105" s="801"/>
      <c r="F105" s="373">
        <f t="shared" si="165"/>
        <v>0</v>
      </c>
      <c r="G105" s="621">
        <f t="shared" si="166"/>
        <v>0</v>
      </c>
      <c r="H105" s="621">
        <f t="shared" si="167"/>
        <v>0</v>
      </c>
      <c r="I105" s="621">
        <f t="shared" si="168"/>
        <v>0</v>
      </c>
      <c r="J105" s="647">
        <f t="shared" si="169"/>
        <v>0</v>
      </c>
      <c r="K105" s="647">
        <f t="shared" si="169"/>
        <v>0</v>
      </c>
      <c r="L105" s="568">
        <f t="shared" si="170"/>
        <v>0</v>
      </c>
      <c r="M105" s="141"/>
      <c r="N105" s="159">
        <f t="shared" si="110"/>
        <v>0</v>
      </c>
      <c r="O105" s="77"/>
      <c r="P105" s="1"/>
      <c r="Q105" s="1"/>
      <c r="R105" s="1"/>
      <c r="S105" s="1"/>
      <c r="T105" s="1"/>
      <c r="U105" s="1"/>
      <c r="V105" s="73"/>
      <c r="W105" s="1"/>
      <c r="X105" s="1"/>
      <c r="Y105" s="1"/>
      <c r="Z105" s="1"/>
      <c r="AA105" s="79"/>
      <c r="AB105" s="489">
        <f t="shared" si="114"/>
        <v>0</v>
      </c>
      <c r="AC105" s="414"/>
      <c r="AD105" s="1"/>
      <c r="AE105" s="79"/>
      <c r="AF105" s="79"/>
      <c r="AG105" s="79"/>
      <c r="AH105" s="44"/>
      <c r="AI105" s="168"/>
      <c r="AJ105" s="168"/>
    </row>
    <row r="106" spans="1:36" ht="15" hidden="1" customHeight="1" x14ac:dyDescent="0.25">
      <c r="B106" s="54"/>
      <c r="C106" s="2"/>
      <c r="D106" s="801" t="s">
        <v>521</v>
      </c>
      <c r="E106" s="801"/>
      <c r="F106" s="373">
        <f t="shared" si="165"/>
        <v>0</v>
      </c>
      <c r="G106" s="621">
        <f t="shared" si="166"/>
        <v>0</v>
      </c>
      <c r="H106" s="621">
        <f t="shared" si="167"/>
        <v>0</v>
      </c>
      <c r="I106" s="621">
        <f t="shared" si="168"/>
        <v>0</v>
      </c>
      <c r="J106" s="647">
        <f t="shared" si="169"/>
        <v>0</v>
      </c>
      <c r="K106" s="647">
        <f t="shared" si="169"/>
        <v>0</v>
      </c>
      <c r="L106" s="568">
        <f t="shared" si="170"/>
        <v>0</v>
      </c>
      <c r="M106" s="141"/>
      <c r="N106" s="159">
        <f t="shared" si="110"/>
        <v>0</v>
      </c>
      <c r="O106" s="77"/>
      <c r="P106" s="1"/>
      <c r="Q106" s="1"/>
      <c r="R106" s="1"/>
      <c r="S106" s="1"/>
      <c r="T106" s="1"/>
      <c r="U106" s="1"/>
      <c r="V106" s="73"/>
      <c r="W106" s="1"/>
      <c r="X106" s="1"/>
      <c r="Y106" s="1"/>
      <c r="Z106" s="1"/>
      <c r="AA106" s="79"/>
      <c r="AB106" s="489">
        <f t="shared" si="114"/>
        <v>0</v>
      </c>
      <c r="AC106" s="414"/>
      <c r="AD106" s="1"/>
      <c r="AE106" s="79"/>
      <c r="AF106" s="79"/>
      <c r="AG106" s="79"/>
      <c r="AH106" s="44"/>
      <c r="AI106" s="168"/>
      <c r="AJ106" s="168"/>
    </row>
    <row r="107" spans="1:36" ht="15" hidden="1" customHeight="1" x14ac:dyDescent="0.25">
      <c r="B107" s="54"/>
      <c r="C107" s="2"/>
      <c r="D107" s="801" t="s">
        <v>519</v>
      </c>
      <c r="E107" s="801"/>
      <c r="F107" s="373">
        <f t="shared" si="165"/>
        <v>0</v>
      </c>
      <c r="G107" s="621">
        <f t="shared" si="166"/>
        <v>0</v>
      </c>
      <c r="H107" s="621">
        <f t="shared" si="167"/>
        <v>0</v>
      </c>
      <c r="I107" s="621">
        <f t="shared" si="168"/>
        <v>0</v>
      </c>
      <c r="J107" s="647">
        <f t="shared" si="169"/>
        <v>0</v>
      </c>
      <c r="K107" s="647">
        <f t="shared" si="169"/>
        <v>0</v>
      </c>
      <c r="L107" s="568">
        <f t="shared" si="170"/>
        <v>0</v>
      </c>
      <c r="M107" s="141"/>
      <c r="N107" s="159">
        <f t="shared" si="110"/>
        <v>0</v>
      </c>
      <c r="O107" s="77"/>
      <c r="P107" s="1"/>
      <c r="Q107" s="1"/>
      <c r="R107" s="1"/>
      <c r="S107" s="1"/>
      <c r="T107" s="1"/>
      <c r="U107" s="1"/>
      <c r="V107" s="73"/>
      <c r="W107" s="1"/>
      <c r="X107" s="1"/>
      <c r="Y107" s="1"/>
      <c r="Z107" s="1"/>
      <c r="AA107" s="79"/>
      <c r="AB107" s="489">
        <f t="shared" si="114"/>
        <v>0</v>
      </c>
      <c r="AC107" s="414"/>
      <c r="AD107" s="1"/>
      <c r="AE107" s="79"/>
      <c r="AF107" s="79"/>
      <c r="AG107" s="79"/>
      <c r="AH107" s="44"/>
      <c r="AI107" s="168"/>
      <c r="AJ107" s="168"/>
    </row>
    <row r="108" spans="1:36" ht="25.5" hidden="1" customHeight="1" x14ac:dyDescent="0.25">
      <c r="B108" s="54"/>
      <c r="C108" s="2"/>
      <c r="D108" s="798" t="s">
        <v>523</v>
      </c>
      <c r="E108" s="798"/>
      <c r="F108" s="376">
        <f t="shared" si="165"/>
        <v>0</v>
      </c>
      <c r="G108" s="624">
        <f t="shared" si="166"/>
        <v>0</v>
      </c>
      <c r="H108" s="624">
        <f t="shared" si="167"/>
        <v>0</v>
      </c>
      <c r="I108" s="624">
        <f t="shared" si="168"/>
        <v>0</v>
      </c>
      <c r="J108" s="650">
        <f t="shared" si="169"/>
        <v>0</v>
      </c>
      <c r="K108" s="650">
        <f t="shared" si="169"/>
        <v>0</v>
      </c>
      <c r="L108" s="571">
        <f t="shared" si="170"/>
        <v>0</v>
      </c>
      <c r="M108" s="151"/>
      <c r="N108" s="159">
        <f t="shared" si="110"/>
        <v>0</v>
      </c>
      <c r="O108" s="77"/>
      <c r="P108" s="1"/>
      <c r="Q108" s="1"/>
      <c r="R108" s="1"/>
      <c r="S108" s="1"/>
      <c r="T108" s="1"/>
      <c r="U108" s="1"/>
      <c r="V108" s="73"/>
      <c r="W108" s="1"/>
      <c r="X108" s="1"/>
      <c r="Y108" s="1"/>
      <c r="Z108" s="1"/>
      <c r="AA108" s="79"/>
      <c r="AB108" s="489">
        <f t="shared" si="114"/>
        <v>0</v>
      </c>
      <c r="AC108" s="414"/>
      <c r="AD108" s="1"/>
      <c r="AE108" s="79"/>
      <c r="AF108" s="79"/>
      <c r="AG108" s="79"/>
      <c r="AH108" s="44"/>
      <c r="AI108" s="168"/>
      <c r="AJ108" s="168"/>
    </row>
    <row r="109" spans="1:36" ht="15" hidden="1" customHeight="1" x14ac:dyDescent="0.25">
      <c r="B109" s="54"/>
      <c r="C109" s="2"/>
      <c r="D109" s="801" t="s">
        <v>807</v>
      </c>
      <c r="E109" s="801"/>
      <c r="F109" s="373">
        <f t="shared" si="165"/>
        <v>0</v>
      </c>
      <c r="G109" s="621">
        <f t="shared" si="166"/>
        <v>0</v>
      </c>
      <c r="H109" s="621">
        <f t="shared" si="167"/>
        <v>0</v>
      </c>
      <c r="I109" s="621">
        <f t="shared" si="168"/>
        <v>0</v>
      </c>
      <c r="J109" s="647">
        <f t="shared" si="169"/>
        <v>0</v>
      </c>
      <c r="K109" s="647">
        <f t="shared" si="169"/>
        <v>0</v>
      </c>
      <c r="L109" s="568">
        <f t="shared" si="170"/>
        <v>0</v>
      </c>
      <c r="M109" s="141"/>
      <c r="N109" s="159">
        <f t="shared" si="110"/>
        <v>0</v>
      </c>
      <c r="O109" s="77"/>
      <c r="P109" s="1"/>
      <c r="Q109" s="1"/>
      <c r="R109" s="1"/>
      <c r="S109" s="1"/>
      <c r="T109" s="1"/>
      <c r="U109" s="1"/>
      <c r="V109" s="73"/>
      <c r="W109" s="1"/>
      <c r="X109" s="1"/>
      <c r="Y109" s="1"/>
      <c r="Z109" s="1"/>
      <c r="AA109" s="79"/>
      <c r="AB109" s="489">
        <f t="shared" si="114"/>
        <v>0</v>
      </c>
      <c r="AC109" s="414"/>
      <c r="AD109" s="1"/>
      <c r="AE109" s="79"/>
      <c r="AF109" s="79"/>
      <c r="AG109" s="79"/>
      <c r="AH109" s="44"/>
      <c r="AI109" s="168"/>
      <c r="AJ109" s="168"/>
    </row>
    <row r="110" spans="1:36" ht="25.5" hidden="1" customHeight="1" x14ac:dyDescent="0.25">
      <c r="B110" s="54"/>
      <c r="C110" s="2"/>
      <c r="D110" s="798" t="s">
        <v>526</v>
      </c>
      <c r="E110" s="798"/>
      <c r="F110" s="376">
        <f t="shared" si="165"/>
        <v>0</v>
      </c>
      <c r="G110" s="624">
        <f t="shared" si="166"/>
        <v>0</v>
      </c>
      <c r="H110" s="624">
        <f t="shared" si="167"/>
        <v>0</v>
      </c>
      <c r="I110" s="624">
        <f t="shared" si="168"/>
        <v>0</v>
      </c>
      <c r="J110" s="650">
        <f t="shared" si="169"/>
        <v>0</v>
      </c>
      <c r="K110" s="650">
        <f t="shared" si="169"/>
        <v>0</v>
      </c>
      <c r="L110" s="571">
        <f t="shared" si="170"/>
        <v>0</v>
      </c>
      <c r="M110" s="151"/>
      <c r="N110" s="159">
        <f t="shared" si="110"/>
        <v>0</v>
      </c>
      <c r="O110" s="77"/>
      <c r="P110" s="1"/>
      <c r="Q110" s="1"/>
      <c r="R110" s="1"/>
      <c r="S110" s="1"/>
      <c r="T110" s="1"/>
      <c r="U110" s="1"/>
      <c r="V110" s="73"/>
      <c r="W110" s="1"/>
      <c r="X110" s="1"/>
      <c r="Y110" s="1"/>
      <c r="Z110" s="1"/>
      <c r="AA110" s="79"/>
      <c r="AB110" s="489">
        <f t="shared" si="114"/>
        <v>0</v>
      </c>
      <c r="AC110" s="414"/>
      <c r="AD110" s="1"/>
      <c r="AE110" s="79"/>
      <c r="AF110" s="79"/>
      <c r="AG110" s="79"/>
      <c r="AH110" s="44"/>
      <c r="AI110" s="168"/>
      <c r="AJ110" s="168"/>
    </row>
    <row r="111" spans="1:36" ht="25.5" hidden="1" customHeight="1" x14ac:dyDescent="0.25">
      <c r="B111" s="54"/>
      <c r="C111" s="2"/>
      <c r="D111" s="798" t="s">
        <v>528</v>
      </c>
      <c r="E111" s="798"/>
      <c r="F111" s="376">
        <f t="shared" si="165"/>
        <v>0</v>
      </c>
      <c r="G111" s="624">
        <f t="shared" si="166"/>
        <v>0</v>
      </c>
      <c r="H111" s="624">
        <f t="shared" si="167"/>
        <v>0</v>
      </c>
      <c r="I111" s="624">
        <f t="shared" si="168"/>
        <v>0</v>
      </c>
      <c r="J111" s="650">
        <f t="shared" si="169"/>
        <v>0</v>
      </c>
      <c r="K111" s="650">
        <f t="shared" si="169"/>
        <v>0</v>
      </c>
      <c r="L111" s="571">
        <f t="shared" si="170"/>
        <v>0</v>
      </c>
      <c r="M111" s="151"/>
      <c r="N111" s="159">
        <f t="shared" si="110"/>
        <v>0</v>
      </c>
      <c r="O111" s="77"/>
      <c r="P111" s="1"/>
      <c r="Q111" s="1"/>
      <c r="R111" s="1"/>
      <c r="S111" s="1"/>
      <c r="T111" s="1"/>
      <c r="U111" s="1"/>
      <c r="V111" s="73"/>
      <c r="W111" s="1"/>
      <c r="X111" s="1"/>
      <c r="Y111" s="1"/>
      <c r="Z111" s="1"/>
      <c r="AA111" s="79"/>
      <c r="AB111" s="489">
        <f t="shared" si="114"/>
        <v>0</v>
      </c>
      <c r="AC111" s="414"/>
      <c r="AD111" s="1"/>
      <c r="AE111" s="79"/>
      <c r="AF111" s="79"/>
      <c r="AG111" s="79"/>
      <c r="AH111" s="44"/>
      <c r="AI111" s="168"/>
      <c r="AJ111" s="168"/>
    </row>
    <row r="112" spans="1:36" s="41" customFormat="1" x14ac:dyDescent="0.25">
      <c r="A112" s="125" t="s">
        <v>231</v>
      </c>
      <c r="B112" s="106" t="s">
        <v>664</v>
      </c>
      <c r="C112" s="811" t="s">
        <v>232</v>
      </c>
      <c r="D112" s="812"/>
      <c r="E112" s="812"/>
      <c r="F112" s="377">
        <f t="shared" ref="F112:L112" si="171">F113+F114+F115+F116+F117+F118+F119+F120+F121+F122</f>
        <v>70000</v>
      </c>
      <c r="G112" s="625">
        <f t="shared" si="171"/>
        <v>186030</v>
      </c>
      <c r="H112" s="625">
        <f t="shared" si="171"/>
        <v>236030</v>
      </c>
      <c r="I112" s="625">
        <f t="shared" si="171"/>
        <v>236030</v>
      </c>
      <c r="J112" s="651">
        <f t="shared" ref="J112" si="172">J113+J114+J115+J116+J117+J118+J119+J120+J121+J122</f>
        <v>242030</v>
      </c>
      <c r="K112" s="651">
        <f t="shared" si="171"/>
        <v>559530</v>
      </c>
      <c r="L112" s="572">
        <f t="shared" si="171"/>
        <v>559530</v>
      </c>
      <c r="M112" s="152">
        <f t="shared" ref="M112:AH112" si="173">M113+M114+M115+M116+M117+M118+M119+M120+M121+M122</f>
        <v>0</v>
      </c>
      <c r="N112" s="162">
        <f t="shared" si="110"/>
        <v>559530</v>
      </c>
      <c r="O112" s="107">
        <f t="shared" ref="O112:U112" si="174">O113+O114+O115+O116+O117+O118+O119+O120+O121+O122</f>
        <v>0</v>
      </c>
      <c r="P112" s="109">
        <f t="shared" ref="P112" si="175">P113+P114+P115+P116+P117+P118+P119+P120+P121+P122</f>
        <v>0</v>
      </c>
      <c r="Q112" s="109">
        <f t="shared" si="174"/>
        <v>242030</v>
      </c>
      <c r="R112" s="109">
        <f t="shared" si="174"/>
        <v>0</v>
      </c>
      <c r="S112" s="109">
        <f t="shared" si="174"/>
        <v>0</v>
      </c>
      <c r="T112" s="109">
        <f t="shared" ref="T112" si="176">T113+T114+T115+T116+T117+T118+T119+T120+T121+T122</f>
        <v>0</v>
      </c>
      <c r="U112" s="109">
        <f t="shared" si="174"/>
        <v>317500</v>
      </c>
      <c r="V112" s="108">
        <f t="shared" si="173"/>
        <v>0</v>
      </c>
      <c r="W112" s="109">
        <f t="shared" si="173"/>
        <v>0</v>
      </c>
      <c r="X112" s="109">
        <f t="shared" si="173"/>
        <v>101160</v>
      </c>
      <c r="Y112" s="109">
        <f t="shared" si="173"/>
        <v>24870</v>
      </c>
      <c r="Z112" s="109">
        <f t="shared" si="173"/>
        <v>60000</v>
      </c>
      <c r="AA112" s="112">
        <f t="shared" si="173"/>
        <v>0</v>
      </c>
      <c r="AB112" s="491">
        <f t="shared" si="114"/>
        <v>186030</v>
      </c>
      <c r="AC112" s="416">
        <f t="shared" si="173"/>
        <v>50000</v>
      </c>
      <c r="AD112" s="109">
        <f t="shared" si="173"/>
        <v>0</v>
      </c>
      <c r="AE112" s="112">
        <f t="shared" si="173"/>
        <v>0</v>
      </c>
      <c r="AF112" s="112">
        <f t="shared" si="173"/>
        <v>6000</v>
      </c>
      <c r="AG112" s="112">
        <f t="shared" si="173"/>
        <v>0</v>
      </c>
      <c r="AH112" s="113">
        <f t="shared" si="173"/>
        <v>317500</v>
      </c>
      <c r="AI112" s="168"/>
      <c r="AJ112" s="168"/>
    </row>
    <row r="113" spans="1:36" x14ac:dyDescent="0.25">
      <c r="B113" s="54"/>
      <c r="C113" s="2"/>
      <c r="D113" s="801" t="s">
        <v>368</v>
      </c>
      <c r="E113" s="801"/>
      <c r="F113" s="373">
        <v>70000</v>
      </c>
      <c r="G113" s="621">
        <v>60000</v>
      </c>
      <c r="H113" s="621">
        <v>60000</v>
      </c>
      <c r="I113" s="621">
        <v>60000</v>
      </c>
      <c r="J113" s="647">
        <v>60000</v>
      </c>
      <c r="K113" s="647">
        <v>377500</v>
      </c>
      <c r="L113" s="568">
        <f t="shared" ref="L113:L120" si="177">SUM(AB113:AH113)</f>
        <v>377500</v>
      </c>
      <c r="M113" s="141"/>
      <c r="N113" s="159">
        <f t="shared" si="110"/>
        <v>377500</v>
      </c>
      <c r="O113" s="77"/>
      <c r="P113" s="1"/>
      <c r="Q113" s="1">
        <v>60000</v>
      </c>
      <c r="R113" s="1"/>
      <c r="S113" s="1"/>
      <c r="T113" s="1"/>
      <c r="U113" s="1">
        <f>N113-Q113</f>
        <v>317500</v>
      </c>
      <c r="V113" s="73"/>
      <c r="W113" s="1"/>
      <c r="X113" s="1"/>
      <c r="Y113" s="1"/>
      <c r="Z113" s="1">
        <v>60000</v>
      </c>
      <c r="AA113" s="79"/>
      <c r="AB113" s="489">
        <f t="shared" si="114"/>
        <v>60000</v>
      </c>
      <c r="AC113" s="414"/>
      <c r="AD113" s="1"/>
      <c r="AE113" s="79"/>
      <c r="AF113" s="79"/>
      <c r="AG113" s="79"/>
      <c r="AH113" s="44">
        <v>317500</v>
      </c>
      <c r="AI113" s="168"/>
      <c r="AJ113" s="168"/>
    </row>
    <row r="114" spans="1:36" ht="15" hidden="1" customHeight="1" x14ac:dyDescent="0.25">
      <c r="B114" s="54"/>
      <c r="C114" s="2"/>
      <c r="D114" s="801" t="s">
        <v>515</v>
      </c>
      <c r="E114" s="801"/>
      <c r="F114" s="373">
        <f>SUM(U114:AG114)</f>
        <v>0</v>
      </c>
      <c r="G114" s="621">
        <f>SUM(U114:AG114)</f>
        <v>0</v>
      </c>
      <c r="H114" s="621">
        <f>SUM(U114:AG114)</f>
        <v>0</v>
      </c>
      <c r="I114" s="621">
        <f t="shared" ref="I114:I118" si="178">SUM(U114:AG114)</f>
        <v>0</v>
      </c>
      <c r="J114" s="647">
        <v>0</v>
      </c>
      <c r="K114" s="647">
        <v>0</v>
      </c>
      <c r="L114" s="568">
        <f t="shared" si="177"/>
        <v>0</v>
      </c>
      <c r="M114" s="141"/>
      <c r="N114" s="159">
        <f t="shared" si="110"/>
        <v>0</v>
      </c>
      <c r="O114" s="77"/>
      <c r="P114" s="1"/>
      <c r="Q114" s="1"/>
      <c r="R114" s="1"/>
      <c r="S114" s="1"/>
      <c r="T114" s="1"/>
      <c r="U114" s="1"/>
      <c r="V114" s="73"/>
      <c r="W114" s="1"/>
      <c r="X114" s="1"/>
      <c r="Y114" s="1"/>
      <c r="Z114" s="1"/>
      <c r="AA114" s="79"/>
      <c r="AB114" s="489">
        <f t="shared" si="114"/>
        <v>0</v>
      </c>
      <c r="AC114" s="414"/>
      <c r="AD114" s="1"/>
      <c r="AE114" s="79"/>
      <c r="AF114" s="79"/>
      <c r="AG114" s="79"/>
      <c r="AH114" s="44"/>
      <c r="AI114" s="168"/>
      <c r="AJ114" s="168"/>
    </row>
    <row r="115" spans="1:36" ht="15" hidden="1" customHeight="1" x14ac:dyDescent="0.25">
      <c r="B115" s="54"/>
      <c r="C115" s="2"/>
      <c r="D115" s="801" t="s">
        <v>517</v>
      </c>
      <c r="E115" s="801"/>
      <c r="F115" s="373">
        <f>SUM(U115:AG115)</f>
        <v>0</v>
      </c>
      <c r="G115" s="621">
        <f>SUM(U115:AG115)</f>
        <v>0</v>
      </c>
      <c r="H115" s="621">
        <f>SUM(U115:AG115)</f>
        <v>0</v>
      </c>
      <c r="I115" s="621">
        <f t="shared" si="178"/>
        <v>0</v>
      </c>
      <c r="J115" s="647">
        <v>0</v>
      </c>
      <c r="K115" s="647">
        <v>0</v>
      </c>
      <c r="L115" s="568">
        <f t="shared" si="177"/>
        <v>0</v>
      </c>
      <c r="M115" s="141"/>
      <c r="N115" s="159">
        <f t="shared" si="110"/>
        <v>0</v>
      </c>
      <c r="O115" s="77"/>
      <c r="P115" s="1"/>
      <c r="Q115" s="1"/>
      <c r="R115" s="1"/>
      <c r="S115" s="1"/>
      <c r="T115" s="1"/>
      <c r="U115" s="1"/>
      <c r="V115" s="73"/>
      <c r="W115" s="1"/>
      <c r="X115" s="1"/>
      <c r="Y115" s="1"/>
      <c r="Z115" s="1"/>
      <c r="AA115" s="79"/>
      <c r="AB115" s="489">
        <f t="shared" si="114"/>
        <v>0</v>
      </c>
      <c r="AC115" s="414"/>
      <c r="AD115" s="1"/>
      <c r="AE115" s="79"/>
      <c r="AF115" s="79"/>
      <c r="AG115" s="79"/>
      <c r="AH115" s="44"/>
      <c r="AI115" s="168"/>
      <c r="AJ115" s="168"/>
    </row>
    <row r="116" spans="1:36" ht="15" hidden="1" customHeight="1" x14ac:dyDescent="0.25">
      <c r="B116" s="54"/>
      <c r="C116" s="2"/>
      <c r="D116" s="801" t="s">
        <v>518</v>
      </c>
      <c r="E116" s="801"/>
      <c r="F116" s="373">
        <f>SUM(U116:AG116)</f>
        <v>0</v>
      </c>
      <c r="G116" s="621">
        <f>SUM(U116:AG116)</f>
        <v>0</v>
      </c>
      <c r="H116" s="621">
        <f>SUM(U116:AG116)</f>
        <v>0</v>
      </c>
      <c r="I116" s="621">
        <f t="shared" si="178"/>
        <v>0</v>
      </c>
      <c r="J116" s="647">
        <v>0</v>
      </c>
      <c r="K116" s="647">
        <v>0</v>
      </c>
      <c r="L116" s="568">
        <f t="shared" si="177"/>
        <v>0</v>
      </c>
      <c r="M116" s="141"/>
      <c r="N116" s="159">
        <f t="shared" si="110"/>
        <v>0</v>
      </c>
      <c r="O116" s="77"/>
      <c r="P116" s="1"/>
      <c r="Q116" s="1"/>
      <c r="R116" s="1"/>
      <c r="S116" s="1"/>
      <c r="T116" s="1"/>
      <c r="U116" s="1"/>
      <c r="V116" s="73"/>
      <c r="W116" s="1"/>
      <c r="X116" s="1"/>
      <c r="Y116" s="1"/>
      <c r="Z116" s="1"/>
      <c r="AA116" s="79"/>
      <c r="AB116" s="489">
        <f t="shared" si="114"/>
        <v>0</v>
      </c>
      <c r="AC116" s="414"/>
      <c r="AD116" s="1"/>
      <c r="AE116" s="79"/>
      <c r="AF116" s="79"/>
      <c r="AG116" s="79"/>
      <c r="AH116" s="44"/>
      <c r="AI116" s="168"/>
      <c r="AJ116" s="168"/>
    </row>
    <row r="117" spans="1:36" ht="15" hidden="1" customHeight="1" x14ac:dyDescent="0.25">
      <c r="B117" s="54"/>
      <c r="C117" s="2"/>
      <c r="D117" s="801" t="s">
        <v>522</v>
      </c>
      <c r="E117" s="801"/>
      <c r="F117" s="373">
        <f>SUM(U117:AG117)</f>
        <v>0</v>
      </c>
      <c r="G117" s="621">
        <f>SUM(U117:AG117)</f>
        <v>0</v>
      </c>
      <c r="H117" s="621">
        <f>SUM(U117:AG117)</f>
        <v>0</v>
      </c>
      <c r="I117" s="621">
        <f t="shared" si="178"/>
        <v>0</v>
      </c>
      <c r="J117" s="647">
        <v>0</v>
      </c>
      <c r="K117" s="647">
        <v>0</v>
      </c>
      <c r="L117" s="568">
        <f t="shared" si="177"/>
        <v>0</v>
      </c>
      <c r="M117" s="141"/>
      <c r="N117" s="159">
        <f t="shared" si="110"/>
        <v>0</v>
      </c>
      <c r="O117" s="77"/>
      <c r="P117" s="1"/>
      <c r="Q117" s="1"/>
      <c r="R117" s="1"/>
      <c r="S117" s="1"/>
      <c r="T117" s="1"/>
      <c r="U117" s="1"/>
      <c r="V117" s="73"/>
      <c r="W117" s="1"/>
      <c r="X117" s="1"/>
      <c r="Y117" s="1"/>
      <c r="Z117" s="1"/>
      <c r="AA117" s="79"/>
      <c r="AB117" s="489">
        <f t="shared" si="114"/>
        <v>0</v>
      </c>
      <c r="AC117" s="414"/>
      <c r="AD117" s="1"/>
      <c r="AE117" s="79"/>
      <c r="AF117" s="79"/>
      <c r="AG117" s="79"/>
      <c r="AH117" s="44"/>
      <c r="AI117" s="168"/>
      <c r="AJ117" s="168"/>
    </row>
    <row r="118" spans="1:36" ht="15" hidden="1" customHeight="1" x14ac:dyDescent="0.25">
      <c r="B118" s="54"/>
      <c r="C118" s="2"/>
      <c r="D118" s="801" t="s">
        <v>520</v>
      </c>
      <c r="E118" s="801"/>
      <c r="F118" s="373">
        <f>SUM(U118:AG118)</f>
        <v>0</v>
      </c>
      <c r="G118" s="621">
        <f>SUM(U118:AG118)</f>
        <v>0</v>
      </c>
      <c r="H118" s="621">
        <f>SUM(U118:AG118)</f>
        <v>0</v>
      </c>
      <c r="I118" s="621">
        <f t="shared" si="178"/>
        <v>0</v>
      </c>
      <c r="J118" s="647">
        <v>0</v>
      </c>
      <c r="K118" s="647">
        <v>0</v>
      </c>
      <c r="L118" s="568">
        <f t="shared" si="177"/>
        <v>0</v>
      </c>
      <c r="M118" s="141"/>
      <c r="N118" s="159">
        <f t="shared" si="110"/>
        <v>0</v>
      </c>
      <c r="O118" s="77"/>
      <c r="P118" s="1"/>
      <c r="Q118" s="1"/>
      <c r="R118" s="1"/>
      <c r="S118" s="1"/>
      <c r="T118" s="1"/>
      <c r="U118" s="1"/>
      <c r="V118" s="73"/>
      <c r="W118" s="1"/>
      <c r="X118" s="1"/>
      <c r="Y118" s="1"/>
      <c r="Z118" s="1"/>
      <c r="AA118" s="79"/>
      <c r="AB118" s="489">
        <f t="shared" si="114"/>
        <v>0</v>
      </c>
      <c r="AC118" s="414"/>
      <c r="AD118" s="1"/>
      <c r="AE118" s="79"/>
      <c r="AF118" s="79"/>
      <c r="AG118" s="79"/>
      <c r="AH118" s="44"/>
      <c r="AI118" s="168"/>
      <c r="AJ118" s="168"/>
    </row>
    <row r="119" spans="1:36" ht="25.5" customHeight="1" x14ac:dyDescent="0.25">
      <c r="B119" s="54"/>
      <c r="C119" s="2"/>
      <c r="D119" s="798" t="s">
        <v>524</v>
      </c>
      <c r="E119" s="798"/>
      <c r="F119" s="376">
        <v>0</v>
      </c>
      <c r="G119" s="624">
        <v>0</v>
      </c>
      <c r="H119" s="624">
        <v>50000</v>
      </c>
      <c r="I119" s="624">
        <v>50000</v>
      </c>
      <c r="J119" s="650">
        <v>50000</v>
      </c>
      <c r="K119" s="650">
        <v>50000</v>
      </c>
      <c r="L119" s="571">
        <f t="shared" si="177"/>
        <v>50000</v>
      </c>
      <c r="M119" s="151"/>
      <c r="N119" s="159">
        <f t="shared" si="110"/>
        <v>50000</v>
      </c>
      <c r="O119" s="77"/>
      <c r="P119" s="1"/>
      <c r="Q119" s="1">
        <f>N119</f>
        <v>50000</v>
      </c>
      <c r="R119" s="1"/>
      <c r="S119" s="1"/>
      <c r="T119" s="1"/>
      <c r="U119" s="1"/>
      <c r="V119" s="73"/>
      <c r="W119" s="1"/>
      <c r="X119" s="1"/>
      <c r="Y119" s="1"/>
      <c r="Z119" s="1"/>
      <c r="AA119" s="79"/>
      <c r="AB119" s="489">
        <f t="shared" si="114"/>
        <v>0</v>
      </c>
      <c r="AC119" s="414">
        <v>50000</v>
      </c>
      <c r="AD119" s="1"/>
      <c r="AE119" s="79"/>
      <c r="AF119" s="79"/>
      <c r="AG119" s="79"/>
      <c r="AH119" s="44"/>
      <c r="AI119" s="168"/>
      <c r="AJ119" s="168"/>
    </row>
    <row r="120" spans="1:36" x14ac:dyDescent="0.25">
      <c r="B120" s="54"/>
      <c r="C120" s="2"/>
      <c r="D120" s="801" t="s">
        <v>525</v>
      </c>
      <c r="E120" s="801"/>
      <c r="F120" s="373">
        <v>0</v>
      </c>
      <c r="G120" s="621">
        <v>126030</v>
      </c>
      <c r="H120" s="621">
        <v>126030</v>
      </c>
      <c r="I120" s="621">
        <v>126030</v>
      </c>
      <c r="J120" s="647">
        <v>132030</v>
      </c>
      <c r="K120" s="647">
        <v>132030</v>
      </c>
      <c r="L120" s="568">
        <f t="shared" si="177"/>
        <v>132030</v>
      </c>
      <c r="M120" s="141"/>
      <c r="N120" s="159">
        <f t="shared" si="110"/>
        <v>132030</v>
      </c>
      <c r="O120" s="77"/>
      <c r="P120" s="1"/>
      <c r="Q120" s="1">
        <f>N120</f>
        <v>132030</v>
      </c>
      <c r="R120" s="1"/>
      <c r="S120" s="1"/>
      <c r="T120" s="1"/>
      <c r="U120" s="1"/>
      <c r="V120" s="73"/>
      <c r="W120" s="1"/>
      <c r="X120" s="1">
        <v>101160</v>
      </c>
      <c r="Y120" s="1">
        <v>24870</v>
      </c>
      <c r="Z120" s="1"/>
      <c r="AA120" s="79"/>
      <c r="AB120" s="489">
        <f t="shared" si="114"/>
        <v>126030</v>
      </c>
      <c r="AC120" s="414"/>
      <c r="AD120" s="1"/>
      <c r="AE120" s="79"/>
      <c r="AF120" s="79">
        <v>6000</v>
      </c>
      <c r="AG120" s="79"/>
      <c r="AH120" s="44"/>
      <c r="AI120" s="168"/>
      <c r="AJ120" s="168"/>
    </row>
    <row r="121" spans="1:36" ht="25.5" hidden="1" customHeight="1" x14ac:dyDescent="0.25">
      <c r="B121" s="54"/>
      <c r="C121" s="2"/>
      <c r="D121" s="798" t="s">
        <v>527</v>
      </c>
      <c r="E121" s="798"/>
      <c r="F121" s="376">
        <f>SUM(U121:AG121)</f>
        <v>0</v>
      </c>
      <c r="G121" s="624">
        <f>SUM(U121:AG121)</f>
        <v>0</v>
      </c>
      <c r="H121" s="624">
        <f>SUM(U121:AG121)</f>
        <v>0</v>
      </c>
      <c r="I121" s="624">
        <f>SUM(U121:AG121)</f>
        <v>0</v>
      </c>
      <c r="J121" s="650">
        <f>SUM(U121:AG121)</f>
        <v>0</v>
      </c>
      <c r="K121" s="650">
        <f>SUM(V121:AH121)</f>
        <v>0</v>
      </c>
      <c r="L121" s="571">
        <f t="shared" ref="L121:L122" si="179">SUM(V121:AH121)</f>
        <v>0</v>
      </c>
      <c r="M121" s="151"/>
      <c r="N121" s="159">
        <f t="shared" si="110"/>
        <v>0</v>
      </c>
      <c r="O121" s="77"/>
      <c r="P121" s="1"/>
      <c r="Q121" s="1"/>
      <c r="R121" s="1"/>
      <c r="S121" s="1"/>
      <c r="T121" s="1"/>
      <c r="U121" s="1"/>
      <c r="V121" s="73"/>
      <c r="W121" s="1"/>
      <c r="X121" s="1"/>
      <c r="Y121" s="1"/>
      <c r="Z121" s="1"/>
      <c r="AA121" s="79"/>
      <c r="AB121" s="489">
        <f t="shared" si="114"/>
        <v>0</v>
      </c>
      <c r="AC121" s="414"/>
      <c r="AD121" s="1"/>
      <c r="AE121" s="79"/>
      <c r="AF121" s="79"/>
      <c r="AG121" s="79"/>
      <c r="AH121" s="44"/>
      <c r="AI121" s="168"/>
      <c r="AJ121" s="168"/>
    </row>
    <row r="122" spans="1:36" ht="25.5" hidden="1" customHeight="1" x14ac:dyDescent="0.25">
      <c r="B122" s="54"/>
      <c r="C122" s="2"/>
      <c r="D122" s="798" t="s">
        <v>529</v>
      </c>
      <c r="E122" s="798"/>
      <c r="F122" s="376">
        <f>SUM(U122:AG122)</f>
        <v>0</v>
      </c>
      <c r="G122" s="624">
        <f>SUM(U122:AG122)</f>
        <v>0</v>
      </c>
      <c r="H122" s="624">
        <f>SUM(U122:AG122)</f>
        <v>0</v>
      </c>
      <c r="I122" s="624">
        <f>SUM(U122:AG122)</f>
        <v>0</v>
      </c>
      <c r="J122" s="650">
        <f>SUM(U122:AG122)</f>
        <v>0</v>
      </c>
      <c r="K122" s="650">
        <f>SUM(V122:AH122)</f>
        <v>0</v>
      </c>
      <c r="L122" s="571">
        <f t="shared" si="179"/>
        <v>0</v>
      </c>
      <c r="M122" s="151"/>
      <c r="N122" s="159">
        <f t="shared" si="110"/>
        <v>0</v>
      </c>
      <c r="O122" s="77"/>
      <c r="P122" s="1"/>
      <c r="Q122" s="1"/>
      <c r="R122" s="1"/>
      <c r="S122" s="1"/>
      <c r="T122" s="1"/>
      <c r="U122" s="1"/>
      <c r="V122" s="73"/>
      <c r="W122" s="1"/>
      <c r="X122" s="1"/>
      <c r="Y122" s="1"/>
      <c r="Z122" s="1"/>
      <c r="AA122" s="79"/>
      <c r="AB122" s="489">
        <f t="shared" si="114"/>
        <v>0</v>
      </c>
      <c r="AC122" s="414"/>
      <c r="AD122" s="1"/>
      <c r="AE122" s="79"/>
      <c r="AF122" s="79"/>
      <c r="AG122" s="79"/>
      <c r="AH122" s="44"/>
      <c r="AI122" s="168"/>
      <c r="AJ122" s="168"/>
    </row>
    <row r="123" spans="1:36" s="41" customFormat="1" ht="27.75" hidden="1" customHeight="1" x14ac:dyDescent="0.25">
      <c r="A123" s="125" t="s">
        <v>233</v>
      </c>
      <c r="B123" s="106" t="s">
        <v>665</v>
      </c>
      <c r="C123" s="853" t="s">
        <v>809</v>
      </c>
      <c r="D123" s="854"/>
      <c r="E123" s="854"/>
      <c r="F123" s="375">
        <f t="shared" ref="F123:L123" si="180">F124+F125</f>
        <v>0</v>
      </c>
      <c r="G123" s="623">
        <f t="shared" si="180"/>
        <v>0</v>
      </c>
      <c r="H123" s="623">
        <f t="shared" si="180"/>
        <v>0</v>
      </c>
      <c r="I123" s="623">
        <f t="shared" si="180"/>
        <v>0</v>
      </c>
      <c r="J123" s="649">
        <f t="shared" ref="J123" si="181">J124+J125</f>
        <v>0</v>
      </c>
      <c r="K123" s="649">
        <f t="shared" si="180"/>
        <v>0</v>
      </c>
      <c r="L123" s="570">
        <f t="shared" si="180"/>
        <v>0</v>
      </c>
      <c r="M123" s="150">
        <f t="shared" ref="M123:AH123" si="182">M124+M125</f>
        <v>0</v>
      </c>
      <c r="N123" s="162">
        <f t="shared" si="110"/>
        <v>0</v>
      </c>
      <c r="O123" s="107">
        <f t="shared" ref="O123:U123" si="183">O124+O125</f>
        <v>0</v>
      </c>
      <c r="P123" s="109">
        <f t="shared" ref="P123" si="184">P124+P125</f>
        <v>0</v>
      </c>
      <c r="Q123" s="109">
        <f t="shared" si="183"/>
        <v>0</v>
      </c>
      <c r="R123" s="109">
        <f t="shared" si="183"/>
        <v>0</v>
      </c>
      <c r="S123" s="109">
        <f t="shared" si="183"/>
        <v>0</v>
      </c>
      <c r="T123" s="109">
        <f t="shared" ref="T123" si="185">T124+T125</f>
        <v>0</v>
      </c>
      <c r="U123" s="109">
        <f t="shared" si="183"/>
        <v>0</v>
      </c>
      <c r="V123" s="108">
        <f t="shared" si="182"/>
        <v>0</v>
      </c>
      <c r="W123" s="109">
        <f t="shared" si="182"/>
        <v>0</v>
      </c>
      <c r="X123" s="109">
        <f t="shared" si="182"/>
        <v>0</v>
      </c>
      <c r="Y123" s="109">
        <f t="shared" si="182"/>
        <v>0</v>
      </c>
      <c r="Z123" s="109">
        <f t="shared" si="182"/>
        <v>0</v>
      </c>
      <c r="AA123" s="112">
        <f t="shared" si="182"/>
        <v>0</v>
      </c>
      <c r="AB123" s="491">
        <f t="shared" si="114"/>
        <v>0</v>
      </c>
      <c r="AC123" s="416">
        <f t="shared" si="182"/>
        <v>0</v>
      </c>
      <c r="AD123" s="109">
        <f t="shared" si="182"/>
        <v>0</v>
      </c>
      <c r="AE123" s="112">
        <f t="shared" si="182"/>
        <v>0</v>
      </c>
      <c r="AF123" s="112">
        <f t="shared" si="182"/>
        <v>0</v>
      </c>
      <c r="AG123" s="112">
        <f t="shared" si="182"/>
        <v>0</v>
      </c>
      <c r="AH123" s="113">
        <f t="shared" si="182"/>
        <v>0</v>
      </c>
      <c r="AI123" s="168"/>
      <c r="AJ123" s="168"/>
    </row>
    <row r="124" spans="1:36" ht="15" hidden="1" customHeight="1" x14ac:dyDescent="0.25">
      <c r="B124" s="54"/>
      <c r="C124" s="2"/>
      <c r="D124" s="801" t="s">
        <v>531</v>
      </c>
      <c r="E124" s="801"/>
      <c r="F124" s="373">
        <f>SUM(U124:AG124)</f>
        <v>0</v>
      </c>
      <c r="G124" s="621">
        <f>SUM(U124:AG124)</f>
        <v>0</v>
      </c>
      <c r="H124" s="621">
        <f>SUM(U124:AG124)</f>
        <v>0</v>
      </c>
      <c r="I124" s="621">
        <f>SUM(U124:AG124)</f>
        <v>0</v>
      </c>
      <c r="J124" s="647">
        <f>SUM(U124:AG124)</f>
        <v>0</v>
      </c>
      <c r="K124" s="647">
        <f>SUM(V124:AH124)</f>
        <v>0</v>
      </c>
      <c r="L124" s="568">
        <f t="shared" ref="L124:L125" si="186">SUM(V124:AH124)</f>
        <v>0</v>
      </c>
      <c r="M124" s="141"/>
      <c r="N124" s="159">
        <f t="shared" si="110"/>
        <v>0</v>
      </c>
      <c r="O124" s="77"/>
      <c r="P124" s="1"/>
      <c r="Q124" s="1"/>
      <c r="R124" s="1"/>
      <c r="S124" s="1"/>
      <c r="T124" s="1"/>
      <c r="U124" s="1"/>
      <c r="V124" s="73"/>
      <c r="W124" s="1"/>
      <c r="X124" s="1"/>
      <c r="Y124" s="1"/>
      <c r="Z124" s="1"/>
      <c r="AA124" s="79"/>
      <c r="AB124" s="489">
        <f t="shared" si="114"/>
        <v>0</v>
      </c>
      <c r="AC124" s="414"/>
      <c r="AD124" s="1"/>
      <c r="AE124" s="79"/>
      <c r="AF124" s="79"/>
      <c r="AG124" s="79"/>
      <c r="AH124" s="44"/>
      <c r="AI124" s="168"/>
      <c r="AJ124" s="168"/>
    </row>
    <row r="125" spans="1:36" ht="25.5" hidden="1" customHeight="1" x14ac:dyDescent="0.25">
      <c r="B125" s="54"/>
      <c r="C125" s="2"/>
      <c r="D125" s="798" t="s">
        <v>530</v>
      </c>
      <c r="E125" s="798"/>
      <c r="F125" s="376">
        <f>SUM(U125:AG125)</f>
        <v>0</v>
      </c>
      <c r="G125" s="624">
        <f>SUM(U125:AG125)</f>
        <v>0</v>
      </c>
      <c r="H125" s="624">
        <f>SUM(U125:AG125)</f>
        <v>0</v>
      </c>
      <c r="I125" s="624">
        <f>SUM(U125:AG125)</f>
        <v>0</v>
      </c>
      <c r="J125" s="650">
        <f>SUM(U125:AG125)</f>
        <v>0</v>
      </c>
      <c r="K125" s="650">
        <f>SUM(V125:AH125)</f>
        <v>0</v>
      </c>
      <c r="L125" s="571">
        <f t="shared" si="186"/>
        <v>0</v>
      </c>
      <c r="M125" s="151"/>
      <c r="N125" s="159">
        <f t="shared" si="110"/>
        <v>0</v>
      </c>
      <c r="O125" s="77"/>
      <c r="P125" s="1"/>
      <c r="Q125" s="1"/>
      <c r="R125" s="1"/>
      <c r="S125" s="1"/>
      <c r="T125" s="1"/>
      <c r="U125" s="1"/>
      <c r="V125" s="73"/>
      <c r="W125" s="1"/>
      <c r="X125" s="1"/>
      <c r="Y125" s="1"/>
      <c r="Z125" s="1"/>
      <c r="AA125" s="79"/>
      <c r="AB125" s="489">
        <f t="shared" si="114"/>
        <v>0</v>
      </c>
      <c r="AC125" s="414"/>
      <c r="AD125" s="1"/>
      <c r="AE125" s="79"/>
      <c r="AF125" s="79"/>
      <c r="AG125" s="79"/>
      <c r="AH125" s="44"/>
      <c r="AI125" s="168"/>
      <c r="AJ125" s="168"/>
    </row>
    <row r="126" spans="1:36" s="41" customFormat="1" ht="15" hidden="1" customHeight="1" x14ac:dyDescent="0.25">
      <c r="A126" s="125" t="s">
        <v>234</v>
      </c>
      <c r="B126" s="106" t="s">
        <v>667</v>
      </c>
      <c r="C126" s="853" t="s">
        <v>810</v>
      </c>
      <c r="D126" s="854"/>
      <c r="E126" s="854"/>
      <c r="F126" s="375">
        <f t="shared" ref="F126:L126" si="187">F127+F128+F129+F130+F131+F132+F133+F134+F135+F136+F137</f>
        <v>0</v>
      </c>
      <c r="G126" s="623">
        <f t="shared" si="187"/>
        <v>0</v>
      </c>
      <c r="H126" s="623">
        <f t="shared" si="187"/>
        <v>0</v>
      </c>
      <c r="I126" s="623">
        <f t="shared" si="187"/>
        <v>0</v>
      </c>
      <c r="J126" s="649">
        <f t="shared" ref="J126" si="188">J127+J128+J129+J130+J131+J132+J133+J134+J135+J136+J137</f>
        <v>0</v>
      </c>
      <c r="K126" s="649">
        <f t="shared" si="187"/>
        <v>0</v>
      </c>
      <c r="L126" s="570">
        <f t="shared" si="187"/>
        <v>0</v>
      </c>
      <c r="M126" s="150">
        <f t="shared" ref="M126:AH126" si="189">M127+M128+M129+M130+M131+M132+M133+M134+M135+M136+M137</f>
        <v>0</v>
      </c>
      <c r="N126" s="162">
        <f t="shared" si="110"/>
        <v>0</v>
      </c>
      <c r="O126" s="107">
        <f t="shared" ref="O126:U126" si="190">O127+O128+O129+O130+O131+O132+O133+O134+O135+O136+O137</f>
        <v>0</v>
      </c>
      <c r="P126" s="109">
        <f t="shared" ref="P126" si="191">P127+P128+P129+P130+P131+P132+P133+P134+P135+P136+P137</f>
        <v>0</v>
      </c>
      <c r="Q126" s="109">
        <f t="shared" si="190"/>
        <v>0</v>
      </c>
      <c r="R126" s="109">
        <f t="shared" si="190"/>
        <v>0</v>
      </c>
      <c r="S126" s="109">
        <f t="shared" si="190"/>
        <v>0</v>
      </c>
      <c r="T126" s="109">
        <f t="shared" ref="T126" si="192">T127+T128+T129+T130+T131+T132+T133+T134+T135+T136+T137</f>
        <v>0</v>
      </c>
      <c r="U126" s="109">
        <f t="shared" si="190"/>
        <v>0</v>
      </c>
      <c r="V126" s="108">
        <f t="shared" si="189"/>
        <v>0</v>
      </c>
      <c r="W126" s="109">
        <f t="shared" si="189"/>
        <v>0</v>
      </c>
      <c r="X126" s="109">
        <f t="shared" si="189"/>
        <v>0</v>
      </c>
      <c r="Y126" s="109">
        <f t="shared" si="189"/>
        <v>0</v>
      </c>
      <c r="Z126" s="109">
        <f t="shared" si="189"/>
        <v>0</v>
      </c>
      <c r="AA126" s="112">
        <f t="shared" si="189"/>
        <v>0</v>
      </c>
      <c r="AB126" s="491">
        <f t="shared" si="114"/>
        <v>0</v>
      </c>
      <c r="AC126" s="416">
        <f t="shared" si="189"/>
        <v>0</v>
      </c>
      <c r="AD126" s="109">
        <f t="shared" si="189"/>
        <v>0</v>
      </c>
      <c r="AE126" s="112">
        <f t="shared" si="189"/>
        <v>0</v>
      </c>
      <c r="AF126" s="112">
        <f t="shared" si="189"/>
        <v>0</v>
      </c>
      <c r="AG126" s="112">
        <f t="shared" si="189"/>
        <v>0</v>
      </c>
      <c r="AH126" s="113">
        <f t="shared" si="189"/>
        <v>0</v>
      </c>
      <c r="AI126" s="168"/>
      <c r="AJ126" s="168"/>
    </row>
    <row r="127" spans="1:36" ht="15" hidden="1" customHeight="1" x14ac:dyDescent="0.25">
      <c r="B127" s="54"/>
      <c r="C127" s="2"/>
      <c r="D127" s="801" t="s">
        <v>354</v>
      </c>
      <c r="E127" s="801"/>
      <c r="F127" s="373">
        <f t="shared" ref="F127:F140" si="193">SUM(U127:AG127)</f>
        <v>0</v>
      </c>
      <c r="G127" s="621">
        <f t="shared" ref="G127:G140" si="194">SUM(U127:AG127)</f>
        <v>0</v>
      </c>
      <c r="H127" s="621">
        <f t="shared" ref="H127:H140" si="195">SUM(U127:AG127)</f>
        <v>0</v>
      </c>
      <c r="I127" s="621">
        <f t="shared" ref="I127:I140" si="196">SUM(U127:AG127)</f>
        <v>0</v>
      </c>
      <c r="J127" s="647">
        <f t="shared" ref="J127:K140" si="197">SUM(U127:AG127)</f>
        <v>0</v>
      </c>
      <c r="K127" s="647">
        <f t="shared" si="197"/>
        <v>0</v>
      </c>
      <c r="L127" s="568">
        <f t="shared" ref="L127:L140" si="198">SUM(V127:AH127)</f>
        <v>0</v>
      </c>
      <c r="M127" s="141"/>
      <c r="N127" s="159">
        <f t="shared" si="110"/>
        <v>0</v>
      </c>
      <c r="O127" s="77"/>
      <c r="P127" s="1"/>
      <c r="Q127" s="1"/>
      <c r="R127" s="1"/>
      <c r="S127" s="1"/>
      <c r="T127" s="1"/>
      <c r="U127" s="1"/>
      <c r="V127" s="73"/>
      <c r="W127" s="1"/>
      <c r="X127" s="1"/>
      <c r="Y127" s="1"/>
      <c r="Z127" s="1"/>
      <c r="AA127" s="79"/>
      <c r="AB127" s="489">
        <f t="shared" si="114"/>
        <v>0</v>
      </c>
      <c r="AC127" s="414"/>
      <c r="AD127" s="1"/>
      <c r="AE127" s="79"/>
      <c r="AF127" s="79"/>
      <c r="AG127" s="79"/>
      <c r="AH127" s="44"/>
      <c r="AI127" s="168"/>
      <c r="AJ127" s="168"/>
    </row>
    <row r="128" spans="1:36" ht="15" hidden="1" customHeight="1" x14ac:dyDescent="0.25">
      <c r="B128" s="54"/>
      <c r="C128" s="2"/>
      <c r="D128" s="801" t="s">
        <v>357</v>
      </c>
      <c r="E128" s="801"/>
      <c r="F128" s="373">
        <f t="shared" si="193"/>
        <v>0</v>
      </c>
      <c r="G128" s="621">
        <f t="shared" si="194"/>
        <v>0</v>
      </c>
      <c r="H128" s="621">
        <f t="shared" si="195"/>
        <v>0</v>
      </c>
      <c r="I128" s="621">
        <f t="shared" si="196"/>
        <v>0</v>
      </c>
      <c r="J128" s="647">
        <f t="shared" si="197"/>
        <v>0</v>
      </c>
      <c r="K128" s="647">
        <f t="shared" si="197"/>
        <v>0</v>
      </c>
      <c r="L128" s="568">
        <f t="shared" si="198"/>
        <v>0</v>
      </c>
      <c r="M128" s="141"/>
      <c r="N128" s="159">
        <f t="shared" si="110"/>
        <v>0</v>
      </c>
      <c r="O128" s="77"/>
      <c r="P128" s="1"/>
      <c r="Q128" s="1"/>
      <c r="R128" s="1"/>
      <c r="S128" s="1"/>
      <c r="T128" s="1"/>
      <c r="U128" s="1"/>
      <c r="V128" s="73"/>
      <c r="W128" s="1"/>
      <c r="X128" s="1"/>
      <c r="Y128" s="1"/>
      <c r="Z128" s="1"/>
      <c r="AA128" s="79"/>
      <c r="AB128" s="489">
        <f t="shared" si="114"/>
        <v>0</v>
      </c>
      <c r="AC128" s="414"/>
      <c r="AD128" s="1"/>
      <c r="AE128" s="79"/>
      <c r="AF128" s="79"/>
      <c r="AG128" s="79"/>
      <c r="AH128" s="44"/>
      <c r="AI128" s="168"/>
      <c r="AJ128" s="168"/>
    </row>
    <row r="129" spans="1:36" ht="15" hidden="1" customHeight="1" x14ac:dyDescent="0.25">
      <c r="B129" s="54"/>
      <c r="C129" s="2"/>
      <c r="D129" s="801" t="s">
        <v>358</v>
      </c>
      <c r="E129" s="801"/>
      <c r="F129" s="373">
        <f t="shared" si="193"/>
        <v>0</v>
      </c>
      <c r="G129" s="621">
        <f t="shared" si="194"/>
        <v>0</v>
      </c>
      <c r="H129" s="621">
        <f t="shared" si="195"/>
        <v>0</v>
      </c>
      <c r="I129" s="621">
        <f t="shared" si="196"/>
        <v>0</v>
      </c>
      <c r="J129" s="647">
        <f t="shared" si="197"/>
        <v>0</v>
      </c>
      <c r="K129" s="647">
        <f t="shared" si="197"/>
        <v>0</v>
      </c>
      <c r="L129" s="568">
        <f t="shared" si="198"/>
        <v>0</v>
      </c>
      <c r="M129" s="141"/>
      <c r="N129" s="159">
        <f t="shared" si="110"/>
        <v>0</v>
      </c>
      <c r="O129" s="77"/>
      <c r="P129" s="1"/>
      <c r="Q129" s="1"/>
      <c r="R129" s="1"/>
      <c r="S129" s="1"/>
      <c r="T129" s="1"/>
      <c r="U129" s="1"/>
      <c r="V129" s="73"/>
      <c r="W129" s="1"/>
      <c r="X129" s="1"/>
      <c r="Y129" s="1"/>
      <c r="Z129" s="1"/>
      <c r="AA129" s="79"/>
      <c r="AB129" s="489">
        <f t="shared" si="114"/>
        <v>0</v>
      </c>
      <c r="AC129" s="414"/>
      <c r="AD129" s="1"/>
      <c r="AE129" s="79"/>
      <c r="AF129" s="79"/>
      <c r="AG129" s="79"/>
      <c r="AH129" s="44"/>
      <c r="AI129" s="168"/>
      <c r="AJ129" s="168"/>
    </row>
    <row r="130" spans="1:36" ht="15" hidden="1" customHeight="1" x14ac:dyDescent="0.25">
      <c r="B130" s="54"/>
      <c r="C130" s="2"/>
      <c r="D130" s="801" t="s">
        <v>355</v>
      </c>
      <c r="E130" s="801"/>
      <c r="F130" s="373">
        <f t="shared" si="193"/>
        <v>0</v>
      </c>
      <c r="G130" s="621">
        <f t="shared" si="194"/>
        <v>0</v>
      </c>
      <c r="H130" s="621">
        <f t="shared" si="195"/>
        <v>0</v>
      </c>
      <c r="I130" s="621">
        <f t="shared" si="196"/>
        <v>0</v>
      </c>
      <c r="J130" s="647">
        <f t="shared" si="197"/>
        <v>0</v>
      </c>
      <c r="K130" s="647">
        <f t="shared" si="197"/>
        <v>0</v>
      </c>
      <c r="L130" s="568">
        <f t="shared" si="198"/>
        <v>0</v>
      </c>
      <c r="M130" s="141"/>
      <c r="N130" s="159">
        <f t="shared" si="110"/>
        <v>0</v>
      </c>
      <c r="O130" s="77"/>
      <c r="P130" s="1"/>
      <c r="Q130" s="1"/>
      <c r="R130" s="1"/>
      <c r="S130" s="1"/>
      <c r="T130" s="1"/>
      <c r="U130" s="1"/>
      <c r="V130" s="73"/>
      <c r="W130" s="1"/>
      <c r="X130" s="1"/>
      <c r="Y130" s="1"/>
      <c r="Z130" s="1"/>
      <c r="AA130" s="79"/>
      <c r="AB130" s="489">
        <f t="shared" si="114"/>
        <v>0</v>
      </c>
      <c r="AC130" s="414"/>
      <c r="AD130" s="1"/>
      <c r="AE130" s="79"/>
      <c r="AF130" s="79"/>
      <c r="AG130" s="79"/>
      <c r="AH130" s="44"/>
      <c r="AI130" s="168"/>
      <c r="AJ130" s="168"/>
    </row>
    <row r="131" spans="1:36" ht="15" hidden="1" customHeight="1" x14ac:dyDescent="0.25">
      <c r="B131" s="54"/>
      <c r="C131" s="2"/>
      <c r="D131" s="801" t="s">
        <v>811</v>
      </c>
      <c r="E131" s="801"/>
      <c r="F131" s="373">
        <f t="shared" si="193"/>
        <v>0</v>
      </c>
      <c r="G131" s="621">
        <f t="shared" si="194"/>
        <v>0</v>
      </c>
      <c r="H131" s="621">
        <f t="shared" si="195"/>
        <v>0</v>
      </c>
      <c r="I131" s="621">
        <f t="shared" si="196"/>
        <v>0</v>
      </c>
      <c r="J131" s="647">
        <f t="shared" si="197"/>
        <v>0</v>
      </c>
      <c r="K131" s="647">
        <f t="shared" si="197"/>
        <v>0</v>
      </c>
      <c r="L131" s="568">
        <f t="shared" si="198"/>
        <v>0</v>
      </c>
      <c r="M131" s="141"/>
      <c r="N131" s="159">
        <f t="shared" si="110"/>
        <v>0</v>
      </c>
      <c r="O131" s="77"/>
      <c r="P131" s="1"/>
      <c r="Q131" s="1"/>
      <c r="R131" s="1"/>
      <c r="S131" s="1"/>
      <c r="T131" s="1"/>
      <c r="U131" s="1"/>
      <c r="V131" s="73"/>
      <c r="W131" s="1"/>
      <c r="X131" s="1"/>
      <c r="Y131" s="1"/>
      <c r="Z131" s="1"/>
      <c r="AA131" s="79"/>
      <c r="AB131" s="489">
        <f t="shared" si="114"/>
        <v>0</v>
      </c>
      <c r="AC131" s="414"/>
      <c r="AD131" s="1"/>
      <c r="AE131" s="79"/>
      <c r="AF131" s="79"/>
      <c r="AG131" s="79"/>
      <c r="AH131" s="44"/>
      <c r="AI131" s="168"/>
      <c r="AJ131" s="168"/>
    </row>
    <row r="132" spans="1:36" ht="25.5" hidden="1" customHeight="1" x14ac:dyDescent="0.25">
      <c r="B132" s="54"/>
      <c r="C132" s="2"/>
      <c r="D132" s="798" t="s">
        <v>532</v>
      </c>
      <c r="E132" s="798"/>
      <c r="F132" s="376">
        <f t="shared" si="193"/>
        <v>0</v>
      </c>
      <c r="G132" s="624">
        <f t="shared" si="194"/>
        <v>0</v>
      </c>
      <c r="H132" s="624">
        <f t="shared" si="195"/>
        <v>0</v>
      </c>
      <c r="I132" s="624">
        <f t="shared" si="196"/>
        <v>0</v>
      </c>
      <c r="J132" s="650">
        <f t="shared" si="197"/>
        <v>0</v>
      </c>
      <c r="K132" s="650">
        <f t="shared" si="197"/>
        <v>0</v>
      </c>
      <c r="L132" s="571">
        <f t="shared" si="198"/>
        <v>0</v>
      </c>
      <c r="M132" s="151"/>
      <c r="N132" s="159">
        <f t="shared" si="110"/>
        <v>0</v>
      </c>
      <c r="O132" s="77"/>
      <c r="P132" s="1"/>
      <c r="Q132" s="1"/>
      <c r="R132" s="1"/>
      <c r="S132" s="1"/>
      <c r="T132" s="1"/>
      <c r="U132" s="1"/>
      <c r="V132" s="73"/>
      <c r="W132" s="1"/>
      <c r="X132" s="1"/>
      <c r="Y132" s="1"/>
      <c r="Z132" s="1"/>
      <c r="AA132" s="79"/>
      <c r="AB132" s="489">
        <f t="shared" si="114"/>
        <v>0</v>
      </c>
      <c r="AC132" s="414"/>
      <c r="AD132" s="1"/>
      <c r="AE132" s="79"/>
      <c r="AF132" s="79"/>
      <c r="AG132" s="79"/>
      <c r="AH132" s="44"/>
      <c r="AI132" s="168"/>
      <c r="AJ132" s="168"/>
    </row>
    <row r="133" spans="1:36" ht="25.5" hidden="1" customHeight="1" x14ac:dyDescent="0.25">
      <c r="B133" s="54"/>
      <c r="C133" s="2"/>
      <c r="D133" s="798" t="s">
        <v>533</v>
      </c>
      <c r="E133" s="798"/>
      <c r="F133" s="376">
        <f t="shared" si="193"/>
        <v>0</v>
      </c>
      <c r="G133" s="624">
        <f t="shared" si="194"/>
        <v>0</v>
      </c>
      <c r="H133" s="624">
        <f t="shared" si="195"/>
        <v>0</v>
      </c>
      <c r="I133" s="624">
        <f t="shared" si="196"/>
        <v>0</v>
      </c>
      <c r="J133" s="650">
        <f t="shared" si="197"/>
        <v>0</v>
      </c>
      <c r="K133" s="650">
        <f t="shared" si="197"/>
        <v>0</v>
      </c>
      <c r="L133" s="571">
        <f t="shared" si="198"/>
        <v>0</v>
      </c>
      <c r="M133" s="151"/>
      <c r="N133" s="159">
        <f t="shared" si="110"/>
        <v>0</v>
      </c>
      <c r="O133" s="77"/>
      <c r="P133" s="1"/>
      <c r="Q133" s="1"/>
      <c r="R133" s="1"/>
      <c r="S133" s="1"/>
      <c r="T133" s="1"/>
      <c r="U133" s="1"/>
      <c r="V133" s="73"/>
      <c r="W133" s="1"/>
      <c r="X133" s="1"/>
      <c r="Y133" s="1"/>
      <c r="Z133" s="1"/>
      <c r="AA133" s="79"/>
      <c r="AB133" s="489">
        <f t="shared" si="114"/>
        <v>0</v>
      </c>
      <c r="AC133" s="414"/>
      <c r="AD133" s="1"/>
      <c r="AE133" s="79"/>
      <c r="AF133" s="79"/>
      <c r="AG133" s="79"/>
      <c r="AH133" s="44"/>
      <c r="AI133" s="168"/>
      <c r="AJ133" s="168"/>
    </row>
    <row r="134" spans="1:36" ht="15" hidden="1" customHeight="1" x14ac:dyDescent="0.25">
      <c r="B134" s="54"/>
      <c r="C134" s="2"/>
      <c r="D134" s="801" t="s">
        <v>364</v>
      </c>
      <c r="E134" s="801"/>
      <c r="F134" s="373">
        <f t="shared" si="193"/>
        <v>0</v>
      </c>
      <c r="G134" s="621">
        <f t="shared" si="194"/>
        <v>0</v>
      </c>
      <c r="H134" s="621">
        <f t="shared" si="195"/>
        <v>0</v>
      </c>
      <c r="I134" s="621">
        <f t="shared" si="196"/>
        <v>0</v>
      </c>
      <c r="J134" s="647">
        <f t="shared" si="197"/>
        <v>0</v>
      </c>
      <c r="K134" s="647">
        <f t="shared" si="197"/>
        <v>0</v>
      </c>
      <c r="L134" s="568">
        <f t="shared" si="198"/>
        <v>0</v>
      </c>
      <c r="M134" s="141"/>
      <c r="N134" s="159">
        <f t="shared" si="110"/>
        <v>0</v>
      </c>
      <c r="O134" s="77"/>
      <c r="P134" s="1"/>
      <c r="Q134" s="1"/>
      <c r="R134" s="1"/>
      <c r="S134" s="1"/>
      <c r="T134" s="1"/>
      <c r="U134" s="1"/>
      <c r="V134" s="73"/>
      <c r="W134" s="1"/>
      <c r="X134" s="1"/>
      <c r="Y134" s="1"/>
      <c r="Z134" s="1"/>
      <c r="AA134" s="79"/>
      <c r="AB134" s="489">
        <f t="shared" si="114"/>
        <v>0</v>
      </c>
      <c r="AC134" s="414"/>
      <c r="AD134" s="1"/>
      <c r="AE134" s="79"/>
      <c r="AF134" s="79"/>
      <c r="AG134" s="79"/>
      <c r="AH134" s="44"/>
      <c r="AI134" s="168"/>
      <c r="AJ134" s="168"/>
    </row>
    <row r="135" spans="1:36" ht="15" hidden="1" customHeight="1" x14ac:dyDescent="0.25">
      <c r="B135" s="54"/>
      <c r="C135" s="2"/>
      <c r="D135" s="801" t="s">
        <v>356</v>
      </c>
      <c r="E135" s="801"/>
      <c r="F135" s="373">
        <f t="shared" si="193"/>
        <v>0</v>
      </c>
      <c r="G135" s="621">
        <f t="shared" si="194"/>
        <v>0</v>
      </c>
      <c r="H135" s="621">
        <f t="shared" si="195"/>
        <v>0</v>
      </c>
      <c r="I135" s="621">
        <f t="shared" si="196"/>
        <v>0</v>
      </c>
      <c r="J135" s="647">
        <f t="shared" si="197"/>
        <v>0</v>
      </c>
      <c r="K135" s="647">
        <f t="shared" si="197"/>
        <v>0</v>
      </c>
      <c r="L135" s="568">
        <f t="shared" si="198"/>
        <v>0</v>
      </c>
      <c r="M135" s="141"/>
      <c r="N135" s="159">
        <f t="shared" si="110"/>
        <v>0</v>
      </c>
      <c r="O135" s="77"/>
      <c r="P135" s="1"/>
      <c r="Q135" s="1"/>
      <c r="R135" s="1"/>
      <c r="S135" s="1"/>
      <c r="T135" s="1"/>
      <c r="U135" s="1"/>
      <c r="V135" s="73"/>
      <c r="W135" s="1"/>
      <c r="X135" s="1"/>
      <c r="Y135" s="1"/>
      <c r="Z135" s="1"/>
      <c r="AA135" s="79"/>
      <c r="AB135" s="489">
        <f t="shared" si="114"/>
        <v>0</v>
      </c>
      <c r="AC135" s="414"/>
      <c r="AD135" s="1"/>
      <c r="AE135" s="79"/>
      <c r="AF135" s="79"/>
      <c r="AG135" s="79"/>
      <c r="AH135" s="44"/>
      <c r="AI135" s="168"/>
      <c r="AJ135" s="168"/>
    </row>
    <row r="136" spans="1:36" ht="25.5" hidden="1" customHeight="1" x14ac:dyDescent="0.25">
      <c r="B136" s="54"/>
      <c r="C136" s="2"/>
      <c r="D136" s="798" t="s">
        <v>534</v>
      </c>
      <c r="E136" s="798"/>
      <c r="F136" s="376">
        <f t="shared" si="193"/>
        <v>0</v>
      </c>
      <c r="G136" s="624">
        <f t="shared" si="194"/>
        <v>0</v>
      </c>
      <c r="H136" s="624">
        <f t="shared" si="195"/>
        <v>0</v>
      </c>
      <c r="I136" s="624">
        <f t="shared" si="196"/>
        <v>0</v>
      </c>
      <c r="J136" s="650">
        <f t="shared" si="197"/>
        <v>0</v>
      </c>
      <c r="K136" s="650">
        <f t="shared" si="197"/>
        <v>0</v>
      </c>
      <c r="L136" s="571">
        <f t="shared" si="198"/>
        <v>0</v>
      </c>
      <c r="M136" s="151"/>
      <c r="N136" s="159">
        <f t="shared" si="110"/>
        <v>0</v>
      </c>
      <c r="O136" s="77"/>
      <c r="P136" s="1"/>
      <c r="Q136" s="1"/>
      <c r="R136" s="1"/>
      <c r="S136" s="1"/>
      <c r="T136" s="1"/>
      <c r="U136" s="1"/>
      <c r="V136" s="73"/>
      <c r="W136" s="1"/>
      <c r="X136" s="1"/>
      <c r="Y136" s="1"/>
      <c r="Z136" s="1"/>
      <c r="AA136" s="79"/>
      <c r="AB136" s="489">
        <f t="shared" si="114"/>
        <v>0</v>
      </c>
      <c r="AC136" s="414"/>
      <c r="AD136" s="1"/>
      <c r="AE136" s="79"/>
      <c r="AF136" s="79"/>
      <c r="AG136" s="79"/>
      <c r="AH136" s="44"/>
      <c r="AI136" s="168"/>
      <c r="AJ136" s="168"/>
    </row>
    <row r="137" spans="1:36" ht="15" hidden="1" customHeight="1" x14ac:dyDescent="0.25">
      <c r="B137" s="54"/>
      <c r="C137" s="2"/>
      <c r="D137" s="801" t="s">
        <v>535</v>
      </c>
      <c r="E137" s="801"/>
      <c r="F137" s="373">
        <f t="shared" si="193"/>
        <v>0</v>
      </c>
      <c r="G137" s="621">
        <f t="shared" si="194"/>
        <v>0</v>
      </c>
      <c r="H137" s="621">
        <f t="shared" si="195"/>
        <v>0</v>
      </c>
      <c r="I137" s="621">
        <f t="shared" si="196"/>
        <v>0</v>
      </c>
      <c r="J137" s="647">
        <f t="shared" si="197"/>
        <v>0</v>
      </c>
      <c r="K137" s="647">
        <f t="shared" si="197"/>
        <v>0</v>
      </c>
      <c r="L137" s="568">
        <f t="shared" si="198"/>
        <v>0</v>
      </c>
      <c r="M137" s="141"/>
      <c r="N137" s="159">
        <f t="shared" si="110"/>
        <v>0</v>
      </c>
      <c r="O137" s="77"/>
      <c r="P137" s="1"/>
      <c r="Q137" s="1"/>
      <c r="R137" s="1"/>
      <c r="S137" s="1"/>
      <c r="T137" s="1"/>
      <c r="U137" s="1"/>
      <c r="V137" s="73"/>
      <c r="W137" s="1"/>
      <c r="X137" s="1"/>
      <c r="Y137" s="1"/>
      <c r="Z137" s="1"/>
      <c r="AA137" s="79"/>
      <c r="AB137" s="489">
        <f t="shared" ref="AB137:AB200" si="199">SUM(V137:AA137)</f>
        <v>0</v>
      </c>
      <c r="AC137" s="414"/>
      <c r="AD137" s="1"/>
      <c r="AE137" s="79"/>
      <c r="AF137" s="79"/>
      <c r="AG137" s="79"/>
      <c r="AH137" s="44"/>
      <c r="AI137" s="168"/>
      <c r="AJ137" s="168"/>
    </row>
    <row r="138" spans="1:36" s="41" customFormat="1" ht="15" hidden="1" customHeight="1" x14ac:dyDescent="0.25">
      <c r="A138" s="125" t="s">
        <v>235</v>
      </c>
      <c r="B138" s="106" t="s">
        <v>666</v>
      </c>
      <c r="C138" s="811" t="s">
        <v>236</v>
      </c>
      <c r="D138" s="812"/>
      <c r="E138" s="812"/>
      <c r="F138" s="377">
        <f t="shared" si="193"/>
        <v>0</v>
      </c>
      <c r="G138" s="625">
        <f t="shared" si="194"/>
        <v>0</v>
      </c>
      <c r="H138" s="625">
        <f t="shared" si="195"/>
        <v>0</v>
      </c>
      <c r="I138" s="625">
        <f t="shared" si="196"/>
        <v>0</v>
      </c>
      <c r="J138" s="651">
        <f t="shared" si="197"/>
        <v>0</v>
      </c>
      <c r="K138" s="651">
        <f t="shared" si="197"/>
        <v>0</v>
      </c>
      <c r="L138" s="572">
        <f t="shared" si="198"/>
        <v>0</v>
      </c>
      <c r="M138" s="152"/>
      <c r="N138" s="162">
        <f t="shared" si="110"/>
        <v>0</v>
      </c>
      <c r="O138" s="107"/>
      <c r="P138" s="109"/>
      <c r="Q138" s="109"/>
      <c r="R138" s="109"/>
      <c r="S138" s="109"/>
      <c r="T138" s="109"/>
      <c r="U138" s="109"/>
      <c r="V138" s="108"/>
      <c r="W138" s="109"/>
      <c r="X138" s="109"/>
      <c r="Y138" s="109"/>
      <c r="Z138" s="109"/>
      <c r="AA138" s="112"/>
      <c r="AB138" s="491">
        <f t="shared" si="199"/>
        <v>0</v>
      </c>
      <c r="AC138" s="416"/>
      <c r="AD138" s="109"/>
      <c r="AE138" s="112"/>
      <c r="AF138" s="112"/>
      <c r="AG138" s="112"/>
      <c r="AH138" s="113"/>
      <c r="AI138" s="168"/>
      <c r="AJ138" s="168"/>
    </row>
    <row r="139" spans="1:36" s="41" customFormat="1" ht="15" hidden="1" customHeight="1" x14ac:dyDescent="0.25">
      <c r="A139" s="125" t="s">
        <v>237</v>
      </c>
      <c r="B139" s="106" t="s">
        <v>668</v>
      </c>
      <c r="C139" s="811" t="s">
        <v>238</v>
      </c>
      <c r="D139" s="812"/>
      <c r="E139" s="812"/>
      <c r="F139" s="377">
        <f t="shared" si="193"/>
        <v>0</v>
      </c>
      <c r="G139" s="625">
        <f t="shared" si="194"/>
        <v>0</v>
      </c>
      <c r="H139" s="625">
        <f t="shared" si="195"/>
        <v>0</v>
      </c>
      <c r="I139" s="625">
        <f t="shared" si="196"/>
        <v>0</v>
      </c>
      <c r="J139" s="651">
        <f t="shared" si="197"/>
        <v>0</v>
      </c>
      <c r="K139" s="651">
        <f t="shared" si="197"/>
        <v>0</v>
      </c>
      <c r="L139" s="572">
        <f t="shared" si="198"/>
        <v>0</v>
      </c>
      <c r="M139" s="152"/>
      <c r="N139" s="162">
        <f t="shared" si="110"/>
        <v>0</v>
      </c>
      <c r="O139" s="107"/>
      <c r="P139" s="109"/>
      <c r="Q139" s="109"/>
      <c r="R139" s="109"/>
      <c r="S139" s="109"/>
      <c r="T139" s="109"/>
      <c r="U139" s="109"/>
      <c r="V139" s="108"/>
      <c r="W139" s="109"/>
      <c r="X139" s="109"/>
      <c r="Y139" s="109"/>
      <c r="Z139" s="109"/>
      <c r="AA139" s="112"/>
      <c r="AB139" s="491">
        <f t="shared" si="199"/>
        <v>0</v>
      </c>
      <c r="AC139" s="416"/>
      <c r="AD139" s="109"/>
      <c r="AE139" s="112"/>
      <c r="AF139" s="112"/>
      <c r="AG139" s="112"/>
      <c r="AH139" s="113"/>
      <c r="AI139" s="168"/>
      <c r="AJ139" s="168"/>
    </row>
    <row r="140" spans="1:36" s="41" customFormat="1" ht="15" hidden="1" customHeight="1" x14ac:dyDescent="0.25">
      <c r="A140" s="125" t="s">
        <v>239</v>
      </c>
      <c r="B140" s="106" t="s">
        <v>669</v>
      </c>
      <c r="C140" s="811" t="s">
        <v>240</v>
      </c>
      <c r="D140" s="812"/>
      <c r="E140" s="812"/>
      <c r="F140" s="377">
        <f t="shared" si="193"/>
        <v>0</v>
      </c>
      <c r="G140" s="625">
        <f t="shared" si="194"/>
        <v>0</v>
      </c>
      <c r="H140" s="625">
        <f t="shared" si="195"/>
        <v>0</v>
      </c>
      <c r="I140" s="625">
        <f t="shared" si="196"/>
        <v>0</v>
      </c>
      <c r="J140" s="651">
        <f t="shared" si="197"/>
        <v>0</v>
      </c>
      <c r="K140" s="651">
        <f t="shared" si="197"/>
        <v>0</v>
      </c>
      <c r="L140" s="572">
        <f t="shared" si="198"/>
        <v>0</v>
      </c>
      <c r="M140" s="152"/>
      <c r="N140" s="162">
        <f t="shared" ref="N140:N211" si="200">SUM(L140:M140)</f>
        <v>0</v>
      </c>
      <c r="O140" s="107"/>
      <c r="P140" s="109"/>
      <c r="Q140" s="109"/>
      <c r="R140" s="109"/>
      <c r="S140" s="109"/>
      <c r="T140" s="109"/>
      <c r="U140" s="109"/>
      <c r="V140" s="108"/>
      <c r="W140" s="109"/>
      <c r="X140" s="109"/>
      <c r="Y140" s="109"/>
      <c r="Z140" s="109"/>
      <c r="AA140" s="112"/>
      <c r="AB140" s="491">
        <f t="shared" si="199"/>
        <v>0</v>
      </c>
      <c r="AC140" s="416"/>
      <c r="AD140" s="109"/>
      <c r="AE140" s="112"/>
      <c r="AF140" s="112"/>
      <c r="AG140" s="112"/>
      <c r="AH140" s="113"/>
      <c r="AI140" s="168"/>
      <c r="AJ140" s="168"/>
    </row>
    <row r="141" spans="1:36" s="41" customFormat="1" x14ac:dyDescent="0.25">
      <c r="A141" s="125" t="s">
        <v>241</v>
      </c>
      <c r="B141" s="106" t="s">
        <v>670</v>
      </c>
      <c r="C141" s="811" t="s">
        <v>242</v>
      </c>
      <c r="D141" s="812"/>
      <c r="E141" s="812"/>
      <c r="F141" s="377">
        <f t="shared" ref="F141:M141" si="201">F142+F143+F145+F153+F154+F155+F156+F157+F158+F159</f>
        <v>6705892</v>
      </c>
      <c r="G141" s="625">
        <f t="shared" si="201"/>
        <v>9498318</v>
      </c>
      <c r="H141" s="625">
        <f t="shared" si="201"/>
        <v>9645398</v>
      </c>
      <c r="I141" s="625">
        <f t="shared" ref="I141:J141" si="202">I142+I143+I145+I153+I154+I155+I156+I157+I158+I159</f>
        <v>9675398</v>
      </c>
      <c r="J141" s="651">
        <f t="shared" si="202"/>
        <v>10020474</v>
      </c>
      <c r="K141" s="651">
        <f t="shared" si="201"/>
        <v>10020474</v>
      </c>
      <c r="L141" s="572">
        <f t="shared" si="201"/>
        <v>4140912</v>
      </c>
      <c r="M141" s="152">
        <f t="shared" si="201"/>
        <v>5879562</v>
      </c>
      <c r="N141" s="162">
        <f t="shared" si="200"/>
        <v>10020474</v>
      </c>
      <c r="O141" s="107">
        <f t="shared" ref="O141:AH141" si="203">O142+O143+O145+O153+O154+O155+O156+O157+O158+O159</f>
        <v>0</v>
      </c>
      <c r="P141" s="109">
        <f t="shared" si="203"/>
        <v>0</v>
      </c>
      <c r="Q141" s="109">
        <f t="shared" si="203"/>
        <v>4140912</v>
      </c>
      <c r="R141" s="109">
        <f t="shared" si="203"/>
        <v>5879562</v>
      </c>
      <c r="S141" s="109">
        <f t="shared" si="203"/>
        <v>0</v>
      </c>
      <c r="T141" s="109">
        <f t="shared" si="203"/>
        <v>0</v>
      </c>
      <c r="U141" s="109">
        <f t="shared" si="203"/>
        <v>0</v>
      </c>
      <c r="V141" s="108">
        <f t="shared" si="203"/>
        <v>314184</v>
      </c>
      <c r="W141" s="109">
        <f t="shared" si="203"/>
        <v>314184</v>
      </c>
      <c r="X141" s="109">
        <f t="shared" si="203"/>
        <v>314184</v>
      </c>
      <c r="Y141" s="109">
        <f t="shared" si="203"/>
        <v>437752</v>
      </c>
      <c r="Z141" s="109">
        <f t="shared" si="203"/>
        <v>823606</v>
      </c>
      <c r="AA141" s="112">
        <f t="shared" si="203"/>
        <v>4878876</v>
      </c>
      <c r="AB141" s="491">
        <f t="shared" si="199"/>
        <v>7082786</v>
      </c>
      <c r="AC141" s="416">
        <f t="shared" si="203"/>
        <v>837232</v>
      </c>
      <c r="AD141" s="109">
        <f t="shared" si="203"/>
        <v>345076</v>
      </c>
      <c r="AE141" s="112">
        <f t="shared" si="203"/>
        <v>720152</v>
      </c>
      <c r="AF141" s="112">
        <f t="shared" si="203"/>
        <v>345076</v>
      </c>
      <c r="AG141" s="112">
        <f t="shared" si="203"/>
        <v>345076</v>
      </c>
      <c r="AH141" s="113">
        <f t="shared" si="203"/>
        <v>345076</v>
      </c>
      <c r="AI141" s="168"/>
      <c r="AJ141" s="168"/>
    </row>
    <row r="142" spans="1:36" ht="15" hidden="1" customHeight="1" x14ac:dyDescent="0.25">
      <c r="B142" s="54"/>
      <c r="C142" s="2"/>
      <c r="D142" s="801" t="s">
        <v>359</v>
      </c>
      <c r="E142" s="801"/>
      <c r="F142" s="373">
        <f>SUM(U142:AG142)</f>
        <v>0</v>
      </c>
      <c r="G142" s="621">
        <f>SUM(U142:AG142)</f>
        <v>0</v>
      </c>
      <c r="H142" s="621">
        <f>SUM(U142:AG142)</f>
        <v>0</v>
      </c>
      <c r="I142" s="621">
        <f>SUM(U142:AG142)</f>
        <v>0</v>
      </c>
      <c r="J142" s="647">
        <f>SUM(U142:AG142)</f>
        <v>0</v>
      </c>
      <c r="K142" s="647">
        <f>SUM(V142:AH142)</f>
        <v>0</v>
      </c>
      <c r="L142" s="568">
        <f t="shared" ref="L142:L159" si="204">SUM(V142:AH142)</f>
        <v>0</v>
      </c>
      <c r="M142" s="141"/>
      <c r="N142" s="159">
        <f t="shared" si="200"/>
        <v>0</v>
      </c>
      <c r="O142" s="77"/>
      <c r="P142" s="1"/>
      <c r="Q142" s="1"/>
      <c r="R142" s="1"/>
      <c r="S142" s="1"/>
      <c r="T142" s="1"/>
      <c r="U142" s="1"/>
      <c r="V142" s="73"/>
      <c r="W142" s="1"/>
      <c r="X142" s="1"/>
      <c r="Y142" s="1"/>
      <c r="Z142" s="1"/>
      <c r="AA142" s="79"/>
      <c r="AB142" s="489">
        <f t="shared" si="199"/>
        <v>0</v>
      </c>
      <c r="AC142" s="414"/>
      <c r="AD142" s="1"/>
      <c r="AE142" s="79"/>
      <c r="AF142" s="79"/>
      <c r="AG142" s="79"/>
      <c r="AH142" s="44"/>
      <c r="AI142" s="168"/>
      <c r="AJ142" s="168"/>
    </row>
    <row r="143" spans="1:36" s="189" customFormat="1" x14ac:dyDescent="0.25">
      <c r="A143" s="308"/>
      <c r="B143" s="169"/>
      <c r="C143" s="178"/>
      <c r="D143" s="814" t="s">
        <v>360</v>
      </c>
      <c r="E143" s="814"/>
      <c r="F143" s="365">
        <f t="shared" ref="F143:M143" si="205">F144</f>
        <v>4137892</v>
      </c>
      <c r="G143" s="613">
        <f t="shared" si="205"/>
        <v>4140912</v>
      </c>
      <c r="H143" s="613">
        <f t="shared" si="205"/>
        <v>3795836</v>
      </c>
      <c r="I143" s="613">
        <f t="shared" si="205"/>
        <v>3795836</v>
      </c>
      <c r="J143" s="639">
        <f t="shared" si="205"/>
        <v>4140912</v>
      </c>
      <c r="K143" s="639">
        <f t="shared" si="205"/>
        <v>4140912</v>
      </c>
      <c r="L143" s="560">
        <f t="shared" si="205"/>
        <v>4140912</v>
      </c>
      <c r="M143" s="170">
        <f t="shared" si="205"/>
        <v>0</v>
      </c>
      <c r="N143" s="171">
        <f t="shared" si="200"/>
        <v>4140912</v>
      </c>
      <c r="O143" s="181">
        <f t="shared" ref="O143:AH143" si="206">O144</f>
        <v>0</v>
      </c>
      <c r="P143" s="173">
        <f t="shared" si="206"/>
        <v>0</v>
      </c>
      <c r="Q143" s="173">
        <f t="shared" si="206"/>
        <v>4140912</v>
      </c>
      <c r="R143" s="173">
        <f t="shared" si="206"/>
        <v>0</v>
      </c>
      <c r="S143" s="173">
        <f t="shared" si="206"/>
        <v>0</v>
      </c>
      <c r="T143" s="173">
        <f t="shared" si="206"/>
        <v>0</v>
      </c>
      <c r="U143" s="173">
        <f t="shared" si="206"/>
        <v>0</v>
      </c>
      <c r="V143" s="179">
        <f t="shared" si="206"/>
        <v>314184</v>
      </c>
      <c r="W143" s="173">
        <f t="shared" si="206"/>
        <v>314184</v>
      </c>
      <c r="X143" s="173">
        <f t="shared" si="206"/>
        <v>314184</v>
      </c>
      <c r="Y143" s="173">
        <f t="shared" si="206"/>
        <v>437752</v>
      </c>
      <c r="Z143" s="173">
        <f t="shared" si="206"/>
        <v>0</v>
      </c>
      <c r="AA143" s="174">
        <f t="shared" si="206"/>
        <v>345076</v>
      </c>
      <c r="AB143" s="486">
        <f t="shared" si="199"/>
        <v>1725380</v>
      </c>
      <c r="AC143" s="411">
        <f t="shared" si="206"/>
        <v>345076</v>
      </c>
      <c r="AD143" s="173">
        <f t="shared" si="206"/>
        <v>345076</v>
      </c>
      <c r="AE143" s="174">
        <f t="shared" si="206"/>
        <v>690152</v>
      </c>
      <c r="AF143" s="174">
        <f t="shared" si="206"/>
        <v>345076</v>
      </c>
      <c r="AG143" s="174">
        <f t="shared" si="206"/>
        <v>345076</v>
      </c>
      <c r="AH143" s="175">
        <f t="shared" si="206"/>
        <v>345076</v>
      </c>
      <c r="AI143" s="168"/>
      <c r="AJ143" s="168"/>
    </row>
    <row r="144" spans="1:36" x14ac:dyDescent="0.25">
      <c r="B144" s="54"/>
      <c r="C144" s="2"/>
      <c r="D144" s="326"/>
      <c r="E144" s="326" t="s">
        <v>1056</v>
      </c>
      <c r="F144" s="373">
        <v>4137892</v>
      </c>
      <c r="G144" s="621">
        <v>4140912</v>
      </c>
      <c r="H144" s="621">
        <v>3795836</v>
      </c>
      <c r="I144" s="621">
        <v>3795836</v>
      </c>
      <c r="J144" s="647">
        <v>4140912</v>
      </c>
      <c r="K144" s="647">
        <v>4140912</v>
      </c>
      <c r="L144" s="568">
        <f>SUM(AB144:AH144)</f>
        <v>4140912</v>
      </c>
      <c r="M144" s="141"/>
      <c r="N144" s="159">
        <f t="shared" ref="N144" si="207">SUM(L144:M144)</f>
        <v>4140912</v>
      </c>
      <c r="O144" s="77"/>
      <c r="P144" s="1"/>
      <c r="Q144" s="1">
        <f>N144</f>
        <v>4140912</v>
      </c>
      <c r="R144" s="1"/>
      <c r="S144" s="1"/>
      <c r="T144" s="1"/>
      <c r="U144" s="1"/>
      <c r="V144" s="73">
        <v>314184</v>
      </c>
      <c r="W144" s="1">
        <v>314184</v>
      </c>
      <c r="X144" s="1">
        <v>314184</v>
      </c>
      <c r="Y144" s="1">
        <v>437752</v>
      </c>
      <c r="Z144" s="1"/>
      <c r="AA144" s="79">
        <v>345076</v>
      </c>
      <c r="AB144" s="489">
        <f t="shared" si="199"/>
        <v>1725380</v>
      </c>
      <c r="AC144" s="414">
        <v>345076</v>
      </c>
      <c r="AD144" s="1">
        <v>345076</v>
      </c>
      <c r="AE144" s="79">
        <v>690152</v>
      </c>
      <c r="AF144" s="79">
        <v>345076</v>
      </c>
      <c r="AG144" s="79">
        <v>345076</v>
      </c>
      <c r="AH144" s="44">
        <v>345076</v>
      </c>
      <c r="AI144" s="168"/>
      <c r="AJ144" s="168"/>
    </row>
    <row r="145" spans="1:36" s="189" customFormat="1" x14ac:dyDescent="0.25">
      <c r="A145" s="308"/>
      <c r="B145" s="169"/>
      <c r="C145" s="178"/>
      <c r="D145" s="814" t="s">
        <v>361</v>
      </c>
      <c r="E145" s="814"/>
      <c r="F145" s="365">
        <f t="shared" ref="F145:M145" si="208">SUM(F146:F152)</f>
        <v>2568000</v>
      </c>
      <c r="G145" s="613">
        <f t="shared" si="208"/>
        <v>5357406</v>
      </c>
      <c r="H145" s="613">
        <f t="shared" si="208"/>
        <v>5849562</v>
      </c>
      <c r="I145" s="613">
        <f t="shared" ref="I145:J145" si="209">SUM(I146:I152)</f>
        <v>5879562</v>
      </c>
      <c r="J145" s="639">
        <f t="shared" si="209"/>
        <v>5879562</v>
      </c>
      <c r="K145" s="639">
        <f t="shared" si="208"/>
        <v>5879562</v>
      </c>
      <c r="L145" s="560">
        <f t="shared" si="208"/>
        <v>0</v>
      </c>
      <c r="M145" s="170">
        <f t="shared" si="208"/>
        <v>5879562</v>
      </c>
      <c r="N145" s="171">
        <f t="shared" si="200"/>
        <v>5879562</v>
      </c>
      <c r="O145" s="181">
        <f t="shared" ref="O145:AH145" si="210">SUM(O146:O152)</f>
        <v>0</v>
      </c>
      <c r="P145" s="173">
        <f t="shared" si="210"/>
        <v>0</v>
      </c>
      <c r="Q145" s="173">
        <f t="shared" si="210"/>
        <v>0</v>
      </c>
      <c r="R145" s="173">
        <f t="shared" si="210"/>
        <v>5879562</v>
      </c>
      <c r="S145" s="173">
        <f t="shared" si="210"/>
        <v>0</v>
      </c>
      <c r="T145" s="173">
        <f t="shared" si="210"/>
        <v>0</v>
      </c>
      <c r="U145" s="173">
        <f t="shared" si="210"/>
        <v>0</v>
      </c>
      <c r="V145" s="179">
        <f t="shared" si="210"/>
        <v>0</v>
      </c>
      <c r="W145" s="173">
        <f t="shared" si="210"/>
        <v>0</v>
      </c>
      <c r="X145" s="173">
        <f t="shared" si="210"/>
        <v>0</v>
      </c>
      <c r="Y145" s="173">
        <f t="shared" si="210"/>
        <v>0</v>
      </c>
      <c r="Z145" s="173">
        <f t="shared" si="210"/>
        <v>823606</v>
      </c>
      <c r="AA145" s="174">
        <f t="shared" si="210"/>
        <v>4533800</v>
      </c>
      <c r="AB145" s="486">
        <f t="shared" si="199"/>
        <v>5357406</v>
      </c>
      <c r="AC145" s="411">
        <f t="shared" si="210"/>
        <v>492156</v>
      </c>
      <c r="AD145" s="173">
        <f t="shared" si="210"/>
        <v>0</v>
      </c>
      <c r="AE145" s="174">
        <f t="shared" si="210"/>
        <v>30000</v>
      </c>
      <c r="AF145" s="174">
        <f t="shared" si="210"/>
        <v>0</v>
      </c>
      <c r="AG145" s="174">
        <f t="shared" si="210"/>
        <v>0</v>
      </c>
      <c r="AH145" s="175">
        <f t="shared" si="210"/>
        <v>0</v>
      </c>
      <c r="AI145" s="168"/>
      <c r="AJ145" s="168"/>
    </row>
    <row r="146" spans="1:36" x14ac:dyDescent="0.25">
      <c r="B146" s="54"/>
      <c r="C146" s="2"/>
      <c r="D146" s="307"/>
      <c r="E146" s="307" t="s">
        <v>1034</v>
      </c>
      <c r="F146" s="373">
        <v>290000</v>
      </c>
      <c r="G146" s="621">
        <v>300000</v>
      </c>
      <c r="H146" s="621">
        <v>300000</v>
      </c>
      <c r="I146" s="621">
        <v>300000</v>
      </c>
      <c r="J146" s="647">
        <v>300000</v>
      </c>
      <c r="K146" s="647">
        <v>300000</v>
      </c>
      <c r="L146" s="568"/>
      <c r="M146" s="141">
        <f>SUM(AB146:AH146)</f>
        <v>300000</v>
      </c>
      <c r="N146" s="159">
        <f t="shared" si="200"/>
        <v>300000</v>
      </c>
      <c r="O146" s="77"/>
      <c r="P146" s="1"/>
      <c r="Q146" s="1"/>
      <c r="R146" s="1">
        <f>N146</f>
        <v>300000</v>
      </c>
      <c r="S146" s="1"/>
      <c r="T146" s="1"/>
      <c r="U146" s="1"/>
      <c r="V146" s="73"/>
      <c r="W146" s="1"/>
      <c r="X146" s="1"/>
      <c r="Y146" s="1"/>
      <c r="Z146" s="1"/>
      <c r="AA146" s="79">
        <v>300000</v>
      </c>
      <c r="AB146" s="489">
        <f t="shared" si="199"/>
        <v>300000</v>
      </c>
      <c r="AC146" s="414"/>
      <c r="AD146" s="1"/>
      <c r="AE146" s="79"/>
      <c r="AF146" s="79"/>
      <c r="AG146" s="79"/>
      <c r="AH146" s="44"/>
      <c r="AI146" s="168"/>
      <c r="AJ146" s="168"/>
    </row>
    <row r="147" spans="1:36" x14ac:dyDescent="0.25">
      <c r="B147" s="54"/>
      <c r="C147" s="2"/>
      <c r="D147" s="307"/>
      <c r="E147" s="477" t="s">
        <v>1089</v>
      </c>
      <c r="F147" s="373">
        <v>150000</v>
      </c>
      <c r="G147" s="621">
        <v>170000</v>
      </c>
      <c r="H147" s="621">
        <v>170000</v>
      </c>
      <c r="I147" s="621">
        <v>170000</v>
      </c>
      <c r="J147" s="647">
        <v>170000</v>
      </c>
      <c r="K147" s="647">
        <v>170000</v>
      </c>
      <c r="L147" s="568"/>
      <c r="M147" s="141">
        <f t="shared" ref="M147:M152" si="211">SUM(AB147:AH147)</f>
        <v>170000</v>
      </c>
      <c r="N147" s="159">
        <f t="shared" si="200"/>
        <v>170000</v>
      </c>
      <c r="O147" s="77"/>
      <c r="P147" s="1"/>
      <c r="Q147" s="1"/>
      <c r="R147" s="1">
        <f t="shared" ref="R147:R150" si="212">N147</f>
        <v>170000</v>
      </c>
      <c r="S147" s="1"/>
      <c r="T147" s="1"/>
      <c r="U147" s="1"/>
      <c r="V147" s="73"/>
      <c r="W147" s="1"/>
      <c r="X147" s="1"/>
      <c r="Y147" s="1"/>
      <c r="Z147" s="1"/>
      <c r="AA147" s="79">
        <v>170000</v>
      </c>
      <c r="AB147" s="489">
        <f t="shared" si="199"/>
        <v>170000</v>
      </c>
      <c r="AC147" s="414"/>
      <c r="AD147" s="1"/>
      <c r="AE147" s="79"/>
      <c r="AF147" s="79"/>
      <c r="AG147" s="79"/>
      <c r="AH147" s="44"/>
      <c r="AI147" s="168"/>
      <c r="AJ147" s="168"/>
    </row>
    <row r="148" spans="1:36" x14ac:dyDescent="0.25">
      <c r="B148" s="54"/>
      <c r="C148" s="2"/>
      <c r="D148" s="307"/>
      <c r="E148" s="607" t="s">
        <v>1107</v>
      </c>
      <c r="F148" s="373">
        <v>115000</v>
      </c>
      <c r="G148" s="621">
        <v>16000</v>
      </c>
      <c r="H148" s="621">
        <v>16000</v>
      </c>
      <c r="I148" s="621">
        <v>46000</v>
      </c>
      <c r="J148" s="647">
        <v>46000</v>
      </c>
      <c r="K148" s="647">
        <v>46000</v>
      </c>
      <c r="L148" s="568"/>
      <c r="M148" s="141">
        <f t="shared" si="211"/>
        <v>46000</v>
      </c>
      <c r="N148" s="159">
        <f t="shared" si="200"/>
        <v>46000</v>
      </c>
      <c r="O148" s="77"/>
      <c r="P148" s="1"/>
      <c r="Q148" s="1"/>
      <c r="R148" s="1">
        <f t="shared" si="212"/>
        <v>46000</v>
      </c>
      <c r="S148" s="1"/>
      <c r="T148" s="1"/>
      <c r="U148" s="1"/>
      <c r="V148" s="73"/>
      <c r="W148" s="1"/>
      <c r="X148" s="1"/>
      <c r="Y148" s="1"/>
      <c r="Z148" s="1"/>
      <c r="AA148" s="79">
        <v>16000</v>
      </c>
      <c r="AB148" s="489">
        <f t="shared" si="199"/>
        <v>16000</v>
      </c>
      <c r="AC148" s="414"/>
      <c r="AD148" s="1"/>
      <c r="AE148" s="79">
        <v>30000</v>
      </c>
      <c r="AF148" s="79"/>
      <c r="AG148" s="79"/>
      <c r="AH148" s="44"/>
      <c r="AI148" s="168"/>
      <c r="AJ148" s="168"/>
    </row>
    <row r="149" spans="1:36" x14ac:dyDescent="0.25">
      <c r="B149" s="54"/>
      <c r="C149" s="2"/>
      <c r="D149" s="307"/>
      <c r="E149" s="307" t="s">
        <v>1035</v>
      </c>
      <c r="F149" s="373">
        <v>113000</v>
      </c>
      <c r="G149" s="621">
        <v>120000</v>
      </c>
      <c r="H149" s="621">
        <v>120000</v>
      </c>
      <c r="I149" s="621">
        <v>120000</v>
      </c>
      <c r="J149" s="647">
        <v>120000</v>
      </c>
      <c r="K149" s="647">
        <v>120000</v>
      </c>
      <c r="L149" s="568"/>
      <c r="M149" s="141">
        <f t="shared" si="211"/>
        <v>120000</v>
      </c>
      <c r="N149" s="159">
        <f t="shared" si="200"/>
        <v>120000</v>
      </c>
      <c r="O149" s="77"/>
      <c r="P149" s="1"/>
      <c r="Q149" s="1"/>
      <c r="R149" s="1">
        <f t="shared" si="212"/>
        <v>120000</v>
      </c>
      <c r="S149" s="1"/>
      <c r="T149" s="1"/>
      <c r="U149" s="1"/>
      <c r="V149" s="73"/>
      <c r="W149" s="1"/>
      <c r="X149" s="1"/>
      <c r="Y149" s="1"/>
      <c r="Z149" s="1"/>
      <c r="AA149" s="79">
        <v>120000</v>
      </c>
      <c r="AB149" s="489">
        <f t="shared" si="199"/>
        <v>120000</v>
      </c>
      <c r="AC149" s="414"/>
      <c r="AD149" s="1"/>
      <c r="AE149" s="79"/>
      <c r="AF149" s="79"/>
      <c r="AG149" s="79"/>
      <c r="AH149" s="44"/>
      <c r="AI149" s="168"/>
      <c r="AJ149" s="168"/>
    </row>
    <row r="150" spans="1:36" x14ac:dyDescent="0.25">
      <c r="B150" s="54"/>
      <c r="C150" s="2"/>
      <c r="D150" s="307"/>
      <c r="E150" s="307" t="s">
        <v>1036</v>
      </c>
      <c r="F150" s="373">
        <v>1800000</v>
      </c>
      <c r="G150" s="621">
        <v>3851406</v>
      </c>
      <c r="H150" s="621">
        <v>4343562</v>
      </c>
      <c r="I150" s="621">
        <v>4343562</v>
      </c>
      <c r="J150" s="647">
        <v>4343562</v>
      </c>
      <c r="K150" s="647">
        <v>4343562</v>
      </c>
      <c r="L150" s="568"/>
      <c r="M150" s="141">
        <f t="shared" si="211"/>
        <v>4343562</v>
      </c>
      <c r="N150" s="159">
        <f t="shared" si="200"/>
        <v>4343562</v>
      </c>
      <c r="O150" s="77"/>
      <c r="P150" s="1"/>
      <c r="Q150" s="1"/>
      <c r="R150" s="1">
        <f t="shared" si="212"/>
        <v>4343562</v>
      </c>
      <c r="S150" s="1"/>
      <c r="T150" s="1"/>
      <c r="U150" s="1"/>
      <c r="V150" s="73"/>
      <c r="W150" s="1"/>
      <c r="X150" s="1"/>
      <c r="Y150" s="1"/>
      <c r="Z150" s="1">
        <f>566166+257440</f>
        <v>823606</v>
      </c>
      <c r="AA150" s="79">
        <v>3027800</v>
      </c>
      <c r="AB150" s="489">
        <f t="shared" si="199"/>
        <v>3851406</v>
      </c>
      <c r="AC150" s="414">
        <v>492156</v>
      </c>
      <c r="AD150" s="1"/>
      <c r="AE150" s="79"/>
      <c r="AF150" s="79"/>
      <c r="AG150" s="79"/>
      <c r="AH150" s="44"/>
      <c r="AI150" s="168"/>
      <c r="AJ150" s="168"/>
    </row>
    <row r="151" spans="1:36" x14ac:dyDescent="0.25">
      <c r="B151" s="54"/>
      <c r="C151" s="2"/>
      <c r="D151" s="477"/>
      <c r="E151" s="477" t="s">
        <v>1087</v>
      </c>
      <c r="F151" s="373">
        <v>100000</v>
      </c>
      <c r="G151" s="621">
        <v>100000</v>
      </c>
      <c r="H151" s="621">
        <v>100000</v>
      </c>
      <c r="I151" s="621">
        <v>100000</v>
      </c>
      <c r="J151" s="647">
        <v>100000</v>
      </c>
      <c r="K151" s="647">
        <v>100000</v>
      </c>
      <c r="L151" s="568"/>
      <c r="M151" s="141">
        <f t="shared" si="211"/>
        <v>100000</v>
      </c>
      <c r="N151" s="159">
        <f t="shared" ref="N151" si="213">SUM(L151:M151)</f>
        <v>100000</v>
      </c>
      <c r="O151" s="77"/>
      <c r="P151" s="1"/>
      <c r="Q151" s="1"/>
      <c r="R151" s="1">
        <f>N151</f>
        <v>100000</v>
      </c>
      <c r="S151" s="1"/>
      <c r="T151" s="1"/>
      <c r="U151" s="1"/>
      <c r="V151" s="73"/>
      <c r="W151" s="1"/>
      <c r="X151" s="1"/>
      <c r="Y151" s="1"/>
      <c r="Z151" s="1"/>
      <c r="AA151" s="79">
        <v>100000</v>
      </c>
      <c r="AB151" s="489">
        <f t="shared" si="199"/>
        <v>100000</v>
      </c>
      <c r="AC151" s="414"/>
      <c r="AD151" s="1"/>
      <c r="AE151" s="79"/>
      <c r="AF151" s="79"/>
      <c r="AG151" s="79"/>
      <c r="AH151" s="44"/>
      <c r="AI151" s="168"/>
      <c r="AJ151" s="168"/>
    </row>
    <row r="152" spans="1:36" x14ac:dyDescent="0.25">
      <c r="B152" s="54"/>
      <c r="C152" s="2"/>
      <c r="D152" s="477"/>
      <c r="E152" s="477" t="s">
        <v>1088</v>
      </c>
      <c r="F152" s="373">
        <v>0</v>
      </c>
      <c r="G152" s="621">
        <v>800000</v>
      </c>
      <c r="H152" s="621">
        <v>800000</v>
      </c>
      <c r="I152" s="621">
        <v>800000</v>
      </c>
      <c r="J152" s="647">
        <v>800000</v>
      </c>
      <c r="K152" s="647">
        <v>800000</v>
      </c>
      <c r="L152" s="568"/>
      <c r="M152" s="141">
        <f t="shared" si="211"/>
        <v>800000</v>
      </c>
      <c r="N152" s="159">
        <f t="shared" ref="N152" si="214">SUM(L152:M152)</f>
        <v>800000</v>
      </c>
      <c r="O152" s="77"/>
      <c r="P152" s="1"/>
      <c r="Q152" s="1"/>
      <c r="R152" s="1">
        <f>N152</f>
        <v>800000</v>
      </c>
      <c r="S152" s="1"/>
      <c r="T152" s="1"/>
      <c r="U152" s="1"/>
      <c r="V152" s="73"/>
      <c r="W152" s="1"/>
      <c r="X152" s="1"/>
      <c r="Y152" s="1"/>
      <c r="Z152" s="1"/>
      <c r="AA152" s="79">
        <v>800000</v>
      </c>
      <c r="AB152" s="489">
        <f t="shared" si="199"/>
        <v>800000</v>
      </c>
      <c r="AC152" s="414"/>
      <c r="AD152" s="1"/>
      <c r="AE152" s="79"/>
      <c r="AF152" s="79"/>
      <c r="AG152" s="79"/>
      <c r="AH152" s="44"/>
      <c r="AI152" s="168"/>
      <c r="AJ152" s="168"/>
    </row>
    <row r="153" spans="1:36" ht="15" hidden="1" customHeight="1" x14ac:dyDescent="0.25">
      <c r="B153" s="54"/>
      <c r="C153" s="2"/>
      <c r="D153" s="801" t="s">
        <v>362</v>
      </c>
      <c r="E153" s="801"/>
      <c r="F153" s="373">
        <v>0</v>
      </c>
      <c r="G153" s="621">
        <v>0</v>
      </c>
      <c r="H153" s="621">
        <v>0</v>
      </c>
      <c r="I153" s="621">
        <v>0</v>
      </c>
      <c r="J153" s="647">
        <v>0</v>
      </c>
      <c r="K153" s="647">
        <v>0</v>
      </c>
      <c r="L153" s="568">
        <f t="shared" si="204"/>
        <v>0</v>
      </c>
      <c r="M153" s="141"/>
      <c r="N153" s="159">
        <f t="shared" si="200"/>
        <v>0</v>
      </c>
      <c r="O153" s="77"/>
      <c r="P153" s="1"/>
      <c r="Q153" s="1"/>
      <c r="R153" s="1"/>
      <c r="S153" s="1"/>
      <c r="T153" s="1"/>
      <c r="U153" s="1"/>
      <c r="V153" s="73"/>
      <c r="W153" s="1"/>
      <c r="X153" s="1"/>
      <c r="Y153" s="1"/>
      <c r="Z153" s="1"/>
      <c r="AA153" s="79"/>
      <c r="AB153" s="489">
        <f t="shared" si="199"/>
        <v>0</v>
      </c>
      <c r="AC153" s="414"/>
      <c r="AD153" s="1"/>
      <c r="AE153" s="79"/>
      <c r="AF153" s="79"/>
      <c r="AG153" s="79"/>
      <c r="AH153" s="44"/>
      <c r="AI153" s="168"/>
      <c r="AJ153" s="168"/>
    </row>
    <row r="154" spans="1:36" ht="15" hidden="1" customHeight="1" x14ac:dyDescent="0.25">
      <c r="B154" s="54"/>
      <c r="C154" s="2"/>
      <c r="D154" s="801" t="s">
        <v>363</v>
      </c>
      <c r="E154" s="801"/>
      <c r="F154" s="373">
        <v>0</v>
      </c>
      <c r="G154" s="621">
        <v>0</v>
      </c>
      <c r="H154" s="621">
        <v>0</v>
      </c>
      <c r="I154" s="621">
        <v>0</v>
      </c>
      <c r="J154" s="647">
        <v>0</v>
      </c>
      <c r="K154" s="647">
        <v>0</v>
      </c>
      <c r="L154" s="568">
        <f t="shared" si="204"/>
        <v>0</v>
      </c>
      <c r="M154" s="141"/>
      <c r="N154" s="159">
        <f t="shared" si="200"/>
        <v>0</v>
      </c>
      <c r="O154" s="77"/>
      <c r="P154" s="1"/>
      <c r="Q154" s="1"/>
      <c r="R154" s="1"/>
      <c r="S154" s="1"/>
      <c r="T154" s="1"/>
      <c r="U154" s="1"/>
      <c r="V154" s="73"/>
      <c r="W154" s="1"/>
      <c r="X154" s="1"/>
      <c r="Y154" s="1"/>
      <c r="Z154" s="1"/>
      <c r="AA154" s="79"/>
      <c r="AB154" s="489">
        <f t="shared" si="199"/>
        <v>0</v>
      </c>
      <c r="AC154" s="414"/>
      <c r="AD154" s="1"/>
      <c r="AE154" s="79"/>
      <c r="AF154" s="79"/>
      <c r="AG154" s="79"/>
      <c r="AH154" s="44"/>
      <c r="AI154" s="168"/>
      <c r="AJ154" s="168"/>
    </row>
    <row r="155" spans="1:36" ht="25.5" hidden="1" customHeight="1" x14ac:dyDescent="0.25">
      <c r="B155" s="54"/>
      <c r="C155" s="2"/>
      <c r="D155" s="798" t="s">
        <v>536</v>
      </c>
      <c r="E155" s="798"/>
      <c r="F155" s="376">
        <v>0</v>
      </c>
      <c r="G155" s="624">
        <v>0</v>
      </c>
      <c r="H155" s="624">
        <v>0</v>
      </c>
      <c r="I155" s="624">
        <v>0</v>
      </c>
      <c r="J155" s="650">
        <v>0</v>
      </c>
      <c r="K155" s="650">
        <v>0</v>
      </c>
      <c r="L155" s="571">
        <f t="shared" si="204"/>
        <v>0</v>
      </c>
      <c r="M155" s="151"/>
      <c r="N155" s="159">
        <f t="shared" si="200"/>
        <v>0</v>
      </c>
      <c r="O155" s="77"/>
      <c r="P155" s="1"/>
      <c r="Q155" s="1"/>
      <c r="R155" s="1"/>
      <c r="S155" s="1"/>
      <c r="T155" s="1"/>
      <c r="U155" s="1"/>
      <c r="V155" s="73"/>
      <c r="W155" s="1"/>
      <c r="X155" s="1"/>
      <c r="Y155" s="1"/>
      <c r="Z155" s="1"/>
      <c r="AA155" s="79"/>
      <c r="AB155" s="489">
        <f t="shared" si="199"/>
        <v>0</v>
      </c>
      <c r="AC155" s="414"/>
      <c r="AD155" s="1"/>
      <c r="AE155" s="79"/>
      <c r="AF155" s="79"/>
      <c r="AG155" s="79"/>
      <c r="AH155" s="44"/>
      <c r="AI155" s="168"/>
      <c r="AJ155" s="168"/>
    </row>
    <row r="156" spans="1:36" ht="25.5" hidden="1" customHeight="1" x14ac:dyDescent="0.25">
      <c r="B156" s="54"/>
      <c r="C156" s="2"/>
      <c r="D156" s="798" t="s">
        <v>539</v>
      </c>
      <c r="E156" s="798"/>
      <c r="F156" s="376">
        <v>0</v>
      </c>
      <c r="G156" s="624">
        <v>0</v>
      </c>
      <c r="H156" s="624">
        <v>0</v>
      </c>
      <c r="I156" s="624">
        <v>0</v>
      </c>
      <c r="J156" s="650">
        <v>0</v>
      </c>
      <c r="K156" s="650">
        <v>0</v>
      </c>
      <c r="L156" s="571">
        <f t="shared" si="204"/>
        <v>0</v>
      </c>
      <c r="M156" s="151"/>
      <c r="N156" s="159">
        <f t="shared" si="200"/>
        <v>0</v>
      </c>
      <c r="O156" s="77"/>
      <c r="P156" s="1"/>
      <c r="Q156" s="1"/>
      <c r="R156" s="1"/>
      <c r="S156" s="1"/>
      <c r="T156" s="1"/>
      <c r="U156" s="1"/>
      <c r="V156" s="73"/>
      <c r="W156" s="1"/>
      <c r="X156" s="1"/>
      <c r="Y156" s="1"/>
      <c r="Z156" s="1"/>
      <c r="AA156" s="79"/>
      <c r="AB156" s="489">
        <f t="shared" si="199"/>
        <v>0</v>
      </c>
      <c r="AC156" s="414"/>
      <c r="AD156" s="1"/>
      <c r="AE156" s="79"/>
      <c r="AF156" s="79"/>
      <c r="AG156" s="79"/>
      <c r="AH156" s="44"/>
      <c r="AI156" s="168"/>
      <c r="AJ156" s="168"/>
    </row>
    <row r="157" spans="1:36" ht="15" hidden="1" customHeight="1" x14ac:dyDescent="0.25">
      <c r="B157" s="54"/>
      <c r="C157" s="2"/>
      <c r="D157" s="801" t="s">
        <v>365</v>
      </c>
      <c r="E157" s="801"/>
      <c r="F157" s="373">
        <v>0</v>
      </c>
      <c r="G157" s="621">
        <v>0</v>
      </c>
      <c r="H157" s="621">
        <v>0</v>
      </c>
      <c r="I157" s="621">
        <v>0</v>
      </c>
      <c r="J157" s="647">
        <v>0</v>
      </c>
      <c r="K157" s="647">
        <v>0</v>
      </c>
      <c r="L157" s="568">
        <f t="shared" si="204"/>
        <v>0</v>
      </c>
      <c r="M157" s="141"/>
      <c r="N157" s="159">
        <f t="shared" si="200"/>
        <v>0</v>
      </c>
      <c r="O157" s="77"/>
      <c r="P157" s="1"/>
      <c r="Q157" s="1"/>
      <c r="R157" s="1"/>
      <c r="S157" s="1"/>
      <c r="T157" s="1"/>
      <c r="U157" s="1"/>
      <c r="V157" s="73"/>
      <c r="W157" s="1"/>
      <c r="X157" s="1"/>
      <c r="Y157" s="1"/>
      <c r="Z157" s="1"/>
      <c r="AA157" s="79"/>
      <c r="AB157" s="489">
        <f t="shared" si="199"/>
        <v>0</v>
      </c>
      <c r="AC157" s="414"/>
      <c r="AD157" s="1"/>
      <c r="AE157" s="79"/>
      <c r="AF157" s="79"/>
      <c r="AG157" s="79"/>
      <c r="AH157" s="44"/>
      <c r="AI157" s="168"/>
      <c r="AJ157" s="168"/>
    </row>
    <row r="158" spans="1:36" ht="25.5" hidden="1" customHeight="1" x14ac:dyDescent="0.25">
      <c r="B158" s="54"/>
      <c r="C158" s="2"/>
      <c r="D158" s="798" t="s">
        <v>542</v>
      </c>
      <c r="E158" s="798"/>
      <c r="F158" s="376">
        <v>0</v>
      </c>
      <c r="G158" s="624">
        <v>0</v>
      </c>
      <c r="H158" s="624">
        <v>0</v>
      </c>
      <c r="I158" s="624">
        <v>0</v>
      </c>
      <c r="J158" s="650">
        <v>0</v>
      </c>
      <c r="K158" s="650">
        <v>0</v>
      </c>
      <c r="L158" s="571">
        <f t="shared" si="204"/>
        <v>0</v>
      </c>
      <c r="M158" s="151"/>
      <c r="N158" s="159">
        <f t="shared" si="200"/>
        <v>0</v>
      </c>
      <c r="O158" s="77"/>
      <c r="P158" s="1"/>
      <c r="Q158" s="1"/>
      <c r="R158" s="1"/>
      <c r="S158" s="1"/>
      <c r="T158" s="1"/>
      <c r="U158" s="1"/>
      <c r="V158" s="73"/>
      <c r="W158" s="1"/>
      <c r="X158" s="1"/>
      <c r="Y158" s="1"/>
      <c r="Z158" s="1"/>
      <c r="AA158" s="79"/>
      <c r="AB158" s="489">
        <f t="shared" si="199"/>
        <v>0</v>
      </c>
      <c r="AC158" s="414"/>
      <c r="AD158" s="1"/>
      <c r="AE158" s="79"/>
      <c r="AF158" s="79"/>
      <c r="AG158" s="79"/>
      <c r="AH158" s="44"/>
      <c r="AI158" s="168"/>
      <c r="AJ158" s="168"/>
    </row>
    <row r="159" spans="1:36" ht="15" hidden="1" customHeight="1" x14ac:dyDescent="0.25">
      <c r="B159" s="54"/>
      <c r="C159" s="2"/>
      <c r="D159" s="801" t="s">
        <v>543</v>
      </c>
      <c r="E159" s="801"/>
      <c r="F159" s="373">
        <v>0</v>
      </c>
      <c r="G159" s="621">
        <v>0</v>
      </c>
      <c r="H159" s="621">
        <v>0</v>
      </c>
      <c r="I159" s="621">
        <v>0</v>
      </c>
      <c r="J159" s="647">
        <v>0</v>
      </c>
      <c r="K159" s="647">
        <v>0</v>
      </c>
      <c r="L159" s="568">
        <f t="shared" si="204"/>
        <v>0</v>
      </c>
      <c r="M159" s="141"/>
      <c r="N159" s="159">
        <f t="shared" si="200"/>
        <v>0</v>
      </c>
      <c r="O159" s="77"/>
      <c r="P159" s="1"/>
      <c r="Q159" s="1"/>
      <c r="R159" s="1"/>
      <c r="S159" s="1"/>
      <c r="T159" s="1"/>
      <c r="U159" s="1"/>
      <c r="V159" s="73"/>
      <c r="W159" s="1"/>
      <c r="X159" s="1"/>
      <c r="Y159" s="1"/>
      <c r="Z159" s="1"/>
      <c r="AA159" s="79"/>
      <c r="AB159" s="489">
        <f t="shared" si="199"/>
        <v>0</v>
      </c>
      <c r="AC159" s="414"/>
      <c r="AD159" s="1"/>
      <c r="AE159" s="79"/>
      <c r="AF159" s="79"/>
      <c r="AG159" s="79"/>
      <c r="AH159" s="44"/>
      <c r="AI159" s="168"/>
      <c r="AJ159" s="168"/>
    </row>
    <row r="160" spans="1:36" s="41" customFormat="1" ht="15.75" thickBot="1" x14ac:dyDescent="0.3">
      <c r="A160" s="125" t="s">
        <v>243</v>
      </c>
      <c r="B160" s="134" t="s">
        <v>671</v>
      </c>
      <c r="C160" s="851" t="s">
        <v>244</v>
      </c>
      <c r="D160" s="852"/>
      <c r="E160" s="852"/>
      <c r="F160" s="378">
        <v>5006576.0999999996</v>
      </c>
      <c r="G160" s="626">
        <v>5044178.7</v>
      </c>
      <c r="H160" s="626">
        <v>5095403</v>
      </c>
      <c r="I160" s="626">
        <v>3595403</v>
      </c>
      <c r="J160" s="652">
        <v>3200897</v>
      </c>
      <c r="K160" s="652">
        <v>3200897</v>
      </c>
      <c r="L160" s="573">
        <f>SUM(AB160:AH160)</f>
        <v>0</v>
      </c>
      <c r="M160" s="153"/>
      <c r="N160" s="162">
        <f t="shared" si="200"/>
        <v>0</v>
      </c>
      <c r="O160" s="107"/>
      <c r="P160" s="109"/>
      <c r="Q160" s="109"/>
      <c r="R160" s="109"/>
      <c r="S160" s="109"/>
      <c r="T160" s="109"/>
      <c r="U160" s="109">
        <f>N160</f>
        <v>0</v>
      </c>
      <c r="V160" s="108"/>
      <c r="W160" s="109"/>
      <c r="X160" s="109"/>
      <c r="Y160" s="109"/>
      <c r="Z160" s="109"/>
      <c r="AA160" s="112"/>
      <c r="AB160" s="491">
        <f t="shared" si="199"/>
        <v>0</v>
      </c>
      <c r="AC160" s="416"/>
      <c r="AD160" s="109"/>
      <c r="AE160" s="112"/>
      <c r="AF160" s="112"/>
      <c r="AG160" s="112"/>
      <c r="AH160" s="113"/>
      <c r="AI160" s="168"/>
      <c r="AJ160" s="168"/>
    </row>
    <row r="161" spans="1:36" ht="15.75" thickBot="1" x14ac:dyDescent="0.3">
      <c r="B161" s="98" t="s">
        <v>245</v>
      </c>
      <c r="C161" s="807" t="s">
        <v>246</v>
      </c>
      <c r="D161" s="808"/>
      <c r="E161" s="808"/>
      <c r="F161" s="369">
        <f t="shared" ref="F161:L161" si="215">F162+F163+F166+F167+F168+F169+F170</f>
        <v>0</v>
      </c>
      <c r="G161" s="617">
        <f t="shared" si="215"/>
        <v>0</v>
      </c>
      <c r="H161" s="617">
        <f t="shared" si="215"/>
        <v>0</v>
      </c>
      <c r="I161" s="617">
        <f t="shared" si="215"/>
        <v>0</v>
      </c>
      <c r="J161" s="643">
        <f t="shared" ref="J161" si="216">J162+J163+J166+J167+J168+J169+J170</f>
        <v>0</v>
      </c>
      <c r="K161" s="643">
        <f t="shared" si="215"/>
        <v>0</v>
      </c>
      <c r="L161" s="564">
        <f t="shared" si="215"/>
        <v>0</v>
      </c>
      <c r="M161" s="144">
        <f t="shared" ref="M161:AH161" si="217">M162+M163+M166+M167+M168+M169+M170</f>
        <v>0</v>
      </c>
      <c r="N161" s="156">
        <f t="shared" si="200"/>
        <v>0</v>
      </c>
      <c r="O161" s="83">
        <f t="shared" ref="O161:U161" si="218">O162+O163+O166+O167+O168+O169+O170</f>
        <v>0</v>
      </c>
      <c r="P161" s="85">
        <f t="shared" ref="P161" si="219">P162+P163+P166+P167+P168+P169+P170</f>
        <v>0</v>
      </c>
      <c r="Q161" s="85">
        <f t="shared" si="218"/>
        <v>0</v>
      </c>
      <c r="R161" s="85">
        <f t="shared" si="218"/>
        <v>0</v>
      </c>
      <c r="S161" s="85">
        <f t="shared" si="218"/>
        <v>0</v>
      </c>
      <c r="T161" s="85">
        <f t="shared" ref="T161" si="220">T162+T163+T166+T167+T168+T169+T170</f>
        <v>0</v>
      </c>
      <c r="U161" s="85">
        <f t="shared" si="218"/>
        <v>0</v>
      </c>
      <c r="V161" s="84">
        <f t="shared" si="217"/>
        <v>0</v>
      </c>
      <c r="W161" s="85">
        <f t="shared" si="217"/>
        <v>0</v>
      </c>
      <c r="X161" s="85">
        <f t="shared" si="217"/>
        <v>0</v>
      </c>
      <c r="Y161" s="85">
        <f t="shared" si="217"/>
        <v>0</v>
      </c>
      <c r="Z161" s="85">
        <f t="shared" si="217"/>
        <v>0</v>
      </c>
      <c r="AA161" s="88">
        <f t="shared" si="217"/>
        <v>0</v>
      </c>
      <c r="AB161" s="484">
        <f t="shared" si="199"/>
        <v>0</v>
      </c>
      <c r="AC161" s="409">
        <f t="shared" si="217"/>
        <v>0</v>
      </c>
      <c r="AD161" s="85">
        <f t="shared" si="217"/>
        <v>0</v>
      </c>
      <c r="AE161" s="88">
        <f t="shared" si="217"/>
        <v>0</v>
      </c>
      <c r="AF161" s="88">
        <f t="shared" si="217"/>
        <v>0</v>
      </c>
      <c r="AG161" s="88">
        <f t="shared" si="217"/>
        <v>0</v>
      </c>
      <c r="AH161" s="89">
        <f t="shared" si="217"/>
        <v>0</v>
      </c>
      <c r="AI161" s="168"/>
      <c r="AJ161" s="168"/>
    </row>
    <row r="162" spans="1:36" s="18" customFormat="1" ht="15" hidden="1" customHeight="1" x14ac:dyDescent="0.25">
      <c r="A162" s="125" t="s">
        <v>247</v>
      </c>
      <c r="B162" s="114" t="s">
        <v>672</v>
      </c>
      <c r="C162" s="834" t="s">
        <v>248</v>
      </c>
      <c r="D162" s="835"/>
      <c r="E162" s="835"/>
      <c r="F162" s="364">
        <f>SUM(U162:AG162)</f>
        <v>0</v>
      </c>
      <c r="G162" s="612">
        <f>SUM(U162:AG162)</f>
        <v>0</v>
      </c>
      <c r="H162" s="612">
        <f>SUM(U162:AG162)</f>
        <v>0</v>
      </c>
      <c r="I162" s="612">
        <f>SUM(U162:AG162)</f>
        <v>0</v>
      </c>
      <c r="J162" s="638">
        <f>SUM(U162:AG162)</f>
        <v>0</v>
      </c>
      <c r="K162" s="638">
        <f>SUM(V162:AH162)</f>
        <v>0</v>
      </c>
      <c r="L162" s="559">
        <f t="shared" ref="L162" si="221">SUM(V162:AH162)</f>
        <v>0</v>
      </c>
      <c r="M162" s="140"/>
      <c r="N162" s="158">
        <f t="shared" si="200"/>
        <v>0</v>
      </c>
      <c r="O162" s="91"/>
      <c r="P162" s="93"/>
      <c r="Q162" s="93"/>
      <c r="R162" s="93"/>
      <c r="S162" s="93"/>
      <c r="T162" s="93"/>
      <c r="U162" s="93"/>
      <c r="V162" s="92"/>
      <c r="W162" s="93"/>
      <c r="X162" s="93"/>
      <c r="Y162" s="93"/>
      <c r="Z162" s="93"/>
      <c r="AA162" s="96"/>
      <c r="AB162" s="487">
        <f t="shared" si="199"/>
        <v>0</v>
      </c>
      <c r="AC162" s="412"/>
      <c r="AD162" s="93"/>
      <c r="AE162" s="96"/>
      <c r="AF162" s="96"/>
      <c r="AG162" s="96"/>
      <c r="AH162" s="97"/>
      <c r="AI162" s="168"/>
      <c r="AJ162" s="168"/>
    </row>
    <row r="163" spans="1:36" s="18" customFormat="1" ht="15" hidden="1" customHeight="1" x14ac:dyDescent="0.25">
      <c r="A163" s="125" t="s">
        <v>249</v>
      </c>
      <c r="B163" s="90" t="s">
        <v>673</v>
      </c>
      <c r="C163" s="803" t="s">
        <v>250</v>
      </c>
      <c r="D163" s="804"/>
      <c r="E163" s="804"/>
      <c r="F163" s="366">
        <f t="shared" ref="F163:L163" si="222">F164+F165</f>
        <v>0</v>
      </c>
      <c r="G163" s="614">
        <f t="shared" si="222"/>
        <v>0</v>
      </c>
      <c r="H163" s="614">
        <f t="shared" si="222"/>
        <v>0</v>
      </c>
      <c r="I163" s="614">
        <f t="shared" si="222"/>
        <v>0</v>
      </c>
      <c r="J163" s="640">
        <f t="shared" ref="J163" si="223">J164+J165</f>
        <v>0</v>
      </c>
      <c r="K163" s="640">
        <f t="shared" si="222"/>
        <v>0</v>
      </c>
      <c r="L163" s="561">
        <f t="shared" si="222"/>
        <v>0</v>
      </c>
      <c r="M163" s="142">
        <f t="shared" ref="M163:AH163" si="224">M164+M165</f>
        <v>0</v>
      </c>
      <c r="N163" s="158">
        <f t="shared" si="200"/>
        <v>0</v>
      </c>
      <c r="O163" s="91">
        <f t="shared" ref="O163:U163" si="225">O164+O165</f>
        <v>0</v>
      </c>
      <c r="P163" s="93">
        <f t="shared" ref="P163" si="226">P164+P165</f>
        <v>0</v>
      </c>
      <c r="Q163" s="93">
        <f t="shared" si="225"/>
        <v>0</v>
      </c>
      <c r="R163" s="93">
        <f t="shared" si="225"/>
        <v>0</v>
      </c>
      <c r="S163" s="93">
        <f t="shared" si="225"/>
        <v>0</v>
      </c>
      <c r="T163" s="93">
        <f t="shared" ref="T163" si="227">T164+T165</f>
        <v>0</v>
      </c>
      <c r="U163" s="93">
        <f t="shared" si="225"/>
        <v>0</v>
      </c>
      <c r="V163" s="92">
        <f t="shared" si="224"/>
        <v>0</v>
      </c>
      <c r="W163" s="93">
        <f t="shared" si="224"/>
        <v>0</v>
      </c>
      <c r="X163" s="93">
        <f t="shared" si="224"/>
        <v>0</v>
      </c>
      <c r="Y163" s="93">
        <f t="shared" si="224"/>
        <v>0</v>
      </c>
      <c r="Z163" s="93">
        <f t="shared" si="224"/>
        <v>0</v>
      </c>
      <c r="AA163" s="96">
        <f t="shared" si="224"/>
        <v>0</v>
      </c>
      <c r="AB163" s="487">
        <f t="shared" si="199"/>
        <v>0</v>
      </c>
      <c r="AC163" s="412">
        <f t="shared" si="224"/>
        <v>0</v>
      </c>
      <c r="AD163" s="93">
        <f t="shared" si="224"/>
        <v>0</v>
      </c>
      <c r="AE163" s="96">
        <f t="shared" si="224"/>
        <v>0</v>
      </c>
      <c r="AF163" s="96">
        <f t="shared" si="224"/>
        <v>0</v>
      </c>
      <c r="AG163" s="96">
        <f t="shared" si="224"/>
        <v>0</v>
      </c>
      <c r="AH163" s="97">
        <f t="shared" si="224"/>
        <v>0</v>
      </c>
      <c r="AI163" s="168"/>
      <c r="AJ163" s="168"/>
    </row>
    <row r="164" spans="1:36" ht="15" hidden="1" customHeight="1" x14ac:dyDescent="0.25">
      <c r="B164" s="54"/>
      <c r="C164" s="2"/>
      <c r="D164" s="801" t="s">
        <v>250</v>
      </c>
      <c r="E164" s="801"/>
      <c r="F164" s="373">
        <f t="shared" ref="F164:F170" si="228">SUM(U164:AG164)</f>
        <v>0</v>
      </c>
      <c r="G164" s="621">
        <f t="shared" ref="G164:G170" si="229">SUM(U164:AG164)</f>
        <v>0</v>
      </c>
      <c r="H164" s="621">
        <f t="shared" ref="H164:H170" si="230">SUM(U164:AG164)</f>
        <v>0</v>
      </c>
      <c r="I164" s="621">
        <f t="shared" ref="I164:I170" si="231">SUM(U164:AG164)</f>
        <v>0</v>
      </c>
      <c r="J164" s="647">
        <f t="shared" ref="J164:K170" si="232">SUM(U164:AG164)</f>
        <v>0</v>
      </c>
      <c r="K164" s="647">
        <f t="shared" si="232"/>
        <v>0</v>
      </c>
      <c r="L164" s="568">
        <f t="shared" ref="L164:L170" si="233">SUM(V164:AH164)</f>
        <v>0</v>
      </c>
      <c r="M164" s="141"/>
      <c r="N164" s="159">
        <f t="shared" si="200"/>
        <v>0</v>
      </c>
      <c r="O164" s="77"/>
      <c r="P164" s="1"/>
      <c r="Q164" s="1"/>
      <c r="R164" s="1"/>
      <c r="S164" s="1"/>
      <c r="T164" s="1"/>
      <c r="U164" s="1"/>
      <c r="V164" s="73"/>
      <c r="W164" s="1"/>
      <c r="X164" s="1"/>
      <c r="Y164" s="1"/>
      <c r="Z164" s="1"/>
      <c r="AA164" s="79"/>
      <c r="AB164" s="489">
        <f t="shared" si="199"/>
        <v>0</v>
      </c>
      <c r="AC164" s="414"/>
      <c r="AD164" s="1"/>
      <c r="AE164" s="79"/>
      <c r="AF164" s="79"/>
      <c r="AG164" s="79"/>
      <c r="AH164" s="44"/>
      <c r="AI164" s="168"/>
      <c r="AJ164" s="168"/>
    </row>
    <row r="165" spans="1:36" ht="15" hidden="1" customHeight="1" x14ac:dyDescent="0.25">
      <c r="B165" s="54"/>
      <c r="C165" s="2"/>
      <c r="D165" s="801" t="s">
        <v>349</v>
      </c>
      <c r="E165" s="801"/>
      <c r="F165" s="373">
        <f t="shared" si="228"/>
        <v>0</v>
      </c>
      <c r="G165" s="621">
        <f t="shared" si="229"/>
        <v>0</v>
      </c>
      <c r="H165" s="621">
        <f t="shared" si="230"/>
        <v>0</v>
      </c>
      <c r="I165" s="621">
        <f t="shared" si="231"/>
        <v>0</v>
      </c>
      <c r="J165" s="647">
        <f t="shared" si="232"/>
        <v>0</v>
      </c>
      <c r="K165" s="647">
        <f t="shared" si="232"/>
        <v>0</v>
      </c>
      <c r="L165" s="568">
        <f t="shared" si="233"/>
        <v>0</v>
      </c>
      <c r="M165" s="141"/>
      <c r="N165" s="159">
        <f t="shared" si="200"/>
        <v>0</v>
      </c>
      <c r="O165" s="77"/>
      <c r="P165" s="1"/>
      <c r="Q165" s="1"/>
      <c r="R165" s="1"/>
      <c r="S165" s="1"/>
      <c r="T165" s="1"/>
      <c r="U165" s="1"/>
      <c r="V165" s="73"/>
      <c r="W165" s="1"/>
      <c r="X165" s="1"/>
      <c r="Y165" s="1"/>
      <c r="Z165" s="1"/>
      <c r="AA165" s="79"/>
      <c r="AB165" s="489">
        <f t="shared" si="199"/>
        <v>0</v>
      </c>
      <c r="AC165" s="414"/>
      <c r="AD165" s="1"/>
      <c r="AE165" s="79"/>
      <c r="AF165" s="79"/>
      <c r="AG165" s="79"/>
      <c r="AH165" s="44"/>
      <c r="AI165" s="168"/>
      <c r="AJ165" s="168"/>
    </row>
    <row r="166" spans="1:36" s="18" customFormat="1" ht="15" hidden="1" customHeight="1" x14ac:dyDescent="0.25">
      <c r="A166" s="125" t="s">
        <v>251</v>
      </c>
      <c r="B166" s="90" t="s">
        <v>674</v>
      </c>
      <c r="C166" s="803" t="s">
        <v>252</v>
      </c>
      <c r="D166" s="804"/>
      <c r="E166" s="804"/>
      <c r="F166" s="366">
        <f t="shared" si="228"/>
        <v>0</v>
      </c>
      <c r="G166" s="614">
        <f t="shared" si="229"/>
        <v>0</v>
      </c>
      <c r="H166" s="614">
        <f t="shared" si="230"/>
        <v>0</v>
      </c>
      <c r="I166" s="614">
        <f t="shared" si="231"/>
        <v>0</v>
      </c>
      <c r="J166" s="640">
        <f t="shared" si="232"/>
        <v>0</v>
      </c>
      <c r="K166" s="640">
        <f t="shared" si="232"/>
        <v>0</v>
      </c>
      <c r="L166" s="561">
        <f t="shared" si="233"/>
        <v>0</v>
      </c>
      <c r="M166" s="142"/>
      <c r="N166" s="158">
        <f t="shared" si="200"/>
        <v>0</v>
      </c>
      <c r="O166" s="91"/>
      <c r="P166" s="93"/>
      <c r="Q166" s="93"/>
      <c r="R166" s="93"/>
      <c r="S166" s="93"/>
      <c r="T166" s="93"/>
      <c r="U166" s="93"/>
      <c r="V166" s="92"/>
      <c r="W166" s="93"/>
      <c r="X166" s="93"/>
      <c r="Y166" s="93"/>
      <c r="Z166" s="93"/>
      <c r="AA166" s="96"/>
      <c r="AB166" s="487">
        <f t="shared" si="199"/>
        <v>0</v>
      </c>
      <c r="AC166" s="412"/>
      <c r="AD166" s="93"/>
      <c r="AE166" s="96"/>
      <c r="AF166" s="96"/>
      <c r="AG166" s="96"/>
      <c r="AH166" s="97"/>
      <c r="AI166" s="168"/>
      <c r="AJ166" s="168"/>
    </row>
    <row r="167" spans="1:36" s="18" customFormat="1" ht="15" hidden="1" customHeight="1" x14ac:dyDescent="0.25">
      <c r="A167" s="125" t="s">
        <v>253</v>
      </c>
      <c r="B167" s="90" t="s">
        <v>675</v>
      </c>
      <c r="C167" s="803" t="s">
        <v>254</v>
      </c>
      <c r="D167" s="804"/>
      <c r="E167" s="804"/>
      <c r="F167" s="366">
        <f t="shared" si="228"/>
        <v>0</v>
      </c>
      <c r="G167" s="614">
        <f t="shared" si="229"/>
        <v>0</v>
      </c>
      <c r="H167" s="614">
        <f t="shared" si="230"/>
        <v>0</v>
      </c>
      <c r="I167" s="614">
        <f t="shared" si="231"/>
        <v>0</v>
      </c>
      <c r="J167" s="640">
        <f t="shared" si="232"/>
        <v>0</v>
      </c>
      <c r="K167" s="640">
        <f t="shared" si="232"/>
        <v>0</v>
      </c>
      <c r="L167" s="561">
        <f t="shared" si="233"/>
        <v>0</v>
      </c>
      <c r="M167" s="142"/>
      <c r="N167" s="158">
        <f t="shared" si="200"/>
        <v>0</v>
      </c>
      <c r="O167" s="91"/>
      <c r="P167" s="93"/>
      <c r="Q167" s="93"/>
      <c r="R167" s="93"/>
      <c r="S167" s="93"/>
      <c r="T167" s="93"/>
      <c r="U167" s="93"/>
      <c r="V167" s="92"/>
      <c r="W167" s="93"/>
      <c r="X167" s="93"/>
      <c r="Y167" s="93"/>
      <c r="Z167" s="93"/>
      <c r="AA167" s="96"/>
      <c r="AB167" s="487">
        <f t="shared" si="199"/>
        <v>0</v>
      </c>
      <c r="AC167" s="412"/>
      <c r="AD167" s="93"/>
      <c r="AE167" s="96"/>
      <c r="AF167" s="96"/>
      <c r="AG167" s="96"/>
      <c r="AH167" s="97"/>
      <c r="AI167" s="168"/>
      <c r="AJ167" s="168"/>
    </row>
    <row r="168" spans="1:36" s="18" customFormat="1" ht="15" hidden="1" customHeight="1" x14ac:dyDescent="0.25">
      <c r="A168" s="125" t="s">
        <v>255</v>
      </c>
      <c r="B168" s="90" t="s">
        <v>676</v>
      </c>
      <c r="C168" s="803" t="s">
        <v>256</v>
      </c>
      <c r="D168" s="804"/>
      <c r="E168" s="804"/>
      <c r="F168" s="366">
        <f t="shared" si="228"/>
        <v>0</v>
      </c>
      <c r="G168" s="614">
        <f t="shared" si="229"/>
        <v>0</v>
      </c>
      <c r="H168" s="614">
        <f t="shared" si="230"/>
        <v>0</v>
      </c>
      <c r="I168" s="614">
        <f t="shared" si="231"/>
        <v>0</v>
      </c>
      <c r="J168" s="640">
        <f t="shared" si="232"/>
        <v>0</v>
      </c>
      <c r="K168" s="640">
        <f t="shared" si="232"/>
        <v>0</v>
      </c>
      <c r="L168" s="561">
        <f t="shared" si="233"/>
        <v>0</v>
      </c>
      <c r="M168" s="142"/>
      <c r="N168" s="158">
        <f t="shared" si="200"/>
        <v>0</v>
      </c>
      <c r="O168" s="91"/>
      <c r="P168" s="93"/>
      <c r="Q168" s="93"/>
      <c r="R168" s="93"/>
      <c r="S168" s="93"/>
      <c r="T168" s="93"/>
      <c r="U168" s="93"/>
      <c r="V168" s="92"/>
      <c r="W168" s="93"/>
      <c r="X168" s="93"/>
      <c r="Y168" s="93"/>
      <c r="Z168" s="93"/>
      <c r="AA168" s="96"/>
      <c r="AB168" s="487">
        <f t="shared" si="199"/>
        <v>0</v>
      </c>
      <c r="AC168" s="412"/>
      <c r="AD168" s="93"/>
      <c r="AE168" s="96"/>
      <c r="AF168" s="96"/>
      <c r="AG168" s="96"/>
      <c r="AH168" s="97"/>
      <c r="AI168" s="168"/>
      <c r="AJ168" s="168"/>
    </row>
    <row r="169" spans="1:36" s="18" customFormat="1" ht="15" hidden="1" customHeight="1" x14ac:dyDescent="0.25">
      <c r="A169" s="125" t="s">
        <v>257</v>
      </c>
      <c r="B169" s="90" t="s">
        <v>677</v>
      </c>
      <c r="C169" s="803" t="s">
        <v>258</v>
      </c>
      <c r="D169" s="804"/>
      <c r="E169" s="804"/>
      <c r="F169" s="366">
        <f t="shared" si="228"/>
        <v>0</v>
      </c>
      <c r="G169" s="614">
        <f t="shared" si="229"/>
        <v>0</v>
      </c>
      <c r="H169" s="614">
        <f t="shared" si="230"/>
        <v>0</v>
      </c>
      <c r="I169" s="614">
        <f t="shared" si="231"/>
        <v>0</v>
      </c>
      <c r="J169" s="640">
        <f t="shared" si="232"/>
        <v>0</v>
      </c>
      <c r="K169" s="640">
        <f t="shared" si="232"/>
        <v>0</v>
      </c>
      <c r="L169" s="561">
        <f t="shared" si="233"/>
        <v>0</v>
      </c>
      <c r="M169" s="142"/>
      <c r="N169" s="158">
        <f t="shared" si="200"/>
        <v>0</v>
      </c>
      <c r="O169" s="91"/>
      <c r="P169" s="93"/>
      <c r="Q169" s="93"/>
      <c r="R169" s="93"/>
      <c r="S169" s="93"/>
      <c r="T169" s="93"/>
      <c r="U169" s="93"/>
      <c r="V169" s="92"/>
      <c r="W169" s="93"/>
      <c r="X169" s="93"/>
      <c r="Y169" s="93"/>
      <c r="Z169" s="93"/>
      <c r="AA169" s="96"/>
      <c r="AB169" s="487">
        <f t="shared" si="199"/>
        <v>0</v>
      </c>
      <c r="AC169" s="412"/>
      <c r="AD169" s="93"/>
      <c r="AE169" s="96"/>
      <c r="AF169" s="96"/>
      <c r="AG169" s="96"/>
      <c r="AH169" s="97"/>
      <c r="AI169" s="168"/>
      <c r="AJ169" s="168"/>
    </row>
    <row r="170" spans="1:36" s="18" customFormat="1" ht="15.75" hidden="1" customHeight="1" thickBot="1" x14ac:dyDescent="0.3">
      <c r="A170" s="125" t="s">
        <v>259</v>
      </c>
      <c r="B170" s="124" t="s">
        <v>678</v>
      </c>
      <c r="C170" s="847" t="s">
        <v>260</v>
      </c>
      <c r="D170" s="848"/>
      <c r="E170" s="848"/>
      <c r="F170" s="379">
        <f t="shared" si="228"/>
        <v>0</v>
      </c>
      <c r="G170" s="627">
        <f t="shared" si="229"/>
        <v>0</v>
      </c>
      <c r="H170" s="627">
        <f t="shared" si="230"/>
        <v>0</v>
      </c>
      <c r="I170" s="627">
        <f t="shared" si="231"/>
        <v>0</v>
      </c>
      <c r="J170" s="653">
        <f t="shared" si="232"/>
        <v>0</v>
      </c>
      <c r="K170" s="653">
        <f t="shared" si="232"/>
        <v>0</v>
      </c>
      <c r="L170" s="574">
        <f t="shared" si="233"/>
        <v>0</v>
      </c>
      <c r="M170" s="154"/>
      <c r="N170" s="158">
        <f t="shared" si="200"/>
        <v>0</v>
      </c>
      <c r="O170" s="91"/>
      <c r="P170" s="93"/>
      <c r="Q170" s="93"/>
      <c r="R170" s="93"/>
      <c r="S170" s="93"/>
      <c r="T170" s="93"/>
      <c r="U170" s="93"/>
      <c r="V170" s="92"/>
      <c r="W170" s="93"/>
      <c r="X170" s="93"/>
      <c r="Y170" s="93"/>
      <c r="Z170" s="93"/>
      <c r="AA170" s="96"/>
      <c r="AB170" s="487">
        <f t="shared" si="199"/>
        <v>0</v>
      </c>
      <c r="AC170" s="412"/>
      <c r="AD170" s="93"/>
      <c r="AE170" s="96"/>
      <c r="AF170" s="96"/>
      <c r="AG170" s="96"/>
      <c r="AH170" s="97"/>
      <c r="AI170" s="168"/>
      <c r="AJ170" s="168"/>
    </row>
    <row r="171" spans="1:36" ht="15.75" thickBot="1" x14ac:dyDescent="0.3">
      <c r="B171" s="98" t="s">
        <v>261</v>
      </c>
      <c r="C171" s="807" t="s">
        <v>262</v>
      </c>
      <c r="D171" s="808"/>
      <c r="E171" s="808"/>
      <c r="F171" s="369">
        <f t="shared" ref="F171:L171" si="234">F172+F173+F174+F175</f>
        <v>0</v>
      </c>
      <c r="G171" s="617">
        <f t="shared" si="234"/>
        <v>0</v>
      </c>
      <c r="H171" s="617">
        <f t="shared" si="234"/>
        <v>0</v>
      </c>
      <c r="I171" s="617">
        <f t="shared" si="234"/>
        <v>0</v>
      </c>
      <c r="J171" s="643">
        <f t="shared" ref="J171" si="235">J172+J173+J174+J175</f>
        <v>0</v>
      </c>
      <c r="K171" s="643">
        <f t="shared" si="234"/>
        <v>0</v>
      </c>
      <c r="L171" s="564">
        <f t="shared" si="234"/>
        <v>0</v>
      </c>
      <c r="M171" s="144">
        <f t="shared" ref="M171:AH171" si="236">M172+M173+M174+M175</f>
        <v>0</v>
      </c>
      <c r="N171" s="156">
        <f t="shared" si="200"/>
        <v>0</v>
      </c>
      <c r="O171" s="83">
        <f t="shared" ref="O171:U171" si="237">O172+O173+O174+O175</f>
        <v>0</v>
      </c>
      <c r="P171" s="85">
        <f t="shared" ref="P171" si="238">P172+P173+P174+P175</f>
        <v>0</v>
      </c>
      <c r="Q171" s="85">
        <f t="shared" si="237"/>
        <v>0</v>
      </c>
      <c r="R171" s="85">
        <f t="shared" si="237"/>
        <v>0</v>
      </c>
      <c r="S171" s="85">
        <f t="shared" si="237"/>
        <v>0</v>
      </c>
      <c r="T171" s="85">
        <f t="shared" ref="T171" si="239">T172+T173+T174+T175</f>
        <v>0</v>
      </c>
      <c r="U171" s="85">
        <f t="shared" si="237"/>
        <v>0</v>
      </c>
      <c r="V171" s="84">
        <f t="shared" si="236"/>
        <v>0</v>
      </c>
      <c r="W171" s="85">
        <f t="shared" si="236"/>
        <v>0</v>
      </c>
      <c r="X171" s="85">
        <f t="shared" si="236"/>
        <v>0</v>
      </c>
      <c r="Y171" s="85">
        <f t="shared" si="236"/>
        <v>0</v>
      </c>
      <c r="Z171" s="85">
        <f t="shared" si="236"/>
        <v>0</v>
      </c>
      <c r="AA171" s="88">
        <f t="shared" si="236"/>
        <v>0</v>
      </c>
      <c r="AB171" s="484">
        <f t="shared" si="199"/>
        <v>0</v>
      </c>
      <c r="AC171" s="409">
        <f t="shared" si="236"/>
        <v>0</v>
      </c>
      <c r="AD171" s="85">
        <f t="shared" si="236"/>
        <v>0</v>
      </c>
      <c r="AE171" s="88">
        <f t="shared" si="236"/>
        <v>0</v>
      </c>
      <c r="AF171" s="88">
        <f t="shared" si="236"/>
        <v>0</v>
      </c>
      <c r="AG171" s="88">
        <f t="shared" si="236"/>
        <v>0</v>
      </c>
      <c r="AH171" s="89">
        <f t="shared" si="236"/>
        <v>0</v>
      </c>
      <c r="AI171" s="168"/>
      <c r="AJ171" s="168"/>
    </row>
    <row r="172" spans="1:36" s="18" customFormat="1" ht="15" hidden="1" customHeight="1" x14ac:dyDescent="0.25">
      <c r="A172" s="125" t="s">
        <v>263</v>
      </c>
      <c r="B172" s="241" t="s">
        <v>679</v>
      </c>
      <c r="C172" s="849" t="s">
        <v>264</v>
      </c>
      <c r="D172" s="850"/>
      <c r="E172" s="850"/>
      <c r="F172" s="380">
        <f>SUM(U172:AG172)</f>
        <v>0</v>
      </c>
      <c r="G172" s="628">
        <f>SUM(U172:AG172)</f>
        <v>0</v>
      </c>
      <c r="H172" s="628">
        <f>SUM(U172:AG172)</f>
        <v>0</v>
      </c>
      <c r="I172" s="628">
        <f>SUM(U172:AG172)</f>
        <v>0</v>
      </c>
      <c r="J172" s="654">
        <f t="shared" ref="J172:K175" si="240">SUM(U172:AG172)</f>
        <v>0</v>
      </c>
      <c r="K172" s="654">
        <f t="shared" si="240"/>
        <v>0</v>
      </c>
      <c r="L172" s="575">
        <f t="shared" ref="L172:L175" si="241">SUM(V172:AH172)</f>
        <v>0</v>
      </c>
      <c r="M172" s="243"/>
      <c r="N172" s="244">
        <f t="shared" si="200"/>
        <v>0</v>
      </c>
      <c r="O172" s="475"/>
      <c r="P172" s="246"/>
      <c r="Q172" s="246"/>
      <c r="R172" s="246"/>
      <c r="S172" s="246"/>
      <c r="T172" s="246"/>
      <c r="U172" s="246"/>
      <c r="V172" s="245"/>
      <c r="W172" s="246"/>
      <c r="X172" s="246"/>
      <c r="Y172" s="246"/>
      <c r="Z172" s="246"/>
      <c r="AA172" s="247"/>
      <c r="AB172" s="492">
        <f t="shared" si="199"/>
        <v>0</v>
      </c>
      <c r="AC172" s="417"/>
      <c r="AD172" s="246"/>
      <c r="AE172" s="247"/>
      <c r="AF172" s="247"/>
      <c r="AG172" s="247"/>
      <c r="AH172" s="249"/>
      <c r="AI172" s="168"/>
      <c r="AJ172" s="168"/>
    </row>
    <row r="173" spans="1:36" s="18" customFormat="1" ht="15" hidden="1" customHeight="1" x14ac:dyDescent="0.25">
      <c r="A173" s="125" t="s">
        <v>265</v>
      </c>
      <c r="B173" s="250" t="s">
        <v>680</v>
      </c>
      <c r="C173" s="843" t="s">
        <v>871</v>
      </c>
      <c r="D173" s="844"/>
      <c r="E173" s="844"/>
      <c r="F173" s="381">
        <f>SUM(U173:AG173)</f>
        <v>0</v>
      </c>
      <c r="G173" s="629">
        <f>SUM(U173:AG173)</f>
        <v>0</v>
      </c>
      <c r="H173" s="629">
        <f>SUM(U173:AG173)</f>
        <v>0</v>
      </c>
      <c r="I173" s="629">
        <f>SUM(U173:AG173)</f>
        <v>0</v>
      </c>
      <c r="J173" s="655">
        <f t="shared" si="240"/>
        <v>0</v>
      </c>
      <c r="K173" s="655">
        <f t="shared" si="240"/>
        <v>0</v>
      </c>
      <c r="L173" s="576">
        <f t="shared" si="241"/>
        <v>0</v>
      </c>
      <c r="M173" s="252"/>
      <c r="N173" s="244">
        <f t="shared" si="200"/>
        <v>0</v>
      </c>
      <c r="O173" s="475"/>
      <c r="P173" s="246"/>
      <c r="Q173" s="246"/>
      <c r="R173" s="246"/>
      <c r="S173" s="246"/>
      <c r="T173" s="246"/>
      <c r="U173" s="246"/>
      <c r="V173" s="245"/>
      <c r="W173" s="246"/>
      <c r="X173" s="246"/>
      <c r="Y173" s="246"/>
      <c r="Z173" s="246"/>
      <c r="AA173" s="247"/>
      <c r="AB173" s="492">
        <f t="shared" si="199"/>
        <v>0</v>
      </c>
      <c r="AC173" s="417"/>
      <c r="AD173" s="246"/>
      <c r="AE173" s="247"/>
      <c r="AF173" s="247"/>
      <c r="AG173" s="247"/>
      <c r="AH173" s="249"/>
      <c r="AI173" s="168"/>
      <c r="AJ173" s="168"/>
    </row>
    <row r="174" spans="1:36" s="18" customFormat="1" ht="15" hidden="1" customHeight="1" x14ac:dyDescent="0.25">
      <c r="A174" s="125" t="s">
        <v>266</v>
      </c>
      <c r="B174" s="250" t="s">
        <v>681</v>
      </c>
      <c r="C174" s="843" t="s">
        <v>267</v>
      </c>
      <c r="D174" s="844"/>
      <c r="E174" s="844"/>
      <c r="F174" s="381">
        <f>SUM(U174:AG174)</f>
        <v>0</v>
      </c>
      <c r="G174" s="629">
        <f>SUM(U174:AG174)</f>
        <v>0</v>
      </c>
      <c r="H174" s="629">
        <f>SUM(U174:AG174)</f>
        <v>0</v>
      </c>
      <c r="I174" s="629">
        <f>SUM(U174:AG174)</f>
        <v>0</v>
      </c>
      <c r="J174" s="655">
        <f t="shared" si="240"/>
        <v>0</v>
      </c>
      <c r="K174" s="655">
        <f t="shared" si="240"/>
        <v>0</v>
      </c>
      <c r="L174" s="576">
        <f t="shared" si="241"/>
        <v>0</v>
      </c>
      <c r="M174" s="252"/>
      <c r="N174" s="244">
        <f t="shared" si="200"/>
        <v>0</v>
      </c>
      <c r="O174" s="475"/>
      <c r="P174" s="246"/>
      <c r="Q174" s="246"/>
      <c r="R174" s="246"/>
      <c r="S174" s="246"/>
      <c r="T174" s="246"/>
      <c r="U174" s="246"/>
      <c r="V174" s="245"/>
      <c r="W174" s="246"/>
      <c r="X174" s="246"/>
      <c r="Y174" s="246"/>
      <c r="Z174" s="246"/>
      <c r="AA174" s="247"/>
      <c r="AB174" s="492">
        <f t="shared" si="199"/>
        <v>0</v>
      </c>
      <c r="AC174" s="417"/>
      <c r="AD174" s="246"/>
      <c r="AE174" s="247"/>
      <c r="AF174" s="247"/>
      <c r="AG174" s="247"/>
      <c r="AH174" s="249"/>
      <c r="AI174" s="168"/>
      <c r="AJ174" s="168"/>
    </row>
    <row r="175" spans="1:36" s="18" customFormat="1" ht="15.75" hidden="1" customHeight="1" thickBot="1" x14ac:dyDescent="0.3">
      <c r="A175" s="125" t="s">
        <v>268</v>
      </c>
      <c r="B175" s="253" t="s">
        <v>682</v>
      </c>
      <c r="C175" s="845" t="s">
        <v>366</v>
      </c>
      <c r="D175" s="846"/>
      <c r="E175" s="846"/>
      <c r="F175" s="382">
        <f>SUM(U175:AG175)</f>
        <v>0</v>
      </c>
      <c r="G175" s="630">
        <f>SUM(U175:AG175)</f>
        <v>0</v>
      </c>
      <c r="H175" s="630">
        <f>SUM(U175:AG175)</f>
        <v>0</v>
      </c>
      <c r="I175" s="630">
        <f>SUM(U175:AG175)</f>
        <v>0</v>
      </c>
      <c r="J175" s="656">
        <f t="shared" si="240"/>
        <v>0</v>
      </c>
      <c r="K175" s="656">
        <f t="shared" si="240"/>
        <v>0</v>
      </c>
      <c r="L175" s="577">
        <f t="shared" si="241"/>
        <v>0</v>
      </c>
      <c r="M175" s="255"/>
      <c r="N175" s="244">
        <f t="shared" si="200"/>
        <v>0</v>
      </c>
      <c r="O175" s="475"/>
      <c r="P175" s="246"/>
      <c r="Q175" s="246"/>
      <c r="R175" s="246"/>
      <c r="S175" s="246"/>
      <c r="T175" s="246"/>
      <c r="U175" s="246"/>
      <c r="V175" s="245"/>
      <c r="W175" s="246"/>
      <c r="X175" s="246"/>
      <c r="Y175" s="246"/>
      <c r="Z175" s="246"/>
      <c r="AA175" s="247"/>
      <c r="AB175" s="492">
        <f t="shared" si="199"/>
        <v>0</v>
      </c>
      <c r="AC175" s="417"/>
      <c r="AD175" s="246"/>
      <c r="AE175" s="247"/>
      <c r="AF175" s="247"/>
      <c r="AG175" s="247"/>
      <c r="AH175" s="249"/>
      <c r="AI175" s="168"/>
      <c r="AJ175" s="168"/>
    </row>
    <row r="176" spans="1:36" ht="15.75" thickBot="1" x14ac:dyDescent="0.3">
      <c r="B176" s="98" t="s">
        <v>269</v>
      </c>
      <c r="C176" s="807" t="s">
        <v>270</v>
      </c>
      <c r="D176" s="808"/>
      <c r="E176" s="808"/>
      <c r="F176" s="369">
        <f t="shared" ref="F176:L176" si="242">F177+F178+F189+F200+F211+F214+F226+F227+F228</f>
        <v>0</v>
      </c>
      <c r="G176" s="617">
        <f t="shared" si="242"/>
        <v>0</v>
      </c>
      <c r="H176" s="617">
        <f t="shared" si="242"/>
        <v>0</v>
      </c>
      <c r="I176" s="617">
        <f t="shared" si="242"/>
        <v>34861</v>
      </c>
      <c r="J176" s="643">
        <f t="shared" ref="J176" si="243">J177+J178+J189+J200+J211+J214+J226+J227+J228</f>
        <v>34861</v>
      </c>
      <c r="K176" s="643">
        <f t="shared" si="242"/>
        <v>34861</v>
      </c>
      <c r="L176" s="564">
        <f t="shared" si="242"/>
        <v>34861</v>
      </c>
      <c r="M176" s="144">
        <f t="shared" ref="M176:AH176" si="244">M177+M178+M189+M200+M211+M214+M226+M227+M228</f>
        <v>0</v>
      </c>
      <c r="N176" s="156">
        <f t="shared" si="200"/>
        <v>34861</v>
      </c>
      <c r="O176" s="83">
        <f t="shared" ref="O176:U176" si="245">O177+O178+O189+O200+O211+O214+O226+O227+O228</f>
        <v>0</v>
      </c>
      <c r="P176" s="85">
        <f t="shared" ref="P176" si="246">P177+P178+P189+P200+P211+P214+P226+P227+P228</f>
        <v>0</v>
      </c>
      <c r="Q176" s="85">
        <f t="shared" si="245"/>
        <v>34861</v>
      </c>
      <c r="R176" s="85">
        <f t="shared" si="245"/>
        <v>0</v>
      </c>
      <c r="S176" s="85">
        <f t="shared" si="245"/>
        <v>0</v>
      </c>
      <c r="T176" s="85">
        <f t="shared" ref="T176" si="247">T177+T178+T189+T200+T211+T214+T226+T227+T228</f>
        <v>0</v>
      </c>
      <c r="U176" s="85">
        <f t="shared" si="245"/>
        <v>0</v>
      </c>
      <c r="V176" s="84">
        <f t="shared" si="244"/>
        <v>0</v>
      </c>
      <c r="W176" s="85">
        <f t="shared" si="244"/>
        <v>0</v>
      </c>
      <c r="X176" s="85">
        <f t="shared" si="244"/>
        <v>0</v>
      </c>
      <c r="Y176" s="85">
        <f t="shared" si="244"/>
        <v>0</v>
      </c>
      <c r="Z176" s="85">
        <f t="shared" si="244"/>
        <v>0</v>
      </c>
      <c r="AA176" s="88">
        <f t="shared" si="244"/>
        <v>0</v>
      </c>
      <c r="AB176" s="484">
        <f t="shared" si="199"/>
        <v>0</v>
      </c>
      <c r="AC176" s="409">
        <f t="shared" si="244"/>
        <v>0</v>
      </c>
      <c r="AD176" s="85">
        <f t="shared" si="244"/>
        <v>0</v>
      </c>
      <c r="AE176" s="88">
        <f t="shared" si="244"/>
        <v>0</v>
      </c>
      <c r="AF176" s="88">
        <f t="shared" si="244"/>
        <v>34861</v>
      </c>
      <c r="AG176" s="88">
        <f t="shared" si="244"/>
        <v>0</v>
      </c>
      <c r="AH176" s="89">
        <f t="shared" si="244"/>
        <v>0</v>
      </c>
      <c r="AI176" s="168"/>
      <c r="AJ176" s="168"/>
    </row>
    <row r="177" spans="1:36" s="18" customFormat="1" ht="25.5" hidden="1" customHeight="1" x14ac:dyDescent="0.25">
      <c r="A177" s="125" t="s">
        <v>271</v>
      </c>
      <c r="B177" s="90" t="s">
        <v>683</v>
      </c>
      <c r="C177" s="796" t="s">
        <v>367</v>
      </c>
      <c r="D177" s="797"/>
      <c r="E177" s="797"/>
      <c r="F177" s="383">
        <f>SUM(U177:AG177)</f>
        <v>0</v>
      </c>
      <c r="G177" s="631">
        <f>SUM(U177:AG177)</f>
        <v>0</v>
      </c>
      <c r="H177" s="631">
        <f>SUM(U177:AG177)</f>
        <v>0</v>
      </c>
      <c r="I177" s="631">
        <f>SUM(U177:AG177)</f>
        <v>0</v>
      </c>
      <c r="J177" s="657">
        <f>SUM(U177:AG177)</f>
        <v>0</v>
      </c>
      <c r="K177" s="657">
        <f>SUM(V177:AH177)</f>
        <v>0</v>
      </c>
      <c r="L177" s="578">
        <f t="shared" ref="L177" si="248">SUM(V177:AH177)</f>
        <v>0</v>
      </c>
      <c r="M177" s="155"/>
      <c r="N177" s="158">
        <f t="shared" si="200"/>
        <v>0</v>
      </c>
      <c r="O177" s="91"/>
      <c r="P177" s="93"/>
      <c r="Q177" s="93"/>
      <c r="R177" s="93"/>
      <c r="S177" s="93"/>
      <c r="T177" s="93"/>
      <c r="U177" s="93"/>
      <c r="V177" s="92"/>
      <c r="W177" s="93"/>
      <c r="X177" s="93"/>
      <c r="Y177" s="93"/>
      <c r="Z177" s="93"/>
      <c r="AA177" s="96"/>
      <c r="AB177" s="487">
        <f t="shared" si="199"/>
        <v>0</v>
      </c>
      <c r="AC177" s="412"/>
      <c r="AD177" s="93"/>
      <c r="AE177" s="96"/>
      <c r="AF177" s="96"/>
      <c r="AG177" s="96"/>
      <c r="AH177" s="97"/>
      <c r="AI177" s="168"/>
      <c r="AJ177" s="168"/>
    </row>
    <row r="178" spans="1:36" s="18" customFormat="1" ht="16.350000000000001" hidden="1" customHeight="1" x14ac:dyDescent="0.25">
      <c r="A178" s="125" t="s">
        <v>272</v>
      </c>
      <c r="B178" s="90" t="s">
        <v>684</v>
      </c>
      <c r="C178" s="841" t="s">
        <v>812</v>
      </c>
      <c r="D178" s="842"/>
      <c r="E178" s="842"/>
      <c r="F178" s="383">
        <f t="shared" ref="F178:L178" si="249">F179+F180+F181+F182+F183+F184+F185+F186+F187+F188</f>
        <v>0</v>
      </c>
      <c r="G178" s="631">
        <f t="shared" si="249"/>
        <v>0</v>
      </c>
      <c r="H178" s="631">
        <f t="shared" si="249"/>
        <v>0</v>
      </c>
      <c r="I178" s="631">
        <f t="shared" si="249"/>
        <v>0</v>
      </c>
      <c r="J178" s="657">
        <f t="shared" ref="J178" si="250">J179+J180+J181+J182+J183+J184+J185+J186+J187+J188</f>
        <v>0</v>
      </c>
      <c r="K178" s="657">
        <f t="shared" si="249"/>
        <v>0</v>
      </c>
      <c r="L178" s="578">
        <f t="shared" si="249"/>
        <v>0</v>
      </c>
      <c r="M178" s="155">
        <f t="shared" ref="M178:AH178" si="251">M179+M180+M181+M182+M183+M184+M185+M186+M187+M188</f>
        <v>0</v>
      </c>
      <c r="N178" s="158">
        <f t="shared" si="200"/>
        <v>0</v>
      </c>
      <c r="O178" s="91">
        <f t="shared" ref="O178:U178" si="252">O179+O180+O181+O182+O183+O184+O185+O186+O187+O188</f>
        <v>0</v>
      </c>
      <c r="P178" s="93">
        <f t="shared" ref="P178" si="253">P179+P180+P181+P182+P183+P184+P185+P186+P187+P188</f>
        <v>0</v>
      </c>
      <c r="Q178" s="93">
        <f t="shared" si="252"/>
        <v>0</v>
      </c>
      <c r="R178" s="93">
        <f t="shared" si="252"/>
        <v>0</v>
      </c>
      <c r="S178" s="93">
        <f t="shared" si="252"/>
        <v>0</v>
      </c>
      <c r="T178" s="93">
        <f t="shared" ref="T178" si="254">T179+T180+T181+T182+T183+T184+T185+T186+T187+T188</f>
        <v>0</v>
      </c>
      <c r="U178" s="93">
        <f t="shared" si="252"/>
        <v>0</v>
      </c>
      <c r="V178" s="92">
        <f t="shared" si="251"/>
        <v>0</v>
      </c>
      <c r="W178" s="93">
        <f t="shared" si="251"/>
        <v>0</v>
      </c>
      <c r="X178" s="93">
        <f t="shared" si="251"/>
        <v>0</v>
      </c>
      <c r="Y178" s="93">
        <f t="shared" si="251"/>
        <v>0</v>
      </c>
      <c r="Z178" s="93">
        <f t="shared" si="251"/>
        <v>0</v>
      </c>
      <c r="AA178" s="96">
        <f t="shared" si="251"/>
        <v>0</v>
      </c>
      <c r="AB178" s="487">
        <f t="shared" si="199"/>
        <v>0</v>
      </c>
      <c r="AC178" s="412">
        <f t="shared" si="251"/>
        <v>0</v>
      </c>
      <c r="AD178" s="93">
        <f t="shared" si="251"/>
        <v>0</v>
      </c>
      <c r="AE178" s="96">
        <f t="shared" si="251"/>
        <v>0</v>
      </c>
      <c r="AF178" s="96">
        <f t="shared" si="251"/>
        <v>0</v>
      </c>
      <c r="AG178" s="96">
        <f t="shared" si="251"/>
        <v>0</v>
      </c>
      <c r="AH178" s="97">
        <f t="shared" si="251"/>
        <v>0</v>
      </c>
      <c r="AI178" s="168"/>
      <c r="AJ178" s="168"/>
    </row>
    <row r="179" spans="1:36" ht="15" hidden="1" customHeight="1" x14ac:dyDescent="0.25">
      <c r="B179" s="54"/>
      <c r="C179" s="2"/>
      <c r="D179" s="801" t="s">
        <v>813</v>
      </c>
      <c r="E179" s="801"/>
      <c r="F179" s="373">
        <f t="shared" ref="F179:F188" si="255">SUM(U179:AG179)</f>
        <v>0</v>
      </c>
      <c r="G179" s="621">
        <f t="shared" ref="G179:G188" si="256">SUM(U179:AG179)</f>
        <v>0</v>
      </c>
      <c r="H179" s="621">
        <f t="shared" ref="H179:H188" si="257">SUM(U179:AG179)</f>
        <v>0</v>
      </c>
      <c r="I179" s="621">
        <f t="shared" ref="I179:I188" si="258">SUM(U179:AG179)</f>
        <v>0</v>
      </c>
      <c r="J179" s="647">
        <f t="shared" ref="J179:K188" si="259">SUM(U179:AG179)</f>
        <v>0</v>
      </c>
      <c r="K179" s="647">
        <f t="shared" si="259"/>
        <v>0</v>
      </c>
      <c r="L179" s="568">
        <f t="shared" ref="L179:L188" si="260">SUM(V179:AH179)</f>
        <v>0</v>
      </c>
      <c r="M179" s="141"/>
      <c r="N179" s="159">
        <f t="shared" si="200"/>
        <v>0</v>
      </c>
      <c r="O179" s="77"/>
      <c r="P179" s="1"/>
      <c r="Q179" s="1"/>
      <c r="R179" s="1"/>
      <c r="S179" s="1"/>
      <c r="T179" s="1"/>
      <c r="U179" s="1"/>
      <c r="V179" s="73"/>
      <c r="W179" s="1"/>
      <c r="X179" s="1"/>
      <c r="Y179" s="1"/>
      <c r="Z179" s="1"/>
      <c r="AA179" s="79"/>
      <c r="AB179" s="489">
        <f t="shared" si="199"/>
        <v>0</v>
      </c>
      <c r="AC179" s="414"/>
      <c r="AD179" s="1"/>
      <c r="AE179" s="79"/>
      <c r="AF179" s="79"/>
      <c r="AG179" s="79"/>
      <c r="AH179" s="44"/>
      <c r="AI179" s="168"/>
      <c r="AJ179" s="168"/>
    </row>
    <row r="180" spans="1:36" ht="15" hidden="1" customHeight="1" x14ac:dyDescent="0.25">
      <c r="B180" s="54"/>
      <c r="C180" s="2"/>
      <c r="D180" s="801" t="s">
        <v>814</v>
      </c>
      <c r="E180" s="801"/>
      <c r="F180" s="373">
        <f t="shared" si="255"/>
        <v>0</v>
      </c>
      <c r="G180" s="621">
        <f t="shared" si="256"/>
        <v>0</v>
      </c>
      <c r="H180" s="621">
        <f t="shared" si="257"/>
        <v>0</v>
      </c>
      <c r="I180" s="621">
        <f t="shared" si="258"/>
        <v>0</v>
      </c>
      <c r="J180" s="647">
        <f t="shared" si="259"/>
        <v>0</v>
      </c>
      <c r="K180" s="647">
        <f t="shared" si="259"/>
        <v>0</v>
      </c>
      <c r="L180" s="568">
        <f t="shared" si="260"/>
        <v>0</v>
      </c>
      <c r="M180" s="141"/>
      <c r="N180" s="159">
        <f t="shared" si="200"/>
        <v>0</v>
      </c>
      <c r="O180" s="77"/>
      <c r="P180" s="1"/>
      <c r="Q180" s="1"/>
      <c r="R180" s="1"/>
      <c r="S180" s="1"/>
      <c r="T180" s="1"/>
      <c r="U180" s="1"/>
      <c r="V180" s="73"/>
      <c r="W180" s="1"/>
      <c r="X180" s="1"/>
      <c r="Y180" s="1"/>
      <c r="Z180" s="1"/>
      <c r="AA180" s="79"/>
      <c r="AB180" s="489">
        <f t="shared" si="199"/>
        <v>0</v>
      </c>
      <c r="AC180" s="414"/>
      <c r="AD180" s="1"/>
      <c r="AE180" s="79"/>
      <c r="AF180" s="79"/>
      <c r="AG180" s="79"/>
      <c r="AH180" s="44"/>
      <c r="AI180" s="168"/>
      <c r="AJ180" s="168"/>
    </row>
    <row r="181" spans="1:36" ht="15" hidden="1" customHeight="1" x14ac:dyDescent="0.25">
      <c r="B181" s="54"/>
      <c r="C181" s="2"/>
      <c r="D181" s="801" t="s">
        <v>545</v>
      </c>
      <c r="E181" s="801"/>
      <c r="F181" s="373">
        <f t="shared" si="255"/>
        <v>0</v>
      </c>
      <c r="G181" s="621">
        <f t="shared" si="256"/>
        <v>0</v>
      </c>
      <c r="H181" s="621">
        <f t="shared" si="257"/>
        <v>0</v>
      </c>
      <c r="I181" s="621">
        <f t="shared" si="258"/>
        <v>0</v>
      </c>
      <c r="J181" s="647">
        <f t="shared" si="259"/>
        <v>0</v>
      </c>
      <c r="K181" s="647">
        <f t="shared" si="259"/>
        <v>0</v>
      </c>
      <c r="L181" s="568">
        <f t="shared" si="260"/>
        <v>0</v>
      </c>
      <c r="M181" s="141"/>
      <c r="N181" s="159">
        <f t="shared" si="200"/>
        <v>0</v>
      </c>
      <c r="O181" s="77"/>
      <c r="P181" s="1"/>
      <c r="Q181" s="1"/>
      <c r="R181" s="1"/>
      <c r="S181" s="1"/>
      <c r="T181" s="1"/>
      <c r="U181" s="1"/>
      <c r="V181" s="73"/>
      <c r="W181" s="1"/>
      <c r="X181" s="1"/>
      <c r="Y181" s="1"/>
      <c r="Z181" s="1"/>
      <c r="AA181" s="79"/>
      <c r="AB181" s="489">
        <f t="shared" si="199"/>
        <v>0</v>
      </c>
      <c r="AC181" s="414"/>
      <c r="AD181" s="1"/>
      <c r="AE181" s="79"/>
      <c r="AF181" s="79"/>
      <c r="AG181" s="79"/>
      <c r="AH181" s="44"/>
      <c r="AI181" s="168"/>
      <c r="AJ181" s="168"/>
    </row>
    <row r="182" spans="1:36" ht="25.5" hidden="1" customHeight="1" x14ac:dyDescent="0.25">
      <c r="B182" s="54"/>
      <c r="C182" s="2"/>
      <c r="D182" s="798" t="s">
        <v>548</v>
      </c>
      <c r="E182" s="798"/>
      <c r="F182" s="376">
        <f t="shared" si="255"/>
        <v>0</v>
      </c>
      <c r="G182" s="624">
        <f t="shared" si="256"/>
        <v>0</v>
      </c>
      <c r="H182" s="624">
        <f t="shared" si="257"/>
        <v>0</v>
      </c>
      <c r="I182" s="624">
        <f t="shared" si="258"/>
        <v>0</v>
      </c>
      <c r="J182" s="650">
        <f t="shared" si="259"/>
        <v>0</v>
      </c>
      <c r="K182" s="650">
        <f t="shared" si="259"/>
        <v>0</v>
      </c>
      <c r="L182" s="571">
        <f t="shared" si="260"/>
        <v>0</v>
      </c>
      <c r="M182" s="151"/>
      <c r="N182" s="159">
        <f t="shared" si="200"/>
        <v>0</v>
      </c>
      <c r="O182" s="77"/>
      <c r="P182" s="1"/>
      <c r="Q182" s="1"/>
      <c r="R182" s="1"/>
      <c r="S182" s="1"/>
      <c r="T182" s="1"/>
      <c r="U182" s="1"/>
      <c r="V182" s="73"/>
      <c r="W182" s="1"/>
      <c r="X182" s="1"/>
      <c r="Y182" s="1"/>
      <c r="Z182" s="1"/>
      <c r="AA182" s="79"/>
      <c r="AB182" s="489">
        <f t="shared" si="199"/>
        <v>0</v>
      </c>
      <c r="AC182" s="414"/>
      <c r="AD182" s="1"/>
      <c r="AE182" s="79"/>
      <c r="AF182" s="79"/>
      <c r="AG182" s="79"/>
      <c r="AH182" s="44"/>
      <c r="AI182" s="168"/>
      <c r="AJ182" s="168"/>
    </row>
    <row r="183" spans="1:36" ht="15" hidden="1" customHeight="1" x14ac:dyDescent="0.25">
      <c r="B183" s="54"/>
      <c r="C183" s="2"/>
      <c r="D183" s="801" t="s">
        <v>550</v>
      </c>
      <c r="E183" s="801"/>
      <c r="F183" s="373">
        <f t="shared" si="255"/>
        <v>0</v>
      </c>
      <c r="G183" s="621">
        <f t="shared" si="256"/>
        <v>0</v>
      </c>
      <c r="H183" s="621">
        <f t="shared" si="257"/>
        <v>0</v>
      </c>
      <c r="I183" s="621">
        <f t="shared" si="258"/>
        <v>0</v>
      </c>
      <c r="J183" s="647">
        <f t="shared" si="259"/>
        <v>0</v>
      </c>
      <c r="K183" s="647">
        <f t="shared" si="259"/>
        <v>0</v>
      </c>
      <c r="L183" s="568">
        <f t="shared" si="260"/>
        <v>0</v>
      </c>
      <c r="M183" s="141"/>
      <c r="N183" s="159">
        <f t="shared" si="200"/>
        <v>0</v>
      </c>
      <c r="O183" s="77"/>
      <c r="P183" s="1"/>
      <c r="Q183" s="1"/>
      <c r="R183" s="1"/>
      <c r="S183" s="1"/>
      <c r="T183" s="1"/>
      <c r="U183" s="1"/>
      <c r="V183" s="73"/>
      <c r="W183" s="1"/>
      <c r="X183" s="1"/>
      <c r="Y183" s="1"/>
      <c r="Z183" s="1"/>
      <c r="AA183" s="79"/>
      <c r="AB183" s="489">
        <f t="shared" si="199"/>
        <v>0</v>
      </c>
      <c r="AC183" s="414"/>
      <c r="AD183" s="1"/>
      <c r="AE183" s="79"/>
      <c r="AF183" s="79"/>
      <c r="AG183" s="79"/>
      <c r="AH183" s="44"/>
      <c r="AI183" s="168"/>
      <c r="AJ183" s="168"/>
    </row>
    <row r="184" spans="1:36" ht="15" hidden="1" customHeight="1" x14ac:dyDescent="0.25">
      <c r="B184" s="54"/>
      <c r="C184" s="2"/>
      <c r="D184" s="801" t="s">
        <v>551</v>
      </c>
      <c r="E184" s="801"/>
      <c r="F184" s="373">
        <f t="shared" si="255"/>
        <v>0</v>
      </c>
      <c r="G184" s="621">
        <f t="shared" si="256"/>
        <v>0</v>
      </c>
      <c r="H184" s="621">
        <f t="shared" si="257"/>
        <v>0</v>
      </c>
      <c r="I184" s="621">
        <f t="shared" si="258"/>
        <v>0</v>
      </c>
      <c r="J184" s="647">
        <f t="shared" si="259"/>
        <v>0</v>
      </c>
      <c r="K184" s="647">
        <f t="shared" si="259"/>
        <v>0</v>
      </c>
      <c r="L184" s="568">
        <f t="shared" si="260"/>
        <v>0</v>
      </c>
      <c r="M184" s="141"/>
      <c r="N184" s="159">
        <f t="shared" si="200"/>
        <v>0</v>
      </c>
      <c r="O184" s="77"/>
      <c r="P184" s="1"/>
      <c r="Q184" s="1"/>
      <c r="R184" s="1"/>
      <c r="S184" s="1"/>
      <c r="T184" s="1"/>
      <c r="U184" s="1"/>
      <c r="V184" s="73"/>
      <c r="W184" s="1"/>
      <c r="X184" s="1"/>
      <c r="Y184" s="1"/>
      <c r="Z184" s="1"/>
      <c r="AA184" s="79"/>
      <c r="AB184" s="489">
        <f t="shared" si="199"/>
        <v>0</v>
      </c>
      <c r="AC184" s="414"/>
      <c r="AD184" s="1"/>
      <c r="AE184" s="79"/>
      <c r="AF184" s="79"/>
      <c r="AG184" s="79"/>
      <c r="AH184" s="44"/>
      <c r="AI184" s="168"/>
      <c r="AJ184" s="168"/>
    </row>
    <row r="185" spans="1:36" ht="25.5" hidden="1" customHeight="1" x14ac:dyDescent="0.25">
      <c r="B185" s="54"/>
      <c r="C185" s="2"/>
      <c r="D185" s="798" t="s">
        <v>555</v>
      </c>
      <c r="E185" s="798"/>
      <c r="F185" s="376">
        <f t="shared" si="255"/>
        <v>0</v>
      </c>
      <c r="G185" s="624">
        <f t="shared" si="256"/>
        <v>0</v>
      </c>
      <c r="H185" s="624">
        <f t="shared" si="257"/>
        <v>0</v>
      </c>
      <c r="I185" s="624">
        <f t="shared" si="258"/>
        <v>0</v>
      </c>
      <c r="J185" s="650">
        <f t="shared" si="259"/>
        <v>0</v>
      </c>
      <c r="K185" s="650">
        <f t="shared" si="259"/>
        <v>0</v>
      </c>
      <c r="L185" s="571">
        <f t="shared" si="260"/>
        <v>0</v>
      </c>
      <c r="M185" s="151"/>
      <c r="N185" s="159">
        <f t="shared" si="200"/>
        <v>0</v>
      </c>
      <c r="O185" s="77"/>
      <c r="P185" s="1"/>
      <c r="Q185" s="1"/>
      <c r="R185" s="1"/>
      <c r="S185" s="1"/>
      <c r="T185" s="1"/>
      <c r="U185" s="1"/>
      <c r="V185" s="73"/>
      <c r="W185" s="1"/>
      <c r="X185" s="1"/>
      <c r="Y185" s="1"/>
      <c r="Z185" s="1"/>
      <c r="AA185" s="79"/>
      <c r="AB185" s="489">
        <f t="shared" si="199"/>
        <v>0</v>
      </c>
      <c r="AC185" s="414"/>
      <c r="AD185" s="1"/>
      <c r="AE185" s="79"/>
      <c r="AF185" s="79"/>
      <c r="AG185" s="79"/>
      <c r="AH185" s="44"/>
      <c r="AI185" s="168"/>
      <c r="AJ185" s="168"/>
    </row>
    <row r="186" spans="1:36" ht="25.5" hidden="1" customHeight="1" x14ac:dyDescent="0.25">
      <c r="B186" s="54"/>
      <c r="C186" s="2"/>
      <c r="D186" s="798" t="s">
        <v>558</v>
      </c>
      <c r="E186" s="798"/>
      <c r="F186" s="376">
        <f t="shared" si="255"/>
        <v>0</v>
      </c>
      <c r="G186" s="624">
        <f t="shared" si="256"/>
        <v>0</v>
      </c>
      <c r="H186" s="624">
        <f t="shared" si="257"/>
        <v>0</v>
      </c>
      <c r="I186" s="624">
        <f t="shared" si="258"/>
        <v>0</v>
      </c>
      <c r="J186" s="650">
        <f t="shared" si="259"/>
        <v>0</v>
      </c>
      <c r="K186" s="650">
        <f t="shared" si="259"/>
        <v>0</v>
      </c>
      <c r="L186" s="571">
        <f t="shared" si="260"/>
        <v>0</v>
      </c>
      <c r="M186" s="151"/>
      <c r="N186" s="159">
        <f t="shared" si="200"/>
        <v>0</v>
      </c>
      <c r="O186" s="77"/>
      <c r="P186" s="1"/>
      <c r="Q186" s="1"/>
      <c r="R186" s="1"/>
      <c r="S186" s="1"/>
      <c r="T186" s="1"/>
      <c r="U186" s="1"/>
      <c r="V186" s="73"/>
      <c r="W186" s="1"/>
      <c r="X186" s="1"/>
      <c r="Y186" s="1"/>
      <c r="Z186" s="1"/>
      <c r="AA186" s="79"/>
      <c r="AB186" s="489">
        <f t="shared" si="199"/>
        <v>0</v>
      </c>
      <c r="AC186" s="414"/>
      <c r="AD186" s="1"/>
      <c r="AE186" s="79"/>
      <c r="AF186" s="79"/>
      <c r="AG186" s="79"/>
      <c r="AH186" s="44"/>
      <c r="AI186" s="168"/>
      <c r="AJ186" s="168"/>
    </row>
    <row r="187" spans="1:36" ht="25.5" hidden="1" customHeight="1" x14ac:dyDescent="0.25">
      <c r="B187" s="54"/>
      <c r="C187" s="2"/>
      <c r="D187" s="798" t="s">
        <v>560</v>
      </c>
      <c r="E187" s="798"/>
      <c r="F187" s="376">
        <f t="shared" si="255"/>
        <v>0</v>
      </c>
      <c r="G187" s="624">
        <f t="shared" si="256"/>
        <v>0</v>
      </c>
      <c r="H187" s="624">
        <f t="shared" si="257"/>
        <v>0</v>
      </c>
      <c r="I187" s="624">
        <f t="shared" si="258"/>
        <v>0</v>
      </c>
      <c r="J187" s="650">
        <f t="shared" si="259"/>
        <v>0</v>
      </c>
      <c r="K187" s="650">
        <f t="shared" si="259"/>
        <v>0</v>
      </c>
      <c r="L187" s="571">
        <f t="shared" si="260"/>
        <v>0</v>
      </c>
      <c r="M187" s="151"/>
      <c r="N187" s="159">
        <f t="shared" si="200"/>
        <v>0</v>
      </c>
      <c r="O187" s="77"/>
      <c r="P187" s="1"/>
      <c r="Q187" s="1"/>
      <c r="R187" s="1"/>
      <c r="S187" s="1"/>
      <c r="T187" s="1"/>
      <c r="U187" s="1"/>
      <c r="V187" s="73"/>
      <c r="W187" s="1"/>
      <c r="X187" s="1"/>
      <c r="Y187" s="1"/>
      <c r="Z187" s="1"/>
      <c r="AA187" s="79"/>
      <c r="AB187" s="489">
        <f t="shared" si="199"/>
        <v>0</v>
      </c>
      <c r="AC187" s="414"/>
      <c r="AD187" s="1"/>
      <c r="AE187" s="79"/>
      <c r="AF187" s="79"/>
      <c r="AG187" s="79"/>
      <c r="AH187" s="44"/>
      <c r="AI187" s="168"/>
      <c r="AJ187" s="168"/>
    </row>
    <row r="188" spans="1:36" ht="25.5" hidden="1" customHeight="1" x14ac:dyDescent="0.25">
      <c r="B188" s="54"/>
      <c r="C188" s="2"/>
      <c r="D188" s="798" t="s">
        <v>563</v>
      </c>
      <c r="E188" s="798"/>
      <c r="F188" s="376">
        <f t="shared" si="255"/>
        <v>0</v>
      </c>
      <c r="G188" s="624">
        <f t="shared" si="256"/>
        <v>0</v>
      </c>
      <c r="H188" s="624">
        <f t="shared" si="257"/>
        <v>0</v>
      </c>
      <c r="I188" s="624">
        <f t="shared" si="258"/>
        <v>0</v>
      </c>
      <c r="J188" s="650">
        <f t="shared" si="259"/>
        <v>0</v>
      </c>
      <c r="K188" s="650">
        <f t="shared" si="259"/>
        <v>0</v>
      </c>
      <c r="L188" s="571">
        <f t="shared" si="260"/>
        <v>0</v>
      </c>
      <c r="M188" s="151"/>
      <c r="N188" s="159">
        <f t="shared" si="200"/>
        <v>0</v>
      </c>
      <c r="O188" s="77"/>
      <c r="P188" s="1"/>
      <c r="Q188" s="1"/>
      <c r="R188" s="1"/>
      <c r="S188" s="1"/>
      <c r="T188" s="1"/>
      <c r="U188" s="1"/>
      <c r="V188" s="73"/>
      <c r="W188" s="1"/>
      <c r="X188" s="1"/>
      <c r="Y188" s="1"/>
      <c r="Z188" s="1"/>
      <c r="AA188" s="79"/>
      <c r="AB188" s="489">
        <f t="shared" si="199"/>
        <v>0</v>
      </c>
      <c r="AC188" s="414"/>
      <c r="AD188" s="1"/>
      <c r="AE188" s="79"/>
      <c r="AF188" s="79"/>
      <c r="AG188" s="79"/>
      <c r="AH188" s="44"/>
      <c r="AI188" s="168"/>
      <c r="AJ188" s="168"/>
    </row>
    <row r="189" spans="1:36" s="18" customFormat="1" ht="25.5" hidden="1" customHeight="1" x14ac:dyDescent="0.25">
      <c r="A189" s="128" t="s">
        <v>273</v>
      </c>
      <c r="B189" s="90" t="s">
        <v>685</v>
      </c>
      <c r="C189" s="841" t="s">
        <v>606</v>
      </c>
      <c r="D189" s="842"/>
      <c r="E189" s="842"/>
      <c r="F189" s="383">
        <f t="shared" ref="F189:L189" si="261">F190+F191+F192+F193+F194+F195+F196+F197+F198+F199</f>
        <v>0</v>
      </c>
      <c r="G189" s="631">
        <f t="shared" si="261"/>
        <v>0</v>
      </c>
      <c r="H189" s="631">
        <f t="shared" si="261"/>
        <v>0</v>
      </c>
      <c r="I189" s="631">
        <f t="shared" si="261"/>
        <v>0</v>
      </c>
      <c r="J189" s="657">
        <f t="shared" ref="J189" si="262">J190+J191+J192+J193+J194+J195+J196+J197+J198+J199</f>
        <v>0</v>
      </c>
      <c r="K189" s="657">
        <f t="shared" si="261"/>
        <v>0</v>
      </c>
      <c r="L189" s="578">
        <f t="shared" si="261"/>
        <v>0</v>
      </c>
      <c r="M189" s="155">
        <f t="shared" ref="M189:AH189" si="263">M190+M191+M192+M193+M194+M195+M196+M197+M198+M199</f>
        <v>0</v>
      </c>
      <c r="N189" s="158">
        <f t="shared" si="200"/>
        <v>0</v>
      </c>
      <c r="O189" s="91">
        <f t="shared" ref="O189:U189" si="264">O190+O191+O192+O193+O194+O195+O196+O197+O198+O199</f>
        <v>0</v>
      </c>
      <c r="P189" s="93">
        <f t="shared" ref="P189" si="265">P190+P191+P192+P193+P194+P195+P196+P197+P198+P199</f>
        <v>0</v>
      </c>
      <c r="Q189" s="93">
        <f t="shared" si="264"/>
        <v>0</v>
      </c>
      <c r="R189" s="93">
        <f t="shared" si="264"/>
        <v>0</v>
      </c>
      <c r="S189" s="93">
        <f t="shared" si="264"/>
        <v>0</v>
      </c>
      <c r="T189" s="93">
        <f t="shared" ref="T189" si="266">T190+T191+T192+T193+T194+T195+T196+T197+T198+T199</f>
        <v>0</v>
      </c>
      <c r="U189" s="93">
        <f t="shared" si="264"/>
        <v>0</v>
      </c>
      <c r="V189" s="92">
        <f t="shared" si="263"/>
        <v>0</v>
      </c>
      <c r="W189" s="93">
        <f t="shared" si="263"/>
        <v>0</v>
      </c>
      <c r="X189" s="93">
        <f t="shared" si="263"/>
        <v>0</v>
      </c>
      <c r="Y189" s="93">
        <f t="shared" si="263"/>
        <v>0</v>
      </c>
      <c r="Z189" s="93">
        <f t="shared" si="263"/>
        <v>0</v>
      </c>
      <c r="AA189" s="96">
        <f t="shared" si="263"/>
        <v>0</v>
      </c>
      <c r="AB189" s="487">
        <f t="shared" si="199"/>
        <v>0</v>
      </c>
      <c r="AC189" s="412">
        <f t="shared" si="263"/>
        <v>0</v>
      </c>
      <c r="AD189" s="93">
        <f t="shared" si="263"/>
        <v>0</v>
      </c>
      <c r="AE189" s="96">
        <f t="shared" si="263"/>
        <v>0</v>
      </c>
      <c r="AF189" s="96">
        <f t="shared" si="263"/>
        <v>0</v>
      </c>
      <c r="AG189" s="96">
        <f t="shared" si="263"/>
        <v>0</v>
      </c>
      <c r="AH189" s="97">
        <f t="shared" si="263"/>
        <v>0</v>
      </c>
      <c r="AI189" s="168"/>
      <c r="AJ189" s="168"/>
    </row>
    <row r="190" spans="1:36" ht="15" hidden="1" customHeight="1" x14ac:dyDescent="0.25">
      <c r="B190" s="54"/>
      <c r="C190" s="2"/>
      <c r="D190" s="801" t="s">
        <v>815</v>
      </c>
      <c r="E190" s="801"/>
      <c r="F190" s="373">
        <f t="shared" ref="F190:F199" si="267">SUM(U190:AG190)</f>
        <v>0</v>
      </c>
      <c r="G190" s="621">
        <f t="shared" ref="G190:G199" si="268">SUM(U190:AG190)</f>
        <v>0</v>
      </c>
      <c r="H190" s="621">
        <f t="shared" ref="H190:H199" si="269">SUM(U190:AG190)</f>
        <v>0</v>
      </c>
      <c r="I190" s="621">
        <f t="shared" ref="I190:I199" si="270">SUM(U190:AG190)</f>
        <v>0</v>
      </c>
      <c r="J190" s="647">
        <f t="shared" ref="J190:K199" si="271">SUM(U190:AG190)</f>
        <v>0</v>
      </c>
      <c r="K190" s="647">
        <f t="shared" si="271"/>
        <v>0</v>
      </c>
      <c r="L190" s="568">
        <f t="shared" ref="L190:L199" si="272">SUM(V190:AH190)</f>
        <v>0</v>
      </c>
      <c r="M190" s="141"/>
      <c r="N190" s="159">
        <f t="shared" si="200"/>
        <v>0</v>
      </c>
      <c r="O190" s="77"/>
      <c r="P190" s="1"/>
      <c r="Q190" s="1"/>
      <c r="R190" s="1"/>
      <c r="S190" s="1"/>
      <c r="T190" s="1"/>
      <c r="U190" s="1"/>
      <c r="V190" s="73"/>
      <c r="W190" s="1"/>
      <c r="X190" s="1"/>
      <c r="Y190" s="1"/>
      <c r="Z190" s="1"/>
      <c r="AA190" s="79"/>
      <c r="AB190" s="489">
        <f t="shared" si="199"/>
        <v>0</v>
      </c>
      <c r="AC190" s="414"/>
      <c r="AD190" s="1"/>
      <c r="AE190" s="79"/>
      <c r="AF190" s="79"/>
      <c r="AG190" s="79"/>
      <c r="AH190" s="44"/>
      <c r="AI190" s="168"/>
      <c r="AJ190" s="168"/>
    </row>
    <row r="191" spans="1:36" ht="15" hidden="1" customHeight="1" x14ac:dyDescent="0.25">
      <c r="B191" s="54"/>
      <c r="C191" s="2"/>
      <c r="D191" s="801" t="s">
        <v>816</v>
      </c>
      <c r="E191" s="801"/>
      <c r="F191" s="373">
        <f t="shared" si="267"/>
        <v>0</v>
      </c>
      <c r="G191" s="621">
        <f t="shared" si="268"/>
        <v>0</v>
      </c>
      <c r="H191" s="621">
        <f t="shared" si="269"/>
        <v>0</v>
      </c>
      <c r="I191" s="621">
        <f t="shared" si="270"/>
        <v>0</v>
      </c>
      <c r="J191" s="647">
        <f t="shared" si="271"/>
        <v>0</v>
      </c>
      <c r="K191" s="647">
        <f t="shared" si="271"/>
        <v>0</v>
      </c>
      <c r="L191" s="568">
        <f t="shared" si="272"/>
        <v>0</v>
      </c>
      <c r="M191" s="141"/>
      <c r="N191" s="159">
        <f t="shared" si="200"/>
        <v>0</v>
      </c>
      <c r="O191" s="77"/>
      <c r="P191" s="1"/>
      <c r="Q191" s="1"/>
      <c r="R191" s="1"/>
      <c r="S191" s="1"/>
      <c r="T191" s="1"/>
      <c r="U191" s="1"/>
      <c r="V191" s="73"/>
      <c r="W191" s="1"/>
      <c r="X191" s="1"/>
      <c r="Y191" s="1"/>
      <c r="Z191" s="1"/>
      <c r="AA191" s="79"/>
      <c r="AB191" s="489">
        <f t="shared" si="199"/>
        <v>0</v>
      </c>
      <c r="AC191" s="414"/>
      <c r="AD191" s="1"/>
      <c r="AE191" s="79"/>
      <c r="AF191" s="79"/>
      <c r="AG191" s="79"/>
      <c r="AH191" s="44"/>
      <c r="AI191" s="168"/>
      <c r="AJ191" s="168"/>
    </row>
    <row r="192" spans="1:36" ht="15" hidden="1" customHeight="1" x14ac:dyDescent="0.25">
      <c r="B192" s="54"/>
      <c r="C192" s="2"/>
      <c r="D192" s="801" t="s">
        <v>546</v>
      </c>
      <c r="E192" s="801"/>
      <c r="F192" s="373">
        <f t="shared" si="267"/>
        <v>0</v>
      </c>
      <c r="G192" s="621">
        <f t="shared" si="268"/>
        <v>0</v>
      </c>
      <c r="H192" s="621">
        <f t="shared" si="269"/>
        <v>0</v>
      </c>
      <c r="I192" s="621">
        <f t="shared" si="270"/>
        <v>0</v>
      </c>
      <c r="J192" s="647">
        <f t="shared" si="271"/>
        <v>0</v>
      </c>
      <c r="K192" s="647">
        <f t="shared" si="271"/>
        <v>0</v>
      </c>
      <c r="L192" s="568">
        <f t="shared" si="272"/>
        <v>0</v>
      </c>
      <c r="M192" s="141"/>
      <c r="N192" s="159">
        <f t="shared" si="200"/>
        <v>0</v>
      </c>
      <c r="O192" s="77"/>
      <c r="P192" s="1"/>
      <c r="Q192" s="1"/>
      <c r="R192" s="1"/>
      <c r="S192" s="1"/>
      <c r="T192" s="1"/>
      <c r="U192" s="1"/>
      <c r="V192" s="73"/>
      <c r="W192" s="1"/>
      <c r="X192" s="1"/>
      <c r="Y192" s="1"/>
      <c r="Z192" s="1"/>
      <c r="AA192" s="79"/>
      <c r="AB192" s="489">
        <f t="shared" si="199"/>
        <v>0</v>
      </c>
      <c r="AC192" s="414"/>
      <c r="AD192" s="1"/>
      <c r="AE192" s="79"/>
      <c r="AF192" s="79"/>
      <c r="AG192" s="79"/>
      <c r="AH192" s="44"/>
      <c r="AI192" s="168"/>
      <c r="AJ192" s="168"/>
    </row>
    <row r="193" spans="1:36" ht="25.5" hidden="1" customHeight="1" x14ac:dyDescent="0.25">
      <c r="B193" s="54"/>
      <c r="C193" s="2"/>
      <c r="D193" s="798" t="s">
        <v>549</v>
      </c>
      <c r="E193" s="798"/>
      <c r="F193" s="376">
        <f t="shared" si="267"/>
        <v>0</v>
      </c>
      <c r="G193" s="624">
        <f t="shared" si="268"/>
        <v>0</v>
      </c>
      <c r="H193" s="624">
        <f t="shared" si="269"/>
        <v>0</v>
      </c>
      <c r="I193" s="624">
        <f t="shared" si="270"/>
        <v>0</v>
      </c>
      <c r="J193" s="650">
        <f t="shared" si="271"/>
        <v>0</v>
      </c>
      <c r="K193" s="650">
        <f t="shared" si="271"/>
        <v>0</v>
      </c>
      <c r="L193" s="571">
        <f t="shared" si="272"/>
        <v>0</v>
      </c>
      <c r="M193" s="151"/>
      <c r="N193" s="159">
        <f t="shared" si="200"/>
        <v>0</v>
      </c>
      <c r="O193" s="77"/>
      <c r="P193" s="1"/>
      <c r="Q193" s="1"/>
      <c r="R193" s="1"/>
      <c r="S193" s="1"/>
      <c r="T193" s="1"/>
      <c r="U193" s="1"/>
      <c r="V193" s="73"/>
      <c r="W193" s="1"/>
      <c r="X193" s="1"/>
      <c r="Y193" s="1"/>
      <c r="Z193" s="1"/>
      <c r="AA193" s="79"/>
      <c r="AB193" s="489">
        <f t="shared" si="199"/>
        <v>0</v>
      </c>
      <c r="AC193" s="414"/>
      <c r="AD193" s="1"/>
      <c r="AE193" s="79"/>
      <c r="AF193" s="79"/>
      <c r="AG193" s="79"/>
      <c r="AH193" s="44"/>
      <c r="AI193" s="168"/>
      <c r="AJ193" s="168"/>
    </row>
    <row r="194" spans="1:36" ht="15" hidden="1" customHeight="1" x14ac:dyDescent="0.25">
      <c r="B194" s="54"/>
      <c r="C194" s="2"/>
      <c r="D194" s="801" t="s">
        <v>552</v>
      </c>
      <c r="E194" s="801"/>
      <c r="F194" s="373">
        <f t="shared" si="267"/>
        <v>0</v>
      </c>
      <c r="G194" s="621">
        <f t="shared" si="268"/>
        <v>0</v>
      </c>
      <c r="H194" s="621">
        <f t="shared" si="269"/>
        <v>0</v>
      </c>
      <c r="I194" s="621">
        <f t="shared" si="270"/>
        <v>0</v>
      </c>
      <c r="J194" s="647">
        <f t="shared" si="271"/>
        <v>0</v>
      </c>
      <c r="K194" s="647">
        <f t="shared" si="271"/>
        <v>0</v>
      </c>
      <c r="L194" s="568">
        <f t="shared" si="272"/>
        <v>0</v>
      </c>
      <c r="M194" s="141"/>
      <c r="N194" s="159">
        <f t="shared" si="200"/>
        <v>0</v>
      </c>
      <c r="O194" s="77"/>
      <c r="P194" s="1"/>
      <c r="Q194" s="1"/>
      <c r="R194" s="1"/>
      <c r="S194" s="1"/>
      <c r="T194" s="1"/>
      <c r="U194" s="1"/>
      <c r="V194" s="73"/>
      <c r="W194" s="1"/>
      <c r="X194" s="1"/>
      <c r="Y194" s="1"/>
      <c r="Z194" s="1"/>
      <c r="AA194" s="79"/>
      <c r="AB194" s="489">
        <f t="shared" si="199"/>
        <v>0</v>
      </c>
      <c r="AC194" s="414"/>
      <c r="AD194" s="1"/>
      <c r="AE194" s="79"/>
      <c r="AF194" s="79"/>
      <c r="AG194" s="79"/>
      <c r="AH194" s="44"/>
      <c r="AI194" s="168"/>
      <c r="AJ194" s="168"/>
    </row>
    <row r="195" spans="1:36" ht="15" hidden="1" customHeight="1" x14ac:dyDescent="0.25">
      <c r="B195" s="54"/>
      <c r="C195" s="2"/>
      <c r="D195" s="801" t="s">
        <v>817</v>
      </c>
      <c r="E195" s="801"/>
      <c r="F195" s="373">
        <f t="shared" si="267"/>
        <v>0</v>
      </c>
      <c r="G195" s="621">
        <f t="shared" si="268"/>
        <v>0</v>
      </c>
      <c r="H195" s="621">
        <f t="shared" si="269"/>
        <v>0</v>
      </c>
      <c r="I195" s="621">
        <f t="shared" si="270"/>
        <v>0</v>
      </c>
      <c r="J195" s="647">
        <f t="shared" si="271"/>
        <v>0</v>
      </c>
      <c r="K195" s="647">
        <f t="shared" si="271"/>
        <v>0</v>
      </c>
      <c r="L195" s="568">
        <f t="shared" si="272"/>
        <v>0</v>
      </c>
      <c r="M195" s="141"/>
      <c r="N195" s="159">
        <f t="shared" si="200"/>
        <v>0</v>
      </c>
      <c r="O195" s="77"/>
      <c r="P195" s="1"/>
      <c r="Q195" s="1"/>
      <c r="R195" s="1"/>
      <c r="S195" s="1"/>
      <c r="T195" s="1"/>
      <c r="U195" s="1"/>
      <c r="V195" s="73"/>
      <c r="W195" s="1"/>
      <c r="X195" s="1"/>
      <c r="Y195" s="1"/>
      <c r="Z195" s="1"/>
      <c r="AA195" s="79"/>
      <c r="AB195" s="489">
        <f t="shared" si="199"/>
        <v>0</v>
      </c>
      <c r="AC195" s="414"/>
      <c r="AD195" s="1"/>
      <c r="AE195" s="79"/>
      <c r="AF195" s="79"/>
      <c r="AG195" s="79"/>
      <c r="AH195" s="44"/>
      <c r="AI195" s="168"/>
      <c r="AJ195" s="168"/>
    </row>
    <row r="196" spans="1:36" ht="25.5" hidden="1" customHeight="1" x14ac:dyDescent="0.25">
      <c r="B196" s="54"/>
      <c r="C196" s="2"/>
      <c r="D196" s="798" t="s">
        <v>556</v>
      </c>
      <c r="E196" s="798"/>
      <c r="F196" s="376">
        <f t="shared" si="267"/>
        <v>0</v>
      </c>
      <c r="G196" s="624">
        <f t="shared" si="268"/>
        <v>0</v>
      </c>
      <c r="H196" s="624">
        <f t="shared" si="269"/>
        <v>0</v>
      </c>
      <c r="I196" s="624">
        <f t="shared" si="270"/>
        <v>0</v>
      </c>
      <c r="J196" s="650">
        <f t="shared" si="271"/>
        <v>0</v>
      </c>
      <c r="K196" s="650">
        <f t="shared" si="271"/>
        <v>0</v>
      </c>
      <c r="L196" s="571">
        <f t="shared" si="272"/>
        <v>0</v>
      </c>
      <c r="M196" s="151"/>
      <c r="N196" s="159">
        <f t="shared" si="200"/>
        <v>0</v>
      </c>
      <c r="O196" s="77"/>
      <c r="P196" s="1"/>
      <c r="Q196" s="1"/>
      <c r="R196" s="1"/>
      <c r="S196" s="1"/>
      <c r="T196" s="1"/>
      <c r="U196" s="1"/>
      <c r="V196" s="73"/>
      <c r="W196" s="1"/>
      <c r="X196" s="1"/>
      <c r="Y196" s="1"/>
      <c r="Z196" s="1"/>
      <c r="AA196" s="79"/>
      <c r="AB196" s="489">
        <f t="shared" si="199"/>
        <v>0</v>
      </c>
      <c r="AC196" s="414"/>
      <c r="AD196" s="1"/>
      <c r="AE196" s="79"/>
      <c r="AF196" s="79"/>
      <c r="AG196" s="79"/>
      <c r="AH196" s="44"/>
      <c r="AI196" s="168"/>
      <c r="AJ196" s="168"/>
    </row>
    <row r="197" spans="1:36" ht="25.5" hidden="1" customHeight="1" x14ac:dyDescent="0.25">
      <c r="B197" s="54"/>
      <c r="C197" s="2"/>
      <c r="D197" s="798" t="s">
        <v>559</v>
      </c>
      <c r="E197" s="798"/>
      <c r="F197" s="376">
        <f t="shared" si="267"/>
        <v>0</v>
      </c>
      <c r="G197" s="624">
        <f t="shared" si="268"/>
        <v>0</v>
      </c>
      <c r="H197" s="624">
        <f t="shared" si="269"/>
        <v>0</v>
      </c>
      <c r="I197" s="624">
        <f t="shared" si="270"/>
        <v>0</v>
      </c>
      <c r="J197" s="650">
        <f t="shared" si="271"/>
        <v>0</v>
      </c>
      <c r="K197" s="650">
        <f t="shared" si="271"/>
        <v>0</v>
      </c>
      <c r="L197" s="571">
        <f t="shared" si="272"/>
        <v>0</v>
      </c>
      <c r="M197" s="151"/>
      <c r="N197" s="159">
        <f t="shared" si="200"/>
        <v>0</v>
      </c>
      <c r="O197" s="77"/>
      <c r="P197" s="1"/>
      <c r="Q197" s="1"/>
      <c r="R197" s="1"/>
      <c r="S197" s="1"/>
      <c r="T197" s="1"/>
      <c r="U197" s="1"/>
      <c r="V197" s="73"/>
      <c r="W197" s="1"/>
      <c r="X197" s="1"/>
      <c r="Y197" s="1"/>
      <c r="Z197" s="1"/>
      <c r="AA197" s="79"/>
      <c r="AB197" s="489">
        <f t="shared" si="199"/>
        <v>0</v>
      </c>
      <c r="AC197" s="414"/>
      <c r="AD197" s="1"/>
      <c r="AE197" s="79"/>
      <c r="AF197" s="79"/>
      <c r="AG197" s="79"/>
      <c r="AH197" s="44"/>
      <c r="AI197" s="168"/>
      <c r="AJ197" s="168"/>
    </row>
    <row r="198" spans="1:36" ht="25.5" hidden="1" customHeight="1" x14ac:dyDescent="0.25">
      <c r="B198" s="54"/>
      <c r="C198" s="2"/>
      <c r="D198" s="798" t="s">
        <v>561</v>
      </c>
      <c r="E198" s="798"/>
      <c r="F198" s="376">
        <f t="shared" si="267"/>
        <v>0</v>
      </c>
      <c r="G198" s="624">
        <f t="shared" si="268"/>
        <v>0</v>
      </c>
      <c r="H198" s="624">
        <f t="shared" si="269"/>
        <v>0</v>
      </c>
      <c r="I198" s="624">
        <f t="shared" si="270"/>
        <v>0</v>
      </c>
      <c r="J198" s="650">
        <f t="shared" si="271"/>
        <v>0</v>
      </c>
      <c r="K198" s="650">
        <f t="shared" si="271"/>
        <v>0</v>
      </c>
      <c r="L198" s="571">
        <f t="shared" si="272"/>
        <v>0</v>
      </c>
      <c r="M198" s="151"/>
      <c r="N198" s="159">
        <f t="shared" si="200"/>
        <v>0</v>
      </c>
      <c r="O198" s="77"/>
      <c r="P198" s="1"/>
      <c r="Q198" s="1"/>
      <c r="R198" s="1"/>
      <c r="S198" s="1"/>
      <c r="T198" s="1"/>
      <c r="U198" s="1"/>
      <c r="V198" s="73"/>
      <c r="W198" s="1"/>
      <c r="X198" s="1"/>
      <c r="Y198" s="1"/>
      <c r="Z198" s="1"/>
      <c r="AA198" s="79"/>
      <c r="AB198" s="489">
        <f t="shared" si="199"/>
        <v>0</v>
      </c>
      <c r="AC198" s="414"/>
      <c r="AD198" s="1"/>
      <c r="AE198" s="79"/>
      <c r="AF198" s="79"/>
      <c r="AG198" s="79"/>
      <c r="AH198" s="44"/>
      <c r="AI198" s="168"/>
      <c r="AJ198" s="168"/>
    </row>
    <row r="199" spans="1:36" ht="25.5" hidden="1" customHeight="1" x14ac:dyDescent="0.25">
      <c r="B199" s="54"/>
      <c r="C199" s="2"/>
      <c r="D199" s="798" t="s">
        <v>564</v>
      </c>
      <c r="E199" s="798"/>
      <c r="F199" s="376">
        <f t="shared" si="267"/>
        <v>0</v>
      </c>
      <c r="G199" s="624">
        <f t="shared" si="268"/>
        <v>0</v>
      </c>
      <c r="H199" s="624">
        <f t="shared" si="269"/>
        <v>0</v>
      </c>
      <c r="I199" s="624">
        <f t="shared" si="270"/>
        <v>0</v>
      </c>
      <c r="J199" s="650">
        <f t="shared" si="271"/>
        <v>0</v>
      </c>
      <c r="K199" s="650">
        <f t="shared" si="271"/>
        <v>0</v>
      </c>
      <c r="L199" s="571">
        <f t="shared" si="272"/>
        <v>0</v>
      </c>
      <c r="M199" s="151"/>
      <c r="N199" s="159">
        <f t="shared" si="200"/>
        <v>0</v>
      </c>
      <c r="O199" s="77"/>
      <c r="P199" s="1"/>
      <c r="Q199" s="1"/>
      <c r="R199" s="1"/>
      <c r="S199" s="1"/>
      <c r="T199" s="1"/>
      <c r="U199" s="1"/>
      <c r="V199" s="73"/>
      <c r="W199" s="1"/>
      <c r="X199" s="1"/>
      <c r="Y199" s="1"/>
      <c r="Z199" s="1"/>
      <c r="AA199" s="79"/>
      <c r="AB199" s="489">
        <f t="shared" si="199"/>
        <v>0</v>
      </c>
      <c r="AC199" s="414"/>
      <c r="AD199" s="1"/>
      <c r="AE199" s="79"/>
      <c r="AF199" s="79"/>
      <c r="AG199" s="79"/>
      <c r="AH199" s="44"/>
      <c r="AI199" s="168"/>
      <c r="AJ199" s="168"/>
    </row>
    <row r="200" spans="1:36" s="18" customFormat="1" ht="15" hidden="1" customHeight="1" x14ac:dyDescent="0.25">
      <c r="A200" s="125" t="s">
        <v>274</v>
      </c>
      <c r="B200" s="90" t="s">
        <v>686</v>
      </c>
      <c r="C200" s="803" t="s">
        <v>275</v>
      </c>
      <c r="D200" s="804"/>
      <c r="E200" s="804"/>
      <c r="F200" s="366">
        <f t="shared" ref="F200:L200" si="273">F201+F202+F203+F204+F205+F206+F207+F208+F209+F210</f>
        <v>0</v>
      </c>
      <c r="G200" s="614">
        <f t="shared" si="273"/>
        <v>0</v>
      </c>
      <c r="H200" s="614">
        <f t="shared" si="273"/>
        <v>0</v>
      </c>
      <c r="I200" s="614">
        <f t="shared" si="273"/>
        <v>0</v>
      </c>
      <c r="J200" s="640">
        <f t="shared" ref="J200" si="274">J201+J202+J203+J204+J205+J206+J207+J208+J209+J210</f>
        <v>0</v>
      </c>
      <c r="K200" s="640">
        <f t="shared" si="273"/>
        <v>0</v>
      </c>
      <c r="L200" s="561">
        <f t="shared" si="273"/>
        <v>0</v>
      </c>
      <c r="M200" s="142">
        <f t="shared" ref="M200:AH200" si="275">M201+M202+M203+M204+M205+M206+M207+M208+M209+M210</f>
        <v>0</v>
      </c>
      <c r="N200" s="158">
        <f t="shared" si="200"/>
        <v>0</v>
      </c>
      <c r="O200" s="91">
        <f t="shared" ref="O200:U200" si="276">O201+O202+O203+O204+O205+O206+O207+O208+O209+O210</f>
        <v>0</v>
      </c>
      <c r="P200" s="93">
        <f t="shared" ref="P200" si="277">P201+P202+P203+P204+P205+P206+P207+P208+P209+P210</f>
        <v>0</v>
      </c>
      <c r="Q200" s="93">
        <f t="shared" si="276"/>
        <v>0</v>
      </c>
      <c r="R200" s="93">
        <f t="shared" si="276"/>
        <v>0</v>
      </c>
      <c r="S200" s="93">
        <f t="shared" si="276"/>
        <v>0</v>
      </c>
      <c r="T200" s="93">
        <f t="shared" ref="T200" si="278">T201+T202+T203+T204+T205+T206+T207+T208+T209+T210</f>
        <v>0</v>
      </c>
      <c r="U200" s="93">
        <f t="shared" si="276"/>
        <v>0</v>
      </c>
      <c r="V200" s="92">
        <f t="shared" si="275"/>
        <v>0</v>
      </c>
      <c r="W200" s="93">
        <f t="shared" si="275"/>
        <v>0</v>
      </c>
      <c r="X200" s="93">
        <f t="shared" si="275"/>
        <v>0</v>
      </c>
      <c r="Y200" s="93">
        <f t="shared" si="275"/>
        <v>0</v>
      </c>
      <c r="Z200" s="93">
        <f t="shared" si="275"/>
        <v>0</v>
      </c>
      <c r="AA200" s="96">
        <f t="shared" si="275"/>
        <v>0</v>
      </c>
      <c r="AB200" s="487">
        <f t="shared" si="199"/>
        <v>0</v>
      </c>
      <c r="AC200" s="412">
        <f t="shared" si="275"/>
        <v>0</v>
      </c>
      <c r="AD200" s="93">
        <f t="shared" si="275"/>
        <v>0</v>
      </c>
      <c r="AE200" s="96">
        <f t="shared" si="275"/>
        <v>0</v>
      </c>
      <c r="AF200" s="96">
        <f t="shared" si="275"/>
        <v>0</v>
      </c>
      <c r="AG200" s="96">
        <f t="shared" si="275"/>
        <v>0</v>
      </c>
      <c r="AH200" s="97">
        <f t="shared" si="275"/>
        <v>0</v>
      </c>
      <c r="AI200" s="168"/>
      <c r="AJ200" s="168"/>
    </row>
    <row r="201" spans="1:36" ht="15" hidden="1" customHeight="1" x14ac:dyDescent="0.25">
      <c r="B201" s="54"/>
      <c r="C201" s="2"/>
      <c r="D201" s="801" t="s">
        <v>371</v>
      </c>
      <c r="E201" s="801"/>
      <c r="F201" s="373">
        <f t="shared" ref="F201:F210" si="279">SUM(U201:AG201)</f>
        <v>0</v>
      </c>
      <c r="G201" s="621">
        <f t="shared" ref="G201:G210" si="280">SUM(U201:AG201)</f>
        <v>0</v>
      </c>
      <c r="H201" s="621">
        <f t="shared" ref="H201:H210" si="281">SUM(U201:AG201)</f>
        <v>0</v>
      </c>
      <c r="I201" s="621">
        <f t="shared" ref="I201:I210" si="282">SUM(U201:AG201)</f>
        <v>0</v>
      </c>
      <c r="J201" s="647">
        <f t="shared" ref="J201:K210" si="283">SUM(U201:AG201)</f>
        <v>0</v>
      </c>
      <c r="K201" s="647">
        <f t="shared" si="283"/>
        <v>0</v>
      </c>
      <c r="L201" s="568">
        <f t="shared" ref="L201:L210" si="284">SUM(V201:AH201)</f>
        <v>0</v>
      </c>
      <c r="M201" s="141"/>
      <c r="N201" s="159">
        <f t="shared" si="200"/>
        <v>0</v>
      </c>
      <c r="O201" s="77"/>
      <c r="P201" s="1"/>
      <c r="Q201" s="1"/>
      <c r="R201" s="1"/>
      <c r="S201" s="1"/>
      <c r="T201" s="1"/>
      <c r="U201" s="1"/>
      <c r="V201" s="73"/>
      <c r="W201" s="1"/>
      <c r="X201" s="1"/>
      <c r="Y201" s="1"/>
      <c r="Z201" s="1"/>
      <c r="AA201" s="79"/>
      <c r="AB201" s="489">
        <f t="shared" ref="AB201:AB264" si="285">SUM(V201:AA201)</f>
        <v>0</v>
      </c>
      <c r="AC201" s="414"/>
      <c r="AD201" s="1"/>
      <c r="AE201" s="79"/>
      <c r="AF201" s="79"/>
      <c r="AG201" s="79"/>
      <c r="AH201" s="44"/>
      <c r="AI201" s="168"/>
      <c r="AJ201" s="168"/>
    </row>
    <row r="202" spans="1:36" ht="15" hidden="1" customHeight="1" x14ac:dyDescent="0.25">
      <c r="B202" s="54"/>
      <c r="C202" s="2"/>
      <c r="D202" s="801" t="s">
        <v>544</v>
      </c>
      <c r="E202" s="801"/>
      <c r="F202" s="373">
        <f t="shared" si="279"/>
        <v>0</v>
      </c>
      <c r="G202" s="621">
        <f t="shared" si="280"/>
        <v>0</v>
      </c>
      <c r="H202" s="621">
        <f t="shared" si="281"/>
        <v>0</v>
      </c>
      <c r="I202" s="621">
        <f t="shared" si="282"/>
        <v>0</v>
      </c>
      <c r="J202" s="647">
        <f t="shared" si="283"/>
        <v>0</v>
      </c>
      <c r="K202" s="647">
        <f t="shared" si="283"/>
        <v>0</v>
      </c>
      <c r="L202" s="568">
        <f t="shared" si="284"/>
        <v>0</v>
      </c>
      <c r="M202" s="141"/>
      <c r="N202" s="159">
        <f t="shared" si="200"/>
        <v>0</v>
      </c>
      <c r="O202" s="77"/>
      <c r="P202" s="1"/>
      <c r="Q202" s="1"/>
      <c r="R202" s="1"/>
      <c r="S202" s="1"/>
      <c r="T202" s="1"/>
      <c r="U202" s="1"/>
      <c r="V202" s="73"/>
      <c r="W202" s="1"/>
      <c r="X202" s="1"/>
      <c r="Y202" s="1"/>
      <c r="Z202" s="1"/>
      <c r="AA202" s="79"/>
      <c r="AB202" s="489">
        <f t="shared" si="285"/>
        <v>0</v>
      </c>
      <c r="AC202" s="414"/>
      <c r="AD202" s="1"/>
      <c r="AE202" s="79"/>
      <c r="AF202" s="79"/>
      <c r="AG202" s="79"/>
      <c r="AH202" s="44"/>
      <c r="AI202" s="168"/>
      <c r="AJ202" s="168"/>
    </row>
    <row r="203" spans="1:36" ht="15" hidden="1" customHeight="1" x14ac:dyDescent="0.25">
      <c r="B203" s="54"/>
      <c r="C203" s="2"/>
      <c r="D203" s="801" t="s">
        <v>547</v>
      </c>
      <c r="E203" s="801"/>
      <c r="F203" s="373">
        <f t="shared" si="279"/>
        <v>0</v>
      </c>
      <c r="G203" s="621">
        <f t="shared" si="280"/>
        <v>0</v>
      </c>
      <c r="H203" s="621">
        <f t="shared" si="281"/>
        <v>0</v>
      </c>
      <c r="I203" s="621">
        <f t="shared" si="282"/>
        <v>0</v>
      </c>
      <c r="J203" s="647">
        <f t="shared" si="283"/>
        <v>0</v>
      </c>
      <c r="K203" s="647">
        <f t="shared" si="283"/>
        <v>0</v>
      </c>
      <c r="L203" s="568">
        <f t="shared" si="284"/>
        <v>0</v>
      </c>
      <c r="M203" s="141"/>
      <c r="N203" s="159">
        <f t="shared" si="200"/>
        <v>0</v>
      </c>
      <c r="O203" s="77"/>
      <c r="P203" s="1"/>
      <c r="Q203" s="1"/>
      <c r="R203" s="1"/>
      <c r="S203" s="1"/>
      <c r="T203" s="1"/>
      <c r="U203" s="1"/>
      <c r="V203" s="73"/>
      <c r="W203" s="1"/>
      <c r="X203" s="1"/>
      <c r="Y203" s="1"/>
      <c r="Z203" s="1"/>
      <c r="AA203" s="79"/>
      <c r="AB203" s="489">
        <f t="shared" si="285"/>
        <v>0</v>
      </c>
      <c r="AC203" s="414"/>
      <c r="AD203" s="1"/>
      <c r="AE203" s="79"/>
      <c r="AF203" s="79"/>
      <c r="AG203" s="79"/>
      <c r="AH203" s="44"/>
      <c r="AI203" s="168"/>
      <c r="AJ203" s="168"/>
    </row>
    <row r="204" spans="1:36" ht="15" hidden="1" customHeight="1" x14ac:dyDescent="0.25">
      <c r="B204" s="54"/>
      <c r="C204" s="2"/>
      <c r="D204" s="798" t="s">
        <v>818</v>
      </c>
      <c r="E204" s="798"/>
      <c r="F204" s="376">
        <f t="shared" si="279"/>
        <v>0</v>
      </c>
      <c r="G204" s="624">
        <f t="shared" si="280"/>
        <v>0</v>
      </c>
      <c r="H204" s="624">
        <f t="shared" si="281"/>
        <v>0</v>
      </c>
      <c r="I204" s="624">
        <f t="shared" si="282"/>
        <v>0</v>
      </c>
      <c r="J204" s="650">
        <f t="shared" si="283"/>
        <v>0</v>
      </c>
      <c r="K204" s="650">
        <f t="shared" si="283"/>
        <v>0</v>
      </c>
      <c r="L204" s="571">
        <f t="shared" si="284"/>
        <v>0</v>
      </c>
      <c r="M204" s="151"/>
      <c r="N204" s="159">
        <f t="shared" si="200"/>
        <v>0</v>
      </c>
      <c r="O204" s="77"/>
      <c r="P204" s="1"/>
      <c r="Q204" s="1"/>
      <c r="R204" s="1"/>
      <c r="S204" s="1"/>
      <c r="T204" s="1"/>
      <c r="U204" s="1"/>
      <c r="V204" s="73"/>
      <c r="W204" s="1"/>
      <c r="X204" s="1"/>
      <c r="Y204" s="1"/>
      <c r="Z204" s="1"/>
      <c r="AA204" s="79"/>
      <c r="AB204" s="489">
        <f t="shared" si="285"/>
        <v>0</v>
      </c>
      <c r="AC204" s="414"/>
      <c r="AD204" s="1"/>
      <c r="AE204" s="79"/>
      <c r="AF204" s="79"/>
      <c r="AG204" s="79"/>
      <c r="AH204" s="44"/>
      <c r="AI204" s="168"/>
      <c r="AJ204" s="168"/>
    </row>
    <row r="205" spans="1:36" ht="15" hidden="1" customHeight="1" x14ac:dyDescent="0.25">
      <c r="B205" s="54"/>
      <c r="C205" s="2"/>
      <c r="D205" s="801" t="s">
        <v>554</v>
      </c>
      <c r="E205" s="801"/>
      <c r="F205" s="373">
        <f t="shared" si="279"/>
        <v>0</v>
      </c>
      <c r="G205" s="621">
        <f t="shared" si="280"/>
        <v>0</v>
      </c>
      <c r="H205" s="621">
        <f t="shared" si="281"/>
        <v>0</v>
      </c>
      <c r="I205" s="621">
        <f t="shared" si="282"/>
        <v>0</v>
      </c>
      <c r="J205" s="647">
        <f t="shared" si="283"/>
        <v>0</v>
      </c>
      <c r="K205" s="647">
        <f t="shared" si="283"/>
        <v>0</v>
      </c>
      <c r="L205" s="568">
        <f t="shared" si="284"/>
        <v>0</v>
      </c>
      <c r="M205" s="141"/>
      <c r="N205" s="159">
        <f t="shared" si="200"/>
        <v>0</v>
      </c>
      <c r="O205" s="77"/>
      <c r="P205" s="1"/>
      <c r="Q205" s="1"/>
      <c r="R205" s="1"/>
      <c r="S205" s="1"/>
      <c r="T205" s="1"/>
      <c r="U205" s="1"/>
      <c r="V205" s="73"/>
      <c r="W205" s="1"/>
      <c r="X205" s="1"/>
      <c r="Y205" s="1"/>
      <c r="Z205" s="1"/>
      <c r="AA205" s="79"/>
      <c r="AB205" s="489">
        <f t="shared" si="285"/>
        <v>0</v>
      </c>
      <c r="AC205" s="414"/>
      <c r="AD205" s="1"/>
      <c r="AE205" s="79"/>
      <c r="AF205" s="79"/>
      <c r="AG205" s="79"/>
      <c r="AH205" s="44"/>
      <c r="AI205" s="168"/>
      <c r="AJ205" s="168"/>
    </row>
    <row r="206" spans="1:36" ht="15" hidden="1" customHeight="1" x14ac:dyDescent="0.25">
      <c r="B206" s="54"/>
      <c r="C206" s="2"/>
      <c r="D206" s="801" t="s">
        <v>553</v>
      </c>
      <c r="E206" s="801"/>
      <c r="F206" s="373">
        <f t="shared" si="279"/>
        <v>0</v>
      </c>
      <c r="G206" s="621">
        <f t="shared" si="280"/>
        <v>0</v>
      </c>
      <c r="H206" s="621">
        <f t="shared" si="281"/>
        <v>0</v>
      </c>
      <c r="I206" s="621">
        <f t="shared" si="282"/>
        <v>0</v>
      </c>
      <c r="J206" s="647">
        <f t="shared" si="283"/>
        <v>0</v>
      </c>
      <c r="K206" s="647">
        <f t="shared" si="283"/>
        <v>0</v>
      </c>
      <c r="L206" s="568">
        <f t="shared" si="284"/>
        <v>0</v>
      </c>
      <c r="M206" s="141"/>
      <c r="N206" s="159">
        <f t="shared" si="200"/>
        <v>0</v>
      </c>
      <c r="O206" s="77"/>
      <c r="P206" s="1"/>
      <c r="Q206" s="1"/>
      <c r="R206" s="1"/>
      <c r="S206" s="1"/>
      <c r="T206" s="1"/>
      <c r="U206" s="1"/>
      <c r="V206" s="73"/>
      <c r="W206" s="1"/>
      <c r="X206" s="1"/>
      <c r="Y206" s="1"/>
      <c r="Z206" s="1"/>
      <c r="AA206" s="79"/>
      <c r="AB206" s="489">
        <f t="shared" si="285"/>
        <v>0</v>
      </c>
      <c r="AC206" s="414"/>
      <c r="AD206" s="1"/>
      <c r="AE206" s="79"/>
      <c r="AF206" s="79"/>
      <c r="AG206" s="79"/>
      <c r="AH206" s="44"/>
      <c r="AI206" s="168"/>
      <c r="AJ206" s="168"/>
    </row>
    <row r="207" spans="1:36" ht="25.5" hidden="1" customHeight="1" x14ac:dyDescent="0.25">
      <c r="B207" s="54"/>
      <c r="C207" s="2"/>
      <c r="D207" s="798" t="s">
        <v>557</v>
      </c>
      <c r="E207" s="798"/>
      <c r="F207" s="376">
        <f t="shared" si="279"/>
        <v>0</v>
      </c>
      <c r="G207" s="624">
        <f t="shared" si="280"/>
        <v>0</v>
      </c>
      <c r="H207" s="624">
        <f t="shared" si="281"/>
        <v>0</v>
      </c>
      <c r="I207" s="624">
        <f t="shared" si="282"/>
        <v>0</v>
      </c>
      <c r="J207" s="650">
        <f t="shared" si="283"/>
        <v>0</v>
      </c>
      <c r="K207" s="650">
        <f t="shared" si="283"/>
        <v>0</v>
      </c>
      <c r="L207" s="571">
        <f t="shared" si="284"/>
        <v>0</v>
      </c>
      <c r="M207" s="151"/>
      <c r="N207" s="159">
        <f t="shared" si="200"/>
        <v>0</v>
      </c>
      <c r="O207" s="77"/>
      <c r="P207" s="1"/>
      <c r="Q207" s="1"/>
      <c r="R207" s="1"/>
      <c r="S207" s="1"/>
      <c r="T207" s="1"/>
      <c r="U207" s="1"/>
      <c r="V207" s="73"/>
      <c r="W207" s="1"/>
      <c r="X207" s="1"/>
      <c r="Y207" s="1"/>
      <c r="Z207" s="1"/>
      <c r="AA207" s="79"/>
      <c r="AB207" s="489">
        <f t="shared" si="285"/>
        <v>0</v>
      </c>
      <c r="AC207" s="414"/>
      <c r="AD207" s="1"/>
      <c r="AE207" s="79"/>
      <c r="AF207" s="79"/>
      <c r="AG207" s="79"/>
      <c r="AH207" s="44"/>
      <c r="AI207" s="168"/>
      <c r="AJ207" s="168"/>
    </row>
    <row r="208" spans="1:36" ht="15" hidden="1" customHeight="1" x14ac:dyDescent="0.25">
      <c r="B208" s="54"/>
      <c r="C208" s="2"/>
      <c r="D208" s="801" t="s">
        <v>819</v>
      </c>
      <c r="E208" s="801"/>
      <c r="F208" s="373">
        <f t="shared" si="279"/>
        <v>0</v>
      </c>
      <c r="G208" s="621">
        <f t="shared" si="280"/>
        <v>0</v>
      </c>
      <c r="H208" s="621">
        <f t="shared" si="281"/>
        <v>0</v>
      </c>
      <c r="I208" s="621">
        <f t="shared" si="282"/>
        <v>0</v>
      </c>
      <c r="J208" s="647">
        <f t="shared" si="283"/>
        <v>0</v>
      </c>
      <c r="K208" s="647">
        <f t="shared" si="283"/>
        <v>0</v>
      </c>
      <c r="L208" s="568">
        <f t="shared" si="284"/>
        <v>0</v>
      </c>
      <c r="M208" s="141"/>
      <c r="N208" s="159">
        <f t="shared" si="200"/>
        <v>0</v>
      </c>
      <c r="O208" s="77"/>
      <c r="P208" s="1"/>
      <c r="Q208" s="1"/>
      <c r="R208" s="1"/>
      <c r="S208" s="1"/>
      <c r="T208" s="1"/>
      <c r="U208" s="1"/>
      <c r="V208" s="73"/>
      <c r="W208" s="1"/>
      <c r="X208" s="1"/>
      <c r="Y208" s="1"/>
      <c r="Z208" s="1"/>
      <c r="AA208" s="79"/>
      <c r="AB208" s="489">
        <f t="shared" si="285"/>
        <v>0</v>
      </c>
      <c r="AC208" s="414"/>
      <c r="AD208" s="1"/>
      <c r="AE208" s="79"/>
      <c r="AF208" s="79"/>
      <c r="AG208" s="79"/>
      <c r="AH208" s="44"/>
      <c r="AI208" s="168"/>
      <c r="AJ208" s="168"/>
    </row>
    <row r="209" spans="1:36" ht="25.5" hidden="1" customHeight="1" x14ac:dyDescent="0.25">
      <c r="B209" s="54"/>
      <c r="C209" s="2"/>
      <c r="D209" s="798" t="s">
        <v>562</v>
      </c>
      <c r="E209" s="798"/>
      <c r="F209" s="376">
        <f t="shared" si="279"/>
        <v>0</v>
      </c>
      <c r="G209" s="624">
        <f t="shared" si="280"/>
        <v>0</v>
      </c>
      <c r="H209" s="624">
        <f t="shared" si="281"/>
        <v>0</v>
      </c>
      <c r="I209" s="624">
        <f t="shared" si="282"/>
        <v>0</v>
      </c>
      <c r="J209" s="650">
        <f t="shared" si="283"/>
        <v>0</v>
      </c>
      <c r="K209" s="650">
        <f t="shared" si="283"/>
        <v>0</v>
      </c>
      <c r="L209" s="571">
        <f t="shared" si="284"/>
        <v>0</v>
      </c>
      <c r="M209" s="151"/>
      <c r="N209" s="159">
        <f t="shared" si="200"/>
        <v>0</v>
      </c>
      <c r="O209" s="77"/>
      <c r="P209" s="1"/>
      <c r="Q209" s="1"/>
      <c r="R209" s="1"/>
      <c r="S209" s="1"/>
      <c r="T209" s="1"/>
      <c r="U209" s="1"/>
      <c r="V209" s="73"/>
      <c r="W209" s="1"/>
      <c r="X209" s="1"/>
      <c r="Y209" s="1"/>
      <c r="Z209" s="1"/>
      <c r="AA209" s="79"/>
      <c r="AB209" s="489">
        <f t="shared" si="285"/>
        <v>0</v>
      </c>
      <c r="AC209" s="414"/>
      <c r="AD209" s="1"/>
      <c r="AE209" s="79"/>
      <c r="AF209" s="79"/>
      <c r="AG209" s="79"/>
      <c r="AH209" s="44"/>
      <c r="AI209" s="168"/>
      <c r="AJ209" s="168"/>
    </row>
    <row r="210" spans="1:36" ht="25.5" hidden="1" customHeight="1" x14ac:dyDescent="0.25">
      <c r="B210" s="54"/>
      <c r="C210" s="2"/>
      <c r="D210" s="798" t="s">
        <v>565</v>
      </c>
      <c r="E210" s="798"/>
      <c r="F210" s="376">
        <f t="shared" si="279"/>
        <v>0</v>
      </c>
      <c r="G210" s="624">
        <f t="shared" si="280"/>
        <v>0</v>
      </c>
      <c r="H210" s="624">
        <f t="shared" si="281"/>
        <v>0</v>
      </c>
      <c r="I210" s="624">
        <f t="shared" si="282"/>
        <v>0</v>
      </c>
      <c r="J210" s="650">
        <f t="shared" si="283"/>
        <v>0</v>
      </c>
      <c r="K210" s="650">
        <f t="shared" si="283"/>
        <v>0</v>
      </c>
      <c r="L210" s="571">
        <f t="shared" si="284"/>
        <v>0</v>
      </c>
      <c r="M210" s="151"/>
      <c r="N210" s="159">
        <f t="shared" si="200"/>
        <v>0</v>
      </c>
      <c r="O210" s="77"/>
      <c r="P210" s="1"/>
      <c r="Q210" s="1"/>
      <c r="R210" s="1"/>
      <c r="S210" s="1"/>
      <c r="T210" s="1"/>
      <c r="U210" s="1"/>
      <c r="V210" s="73"/>
      <c r="W210" s="1"/>
      <c r="X210" s="1"/>
      <c r="Y210" s="1"/>
      <c r="Z210" s="1"/>
      <c r="AA210" s="79"/>
      <c r="AB210" s="489">
        <f t="shared" si="285"/>
        <v>0</v>
      </c>
      <c r="AC210" s="414"/>
      <c r="AD210" s="1"/>
      <c r="AE210" s="79"/>
      <c r="AF210" s="79"/>
      <c r="AG210" s="79"/>
      <c r="AH210" s="44"/>
      <c r="AI210" s="168"/>
      <c r="AJ210" s="168"/>
    </row>
    <row r="211" spans="1:36" s="18" customFormat="1" ht="25.5" hidden="1" customHeight="1" x14ac:dyDescent="0.25">
      <c r="A211" s="125" t="s">
        <v>276</v>
      </c>
      <c r="B211" s="90" t="s">
        <v>687</v>
      </c>
      <c r="C211" s="841" t="s">
        <v>607</v>
      </c>
      <c r="D211" s="842"/>
      <c r="E211" s="842"/>
      <c r="F211" s="383">
        <f t="shared" ref="F211:L211" si="286">F212+F213</f>
        <v>0</v>
      </c>
      <c r="G211" s="631">
        <f t="shared" si="286"/>
        <v>0</v>
      </c>
      <c r="H211" s="631">
        <f t="shared" si="286"/>
        <v>0</v>
      </c>
      <c r="I211" s="631">
        <f t="shared" si="286"/>
        <v>0</v>
      </c>
      <c r="J211" s="657">
        <f t="shared" ref="J211" si="287">J212+J213</f>
        <v>0</v>
      </c>
      <c r="K211" s="657">
        <f t="shared" si="286"/>
        <v>0</v>
      </c>
      <c r="L211" s="578">
        <f t="shared" si="286"/>
        <v>0</v>
      </c>
      <c r="M211" s="155">
        <f t="shared" ref="M211:AH211" si="288">M212+M213</f>
        <v>0</v>
      </c>
      <c r="N211" s="158">
        <f t="shared" si="200"/>
        <v>0</v>
      </c>
      <c r="O211" s="91">
        <f t="shared" ref="O211:U211" si="289">O212+O213</f>
        <v>0</v>
      </c>
      <c r="P211" s="93">
        <f t="shared" ref="P211" si="290">P212+P213</f>
        <v>0</v>
      </c>
      <c r="Q211" s="93">
        <f t="shared" si="289"/>
        <v>0</v>
      </c>
      <c r="R211" s="93">
        <f t="shared" si="289"/>
        <v>0</v>
      </c>
      <c r="S211" s="93">
        <f t="shared" si="289"/>
        <v>0</v>
      </c>
      <c r="T211" s="93">
        <f t="shared" ref="T211" si="291">T212+T213</f>
        <v>0</v>
      </c>
      <c r="U211" s="93">
        <f t="shared" si="289"/>
        <v>0</v>
      </c>
      <c r="V211" s="92">
        <f t="shared" si="288"/>
        <v>0</v>
      </c>
      <c r="W211" s="93">
        <f t="shared" si="288"/>
        <v>0</v>
      </c>
      <c r="X211" s="93">
        <f t="shared" si="288"/>
        <v>0</v>
      </c>
      <c r="Y211" s="93">
        <f t="shared" si="288"/>
        <v>0</v>
      </c>
      <c r="Z211" s="93">
        <f t="shared" si="288"/>
        <v>0</v>
      </c>
      <c r="AA211" s="96">
        <f t="shared" si="288"/>
        <v>0</v>
      </c>
      <c r="AB211" s="487">
        <f t="shared" si="285"/>
        <v>0</v>
      </c>
      <c r="AC211" s="412">
        <f t="shared" si="288"/>
        <v>0</v>
      </c>
      <c r="AD211" s="93">
        <f t="shared" si="288"/>
        <v>0</v>
      </c>
      <c r="AE211" s="96">
        <f t="shared" si="288"/>
        <v>0</v>
      </c>
      <c r="AF211" s="96">
        <f t="shared" si="288"/>
        <v>0</v>
      </c>
      <c r="AG211" s="96">
        <f t="shared" si="288"/>
        <v>0</v>
      </c>
      <c r="AH211" s="97">
        <f t="shared" si="288"/>
        <v>0</v>
      </c>
      <c r="AI211" s="168"/>
      <c r="AJ211" s="168"/>
    </row>
    <row r="212" spans="1:36" ht="25.5" hidden="1" customHeight="1" x14ac:dyDescent="0.25">
      <c r="B212" s="54"/>
      <c r="C212" s="2"/>
      <c r="D212" s="798" t="s">
        <v>568</v>
      </c>
      <c r="E212" s="798"/>
      <c r="F212" s="376">
        <f>SUM(U212:AG212)</f>
        <v>0</v>
      </c>
      <c r="G212" s="624">
        <f>SUM(U212:AG212)</f>
        <v>0</v>
      </c>
      <c r="H212" s="624">
        <f>SUM(U212:AG212)</f>
        <v>0</v>
      </c>
      <c r="I212" s="624">
        <f>SUM(U212:AG212)</f>
        <v>0</v>
      </c>
      <c r="J212" s="650">
        <f>SUM(U212:AG212)</f>
        <v>0</v>
      </c>
      <c r="K212" s="650">
        <f>SUM(V212:AH212)</f>
        <v>0</v>
      </c>
      <c r="L212" s="571">
        <f t="shared" ref="L212:L213" si="292">SUM(V212:AH212)</f>
        <v>0</v>
      </c>
      <c r="M212" s="151"/>
      <c r="N212" s="159">
        <f t="shared" ref="N212:N277" si="293">SUM(L212:M212)</f>
        <v>0</v>
      </c>
      <c r="O212" s="77"/>
      <c r="P212" s="1"/>
      <c r="Q212" s="1"/>
      <c r="R212" s="1"/>
      <c r="S212" s="1"/>
      <c r="T212" s="1"/>
      <c r="U212" s="1"/>
      <c r="V212" s="73"/>
      <c r="W212" s="1"/>
      <c r="X212" s="1"/>
      <c r="Y212" s="1"/>
      <c r="Z212" s="1"/>
      <c r="AA212" s="79"/>
      <c r="AB212" s="489">
        <f t="shared" si="285"/>
        <v>0</v>
      </c>
      <c r="AC212" s="414"/>
      <c r="AD212" s="1"/>
      <c r="AE212" s="79"/>
      <c r="AF212" s="79"/>
      <c r="AG212" s="79"/>
      <c r="AH212" s="44"/>
      <c r="AI212" s="168"/>
      <c r="AJ212" s="168"/>
    </row>
    <row r="213" spans="1:36" ht="25.5" hidden="1" customHeight="1" x14ac:dyDescent="0.25">
      <c r="B213" s="54"/>
      <c r="C213" s="2"/>
      <c r="D213" s="798" t="s">
        <v>569</v>
      </c>
      <c r="E213" s="798"/>
      <c r="F213" s="376">
        <f>SUM(U213:AG213)</f>
        <v>0</v>
      </c>
      <c r="G213" s="624">
        <f>SUM(U213:AG213)</f>
        <v>0</v>
      </c>
      <c r="H213" s="624">
        <f>SUM(U213:AG213)</f>
        <v>0</v>
      </c>
      <c r="I213" s="624">
        <f>SUM(U213:AG213)</f>
        <v>0</v>
      </c>
      <c r="J213" s="650">
        <f>SUM(U213:AG213)</f>
        <v>0</v>
      </c>
      <c r="K213" s="650">
        <f>SUM(V213:AH213)</f>
        <v>0</v>
      </c>
      <c r="L213" s="571">
        <f t="shared" si="292"/>
        <v>0</v>
      </c>
      <c r="M213" s="151"/>
      <c r="N213" s="159">
        <f t="shared" si="293"/>
        <v>0</v>
      </c>
      <c r="O213" s="77"/>
      <c r="P213" s="1"/>
      <c r="Q213" s="1"/>
      <c r="R213" s="1"/>
      <c r="S213" s="1"/>
      <c r="T213" s="1"/>
      <c r="U213" s="1"/>
      <c r="V213" s="73"/>
      <c r="W213" s="1"/>
      <c r="X213" s="1"/>
      <c r="Y213" s="1"/>
      <c r="Z213" s="1"/>
      <c r="AA213" s="79"/>
      <c r="AB213" s="489">
        <f t="shared" si="285"/>
        <v>0</v>
      </c>
      <c r="AC213" s="414"/>
      <c r="AD213" s="1"/>
      <c r="AE213" s="79"/>
      <c r="AF213" s="79"/>
      <c r="AG213" s="79"/>
      <c r="AH213" s="44"/>
      <c r="AI213" s="168"/>
      <c r="AJ213" s="168"/>
    </row>
    <row r="214" spans="1:36" s="18" customFormat="1" ht="15" hidden="1" customHeight="1" x14ac:dyDescent="0.25">
      <c r="A214" s="125" t="s">
        <v>277</v>
      </c>
      <c r="B214" s="90" t="s">
        <v>688</v>
      </c>
      <c r="C214" s="841" t="s">
        <v>820</v>
      </c>
      <c r="D214" s="842"/>
      <c r="E214" s="842"/>
      <c r="F214" s="383">
        <f t="shared" ref="F214:L214" si="294">F215+F216+F217+F218+F219+F220+F221+F222+F223+F224+F225</f>
        <v>0</v>
      </c>
      <c r="G214" s="631">
        <f t="shared" si="294"/>
        <v>0</v>
      </c>
      <c r="H214" s="631">
        <f t="shared" si="294"/>
        <v>0</v>
      </c>
      <c r="I214" s="631">
        <f t="shared" si="294"/>
        <v>0</v>
      </c>
      <c r="J214" s="657">
        <f t="shared" ref="J214" si="295">J215+J216+J217+J218+J219+J220+J221+J222+J223+J224+J225</f>
        <v>0</v>
      </c>
      <c r="K214" s="657">
        <f t="shared" si="294"/>
        <v>0</v>
      </c>
      <c r="L214" s="578">
        <f t="shared" si="294"/>
        <v>0</v>
      </c>
      <c r="M214" s="155">
        <f t="shared" ref="M214:AH214" si="296">M215+M216+M217+M218+M219+M220+M221+M222+M223+M224+M225</f>
        <v>0</v>
      </c>
      <c r="N214" s="158">
        <f t="shared" si="293"/>
        <v>0</v>
      </c>
      <c r="O214" s="91">
        <f t="shared" ref="O214:U214" si="297">O215+O216+O217+O218+O219+O220+O221+O222+O223+O224+O225</f>
        <v>0</v>
      </c>
      <c r="P214" s="93">
        <f t="shared" ref="P214" si="298">P215+P216+P217+P218+P219+P220+P221+P222+P223+P224+P225</f>
        <v>0</v>
      </c>
      <c r="Q214" s="93">
        <f t="shared" si="297"/>
        <v>0</v>
      </c>
      <c r="R214" s="93">
        <f t="shared" si="297"/>
        <v>0</v>
      </c>
      <c r="S214" s="93">
        <f t="shared" si="297"/>
        <v>0</v>
      </c>
      <c r="T214" s="93">
        <f t="shared" ref="T214" si="299">T215+T216+T217+T218+T219+T220+T221+T222+T223+T224+T225</f>
        <v>0</v>
      </c>
      <c r="U214" s="93">
        <f t="shared" si="297"/>
        <v>0</v>
      </c>
      <c r="V214" s="92">
        <f t="shared" si="296"/>
        <v>0</v>
      </c>
      <c r="W214" s="93">
        <f t="shared" si="296"/>
        <v>0</v>
      </c>
      <c r="X214" s="93">
        <f t="shared" si="296"/>
        <v>0</v>
      </c>
      <c r="Y214" s="93">
        <f t="shared" si="296"/>
        <v>0</v>
      </c>
      <c r="Z214" s="93">
        <f t="shared" si="296"/>
        <v>0</v>
      </c>
      <c r="AA214" s="96">
        <f t="shared" si="296"/>
        <v>0</v>
      </c>
      <c r="AB214" s="487">
        <f t="shared" si="285"/>
        <v>0</v>
      </c>
      <c r="AC214" s="412">
        <f t="shared" si="296"/>
        <v>0</v>
      </c>
      <c r="AD214" s="93">
        <f t="shared" si="296"/>
        <v>0</v>
      </c>
      <c r="AE214" s="96">
        <f t="shared" si="296"/>
        <v>0</v>
      </c>
      <c r="AF214" s="96">
        <f t="shared" si="296"/>
        <v>0</v>
      </c>
      <c r="AG214" s="96">
        <f t="shared" si="296"/>
        <v>0</v>
      </c>
      <c r="AH214" s="97">
        <f t="shared" si="296"/>
        <v>0</v>
      </c>
      <c r="AI214" s="168"/>
      <c r="AJ214" s="168"/>
    </row>
    <row r="215" spans="1:36" ht="15" hidden="1" customHeight="1" x14ac:dyDescent="0.25">
      <c r="B215" s="54"/>
      <c r="C215" s="2"/>
      <c r="D215" s="801" t="s">
        <v>372</v>
      </c>
      <c r="E215" s="801"/>
      <c r="F215" s="373">
        <f t="shared" ref="F215:F227" si="300">SUM(U215:AG215)</f>
        <v>0</v>
      </c>
      <c r="G215" s="621">
        <f t="shared" ref="G215:G227" si="301">SUM(U215:AG215)</f>
        <v>0</v>
      </c>
      <c r="H215" s="621">
        <f t="shared" ref="H215:H227" si="302">SUM(U215:AG215)</f>
        <v>0</v>
      </c>
      <c r="I215" s="621">
        <f t="shared" ref="I215:I227" si="303">SUM(U215:AG215)</f>
        <v>0</v>
      </c>
      <c r="J215" s="647">
        <f t="shared" ref="J215:K227" si="304">SUM(U215:AG215)</f>
        <v>0</v>
      </c>
      <c r="K215" s="647">
        <f t="shared" si="304"/>
        <v>0</v>
      </c>
      <c r="L215" s="568">
        <f t="shared" ref="L215:L227" si="305">SUM(V215:AH215)</f>
        <v>0</v>
      </c>
      <c r="M215" s="141"/>
      <c r="N215" s="159">
        <f t="shared" si="293"/>
        <v>0</v>
      </c>
      <c r="O215" s="77"/>
      <c r="P215" s="1"/>
      <c r="Q215" s="1"/>
      <c r="R215" s="1"/>
      <c r="S215" s="1"/>
      <c r="T215" s="1"/>
      <c r="U215" s="1"/>
      <c r="V215" s="73"/>
      <c r="W215" s="1"/>
      <c r="X215" s="1"/>
      <c r="Y215" s="1"/>
      <c r="Z215" s="1"/>
      <c r="AA215" s="79"/>
      <c r="AB215" s="489">
        <f t="shared" si="285"/>
        <v>0</v>
      </c>
      <c r="AC215" s="414"/>
      <c r="AD215" s="1"/>
      <c r="AE215" s="79"/>
      <c r="AF215" s="79"/>
      <c r="AG215" s="79"/>
      <c r="AH215" s="44"/>
      <c r="AI215" s="168"/>
      <c r="AJ215" s="168"/>
    </row>
    <row r="216" spans="1:36" ht="15" hidden="1" customHeight="1" x14ac:dyDescent="0.25">
      <c r="B216" s="54"/>
      <c r="C216" s="2"/>
      <c r="D216" s="801" t="s">
        <v>821</v>
      </c>
      <c r="E216" s="801"/>
      <c r="F216" s="373">
        <f t="shared" si="300"/>
        <v>0</v>
      </c>
      <c r="G216" s="621">
        <f t="shared" si="301"/>
        <v>0</v>
      </c>
      <c r="H216" s="621">
        <f t="shared" si="302"/>
        <v>0</v>
      </c>
      <c r="I216" s="621">
        <f t="shared" si="303"/>
        <v>0</v>
      </c>
      <c r="J216" s="647">
        <f t="shared" si="304"/>
        <v>0</v>
      </c>
      <c r="K216" s="647">
        <f t="shared" si="304"/>
        <v>0</v>
      </c>
      <c r="L216" s="568">
        <f t="shared" si="305"/>
        <v>0</v>
      </c>
      <c r="M216" s="141"/>
      <c r="N216" s="159">
        <f t="shared" si="293"/>
        <v>0</v>
      </c>
      <c r="O216" s="77"/>
      <c r="P216" s="1"/>
      <c r="Q216" s="1"/>
      <c r="R216" s="1"/>
      <c r="S216" s="1"/>
      <c r="T216" s="1"/>
      <c r="U216" s="1"/>
      <c r="V216" s="73"/>
      <c r="W216" s="1"/>
      <c r="X216" s="1"/>
      <c r="Y216" s="1"/>
      <c r="Z216" s="1"/>
      <c r="AA216" s="79"/>
      <c r="AB216" s="489">
        <f t="shared" si="285"/>
        <v>0</v>
      </c>
      <c r="AC216" s="414"/>
      <c r="AD216" s="1"/>
      <c r="AE216" s="79"/>
      <c r="AF216" s="79"/>
      <c r="AG216" s="79"/>
      <c r="AH216" s="44"/>
      <c r="AI216" s="168"/>
      <c r="AJ216" s="168"/>
    </row>
    <row r="217" spans="1:36" ht="15" hidden="1" customHeight="1" x14ac:dyDescent="0.25">
      <c r="B217" s="54"/>
      <c r="C217" s="2"/>
      <c r="D217" s="801" t="s">
        <v>375</v>
      </c>
      <c r="E217" s="801"/>
      <c r="F217" s="373">
        <f t="shared" si="300"/>
        <v>0</v>
      </c>
      <c r="G217" s="621">
        <f t="shared" si="301"/>
        <v>0</v>
      </c>
      <c r="H217" s="621">
        <f t="shared" si="302"/>
        <v>0</v>
      </c>
      <c r="I217" s="621">
        <f t="shared" si="303"/>
        <v>0</v>
      </c>
      <c r="J217" s="647">
        <f t="shared" si="304"/>
        <v>0</v>
      </c>
      <c r="K217" s="647">
        <f t="shared" si="304"/>
        <v>0</v>
      </c>
      <c r="L217" s="568">
        <f t="shared" si="305"/>
        <v>0</v>
      </c>
      <c r="M217" s="141"/>
      <c r="N217" s="159">
        <f t="shared" si="293"/>
        <v>0</v>
      </c>
      <c r="O217" s="77"/>
      <c r="P217" s="1"/>
      <c r="Q217" s="1"/>
      <c r="R217" s="1"/>
      <c r="S217" s="1"/>
      <c r="T217" s="1"/>
      <c r="U217" s="1"/>
      <c r="V217" s="73"/>
      <c r="W217" s="1"/>
      <c r="X217" s="1"/>
      <c r="Y217" s="1"/>
      <c r="Z217" s="1"/>
      <c r="AA217" s="79"/>
      <c r="AB217" s="489">
        <f t="shared" si="285"/>
        <v>0</v>
      </c>
      <c r="AC217" s="414"/>
      <c r="AD217" s="1"/>
      <c r="AE217" s="79"/>
      <c r="AF217" s="79"/>
      <c r="AG217" s="79"/>
      <c r="AH217" s="44"/>
      <c r="AI217" s="168"/>
      <c r="AJ217" s="168"/>
    </row>
    <row r="218" spans="1:36" ht="15" hidden="1" customHeight="1" x14ac:dyDescent="0.25">
      <c r="B218" s="54"/>
      <c r="C218" s="2"/>
      <c r="D218" s="801" t="s">
        <v>373</v>
      </c>
      <c r="E218" s="801"/>
      <c r="F218" s="373">
        <f t="shared" si="300"/>
        <v>0</v>
      </c>
      <c r="G218" s="621">
        <f t="shared" si="301"/>
        <v>0</v>
      </c>
      <c r="H218" s="621">
        <f t="shared" si="302"/>
        <v>0</v>
      </c>
      <c r="I218" s="621">
        <f t="shared" si="303"/>
        <v>0</v>
      </c>
      <c r="J218" s="647">
        <f t="shared" si="304"/>
        <v>0</v>
      </c>
      <c r="K218" s="647">
        <f t="shared" si="304"/>
        <v>0</v>
      </c>
      <c r="L218" s="568">
        <f t="shared" si="305"/>
        <v>0</v>
      </c>
      <c r="M218" s="141"/>
      <c r="N218" s="159">
        <f t="shared" si="293"/>
        <v>0</v>
      </c>
      <c r="O218" s="77"/>
      <c r="P218" s="1"/>
      <c r="Q218" s="1"/>
      <c r="R218" s="1"/>
      <c r="S218" s="1"/>
      <c r="T218" s="1"/>
      <c r="U218" s="1"/>
      <c r="V218" s="73"/>
      <c r="W218" s="1"/>
      <c r="X218" s="1"/>
      <c r="Y218" s="1"/>
      <c r="Z218" s="1"/>
      <c r="AA218" s="79"/>
      <c r="AB218" s="489">
        <f t="shared" si="285"/>
        <v>0</v>
      </c>
      <c r="AC218" s="414"/>
      <c r="AD218" s="1"/>
      <c r="AE218" s="79"/>
      <c r="AF218" s="79"/>
      <c r="AG218" s="79"/>
      <c r="AH218" s="44"/>
      <c r="AI218" s="168"/>
      <c r="AJ218" s="168"/>
    </row>
    <row r="219" spans="1:36" ht="15" hidden="1" customHeight="1" x14ac:dyDescent="0.25">
      <c r="B219" s="54"/>
      <c r="C219" s="2"/>
      <c r="D219" s="801" t="s">
        <v>822</v>
      </c>
      <c r="E219" s="801"/>
      <c r="F219" s="373">
        <f t="shared" si="300"/>
        <v>0</v>
      </c>
      <c r="G219" s="621">
        <f t="shared" si="301"/>
        <v>0</v>
      </c>
      <c r="H219" s="621">
        <f t="shared" si="302"/>
        <v>0</v>
      </c>
      <c r="I219" s="621">
        <f t="shared" si="303"/>
        <v>0</v>
      </c>
      <c r="J219" s="647">
        <f t="shared" si="304"/>
        <v>0</v>
      </c>
      <c r="K219" s="647">
        <f t="shared" si="304"/>
        <v>0</v>
      </c>
      <c r="L219" s="568">
        <f t="shared" si="305"/>
        <v>0</v>
      </c>
      <c r="M219" s="141"/>
      <c r="N219" s="159">
        <f t="shared" si="293"/>
        <v>0</v>
      </c>
      <c r="O219" s="77"/>
      <c r="P219" s="1"/>
      <c r="Q219" s="1"/>
      <c r="R219" s="1"/>
      <c r="S219" s="1"/>
      <c r="T219" s="1"/>
      <c r="U219" s="1"/>
      <c r="V219" s="73"/>
      <c r="W219" s="1"/>
      <c r="X219" s="1"/>
      <c r="Y219" s="1"/>
      <c r="Z219" s="1"/>
      <c r="AA219" s="79"/>
      <c r="AB219" s="489">
        <f t="shared" si="285"/>
        <v>0</v>
      </c>
      <c r="AC219" s="414"/>
      <c r="AD219" s="1"/>
      <c r="AE219" s="79"/>
      <c r="AF219" s="79"/>
      <c r="AG219" s="79"/>
      <c r="AH219" s="44"/>
      <c r="AI219" s="168"/>
      <c r="AJ219" s="168"/>
    </row>
    <row r="220" spans="1:36" ht="25.5" hidden="1" customHeight="1" x14ac:dyDescent="0.25">
      <c r="B220" s="54"/>
      <c r="C220" s="2"/>
      <c r="D220" s="798" t="s">
        <v>537</v>
      </c>
      <c r="E220" s="798"/>
      <c r="F220" s="376">
        <f t="shared" si="300"/>
        <v>0</v>
      </c>
      <c r="G220" s="624">
        <f t="shared" si="301"/>
        <v>0</v>
      </c>
      <c r="H220" s="624">
        <f t="shared" si="302"/>
        <v>0</v>
      </c>
      <c r="I220" s="624">
        <f t="shared" si="303"/>
        <v>0</v>
      </c>
      <c r="J220" s="650">
        <f t="shared" si="304"/>
        <v>0</v>
      </c>
      <c r="K220" s="650">
        <f t="shared" si="304"/>
        <v>0</v>
      </c>
      <c r="L220" s="571">
        <f t="shared" si="305"/>
        <v>0</v>
      </c>
      <c r="M220" s="151"/>
      <c r="N220" s="159">
        <f t="shared" si="293"/>
        <v>0</v>
      </c>
      <c r="O220" s="77"/>
      <c r="P220" s="1"/>
      <c r="Q220" s="1"/>
      <c r="R220" s="1"/>
      <c r="S220" s="1"/>
      <c r="T220" s="1"/>
      <c r="U220" s="1"/>
      <c r="V220" s="73"/>
      <c r="W220" s="1"/>
      <c r="X220" s="1"/>
      <c r="Y220" s="1"/>
      <c r="Z220" s="1"/>
      <c r="AA220" s="79"/>
      <c r="AB220" s="489">
        <f t="shared" si="285"/>
        <v>0</v>
      </c>
      <c r="AC220" s="414"/>
      <c r="AD220" s="1"/>
      <c r="AE220" s="79"/>
      <c r="AF220" s="79"/>
      <c r="AG220" s="79"/>
      <c r="AH220" s="44"/>
      <c r="AI220" s="168"/>
      <c r="AJ220" s="168"/>
    </row>
    <row r="221" spans="1:36" ht="25.5" hidden="1" customHeight="1" x14ac:dyDescent="0.25">
      <c r="B221" s="54"/>
      <c r="C221" s="2"/>
      <c r="D221" s="798" t="s">
        <v>540</v>
      </c>
      <c r="E221" s="798"/>
      <c r="F221" s="376">
        <f t="shared" si="300"/>
        <v>0</v>
      </c>
      <c r="G221" s="624">
        <f t="shared" si="301"/>
        <v>0</v>
      </c>
      <c r="H221" s="624">
        <f t="shared" si="302"/>
        <v>0</v>
      </c>
      <c r="I221" s="624">
        <f t="shared" si="303"/>
        <v>0</v>
      </c>
      <c r="J221" s="650">
        <f t="shared" si="304"/>
        <v>0</v>
      </c>
      <c r="K221" s="650">
        <f t="shared" si="304"/>
        <v>0</v>
      </c>
      <c r="L221" s="571">
        <f t="shared" si="305"/>
        <v>0</v>
      </c>
      <c r="M221" s="151"/>
      <c r="N221" s="159">
        <f t="shared" si="293"/>
        <v>0</v>
      </c>
      <c r="O221" s="77"/>
      <c r="P221" s="1"/>
      <c r="Q221" s="1"/>
      <c r="R221" s="1"/>
      <c r="S221" s="1"/>
      <c r="T221" s="1"/>
      <c r="U221" s="1"/>
      <c r="V221" s="73"/>
      <c r="W221" s="1"/>
      <c r="X221" s="1"/>
      <c r="Y221" s="1"/>
      <c r="Z221" s="1"/>
      <c r="AA221" s="79"/>
      <c r="AB221" s="489">
        <f t="shared" si="285"/>
        <v>0</v>
      </c>
      <c r="AC221" s="414"/>
      <c r="AD221" s="1"/>
      <c r="AE221" s="79"/>
      <c r="AF221" s="79"/>
      <c r="AG221" s="79"/>
      <c r="AH221" s="44"/>
      <c r="AI221" s="168"/>
      <c r="AJ221" s="168"/>
    </row>
    <row r="222" spans="1:36" ht="15" hidden="1" customHeight="1" x14ac:dyDescent="0.25">
      <c r="B222" s="54"/>
      <c r="C222" s="2"/>
      <c r="D222" s="801" t="s">
        <v>823</v>
      </c>
      <c r="E222" s="801"/>
      <c r="F222" s="373">
        <f t="shared" si="300"/>
        <v>0</v>
      </c>
      <c r="G222" s="621">
        <f t="shared" si="301"/>
        <v>0</v>
      </c>
      <c r="H222" s="621">
        <f t="shared" si="302"/>
        <v>0</v>
      </c>
      <c r="I222" s="621">
        <f t="shared" si="303"/>
        <v>0</v>
      </c>
      <c r="J222" s="647">
        <f t="shared" si="304"/>
        <v>0</v>
      </c>
      <c r="K222" s="647">
        <f t="shared" si="304"/>
        <v>0</v>
      </c>
      <c r="L222" s="568">
        <f t="shared" si="305"/>
        <v>0</v>
      </c>
      <c r="M222" s="141"/>
      <c r="N222" s="159">
        <f t="shared" si="293"/>
        <v>0</v>
      </c>
      <c r="O222" s="77"/>
      <c r="P222" s="1"/>
      <c r="Q222" s="1"/>
      <c r="R222" s="1"/>
      <c r="S222" s="1"/>
      <c r="T222" s="1"/>
      <c r="U222" s="1"/>
      <c r="V222" s="73"/>
      <c r="W222" s="1"/>
      <c r="X222" s="1"/>
      <c r="Y222" s="1"/>
      <c r="Z222" s="1"/>
      <c r="AA222" s="79"/>
      <c r="AB222" s="489">
        <f t="shared" si="285"/>
        <v>0</v>
      </c>
      <c r="AC222" s="414"/>
      <c r="AD222" s="1"/>
      <c r="AE222" s="79"/>
      <c r="AF222" s="79"/>
      <c r="AG222" s="79"/>
      <c r="AH222" s="44"/>
      <c r="AI222" s="168"/>
      <c r="AJ222" s="168"/>
    </row>
    <row r="223" spans="1:36" ht="15" hidden="1" customHeight="1" x14ac:dyDescent="0.25">
      <c r="B223" s="54"/>
      <c r="C223" s="2"/>
      <c r="D223" s="801" t="s">
        <v>374</v>
      </c>
      <c r="E223" s="801"/>
      <c r="F223" s="373">
        <f t="shared" si="300"/>
        <v>0</v>
      </c>
      <c r="G223" s="621">
        <f t="shared" si="301"/>
        <v>0</v>
      </c>
      <c r="H223" s="621">
        <f t="shared" si="302"/>
        <v>0</v>
      </c>
      <c r="I223" s="621">
        <f t="shared" si="303"/>
        <v>0</v>
      </c>
      <c r="J223" s="647">
        <f t="shared" si="304"/>
        <v>0</v>
      </c>
      <c r="K223" s="647">
        <f t="shared" si="304"/>
        <v>0</v>
      </c>
      <c r="L223" s="568">
        <f t="shared" si="305"/>
        <v>0</v>
      </c>
      <c r="M223" s="141"/>
      <c r="N223" s="159">
        <f t="shared" si="293"/>
        <v>0</v>
      </c>
      <c r="O223" s="77"/>
      <c r="P223" s="1"/>
      <c r="Q223" s="1"/>
      <c r="R223" s="1"/>
      <c r="S223" s="1"/>
      <c r="T223" s="1"/>
      <c r="U223" s="1"/>
      <c r="V223" s="73"/>
      <c r="W223" s="1"/>
      <c r="X223" s="1"/>
      <c r="Y223" s="1"/>
      <c r="Z223" s="1"/>
      <c r="AA223" s="79"/>
      <c r="AB223" s="489">
        <f t="shared" si="285"/>
        <v>0</v>
      </c>
      <c r="AC223" s="414"/>
      <c r="AD223" s="1"/>
      <c r="AE223" s="79"/>
      <c r="AF223" s="79"/>
      <c r="AG223" s="79"/>
      <c r="AH223" s="44"/>
      <c r="AI223" s="168"/>
      <c r="AJ223" s="168"/>
    </row>
    <row r="224" spans="1:36" ht="15" hidden="1" customHeight="1" x14ac:dyDescent="0.25">
      <c r="B224" s="54"/>
      <c r="C224" s="2"/>
      <c r="D224" s="801" t="s">
        <v>824</v>
      </c>
      <c r="E224" s="801"/>
      <c r="F224" s="373">
        <f t="shared" si="300"/>
        <v>0</v>
      </c>
      <c r="G224" s="621">
        <f t="shared" si="301"/>
        <v>0</v>
      </c>
      <c r="H224" s="621">
        <f t="shared" si="302"/>
        <v>0</v>
      </c>
      <c r="I224" s="621">
        <f t="shared" si="303"/>
        <v>0</v>
      </c>
      <c r="J224" s="647">
        <f t="shared" si="304"/>
        <v>0</v>
      </c>
      <c r="K224" s="647">
        <f t="shared" si="304"/>
        <v>0</v>
      </c>
      <c r="L224" s="568">
        <f t="shared" si="305"/>
        <v>0</v>
      </c>
      <c r="M224" s="141"/>
      <c r="N224" s="159">
        <f t="shared" si="293"/>
        <v>0</v>
      </c>
      <c r="O224" s="77"/>
      <c r="P224" s="1"/>
      <c r="Q224" s="1"/>
      <c r="R224" s="1"/>
      <c r="S224" s="1"/>
      <c r="T224" s="1"/>
      <c r="U224" s="1"/>
      <c r="V224" s="73"/>
      <c r="W224" s="1"/>
      <c r="X224" s="1"/>
      <c r="Y224" s="1"/>
      <c r="Z224" s="1"/>
      <c r="AA224" s="79"/>
      <c r="AB224" s="489">
        <f t="shared" si="285"/>
        <v>0</v>
      </c>
      <c r="AC224" s="414"/>
      <c r="AD224" s="1"/>
      <c r="AE224" s="79"/>
      <c r="AF224" s="79"/>
      <c r="AG224" s="79"/>
      <c r="AH224" s="44"/>
      <c r="AI224" s="168"/>
      <c r="AJ224" s="168"/>
    </row>
    <row r="225" spans="1:36" ht="15" hidden="1" customHeight="1" x14ac:dyDescent="0.25">
      <c r="B225" s="54"/>
      <c r="C225" s="2"/>
      <c r="D225" s="801" t="s">
        <v>566</v>
      </c>
      <c r="E225" s="801"/>
      <c r="F225" s="373">
        <f t="shared" si="300"/>
        <v>0</v>
      </c>
      <c r="G225" s="621">
        <f t="shared" si="301"/>
        <v>0</v>
      </c>
      <c r="H225" s="621">
        <f t="shared" si="302"/>
        <v>0</v>
      </c>
      <c r="I225" s="621">
        <f t="shared" si="303"/>
        <v>0</v>
      </c>
      <c r="J225" s="647">
        <f t="shared" si="304"/>
        <v>0</v>
      </c>
      <c r="K225" s="647">
        <f t="shared" si="304"/>
        <v>0</v>
      </c>
      <c r="L225" s="568">
        <f t="shared" si="305"/>
        <v>0</v>
      </c>
      <c r="M225" s="141"/>
      <c r="N225" s="159">
        <f t="shared" si="293"/>
        <v>0</v>
      </c>
      <c r="O225" s="77"/>
      <c r="P225" s="1"/>
      <c r="Q225" s="1"/>
      <c r="R225" s="1"/>
      <c r="S225" s="1"/>
      <c r="T225" s="1"/>
      <c r="U225" s="1"/>
      <c r="V225" s="73"/>
      <c r="W225" s="1"/>
      <c r="X225" s="1"/>
      <c r="Y225" s="1"/>
      <c r="Z225" s="1"/>
      <c r="AA225" s="79"/>
      <c r="AB225" s="489">
        <f t="shared" si="285"/>
        <v>0</v>
      </c>
      <c r="AC225" s="414"/>
      <c r="AD225" s="1"/>
      <c r="AE225" s="79"/>
      <c r="AF225" s="79"/>
      <c r="AG225" s="79"/>
      <c r="AH225" s="44"/>
      <c r="AI225" s="168"/>
      <c r="AJ225" s="168"/>
    </row>
    <row r="226" spans="1:36" s="18" customFormat="1" ht="15" hidden="1" customHeight="1" x14ac:dyDescent="0.25">
      <c r="A226" s="125" t="s">
        <v>278</v>
      </c>
      <c r="B226" s="90" t="s">
        <v>689</v>
      </c>
      <c r="C226" s="803" t="s">
        <v>279</v>
      </c>
      <c r="D226" s="804"/>
      <c r="E226" s="804"/>
      <c r="F226" s="366">
        <f t="shared" si="300"/>
        <v>0</v>
      </c>
      <c r="G226" s="614">
        <f t="shared" si="301"/>
        <v>0</v>
      </c>
      <c r="H226" s="614">
        <f t="shared" si="302"/>
        <v>0</v>
      </c>
      <c r="I226" s="614">
        <f t="shared" si="303"/>
        <v>0</v>
      </c>
      <c r="J226" s="640">
        <f t="shared" si="304"/>
        <v>0</v>
      </c>
      <c r="K226" s="640">
        <f t="shared" si="304"/>
        <v>0</v>
      </c>
      <c r="L226" s="561">
        <f t="shared" si="305"/>
        <v>0</v>
      </c>
      <c r="M226" s="142"/>
      <c r="N226" s="158">
        <f t="shared" si="293"/>
        <v>0</v>
      </c>
      <c r="O226" s="91"/>
      <c r="P226" s="93"/>
      <c r="Q226" s="93"/>
      <c r="R226" s="93"/>
      <c r="S226" s="93"/>
      <c r="T226" s="93"/>
      <c r="U226" s="93"/>
      <c r="V226" s="92"/>
      <c r="W226" s="93"/>
      <c r="X226" s="93"/>
      <c r="Y226" s="93"/>
      <c r="Z226" s="93"/>
      <c r="AA226" s="96"/>
      <c r="AB226" s="487">
        <f t="shared" si="285"/>
        <v>0</v>
      </c>
      <c r="AC226" s="412"/>
      <c r="AD226" s="93"/>
      <c r="AE226" s="96"/>
      <c r="AF226" s="96"/>
      <c r="AG226" s="96"/>
      <c r="AH226" s="97"/>
      <c r="AI226" s="168"/>
      <c r="AJ226" s="168"/>
    </row>
    <row r="227" spans="1:36" s="18" customFormat="1" ht="15" hidden="1" customHeight="1" x14ac:dyDescent="0.25">
      <c r="A227" s="125" t="s">
        <v>280</v>
      </c>
      <c r="B227" s="90" t="s">
        <v>690</v>
      </c>
      <c r="C227" s="803" t="s">
        <v>281</v>
      </c>
      <c r="D227" s="804"/>
      <c r="E227" s="804"/>
      <c r="F227" s="366">
        <f t="shared" si="300"/>
        <v>0</v>
      </c>
      <c r="G227" s="614">
        <f t="shared" si="301"/>
        <v>0</v>
      </c>
      <c r="H227" s="614">
        <f t="shared" si="302"/>
        <v>0</v>
      </c>
      <c r="I227" s="614">
        <f t="shared" si="303"/>
        <v>0</v>
      </c>
      <c r="J227" s="640">
        <f t="shared" si="304"/>
        <v>0</v>
      </c>
      <c r="K227" s="640">
        <f t="shared" si="304"/>
        <v>0</v>
      </c>
      <c r="L227" s="561">
        <f t="shared" si="305"/>
        <v>0</v>
      </c>
      <c r="M227" s="142"/>
      <c r="N227" s="158">
        <f t="shared" si="293"/>
        <v>0</v>
      </c>
      <c r="O227" s="91"/>
      <c r="P227" s="93"/>
      <c r="Q227" s="93"/>
      <c r="R227" s="93"/>
      <c r="S227" s="93"/>
      <c r="T227" s="93"/>
      <c r="U227" s="93"/>
      <c r="V227" s="92"/>
      <c r="W227" s="93"/>
      <c r="X227" s="93"/>
      <c r="Y227" s="93"/>
      <c r="Z227" s="93"/>
      <c r="AA227" s="96"/>
      <c r="AB227" s="487">
        <f t="shared" si="285"/>
        <v>0</v>
      </c>
      <c r="AC227" s="412"/>
      <c r="AD227" s="93"/>
      <c r="AE227" s="96"/>
      <c r="AF227" s="96"/>
      <c r="AG227" s="96"/>
      <c r="AH227" s="97"/>
      <c r="AI227" s="168"/>
      <c r="AJ227" s="168"/>
    </row>
    <row r="228" spans="1:36" s="18" customFormat="1" x14ac:dyDescent="0.25">
      <c r="A228" s="125" t="s">
        <v>282</v>
      </c>
      <c r="B228" s="90" t="s">
        <v>691</v>
      </c>
      <c r="C228" s="803" t="s">
        <v>283</v>
      </c>
      <c r="D228" s="804"/>
      <c r="E228" s="804"/>
      <c r="F228" s="366">
        <f t="shared" ref="F228:L228" si="306">F229+F230+F231+F232+F233+F234+F235+F236+F237+F238</f>
        <v>0</v>
      </c>
      <c r="G228" s="614">
        <f t="shared" si="306"/>
        <v>0</v>
      </c>
      <c r="H228" s="614">
        <f t="shared" si="306"/>
        <v>0</v>
      </c>
      <c r="I228" s="614">
        <f t="shared" si="306"/>
        <v>34861</v>
      </c>
      <c r="J228" s="640">
        <f t="shared" ref="J228" si="307">J229+J230+J231+J232+J233+J234+J235+J236+J237+J238</f>
        <v>34861</v>
      </c>
      <c r="K228" s="640">
        <f t="shared" si="306"/>
        <v>34861</v>
      </c>
      <c r="L228" s="561">
        <f t="shared" si="306"/>
        <v>34861</v>
      </c>
      <c r="M228" s="142">
        <f t="shared" ref="M228:AH228" si="308">M229+M230+M231+M232+M233+M234+M235+M236+M237+M238</f>
        <v>0</v>
      </c>
      <c r="N228" s="158">
        <f t="shared" si="293"/>
        <v>34861</v>
      </c>
      <c r="O228" s="91">
        <f t="shared" ref="O228:U228" si="309">O229+O230+O231+O232+O233+O234+O235+O236+O237+O238</f>
        <v>0</v>
      </c>
      <c r="P228" s="93">
        <f t="shared" ref="P228" si="310">P229+P230+P231+P232+P233+P234+P235+P236+P237+P238</f>
        <v>0</v>
      </c>
      <c r="Q228" s="93">
        <f t="shared" si="309"/>
        <v>34861</v>
      </c>
      <c r="R228" s="93">
        <f t="shared" si="309"/>
        <v>0</v>
      </c>
      <c r="S228" s="93">
        <f t="shared" si="309"/>
        <v>0</v>
      </c>
      <c r="T228" s="93">
        <f t="shared" ref="T228" si="311">T229+T230+T231+T232+T233+T234+T235+T236+T237+T238</f>
        <v>0</v>
      </c>
      <c r="U228" s="93">
        <f t="shared" si="309"/>
        <v>0</v>
      </c>
      <c r="V228" s="92">
        <f t="shared" si="308"/>
        <v>0</v>
      </c>
      <c r="W228" s="93">
        <f t="shared" si="308"/>
        <v>0</v>
      </c>
      <c r="X228" s="93">
        <f t="shared" si="308"/>
        <v>0</v>
      </c>
      <c r="Y228" s="93">
        <f t="shared" si="308"/>
        <v>0</v>
      </c>
      <c r="Z228" s="93">
        <f t="shared" si="308"/>
        <v>0</v>
      </c>
      <c r="AA228" s="96">
        <f t="shared" si="308"/>
        <v>0</v>
      </c>
      <c r="AB228" s="487">
        <f t="shared" si="285"/>
        <v>0</v>
      </c>
      <c r="AC228" s="412">
        <f t="shared" si="308"/>
        <v>0</v>
      </c>
      <c r="AD228" s="93">
        <f t="shared" si="308"/>
        <v>0</v>
      </c>
      <c r="AE228" s="96">
        <f t="shared" si="308"/>
        <v>0</v>
      </c>
      <c r="AF228" s="96">
        <f t="shared" si="308"/>
        <v>34861</v>
      </c>
      <c r="AG228" s="96">
        <f t="shared" si="308"/>
        <v>0</v>
      </c>
      <c r="AH228" s="97">
        <f t="shared" si="308"/>
        <v>0</v>
      </c>
      <c r="AI228" s="168"/>
      <c r="AJ228" s="168"/>
    </row>
    <row r="229" spans="1:36" ht="15" hidden="1" customHeight="1" x14ac:dyDescent="0.25">
      <c r="B229" s="54"/>
      <c r="C229" s="2"/>
      <c r="D229" s="801" t="s">
        <v>376</v>
      </c>
      <c r="E229" s="801"/>
      <c r="F229" s="373">
        <f t="shared" ref="F229:F238" si="312">SUM(U229:AG229)</f>
        <v>0</v>
      </c>
      <c r="G229" s="621">
        <f>SUM(U229:AG229)</f>
        <v>0</v>
      </c>
      <c r="H229" s="621">
        <f>SUM(U229:AG229)</f>
        <v>0</v>
      </c>
      <c r="I229" s="621">
        <f>SUM(U229:AG229)</f>
        <v>0</v>
      </c>
      <c r="J229" s="647">
        <f t="shared" ref="J229:K238" si="313">SUM(U229:AG229)</f>
        <v>0</v>
      </c>
      <c r="K229" s="647">
        <f t="shared" si="313"/>
        <v>0</v>
      </c>
      <c r="L229" s="568">
        <f t="shared" ref="L229:L238" si="314">SUM(V229:AH229)</f>
        <v>0</v>
      </c>
      <c r="M229" s="141"/>
      <c r="N229" s="159">
        <f t="shared" si="293"/>
        <v>0</v>
      </c>
      <c r="O229" s="77"/>
      <c r="P229" s="1"/>
      <c r="Q229" s="1"/>
      <c r="R229" s="1"/>
      <c r="S229" s="1"/>
      <c r="T229" s="1"/>
      <c r="U229" s="1"/>
      <c r="V229" s="73"/>
      <c r="W229" s="1"/>
      <c r="X229" s="1"/>
      <c r="Y229" s="1"/>
      <c r="Z229" s="1"/>
      <c r="AA229" s="79"/>
      <c r="AB229" s="489">
        <f t="shared" si="285"/>
        <v>0</v>
      </c>
      <c r="AC229" s="414"/>
      <c r="AD229" s="1"/>
      <c r="AE229" s="79"/>
      <c r="AF229" s="79"/>
      <c r="AG229" s="79"/>
      <c r="AH229" s="44"/>
      <c r="AI229" s="168"/>
      <c r="AJ229" s="168"/>
    </row>
    <row r="230" spans="1:36" ht="15" hidden="1" customHeight="1" x14ac:dyDescent="0.25">
      <c r="B230" s="54"/>
      <c r="C230" s="2"/>
      <c r="D230" s="801" t="s">
        <v>377</v>
      </c>
      <c r="E230" s="801"/>
      <c r="F230" s="373">
        <f t="shared" si="312"/>
        <v>0</v>
      </c>
      <c r="G230" s="621">
        <f>SUM(U230:AG230)</f>
        <v>0</v>
      </c>
      <c r="H230" s="621">
        <f>SUM(U230:AG230)</f>
        <v>0</v>
      </c>
      <c r="I230" s="621">
        <f>SUM(U230:AG230)</f>
        <v>0</v>
      </c>
      <c r="J230" s="647">
        <f t="shared" si="313"/>
        <v>0</v>
      </c>
      <c r="K230" s="647">
        <f t="shared" si="313"/>
        <v>0</v>
      </c>
      <c r="L230" s="568">
        <f t="shared" si="314"/>
        <v>0</v>
      </c>
      <c r="M230" s="141"/>
      <c r="N230" s="159">
        <f t="shared" si="293"/>
        <v>0</v>
      </c>
      <c r="O230" s="77"/>
      <c r="P230" s="1"/>
      <c r="Q230" s="1"/>
      <c r="R230" s="1"/>
      <c r="S230" s="1"/>
      <c r="T230" s="1"/>
      <c r="U230" s="1"/>
      <c r="V230" s="73"/>
      <c r="W230" s="1"/>
      <c r="X230" s="1"/>
      <c r="Y230" s="1"/>
      <c r="Z230" s="1"/>
      <c r="AA230" s="79"/>
      <c r="AB230" s="489">
        <f t="shared" si="285"/>
        <v>0</v>
      </c>
      <c r="AC230" s="414"/>
      <c r="AD230" s="1"/>
      <c r="AE230" s="79"/>
      <c r="AF230" s="79"/>
      <c r="AG230" s="79"/>
      <c r="AH230" s="44"/>
      <c r="AI230" s="168"/>
      <c r="AJ230" s="168"/>
    </row>
    <row r="231" spans="1:36" ht="15.75" thickBot="1" x14ac:dyDescent="0.3">
      <c r="B231" s="54"/>
      <c r="C231" s="2"/>
      <c r="D231" s="801" t="s">
        <v>378</v>
      </c>
      <c r="E231" s="801"/>
      <c r="F231" s="373">
        <v>0</v>
      </c>
      <c r="G231" s="621">
        <v>0</v>
      </c>
      <c r="H231" s="621">
        <v>0</v>
      </c>
      <c r="I231" s="621">
        <v>34861</v>
      </c>
      <c r="J231" s="647">
        <v>34861</v>
      </c>
      <c r="K231" s="647">
        <v>34861</v>
      </c>
      <c r="L231" s="568">
        <f t="shared" si="314"/>
        <v>34861</v>
      </c>
      <c r="M231" s="141"/>
      <c r="N231" s="159">
        <f t="shared" si="293"/>
        <v>34861</v>
      </c>
      <c r="O231" s="77"/>
      <c r="P231" s="1"/>
      <c r="Q231" s="1">
        <f>N231</f>
        <v>34861</v>
      </c>
      <c r="R231" s="1"/>
      <c r="S231" s="1"/>
      <c r="T231" s="1"/>
      <c r="U231" s="1"/>
      <c r="V231" s="73"/>
      <c r="W231" s="1"/>
      <c r="X231" s="1"/>
      <c r="Y231" s="1"/>
      <c r="Z231" s="1"/>
      <c r="AA231" s="79"/>
      <c r="AB231" s="489">
        <f t="shared" si="285"/>
        <v>0</v>
      </c>
      <c r="AC231" s="414"/>
      <c r="AD231" s="1"/>
      <c r="AE231" s="79"/>
      <c r="AF231" s="79">
        <v>34861</v>
      </c>
      <c r="AG231" s="79"/>
      <c r="AH231" s="44"/>
      <c r="AI231" s="168"/>
      <c r="AJ231" s="168"/>
    </row>
    <row r="232" spans="1:36" ht="15" hidden="1" customHeight="1" x14ac:dyDescent="0.25">
      <c r="B232" s="54"/>
      <c r="C232" s="2"/>
      <c r="D232" s="801" t="s">
        <v>379</v>
      </c>
      <c r="E232" s="801"/>
      <c r="F232" s="373">
        <f t="shared" si="312"/>
        <v>0</v>
      </c>
      <c r="G232" s="621">
        <f t="shared" ref="G232:G238" si="315">SUM(U232:AG232)</f>
        <v>0</v>
      </c>
      <c r="H232" s="621">
        <f t="shared" ref="H232:H238" si="316">SUM(U232:AG232)</f>
        <v>0</v>
      </c>
      <c r="I232" s="621">
        <f t="shared" ref="I232:I238" si="317">SUM(U232:AG232)</f>
        <v>0</v>
      </c>
      <c r="J232" s="647">
        <f t="shared" si="313"/>
        <v>0</v>
      </c>
      <c r="K232" s="647">
        <f t="shared" si="313"/>
        <v>0</v>
      </c>
      <c r="L232" s="568">
        <f t="shared" si="314"/>
        <v>0</v>
      </c>
      <c r="M232" s="141"/>
      <c r="N232" s="159">
        <f t="shared" si="293"/>
        <v>0</v>
      </c>
      <c r="O232" s="77"/>
      <c r="P232" s="1"/>
      <c r="Q232" s="1"/>
      <c r="R232" s="1"/>
      <c r="S232" s="1"/>
      <c r="T232" s="1"/>
      <c r="U232" s="1"/>
      <c r="V232" s="73"/>
      <c r="W232" s="1"/>
      <c r="X232" s="1"/>
      <c r="Y232" s="1"/>
      <c r="Z232" s="1"/>
      <c r="AA232" s="79"/>
      <c r="AB232" s="489">
        <f t="shared" si="285"/>
        <v>0</v>
      </c>
      <c r="AC232" s="414"/>
      <c r="AD232" s="1"/>
      <c r="AE232" s="79"/>
      <c r="AF232" s="79"/>
      <c r="AG232" s="79"/>
      <c r="AH232" s="44"/>
      <c r="AI232" s="168"/>
      <c r="AJ232" s="168"/>
    </row>
    <row r="233" spans="1:36" ht="15" hidden="1" customHeight="1" x14ac:dyDescent="0.25">
      <c r="B233" s="54"/>
      <c r="C233" s="2"/>
      <c r="D233" s="801" t="s">
        <v>380</v>
      </c>
      <c r="E233" s="801"/>
      <c r="F233" s="373">
        <f t="shared" si="312"/>
        <v>0</v>
      </c>
      <c r="G233" s="621">
        <f t="shared" si="315"/>
        <v>0</v>
      </c>
      <c r="H233" s="621">
        <f t="shared" si="316"/>
        <v>0</v>
      </c>
      <c r="I233" s="621">
        <f t="shared" si="317"/>
        <v>0</v>
      </c>
      <c r="J233" s="647">
        <f t="shared" si="313"/>
        <v>0</v>
      </c>
      <c r="K233" s="647">
        <f t="shared" si="313"/>
        <v>0</v>
      </c>
      <c r="L233" s="568">
        <f t="shared" si="314"/>
        <v>0</v>
      </c>
      <c r="M233" s="141"/>
      <c r="N233" s="159">
        <f t="shared" si="293"/>
        <v>0</v>
      </c>
      <c r="O233" s="77"/>
      <c r="P233" s="1"/>
      <c r="Q233" s="1"/>
      <c r="R233" s="1"/>
      <c r="S233" s="1"/>
      <c r="T233" s="1"/>
      <c r="U233" s="1"/>
      <c r="V233" s="73"/>
      <c r="W233" s="1"/>
      <c r="X233" s="1"/>
      <c r="Y233" s="1"/>
      <c r="Z233" s="1"/>
      <c r="AA233" s="79"/>
      <c r="AB233" s="489">
        <f t="shared" si="285"/>
        <v>0</v>
      </c>
      <c r="AC233" s="414"/>
      <c r="AD233" s="1"/>
      <c r="AE233" s="79"/>
      <c r="AF233" s="79"/>
      <c r="AG233" s="79"/>
      <c r="AH233" s="44"/>
      <c r="AI233" s="168"/>
      <c r="AJ233" s="168"/>
    </row>
    <row r="234" spans="1:36" ht="25.5" hidden="1" customHeight="1" x14ac:dyDescent="0.25">
      <c r="B234" s="54"/>
      <c r="C234" s="2"/>
      <c r="D234" s="798" t="s">
        <v>538</v>
      </c>
      <c r="E234" s="798"/>
      <c r="F234" s="376">
        <f t="shared" si="312"/>
        <v>0</v>
      </c>
      <c r="G234" s="624">
        <f t="shared" si="315"/>
        <v>0</v>
      </c>
      <c r="H234" s="624">
        <f t="shared" si="316"/>
        <v>0</v>
      </c>
      <c r="I234" s="624">
        <f t="shared" si="317"/>
        <v>0</v>
      </c>
      <c r="J234" s="650">
        <f t="shared" si="313"/>
        <v>0</v>
      </c>
      <c r="K234" s="650">
        <f t="shared" si="313"/>
        <v>0</v>
      </c>
      <c r="L234" s="571">
        <f t="shared" si="314"/>
        <v>0</v>
      </c>
      <c r="M234" s="151"/>
      <c r="N234" s="159">
        <f t="shared" si="293"/>
        <v>0</v>
      </c>
      <c r="O234" s="77"/>
      <c r="P234" s="1"/>
      <c r="Q234" s="1"/>
      <c r="R234" s="1"/>
      <c r="S234" s="1"/>
      <c r="T234" s="1"/>
      <c r="U234" s="1"/>
      <c r="V234" s="73"/>
      <c r="W234" s="1"/>
      <c r="X234" s="1"/>
      <c r="Y234" s="1"/>
      <c r="Z234" s="1"/>
      <c r="AA234" s="79"/>
      <c r="AB234" s="489">
        <f t="shared" si="285"/>
        <v>0</v>
      </c>
      <c r="AC234" s="414"/>
      <c r="AD234" s="1"/>
      <c r="AE234" s="79"/>
      <c r="AF234" s="79"/>
      <c r="AG234" s="79"/>
      <c r="AH234" s="44"/>
      <c r="AI234" s="168"/>
      <c r="AJ234" s="168"/>
    </row>
    <row r="235" spans="1:36" ht="25.5" hidden="1" customHeight="1" x14ac:dyDescent="0.25">
      <c r="B235" s="54"/>
      <c r="C235" s="2"/>
      <c r="D235" s="798" t="s">
        <v>541</v>
      </c>
      <c r="E235" s="798"/>
      <c r="F235" s="376">
        <f t="shared" si="312"/>
        <v>0</v>
      </c>
      <c r="G235" s="624">
        <f t="shared" si="315"/>
        <v>0</v>
      </c>
      <c r="H235" s="624">
        <f t="shared" si="316"/>
        <v>0</v>
      </c>
      <c r="I235" s="624">
        <f t="shared" si="317"/>
        <v>0</v>
      </c>
      <c r="J235" s="650">
        <f t="shared" si="313"/>
        <v>0</v>
      </c>
      <c r="K235" s="650">
        <f t="shared" si="313"/>
        <v>0</v>
      </c>
      <c r="L235" s="571">
        <f t="shared" si="314"/>
        <v>0</v>
      </c>
      <c r="M235" s="151"/>
      <c r="N235" s="159">
        <f t="shared" si="293"/>
        <v>0</v>
      </c>
      <c r="O235" s="77"/>
      <c r="P235" s="1"/>
      <c r="Q235" s="1"/>
      <c r="R235" s="1"/>
      <c r="S235" s="1"/>
      <c r="T235" s="1"/>
      <c r="U235" s="1"/>
      <c r="V235" s="73"/>
      <c r="W235" s="1"/>
      <c r="X235" s="1"/>
      <c r="Y235" s="1"/>
      <c r="Z235" s="1"/>
      <c r="AA235" s="79"/>
      <c r="AB235" s="489">
        <f t="shared" si="285"/>
        <v>0</v>
      </c>
      <c r="AC235" s="414"/>
      <c r="AD235" s="1"/>
      <c r="AE235" s="79"/>
      <c r="AF235" s="79"/>
      <c r="AG235" s="79"/>
      <c r="AH235" s="44"/>
      <c r="AI235" s="168"/>
      <c r="AJ235" s="168"/>
    </row>
    <row r="236" spans="1:36" ht="15" hidden="1" customHeight="1" x14ac:dyDescent="0.25">
      <c r="B236" s="54"/>
      <c r="C236" s="2"/>
      <c r="D236" s="801" t="s">
        <v>381</v>
      </c>
      <c r="E236" s="801"/>
      <c r="F236" s="373">
        <f t="shared" si="312"/>
        <v>0</v>
      </c>
      <c r="G236" s="621">
        <f t="shared" si="315"/>
        <v>0</v>
      </c>
      <c r="H236" s="621">
        <f t="shared" si="316"/>
        <v>0</v>
      </c>
      <c r="I236" s="621">
        <f t="shared" si="317"/>
        <v>0</v>
      </c>
      <c r="J236" s="647">
        <f t="shared" si="313"/>
        <v>0</v>
      </c>
      <c r="K236" s="647">
        <f t="shared" si="313"/>
        <v>0</v>
      </c>
      <c r="L236" s="568">
        <f t="shared" si="314"/>
        <v>0</v>
      </c>
      <c r="M236" s="141"/>
      <c r="N236" s="159">
        <f t="shared" si="293"/>
        <v>0</v>
      </c>
      <c r="O236" s="77"/>
      <c r="P236" s="1"/>
      <c r="Q236" s="1"/>
      <c r="R236" s="1"/>
      <c r="S236" s="1"/>
      <c r="T236" s="1"/>
      <c r="U236" s="1"/>
      <c r="V236" s="73"/>
      <c r="W236" s="1"/>
      <c r="X236" s="1"/>
      <c r="Y236" s="1"/>
      <c r="Z236" s="1"/>
      <c r="AA236" s="79"/>
      <c r="AB236" s="489">
        <f t="shared" si="285"/>
        <v>0</v>
      </c>
      <c r="AC236" s="414"/>
      <c r="AD236" s="1"/>
      <c r="AE236" s="79"/>
      <c r="AF236" s="79"/>
      <c r="AG236" s="79"/>
      <c r="AH236" s="44"/>
      <c r="AI236" s="168"/>
      <c r="AJ236" s="168"/>
    </row>
    <row r="237" spans="1:36" ht="15" hidden="1" customHeight="1" x14ac:dyDescent="0.25">
      <c r="B237" s="54"/>
      <c r="C237" s="2"/>
      <c r="D237" s="801" t="s">
        <v>382</v>
      </c>
      <c r="E237" s="801"/>
      <c r="F237" s="373">
        <f t="shared" si="312"/>
        <v>0</v>
      </c>
      <c r="G237" s="621">
        <f t="shared" si="315"/>
        <v>0</v>
      </c>
      <c r="H237" s="621">
        <f t="shared" si="316"/>
        <v>0</v>
      </c>
      <c r="I237" s="621">
        <f t="shared" si="317"/>
        <v>0</v>
      </c>
      <c r="J237" s="647">
        <f t="shared" si="313"/>
        <v>0</v>
      </c>
      <c r="K237" s="647">
        <f t="shared" si="313"/>
        <v>0</v>
      </c>
      <c r="L237" s="568">
        <f t="shared" si="314"/>
        <v>0</v>
      </c>
      <c r="M237" s="141"/>
      <c r="N237" s="159">
        <f t="shared" si="293"/>
        <v>0</v>
      </c>
      <c r="O237" s="77"/>
      <c r="P237" s="1"/>
      <c r="Q237" s="1"/>
      <c r="R237" s="1"/>
      <c r="S237" s="1"/>
      <c r="T237" s="1"/>
      <c r="U237" s="1"/>
      <c r="V237" s="73"/>
      <c r="W237" s="1"/>
      <c r="X237" s="1"/>
      <c r="Y237" s="1"/>
      <c r="Z237" s="1"/>
      <c r="AA237" s="79"/>
      <c r="AB237" s="489">
        <f t="shared" si="285"/>
        <v>0</v>
      </c>
      <c r="AC237" s="414"/>
      <c r="AD237" s="1"/>
      <c r="AE237" s="79"/>
      <c r="AF237" s="79"/>
      <c r="AG237" s="79"/>
      <c r="AH237" s="44"/>
      <c r="AI237" s="168"/>
      <c r="AJ237" s="168"/>
    </row>
    <row r="238" spans="1:36" ht="15.75" hidden="1" customHeight="1" thickBot="1" x14ac:dyDescent="0.3">
      <c r="B238" s="56"/>
      <c r="C238" s="20"/>
      <c r="D238" s="806" t="s">
        <v>567</v>
      </c>
      <c r="E238" s="806"/>
      <c r="F238" s="384">
        <f t="shared" si="312"/>
        <v>0</v>
      </c>
      <c r="G238" s="632">
        <f t="shared" si="315"/>
        <v>0</v>
      </c>
      <c r="H238" s="632">
        <f t="shared" si="316"/>
        <v>0</v>
      </c>
      <c r="I238" s="632">
        <f t="shared" si="317"/>
        <v>0</v>
      </c>
      <c r="J238" s="658">
        <f t="shared" si="313"/>
        <v>0</v>
      </c>
      <c r="K238" s="658">
        <f t="shared" si="313"/>
        <v>0</v>
      </c>
      <c r="L238" s="579">
        <f t="shared" si="314"/>
        <v>0</v>
      </c>
      <c r="M238" s="143"/>
      <c r="N238" s="159">
        <f t="shared" si="293"/>
        <v>0</v>
      </c>
      <c r="O238" s="77"/>
      <c r="P238" s="1"/>
      <c r="Q238" s="1"/>
      <c r="R238" s="1"/>
      <c r="S238" s="1"/>
      <c r="T238" s="1"/>
      <c r="U238" s="1"/>
      <c r="V238" s="73"/>
      <c r="W238" s="1"/>
      <c r="X238" s="1"/>
      <c r="Y238" s="1"/>
      <c r="Z238" s="1"/>
      <c r="AA238" s="79"/>
      <c r="AB238" s="489">
        <f t="shared" si="285"/>
        <v>0</v>
      </c>
      <c r="AC238" s="414"/>
      <c r="AD238" s="1"/>
      <c r="AE238" s="79"/>
      <c r="AF238" s="79"/>
      <c r="AG238" s="79"/>
      <c r="AH238" s="44"/>
      <c r="AI238" s="168"/>
      <c r="AJ238" s="168"/>
    </row>
    <row r="239" spans="1:36" ht="15.75" thickBot="1" x14ac:dyDescent="0.3">
      <c r="B239" s="98" t="s">
        <v>284</v>
      </c>
      <c r="C239" s="807" t="s">
        <v>285</v>
      </c>
      <c r="D239" s="808"/>
      <c r="E239" s="808"/>
      <c r="F239" s="369">
        <f t="shared" ref="F239:L239" si="318">F240+F269+F275+F276</f>
        <v>123097643</v>
      </c>
      <c r="G239" s="617">
        <f t="shared" si="318"/>
        <v>123097373</v>
      </c>
      <c r="H239" s="617">
        <f t="shared" si="318"/>
        <v>123340106.2</v>
      </c>
      <c r="I239" s="617">
        <f t="shared" si="318"/>
        <v>123747627.34666666</v>
      </c>
      <c r="J239" s="643">
        <f t="shared" ref="J239" si="319">J240+J269+J275+J276</f>
        <v>123102556</v>
      </c>
      <c r="K239" s="643">
        <f t="shared" si="318"/>
        <v>123489402</v>
      </c>
      <c r="L239" s="564">
        <f t="shared" si="318"/>
        <v>122671741</v>
      </c>
      <c r="M239" s="144">
        <f t="shared" ref="M239:AH239" si="320">M240+M269+M275+M276</f>
        <v>0</v>
      </c>
      <c r="N239" s="156">
        <f t="shared" si="293"/>
        <v>122671741</v>
      </c>
      <c r="O239" s="83">
        <f t="shared" ref="O239:U239" si="321">O240+O269+O275+O276</f>
        <v>0</v>
      </c>
      <c r="P239" s="85">
        <f t="shared" ref="P239" si="322">P240+P269+P275+P276</f>
        <v>4648682</v>
      </c>
      <c r="Q239" s="85">
        <f t="shared" si="321"/>
        <v>118023059</v>
      </c>
      <c r="R239" s="85">
        <f t="shared" si="321"/>
        <v>0</v>
      </c>
      <c r="S239" s="85">
        <f t="shared" si="321"/>
        <v>0</v>
      </c>
      <c r="T239" s="85">
        <f t="shared" ref="T239" si="323">T240+T269+T275+T276</f>
        <v>0</v>
      </c>
      <c r="U239" s="85">
        <f t="shared" si="321"/>
        <v>0</v>
      </c>
      <c r="V239" s="84">
        <f t="shared" si="320"/>
        <v>12335484</v>
      </c>
      <c r="W239" s="85">
        <f t="shared" si="320"/>
        <v>13632843</v>
      </c>
      <c r="X239" s="85">
        <f t="shared" si="320"/>
        <v>9279930</v>
      </c>
      <c r="Y239" s="85">
        <f t="shared" si="320"/>
        <v>9772969</v>
      </c>
      <c r="Z239" s="85">
        <f t="shared" si="320"/>
        <v>9546927</v>
      </c>
      <c r="AA239" s="88">
        <f t="shared" si="320"/>
        <v>8837676</v>
      </c>
      <c r="AB239" s="484">
        <f t="shared" si="285"/>
        <v>63405829</v>
      </c>
      <c r="AC239" s="409">
        <f t="shared" si="320"/>
        <v>9148708</v>
      </c>
      <c r="AD239" s="85">
        <f t="shared" si="320"/>
        <v>9904450</v>
      </c>
      <c r="AE239" s="88">
        <f t="shared" si="320"/>
        <v>9408612</v>
      </c>
      <c r="AF239" s="88">
        <f t="shared" si="320"/>
        <v>10181991</v>
      </c>
      <c r="AG239" s="88">
        <f t="shared" si="320"/>
        <v>9453617</v>
      </c>
      <c r="AH239" s="89">
        <f t="shared" si="320"/>
        <v>11168534</v>
      </c>
      <c r="AI239" s="168"/>
      <c r="AJ239" s="168"/>
    </row>
    <row r="240" spans="1:36" x14ac:dyDescent="0.25">
      <c r="B240" s="114" t="s">
        <v>692</v>
      </c>
      <c r="C240" s="834" t="s">
        <v>286</v>
      </c>
      <c r="D240" s="835"/>
      <c r="E240" s="835"/>
      <c r="F240" s="364">
        <f t="shared" ref="F240:L240" si="324">F241+F245+F252+F253+F254+F263+F264+F265+F266</f>
        <v>123097643</v>
      </c>
      <c r="G240" s="612">
        <f t="shared" si="324"/>
        <v>123097373</v>
      </c>
      <c r="H240" s="612">
        <f t="shared" si="324"/>
        <v>123340106.2</v>
      </c>
      <c r="I240" s="612">
        <f t="shared" si="324"/>
        <v>123747627.34666666</v>
      </c>
      <c r="J240" s="638">
        <f t="shared" ref="J240" si="325">J241+J245+J252+J253+J254+J263+J264+J265+J266</f>
        <v>123102556</v>
      </c>
      <c r="K240" s="638">
        <f t="shared" si="324"/>
        <v>123489402</v>
      </c>
      <c r="L240" s="559">
        <f t="shared" si="324"/>
        <v>122671741</v>
      </c>
      <c r="M240" s="140">
        <f t="shared" ref="M240:AH240" si="326">M241+M245+M252+M253+M254+M263+M264+M265+M266</f>
        <v>0</v>
      </c>
      <c r="N240" s="157">
        <f t="shared" si="293"/>
        <v>122671741</v>
      </c>
      <c r="O240" s="115">
        <f t="shared" ref="O240:U240" si="327">O241+O245+O252+O253+O254+O263+O264+O265+O266</f>
        <v>0</v>
      </c>
      <c r="P240" s="117">
        <f t="shared" ref="P240" si="328">P241+P245+P252+P253+P254+P263+P264+P265+P266</f>
        <v>4648682</v>
      </c>
      <c r="Q240" s="117">
        <f t="shared" si="327"/>
        <v>118023059</v>
      </c>
      <c r="R240" s="117">
        <f t="shared" si="327"/>
        <v>0</v>
      </c>
      <c r="S240" s="117">
        <f t="shared" si="327"/>
        <v>0</v>
      </c>
      <c r="T240" s="117">
        <f t="shared" ref="T240" si="329">T241+T245+T252+T253+T254+T263+T264+T265+T266</f>
        <v>0</v>
      </c>
      <c r="U240" s="117">
        <f t="shared" si="327"/>
        <v>0</v>
      </c>
      <c r="V240" s="116">
        <f t="shared" si="326"/>
        <v>12335484</v>
      </c>
      <c r="W240" s="117">
        <f t="shared" si="326"/>
        <v>13632843</v>
      </c>
      <c r="X240" s="117">
        <f t="shared" si="326"/>
        <v>9279930</v>
      </c>
      <c r="Y240" s="117">
        <f t="shared" si="326"/>
        <v>9772969</v>
      </c>
      <c r="Z240" s="117">
        <f t="shared" si="326"/>
        <v>9546927</v>
      </c>
      <c r="AA240" s="120">
        <f t="shared" si="326"/>
        <v>8837676</v>
      </c>
      <c r="AB240" s="485">
        <f t="shared" si="285"/>
        <v>63405829</v>
      </c>
      <c r="AC240" s="410">
        <f t="shared" si="326"/>
        <v>9148708</v>
      </c>
      <c r="AD240" s="117">
        <f t="shared" si="326"/>
        <v>9904450</v>
      </c>
      <c r="AE240" s="120">
        <f t="shared" si="326"/>
        <v>9408612</v>
      </c>
      <c r="AF240" s="120">
        <f t="shared" si="326"/>
        <v>10181991</v>
      </c>
      <c r="AG240" s="120">
        <f t="shared" si="326"/>
        <v>9453617</v>
      </c>
      <c r="AH240" s="121">
        <f t="shared" si="326"/>
        <v>11168534</v>
      </c>
      <c r="AI240" s="168"/>
      <c r="AJ240" s="168"/>
    </row>
    <row r="241" spans="1:36" s="18" customFormat="1" ht="15" hidden="1" customHeight="1" x14ac:dyDescent="0.25">
      <c r="A241" s="125"/>
      <c r="B241" s="52" t="s">
        <v>693</v>
      </c>
      <c r="C241" s="832" t="s">
        <v>287</v>
      </c>
      <c r="D241" s="833"/>
      <c r="E241" s="833"/>
      <c r="F241" s="367">
        <f t="shared" ref="F241:L241" si="330">F242+F243+F244</f>
        <v>0</v>
      </c>
      <c r="G241" s="615">
        <f t="shared" si="330"/>
        <v>0</v>
      </c>
      <c r="H241" s="615">
        <f t="shared" si="330"/>
        <v>0</v>
      </c>
      <c r="I241" s="615">
        <f t="shared" si="330"/>
        <v>0</v>
      </c>
      <c r="J241" s="641">
        <f t="shared" ref="J241" si="331">J242+J243+J244</f>
        <v>0</v>
      </c>
      <c r="K241" s="641">
        <f t="shared" si="330"/>
        <v>0</v>
      </c>
      <c r="L241" s="562">
        <f t="shared" si="330"/>
        <v>0</v>
      </c>
      <c r="M241" s="148">
        <f t="shared" ref="M241:AH241" si="332">M242+M243+M244</f>
        <v>0</v>
      </c>
      <c r="N241" s="160">
        <f t="shared" si="293"/>
        <v>0</v>
      </c>
      <c r="O241" s="78">
        <f t="shared" ref="O241:U241" si="333">O242+O243+O244</f>
        <v>0</v>
      </c>
      <c r="P241" s="13">
        <f t="shared" ref="P241" si="334">P242+P243+P244</f>
        <v>0</v>
      </c>
      <c r="Q241" s="13">
        <f t="shared" si="333"/>
        <v>0</v>
      </c>
      <c r="R241" s="13">
        <f t="shared" si="333"/>
        <v>0</v>
      </c>
      <c r="S241" s="13">
        <f t="shared" si="333"/>
        <v>0</v>
      </c>
      <c r="T241" s="13">
        <f t="shared" ref="T241" si="335">T242+T243+T244</f>
        <v>0</v>
      </c>
      <c r="U241" s="13">
        <f t="shared" si="333"/>
        <v>0</v>
      </c>
      <c r="V241" s="75">
        <f t="shared" si="332"/>
        <v>0</v>
      </c>
      <c r="W241" s="13">
        <f t="shared" si="332"/>
        <v>0</v>
      </c>
      <c r="X241" s="13">
        <f t="shared" si="332"/>
        <v>0</v>
      </c>
      <c r="Y241" s="13">
        <f t="shared" si="332"/>
        <v>0</v>
      </c>
      <c r="Z241" s="13">
        <f t="shared" si="332"/>
        <v>0</v>
      </c>
      <c r="AA241" s="80">
        <f t="shared" si="332"/>
        <v>0</v>
      </c>
      <c r="AB241" s="488">
        <f t="shared" si="285"/>
        <v>0</v>
      </c>
      <c r="AC241" s="413">
        <f t="shared" si="332"/>
        <v>0</v>
      </c>
      <c r="AD241" s="13">
        <f t="shared" si="332"/>
        <v>0</v>
      </c>
      <c r="AE241" s="80">
        <f t="shared" si="332"/>
        <v>0</v>
      </c>
      <c r="AF241" s="80">
        <f t="shared" si="332"/>
        <v>0</v>
      </c>
      <c r="AG241" s="80">
        <f t="shared" si="332"/>
        <v>0</v>
      </c>
      <c r="AH241" s="45">
        <f t="shared" si="332"/>
        <v>0</v>
      </c>
      <c r="AI241" s="168"/>
      <c r="AJ241" s="168"/>
    </row>
    <row r="242" spans="1:36" s="189" customFormat="1" ht="15" hidden="1" customHeight="1" x14ac:dyDescent="0.25">
      <c r="A242" s="125" t="s">
        <v>288</v>
      </c>
      <c r="B242" s="169" t="s">
        <v>694</v>
      </c>
      <c r="C242" s="213"/>
      <c r="D242" s="836" t="s">
        <v>706</v>
      </c>
      <c r="E242" s="836"/>
      <c r="F242" s="385">
        <f>SUM(U242:AG242)</f>
        <v>0</v>
      </c>
      <c r="G242" s="633">
        <f>SUM(U242:AG242)</f>
        <v>0</v>
      </c>
      <c r="H242" s="633">
        <f>SUM(U242:AG242)</f>
        <v>0</v>
      </c>
      <c r="I242" s="633">
        <f>SUM(U242:AG242)</f>
        <v>0</v>
      </c>
      <c r="J242" s="659">
        <f t="shared" ref="J242:K244" si="336">SUM(U242:AG242)</f>
        <v>0</v>
      </c>
      <c r="K242" s="659">
        <f t="shared" si="336"/>
        <v>0</v>
      </c>
      <c r="L242" s="580">
        <f t="shared" ref="L242:L244" si="337">SUM(V242:AH242)</f>
        <v>0</v>
      </c>
      <c r="M242" s="257"/>
      <c r="N242" s="171">
        <f t="shared" si="293"/>
        <v>0</v>
      </c>
      <c r="O242" s="181"/>
      <c r="P242" s="173"/>
      <c r="Q242" s="173"/>
      <c r="R242" s="173"/>
      <c r="S242" s="173"/>
      <c r="T242" s="173"/>
      <c r="U242" s="173"/>
      <c r="V242" s="179"/>
      <c r="W242" s="173"/>
      <c r="X242" s="173"/>
      <c r="Y242" s="173"/>
      <c r="Z242" s="173"/>
      <c r="AA242" s="174"/>
      <c r="AB242" s="486">
        <f t="shared" si="285"/>
        <v>0</v>
      </c>
      <c r="AC242" s="411"/>
      <c r="AD242" s="173"/>
      <c r="AE242" s="174"/>
      <c r="AF242" s="174"/>
      <c r="AG242" s="174"/>
      <c r="AH242" s="175"/>
      <c r="AI242" s="168"/>
      <c r="AJ242" s="168"/>
    </row>
    <row r="243" spans="1:36" s="189" customFormat="1" ht="15" hidden="1" customHeight="1" x14ac:dyDescent="0.25">
      <c r="A243" s="125" t="s">
        <v>289</v>
      </c>
      <c r="B243" s="169" t="s">
        <v>695</v>
      </c>
      <c r="C243" s="178"/>
      <c r="D243" s="814" t="s">
        <v>707</v>
      </c>
      <c r="E243" s="814"/>
      <c r="F243" s="365">
        <f>SUM(U243:AG243)</f>
        <v>0</v>
      </c>
      <c r="G243" s="613">
        <f>SUM(U243:AG243)</f>
        <v>0</v>
      </c>
      <c r="H243" s="613">
        <f>SUM(U243:AG243)</f>
        <v>0</v>
      </c>
      <c r="I243" s="613">
        <f>SUM(U243:AG243)</f>
        <v>0</v>
      </c>
      <c r="J243" s="639">
        <f t="shared" si="336"/>
        <v>0</v>
      </c>
      <c r="K243" s="639">
        <f t="shared" si="336"/>
        <v>0</v>
      </c>
      <c r="L243" s="560">
        <f t="shared" si="337"/>
        <v>0</v>
      </c>
      <c r="M243" s="170"/>
      <c r="N243" s="171">
        <f t="shared" si="293"/>
        <v>0</v>
      </c>
      <c r="O243" s="181"/>
      <c r="P243" s="173"/>
      <c r="Q243" s="173"/>
      <c r="R243" s="173"/>
      <c r="S243" s="173"/>
      <c r="T243" s="173"/>
      <c r="U243" s="173"/>
      <c r="V243" s="179"/>
      <c r="W243" s="173"/>
      <c r="X243" s="173"/>
      <c r="Y243" s="173"/>
      <c r="Z243" s="173"/>
      <c r="AA243" s="174"/>
      <c r="AB243" s="486">
        <f t="shared" si="285"/>
        <v>0</v>
      </c>
      <c r="AC243" s="411"/>
      <c r="AD243" s="173"/>
      <c r="AE243" s="174"/>
      <c r="AF243" s="174"/>
      <c r="AG243" s="174"/>
      <c r="AH243" s="175"/>
      <c r="AI243" s="168"/>
      <c r="AJ243" s="168"/>
    </row>
    <row r="244" spans="1:36" s="189" customFormat="1" ht="15" hidden="1" customHeight="1" x14ac:dyDescent="0.25">
      <c r="A244" s="125" t="s">
        <v>290</v>
      </c>
      <c r="B244" s="169" t="s">
        <v>696</v>
      </c>
      <c r="C244" s="178"/>
      <c r="D244" s="814" t="s">
        <v>708</v>
      </c>
      <c r="E244" s="814"/>
      <c r="F244" s="365">
        <f>SUM(U244:AG244)</f>
        <v>0</v>
      </c>
      <c r="G244" s="613">
        <f>SUM(U244:AG244)</f>
        <v>0</v>
      </c>
      <c r="H244" s="613">
        <f>SUM(U244:AG244)</f>
        <v>0</v>
      </c>
      <c r="I244" s="613">
        <f>SUM(U244:AG244)</f>
        <v>0</v>
      </c>
      <c r="J244" s="639">
        <f t="shared" si="336"/>
        <v>0</v>
      </c>
      <c r="K244" s="639">
        <f t="shared" si="336"/>
        <v>0</v>
      </c>
      <c r="L244" s="560">
        <f t="shared" si="337"/>
        <v>0</v>
      </c>
      <c r="M244" s="170"/>
      <c r="N244" s="171">
        <f t="shared" si="293"/>
        <v>0</v>
      </c>
      <c r="O244" s="181"/>
      <c r="P244" s="173"/>
      <c r="Q244" s="173"/>
      <c r="R244" s="173"/>
      <c r="S244" s="173"/>
      <c r="T244" s="173"/>
      <c r="U244" s="173"/>
      <c r="V244" s="179"/>
      <c r="W244" s="173"/>
      <c r="X244" s="173"/>
      <c r="Y244" s="173"/>
      <c r="Z244" s="173"/>
      <c r="AA244" s="174"/>
      <c r="AB244" s="486">
        <f t="shared" si="285"/>
        <v>0</v>
      </c>
      <c r="AC244" s="411"/>
      <c r="AD244" s="173"/>
      <c r="AE244" s="174"/>
      <c r="AF244" s="174"/>
      <c r="AG244" s="174"/>
      <c r="AH244" s="175"/>
      <c r="AI244" s="168"/>
      <c r="AJ244" s="168"/>
    </row>
    <row r="245" spans="1:36" s="18" customFormat="1" ht="15" hidden="1" customHeight="1" x14ac:dyDescent="0.25">
      <c r="A245" s="125"/>
      <c r="B245" s="52" t="s">
        <v>697</v>
      </c>
      <c r="C245" s="832" t="s">
        <v>291</v>
      </c>
      <c r="D245" s="833"/>
      <c r="E245" s="833"/>
      <c r="F245" s="367">
        <f t="shared" ref="F245:L245" si="338">F246+F247+F248+F249+F250+F251</f>
        <v>0</v>
      </c>
      <c r="G245" s="615">
        <f t="shared" si="338"/>
        <v>0</v>
      </c>
      <c r="H245" s="615">
        <f t="shared" si="338"/>
        <v>0</v>
      </c>
      <c r="I245" s="615">
        <f t="shared" si="338"/>
        <v>0</v>
      </c>
      <c r="J245" s="641">
        <f t="shared" ref="J245" si="339">J246+J247+J248+J249+J250+J251</f>
        <v>0</v>
      </c>
      <c r="K245" s="641">
        <f t="shared" si="338"/>
        <v>0</v>
      </c>
      <c r="L245" s="562">
        <f t="shared" si="338"/>
        <v>0</v>
      </c>
      <c r="M245" s="148">
        <f t="shared" ref="M245:AH245" si="340">M246+M247+M248+M249+M250+M251</f>
        <v>0</v>
      </c>
      <c r="N245" s="160">
        <f t="shared" si="293"/>
        <v>0</v>
      </c>
      <c r="O245" s="78">
        <f t="shared" ref="O245:U245" si="341">O246+O247+O248+O249+O250+O251</f>
        <v>0</v>
      </c>
      <c r="P245" s="13">
        <f t="shared" ref="P245" si="342">P246+P247+P248+P249+P250+P251</f>
        <v>0</v>
      </c>
      <c r="Q245" s="13">
        <f t="shared" si="341"/>
        <v>0</v>
      </c>
      <c r="R245" s="13">
        <f t="shared" si="341"/>
        <v>0</v>
      </c>
      <c r="S245" s="13">
        <f t="shared" si="341"/>
        <v>0</v>
      </c>
      <c r="T245" s="13">
        <f t="shared" ref="T245" si="343">T246+T247+T248+T249+T250+T251</f>
        <v>0</v>
      </c>
      <c r="U245" s="13">
        <f t="shared" si="341"/>
        <v>0</v>
      </c>
      <c r="V245" s="75">
        <f t="shared" si="340"/>
        <v>0</v>
      </c>
      <c r="W245" s="13">
        <f t="shared" si="340"/>
        <v>0</v>
      </c>
      <c r="X245" s="13">
        <f t="shared" si="340"/>
        <v>0</v>
      </c>
      <c r="Y245" s="13">
        <f t="shared" si="340"/>
        <v>0</v>
      </c>
      <c r="Z245" s="13">
        <f t="shared" si="340"/>
        <v>0</v>
      </c>
      <c r="AA245" s="80">
        <f t="shared" si="340"/>
        <v>0</v>
      </c>
      <c r="AB245" s="488">
        <f t="shared" si="285"/>
        <v>0</v>
      </c>
      <c r="AC245" s="413">
        <f t="shared" si="340"/>
        <v>0</v>
      </c>
      <c r="AD245" s="13">
        <f t="shared" si="340"/>
        <v>0</v>
      </c>
      <c r="AE245" s="80">
        <f t="shared" si="340"/>
        <v>0</v>
      </c>
      <c r="AF245" s="80">
        <f t="shared" si="340"/>
        <v>0</v>
      </c>
      <c r="AG245" s="80">
        <f t="shared" si="340"/>
        <v>0</v>
      </c>
      <c r="AH245" s="45">
        <f t="shared" si="340"/>
        <v>0</v>
      </c>
      <c r="AI245" s="168"/>
      <c r="AJ245" s="168"/>
    </row>
    <row r="246" spans="1:36" s="189" customFormat="1" ht="15" hidden="1" customHeight="1" x14ac:dyDescent="0.25">
      <c r="A246" s="125" t="s">
        <v>292</v>
      </c>
      <c r="B246" s="169" t="s">
        <v>698</v>
      </c>
      <c r="C246" s="178"/>
      <c r="D246" s="814" t="s">
        <v>383</v>
      </c>
      <c r="E246" s="814"/>
      <c r="F246" s="365">
        <f t="shared" ref="F246:F252" si="344">SUM(U246:AG246)</f>
        <v>0</v>
      </c>
      <c r="G246" s="613">
        <f t="shared" ref="G246:G252" si="345">SUM(U246:AG246)</f>
        <v>0</v>
      </c>
      <c r="H246" s="613">
        <f t="shared" ref="H246:H252" si="346">SUM(U246:AG246)</f>
        <v>0</v>
      </c>
      <c r="I246" s="613">
        <f t="shared" ref="I246:I252" si="347">SUM(U246:AG246)</f>
        <v>0</v>
      </c>
      <c r="J246" s="639">
        <f t="shared" ref="J246:K252" si="348">SUM(U246:AG246)</f>
        <v>0</v>
      </c>
      <c r="K246" s="639">
        <f t="shared" si="348"/>
        <v>0</v>
      </c>
      <c r="L246" s="560">
        <f t="shared" ref="L246:L265" si="349">SUM(V246:AH246)</f>
        <v>0</v>
      </c>
      <c r="M246" s="170"/>
      <c r="N246" s="171">
        <f t="shared" si="293"/>
        <v>0</v>
      </c>
      <c r="O246" s="181"/>
      <c r="P246" s="173"/>
      <c r="Q246" s="173"/>
      <c r="R246" s="173"/>
      <c r="S246" s="173"/>
      <c r="T246" s="173"/>
      <c r="U246" s="173"/>
      <c r="V246" s="179"/>
      <c r="W246" s="173"/>
      <c r="X246" s="173"/>
      <c r="Y246" s="173"/>
      <c r="Z246" s="173"/>
      <c r="AA246" s="174"/>
      <c r="AB246" s="486">
        <f t="shared" si="285"/>
        <v>0</v>
      </c>
      <c r="AC246" s="411"/>
      <c r="AD246" s="173"/>
      <c r="AE246" s="174"/>
      <c r="AF246" s="174"/>
      <c r="AG246" s="174"/>
      <c r="AH246" s="175"/>
      <c r="AI246" s="168"/>
      <c r="AJ246" s="168"/>
    </row>
    <row r="247" spans="1:36" s="189" customFormat="1" ht="15" hidden="1" customHeight="1" x14ac:dyDescent="0.25">
      <c r="A247" s="125" t="s">
        <v>293</v>
      </c>
      <c r="B247" s="169" t="s">
        <v>699</v>
      </c>
      <c r="C247" s="178"/>
      <c r="D247" s="814" t="s">
        <v>384</v>
      </c>
      <c r="E247" s="814"/>
      <c r="F247" s="365">
        <f t="shared" si="344"/>
        <v>0</v>
      </c>
      <c r="G247" s="613">
        <f t="shared" si="345"/>
        <v>0</v>
      </c>
      <c r="H247" s="613">
        <f t="shared" si="346"/>
        <v>0</v>
      </c>
      <c r="I247" s="613">
        <f t="shared" si="347"/>
        <v>0</v>
      </c>
      <c r="J247" s="639">
        <f t="shared" si="348"/>
        <v>0</v>
      </c>
      <c r="K247" s="639">
        <f t="shared" si="348"/>
        <v>0</v>
      </c>
      <c r="L247" s="560">
        <f t="shared" si="349"/>
        <v>0</v>
      </c>
      <c r="M247" s="170"/>
      <c r="N247" s="171">
        <f t="shared" si="293"/>
        <v>0</v>
      </c>
      <c r="O247" s="181"/>
      <c r="P247" s="173"/>
      <c r="Q247" s="173"/>
      <c r="R247" s="173"/>
      <c r="S247" s="173"/>
      <c r="T247" s="173"/>
      <c r="U247" s="173"/>
      <c r="V247" s="179"/>
      <c r="W247" s="173"/>
      <c r="X247" s="173"/>
      <c r="Y247" s="173"/>
      <c r="Z247" s="173"/>
      <c r="AA247" s="174"/>
      <c r="AB247" s="486">
        <f t="shared" si="285"/>
        <v>0</v>
      </c>
      <c r="AC247" s="411"/>
      <c r="AD247" s="173"/>
      <c r="AE247" s="174"/>
      <c r="AF247" s="174"/>
      <c r="AG247" s="174"/>
      <c r="AH247" s="175"/>
      <c r="AI247" s="168"/>
      <c r="AJ247" s="168"/>
    </row>
    <row r="248" spans="1:36" s="189" customFormat="1" ht="15" hidden="1" customHeight="1" x14ac:dyDescent="0.25">
      <c r="A248" s="125" t="s">
        <v>872</v>
      </c>
      <c r="B248" s="169" t="s">
        <v>873</v>
      </c>
      <c r="C248" s="178"/>
      <c r="D248" s="814" t="s">
        <v>874</v>
      </c>
      <c r="E248" s="814"/>
      <c r="F248" s="365">
        <f t="shared" si="344"/>
        <v>0</v>
      </c>
      <c r="G248" s="613">
        <f t="shared" si="345"/>
        <v>0</v>
      </c>
      <c r="H248" s="613">
        <f t="shared" si="346"/>
        <v>0</v>
      </c>
      <c r="I248" s="613">
        <f t="shared" si="347"/>
        <v>0</v>
      </c>
      <c r="J248" s="639">
        <f t="shared" si="348"/>
        <v>0</v>
      </c>
      <c r="K248" s="639">
        <f t="shared" si="348"/>
        <v>0</v>
      </c>
      <c r="L248" s="560">
        <f t="shared" si="349"/>
        <v>0</v>
      </c>
      <c r="M248" s="170"/>
      <c r="N248" s="171">
        <f t="shared" si="293"/>
        <v>0</v>
      </c>
      <c r="O248" s="181"/>
      <c r="P248" s="173"/>
      <c r="Q248" s="173"/>
      <c r="R248" s="173"/>
      <c r="S248" s="173"/>
      <c r="T248" s="173"/>
      <c r="U248" s="173"/>
      <c r="V248" s="179"/>
      <c r="W248" s="173"/>
      <c r="X248" s="173"/>
      <c r="Y248" s="173"/>
      <c r="Z248" s="173"/>
      <c r="AA248" s="174"/>
      <c r="AB248" s="486">
        <f t="shared" si="285"/>
        <v>0</v>
      </c>
      <c r="AC248" s="411"/>
      <c r="AD248" s="173"/>
      <c r="AE248" s="174"/>
      <c r="AF248" s="174"/>
      <c r="AG248" s="174"/>
      <c r="AH248" s="175"/>
      <c r="AI248" s="168"/>
      <c r="AJ248" s="168"/>
    </row>
    <row r="249" spans="1:36" s="189" customFormat="1" ht="15" hidden="1" customHeight="1" x14ac:dyDescent="0.25">
      <c r="A249" s="125" t="s">
        <v>294</v>
      </c>
      <c r="B249" s="169" t="s">
        <v>700</v>
      </c>
      <c r="C249" s="178"/>
      <c r="D249" s="814" t="s">
        <v>295</v>
      </c>
      <c r="E249" s="814"/>
      <c r="F249" s="365">
        <f t="shared" si="344"/>
        <v>0</v>
      </c>
      <c r="G249" s="613">
        <f t="shared" si="345"/>
        <v>0</v>
      </c>
      <c r="H249" s="613">
        <f t="shared" si="346"/>
        <v>0</v>
      </c>
      <c r="I249" s="613">
        <f t="shared" si="347"/>
        <v>0</v>
      </c>
      <c r="J249" s="639">
        <f t="shared" si="348"/>
        <v>0</v>
      </c>
      <c r="K249" s="639">
        <f t="shared" si="348"/>
        <v>0</v>
      </c>
      <c r="L249" s="560">
        <f t="shared" si="349"/>
        <v>0</v>
      </c>
      <c r="M249" s="170"/>
      <c r="N249" s="171">
        <f t="shared" si="293"/>
        <v>0</v>
      </c>
      <c r="O249" s="181"/>
      <c r="P249" s="173"/>
      <c r="Q249" s="173"/>
      <c r="R249" s="173"/>
      <c r="S249" s="173"/>
      <c r="T249" s="173"/>
      <c r="U249" s="173"/>
      <c r="V249" s="179"/>
      <c r="W249" s="173"/>
      <c r="X249" s="173"/>
      <c r="Y249" s="173"/>
      <c r="Z249" s="173"/>
      <c r="AA249" s="174"/>
      <c r="AB249" s="486">
        <f t="shared" si="285"/>
        <v>0</v>
      </c>
      <c r="AC249" s="411"/>
      <c r="AD249" s="173"/>
      <c r="AE249" s="174"/>
      <c r="AF249" s="174"/>
      <c r="AG249" s="174"/>
      <c r="AH249" s="175"/>
      <c r="AI249" s="168"/>
      <c r="AJ249" s="168"/>
    </row>
    <row r="250" spans="1:36" s="189" customFormat="1" ht="15" hidden="1" customHeight="1" x14ac:dyDescent="0.25">
      <c r="A250" s="125" t="s">
        <v>296</v>
      </c>
      <c r="B250" s="169" t="s">
        <v>701</v>
      </c>
      <c r="C250" s="178"/>
      <c r="D250" s="814" t="s">
        <v>297</v>
      </c>
      <c r="E250" s="814"/>
      <c r="F250" s="365">
        <f t="shared" si="344"/>
        <v>0</v>
      </c>
      <c r="G250" s="613">
        <f t="shared" si="345"/>
        <v>0</v>
      </c>
      <c r="H250" s="613">
        <f t="shared" si="346"/>
        <v>0</v>
      </c>
      <c r="I250" s="613">
        <f t="shared" si="347"/>
        <v>0</v>
      </c>
      <c r="J250" s="639">
        <f t="shared" si="348"/>
        <v>0</v>
      </c>
      <c r="K250" s="639">
        <f t="shared" si="348"/>
        <v>0</v>
      </c>
      <c r="L250" s="560">
        <f t="shared" si="349"/>
        <v>0</v>
      </c>
      <c r="M250" s="170"/>
      <c r="N250" s="171">
        <f t="shared" si="293"/>
        <v>0</v>
      </c>
      <c r="O250" s="181"/>
      <c r="P250" s="173"/>
      <c r="Q250" s="173"/>
      <c r="R250" s="173"/>
      <c r="S250" s="173"/>
      <c r="T250" s="173"/>
      <c r="U250" s="173"/>
      <c r="V250" s="179"/>
      <c r="W250" s="173"/>
      <c r="X250" s="173"/>
      <c r="Y250" s="173"/>
      <c r="Z250" s="173"/>
      <c r="AA250" s="174"/>
      <c r="AB250" s="486">
        <f t="shared" si="285"/>
        <v>0</v>
      </c>
      <c r="AC250" s="411"/>
      <c r="AD250" s="173"/>
      <c r="AE250" s="174"/>
      <c r="AF250" s="174"/>
      <c r="AG250" s="174"/>
      <c r="AH250" s="175"/>
      <c r="AI250" s="168"/>
      <c r="AJ250" s="168"/>
    </row>
    <row r="251" spans="1:36" s="189" customFormat="1" ht="15" hidden="1" customHeight="1" x14ac:dyDescent="0.25">
      <c r="A251" s="125" t="s">
        <v>875</v>
      </c>
      <c r="B251" s="169" t="s">
        <v>876</v>
      </c>
      <c r="C251" s="178"/>
      <c r="D251" s="814" t="s">
        <v>877</v>
      </c>
      <c r="E251" s="814"/>
      <c r="F251" s="365">
        <f t="shared" si="344"/>
        <v>0</v>
      </c>
      <c r="G251" s="613">
        <f t="shared" si="345"/>
        <v>0</v>
      </c>
      <c r="H251" s="613">
        <f t="shared" si="346"/>
        <v>0</v>
      </c>
      <c r="I251" s="613">
        <f t="shared" si="347"/>
        <v>0</v>
      </c>
      <c r="J251" s="639">
        <f t="shared" si="348"/>
        <v>0</v>
      </c>
      <c r="K251" s="639">
        <f t="shared" si="348"/>
        <v>0</v>
      </c>
      <c r="L251" s="560">
        <f t="shared" si="349"/>
        <v>0</v>
      </c>
      <c r="M251" s="170"/>
      <c r="N251" s="171">
        <f t="shared" si="293"/>
        <v>0</v>
      </c>
      <c r="O251" s="181"/>
      <c r="P251" s="173"/>
      <c r="Q251" s="173"/>
      <c r="R251" s="173"/>
      <c r="S251" s="173"/>
      <c r="T251" s="173"/>
      <c r="U251" s="173"/>
      <c r="V251" s="179"/>
      <c r="W251" s="173"/>
      <c r="X251" s="173"/>
      <c r="Y251" s="173"/>
      <c r="Z251" s="173"/>
      <c r="AA251" s="174"/>
      <c r="AB251" s="486">
        <f t="shared" si="285"/>
        <v>0</v>
      </c>
      <c r="AC251" s="411"/>
      <c r="AD251" s="173"/>
      <c r="AE251" s="174"/>
      <c r="AF251" s="174"/>
      <c r="AG251" s="174"/>
      <c r="AH251" s="175"/>
      <c r="AI251" s="168"/>
      <c r="AJ251" s="168"/>
    </row>
    <row r="252" spans="1:36" s="41" customFormat="1" ht="15" hidden="1" customHeight="1" x14ac:dyDescent="0.25">
      <c r="A252" s="125" t="s">
        <v>878</v>
      </c>
      <c r="B252" s="52" t="s">
        <v>879</v>
      </c>
      <c r="C252" s="832" t="s">
        <v>880</v>
      </c>
      <c r="D252" s="833"/>
      <c r="E252" s="833"/>
      <c r="F252" s="367">
        <f t="shared" si="344"/>
        <v>0</v>
      </c>
      <c r="G252" s="615">
        <f t="shared" si="345"/>
        <v>0</v>
      </c>
      <c r="H252" s="615">
        <f t="shared" si="346"/>
        <v>0</v>
      </c>
      <c r="I252" s="615">
        <f t="shared" si="347"/>
        <v>0</v>
      </c>
      <c r="J252" s="641">
        <f t="shared" si="348"/>
        <v>0</v>
      </c>
      <c r="K252" s="641">
        <f t="shared" si="348"/>
        <v>0</v>
      </c>
      <c r="L252" s="562">
        <f t="shared" si="349"/>
        <v>0</v>
      </c>
      <c r="M252" s="148"/>
      <c r="N252" s="160">
        <f t="shared" si="293"/>
        <v>0</v>
      </c>
      <c r="O252" s="78"/>
      <c r="P252" s="13"/>
      <c r="Q252" s="13"/>
      <c r="R252" s="13"/>
      <c r="S252" s="13"/>
      <c r="T252" s="13"/>
      <c r="U252" s="13"/>
      <c r="V252" s="75"/>
      <c r="W252" s="13"/>
      <c r="X252" s="13"/>
      <c r="Y252" s="13"/>
      <c r="Z252" s="13"/>
      <c r="AA252" s="80"/>
      <c r="AB252" s="488">
        <f t="shared" si="285"/>
        <v>0</v>
      </c>
      <c r="AC252" s="413"/>
      <c r="AD252" s="13"/>
      <c r="AE252" s="80"/>
      <c r="AF252" s="80"/>
      <c r="AG252" s="80"/>
      <c r="AH252" s="45"/>
      <c r="AI252" s="168"/>
      <c r="AJ252" s="168"/>
    </row>
    <row r="253" spans="1:36" s="41" customFormat="1" x14ac:dyDescent="0.25">
      <c r="A253" s="125" t="s">
        <v>298</v>
      </c>
      <c r="B253" s="52" t="s">
        <v>702</v>
      </c>
      <c r="C253" s="832" t="s">
        <v>299</v>
      </c>
      <c r="D253" s="833"/>
      <c r="E253" s="833"/>
      <c r="F253" s="367">
        <v>4648682</v>
      </c>
      <c r="G253" s="615">
        <v>4648682</v>
      </c>
      <c r="H253" s="615">
        <v>4648682</v>
      </c>
      <c r="I253" s="615">
        <v>4648682</v>
      </c>
      <c r="J253" s="641">
        <v>4648682</v>
      </c>
      <c r="K253" s="641">
        <v>4648682</v>
      </c>
      <c r="L253" s="562">
        <f>SUM(AB253:AH253)</f>
        <v>4648682</v>
      </c>
      <c r="M253" s="148"/>
      <c r="N253" s="160">
        <f t="shared" si="293"/>
        <v>4648682</v>
      </c>
      <c r="O253" s="78"/>
      <c r="P253" s="13">
        <f>N253</f>
        <v>4648682</v>
      </c>
      <c r="Q253" s="13"/>
      <c r="R253" s="13"/>
      <c r="S253" s="13"/>
      <c r="T253" s="13"/>
      <c r="U253" s="13"/>
      <c r="V253" s="75">
        <v>4648682</v>
      </c>
      <c r="W253" s="13"/>
      <c r="X253" s="13"/>
      <c r="Y253" s="13"/>
      <c r="Z253" s="13"/>
      <c r="AA253" s="80"/>
      <c r="AB253" s="488">
        <f t="shared" si="285"/>
        <v>4648682</v>
      </c>
      <c r="AC253" s="413"/>
      <c r="AD253" s="13"/>
      <c r="AE253" s="80"/>
      <c r="AF253" s="80"/>
      <c r="AG253" s="80"/>
      <c r="AH253" s="45"/>
      <c r="AI253" s="168"/>
      <c r="AJ253" s="168"/>
    </row>
    <row r="254" spans="1:36" s="41" customFormat="1" x14ac:dyDescent="0.25">
      <c r="A254" s="125" t="s">
        <v>300</v>
      </c>
      <c r="B254" s="52" t="s">
        <v>703</v>
      </c>
      <c r="C254" s="832" t="s">
        <v>881</v>
      </c>
      <c r="D254" s="833"/>
      <c r="E254" s="833"/>
      <c r="F254" s="367">
        <f t="shared" ref="F254:M254" si="350">F255+F258</f>
        <v>118448961</v>
      </c>
      <c r="G254" s="615">
        <f t="shared" si="350"/>
        <v>118448691</v>
      </c>
      <c r="H254" s="615">
        <f t="shared" si="350"/>
        <v>118691424.2</v>
      </c>
      <c r="I254" s="615">
        <f t="shared" ref="I254:J254" si="351">I255+I258</f>
        <v>119098945.34666666</v>
      </c>
      <c r="J254" s="641">
        <f t="shared" si="351"/>
        <v>118453874</v>
      </c>
      <c r="K254" s="641">
        <f t="shared" si="350"/>
        <v>118840720</v>
      </c>
      <c r="L254" s="562">
        <f t="shared" si="350"/>
        <v>118023059</v>
      </c>
      <c r="M254" s="148">
        <f t="shared" si="350"/>
        <v>0</v>
      </c>
      <c r="N254" s="160">
        <f t="shared" si="293"/>
        <v>118023059</v>
      </c>
      <c r="O254" s="78">
        <f t="shared" ref="O254:AH254" si="352">O255+O258</f>
        <v>0</v>
      </c>
      <c r="P254" s="13">
        <f t="shared" ref="P254" si="353">P255+P258</f>
        <v>0</v>
      </c>
      <c r="Q254" s="13">
        <f t="shared" si="352"/>
        <v>118023059</v>
      </c>
      <c r="R254" s="13">
        <f t="shared" si="352"/>
        <v>0</v>
      </c>
      <c r="S254" s="13">
        <f t="shared" si="352"/>
        <v>0</v>
      </c>
      <c r="T254" s="13">
        <f t="shared" si="352"/>
        <v>0</v>
      </c>
      <c r="U254" s="13">
        <f t="shared" si="352"/>
        <v>0</v>
      </c>
      <c r="V254" s="75">
        <f t="shared" si="352"/>
        <v>7686802</v>
      </c>
      <c r="W254" s="13">
        <f t="shared" si="352"/>
        <v>13632843</v>
      </c>
      <c r="X254" s="13">
        <f t="shared" si="352"/>
        <v>9279930</v>
      </c>
      <c r="Y254" s="13">
        <f t="shared" si="352"/>
        <v>9772969</v>
      </c>
      <c r="Z254" s="13">
        <f t="shared" si="352"/>
        <v>9546927</v>
      </c>
      <c r="AA254" s="80">
        <f t="shared" si="352"/>
        <v>8837676</v>
      </c>
      <c r="AB254" s="488">
        <f t="shared" si="285"/>
        <v>58757147</v>
      </c>
      <c r="AC254" s="413">
        <f t="shared" si="352"/>
        <v>9148708</v>
      </c>
      <c r="AD254" s="13">
        <f t="shared" si="352"/>
        <v>9904450</v>
      </c>
      <c r="AE254" s="80">
        <f t="shared" si="352"/>
        <v>9408612</v>
      </c>
      <c r="AF254" s="80">
        <f t="shared" si="352"/>
        <v>10181991</v>
      </c>
      <c r="AG254" s="80">
        <f t="shared" si="352"/>
        <v>9453617</v>
      </c>
      <c r="AH254" s="45">
        <f t="shared" si="352"/>
        <v>11168534</v>
      </c>
      <c r="AI254" s="168"/>
      <c r="AJ254" s="168"/>
    </row>
    <row r="255" spans="1:36" s="189" customFormat="1" x14ac:dyDescent="0.25">
      <c r="A255" s="125"/>
      <c r="B255" s="169"/>
      <c r="C255" s="213"/>
      <c r="D255" s="327" t="s">
        <v>978</v>
      </c>
      <c r="E255" s="327"/>
      <c r="F255" s="365">
        <f t="shared" ref="F255:M255" si="354">SUM(F256:F257)</f>
        <v>36942400</v>
      </c>
      <c r="G255" s="613">
        <f t="shared" si="354"/>
        <v>36942400</v>
      </c>
      <c r="H255" s="613">
        <f t="shared" si="354"/>
        <v>36942400</v>
      </c>
      <c r="I255" s="613">
        <f t="shared" ref="I255:J255" si="355">SUM(I256:I257)</f>
        <v>36942400</v>
      </c>
      <c r="J255" s="639">
        <f t="shared" si="355"/>
        <v>36942400</v>
      </c>
      <c r="K255" s="639">
        <f t="shared" si="354"/>
        <v>36942400</v>
      </c>
      <c r="L255" s="560">
        <f t="shared" si="354"/>
        <v>36124739</v>
      </c>
      <c r="M255" s="170">
        <f t="shared" si="354"/>
        <v>0</v>
      </c>
      <c r="N255" s="171">
        <f t="shared" ref="N255:N262" si="356">SUM(L255:M255)</f>
        <v>36124739</v>
      </c>
      <c r="O255" s="181">
        <f t="shared" ref="O255:AH255" si="357">SUM(O256:O257)</f>
        <v>0</v>
      </c>
      <c r="P255" s="173">
        <f t="shared" ref="P255" si="358">SUM(P256:P257)</f>
        <v>0</v>
      </c>
      <c r="Q255" s="173">
        <f t="shared" si="357"/>
        <v>36124739</v>
      </c>
      <c r="R255" s="173">
        <f t="shared" si="357"/>
        <v>0</v>
      </c>
      <c r="S255" s="173">
        <f t="shared" si="357"/>
        <v>0</v>
      </c>
      <c r="T255" s="173">
        <f t="shared" si="357"/>
        <v>0</v>
      </c>
      <c r="U255" s="173">
        <f t="shared" si="357"/>
        <v>0</v>
      </c>
      <c r="V255" s="179">
        <f t="shared" si="357"/>
        <v>2715474</v>
      </c>
      <c r="W255" s="173">
        <f t="shared" si="357"/>
        <v>3806376</v>
      </c>
      <c r="X255" s="173">
        <f t="shared" si="357"/>
        <v>3636925</v>
      </c>
      <c r="Y255" s="173">
        <f t="shared" si="357"/>
        <v>3416140</v>
      </c>
      <c r="Z255" s="173">
        <f t="shared" si="357"/>
        <v>2553209</v>
      </c>
      <c r="AA255" s="174">
        <f t="shared" si="357"/>
        <v>2505589</v>
      </c>
      <c r="AB255" s="486">
        <f t="shared" si="285"/>
        <v>18633713</v>
      </c>
      <c r="AC255" s="411">
        <f t="shared" si="357"/>
        <v>2554521</v>
      </c>
      <c r="AD255" s="173">
        <f t="shared" si="357"/>
        <v>2928156</v>
      </c>
      <c r="AE255" s="174">
        <f t="shared" si="357"/>
        <v>2973500</v>
      </c>
      <c r="AF255" s="174">
        <f t="shared" si="357"/>
        <v>3036737</v>
      </c>
      <c r="AG255" s="174">
        <f t="shared" si="357"/>
        <v>2715248</v>
      </c>
      <c r="AH255" s="175">
        <f t="shared" si="357"/>
        <v>3282864</v>
      </c>
      <c r="AI255" s="168"/>
      <c r="AJ255" s="168"/>
    </row>
    <row r="256" spans="1:36" x14ac:dyDescent="0.25">
      <c r="B256" s="54"/>
      <c r="C256" s="237"/>
      <c r="D256" s="307"/>
      <c r="E256" s="326" t="s">
        <v>1014</v>
      </c>
      <c r="F256" s="373">
        <v>33342400</v>
      </c>
      <c r="G256" s="621">
        <v>33342400</v>
      </c>
      <c r="H256" s="621">
        <v>33342400</v>
      </c>
      <c r="I256" s="621">
        <v>33342400</v>
      </c>
      <c r="J256" s="647">
        <v>33342400</v>
      </c>
      <c r="K256" s="647">
        <v>33342400</v>
      </c>
      <c r="L256" s="568">
        <f t="shared" ref="L256:L257" si="359">SUM(AB256:AH256)</f>
        <v>33342400</v>
      </c>
      <c r="M256" s="141"/>
      <c r="N256" s="159">
        <f t="shared" si="356"/>
        <v>33342400</v>
      </c>
      <c r="O256" s="77"/>
      <c r="P256" s="1"/>
      <c r="Q256" s="1">
        <f>N256</f>
        <v>33342400</v>
      </c>
      <c r="R256" s="1"/>
      <c r="S256" s="1"/>
      <c r="T256" s="1"/>
      <c r="U256" s="1"/>
      <c r="V256" s="73">
        <v>2715474</v>
      </c>
      <c r="W256" s="1">
        <v>3806376</v>
      </c>
      <c r="X256" s="1">
        <v>3636925</v>
      </c>
      <c r="Y256" s="1">
        <v>3416140</v>
      </c>
      <c r="Z256" s="1">
        <v>2553209</v>
      </c>
      <c r="AA256" s="79">
        <v>2505589</v>
      </c>
      <c r="AB256" s="489">
        <f t="shared" si="285"/>
        <v>18633713</v>
      </c>
      <c r="AC256" s="414">
        <v>2554521</v>
      </c>
      <c r="AD256" s="1">
        <v>2928156</v>
      </c>
      <c r="AE256" s="79">
        <v>2973500</v>
      </c>
      <c r="AF256" s="79">
        <v>3036737</v>
      </c>
      <c r="AG256" s="79">
        <v>2715248</v>
      </c>
      <c r="AH256" s="44">
        <v>500525</v>
      </c>
      <c r="AI256" s="168"/>
      <c r="AJ256" s="168"/>
    </row>
    <row r="257" spans="1:36" x14ac:dyDescent="0.25">
      <c r="B257" s="54"/>
      <c r="C257" s="237"/>
      <c r="D257" s="307"/>
      <c r="E257" s="326" t="s">
        <v>1049</v>
      </c>
      <c r="F257" s="373">
        <v>3600000</v>
      </c>
      <c r="G257" s="621">
        <v>3600000</v>
      </c>
      <c r="H257" s="621">
        <v>3600000</v>
      </c>
      <c r="I257" s="621">
        <v>3600000</v>
      </c>
      <c r="J257" s="647">
        <v>3600000</v>
      </c>
      <c r="K257" s="647">
        <v>3600000</v>
      </c>
      <c r="L257" s="568">
        <f t="shared" si="359"/>
        <v>2782339</v>
      </c>
      <c r="M257" s="141"/>
      <c r="N257" s="159">
        <f t="shared" si="356"/>
        <v>2782339</v>
      </c>
      <c r="O257" s="77"/>
      <c r="P257" s="1"/>
      <c r="Q257" s="1">
        <f t="shared" ref="Q257:Q262" si="360">N257</f>
        <v>2782339</v>
      </c>
      <c r="R257" s="1"/>
      <c r="S257" s="1"/>
      <c r="T257" s="1"/>
      <c r="U257" s="1"/>
      <c r="V257" s="73"/>
      <c r="W257" s="1"/>
      <c r="X257" s="1"/>
      <c r="Y257" s="1"/>
      <c r="Z257" s="1"/>
      <c r="AA257" s="79"/>
      <c r="AB257" s="489">
        <f t="shared" si="285"/>
        <v>0</v>
      </c>
      <c r="AC257" s="414"/>
      <c r="AD257" s="1"/>
      <c r="AE257" s="79"/>
      <c r="AF257" s="79"/>
      <c r="AG257" s="79"/>
      <c r="AH257" s="44">
        <v>2782339</v>
      </c>
      <c r="AI257" s="168"/>
      <c r="AJ257" s="168"/>
    </row>
    <row r="258" spans="1:36" s="189" customFormat="1" x14ac:dyDescent="0.25">
      <c r="A258" s="308"/>
      <c r="B258" s="169"/>
      <c r="C258" s="213"/>
      <c r="D258" s="327" t="s">
        <v>979</v>
      </c>
      <c r="E258" s="327"/>
      <c r="F258" s="365">
        <f t="shared" ref="F258:M258" si="361">SUM(F259:F262)</f>
        <v>81506561</v>
      </c>
      <c r="G258" s="613">
        <f t="shared" si="361"/>
        <v>81506291</v>
      </c>
      <c r="H258" s="613">
        <f t="shared" si="361"/>
        <v>81749024.200000003</v>
      </c>
      <c r="I258" s="613">
        <f t="shared" ref="I258:J258" si="362">SUM(I259:I262)</f>
        <v>82156545.346666664</v>
      </c>
      <c r="J258" s="639">
        <f t="shared" si="362"/>
        <v>81511474</v>
      </c>
      <c r="K258" s="639">
        <f t="shared" si="361"/>
        <v>81898320</v>
      </c>
      <c r="L258" s="560">
        <f t="shared" si="361"/>
        <v>81898320</v>
      </c>
      <c r="M258" s="170">
        <f t="shared" si="361"/>
        <v>0</v>
      </c>
      <c r="N258" s="171">
        <f t="shared" si="356"/>
        <v>81898320</v>
      </c>
      <c r="O258" s="181">
        <f t="shared" ref="O258:AH258" si="363">SUM(O259:O262)</f>
        <v>0</v>
      </c>
      <c r="P258" s="173">
        <f t="shared" ref="P258" si="364">SUM(P259:P262)</f>
        <v>0</v>
      </c>
      <c r="Q258" s="173">
        <f t="shared" si="363"/>
        <v>81898320</v>
      </c>
      <c r="R258" s="173">
        <f t="shared" si="363"/>
        <v>0</v>
      </c>
      <c r="S258" s="173">
        <f t="shared" si="363"/>
        <v>0</v>
      </c>
      <c r="T258" s="173">
        <f t="shared" si="363"/>
        <v>0</v>
      </c>
      <c r="U258" s="173">
        <f t="shared" si="363"/>
        <v>0</v>
      </c>
      <c r="V258" s="179">
        <f t="shared" si="363"/>
        <v>4971328</v>
      </c>
      <c r="W258" s="173">
        <f t="shared" si="363"/>
        <v>9826467</v>
      </c>
      <c r="X258" s="173">
        <f t="shared" si="363"/>
        <v>5643005</v>
      </c>
      <c r="Y258" s="173">
        <f t="shared" si="363"/>
        <v>6356829</v>
      </c>
      <c r="Z258" s="173">
        <f t="shared" si="363"/>
        <v>6993718</v>
      </c>
      <c r="AA258" s="174">
        <f t="shared" si="363"/>
        <v>6332087</v>
      </c>
      <c r="AB258" s="486">
        <f t="shared" si="285"/>
        <v>40123434</v>
      </c>
      <c r="AC258" s="411">
        <f t="shared" si="363"/>
        <v>6594187</v>
      </c>
      <c r="AD258" s="173">
        <f t="shared" si="363"/>
        <v>6976294</v>
      </c>
      <c r="AE258" s="174">
        <f t="shared" si="363"/>
        <v>6435112</v>
      </c>
      <c r="AF258" s="174">
        <f t="shared" si="363"/>
        <v>7145254</v>
      </c>
      <c r="AG258" s="174">
        <f t="shared" si="363"/>
        <v>6738369</v>
      </c>
      <c r="AH258" s="175">
        <f t="shared" si="363"/>
        <v>7885670</v>
      </c>
      <c r="AI258" s="168"/>
      <c r="AJ258" s="168"/>
    </row>
    <row r="259" spans="1:36" x14ac:dyDescent="0.25">
      <c r="B259" s="54"/>
      <c r="C259" s="237"/>
      <c r="D259" s="307"/>
      <c r="E259" s="326" t="s">
        <v>1050</v>
      </c>
      <c r="F259" s="373">
        <v>54264090</v>
      </c>
      <c r="G259" s="621">
        <v>54264090</v>
      </c>
      <c r="H259" s="621">
        <v>55431817</v>
      </c>
      <c r="I259" s="621">
        <v>53042896</v>
      </c>
      <c r="J259" s="647">
        <v>53042896</v>
      </c>
      <c r="K259" s="647">
        <v>58534182</v>
      </c>
      <c r="L259" s="568">
        <f t="shared" ref="L259:L262" si="365">SUM(AB259:AH259)</f>
        <v>58534182</v>
      </c>
      <c r="M259" s="141"/>
      <c r="N259" s="159">
        <f t="shared" si="356"/>
        <v>58534182</v>
      </c>
      <c r="O259" s="77"/>
      <c r="P259" s="1"/>
      <c r="Q259" s="1">
        <f t="shared" si="360"/>
        <v>58534182</v>
      </c>
      <c r="R259" s="1"/>
      <c r="S259" s="1"/>
      <c r="T259" s="1"/>
      <c r="U259" s="1"/>
      <c r="V259" s="73">
        <v>4971328</v>
      </c>
      <c r="W259" s="1">
        <f>4326276+(5690943-V259)+1594923</f>
        <v>6640814</v>
      </c>
      <c r="X259" s="1">
        <f>4326276+42468</f>
        <v>4368744</v>
      </c>
      <c r="Y259" s="1">
        <f>4326276+756292</f>
        <v>5082568</v>
      </c>
      <c r="Z259" s="1">
        <f>4326276+1393181</f>
        <v>5719457</v>
      </c>
      <c r="AA259" s="79">
        <v>4572490</v>
      </c>
      <c r="AB259" s="489">
        <f t="shared" si="285"/>
        <v>31355401</v>
      </c>
      <c r="AC259" s="414"/>
      <c r="AD259" s="1">
        <f>4830224+657667</f>
        <v>5487891</v>
      </c>
      <c r="AE259" s="79">
        <v>4811703</v>
      </c>
      <c r="AF259" s="79">
        <v>5223736</v>
      </c>
      <c r="AG259" s="79">
        <v>6738369</v>
      </c>
      <c r="AH259" s="44">
        <v>4917082</v>
      </c>
      <c r="AI259" s="168"/>
      <c r="AJ259" s="168"/>
    </row>
    <row r="260" spans="1:36" x14ac:dyDescent="0.25">
      <c r="B260" s="54"/>
      <c r="C260" s="237"/>
      <c r="D260" s="307"/>
      <c r="E260" s="326" t="s">
        <v>1051</v>
      </c>
      <c r="F260" s="373">
        <v>8782921</v>
      </c>
      <c r="G260" s="621">
        <v>8782651</v>
      </c>
      <c r="H260" s="621">
        <v>7127763</v>
      </c>
      <c r="I260" s="621">
        <v>9924203.3466666695</v>
      </c>
      <c r="J260" s="647">
        <v>9699964</v>
      </c>
      <c r="K260" s="647">
        <v>5796211</v>
      </c>
      <c r="L260" s="568">
        <f t="shared" si="365"/>
        <v>5796211</v>
      </c>
      <c r="M260" s="141"/>
      <c r="N260" s="159">
        <f t="shared" si="356"/>
        <v>5796211</v>
      </c>
      <c r="O260" s="77"/>
      <c r="P260" s="1"/>
      <c r="Q260" s="1">
        <f t="shared" si="360"/>
        <v>5796211</v>
      </c>
      <c r="R260" s="1"/>
      <c r="S260" s="1"/>
      <c r="T260" s="1"/>
      <c r="U260" s="1"/>
      <c r="V260" s="73"/>
      <c r="W260" s="1"/>
      <c r="X260" s="1"/>
      <c r="Y260" s="1"/>
      <c r="Z260" s="1"/>
      <c r="AA260" s="79">
        <v>485336</v>
      </c>
      <c r="AB260" s="489">
        <f t="shared" si="285"/>
        <v>485336</v>
      </c>
      <c r="AC260" s="414">
        <v>4384852</v>
      </c>
      <c r="AD260" s="1"/>
      <c r="AE260" s="79"/>
      <c r="AF260" s="79">
        <v>593556</v>
      </c>
      <c r="AG260" s="79"/>
      <c r="AH260" s="44">
        <v>332467</v>
      </c>
      <c r="AI260" s="168"/>
      <c r="AJ260" s="168"/>
    </row>
    <row r="261" spans="1:36" x14ac:dyDescent="0.25">
      <c r="B261" s="54"/>
      <c r="C261" s="237"/>
      <c r="D261" s="326"/>
      <c r="E261" s="326" t="s">
        <v>1052</v>
      </c>
      <c r="F261" s="373">
        <v>15928262</v>
      </c>
      <c r="G261" s="621">
        <v>15928262</v>
      </c>
      <c r="H261" s="621">
        <v>15928262.200000003</v>
      </c>
      <c r="I261" s="621">
        <v>17692277</v>
      </c>
      <c r="J261" s="647">
        <v>17692277</v>
      </c>
      <c r="K261" s="647">
        <v>15942375</v>
      </c>
      <c r="L261" s="568">
        <f t="shared" si="365"/>
        <v>15942375</v>
      </c>
      <c r="M261" s="141"/>
      <c r="N261" s="159">
        <f t="shared" ref="N261" si="366">SUM(L261:M261)</f>
        <v>15942375</v>
      </c>
      <c r="O261" s="77"/>
      <c r="P261" s="1"/>
      <c r="Q261" s="1">
        <f t="shared" ref="Q261" si="367">N261</f>
        <v>15942375</v>
      </c>
      <c r="R261" s="1"/>
      <c r="S261" s="1"/>
      <c r="T261" s="1"/>
      <c r="U261" s="1"/>
      <c r="V261" s="73"/>
      <c r="W261" s="1">
        <f>1911392+1274261</f>
        <v>3185653</v>
      </c>
      <c r="X261" s="1">
        <v>1274261</v>
      </c>
      <c r="Y261" s="1">
        <v>1274261</v>
      </c>
      <c r="Z261" s="1">
        <v>1274261</v>
      </c>
      <c r="AA261" s="79">
        <v>1274261</v>
      </c>
      <c r="AB261" s="489">
        <f t="shared" si="285"/>
        <v>8282697</v>
      </c>
      <c r="AC261" s="414">
        <f>1215506+464562</f>
        <v>1680068</v>
      </c>
      <c r="AD261" s="1">
        <f>600000+805077</f>
        <v>1405077</v>
      </c>
      <c r="AE261" s="79">
        <f>1050000+804642-315351</f>
        <v>1539291</v>
      </c>
      <c r="AF261" s="79">
        <v>1110970</v>
      </c>
      <c r="AG261" s="79"/>
      <c r="AH261" s="44">
        <v>1924272</v>
      </c>
      <c r="AI261" s="168"/>
      <c r="AJ261" s="168"/>
    </row>
    <row r="262" spans="1:36" ht="15.75" thickBot="1" x14ac:dyDescent="0.3">
      <c r="B262" s="54"/>
      <c r="C262" s="237"/>
      <c r="D262" s="326"/>
      <c r="E262" s="326" t="s">
        <v>1053</v>
      </c>
      <c r="F262" s="373">
        <v>2531288</v>
      </c>
      <c r="G262" s="621">
        <v>2531288</v>
      </c>
      <c r="H262" s="621">
        <v>3261182</v>
      </c>
      <c r="I262" s="621">
        <v>1497169</v>
      </c>
      <c r="J262" s="647">
        <v>1076337</v>
      </c>
      <c r="K262" s="647">
        <v>1625552</v>
      </c>
      <c r="L262" s="568">
        <f t="shared" si="365"/>
        <v>1625552</v>
      </c>
      <c r="M262" s="141"/>
      <c r="N262" s="159">
        <f t="shared" si="356"/>
        <v>1625552</v>
      </c>
      <c r="O262" s="77"/>
      <c r="P262" s="1"/>
      <c r="Q262" s="1">
        <f t="shared" si="360"/>
        <v>1625552</v>
      </c>
      <c r="R262" s="1"/>
      <c r="S262" s="1"/>
      <c r="T262" s="1"/>
      <c r="U262" s="1"/>
      <c r="V262" s="73"/>
      <c r="W262" s="1"/>
      <c r="X262" s="1"/>
      <c r="Y262" s="1"/>
      <c r="Z262" s="1"/>
      <c r="AA262" s="79"/>
      <c r="AB262" s="489">
        <f t="shared" si="285"/>
        <v>0</v>
      </c>
      <c r="AC262" s="414">
        <v>529267</v>
      </c>
      <c r="AD262" s="1">
        <f>83326</f>
        <v>83326</v>
      </c>
      <c r="AE262" s="79">
        <v>84118</v>
      </c>
      <c r="AF262" s="79">
        <v>216992</v>
      </c>
      <c r="AG262" s="79"/>
      <c r="AH262" s="44">
        <v>711849</v>
      </c>
      <c r="AI262" s="168"/>
      <c r="AJ262" s="168"/>
    </row>
    <row r="263" spans="1:36" s="41" customFormat="1" ht="15" hidden="1" customHeight="1" x14ac:dyDescent="0.25">
      <c r="A263" s="125" t="s">
        <v>301</v>
      </c>
      <c r="B263" s="52" t="s">
        <v>704</v>
      </c>
      <c r="C263" s="832" t="s">
        <v>882</v>
      </c>
      <c r="D263" s="833"/>
      <c r="E263" s="833"/>
      <c r="F263" s="367">
        <f>SUM(U263:AG263)</f>
        <v>0</v>
      </c>
      <c r="G263" s="615">
        <f>SUM(U263:AG263)</f>
        <v>0</v>
      </c>
      <c r="H263" s="615">
        <f>SUM(U263:AG263)</f>
        <v>0</v>
      </c>
      <c r="I263" s="615">
        <f>SUM(U263:AG263)</f>
        <v>0</v>
      </c>
      <c r="J263" s="641">
        <f t="shared" ref="J263:K265" si="368">SUM(U263:AG263)</f>
        <v>0</v>
      </c>
      <c r="K263" s="641">
        <f t="shared" si="368"/>
        <v>0</v>
      </c>
      <c r="L263" s="562">
        <f t="shared" si="349"/>
        <v>0</v>
      </c>
      <c r="M263" s="148"/>
      <c r="N263" s="160">
        <f t="shared" si="293"/>
        <v>0</v>
      </c>
      <c r="O263" s="78"/>
      <c r="P263" s="13"/>
      <c r="Q263" s="13"/>
      <c r="R263" s="13"/>
      <c r="S263" s="13"/>
      <c r="T263" s="13"/>
      <c r="U263" s="13"/>
      <c r="V263" s="75"/>
      <c r="W263" s="13"/>
      <c r="X263" s="13"/>
      <c r="Y263" s="13"/>
      <c r="Z263" s="13"/>
      <c r="AA263" s="80"/>
      <c r="AB263" s="488">
        <f t="shared" si="285"/>
        <v>0</v>
      </c>
      <c r="AC263" s="413"/>
      <c r="AD263" s="13"/>
      <c r="AE263" s="80"/>
      <c r="AF263" s="80"/>
      <c r="AG263" s="80"/>
      <c r="AH263" s="45"/>
      <c r="AI263" s="168"/>
      <c r="AJ263" s="168">
        <v>59591</v>
      </c>
    </row>
    <row r="264" spans="1:36" s="41" customFormat="1" ht="15" hidden="1" customHeight="1" x14ac:dyDescent="0.25">
      <c r="A264" s="125" t="s">
        <v>302</v>
      </c>
      <c r="B264" s="52" t="s">
        <v>705</v>
      </c>
      <c r="C264" s="832" t="s">
        <v>303</v>
      </c>
      <c r="D264" s="833"/>
      <c r="E264" s="833"/>
      <c r="F264" s="367">
        <f>SUM(U264:AG264)</f>
        <v>0</v>
      </c>
      <c r="G264" s="615">
        <f>SUM(U264:AG264)</f>
        <v>0</v>
      </c>
      <c r="H264" s="615">
        <f>SUM(U264:AG264)</f>
        <v>0</v>
      </c>
      <c r="I264" s="615">
        <f>SUM(U264:AG264)</f>
        <v>0</v>
      </c>
      <c r="J264" s="641">
        <f t="shared" si="368"/>
        <v>0</v>
      </c>
      <c r="K264" s="641">
        <f t="shared" si="368"/>
        <v>0</v>
      </c>
      <c r="L264" s="562">
        <f t="shared" si="349"/>
        <v>0</v>
      </c>
      <c r="M264" s="148"/>
      <c r="N264" s="160">
        <f t="shared" si="293"/>
        <v>0</v>
      </c>
      <c r="O264" s="78"/>
      <c r="P264" s="13"/>
      <c r="Q264" s="13"/>
      <c r="R264" s="13"/>
      <c r="S264" s="13"/>
      <c r="T264" s="13"/>
      <c r="U264" s="13"/>
      <c r="V264" s="75"/>
      <c r="W264" s="13"/>
      <c r="X264" s="13"/>
      <c r="Y264" s="13"/>
      <c r="Z264" s="13"/>
      <c r="AA264" s="80"/>
      <c r="AB264" s="488">
        <f t="shared" si="285"/>
        <v>0</v>
      </c>
      <c r="AC264" s="413"/>
      <c r="AD264" s="13"/>
      <c r="AE264" s="80"/>
      <c r="AF264" s="80"/>
      <c r="AG264" s="80"/>
      <c r="AH264" s="45"/>
      <c r="AI264" s="168"/>
      <c r="AJ264" s="168"/>
    </row>
    <row r="265" spans="1:36" s="41" customFormat="1" ht="15" hidden="1" customHeight="1" x14ac:dyDescent="0.25">
      <c r="A265" s="125" t="s">
        <v>883</v>
      </c>
      <c r="B265" s="52" t="s">
        <v>884</v>
      </c>
      <c r="C265" s="832" t="s">
        <v>886</v>
      </c>
      <c r="D265" s="833"/>
      <c r="E265" s="833"/>
      <c r="F265" s="367">
        <f>SUM(U265:AG265)</f>
        <v>0</v>
      </c>
      <c r="G265" s="615">
        <f>SUM(U265:AG265)</f>
        <v>0</v>
      </c>
      <c r="H265" s="615">
        <f>SUM(U265:AG265)</f>
        <v>0</v>
      </c>
      <c r="I265" s="615">
        <f>SUM(U265:AG265)</f>
        <v>0</v>
      </c>
      <c r="J265" s="641">
        <f t="shared" si="368"/>
        <v>0</v>
      </c>
      <c r="K265" s="641">
        <f t="shared" si="368"/>
        <v>0</v>
      </c>
      <c r="L265" s="562">
        <f t="shared" si="349"/>
        <v>0</v>
      </c>
      <c r="M265" s="148"/>
      <c r="N265" s="160">
        <f t="shared" si="293"/>
        <v>0</v>
      </c>
      <c r="O265" s="78"/>
      <c r="P265" s="13"/>
      <c r="Q265" s="13"/>
      <c r="R265" s="13"/>
      <c r="S265" s="13"/>
      <c r="T265" s="13"/>
      <c r="U265" s="13"/>
      <c r="V265" s="75"/>
      <c r="W265" s="13"/>
      <c r="X265" s="13"/>
      <c r="Y265" s="13"/>
      <c r="Z265" s="13"/>
      <c r="AA265" s="80"/>
      <c r="AB265" s="488">
        <f t="shared" ref="AB265:AB277" si="369">SUM(V265:AA265)</f>
        <v>0</v>
      </c>
      <c r="AC265" s="413"/>
      <c r="AD265" s="13"/>
      <c r="AE265" s="80"/>
      <c r="AF265" s="80"/>
      <c r="AG265" s="80"/>
      <c r="AH265" s="45"/>
      <c r="AI265" s="168"/>
      <c r="AJ265" s="168"/>
    </row>
    <row r="266" spans="1:36" s="41" customFormat="1" ht="15" hidden="1" customHeight="1" x14ac:dyDescent="0.25">
      <c r="A266" s="125"/>
      <c r="B266" s="52" t="s">
        <v>885</v>
      </c>
      <c r="C266" s="832" t="s">
        <v>887</v>
      </c>
      <c r="D266" s="833"/>
      <c r="E266" s="833"/>
      <c r="F266" s="367">
        <f t="shared" ref="F266:L266" si="370">F267+F268</f>
        <v>0</v>
      </c>
      <c r="G266" s="615">
        <f t="shared" si="370"/>
        <v>0</v>
      </c>
      <c r="H266" s="615">
        <f t="shared" si="370"/>
        <v>0</v>
      </c>
      <c r="I266" s="615">
        <f t="shared" si="370"/>
        <v>0</v>
      </c>
      <c r="J266" s="641">
        <f t="shared" ref="J266" si="371">J267+J268</f>
        <v>0</v>
      </c>
      <c r="K266" s="641">
        <f t="shared" si="370"/>
        <v>0</v>
      </c>
      <c r="L266" s="562">
        <f t="shared" si="370"/>
        <v>0</v>
      </c>
      <c r="M266" s="148">
        <f t="shared" ref="M266:AH266" si="372">M267+M268</f>
        <v>0</v>
      </c>
      <c r="N266" s="160">
        <f t="shared" si="293"/>
        <v>0</v>
      </c>
      <c r="O266" s="78">
        <f t="shared" ref="O266:U266" si="373">O267+O268</f>
        <v>0</v>
      </c>
      <c r="P266" s="13">
        <f t="shared" ref="P266" si="374">P267+P268</f>
        <v>0</v>
      </c>
      <c r="Q266" s="13">
        <f t="shared" si="373"/>
        <v>0</v>
      </c>
      <c r="R266" s="13">
        <f t="shared" si="373"/>
        <v>0</v>
      </c>
      <c r="S266" s="13">
        <f t="shared" si="373"/>
        <v>0</v>
      </c>
      <c r="T266" s="13">
        <f t="shared" ref="T266" si="375">T267+T268</f>
        <v>0</v>
      </c>
      <c r="U266" s="13">
        <f t="shared" si="373"/>
        <v>0</v>
      </c>
      <c r="V266" s="75">
        <f t="shared" si="372"/>
        <v>0</v>
      </c>
      <c r="W266" s="13">
        <f t="shared" si="372"/>
        <v>0</v>
      </c>
      <c r="X266" s="13">
        <f t="shared" si="372"/>
        <v>0</v>
      </c>
      <c r="Y266" s="13">
        <f t="shared" si="372"/>
        <v>0</v>
      </c>
      <c r="Z266" s="13">
        <f t="shared" si="372"/>
        <v>0</v>
      </c>
      <c r="AA266" s="80">
        <f t="shared" si="372"/>
        <v>0</v>
      </c>
      <c r="AB266" s="488">
        <f t="shared" si="369"/>
        <v>0</v>
      </c>
      <c r="AC266" s="413">
        <f t="shared" si="372"/>
        <v>0</v>
      </c>
      <c r="AD266" s="13">
        <f t="shared" si="372"/>
        <v>0</v>
      </c>
      <c r="AE266" s="80">
        <f t="shared" si="372"/>
        <v>0</v>
      </c>
      <c r="AF266" s="80">
        <f t="shared" si="372"/>
        <v>0</v>
      </c>
      <c r="AG266" s="80">
        <f t="shared" si="372"/>
        <v>0</v>
      </c>
      <c r="AH266" s="45">
        <f t="shared" si="372"/>
        <v>0</v>
      </c>
      <c r="AI266" s="168"/>
      <c r="AJ266" s="168"/>
    </row>
    <row r="267" spans="1:36" s="189" customFormat="1" ht="15" hidden="1" customHeight="1" x14ac:dyDescent="0.25">
      <c r="A267" s="125" t="s">
        <v>889</v>
      </c>
      <c r="B267" s="169" t="s">
        <v>888</v>
      </c>
      <c r="C267" s="178"/>
      <c r="D267" s="814" t="s">
        <v>892</v>
      </c>
      <c r="E267" s="814"/>
      <c r="F267" s="365">
        <f>SUM(U267:AG267)</f>
        <v>0</v>
      </c>
      <c r="G267" s="613">
        <f>SUM(U267:AG267)</f>
        <v>0</v>
      </c>
      <c r="H267" s="613">
        <f>SUM(U267:AG267)</f>
        <v>0</v>
      </c>
      <c r="I267" s="613">
        <f>SUM(U267:AG267)</f>
        <v>0</v>
      </c>
      <c r="J267" s="639">
        <f>SUM(U267:AG267)</f>
        <v>0</v>
      </c>
      <c r="K267" s="639">
        <f>SUM(V267:AH267)</f>
        <v>0</v>
      </c>
      <c r="L267" s="560">
        <f t="shared" ref="L267:L268" si="376">SUM(V267:AH267)</f>
        <v>0</v>
      </c>
      <c r="M267" s="170"/>
      <c r="N267" s="171">
        <f t="shared" si="293"/>
        <v>0</v>
      </c>
      <c r="O267" s="181"/>
      <c r="P267" s="173"/>
      <c r="Q267" s="173"/>
      <c r="R267" s="173"/>
      <c r="S267" s="173"/>
      <c r="T267" s="173"/>
      <c r="U267" s="173"/>
      <c r="V267" s="179"/>
      <c r="W267" s="173"/>
      <c r="X267" s="173"/>
      <c r="Y267" s="173"/>
      <c r="Z267" s="173"/>
      <c r="AA267" s="174"/>
      <c r="AB267" s="486">
        <f t="shared" si="369"/>
        <v>0</v>
      </c>
      <c r="AC267" s="411"/>
      <c r="AD267" s="173"/>
      <c r="AE267" s="174"/>
      <c r="AF267" s="174"/>
      <c r="AG267" s="174"/>
      <c r="AH267" s="175"/>
      <c r="AI267" s="168"/>
      <c r="AJ267" s="168"/>
    </row>
    <row r="268" spans="1:36" s="189" customFormat="1" ht="15" hidden="1" customHeight="1" x14ac:dyDescent="0.25">
      <c r="A268" s="125" t="s">
        <v>890</v>
      </c>
      <c r="B268" s="169" t="s">
        <v>891</v>
      </c>
      <c r="C268" s="178"/>
      <c r="D268" s="814" t="s">
        <v>893</v>
      </c>
      <c r="E268" s="814"/>
      <c r="F268" s="365">
        <f>SUM(U268:AG268)</f>
        <v>0</v>
      </c>
      <c r="G268" s="613">
        <f>SUM(U268:AG268)</f>
        <v>0</v>
      </c>
      <c r="H268" s="613">
        <f>SUM(U268:AG268)</f>
        <v>0</v>
      </c>
      <c r="I268" s="613">
        <f>SUM(U268:AG268)</f>
        <v>0</v>
      </c>
      <c r="J268" s="639">
        <f>SUM(U268:AG268)</f>
        <v>0</v>
      </c>
      <c r="K268" s="639">
        <f>SUM(V268:AH268)</f>
        <v>0</v>
      </c>
      <c r="L268" s="560">
        <f t="shared" si="376"/>
        <v>0</v>
      </c>
      <c r="M268" s="170"/>
      <c r="N268" s="171">
        <f t="shared" si="293"/>
        <v>0</v>
      </c>
      <c r="O268" s="181"/>
      <c r="P268" s="173"/>
      <c r="Q268" s="173"/>
      <c r="R268" s="173"/>
      <c r="S268" s="173"/>
      <c r="T268" s="173"/>
      <c r="U268" s="173"/>
      <c r="V268" s="179"/>
      <c r="W268" s="173"/>
      <c r="X268" s="173"/>
      <c r="Y268" s="173"/>
      <c r="Z268" s="173"/>
      <c r="AA268" s="174"/>
      <c r="AB268" s="486">
        <f t="shared" si="369"/>
        <v>0</v>
      </c>
      <c r="AC268" s="411"/>
      <c r="AD268" s="173"/>
      <c r="AE268" s="174"/>
      <c r="AF268" s="174"/>
      <c r="AG268" s="174"/>
      <c r="AH268" s="175"/>
      <c r="AI268" s="168"/>
      <c r="AJ268" s="168"/>
    </row>
    <row r="269" spans="1:36" ht="15" hidden="1" customHeight="1" x14ac:dyDescent="0.25">
      <c r="B269" s="90" t="s">
        <v>709</v>
      </c>
      <c r="C269" s="803" t="s">
        <v>304</v>
      </c>
      <c r="D269" s="804"/>
      <c r="E269" s="804"/>
      <c r="F269" s="366">
        <f t="shared" ref="F269:L269" si="377">F270+F271+F272+F273+F274</f>
        <v>0</v>
      </c>
      <c r="G269" s="614">
        <f t="shared" si="377"/>
        <v>0</v>
      </c>
      <c r="H269" s="614">
        <f t="shared" si="377"/>
        <v>0</v>
      </c>
      <c r="I269" s="614">
        <f t="shared" si="377"/>
        <v>0</v>
      </c>
      <c r="J269" s="640">
        <f t="shared" ref="J269" si="378">J270+J271+J272+J273+J274</f>
        <v>0</v>
      </c>
      <c r="K269" s="640">
        <f t="shared" si="377"/>
        <v>0</v>
      </c>
      <c r="L269" s="561">
        <f t="shared" si="377"/>
        <v>0</v>
      </c>
      <c r="M269" s="142">
        <f t="shared" ref="M269:AH269" si="379">M270+M271+M272+M273+M274</f>
        <v>0</v>
      </c>
      <c r="N269" s="158">
        <f t="shared" si="293"/>
        <v>0</v>
      </c>
      <c r="O269" s="91">
        <f t="shared" ref="O269:U269" si="380">O270+O271+O272+O273+O274</f>
        <v>0</v>
      </c>
      <c r="P269" s="93">
        <f t="shared" ref="P269" si="381">P270+P271+P272+P273+P274</f>
        <v>0</v>
      </c>
      <c r="Q269" s="93">
        <f t="shared" si="380"/>
        <v>0</v>
      </c>
      <c r="R269" s="93">
        <f t="shared" si="380"/>
        <v>0</v>
      </c>
      <c r="S269" s="93">
        <f t="shared" si="380"/>
        <v>0</v>
      </c>
      <c r="T269" s="93">
        <f t="shared" ref="T269" si="382">T270+T271+T272+T273+T274</f>
        <v>0</v>
      </c>
      <c r="U269" s="93">
        <f t="shared" si="380"/>
        <v>0</v>
      </c>
      <c r="V269" s="92">
        <f t="shared" si="379"/>
        <v>0</v>
      </c>
      <c r="W269" s="93">
        <f t="shared" si="379"/>
        <v>0</v>
      </c>
      <c r="X269" s="93">
        <f t="shared" si="379"/>
        <v>0</v>
      </c>
      <c r="Y269" s="93">
        <f t="shared" si="379"/>
        <v>0</v>
      </c>
      <c r="Z269" s="93">
        <f t="shared" si="379"/>
        <v>0</v>
      </c>
      <c r="AA269" s="96">
        <f t="shared" si="379"/>
        <v>0</v>
      </c>
      <c r="AB269" s="487">
        <f t="shared" si="369"/>
        <v>0</v>
      </c>
      <c r="AC269" s="412">
        <f t="shared" si="379"/>
        <v>0</v>
      </c>
      <c r="AD269" s="93">
        <f t="shared" si="379"/>
        <v>0</v>
      </c>
      <c r="AE269" s="96">
        <f t="shared" si="379"/>
        <v>0</v>
      </c>
      <c r="AF269" s="96">
        <f t="shared" si="379"/>
        <v>0</v>
      </c>
      <c r="AG269" s="96">
        <f t="shared" si="379"/>
        <v>0</v>
      </c>
      <c r="AH269" s="97">
        <f t="shared" si="379"/>
        <v>0</v>
      </c>
      <c r="AI269" s="168"/>
      <c r="AJ269" s="168"/>
    </row>
    <row r="270" spans="1:36" s="41" customFormat="1" ht="15" hidden="1" customHeight="1" x14ac:dyDescent="0.25">
      <c r="A270" s="125" t="s">
        <v>305</v>
      </c>
      <c r="B270" s="176" t="s">
        <v>710</v>
      </c>
      <c r="C270" s="837" t="s">
        <v>385</v>
      </c>
      <c r="D270" s="838"/>
      <c r="E270" s="838"/>
      <c r="F270" s="368">
        <f t="shared" ref="F270:F276" si="383">SUM(U270:AG270)</f>
        <v>0</v>
      </c>
      <c r="G270" s="616">
        <f t="shared" ref="G270:G276" si="384">SUM(U270:AG270)</f>
        <v>0</v>
      </c>
      <c r="H270" s="616">
        <f t="shared" ref="H270:H276" si="385">SUM(U270:AG270)</f>
        <v>0</v>
      </c>
      <c r="I270" s="616">
        <f t="shared" ref="I270:I276" si="386">SUM(U270:AG270)</f>
        <v>0</v>
      </c>
      <c r="J270" s="642">
        <f t="shared" ref="J270:K276" si="387">SUM(U270:AG270)</f>
        <v>0</v>
      </c>
      <c r="K270" s="642">
        <f t="shared" si="387"/>
        <v>0</v>
      </c>
      <c r="L270" s="563">
        <f t="shared" ref="L270:L276" si="388">SUM(V270:AH270)</f>
        <v>0</v>
      </c>
      <c r="M270" s="177"/>
      <c r="N270" s="191">
        <f t="shared" si="293"/>
        <v>0</v>
      </c>
      <c r="O270" s="476"/>
      <c r="P270" s="193"/>
      <c r="Q270" s="193"/>
      <c r="R270" s="193"/>
      <c r="S270" s="193"/>
      <c r="T270" s="193"/>
      <c r="U270" s="193"/>
      <c r="V270" s="192"/>
      <c r="W270" s="193"/>
      <c r="X270" s="193"/>
      <c r="Y270" s="193"/>
      <c r="Z270" s="193"/>
      <c r="AA270" s="196"/>
      <c r="AB270" s="493">
        <f t="shared" si="369"/>
        <v>0</v>
      </c>
      <c r="AC270" s="418"/>
      <c r="AD270" s="193"/>
      <c r="AE270" s="196"/>
      <c r="AF270" s="196"/>
      <c r="AG270" s="196"/>
      <c r="AH270" s="194"/>
      <c r="AI270" s="168"/>
      <c r="AJ270" s="168"/>
    </row>
    <row r="271" spans="1:36" s="41" customFormat="1" ht="15" hidden="1" customHeight="1" x14ac:dyDescent="0.25">
      <c r="A271" s="125" t="s">
        <v>306</v>
      </c>
      <c r="B271" s="176" t="s">
        <v>711</v>
      </c>
      <c r="C271" s="837" t="s">
        <v>386</v>
      </c>
      <c r="D271" s="838"/>
      <c r="E271" s="838"/>
      <c r="F271" s="368">
        <f t="shared" si="383"/>
        <v>0</v>
      </c>
      <c r="G271" s="616">
        <f t="shared" si="384"/>
        <v>0</v>
      </c>
      <c r="H271" s="616">
        <f t="shared" si="385"/>
        <v>0</v>
      </c>
      <c r="I271" s="616">
        <f t="shared" si="386"/>
        <v>0</v>
      </c>
      <c r="J271" s="642">
        <f t="shared" si="387"/>
        <v>0</v>
      </c>
      <c r="K271" s="642">
        <f t="shared" si="387"/>
        <v>0</v>
      </c>
      <c r="L271" s="563">
        <f t="shared" si="388"/>
        <v>0</v>
      </c>
      <c r="M271" s="177"/>
      <c r="N271" s="191">
        <f t="shared" si="293"/>
        <v>0</v>
      </c>
      <c r="O271" s="476"/>
      <c r="P271" s="193"/>
      <c r="Q271" s="193"/>
      <c r="R271" s="193"/>
      <c r="S271" s="193"/>
      <c r="T271" s="193"/>
      <c r="U271" s="193"/>
      <c r="V271" s="192"/>
      <c r="W271" s="193"/>
      <c r="X271" s="193"/>
      <c r="Y271" s="193"/>
      <c r="Z271" s="193"/>
      <c r="AA271" s="196"/>
      <c r="AB271" s="493">
        <f t="shared" si="369"/>
        <v>0</v>
      </c>
      <c r="AC271" s="418"/>
      <c r="AD271" s="193"/>
      <c r="AE271" s="196"/>
      <c r="AF271" s="196"/>
      <c r="AG271" s="196"/>
      <c r="AH271" s="194"/>
      <c r="AI271" s="168"/>
      <c r="AJ271" s="168"/>
    </row>
    <row r="272" spans="1:36" s="41" customFormat="1" ht="15" hidden="1" customHeight="1" x14ac:dyDescent="0.25">
      <c r="A272" s="125" t="s">
        <v>307</v>
      </c>
      <c r="B272" s="176" t="s">
        <v>712</v>
      </c>
      <c r="C272" s="837" t="s">
        <v>308</v>
      </c>
      <c r="D272" s="838"/>
      <c r="E272" s="838"/>
      <c r="F272" s="368">
        <f t="shared" si="383"/>
        <v>0</v>
      </c>
      <c r="G272" s="616">
        <f t="shared" si="384"/>
        <v>0</v>
      </c>
      <c r="H272" s="616">
        <f t="shared" si="385"/>
        <v>0</v>
      </c>
      <c r="I272" s="616">
        <f t="shared" si="386"/>
        <v>0</v>
      </c>
      <c r="J272" s="642">
        <f t="shared" si="387"/>
        <v>0</v>
      </c>
      <c r="K272" s="642">
        <f t="shared" si="387"/>
        <v>0</v>
      </c>
      <c r="L272" s="563">
        <f t="shared" si="388"/>
        <v>0</v>
      </c>
      <c r="M272" s="177"/>
      <c r="N272" s="191">
        <f t="shared" si="293"/>
        <v>0</v>
      </c>
      <c r="O272" s="476"/>
      <c r="P272" s="193"/>
      <c r="Q272" s="193"/>
      <c r="R272" s="193"/>
      <c r="S272" s="193"/>
      <c r="T272" s="193"/>
      <c r="U272" s="193"/>
      <c r="V272" s="192"/>
      <c r="W272" s="193"/>
      <c r="X272" s="193"/>
      <c r="Y272" s="193"/>
      <c r="Z272" s="193"/>
      <c r="AA272" s="196"/>
      <c r="AB272" s="493">
        <f t="shared" si="369"/>
        <v>0</v>
      </c>
      <c r="AC272" s="418"/>
      <c r="AD272" s="193"/>
      <c r="AE272" s="196"/>
      <c r="AF272" s="196"/>
      <c r="AG272" s="196"/>
      <c r="AH272" s="194"/>
      <c r="AI272" s="168"/>
      <c r="AJ272" s="168"/>
    </row>
    <row r="273" spans="1:36" s="41" customFormat="1" ht="15" hidden="1" customHeight="1" x14ac:dyDescent="0.25">
      <c r="A273" s="125" t="s">
        <v>309</v>
      </c>
      <c r="B273" s="176" t="s">
        <v>713</v>
      </c>
      <c r="C273" s="837" t="s">
        <v>310</v>
      </c>
      <c r="D273" s="838"/>
      <c r="E273" s="838"/>
      <c r="F273" s="368">
        <f t="shared" si="383"/>
        <v>0</v>
      </c>
      <c r="G273" s="616">
        <f t="shared" si="384"/>
        <v>0</v>
      </c>
      <c r="H273" s="616">
        <f t="shared" si="385"/>
        <v>0</v>
      </c>
      <c r="I273" s="616">
        <f t="shared" si="386"/>
        <v>0</v>
      </c>
      <c r="J273" s="642">
        <f t="shared" si="387"/>
        <v>0</v>
      </c>
      <c r="K273" s="642">
        <f t="shared" si="387"/>
        <v>0</v>
      </c>
      <c r="L273" s="563">
        <f t="shared" si="388"/>
        <v>0</v>
      </c>
      <c r="M273" s="177"/>
      <c r="N273" s="191">
        <f t="shared" si="293"/>
        <v>0</v>
      </c>
      <c r="O273" s="476"/>
      <c r="P273" s="193"/>
      <c r="Q273" s="193"/>
      <c r="R273" s="193"/>
      <c r="S273" s="193"/>
      <c r="T273" s="193"/>
      <c r="U273" s="193"/>
      <c r="V273" s="192"/>
      <c r="W273" s="193"/>
      <c r="X273" s="193"/>
      <c r="Y273" s="193"/>
      <c r="Z273" s="193"/>
      <c r="AA273" s="196"/>
      <c r="AB273" s="493">
        <f t="shared" si="369"/>
        <v>0</v>
      </c>
      <c r="AC273" s="418"/>
      <c r="AD273" s="193"/>
      <c r="AE273" s="196"/>
      <c r="AF273" s="196"/>
      <c r="AG273" s="196"/>
      <c r="AH273" s="194"/>
      <c r="AI273" s="168"/>
      <c r="AJ273" s="168"/>
    </row>
    <row r="274" spans="1:36" s="41" customFormat="1" ht="15" hidden="1" customHeight="1" x14ac:dyDescent="0.25">
      <c r="A274" s="125" t="s">
        <v>311</v>
      </c>
      <c r="B274" s="176" t="s">
        <v>714</v>
      </c>
      <c r="C274" s="837" t="s">
        <v>387</v>
      </c>
      <c r="D274" s="838"/>
      <c r="E274" s="838"/>
      <c r="F274" s="368">
        <f t="shared" si="383"/>
        <v>0</v>
      </c>
      <c r="G274" s="616">
        <f t="shared" si="384"/>
        <v>0</v>
      </c>
      <c r="H274" s="616">
        <f t="shared" si="385"/>
        <v>0</v>
      </c>
      <c r="I274" s="616">
        <f t="shared" si="386"/>
        <v>0</v>
      </c>
      <c r="J274" s="642">
        <f t="shared" si="387"/>
        <v>0</v>
      </c>
      <c r="K274" s="642">
        <f t="shared" si="387"/>
        <v>0</v>
      </c>
      <c r="L274" s="563">
        <f t="shared" si="388"/>
        <v>0</v>
      </c>
      <c r="M274" s="177"/>
      <c r="N274" s="191">
        <f t="shared" si="293"/>
        <v>0</v>
      </c>
      <c r="O274" s="476"/>
      <c r="P274" s="193"/>
      <c r="Q274" s="193"/>
      <c r="R274" s="193"/>
      <c r="S274" s="193"/>
      <c r="T274" s="193"/>
      <c r="U274" s="193"/>
      <c r="V274" s="192"/>
      <c r="W274" s="193"/>
      <c r="X274" s="193"/>
      <c r="Y274" s="193"/>
      <c r="Z274" s="193"/>
      <c r="AA274" s="196"/>
      <c r="AB274" s="493">
        <f t="shared" si="369"/>
        <v>0</v>
      </c>
      <c r="AC274" s="418"/>
      <c r="AD274" s="193"/>
      <c r="AE274" s="196"/>
      <c r="AF274" s="196"/>
      <c r="AG274" s="196"/>
      <c r="AH274" s="194"/>
      <c r="AI274" s="168"/>
      <c r="AJ274" s="168"/>
    </row>
    <row r="275" spans="1:36" ht="15" hidden="1" customHeight="1" x14ac:dyDescent="0.25">
      <c r="A275" s="125" t="s">
        <v>313</v>
      </c>
      <c r="B275" s="90" t="s">
        <v>715</v>
      </c>
      <c r="C275" s="803" t="s">
        <v>312</v>
      </c>
      <c r="D275" s="804"/>
      <c r="E275" s="804"/>
      <c r="F275" s="366">
        <f t="shared" si="383"/>
        <v>0</v>
      </c>
      <c r="G275" s="614">
        <f t="shared" si="384"/>
        <v>0</v>
      </c>
      <c r="H275" s="614">
        <f t="shared" si="385"/>
        <v>0</v>
      </c>
      <c r="I275" s="614">
        <f t="shared" si="386"/>
        <v>0</v>
      </c>
      <c r="J275" s="640">
        <f t="shared" si="387"/>
        <v>0</v>
      </c>
      <c r="K275" s="640">
        <f t="shared" si="387"/>
        <v>0</v>
      </c>
      <c r="L275" s="561">
        <f t="shared" si="388"/>
        <v>0</v>
      </c>
      <c r="M275" s="142"/>
      <c r="N275" s="158">
        <f t="shared" si="293"/>
        <v>0</v>
      </c>
      <c r="O275" s="91"/>
      <c r="P275" s="93"/>
      <c r="Q275" s="93"/>
      <c r="R275" s="93"/>
      <c r="S275" s="93"/>
      <c r="T275" s="93"/>
      <c r="U275" s="93"/>
      <c r="V275" s="92"/>
      <c r="W275" s="93"/>
      <c r="X275" s="93"/>
      <c r="Y275" s="93"/>
      <c r="Z275" s="93"/>
      <c r="AA275" s="96"/>
      <c r="AB275" s="487">
        <f t="shared" si="369"/>
        <v>0</v>
      </c>
      <c r="AC275" s="412"/>
      <c r="AD275" s="93"/>
      <c r="AE275" s="96"/>
      <c r="AF275" s="96"/>
      <c r="AG275" s="96"/>
      <c r="AH275" s="97"/>
      <c r="AI275" s="168"/>
      <c r="AJ275" s="168"/>
    </row>
    <row r="276" spans="1:36" ht="15.75" hidden="1" customHeight="1" thickBot="1" x14ac:dyDescent="0.3">
      <c r="A276" s="125" t="s">
        <v>894</v>
      </c>
      <c r="B276" s="90" t="s">
        <v>895</v>
      </c>
      <c r="C276" s="803" t="s">
        <v>896</v>
      </c>
      <c r="D276" s="804"/>
      <c r="E276" s="804"/>
      <c r="F276" s="366">
        <f t="shared" si="383"/>
        <v>0</v>
      </c>
      <c r="G276" s="614">
        <f t="shared" si="384"/>
        <v>0</v>
      </c>
      <c r="H276" s="614">
        <f t="shared" si="385"/>
        <v>0</v>
      </c>
      <c r="I276" s="614">
        <f t="shared" si="386"/>
        <v>0</v>
      </c>
      <c r="J276" s="640">
        <f t="shared" si="387"/>
        <v>0</v>
      </c>
      <c r="K276" s="640">
        <f t="shared" si="387"/>
        <v>0</v>
      </c>
      <c r="L276" s="561">
        <f t="shared" si="388"/>
        <v>0</v>
      </c>
      <c r="M276" s="142"/>
      <c r="N276" s="158">
        <f t="shared" si="293"/>
        <v>0</v>
      </c>
      <c r="O276" s="91"/>
      <c r="P276" s="93"/>
      <c r="Q276" s="93"/>
      <c r="R276" s="93"/>
      <c r="S276" s="93"/>
      <c r="T276" s="93"/>
      <c r="U276" s="93"/>
      <c r="V276" s="92"/>
      <c r="W276" s="93"/>
      <c r="X276" s="93"/>
      <c r="Y276" s="93"/>
      <c r="Z276" s="93"/>
      <c r="AA276" s="96"/>
      <c r="AB276" s="487">
        <f t="shared" si="369"/>
        <v>0</v>
      </c>
      <c r="AC276" s="412"/>
      <c r="AD276" s="93"/>
      <c r="AE276" s="96"/>
      <c r="AF276" s="96"/>
      <c r="AG276" s="96"/>
      <c r="AH276" s="97"/>
      <c r="AI276" s="168"/>
      <c r="AJ276" s="168"/>
    </row>
    <row r="277" spans="1:36" ht="15.75" thickBot="1" x14ac:dyDescent="0.3">
      <c r="B277" s="839" t="s">
        <v>314</v>
      </c>
      <c r="C277" s="840"/>
      <c r="D277" s="840"/>
      <c r="E277" s="840"/>
      <c r="F277" s="363">
        <f t="shared" ref="F277:M277" si="389">F5+F24+F32+F59+F81+F161+F171+F176+F239</f>
        <v>143232159.09999999</v>
      </c>
      <c r="G277" s="611">
        <f t="shared" si="389"/>
        <v>145897918.69999999</v>
      </c>
      <c r="H277" s="611">
        <f t="shared" si="389"/>
        <v>146579156.19999999</v>
      </c>
      <c r="I277" s="611">
        <f t="shared" ref="I277:J277" si="390">I5+I24+I32+I59+I81+I161+I171+I176+I239</f>
        <v>147102788.34666666</v>
      </c>
      <c r="J277" s="637">
        <f t="shared" si="390"/>
        <v>146725292</v>
      </c>
      <c r="K277" s="637">
        <f t="shared" si="389"/>
        <v>147112138</v>
      </c>
      <c r="L277" s="558">
        <f t="shared" si="389"/>
        <v>136120159</v>
      </c>
      <c r="M277" s="139">
        <f t="shared" si="389"/>
        <v>5879562</v>
      </c>
      <c r="N277" s="156">
        <f t="shared" si="293"/>
        <v>141999721</v>
      </c>
      <c r="O277" s="83">
        <f t="shared" ref="O277:AH277" si="391">O5+O24+O32+O59+O81+O161+O171+O176+O239</f>
        <v>0</v>
      </c>
      <c r="P277" s="85">
        <f t="shared" si="391"/>
        <v>9097286</v>
      </c>
      <c r="Q277" s="85">
        <f t="shared" si="391"/>
        <v>122440862</v>
      </c>
      <c r="R277" s="85">
        <f t="shared" si="391"/>
        <v>5879562</v>
      </c>
      <c r="S277" s="85">
        <f t="shared" si="391"/>
        <v>158000</v>
      </c>
      <c r="T277" s="85">
        <f t="shared" si="391"/>
        <v>0</v>
      </c>
      <c r="U277" s="85">
        <f t="shared" si="391"/>
        <v>4424011</v>
      </c>
      <c r="V277" s="84">
        <f t="shared" si="391"/>
        <v>12843418</v>
      </c>
      <c r="W277" s="85">
        <f t="shared" si="391"/>
        <v>14012682</v>
      </c>
      <c r="X277" s="85">
        <f t="shared" si="391"/>
        <v>9758774</v>
      </c>
      <c r="Y277" s="85">
        <f t="shared" si="391"/>
        <v>10313866</v>
      </c>
      <c r="Z277" s="85">
        <f t="shared" si="391"/>
        <v>14984587</v>
      </c>
      <c r="AA277" s="88">
        <f t="shared" si="391"/>
        <v>13795587</v>
      </c>
      <c r="AB277" s="484">
        <f t="shared" si="369"/>
        <v>75708914</v>
      </c>
      <c r="AC277" s="409">
        <f t="shared" si="391"/>
        <v>10227510</v>
      </c>
      <c r="AD277" s="85">
        <f t="shared" si="391"/>
        <v>10642978</v>
      </c>
      <c r="AE277" s="88">
        <f t="shared" si="391"/>
        <v>10681493</v>
      </c>
      <c r="AF277" s="88">
        <f t="shared" si="391"/>
        <v>11105028</v>
      </c>
      <c r="AG277" s="88">
        <f t="shared" si="391"/>
        <v>10545028</v>
      </c>
      <c r="AH277" s="89">
        <f t="shared" si="391"/>
        <v>13088770</v>
      </c>
      <c r="AI277" s="168"/>
      <c r="AJ277" s="168"/>
    </row>
    <row r="278" spans="1:36" x14ac:dyDescent="0.25">
      <c r="B278" s="22"/>
      <c r="C278" s="23"/>
      <c r="D278" s="23"/>
      <c r="E278" s="24"/>
      <c r="F278" s="24"/>
      <c r="G278" s="24"/>
      <c r="H278" s="24"/>
      <c r="I278" s="24"/>
      <c r="J278" s="24"/>
      <c r="K278" s="24"/>
      <c r="L278" s="24"/>
      <c r="M278" s="24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J278" s="168"/>
    </row>
    <row r="279" spans="1:36" x14ac:dyDescent="0.25">
      <c r="B279" s="25"/>
      <c r="C279" s="26"/>
      <c r="D279" s="26"/>
      <c r="E279" s="24"/>
      <c r="F279" s="24"/>
      <c r="G279" s="24"/>
      <c r="H279" s="24"/>
      <c r="I279" s="24"/>
      <c r="J279" s="24"/>
      <c r="K279" s="38"/>
      <c r="L279" s="24"/>
      <c r="M279" s="24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7"/>
      <c r="AD279" s="17"/>
      <c r="AE279" s="17"/>
      <c r="AF279" s="17"/>
      <c r="AG279" s="17"/>
      <c r="AH279" s="17"/>
      <c r="AJ279" s="168"/>
    </row>
    <row r="280" spans="1:36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451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7"/>
      <c r="AD280" s="17"/>
      <c r="AE280" s="17"/>
      <c r="AF280" s="17"/>
      <c r="AG280" s="17"/>
      <c r="AH280" s="17"/>
      <c r="AJ280" s="168"/>
    </row>
    <row r="281" spans="1:36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7"/>
      <c r="AD281" s="17"/>
      <c r="AE281" s="17"/>
      <c r="AF281" s="17"/>
      <c r="AG281" s="17"/>
      <c r="AH281" s="17"/>
      <c r="AJ281" s="168"/>
    </row>
    <row r="282" spans="1:36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7"/>
      <c r="AD282" s="17"/>
      <c r="AE282" s="17"/>
      <c r="AF282" s="17"/>
      <c r="AG282" s="17"/>
      <c r="AH282" s="17"/>
      <c r="AJ282" s="168"/>
    </row>
    <row r="283" spans="1:36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7"/>
      <c r="AD283" s="17"/>
      <c r="AE283" s="17"/>
      <c r="AF283" s="17"/>
      <c r="AG283" s="17"/>
      <c r="AH283" s="17"/>
      <c r="AJ283" s="168"/>
    </row>
    <row r="284" spans="1:36" x14ac:dyDescent="0.25"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J284" s="168"/>
    </row>
    <row r="285" spans="1:36" x14ac:dyDescent="0.25"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J285" s="168"/>
    </row>
    <row r="286" spans="1:36" x14ac:dyDescent="0.25">
      <c r="B286" s="27"/>
      <c r="C286" s="28"/>
      <c r="D286" s="28"/>
      <c r="E286" s="24"/>
      <c r="F286" s="24"/>
      <c r="G286" s="24"/>
      <c r="H286" s="24"/>
      <c r="I286" s="24"/>
      <c r="J286" s="24"/>
      <c r="K286" s="24"/>
      <c r="L286" s="24"/>
      <c r="M286" s="24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J286" s="168"/>
    </row>
    <row r="287" spans="1:36" x14ac:dyDescent="0.25">
      <c r="B287" s="27"/>
      <c r="C287" s="28"/>
      <c r="D287" s="28"/>
      <c r="E287" s="24"/>
      <c r="F287" s="24"/>
      <c r="G287" s="24"/>
      <c r="H287" s="24"/>
      <c r="I287" s="24"/>
      <c r="J287" s="24"/>
      <c r="K287" s="24"/>
      <c r="L287" s="24"/>
      <c r="M287" s="24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J287" s="168"/>
    </row>
    <row r="288" spans="1:36" x14ac:dyDescent="0.25"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J288" s="168"/>
    </row>
    <row r="289" spans="1:36" x14ac:dyDescent="0.25"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J289" s="168"/>
    </row>
    <row r="290" spans="1:36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J290" s="168"/>
    </row>
    <row r="291" spans="1:36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</row>
    <row r="292" spans="1:36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</row>
    <row r="293" spans="1:36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</row>
    <row r="294" spans="1:36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</row>
    <row r="295" spans="1:36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</row>
    <row r="296" spans="1:36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</row>
    <row r="297" spans="1:36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</row>
    <row r="298" spans="1:36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</row>
    <row r="299" spans="1:36" x14ac:dyDescent="0.25">
      <c r="A299" s="127"/>
      <c r="B299" s="27"/>
      <c r="C299" s="28"/>
      <c r="D299" s="28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</row>
    <row r="300" spans="1:36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</row>
    <row r="301" spans="1:36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</row>
    <row r="302" spans="1:36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</row>
    <row r="303" spans="1:36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</row>
    <row r="304" spans="1:36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</row>
    <row r="305" spans="1:34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</row>
    <row r="306" spans="1:34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</row>
    <row r="307" spans="1:34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</row>
    <row r="308" spans="1:34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</row>
    <row r="309" spans="1:34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</row>
    <row r="310" spans="1:34" x14ac:dyDescent="0.25">
      <c r="A310" s="127"/>
      <c r="B310" s="27"/>
      <c r="C310" s="28"/>
      <c r="D310" s="28"/>
      <c r="E310" s="24"/>
      <c r="F310" s="24"/>
      <c r="G310" s="24"/>
      <c r="H310" s="24"/>
      <c r="I310" s="24"/>
      <c r="J310" s="24"/>
      <c r="K310" s="24"/>
      <c r="L310" s="24"/>
      <c r="M310" s="24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</row>
    <row r="311" spans="1:34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</row>
    <row r="312" spans="1:34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</row>
    <row r="313" spans="1:34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</row>
    <row r="314" spans="1:34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</row>
    <row r="315" spans="1:34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</row>
    <row r="316" spans="1:34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</row>
    <row r="317" spans="1:34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</row>
    <row r="318" spans="1:34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</row>
    <row r="319" spans="1:34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</row>
    <row r="320" spans="1:34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</row>
    <row r="321" spans="1:34" x14ac:dyDescent="0.25">
      <c r="A321" s="127"/>
      <c r="B321" s="29"/>
      <c r="C321" s="23"/>
      <c r="D321" s="23"/>
      <c r="E321" s="24"/>
      <c r="F321" s="24"/>
      <c r="G321" s="24"/>
      <c r="H321" s="24"/>
      <c r="I321" s="24"/>
      <c r="J321" s="24"/>
      <c r="K321" s="24"/>
      <c r="L321" s="24"/>
      <c r="M321" s="24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</row>
    <row r="322" spans="1:34" x14ac:dyDescent="0.25">
      <c r="A322" s="127"/>
      <c r="B322" s="27"/>
      <c r="C322" s="28"/>
      <c r="D322" s="28"/>
      <c r="E322" s="24"/>
      <c r="F322" s="24"/>
      <c r="G322" s="24"/>
      <c r="H322" s="24"/>
      <c r="I322" s="24"/>
      <c r="J322" s="24"/>
      <c r="K322" s="24"/>
      <c r="L322" s="24"/>
      <c r="M322" s="24"/>
      <c r="N322" s="59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</row>
    <row r="323" spans="1:34" x14ac:dyDescent="0.25">
      <c r="A323" s="127"/>
      <c r="B323" s="27"/>
      <c r="C323" s="28"/>
      <c r="D323" s="28"/>
      <c r="E323" s="24"/>
      <c r="F323" s="24"/>
      <c r="G323" s="24"/>
      <c r="H323" s="24"/>
      <c r="I323" s="24"/>
      <c r="J323" s="24"/>
      <c r="K323" s="24"/>
      <c r="L323" s="24"/>
      <c r="M323" s="24"/>
      <c r="N323" s="59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</row>
    <row r="324" spans="1:34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59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</row>
    <row r="325" spans="1:34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59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</row>
    <row r="326" spans="1:34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59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</row>
    <row r="327" spans="1:34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59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</row>
    <row r="328" spans="1:34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59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</row>
    <row r="329" spans="1:34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59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</row>
    <row r="330" spans="1:34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59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</row>
    <row r="331" spans="1:34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59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</row>
    <row r="332" spans="1:34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59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</row>
    <row r="333" spans="1:34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59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</row>
    <row r="334" spans="1:34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59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</row>
    <row r="335" spans="1:34" x14ac:dyDescent="0.25">
      <c r="A335" s="127"/>
      <c r="B335" s="27"/>
      <c r="C335" s="28"/>
      <c r="D335" s="28"/>
      <c r="E335" s="24"/>
      <c r="F335" s="24"/>
      <c r="G335" s="24"/>
      <c r="H335" s="24"/>
      <c r="I335" s="24"/>
      <c r="J335" s="24"/>
      <c r="K335" s="24"/>
      <c r="L335" s="24"/>
      <c r="M335" s="24"/>
      <c r="N335" s="59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</row>
    <row r="336" spans="1:34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59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</row>
    <row r="337" spans="1:34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59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</row>
    <row r="338" spans="1:34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59"/>
      <c r="O338" s="14"/>
      <c r="P338" s="14"/>
      <c r="Q338" s="14"/>
      <c r="R338" s="14"/>
      <c r="S338" s="14"/>
      <c r="T338" s="14"/>
      <c r="U338" s="14"/>
      <c r="AA338" s="14"/>
      <c r="AB338" s="14"/>
      <c r="AC338" s="14"/>
      <c r="AD338" s="14"/>
      <c r="AE338" s="14"/>
      <c r="AF338" s="14"/>
      <c r="AG338" s="14"/>
      <c r="AH338" s="14"/>
    </row>
    <row r="339" spans="1:34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V339" s="17"/>
      <c r="W339" s="17"/>
      <c r="X339" s="17"/>
      <c r="Y339" s="17"/>
      <c r="Z339" s="17"/>
    </row>
    <row r="340" spans="1:34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18"/>
      <c r="O340" s="17"/>
      <c r="P340" s="17"/>
      <c r="Q340" s="17"/>
      <c r="R340" s="17"/>
      <c r="S340" s="17"/>
      <c r="T340" s="17"/>
      <c r="U340" s="17"/>
      <c r="AA340" s="17"/>
      <c r="AB340" s="17"/>
      <c r="AC340" s="17"/>
      <c r="AD340" s="17"/>
      <c r="AE340" s="17"/>
      <c r="AF340" s="17"/>
      <c r="AG340" s="17"/>
      <c r="AH340" s="17"/>
    </row>
    <row r="341" spans="1:34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49"/>
    </row>
    <row r="342" spans="1:34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49"/>
    </row>
    <row r="343" spans="1:34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49"/>
    </row>
    <row r="344" spans="1:34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49"/>
    </row>
    <row r="345" spans="1:34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49"/>
    </row>
    <row r="346" spans="1:34" s="12" customFormat="1" x14ac:dyDescent="0.25">
      <c r="A346" s="128"/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49"/>
    </row>
    <row r="347" spans="1:34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49"/>
    </row>
    <row r="348" spans="1:34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49"/>
    </row>
    <row r="349" spans="1:34" s="12" customFormat="1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49"/>
    </row>
    <row r="350" spans="1:34" s="12" customFormat="1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49"/>
    </row>
    <row r="351" spans="1:34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49"/>
    </row>
    <row r="352" spans="1:34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49"/>
    </row>
    <row r="353" spans="1:34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49"/>
    </row>
    <row r="354" spans="1:34" s="12" customFormat="1" x14ac:dyDescent="0.25">
      <c r="A354" s="128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49"/>
    </row>
    <row r="355" spans="1:34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49"/>
    </row>
    <row r="356" spans="1:34" s="12" customFormat="1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49"/>
      <c r="V356" s="17"/>
      <c r="W356" s="17"/>
      <c r="X356" s="17"/>
      <c r="Y356" s="17"/>
      <c r="Z356" s="17"/>
    </row>
    <row r="357" spans="1:34" x14ac:dyDescent="0.25">
      <c r="B357" s="29"/>
      <c r="C357" s="23"/>
      <c r="D357" s="23"/>
      <c r="E357" s="28"/>
      <c r="F357" s="28"/>
      <c r="G357" s="28"/>
      <c r="H357" s="28"/>
      <c r="I357" s="28"/>
      <c r="J357" s="28"/>
      <c r="K357" s="28"/>
      <c r="L357" s="28"/>
      <c r="M357" s="28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</row>
    <row r="358" spans="1:34" x14ac:dyDescent="0.25">
      <c r="B358" s="30"/>
      <c r="C358" s="26"/>
      <c r="D358" s="26"/>
      <c r="E358" s="24"/>
      <c r="F358" s="24"/>
      <c r="G358" s="24"/>
      <c r="H358" s="24"/>
      <c r="I358" s="24"/>
      <c r="J358" s="24"/>
      <c r="K358" s="24"/>
      <c r="L358" s="24"/>
      <c r="M358" s="24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</row>
    <row r="359" spans="1:34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</row>
    <row r="360" spans="1:34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</row>
    <row r="361" spans="1:34" x14ac:dyDescent="0.25"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</row>
    <row r="362" spans="1:34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</row>
    <row r="363" spans="1:34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</row>
    <row r="364" spans="1:34" x14ac:dyDescent="0.25"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O364" s="17"/>
      <c r="P364" s="17"/>
      <c r="Q364" s="17"/>
      <c r="R364" s="17"/>
      <c r="S364" s="17"/>
      <c r="T364" s="17"/>
      <c r="U364" s="17"/>
      <c r="V364" s="14"/>
      <c r="W364" s="14"/>
      <c r="X364" s="14"/>
      <c r="Y364" s="14"/>
      <c r="Z364" s="14"/>
      <c r="AA364" s="17"/>
      <c r="AB364" s="17"/>
      <c r="AC364" s="17"/>
      <c r="AD364" s="17"/>
      <c r="AE364" s="17"/>
      <c r="AF364" s="17"/>
      <c r="AG364" s="17"/>
      <c r="AH364" s="17"/>
    </row>
    <row r="365" spans="1:34" x14ac:dyDescent="0.25"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</row>
    <row r="366" spans="1:34" x14ac:dyDescent="0.25"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</row>
    <row r="367" spans="1:34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</row>
    <row r="368" spans="1:34" x14ac:dyDescent="0.25"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</row>
    <row r="369" spans="1:34" x14ac:dyDescent="0.25"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</row>
    <row r="370" spans="1:34" x14ac:dyDescent="0.25"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</row>
    <row r="371" spans="1:34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</row>
    <row r="372" spans="1:34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</row>
    <row r="373" spans="1:34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</row>
    <row r="374" spans="1:34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</row>
    <row r="375" spans="1:34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</row>
    <row r="376" spans="1:34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</row>
    <row r="377" spans="1:34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</row>
    <row r="378" spans="1:34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</row>
    <row r="379" spans="1:34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</row>
    <row r="380" spans="1:34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</row>
    <row r="381" spans="1:34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</row>
    <row r="382" spans="1:34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</row>
    <row r="383" spans="1:34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</row>
    <row r="384" spans="1:34" x14ac:dyDescent="0.25">
      <c r="A384" s="127"/>
      <c r="B384" s="29"/>
      <c r="C384" s="23"/>
      <c r="D384" s="23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</row>
    <row r="385" spans="1:34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</row>
    <row r="386" spans="1:34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</row>
    <row r="387" spans="1:34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</row>
    <row r="388" spans="1:34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</row>
    <row r="389" spans="1:34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</row>
    <row r="390" spans="1:34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</row>
    <row r="391" spans="1:34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</row>
    <row r="392" spans="1:34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</row>
    <row r="393" spans="1:34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</row>
    <row r="394" spans="1:34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</row>
    <row r="395" spans="1:34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</row>
    <row r="396" spans="1:34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</row>
    <row r="397" spans="1:34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</row>
    <row r="398" spans="1:34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</row>
    <row r="399" spans="1:34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</row>
    <row r="400" spans="1:34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</row>
    <row r="401" spans="1:34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</row>
    <row r="402" spans="1:34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</row>
    <row r="403" spans="1:34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</row>
    <row r="404" spans="1:34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</row>
    <row r="405" spans="1:34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</row>
    <row r="406" spans="1:34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</row>
    <row r="407" spans="1:34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</row>
    <row r="408" spans="1:34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</row>
    <row r="409" spans="1:34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</row>
    <row r="410" spans="1:34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</row>
    <row r="411" spans="1:34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</row>
    <row r="412" spans="1:34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</row>
    <row r="413" spans="1:34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</row>
    <row r="414" spans="1:34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</row>
    <row r="415" spans="1:34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</row>
    <row r="416" spans="1:34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</row>
    <row r="417" spans="1:34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</row>
    <row r="418" spans="1:34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</row>
    <row r="419" spans="1:34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</row>
    <row r="420" spans="1:34" x14ac:dyDescent="0.25">
      <c r="A420" s="127"/>
      <c r="B420" s="29"/>
      <c r="C420" s="23"/>
      <c r="D420" s="23"/>
      <c r="E420" s="24"/>
      <c r="F420" s="24"/>
      <c r="G420" s="24"/>
      <c r="H420" s="24"/>
      <c r="I420" s="24"/>
      <c r="J420" s="24"/>
      <c r="K420" s="24"/>
      <c r="L420" s="24"/>
      <c r="M420" s="24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</row>
    <row r="421" spans="1:34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</row>
    <row r="422" spans="1:34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</row>
    <row r="423" spans="1:34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</row>
    <row r="424" spans="1:34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</row>
    <row r="425" spans="1:34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</row>
    <row r="426" spans="1:34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</row>
    <row r="427" spans="1:34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</row>
    <row r="428" spans="1:34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</row>
    <row r="429" spans="1:34" x14ac:dyDescent="0.25">
      <c r="A429" s="127"/>
      <c r="B429" s="27"/>
      <c r="C429" s="28"/>
      <c r="D429" s="28"/>
      <c r="E429" s="24"/>
      <c r="F429" s="24"/>
      <c r="G429" s="24"/>
      <c r="H429" s="24"/>
      <c r="I429" s="24"/>
      <c r="J429" s="24"/>
      <c r="K429" s="24"/>
      <c r="L429" s="24"/>
      <c r="M429" s="24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</row>
    <row r="430" spans="1:34" x14ac:dyDescent="0.25">
      <c r="A430" s="127"/>
      <c r="B430" s="29"/>
      <c r="C430" s="23"/>
      <c r="D430" s="23"/>
      <c r="E430" s="24"/>
      <c r="F430" s="24"/>
      <c r="G430" s="24"/>
      <c r="H430" s="24"/>
      <c r="I430" s="24"/>
      <c r="J430" s="24"/>
      <c r="K430" s="24"/>
      <c r="L430" s="24"/>
      <c r="M430" s="24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</row>
    <row r="431" spans="1:34" x14ac:dyDescent="0.25">
      <c r="A431" s="127"/>
      <c r="B431" s="27"/>
      <c r="C431" s="28"/>
      <c r="D431" s="28"/>
      <c r="E431" s="24"/>
      <c r="F431" s="24"/>
      <c r="G431" s="24"/>
      <c r="H431" s="24"/>
      <c r="I431" s="24"/>
      <c r="J431" s="24"/>
      <c r="K431" s="24"/>
      <c r="L431" s="24"/>
      <c r="M431" s="24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</row>
    <row r="432" spans="1:34" x14ac:dyDescent="0.25">
      <c r="A432" s="127"/>
      <c r="B432" s="27"/>
      <c r="C432" s="28"/>
      <c r="D432" s="28"/>
      <c r="E432" s="24"/>
      <c r="F432" s="24"/>
      <c r="G432" s="24"/>
      <c r="H432" s="24"/>
      <c r="I432" s="24"/>
      <c r="J432" s="24"/>
      <c r="K432" s="24"/>
      <c r="L432" s="24"/>
      <c r="M432" s="24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</row>
    <row r="433" spans="1:34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24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</row>
    <row r="434" spans="1:34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24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</row>
    <row r="435" spans="1:34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</row>
    <row r="436" spans="1:34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</row>
    <row r="437" spans="1:34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</row>
    <row r="438" spans="1:34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</row>
    <row r="439" spans="1:34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</row>
    <row r="440" spans="1:34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</row>
    <row r="441" spans="1:34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</row>
    <row r="442" spans="1:34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</row>
    <row r="443" spans="1:34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</row>
    <row r="444" spans="1:34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24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</row>
    <row r="445" spans="1:34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</row>
    <row r="446" spans="1:34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</row>
    <row r="447" spans="1:34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</row>
    <row r="448" spans="1:34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</row>
    <row r="449" spans="1:34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</row>
    <row r="450" spans="1:34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</row>
    <row r="451" spans="1:34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</row>
    <row r="452" spans="1:34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</row>
    <row r="453" spans="1:34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</row>
    <row r="454" spans="1:34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</row>
    <row r="455" spans="1:34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</row>
    <row r="456" spans="1:34" x14ac:dyDescent="0.25">
      <c r="A456" s="127"/>
      <c r="B456" s="29"/>
      <c r="C456" s="23"/>
      <c r="D456" s="23"/>
      <c r="E456" s="24"/>
      <c r="F456" s="24"/>
      <c r="G456" s="24"/>
      <c r="H456" s="24"/>
      <c r="I456" s="24"/>
      <c r="J456" s="24"/>
      <c r="K456" s="24"/>
      <c r="L456" s="24"/>
      <c r="M456" s="24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</row>
    <row r="457" spans="1:34" x14ac:dyDescent="0.25">
      <c r="A457" s="127"/>
      <c r="B457" s="27"/>
      <c r="C457" s="28"/>
      <c r="D457" s="28"/>
      <c r="E457" s="24"/>
      <c r="F457" s="24"/>
      <c r="G457" s="24"/>
      <c r="H457" s="24"/>
      <c r="I457" s="24"/>
      <c r="J457" s="24"/>
      <c r="K457" s="24"/>
      <c r="L457" s="24"/>
      <c r="M457" s="24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</row>
    <row r="458" spans="1:34" x14ac:dyDescent="0.25">
      <c r="A458" s="127"/>
      <c r="B458" s="27"/>
      <c r="C458" s="28"/>
      <c r="D458" s="28"/>
      <c r="E458" s="24"/>
      <c r="F458" s="24"/>
      <c r="G458" s="24"/>
      <c r="H458" s="24"/>
      <c r="I458" s="24"/>
      <c r="J458" s="24"/>
      <c r="K458" s="24"/>
      <c r="L458" s="24"/>
      <c r="M458" s="24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</row>
    <row r="459" spans="1:34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24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</row>
    <row r="460" spans="1:34" x14ac:dyDescent="0.25">
      <c r="A460" s="127"/>
      <c r="B460" s="27"/>
      <c r="C460" s="28"/>
      <c r="D460" s="28"/>
      <c r="E460" s="24"/>
      <c r="F460" s="24"/>
      <c r="G460" s="24"/>
      <c r="H460" s="24"/>
      <c r="I460" s="24"/>
      <c r="J460" s="24"/>
      <c r="K460" s="24"/>
      <c r="L460" s="24"/>
      <c r="M460" s="24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</row>
    <row r="461" spans="1:34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</row>
    <row r="462" spans="1:34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</row>
    <row r="463" spans="1:34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</row>
    <row r="464" spans="1:34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</row>
    <row r="465" spans="1:34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</row>
    <row r="466" spans="1:34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</row>
    <row r="467" spans="1:34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</row>
    <row r="468" spans="1:34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</row>
    <row r="469" spans="1:34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</row>
    <row r="470" spans="1:34" x14ac:dyDescent="0.25">
      <c r="A470" s="127"/>
      <c r="B470" s="27"/>
      <c r="C470" s="28"/>
      <c r="D470" s="28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</row>
    <row r="471" spans="1:34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</row>
    <row r="472" spans="1:34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</row>
    <row r="473" spans="1:34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59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</row>
    <row r="474" spans="1:34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59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</row>
    <row r="475" spans="1:34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59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</row>
    <row r="476" spans="1:34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59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</row>
    <row r="477" spans="1:34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28"/>
      <c r="N477" s="59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</row>
    <row r="478" spans="1:34" x14ac:dyDescent="0.25">
      <c r="A478" s="127"/>
      <c r="B478" s="27"/>
      <c r="C478" s="24"/>
      <c r="D478" s="24"/>
      <c r="E478" s="28"/>
      <c r="F478" s="28"/>
      <c r="G478" s="28"/>
      <c r="H478" s="28"/>
      <c r="I478" s="28"/>
      <c r="J478" s="28"/>
      <c r="K478" s="28"/>
      <c r="L478" s="28"/>
      <c r="M478" s="28"/>
      <c r="N478" s="59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</row>
    <row r="479" spans="1:34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28"/>
      <c r="N479" s="59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</row>
    <row r="480" spans="1:34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28"/>
      <c r="N480" s="59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</row>
    <row r="481" spans="1:34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28"/>
      <c r="N481" s="59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</row>
    <row r="482" spans="1:34" x14ac:dyDescent="0.25">
      <c r="A482" s="127"/>
      <c r="B482" s="29"/>
      <c r="C482" s="23"/>
      <c r="D482" s="23"/>
      <c r="E482" s="24"/>
      <c r="F482" s="24"/>
      <c r="G482" s="24"/>
      <c r="H482" s="24"/>
      <c r="I482" s="24"/>
      <c r="J482" s="24"/>
      <c r="K482" s="24"/>
      <c r="L482" s="24"/>
      <c r="M482" s="24"/>
      <c r="N482" s="59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</row>
    <row r="483" spans="1:34" x14ac:dyDescent="0.25">
      <c r="A483" s="127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59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</row>
    <row r="484" spans="1:34" x14ac:dyDescent="0.25">
      <c r="A484" s="127"/>
      <c r="B484" s="34"/>
      <c r="C484" s="35"/>
      <c r="D484" s="35"/>
      <c r="E484" s="36"/>
      <c r="F484" s="36"/>
      <c r="G484" s="36"/>
      <c r="H484" s="36"/>
      <c r="I484" s="36"/>
      <c r="J484" s="36"/>
      <c r="K484" s="36"/>
      <c r="L484" s="36"/>
      <c r="M484" s="36"/>
      <c r="N484" s="59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</row>
    <row r="485" spans="1:34" x14ac:dyDescent="0.25">
      <c r="A485" s="127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59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</row>
    <row r="486" spans="1:34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59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</row>
    <row r="487" spans="1:34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59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</row>
    <row r="488" spans="1:34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  <c r="N488" s="59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</row>
    <row r="489" spans="1:34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59"/>
      <c r="O489" s="14"/>
      <c r="P489" s="14"/>
      <c r="Q489" s="14"/>
      <c r="R489" s="14"/>
      <c r="S489" s="14"/>
      <c r="T489" s="14"/>
      <c r="U489" s="14"/>
      <c r="AA489" s="14"/>
      <c r="AB489" s="14"/>
      <c r="AC489" s="14"/>
      <c r="AD489" s="14"/>
      <c r="AE489" s="14"/>
      <c r="AF489" s="14"/>
      <c r="AG489" s="14"/>
      <c r="AH489" s="14"/>
    </row>
    <row r="490" spans="1:34" x14ac:dyDescent="0.25">
      <c r="A490" s="127"/>
      <c r="B490" s="19"/>
      <c r="C490" s="24"/>
      <c r="D490" s="24"/>
      <c r="E490" s="37"/>
      <c r="F490" s="37"/>
      <c r="G490" s="37"/>
      <c r="H490" s="37"/>
      <c r="I490" s="37"/>
      <c r="J490" s="37"/>
      <c r="K490" s="37"/>
      <c r="L490" s="37"/>
      <c r="M490" s="37"/>
    </row>
    <row r="491" spans="1:34" x14ac:dyDescent="0.25">
      <c r="A491" s="127"/>
      <c r="B491" s="19"/>
      <c r="C491" s="24"/>
      <c r="D491" s="24"/>
      <c r="E491" s="37"/>
      <c r="F491" s="37"/>
      <c r="G491" s="37"/>
      <c r="H491" s="37"/>
      <c r="I491" s="37"/>
      <c r="J491" s="37"/>
      <c r="K491" s="37"/>
      <c r="L491" s="37"/>
      <c r="M491" s="37"/>
    </row>
    <row r="492" spans="1:34" x14ac:dyDescent="0.25">
      <c r="A492" s="127"/>
      <c r="B492" s="19"/>
      <c r="C492" s="24"/>
      <c r="D492" s="24"/>
      <c r="E492" s="37"/>
      <c r="F492" s="37"/>
      <c r="G492" s="37"/>
      <c r="H492" s="37"/>
      <c r="I492" s="37"/>
      <c r="J492" s="37"/>
      <c r="K492" s="37"/>
      <c r="L492" s="37"/>
      <c r="M492" s="37"/>
    </row>
    <row r="493" spans="1:34" x14ac:dyDescent="0.25">
      <c r="A493" s="127"/>
      <c r="B493" s="19"/>
      <c r="C493" s="24"/>
      <c r="D493" s="24"/>
      <c r="E493" s="37"/>
      <c r="F493" s="37"/>
      <c r="G493" s="37"/>
      <c r="H493" s="37"/>
      <c r="I493" s="37"/>
      <c r="J493" s="37"/>
      <c r="K493" s="37"/>
      <c r="L493" s="37"/>
      <c r="M493" s="37"/>
    </row>
    <row r="494" spans="1:34" x14ac:dyDescent="0.25">
      <c r="A494" s="127"/>
      <c r="B494" s="19"/>
      <c r="C494" s="24"/>
      <c r="D494" s="24"/>
      <c r="E494" s="37"/>
      <c r="F494" s="37"/>
      <c r="G494" s="37"/>
      <c r="H494" s="37"/>
      <c r="I494" s="37"/>
      <c r="J494" s="37"/>
      <c r="K494" s="37"/>
      <c r="L494" s="37"/>
      <c r="M494" s="37"/>
    </row>
    <row r="495" spans="1:34" x14ac:dyDescent="0.25">
      <c r="A495" s="127"/>
      <c r="B495" s="19"/>
      <c r="C495" s="24"/>
      <c r="D495" s="24"/>
      <c r="E495" s="37"/>
      <c r="F495" s="37"/>
      <c r="G495" s="37"/>
      <c r="H495" s="37"/>
      <c r="I495" s="37"/>
      <c r="J495" s="37"/>
      <c r="K495" s="37"/>
      <c r="L495" s="37"/>
      <c r="M495" s="37"/>
    </row>
    <row r="496" spans="1:34" x14ac:dyDescent="0.25">
      <c r="A496" s="127"/>
      <c r="B496" s="34"/>
      <c r="C496" s="35"/>
      <c r="D496" s="35"/>
      <c r="E496" s="36"/>
      <c r="F496" s="36"/>
      <c r="G496" s="36"/>
      <c r="H496" s="36"/>
      <c r="I496" s="36"/>
      <c r="J496" s="36"/>
      <c r="K496" s="36"/>
      <c r="L496" s="36"/>
      <c r="M496" s="36"/>
    </row>
    <row r="497" spans="1:34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</row>
    <row r="498" spans="1:34" x14ac:dyDescent="0.25">
      <c r="A498" s="127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</row>
    <row r="499" spans="1:34" x14ac:dyDescent="0.25">
      <c r="A499" s="127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V499" s="17"/>
      <c r="W499" s="17"/>
      <c r="X499" s="17"/>
      <c r="Y499" s="17"/>
      <c r="Z499" s="17"/>
    </row>
    <row r="500" spans="1:34" x14ac:dyDescent="0.25"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18"/>
      <c r="O500" s="17"/>
      <c r="P500" s="17"/>
      <c r="Q500" s="17"/>
      <c r="R500" s="17"/>
      <c r="S500" s="17"/>
      <c r="T500" s="17"/>
      <c r="U500" s="17"/>
      <c r="AA500" s="17"/>
      <c r="AB500" s="17"/>
      <c r="AC500" s="17"/>
      <c r="AD500" s="17"/>
      <c r="AE500" s="17"/>
      <c r="AF500" s="17"/>
      <c r="AG500" s="17"/>
      <c r="AH500" s="17"/>
    </row>
    <row r="501" spans="1:34" s="12" customFormat="1" x14ac:dyDescent="0.25">
      <c r="A501" s="128"/>
      <c r="B501" s="19"/>
      <c r="C501" s="37"/>
      <c r="D501" s="37"/>
      <c r="E501" s="24"/>
      <c r="F501" s="24"/>
      <c r="G501" s="24"/>
      <c r="H501" s="24"/>
      <c r="I501" s="24"/>
      <c r="J501" s="24"/>
      <c r="K501" s="24"/>
      <c r="L501" s="24"/>
      <c r="M501" s="24"/>
      <c r="N501" s="49"/>
    </row>
    <row r="502" spans="1:34" s="12" customFormat="1" x14ac:dyDescent="0.25">
      <c r="A502" s="128"/>
      <c r="B502" s="32"/>
      <c r="C502" s="33"/>
      <c r="D502" s="33"/>
      <c r="E502" s="24"/>
      <c r="F502" s="24"/>
      <c r="G502" s="24"/>
      <c r="H502" s="24"/>
      <c r="I502" s="24"/>
      <c r="J502" s="24"/>
      <c r="K502" s="24"/>
      <c r="L502" s="24"/>
      <c r="M502" s="24"/>
      <c r="N502" s="49"/>
    </row>
    <row r="503" spans="1:34" s="12" customFormat="1" x14ac:dyDescent="0.25">
      <c r="A503" s="128"/>
      <c r="B503" s="19"/>
      <c r="C503" s="37"/>
      <c r="D503" s="37"/>
      <c r="E503" s="24"/>
      <c r="F503" s="24"/>
      <c r="G503" s="24"/>
      <c r="H503" s="24"/>
      <c r="I503" s="24"/>
      <c r="J503" s="24"/>
      <c r="K503" s="24"/>
      <c r="L503" s="24"/>
      <c r="M503" s="24"/>
      <c r="N503" s="49"/>
    </row>
    <row r="504" spans="1:34" s="12" customFormat="1" x14ac:dyDescent="0.25">
      <c r="A504" s="128"/>
      <c r="B504" s="19"/>
      <c r="C504" s="37"/>
      <c r="D504" s="37"/>
      <c r="E504" s="24"/>
      <c r="F504" s="24"/>
      <c r="G504" s="24"/>
      <c r="H504" s="24"/>
      <c r="I504" s="24"/>
      <c r="J504" s="24"/>
      <c r="K504" s="24"/>
      <c r="L504" s="24"/>
      <c r="M504" s="24"/>
      <c r="N504" s="49"/>
    </row>
    <row r="505" spans="1:34" s="12" customFormat="1" x14ac:dyDescent="0.25">
      <c r="A505" s="128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  <c r="M505" s="24"/>
      <c r="N505" s="49"/>
    </row>
    <row r="506" spans="1:34" s="12" customFormat="1" x14ac:dyDescent="0.25">
      <c r="A506" s="128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  <c r="N506" s="49"/>
    </row>
    <row r="507" spans="1:34" s="12" customFormat="1" x14ac:dyDescent="0.25">
      <c r="A507" s="128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49"/>
    </row>
    <row r="508" spans="1:34" s="12" customFormat="1" x14ac:dyDescent="0.25">
      <c r="A508" s="128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49"/>
      <c r="V508" s="17"/>
      <c r="W508" s="17"/>
      <c r="X508" s="17"/>
      <c r="Y508" s="17"/>
      <c r="Z508" s="17"/>
    </row>
    <row r="509" spans="1:34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</row>
    <row r="510" spans="1:34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</row>
    <row r="511" spans="1:34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</row>
    <row r="512" spans="1:34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</row>
    <row r="513" spans="1:34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</row>
    <row r="514" spans="1:34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</row>
    <row r="515" spans="1:34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</row>
    <row r="516" spans="1:34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</row>
    <row r="517" spans="1:34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</row>
    <row r="518" spans="1:34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</row>
    <row r="519" spans="1:34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</row>
    <row r="520" spans="1:34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</row>
    <row r="521" spans="1:34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</row>
    <row r="522" spans="1:34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</row>
    <row r="523" spans="1:34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</row>
    <row r="524" spans="1:34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</row>
    <row r="525" spans="1:34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</row>
    <row r="526" spans="1:34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</row>
    <row r="527" spans="1:34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</row>
    <row r="528" spans="1:34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</row>
    <row r="529" spans="1:34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</row>
    <row r="530" spans="1:34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</row>
    <row r="531" spans="1:34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</row>
    <row r="532" spans="1:34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</row>
    <row r="533" spans="1:34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</row>
    <row r="534" spans="1:34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</row>
    <row r="535" spans="1:34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</row>
    <row r="536" spans="1:34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</row>
    <row r="537" spans="1:34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</row>
    <row r="538" spans="1:34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</row>
    <row r="539" spans="1:34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</row>
    <row r="540" spans="1:34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</row>
    <row r="541" spans="1:34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</row>
    <row r="542" spans="1:34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</row>
    <row r="543" spans="1:34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</row>
    <row r="544" spans="1:34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</row>
    <row r="545" spans="1:34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</row>
    <row r="546" spans="1:34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</row>
    <row r="547" spans="1:34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</row>
    <row r="548" spans="1:34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</row>
    <row r="549" spans="1:34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</row>
    <row r="550" spans="1:34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</row>
    <row r="551" spans="1:34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</row>
    <row r="552" spans="1:34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</row>
    <row r="553" spans="1:34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</row>
    <row r="554" spans="1:34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</row>
    <row r="555" spans="1:34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</row>
    <row r="556" spans="1:34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</row>
    <row r="557" spans="1:34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</row>
    <row r="558" spans="1:34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</row>
    <row r="559" spans="1:34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</row>
    <row r="560" spans="1:34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</row>
    <row r="561" spans="1:34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</row>
    <row r="562" spans="1:34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</row>
    <row r="563" spans="1:34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</row>
    <row r="564" spans="1:34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</row>
    <row r="565" spans="1:34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</row>
    <row r="566" spans="1:34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</row>
    <row r="567" spans="1:34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</row>
    <row r="568" spans="1:34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</row>
    <row r="569" spans="1:34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</row>
    <row r="570" spans="1:34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</row>
    <row r="571" spans="1:34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</row>
    <row r="572" spans="1:34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</row>
    <row r="573" spans="1:34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</row>
    <row r="574" spans="1:34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</row>
    <row r="575" spans="1:34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</row>
    <row r="576" spans="1:34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</row>
    <row r="577" spans="1:34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</row>
    <row r="578" spans="1:34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</row>
    <row r="579" spans="1:34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</row>
    <row r="580" spans="1:34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</row>
    <row r="581" spans="1:34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</row>
    <row r="582" spans="1:34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</row>
    <row r="583" spans="1:34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</row>
    <row r="584" spans="1:34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</row>
    <row r="585" spans="1:34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</row>
    <row r="586" spans="1:34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</row>
    <row r="587" spans="1:34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</row>
    <row r="588" spans="1:34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</row>
    <row r="589" spans="1:34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</row>
    <row r="590" spans="1:34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</row>
    <row r="591" spans="1:34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</row>
    <row r="592" spans="1:34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</row>
    <row r="593" spans="1:34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</row>
    <row r="594" spans="1:34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</row>
    <row r="595" spans="1:34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</row>
    <row r="596" spans="1:34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</row>
    <row r="597" spans="1:34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</row>
    <row r="598" spans="1:34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</row>
    <row r="599" spans="1:34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</row>
    <row r="600" spans="1:34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</row>
    <row r="601" spans="1:34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</row>
    <row r="602" spans="1:34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</row>
    <row r="603" spans="1:34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</row>
    <row r="604" spans="1:34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</row>
    <row r="605" spans="1:34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</row>
    <row r="606" spans="1:34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</row>
    <row r="607" spans="1:34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</row>
    <row r="608" spans="1:34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</row>
    <row r="609" spans="1:34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</row>
    <row r="610" spans="1:34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</row>
    <row r="611" spans="1:34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</row>
    <row r="612" spans="1:34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</row>
    <row r="613" spans="1:34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</row>
    <row r="614" spans="1:34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</row>
    <row r="615" spans="1:34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</row>
    <row r="616" spans="1:34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</row>
    <row r="617" spans="1:34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</row>
    <row r="618" spans="1:34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</row>
    <row r="619" spans="1:34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</row>
    <row r="620" spans="1:34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</row>
    <row r="621" spans="1:34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</row>
    <row r="622" spans="1:34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</row>
    <row r="623" spans="1:34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</row>
    <row r="624" spans="1:34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</row>
    <row r="625" spans="1:34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</row>
    <row r="626" spans="1:34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</row>
    <row r="627" spans="1:34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</row>
    <row r="628" spans="1:34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</row>
    <row r="629" spans="1:34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</row>
    <row r="630" spans="1:34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</row>
    <row r="631" spans="1:34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</row>
    <row r="632" spans="1:34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</row>
    <row r="633" spans="1:34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</row>
    <row r="634" spans="1:34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</row>
    <row r="635" spans="1:34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</row>
    <row r="636" spans="1:34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</row>
    <row r="637" spans="1:34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</row>
    <row r="638" spans="1:34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</row>
    <row r="639" spans="1:34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</row>
    <row r="640" spans="1:34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</row>
    <row r="641" spans="1:34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</row>
    <row r="642" spans="1:34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</row>
    <row r="643" spans="1:34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</row>
    <row r="644" spans="1:34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</row>
    <row r="645" spans="1:34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</row>
    <row r="646" spans="1:34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</row>
    <row r="647" spans="1:34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</row>
    <row r="648" spans="1:34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</row>
    <row r="649" spans="1:34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</row>
    <row r="650" spans="1:34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</row>
    <row r="651" spans="1:34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</row>
    <row r="652" spans="1:34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</row>
    <row r="653" spans="1:34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</row>
    <row r="654" spans="1:34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</row>
    <row r="655" spans="1:34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</row>
    <row r="656" spans="1:34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</row>
    <row r="657" spans="1:34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</row>
    <row r="658" spans="1:34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</row>
    <row r="659" spans="1:34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</row>
    <row r="660" spans="1:34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</row>
    <row r="661" spans="1:34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</row>
    <row r="662" spans="1:34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</row>
    <row r="663" spans="1:34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</row>
    <row r="664" spans="1:34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</row>
    <row r="665" spans="1:34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</row>
    <row r="666" spans="1:34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</row>
    <row r="667" spans="1:34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</row>
    <row r="668" spans="1:34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</row>
    <row r="669" spans="1:34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</row>
    <row r="670" spans="1:34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</row>
    <row r="671" spans="1:34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</row>
    <row r="672" spans="1:34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</row>
    <row r="673" spans="1:34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</row>
    <row r="674" spans="1:34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</row>
    <row r="675" spans="1:34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</row>
    <row r="676" spans="1:34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</row>
    <row r="677" spans="1:34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</row>
    <row r="678" spans="1:34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</row>
    <row r="679" spans="1:34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</row>
    <row r="680" spans="1:34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</row>
    <row r="681" spans="1:34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</row>
    <row r="682" spans="1:34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</row>
    <row r="683" spans="1:34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</row>
    <row r="684" spans="1:34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</row>
    <row r="685" spans="1:34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</row>
    <row r="686" spans="1:34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</row>
    <row r="687" spans="1:34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</row>
    <row r="688" spans="1:34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</row>
    <row r="689" spans="1:34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</row>
    <row r="690" spans="1:34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</row>
    <row r="691" spans="1:34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</row>
    <row r="692" spans="1:34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</row>
    <row r="693" spans="1:34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</row>
    <row r="694" spans="1:34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</row>
    <row r="695" spans="1:34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</row>
    <row r="696" spans="1:34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</row>
    <row r="697" spans="1:34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</row>
    <row r="698" spans="1:34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</row>
    <row r="699" spans="1:34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</row>
    <row r="700" spans="1:34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</row>
    <row r="701" spans="1:34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</row>
    <row r="702" spans="1:34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</row>
    <row r="703" spans="1:34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</row>
    <row r="704" spans="1:34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</row>
    <row r="705" spans="1:34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</row>
    <row r="706" spans="1:34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</row>
    <row r="707" spans="1:34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</row>
    <row r="708" spans="1:34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</row>
    <row r="709" spans="1:34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</row>
    <row r="710" spans="1:34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</row>
    <row r="711" spans="1:34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</row>
    <row r="712" spans="1:34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</row>
    <row r="713" spans="1:34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</row>
    <row r="714" spans="1:34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</row>
    <row r="715" spans="1:34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</row>
    <row r="716" spans="1:34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</row>
    <row r="717" spans="1:34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</row>
    <row r="718" spans="1:34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</row>
    <row r="719" spans="1:34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</row>
    <row r="720" spans="1:34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</row>
    <row r="721" spans="1:34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</row>
    <row r="722" spans="1:34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</row>
    <row r="723" spans="1:34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</row>
    <row r="724" spans="1:34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</row>
    <row r="725" spans="1:34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8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</row>
    <row r="726" spans="1:34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8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</row>
    <row r="727" spans="1:34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8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</row>
    <row r="728" spans="1:34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8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</row>
    <row r="729" spans="1:34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8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</row>
    <row r="730" spans="1:34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8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</row>
    <row r="731" spans="1:34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8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</row>
    <row r="732" spans="1:34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8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</row>
    <row r="733" spans="1:34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8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</row>
    <row r="734" spans="1:34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8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</row>
    <row r="735" spans="1:34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8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</row>
    <row r="736" spans="1:34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8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</row>
    <row r="737" spans="1:34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8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</row>
    <row r="738" spans="1:34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8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</row>
    <row r="739" spans="1:34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8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</row>
    <row r="740" spans="1:34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8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</row>
    <row r="741" spans="1:34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8"/>
      <c r="O741" s="17"/>
      <c r="P741" s="17"/>
      <c r="Q741" s="17"/>
      <c r="R741" s="17"/>
      <c r="S741" s="17"/>
      <c r="T741" s="17"/>
      <c r="U741" s="17"/>
      <c r="AA741" s="17"/>
      <c r="AB741" s="17"/>
      <c r="AC741" s="17"/>
      <c r="AD741" s="17"/>
      <c r="AE741" s="17"/>
      <c r="AF741" s="17"/>
      <c r="AG741" s="17"/>
      <c r="AH741" s="17"/>
    </row>
  </sheetData>
  <sortState ref="E149:E154">
    <sortCondition ref="E149"/>
  </sortState>
  <mergeCells count="255">
    <mergeCell ref="V2:AH3"/>
    <mergeCell ref="J2:J4"/>
    <mergeCell ref="I2:I4"/>
    <mergeCell ref="G2:G4"/>
    <mergeCell ref="H2:H4"/>
    <mergeCell ref="C33:E33"/>
    <mergeCell ref="C49:E49"/>
    <mergeCell ref="P3:P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M3:M4"/>
    <mergeCell ref="N3:N4"/>
    <mergeCell ref="C24:E24"/>
    <mergeCell ref="C25:E25"/>
    <mergeCell ref="C26:E26"/>
    <mergeCell ref="T3:T4"/>
    <mergeCell ref="C58:E58"/>
    <mergeCell ref="C59:E59"/>
    <mergeCell ref="F2:F4"/>
    <mergeCell ref="K2:K4"/>
    <mergeCell ref="C34:E34"/>
    <mergeCell ref="C35:E35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48:E48"/>
    <mergeCell ref="C52:E52"/>
    <mergeCell ref="C30:E30"/>
    <mergeCell ref="C31:E31"/>
    <mergeCell ref="C32:E32"/>
    <mergeCell ref="C50:E50"/>
    <mergeCell ref="C51:E51"/>
    <mergeCell ref="D72:E72"/>
    <mergeCell ref="D73:E73"/>
    <mergeCell ref="D80:E80"/>
    <mergeCell ref="C81:E81"/>
    <mergeCell ref="C82:E82"/>
    <mergeCell ref="C54:E54"/>
    <mergeCell ref="C55:E55"/>
    <mergeCell ref="C56:E56"/>
    <mergeCell ref="C57:E57"/>
    <mergeCell ref="D83:E8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93:E93"/>
    <mergeCell ref="D94:E94"/>
    <mergeCell ref="D95:E95"/>
    <mergeCell ref="D96:E96"/>
    <mergeCell ref="D97:E97"/>
    <mergeCell ref="D98:E98"/>
    <mergeCell ref="D84:E84"/>
    <mergeCell ref="C85:E85"/>
    <mergeCell ref="C89:E89"/>
    <mergeCell ref="C90:E90"/>
    <mergeCell ref="D91:E91"/>
    <mergeCell ref="D92:E92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C101:E101"/>
    <mergeCell ref="D102:E102"/>
    <mergeCell ref="D103:E103"/>
    <mergeCell ref="D104:E104"/>
    <mergeCell ref="D117:E117"/>
    <mergeCell ref="D118:E118"/>
    <mergeCell ref="D119:E119"/>
    <mergeCell ref="D120:E120"/>
    <mergeCell ref="D121:E121"/>
    <mergeCell ref="D122:E122"/>
    <mergeCell ref="D111:E111"/>
    <mergeCell ref="C112:E112"/>
    <mergeCell ref="D113:E113"/>
    <mergeCell ref="D114:E114"/>
    <mergeCell ref="D115:E115"/>
    <mergeCell ref="D116:E116"/>
    <mergeCell ref="D129:E129"/>
    <mergeCell ref="D130:E130"/>
    <mergeCell ref="D131:E131"/>
    <mergeCell ref="D132:E132"/>
    <mergeCell ref="D133:E133"/>
    <mergeCell ref="D134:E134"/>
    <mergeCell ref="C123:E123"/>
    <mergeCell ref="D124:E124"/>
    <mergeCell ref="D125:E125"/>
    <mergeCell ref="C126:E126"/>
    <mergeCell ref="D127:E127"/>
    <mergeCell ref="D128:E128"/>
    <mergeCell ref="C141:E141"/>
    <mergeCell ref="D142:E142"/>
    <mergeCell ref="D143:E143"/>
    <mergeCell ref="D145:E145"/>
    <mergeCell ref="D153:E153"/>
    <mergeCell ref="D154:E154"/>
    <mergeCell ref="D135:E135"/>
    <mergeCell ref="D136:E136"/>
    <mergeCell ref="D137:E137"/>
    <mergeCell ref="C138:E138"/>
    <mergeCell ref="C139:E139"/>
    <mergeCell ref="C140:E140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C264:E264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B277:E277"/>
    <mergeCell ref="O2:U2"/>
    <mergeCell ref="O3:O4"/>
    <mergeCell ref="Q3:Q4"/>
    <mergeCell ref="R3:R4"/>
    <mergeCell ref="S3:S4"/>
    <mergeCell ref="U3:U4"/>
    <mergeCell ref="C271:E271"/>
    <mergeCell ref="C272:E272"/>
    <mergeCell ref="C273:E273"/>
    <mergeCell ref="C274:E274"/>
    <mergeCell ref="C275:E275"/>
    <mergeCell ref="C276:E276"/>
    <mergeCell ref="C265:E265"/>
    <mergeCell ref="C266:E266"/>
    <mergeCell ref="D267:E267"/>
    <mergeCell ref="D268:E268"/>
    <mergeCell ref="C269:E269"/>
    <mergeCell ref="C270:E270"/>
    <mergeCell ref="D251:E251"/>
    <mergeCell ref="C252:E252"/>
    <mergeCell ref="C253:E253"/>
    <mergeCell ref="C254:E254"/>
    <mergeCell ref="C263:E263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C724"/>
  <sheetViews>
    <sheetView workbookViewId="0">
      <pane xSplit="5" ySplit="4" topLeftCell="F24" activePane="bottomRight" state="frozen"/>
      <selection pane="topRight" activeCell="F1" sqref="F1"/>
      <selection pane="bottomLeft" activeCell="A5" sqref="A5"/>
      <selection pane="bottomRight" activeCell="K260" sqref="K26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19" width="8.42578125" style="12" bestFit="1" customWidth="1"/>
    <col min="20" max="20" width="7.85546875" style="12" bestFit="1" customWidth="1"/>
    <col min="21" max="21" width="10.140625" style="12" bestFit="1" customWidth="1"/>
    <col min="22" max="22" width="8.42578125" style="12" bestFit="1" customWidth="1"/>
    <col min="23" max="23" width="7.85546875" style="12" bestFit="1" customWidth="1"/>
    <col min="24" max="24" width="9.7109375" style="12" bestFit="1" customWidth="1"/>
    <col min="25" max="27" width="8.42578125" style="12" bestFit="1" customWidth="1"/>
    <col min="28" max="16384" width="9.140625" style="17"/>
  </cols>
  <sheetData>
    <row r="1" spans="1:29" ht="15.75" thickBot="1" x14ac:dyDescent="0.3">
      <c r="AA1" s="11" t="s">
        <v>827</v>
      </c>
    </row>
    <row r="2" spans="1:29" ht="15" customHeight="1" x14ac:dyDescent="0.25">
      <c r="B2" s="774" t="s">
        <v>0</v>
      </c>
      <c r="C2" s="775"/>
      <c r="D2" s="775"/>
      <c r="E2" s="775"/>
      <c r="F2" s="790" t="s">
        <v>1079</v>
      </c>
      <c r="G2" s="774" t="s">
        <v>1093</v>
      </c>
      <c r="H2" s="790" t="s">
        <v>1102</v>
      </c>
      <c r="I2" s="774" t="s">
        <v>1109</v>
      </c>
      <c r="J2" s="793" t="s">
        <v>1116</v>
      </c>
      <c r="K2" s="793" t="s">
        <v>1123</v>
      </c>
      <c r="L2" s="781" t="s">
        <v>1082</v>
      </c>
      <c r="M2" s="781"/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29" ht="27.75" customHeight="1" x14ac:dyDescent="0.25">
      <c r="B3" s="776"/>
      <c r="C3" s="777"/>
      <c r="D3" s="777"/>
      <c r="E3" s="777"/>
      <c r="F3" s="791"/>
      <c r="G3" s="776"/>
      <c r="H3" s="791"/>
      <c r="I3" s="776"/>
      <c r="J3" s="794"/>
      <c r="K3" s="794"/>
      <c r="L3" s="864" t="s">
        <v>847</v>
      </c>
      <c r="M3" s="866" t="s">
        <v>848</v>
      </c>
      <c r="N3" s="868" t="s">
        <v>571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29" ht="15.75" thickBot="1" x14ac:dyDescent="0.3">
      <c r="B4" s="778"/>
      <c r="C4" s="779"/>
      <c r="D4" s="779"/>
      <c r="E4" s="779"/>
      <c r="F4" s="792"/>
      <c r="G4" s="778"/>
      <c r="H4" s="792"/>
      <c r="I4" s="778"/>
      <c r="J4" s="795"/>
      <c r="K4" s="795"/>
      <c r="L4" s="865"/>
      <c r="M4" s="867"/>
      <c r="N4" s="86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2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9" ht="15.75" thickBot="1" x14ac:dyDescent="0.3">
      <c r="B5" s="82" t="s">
        <v>118</v>
      </c>
      <c r="C5" s="870" t="s">
        <v>119</v>
      </c>
      <c r="D5" s="871"/>
      <c r="E5" s="871"/>
      <c r="F5" s="215">
        <f t="shared" ref="F5:L5" si="0">F6+F20</f>
        <v>547519</v>
      </c>
      <c r="G5" s="363">
        <f t="shared" si="0"/>
        <v>547519</v>
      </c>
      <c r="H5" s="611">
        <f t="shared" si="0"/>
        <v>547519</v>
      </c>
      <c r="I5" s="363">
        <f t="shared" si="0"/>
        <v>547519</v>
      </c>
      <c r="J5" s="517">
        <f t="shared" ref="J5" si="1">J6+J20</f>
        <v>547519</v>
      </c>
      <c r="K5" s="517">
        <f t="shared" si="0"/>
        <v>547519</v>
      </c>
      <c r="L5" s="558">
        <f t="shared" si="0"/>
        <v>547519</v>
      </c>
      <c r="M5" s="139">
        <f t="shared" ref="M5:AA5" si="2">M6+M20</f>
        <v>0</v>
      </c>
      <c r="N5" s="156">
        <f>SUM(L5:M5)</f>
        <v>547519</v>
      </c>
      <c r="O5" s="84">
        <f t="shared" si="2"/>
        <v>52519</v>
      </c>
      <c r="P5" s="85">
        <f t="shared" si="2"/>
        <v>45000</v>
      </c>
      <c r="Q5" s="85">
        <f t="shared" si="2"/>
        <v>45000</v>
      </c>
      <c r="R5" s="85">
        <f t="shared" si="2"/>
        <v>45000</v>
      </c>
      <c r="S5" s="85">
        <f t="shared" si="2"/>
        <v>45000</v>
      </c>
      <c r="T5" s="88">
        <f t="shared" si="2"/>
        <v>45000</v>
      </c>
      <c r="U5" s="484">
        <f>SUM(O5:T5)</f>
        <v>277519</v>
      </c>
      <c r="V5" s="409">
        <f t="shared" si="2"/>
        <v>45000</v>
      </c>
      <c r="W5" s="85">
        <f t="shared" si="2"/>
        <v>45000</v>
      </c>
      <c r="X5" s="88">
        <f t="shared" si="2"/>
        <v>45000</v>
      </c>
      <c r="Y5" s="88">
        <f t="shared" si="2"/>
        <v>45000</v>
      </c>
      <c r="Z5" s="88">
        <f t="shared" si="2"/>
        <v>45000</v>
      </c>
      <c r="AA5" s="89">
        <f t="shared" si="2"/>
        <v>45000</v>
      </c>
      <c r="AC5" s="168"/>
    </row>
    <row r="6" spans="1:29" x14ac:dyDescent="0.25">
      <c r="B6" s="122" t="s">
        <v>609</v>
      </c>
      <c r="C6" s="772" t="s">
        <v>120</v>
      </c>
      <c r="D6" s="773"/>
      <c r="E6" s="773"/>
      <c r="F6" s="216">
        <f t="shared" ref="F6:L6" si="3">F7+F8+F9+F10+F11+F12+F13+F14+F15+F16+F17+F18+F19</f>
        <v>547519</v>
      </c>
      <c r="G6" s="364">
        <f t="shared" si="3"/>
        <v>547519</v>
      </c>
      <c r="H6" s="612">
        <f t="shared" si="3"/>
        <v>547519</v>
      </c>
      <c r="I6" s="364">
        <f t="shared" si="3"/>
        <v>547519</v>
      </c>
      <c r="J6" s="518">
        <f t="shared" ref="J6" si="4">J7+J8+J9+J10+J11+J12+J13+J14+J15+J16+J17+J18+J19</f>
        <v>547519</v>
      </c>
      <c r="K6" s="518">
        <f t="shared" si="3"/>
        <v>547519</v>
      </c>
      <c r="L6" s="559">
        <f t="shared" si="3"/>
        <v>547519</v>
      </c>
      <c r="M6" s="140">
        <f t="shared" ref="M6:AA6" si="5">M7+M8+M9+M10+M11+M12+M13+M14+M15+M16+M17+M18+M19</f>
        <v>0</v>
      </c>
      <c r="N6" s="157">
        <f t="shared" ref="N6:N72" si="6">SUM(L6:M6)</f>
        <v>547519</v>
      </c>
      <c r="O6" s="116">
        <f t="shared" si="5"/>
        <v>52519</v>
      </c>
      <c r="P6" s="117">
        <f t="shared" si="5"/>
        <v>45000</v>
      </c>
      <c r="Q6" s="117">
        <f t="shared" si="5"/>
        <v>45000</v>
      </c>
      <c r="R6" s="117">
        <f t="shared" si="5"/>
        <v>45000</v>
      </c>
      <c r="S6" s="117">
        <f t="shared" si="5"/>
        <v>45000</v>
      </c>
      <c r="T6" s="120">
        <f t="shared" si="5"/>
        <v>45000</v>
      </c>
      <c r="U6" s="485">
        <f t="shared" ref="U6:U69" si="7">SUM(O6:T6)</f>
        <v>277519</v>
      </c>
      <c r="V6" s="410">
        <f t="shared" si="5"/>
        <v>45000</v>
      </c>
      <c r="W6" s="117">
        <f t="shared" si="5"/>
        <v>45000</v>
      </c>
      <c r="X6" s="120">
        <f t="shared" si="5"/>
        <v>45000</v>
      </c>
      <c r="Y6" s="120">
        <f t="shared" si="5"/>
        <v>45000</v>
      </c>
      <c r="Z6" s="120">
        <f t="shared" si="5"/>
        <v>45000</v>
      </c>
      <c r="AA6" s="121">
        <f t="shared" si="5"/>
        <v>45000</v>
      </c>
      <c r="AC6" s="168"/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239">
        <v>540000</v>
      </c>
      <c r="G7" s="365">
        <v>540000</v>
      </c>
      <c r="H7" s="613">
        <v>540000</v>
      </c>
      <c r="I7" s="365">
        <v>540000</v>
      </c>
      <c r="J7" s="519">
        <v>540000</v>
      </c>
      <c r="K7" s="519">
        <v>540000</v>
      </c>
      <c r="L7" s="560">
        <f>SUM(U7:AA7)</f>
        <v>540000</v>
      </c>
      <c r="M7" s="170"/>
      <c r="N7" s="171">
        <f t="shared" si="6"/>
        <v>540000</v>
      </c>
      <c r="O7" s="179">
        <v>45000</v>
      </c>
      <c r="P7" s="173">
        <v>45000</v>
      </c>
      <c r="Q7" s="173">
        <v>45000</v>
      </c>
      <c r="R7" s="173">
        <v>45000</v>
      </c>
      <c r="S7" s="173">
        <v>45000</v>
      </c>
      <c r="T7" s="174">
        <v>45000</v>
      </c>
      <c r="U7" s="486">
        <f t="shared" si="7"/>
        <v>270000</v>
      </c>
      <c r="V7" s="411">
        <v>45000</v>
      </c>
      <c r="W7" s="173">
        <v>45000</v>
      </c>
      <c r="X7" s="174">
        <v>45000</v>
      </c>
      <c r="Y7" s="174">
        <v>45000</v>
      </c>
      <c r="Z7" s="174">
        <v>45000</v>
      </c>
      <c r="AA7" s="175">
        <v>45000</v>
      </c>
      <c r="AB7" s="190"/>
      <c r="AC7" s="168"/>
    </row>
    <row r="8" spans="1:29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239">
        <v>7519</v>
      </c>
      <c r="G8" s="365">
        <v>7519</v>
      </c>
      <c r="H8" s="613">
        <v>7519</v>
      </c>
      <c r="I8" s="365">
        <v>7519</v>
      </c>
      <c r="J8" s="519">
        <v>7519</v>
      </c>
      <c r="K8" s="519">
        <v>7519</v>
      </c>
      <c r="L8" s="560">
        <f t="shared" ref="L8" si="8">SUM(U8:AA8)</f>
        <v>7519</v>
      </c>
      <c r="M8" s="170"/>
      <c r="N8" s="171">
        <f t="shared" si="6"/>
        <v>7519</v>
      </c>
      <c r="O8" s="179">
        <v>7519</v>
      </c>
      <c r="P8" s="173"/>
      <c r="Q8" s="173"/>
      <c r="R8" s="173"/>
      <c r="S8" s="173"/>
      <c r="T8" s="174"/>
      <c r="U8" s="486">
        <f t="shared" si="7"/>
        <v>7519</v>
      </c>
      <c r="V8" s="411"/>
      <c r="W8" s="173"/>
      <c r="X8" s="174"/>
      <c r="Y8" s="174"/>
      <c r="Z8" s="174"/>
      <c r="AA8" s="175"/>
      <c r="AB8" s="190"/>
      <c r="AC8" s="168"/>
    </row>
    <row r="9" spans="1:29" s="189" customFormat="1" ht="15.75" hidden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239"/>
      <c r="G9" s="365"/>
      <c r="H9" s="613"/>
      <c r="I9" s="365"/>
      <c r="J9" s="519">
        <f t="shared" ref="J9:L19" si="9">SUM(M9:Y9)</f>
        <v>0</v>
      </c>
      <c r="K9" s="519">
        <f t="shared" si="9"/>
        <v>0</v>
      </c>
      <c r="L9" s="560">
        <f t="shared" si="9"/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  <c r="AB9" s="190"/>
      <c r="AC9" s="168"/>
    </row>
    <row r="10" spans="1:29" s="189" customFormat="1" ht="15.75" hidden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239"/>
      <c r="G10" s="365"/>
      <c r="H10" s="613"/>
      <c r="I10" s="365"/>
      <c r="J10" s="519">
        <f t="shared" si="9"/>
        <v>0</v>
      </c>
      <c r="K10" s="519">
        <f t="shared" si="9"/>
        <v>0</v>
      </c>
      <c r="L10" s="560">
        <f t="shared" si="9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  <c r="AB10" s="190"/>
      <c r="AC10" s="168"/>
    </row>
    <row r="11" spans="1:29" s="189" customFormat="1" ht="15.75" hidden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239"/>
      <c r="G11" s="365"/>
      <c r="H11" s="613"/>
      <c r="I11" s="365"/>
      <c r="J11" s="519">
        <f t="shared" si="9"/>
        <v>0</v>
      </c>
      <c r="K11" s="519">
        <f t="shared" si="9"/>
        <v>0</v>
      </c>
      <c r="L11" s="560">
        <f t="shared" si="9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  <c r="AB11" s="190"/>
      <c r="AC11" s="168"/>
    </row>
    <row r="12" spans="1:29" s="189" customFormat="1" ht="15.75" hidden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239"/>
      <c r="G12" s="365"/>
      <c r="H12" s="613"/>
      <c r="I12" s="365"/>
      <c r="J12" s="519">
        <f t="shared" si="9"/>
        <v>0</v>
      </c>
      <c r="K12" s="519">
        <f t="shared" si="9"/>
        <v>0</v>
      </c>
      <c r="L12" s="560">
        <f t="shared" si="9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  <c r="AB12" s="190"/>
      <c r="AC12" s="168"/>
    </row>
    <row r="13" spans="1:29" s="189" customFormat="1" ht="15.75" hidden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239"/>
      <c r="G13" s="365"/>
      <c r="H13" s="613"/>
      <c r="I13" s="365"/>
      <c r="J13" s="519">
        <f t="shared" si="9"/>
        <v>0</v>
      </c>
      <c r="K13" s="519">
        <f t="shared" si="9"/>
        <v>0</v>
      </c>
      <c r="L13" s="560">
        <f t="shared" si="9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  <c r="AB13" s="190"/>
      <c r="AC13" s="168"/>
    </row>
    <row r="14" spans="1:29" s="189" customFormat="1" ht="15.75" hidden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239"/>
      <c r="G14" s="365"/>
      <c r="H14" s="613"/>
      <c r="I14" s="365"/>
      <c r="J14" s="519">
        <f t="shared" si="9"/>
        <v>0</v>
      </c>
      <c r="K14" s="519">
        <f t="shared" si="9"/>
        <v>0</v>
      </c>
      <c r="L14" s="560">
        <f t="shared" si="9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  <c r="AB14" s="190"/>
      <c r="AC14" s="168"/>
    </row>
    <row r="15" spans="1:29" s="189" customFormat="1" ht="15.75" hidden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239"/>
      <c r="G15" s="365"/>
      <c r="H15" s="613"/>
      <c r="I15" s="365"/>
      <c r="J15" s="519">
        <f t="shared" si="9"/>
        <v>0</v>
      </c>
      <c r="K15" s="519">
        <f t="shared" si="9"/>
        <v>0</v>
      </c>
      <c r="L15" s="560">
        <f t="shared" si="9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  <c r="AB15" s="190"/>
      <c r="AC15" s="168"/>
    </row>
    <row r="16" spans="1:29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239"/>
      <c r="G16" s="365"/>
      <c r="H16" s="613"/>
      <c r="I16" s="365"/>
      <c r="J16" s="519">
        <f t="shared" si="9"/>
        <v>0</v>
      </c>
      <c r="K16" s="519">
        <f t="shared" si="9"/>
        <v>0</v>
      </c>
      <c r="L16" s="560">
        <f t="shared" si="9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  <c r="AB16" s="190"/>
      <c r="AC16" s="168"/>
    </row>
    <row r="17" spans="1:29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239"/>
      <c r="G17" s="365"/>
      <c r="H17" s="613"/>
      <c r="I17" s="365"/>
      <c r="J17" s="519">
        <f t="shared" si="9"/>
        <v>0</v>
      </c>
      <c r="K17" s="519">
        <f t="shared" si="9"/>
        <v>0</v>
      </c>
      <c r="L17" s="560">
        <f t="shared" si="9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  <c r="AB17" s="190"/>
      <c r="AC17" s="168"/>
    </row>
    <row r="18" spans="1:29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239"/>
      <c r="G18" s="365"/>
      <c r="H18" s="613"/>
      <c r="I18" s="365"/>
      <c r="J18" s="519">
        <f t="shared" si="9"/>
        <v>0</v>
      </c>
      <c r="K18" s="519">
        <f t="shared" si="9"/>
        <v>0</v>
      </c>
      <c r="L18" s="560">
        <f t="shared" si="9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  <c r="AB18" s="190"/>
      <c r="AC18" s="168"/>
    </row>
    <row r="19" spans="1:29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239"/>
      <c r="G19" s="365"/>
      <c r="H19" s="613"/>
      <c r="I19" s="365"/>
      <c r="J19" s="519">
        <f t="shared" si="9"/>
        <v>0</v>
      </c>
      <c r="K19" s="519">
        <f t="shared" si="9"/>
        <v>0</v>
      </c>
      <c r="L19" s="560">
        <f t="shared" si="9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  <c r="AB19" s="190"/>
      <c r="AC19" s="168"/>
    </row>
    <row r="20" spans="1:29" ht="15.75" hidden="1" thickBot="1" x14ac:dyDescent="0.3">
      <c r="B20" s="90" t="s">
        <v>623</v>
      </c>
      <c r="C20" s="799" t="s">
        <v>146</v>
      </c>
      <c r="D20" s="800"/>
      <c r="E20" s="800"/>
      <c r="F20" s="218">
        <f t="shared" ref="F20:L20" si="10">F21+F22+F23</f>
        <v>0</v>
      </c>
      <c r="G20" s="366">
        <f t="shared" si="10"/>
        <v>0</v>
      </c>
      <c r="H20" s="614">
        <f t="shared" si="10"/>
        <v>0</v>
      </c>
      <c r="I20" s="366">
        <f t="shared" si="10"/>
        <v>0</v>
      </c>
      <c r="J20" s="520">
        <f t="shared" ref="J20" si="11">J21+J22+J23</f>
        <v>0</v>
      </c>
      <c r="K20" s="520">
        <f t="shared" si="10"/>
        <v>0</v>
      </c>
      <c r="L20" s="561">
        <f t="shared" si="10"/>
        <v>0</v>
      </c>
      <c r="M20" s="142">
        <f t="shared" ref="M20:AA20" si="12">M21+M22+M23</f>
        <v>0</v>
      </c>
      <c r="N20" s="158">
        <f t="shared" si="6"/>
        <v>0</v>
      </c>
      <c r="O20" s="92">
        <f t="shared" si="12"/>
        <v>0</v>
      </c>
      <c r="P20" s="93">
        <f t="shared" si="12"/>
        <v>0</v>
      </c>
      <c r="Q20" s="93">
        <f t="shared" si="12"/>
        <v>0</v>
      </c>
      <c r="R20" s="93">
        <f t="shared" si="12"/>
        <v>0</v>
      </c>
      <c r="S20" s="93">
        <f t="shared" si="12"/>
        <v>0</v>
      </c>
      <c r="T20" s="96">
        <f t="shared" si="12"/>
        <v>0</v>
      </c>
      <c r="U20" s="487">
        <f t="shared" si="7"/>
        <v>0</v>
      </c>
      <c r="V20" s="412">
        <f t="shared" si="12"/>
        <v>0</v>
      </c>
      <c r="W20" s="93">
        <f t="shared" si="12"/>
        <v>0</v>
      </c>
      <c r="X20" s="96">
        <f t="shared" si="12"/>
        <v>0</v>
      </c>
      <c r="Y20" s="96">
        <f t="shared" si="12"/>
        <v>0</v>
      </c>
      <c r="Z20" s="96">
        <f t="shared" si="12"/>
        <v>0</v>
      </c>
      <c r="AA20" s="97">
        <f t="shared" si="12"/>
        <v>0</v>
      </c>
      <c r="AB20" s="190"/>
      <c r="AC20" s="168"/>
    </row>
    <row r="21" spans="1:29" s="41" customFormat="1" ht="15.75" hidden="1" thickBot="1" x14ac:dyDescent="0.3">
      <c r="A21" s="125" t="s">
        <v>147</v>
      </c>
      <c r="B21" s="52" t="s">
        <v>624</v>
      </c>
      <c r="C21" s="823" t="s">
        <v>148</v>
      </c>
      <c r="D21" s="824"/>
      <c r="E21" s="824"/>
      <c r="F21" s="224"/>
      <c r="G21" s="367"/>
      <c r="H21" s="615"/>
      <c r="I21" s="367"/>
      <c r="J21" s="521">
        <f t="shared" ref="J21:L23" si="13">SUM(M21:Y21)</f>
        <v>0</v>
      </c>
      <c r="K21" s="521">
        <f t="shared" si="13"/>
        <v>0</v>
      </c>
      <c r="L21" s="562">
        <f t="shared" si="13"/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  <c r="AB21" s="190"/>
      <c r="AC21" s="168"/>
    </row>
    <row r="22" spans="1:29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224"/>
      <c r="G22" s="367"/>
      <c r="H22" s="615"/>
      <c r="I22" s="367"/>
      <c r="J22" s="521">
        <f t="shared" si="13"/>
        <v>0</v>
      </c>
      <c r="K22" s="521">
        <f t="shared" si="13"/>
        <v>0</v>
      </c>
      <c r="L22" s="562">
        <f t="shared" si="13"/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  <c r="AB22" s="190"/>
      <c r="AC22" s="168"/>
    </row>
    <row r="23" spans="1:29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240"/>
      <c r="G23" s="368"/>
      <c r="H23" s="616"/>
      <c r="I23" s="368"/>
      <c r="J23" s="522">
        <f t="shared" si="13"/>
        <v>0</v>
      </c>
      <c r="K23" s="522">
        <f t="shared" si="13"/>
        <v>0</v>
      </c>
      <c r="L23" s="563">
        <f t="shared" si="13"/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  <c r="AB23" s="190"/>
      <c r="AC23" s="168"/>
    </row>
    <row r="24" spans="1:29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220">
        <f t="shared" ref="F24:L24" si="14">F25+F26+F27+F28+F29+F30+F31</f>
        <v>123080</v>
      </c>
      <c r="G24" s="369">
        <f t="shared" si="14"/>
        <v>123080</v>
      </c>
      <c r="H24" s="617">
        <f t="shared" si="14"/>
        <v>123080</v>
      </c>
      <c r="I24" s="369">
        <f t="shared" si="14"/>
        <v>123080</v>
      </c>
      <c r="J24" s="523">
        <f t="shared" ref="J24" si="15">J25+J26+J27+J28+J29+J30+J31</f>
        <v>123080</v>
      </c>
      <c r="K24" s="523">
        <f t="shared" si="14"/>
        <v>123080</v>
      </c>
      <c r="L24" s="564">
        <f t="shared" si="14"/>
        <v>123080</v>
      </c>
      <c r="M24" s="144">
        <f t="shared" ref="M24:AA24" si="16">M25+M26+M27+M28+M29+M30+M31</f>
        <v>0</v>
      </c>
      <c r="N24" s="156">
        <f t="shared" si="6"/>
        <v>123080</v>
      </c>
      <c r="O24" s="84">
        <f t="shared" si="16"/>
        <v>14180</v>
      </c>
      <c r="P24" s="85">
        <f t="shared" si="16"/>
        <v>9900</v>
      </c>
      <c r="Q24" s="85">
        <f t="shared" si="16"/>
        <v>9900</v>
      </c>
      <c r="R24" s="85">
        <f t="shared" si="16"/>
        <v>9900</v>
      </c>
      <c r="S24" s="85">
        <f t="shared" si="16"/>
        <v>9900</v>
      </c>
      <c r="T24" s="88">
        <f t="shared" si="16"/>
        <v>9900</v>
      </c>
      <c r="U24" s="484">
        <f t="shared" si="7"/>
        <v>63680</v>
      </c>
      <c r="V24" s="409">
        <f t="shared" si="16"/>
        <v>9900</v>
      </c>
      <c r="W24" s="85">
        <f t="shared" si="16"/>
        <v>9900</v>
      </c>
      <c r="X24" s="88">
        <f t="shared" si="16"/>
        <v>9900</v>
      </c>
      <c r="Y24" s="88">
        <f t="shared" si="16"/>
        <v>9900</v>
      </c>
      <c r="Z24" s="88">
        <f t="shared" si="16"/>
        <v>9900</v>
      </c>
      <c r="AA24" s="89">
        <f t="shared" si="16"/>
        <v>9900</v>
      </c>
      <c r="AB24" s="190"/>
      <c r="AC24" s="168"/>
    </row>
    <row r="25" spans="1:29" ht="15.75" thickBot="1" x14ac:dyDescent="0.3">
      <c r="B25" s="60"/>
      <c r="C25" s="862" t="s">
        <v>154</v>
      </c>
      <c r="D25" s="863"/>
      <c r="E25" s="863"/>
      <c r="F25" s="221">
        <v>123080</v>
      </c>
      <c r="G25" s="370">
        <v>123080</v>
      </c>
      <c r="H25" s="618">
        <v>123080</v>
      </c>
      <c r="I25" s="370">
        <v>123080</v>
      </c>
      <c r="J25" s="524">
        <v>123080</v>
      </c>
      <c r="K25" s="524">
        <v>123080</v>
      </c>
      <c r="L25" s="565">
        <f>SUM(U25:AA25)</f>
        <v>123080</v>
      </c>
      <c r="M25" s="145"/>
      <c r="N25" s="159">
        <f t="shared" si="6"/>
        <v>123080</v>
      </c>
      <c r="O25" s="73">
        <v>14180</v>
      </c>
      <c r="P25" s="1">
        <v>9900</v>
      </c>
      <c r="Q25" s="1">
        <v>9900</v>
      </c>
      <c r="R25" s="1">
        <v>9900</v>
      </c>
      <c r="S25" s="1">
        <v>9900</v>
      </c>
      <c r="T25" s="79">
        <v>9900</v>
      </c>
      <c r="U25" s="489">
        <f t="shared" si="7"/>
        <v>63680</v>
      </c>
      <c r="V25" s="414">
        <v>9900</v>
      </c>
      <c r="W25" s="1">
        <v>9900</v>
      </c>
      <c r="X25" s="79">
        <v>9900</v>
      </c>
      <c r="Y25" s="79">
        <v>9900</v>
      </c>
      <c r="Z25" s="79">
        <v>9900</v>
      </c>
      <c r="AA25" s="44">
        <v>9900</v>
      </c>
      <c r="AB25" s="190"/>
      <c r="AC25" s="168"/>
    </row>
    <row r="26" spans="1:29" ht="15.75" hidden="1" thickBot="1" x14ac:dyDescent="0.3">
      <c r="B26" s="61"/>
      <c r="C26" s="858" t="s">
        <v>155</v>
      </c>
      <c r="D26" s="859"/>
      <c r="E26" s="859"/>
      <c r="F26" s="222"/>
      <c r="G26" s="371"/>
      <c r="H26" s="619"/>
      <c r="I26" s="371"/>
      <c r="J26" s="525">
        <f t="shared" ref="J26:L31" si="17">SUM(M26:Y26)</f>
        <v>0</v>
      </c>
      <c r="K26" s="525">
        <f t="shared" si="17"/>
        <v>0</v>
      </c>
      <c r="L26" s="566">
        <f t="shared" si="17"/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  <c r="AB26" s="190"/>
      <c r="AC26" s="168"/>
    </row>
    <row r="27" spans="1:29" ht="15.75" hidden="1" thickBot="1" x14ac:dyDescent="0.3">
      <c r="B27" s="61"/>
      <c r="C27" s="858" t="s">
        <v>156</v>
      </c>
      <c r="D27" s="859"/>
      <c r="E27" s="859"/>
      <c r="F27" s="222"/>
      <c r="G27" s="371"/>
      <c r="H27" s="619"/>
      <c r="I27" s="371"/>
      <c r="J27" s="525">
        <f t="shared" si="17"/>
        <v>0</v>
      </c>
      <c r="K27" s="525">
        <f t="shared" si="17"/>
        <v>0</v>
      </c>
      <c r="L27" s="566">
        <f t="shared" si="17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  <c r="AB27" s="190"/>
      <c r="AC27" s="168"/>
    </row>
    <row r="28" spans="1:29" ht="15.75" hidden="1" thickBot="1" x14ac:dyDescent="0.3">
      <c r="B28" s="61"/>
      <c r="C28" s="858" t="s">
        <v>157</v>
      </c>
      <c r="D28" s="859"/>
      <c r="E28" s="859"/>
      <c r="F28" s="222"/>
      <c r="G28" s="371"/>
      <c r="H28" s="619"/>
      <c r="I28" s="371"/>
      <c r="J28" s="525">
        <f t="shared" si="17"/>
        <v>0</v>
      </c>
      <c r="K28" s="525">
        <f t="shared" si="17"/>
        <v>0</v>
      </c>
      <c r="L28" s="566">
        <f t="shared" si="17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  <c r="AB28" s="190"/>
      <c r="AC28" s="168"/>
    </row>
    <row r="29" spans="1:29" ht="15.75" hidden="1" thickBot="1" x14ac:dyDescent="0.3">
      <c r="B29" s="61"/>
      <c r="C29" s="858" t="s">
        <v>158</v>
      </c>
      <c r="D29" s="859"/>
      <c r="E29" s="859"/>
      <c r="F29" s="222"/>
      <c r="G29" s="371"/>
      <c r="H29" s="619"/>
      <c r="I29" s="371"/>
      <c r="J29" s="525">
        <f t="shared" si="17"/>
        <v>0</v>
      </c>
      <c r="K29" s="525">
        <f t="shared" si="17"/>
        <v>0</v>
      </c>
      <c r="L29" s="566">
        <f t="shared" si="17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  <c r="AB29" s="190"/>
      <c r="AC29" s="168"/>
    </row>
    <row r="30" spans="1:29" ht="15.75" hidden="1" thickBot="1" x14ac:dyDescent="0.3">
      <c r="B30" s="61"/>
      <c r="C30" s="858" t="s">
        <v>159</v>
      </c>
      <c r="D30" s="859"/>
      <c r="E30" s="859"/>
      <c r="F30" s="222"/>
      <c r="G30" s="371"/>
      <c r="H30" s="619"/>
      <c r="I30" s="371"/>
      <c r="J30" s="525">
        <f t="shared" si="17"/>
        <v>0</v>
      </c>
      <c r="K30" s="525">
        <f t="shared" si="17"/>
        <v>0</v>
      </c>
      <c r="L30" s="566">
        <f t="shared" si="17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  <c r="AB30" s="190"/>
      <c r="AC30" s="168"/>
    </row>
    <row r="31" spans="1:29" ht="15.75" hidden="1" thickBot="1" x14ac:dyDescent="0.3">
      <c r="B31" s="62"/>
      <c r="C31" s="860" t="s">
        <v>160</v>
      </c>
      <c r="D31" s="861"/>
      <c r="E31" s="861"/>
      <c r="F31" s="223"/>
      <c r="G31" s="372"/>
      <c r="H31" s="620"/>
      <c r="I31" s="372"/>
      <c r="J31" s="526">
        <f t="shared" si="17"/>
        <v>0</v>
      </c>
      <c r="K31" s="526">
        <f t="shared" si="17"/>
        <v>0</v>
      </c>
      <c r="L31" s="567">
        <f t="shared" si="17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  <c r="AB31" s="190"/>
      <c r="AC31" s="168"/>
    </row>
    <row r="32" spans="1:29" ht="15.75" thickBot="1" x14ac:dyDescent="0.3">
      <c r="B32" s="82" t="s">
        <v>161</v>
      </c>
      <c r="C32" s="771" t="s">
        <v>162</v>
      </c>
      <c r="D32" s="805"/>
      <c r="E32" s="805"/>
      <c r="F32" s="220">
        <f t="shared" ref="F32:M32" si="18">F33+F37+F40+F53+F56</f>
        <v>644125</v>
      </c>
      <c r="G32" s="369">
        <f t="shared" si="18"/>
        <v>688185</v>
      </c>
      <c r="H32" s="617">
        <f t="shared" si="18"/>
        <v>394722</v>
      </c>
      <c r="I32" s="369">
        <f t="shared" ref="I32:K32" si="19">I33+I37+I40+I53+I56</f>
        <v>390139</v>
      </c>
      <c r="J32" s="523">
        <f t="shared" ref="J32" si="20">J33+J37+J40+J53+J56</f>
        <v>391015</v>
      </c>
      <c r="K32" s="523">
        <f t="shared" si="19"/>
        <v>414974</v>
      </c>
      <c r="L32" s="564">
        <f t="shared" si="18"/>
        <v>391609</v>
      </c>
      <c r="M32" s="144">
        <f t="shared" si="18"/>
        <v>0</v>
      </c>
      <c r="N32" s="156">
        <f t="shared" si="6"/>
        <v>391609</v>
      </c>
      <c r="O32" s="84">
        <f t="shared" ref="O32:AA32" si="21">O33+O37+O40+O53+O56</f>
        <v>50883</v>
      </c>
      <c r="P32" s="85">
        <f t="shared" si="21"/>
        <v>58381</v>
      </c>
      <c r="Q32" s="85">
        <f t="shared" si="21"/>
        <v>78673</v>
      </c>
      <c r="R32" s="85">
        <f t="shared" si="21"/>
        <v>73509</v>
      </c>
      <c r="S32" s="85">
        <f t="shared" si="21"/>
        <v>71080</v>
      </c>
      <c r="T32" s="88">
        <f t="shared" si="21"/>
        <v>20112</v>
      </c>
      <c r="U32" s="484">
        <f t="shared" si="7"/>
        <v>352638</v>
      </c>
      <c r="V32" s="409">
        <f t="shared" si="21"/>
        <v>61679</v>
      </c>
      <c r="W32" s="85">
        <f t="shared" si="21"/>
        <v>14620</v>
      </c>
      <c r="X32" s="88">
        <f t="shared" si="21"/>
        <v>-144780</v>
      </c>
      <c r="Y32" s="88">
        <f t="shared" si="21"/>
        <v>37367</v>
      </c>
      <c r="Z32" s="88">
        <f t="shared" si="21"/>
        <v>20536</v>
      </c>
      <c r="AA32" s="89">
        <f t="shared" si="21"/>
        <v>49549</v>
      </c>
      <c r="AB32" s="190"/>
      <c r="AC32" s="168"/>
    </row>
    <row r="33" spans="1:29" x14ac:dyDescent="0.25">
      <c r="B33" s="122" t="s">
        <v>627</v>
      </c>
      <c r="C33" s="772" t="s">
        <v>163</v>
      </c>
      <c r="D33" s="773"/>
      <c r="E33" s="773"/>
      <c r="F33" s="216">
        <f>F34+F35+F36</f>
        <v>342000</v>
      </c>
      <c r="G33" s="364">
        <f>G34+G35+G36</f>
        <v>346150</v>
      </c>
      <c r="H33" s="612">
        <f>H34+H35+H36</f>
        <v>82144</v>
      </c>
      <c r="I33" s="364">
        <v>82144</v>
      </c>
      <c r="J33" s="518">
        <f>J34+J35+J36</f>
        <v>82144</v>
      </c>
      <c r="K33" s="518">
        <f>K34+K35+K36</f>
        <v>104058</v>
      </c>
      <c r="L33" s="559">
        <f>L34+L35+L36</f>
        <v>104058</v>
      </c>
      <c r="M33" s="140">
        <f t="shared" ref="M33:AA33" si="22">M34+M35+M36</f>
        <v>0</v>
      </c>
      <c r="N33" s="157">
        <f t="shared" si="6"/>
        <v>104058</v>
      </c>
      <c r="O33" s="116">
        <f t="shared" si="22"/>
        <v>26529</v>
      </c>
      <c r="P33" s="117">
        <f t="shared" si="22"/>
        <v>31349</v>
      </c>
      <c r="Q33" s="117">
        <f t="shared" si="22"/>
        <v>53740</v>
      </c>
      <c r="R33" s="117">
        <f t="shared" si="22"/>
        <v>37097</v>
      </c>
      <c r="S33" s="117">
        <f t="shared" si="22"/>
        <v>44221</v>
      </c>
      <c r="T33" s="120">
        <f t="shared" si="22"/>
        <v>5416</v>
      </c>
      <c r="U33" s="485">
        <f t="shared" si="7"/>
        <v>198352</v>
      </c>
      <c r="V33" s="410">
        <f t="shared" si="22"/>
        <v>20679</v>
      </c>
      <c r="W33" s="117">
        <f t="shared" si="22"/>
        <v>0</v>
      </c>
      <c r="X33" s="120">
        <f t="shared" si="22"/>
        <v>-149681</v>
      </c>
      <c r="Y33" s="120">
        <f t="shared" si="22"/>
        <v>1000</v>
      </c>
      <c r="Z33" s="120">
        <f t="shared" si="22"/>
        <v>6028</v>
      </c>
      <c r="AA33" s="121">
        <f t="shared" si="22"/>
        <v>27680</v>
      </c>
      <c r="AB33" s="190"/>
      <c r="AC33" s="168"/>
    </row>
    <row r="34" spans="1:29" s="41" customFormat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224">
        <v>300000</v>
      </c>
      <c r="G34" s="367">
        <v>300000</v>
      </c>
      <c r="H34" s="615">
        <v>35000</v>
      </c>
      <c r="I34" s="367">
        <v>35000</v>
      </c>
      <c r="J34" s="521">
        <v>35000</v>
      </c>
      <c r="K34" s="521">
        <v>43276</v>
      </c>
      <c r="L34" s="562">
        <f t="shared" ref="L34:L35" si="23">SUM(U34:AA34)</f>
        <v>43276</v>
      </c>
      <c r="M34" s="148"/>
      <c r="N34" s="160">
        <f t="shared" si="6"/>
        <v>43276</v>
      </c>
      <c r="O34" s="75">
        <v>26230</v>
      </c>
      <c r="P34" s="13">
        <v>10636</v>
      </c>
      <c r="Q34" s="13">
        <v>52584</v>
      </c>
      <c r="R34" s="13">
        <v>37097</v>
      </c>
      <c r="S34" s="13">
        <v>33219</v>
      </c>
      <c r="T34" s="80"/>
      <c r="U34" s="488">
        <f t="shared" si="7"/>
        <v>159766</v>
      </c>
      <c r="V34" s="413">
        <v>18429</v>
      </c>
      <c r="W34" s="13"/>
      <c r="X34" s="80">
        <v>-149681</v>
      </c>
      <c r="Y34" s="80"/>
      <c r="Z34" s="80">
        <v>1000</v>
      </c>
      <c r="AA34" s="45">
        <v>13762</v>
      </c>
      <c r="AB34" s="190"/>
      <c r="AC34" s="168"/>
    </row>
    <row r="35" spans="1:29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224">
        <v>42000</v>
      </c>
      <c r="G35" s="367">
        <v>46150</v>
      </c>
      <c r="H35" s="615">
        <v>47144</v>
      </c>
      <c r="I35" s="367">
        <v>47144</v>
      </c>
      <c r="J35" s="521">
        <v>47144</v>
      </c>
      <c r="K35" s="521">
        <v>60782</v>
      </c>
      <c r="L35" s="562">
        <f t="shared" si="23"/>
        <v>60782</v>
      </c>
      <c r="M35" s="148"/>
      <c r="N35" s="160">
        <f t="shared" si="6"/>
        <v>60782</v>
      </c>
      <c r="O35" s="75">
        <v>299</v>
      </c>
      <c r="P35" s="13">
        <v>20713</v>
      </c>
      <c r="Q35" s="13">
        <v>1156</v>
      </c>
      <c r="R35" s="13"/>
      <c r="S35" s="13">
        <v>11002</v>
      </c>
      <c r="T35" s="80">
        <v>5416</v>
      </c>
      <c r="U35" s="488">
        <f t="shared" si="7"/>
        <v>38586</v>
      </c>
      <c r="V35" s="413">
        <v>2250</v>
      </c>
      <c r="W35" s="13"/>
      <c r="X35" s="80"/>
      <c r="Y35" s="80">
        <v>1000</v>
      </c>
      <c r="Z35" s="80">
        <v>5028</v>
      </c>
      <c r="AA35" s="45">
        <v>13918</v>
      </c>
      <c r="AB35" s="190"/>
      <c r="AC35" s="168"/>
    </row>
    <row r="36" spans="1:29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224"/>
      <c r="G36" s="367"/>
      <c r="H36" s="615"/>
      <c r="I36" s="367">
        <v>0</v>
      </c>
      <c r="J36" s="521">
        <f>SUM(M36:Y36)</f>
        <v>0</v>
      </c>
      <c r="K36" s="521">
        <f>SUM(N36:Z36)</f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B36" s="190"/>
      <c r="AC36" s="168"/>
    </row>
    <row r="37" spans="1:29" x14ac:dyDescent="0.25">
      <c r="B37" s="90" t="s">
        <v>631</v>
      </c>
      <c r="C37" s="799" t="s">
        <v>170</v>
      </c>
      <c r="D37" s="800"/>
      <c r="E37" s="800"/>
      <c r="F37" s="218">
        <f>F38+F39</f>
        <v>34500</v>
      </c>
      <c r="G37" s="366">
        <f>G38+G39</f>
        <v>28110</v>
      </c>
      <c r="H37" s="614">
        <f>H38+H39</f>
        <v>28128</v>
      </c>
      <c r="I37" s="366">
        <v>28128</v>
      </c>
      <c r="J37" s="520">
        <f>J38+J39</f>
        <v>28353</v>
      </c>
      <c r="K37" s="520">
        <f>K38+K39</f>
        <v>28353</v>
      </c>
      <c r="L37" s="561">
        <f>L38+L39</f>
        <v>25934</v>
      </c>
      <c r="M37" s="142">
        <f t="shared" ref="M37:AA37" si="24">M38+M39</f>
        <v>0</v>
      </c>
      <c r="N37" s="158">
        <f t="shared" si="6"/>
        <v>25934</v>
      </c>
      <c r="O37" s="92">
        <f t="shared" si="24"/>
        <v>2355</v>
      </c>
      <c r="P37" s="93">
        <f t="shared" si="24"/>
        <v>2314</v>
      </c>
      <c r="Q37" s="93">
        <f t="shared" si="24"/>
        <v>2336</v>
      </c>
      <c r="R37" s="93">
        <f t="shared" si="24"/>
        <v>2358</v>
      </c>
      <c r="S37" s="93">
        <f t="shared" si="24"/>
        <v>2356</v>
      </c>
      <c r="T37" s="96">
        <f t="shared" si="24"/>
        <v>0</v>
      </c>
      <c r="U37" s="487">
        <f t="shared" si="7"/>
        <v>11719</v>
      </c>
      <c r="V37" s="412">
        <f t="shared" si="24"/>
        <v>4705</v>
      </c>
      <c r="W37" s="93">
        <f t="shared" si="24"/>
        <v>2358</v>
      </c>
      <c r="X37" s="96">
        <f t="shared" si="24"/>
        <v>0</v>
      </c>
      <c r="Y37" s="96">
        <f t="shared" si="24"/>
        <v>4781</v>
      </c>
      <c r="Z37" s="96">
        <f t="shared" si="24"/>
        <v>0</v>
      </c>
      <c r="AA37" s="97">
        <f t="shared" si="24"/>
        <v>2371</v>
      </c>
      <c r="AB37" s="190"/>
      <c r="AC37" s="168"/>
    </row>
    <row r="38" spans="1:29" s="41" customFormat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224">
        <v>33000</v>
      </c>
      <c r="G38" s="367">
        <v>20125</v>
      </c>
      <c r="H38" s="615">
        <v>20125</v>
      </c>
      <c r="I38" s="367">
        <v>20125</v>
      </c>
      <c r="J38" s="521">
        <v>20125</v>
      </c>
      <c r="K38" s="521">
        <v>20125</v>
      </c>
      <c r="L38" s="562">
        <f t="shared" ref="L38:L39" si="25">SUM(U38:AA38)</f>
        <v>18500</v>
      </c>
      <c r="M38" s="148"/>
      <c r="N38" s="160">
        <f t="shared" si="6"/>
        <v>18500</v>
      </c>
      <c r="O38" s="75">
        <v>2250</v>
      </c>
      <c r="P38" s="13">
        <v>1625</v>
      </c>
      <c r="Q38" s="13">
        <v>1625</v>
      </c>
      <c r="R38" s="13">
        <v>1625</v>
      </c>
      <c r="S38" s="13">
        <v>1625</v>
      </c>
      <c r="T38" s="80"/>
      <c r="U38" s="488">
        <f t="shared" si="7"/>
        <v>8750</v>
      </c>
      <c r="V38" s="413">
        <v>3250</v>
      </c>
      <c r="W38" s="13">
        <v>1625</v>
      </c>
      <c r="X38" s="80"/>
      <c r="Y38" s="80">
        <v>3250</v>
      </c>
      <c r="Z38" s="80"/>
      <c r="AA38" s="45">
        <v>1625</v>
      </c>
      <c r="AB38" s="190"/>
      <c r="AC38" s="168"/>
    </row>
    <row r="39" spans="1:29" s="41" customForma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224">
        <v>1500</v>
      </c>
      <c r="G39" s="367">
        <v>7985</v>
      </c>
      <c r="H39" s="615">
        <v>8003</v>
      </c>
      <c r="I39" s="367">
        <v>8003</v>
      </c>
      <c r="J39" s="521">
        <v>8228</v>
      </c>
      <c r="K39" s="521">
        <v>8228</v>
      </c>
      <c r="L39" s="562">
        <f t="shared" si="25"/>
        <v>7434</v>
      </c>
      <c r="M39" s="148"/>
      <c r="N39" s="160">
        <f t="shared" si="6"/>
        <v>7434</v>
      </c>
      <c r="O39" s="75">
        <v>105</v>
      </c>
      <c r="P39" s="13">
        <v>689</v>
      </c>
      <c r="Q39" s="13">
        <v>711</v>
      </c>
      <c r="R39" s="13">
        <v>733</v>
      </c>
      <c r="S39" s="13">
        <v>731</v>
      </c>
      <c r="T39" s="80"/>
      <c r="U39" s="488">
        <f t="shared" si="7"/>
        <v>2969</v>
      </c>
      <c r="V39" s="413">
        <v>1455</v>
      </c>
      <c r="W39" s="13">
        <v>733</v>
      </c>
      <c r="X39" s="80"/>
      <c r="Y39" s="80">
        <v>1531</v>
      </c>
      <c r="Z39" s="80"/>
      <c r="AA39" s="45">
        <v>746</v>
      </c>
      <c r="AB39" s="190"/>
      <c r="AC39" s="168"/>
    </row>
    <row r="40" spans="1:29" x14ac:dyDescent="0.25">
      <c r="B40" s="90" t="s">
        <v>634</v>
      </c>
      <c r="C40" s="799" t="s">
        <v>175</v>
      </c>
      <c r="D40" s="800"/>
      <c r="E40" s="800"/>
      <c r="F40" s="218">
        <f>F41+F42+F43+F44+F45+F48+F49</f>
        <v>182625</v>
      </c>
      <c r="G40" s="366">
        <f>G41+G42+G43+G44+G45+G48+G49</f>
        <v>209925</v>
      </c>
      <c r="H40" s="614">
        <f>H41+H42+H43+H44+H45+H48+H49</f>
        <v>194590</v>
      </c>
      <c r="I40" s="366">
        <v>187577</v>
      </c>
      <c r="J40" s="520">
        <f>J41+J42+J43+J44+J45+J48+J49</f>
        <v>192168</v>
      </c>
      <c r="K40" s="520">
        <f>K41+K42+K43+K44+K45+K48+K49</f>
        <v>194213</v>
      </c>
      <c r="L40" s="561">
        <f>L41+L42+L43+L44+L45+L48+L49</f>
        <v>187031</v>
      </c>
      <c r="M40" s="142">
        <f>M41+M42+M43+M44+M45+M48+M49</f>
        <v>0</v>
      </c>
      <c r="N40" s="158">
        <f t="shared" si="6"/>
        <v>187031</v>
      </c>
      <c r="O40" s="92">
        <f t="shared" ref="O40:AA40" si="26">O41+O42+O43+O44+O45+O48+O49</f>
        <v>16051</v>
      </c>
      <c r="P40" s="93">
        <f t="shared" si="26"/>
        <v>14383</v>
      </c>
      <c r="Q40" s="93">
        <f t="shared" si="26"/>
        <v>15598</v>
      </c>
      <c r="R40" s="93">
        <f t="shared" si="26"/>
        <v>23412</v>
      </c>
      <c r="S40" s="93">
        <f t="shared" si="26"/>
        <v>13588</v>
      </c>
      <c r="T40" s="96">
        <f t="shared" si="26"/>
        <v>8702</v>
      </c>
      <c r="U40" s="487">
        <f t="shared" si="7"/>
        <v>91734</v>
      </c>
      <c r="V40" s="412">
        <f t="shared" si="26"/>
        <v>26694</v>
      </c>
      <c r="W40" s="93">
        <f t="shared" si="26"/>
        <v>9538</v>
      </c>
      <c r="X40" s="96">
        <f t="shared" si="26"/>
        <v>11696</v>
      </c>
      <c r="Y40" s="96">
        <f t="shared" si="26"/>
        <v>24730</v>
      </c>
      <c r="Z40" s="96">
        <f t="shared" si="26"/>
        <v>10861</v>
      </c>
      <c r="AA40" s="97">
        <f t="shared" si="26"/>
        <v>11778</v>
      </c>
      <c r="AB40" s="190"/>
      <c r="AC40" s="168"/>
    </row>
    <row r="41" spans="1:29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224">
        <v>130800</v>
      </c>
      <c r="G41" s="367">
        <v>152800</v>
      </c>
      <c r="H41" s="615">
        <v>148993</v>
      </c>
      <c r="I41" s="367">
        <v>133792</v>
      </c>
      <c r="J41" s="521">
        <v>133792</v>
      </c>
      <c r="K41" s="521">
        <v>133792</v>
      </c>
      <c r="L41" s="562">
        <f t="shared" ref="L41:L44" si="27">SUM(U41:AA41)</f>
        <v>129610</v>
      </c>
      <c r="M41" s="148"/>
      <c r="N41" s="160">
        <f t="shared" si="6"/>
        <v>129610</v>
      </c>
      <c r="O41" s="75">
        <v>11269</v>
      </c>
      <c r="P41" s="13">
        <v>12018</v>
      </c>
      <c r="Q41" s="13">
        <v>11818</v>
      </c>
      <c r="R41" s="13">
        <v>12632</v>
      </c>
      <c r="S41" s="13">
        <v>11898</v>
      </c>
      <c r="T41" s="80">
        <v>8702</v>
      </c>
      <c r="U41" s="488">
        <f t="shared" si="7"/>
        <v>68337</v>
      </c>
      <c r="V41" s="413">
        <v>21022</v>
      </c>
      <c r="W41" s="13">
        <v>8270</v>
      </c>
      <c r="X41" s="80">
        <v>383</v>
      </c>
      <c r="Y41" s="80">
        <v>14694</v>
      </c>
      <c r="Z41" s="80">
        <v>8481</v>
      </c>
      <c r="AA41" s="45">
        <v>8423</v>
      </c>
      <c r="AB41" s="190"/>
      <c r="AC41" s="168"/>
    </row>
    <row r="42" spans="1:29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224"/>
      <c r="G42" s="367"/>
      <c r="H42" s="615"/>
      <c r="I42" s="367">
        <v>0</v>
      </c>
      <c r="J42" s="521">
        <v>0</v>
      </c>
      <c r="K42" s="521">
        <v>0</v>
      </c>
      <c r="L42" s="562">
        <f t="shared" si="27"/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B42" s="190"/>
      <c r="AC42" s="168"/>
    </row>
    <row r="43" spans="1:29" s="41" customFormat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224">
        <v>9000</v>
      </c>
      <c r="G43" s="367">
        <v>9000</v>
      </c>
      <c r="H43" s="615">
        <v>11250</v>
      </c>
      <c r="I43" s="367">
        <v>15250</v>
      </c>
      <c r="J43" s="521">
        <v>15250</v>
      </c>
      <c r="K43" s="521">
        <v>15250</v>
      </c>
      <c r="L43" s="562">
        <f t="shared" si="27"/>
        <v>12250</v>
      </c>
      <c r="M43" s="148"/>
      <c r="N43" s="160">
        <f t="shared" si="6"/>
        <v>12250</v>
      </c>
      <c r="O43" s="75"/>
      <c r="P43" s="13"/>
      <c r="Q43" s="13"/>
      <c r="R43" s="13">
        <v>7000</v>
      </c>
      <c r="S43" s="13"/>
      <c r="T43" s="80"/>
      <c r="U43" s="488">
        <f t="shared" si="7"/>
        <v>7000</v>
      </c>
      <c r="V43" s="413">
        <v>2250</v>
      </c>
      <c r="W43" s="13"/>
      <c r="X43" s="80"/>
      <c r="Y43" s="80">
        <v>3000</v>
      </c>
      <c r="Z43" s="80"/>
      <c r="AA43" s="45"/>
      <c r="AB43" s="190"/>
      <c r="AC43" s="168"/>
    </row>
    <row r="44" spans="1:29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224">
        <v>15000</v>
      </c>
      <c r="G44" s="367">
        <v>15000</v>
      </c>
      <c r="H44" s="615">
        <v>800</v>
      </c>
      <c r="I44" s="367">
        <v>2600</v>
      </c>
      <c r="J44" s="521">
        <v>2600</v>
      </c>
      <c r="K44" s="521">
        <v>2600</v>
      </c>
      <c r="L44" s="562">
        <f t="shared" si="27"/>
        <v>2600</v>
      </c>
      <c r="M44" s="148"/>
      <c r="N44" s="160">
        <f t="shared" ref="N44" si="28">SUM(L44:M44)</f>
        <v>2600</v>
      </c>
      <c r="O44" s="75"/>
      <c r="P44" s="13"/>
      <c r="Q44" s="13">
        <v>800</v>
      </c>
      <c r="R44" s="13"/>
      <c r="S44" s="13"/>
      <c r="T44" s="80"/>
      <c r="U44" s="488">
        <f t="shared" si="7"/>
        <v>800</v>
      </c>
      <c r="V44" s="413"/>
      <c r="W44" s="13"/>
      <c r="X44" s="80">
        <v>1800</v>
      </c>
      <c r="Y44" s="80"/>
      <c r="Z44" s="80"/>
      <c r="AA44" s="45"/>
      <c r="AB44" s="190"/>
      <c r="AC44" s="168"/>
    </row>
    <row r="45" spans="1:29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224">
        <f>F46+F47</f>
        <v>0</v>
      </c>
      <c r="G45" s="367">
        <f>G46+G47</f>
        <v>0</v>
      </c>
      <c r="H45" s="615">
        <f>H46+H47</f>
        <v>0</v>
      </c>
      <c r="I45" s="367">
        <v>0</v>
      </c>
      <c r="J45" s="521">
        <f>J46+J47</f>
        <v>0</v>
      </c>
      <c r="K45" s="521">
        <f>K46+K47</f>
        <v>0</v>
      </c>
      <c r="L45" s="562">
        <f>L46+L47</f>
        <v>0</v>
      </c>
      <c r="M45" s="148">
        <f t="shared" ref="M45:AA45" si="29">M46+M47</f>
        <v>0</v>
      </c>
      <c r="N45" s="160">
        <f t="shared" si="6"/>
        <v>0</v>
      </c>
      <c r="O45" s="75">
        <f t="shared" si="29"/>
        <v>0</v>
      </c>
      <c r="P45" s="13">
        <f t="shared" si="29"/>
        <v>0</v>
      </c>
      <c r="Q45" s="13">
        <f t="shared" si="29"/>
        <v>0</v>
      </c>
      <c r="R45" s="13">
        <f t="shared" si="29"/>
        <v>0</v>
      </c>
      <c r="S45" s="13">
        <f t="shared" si="29"/>
        <v>0</v>
      </c>
      <c r="T45" s="80">
        <f t="shared" si="29"/>
        <v>0</v>
      </c>
      <c r="U45" s="488">
        <f t="shared" si="7"/>
        <v>0</v>
      </c>
      <c r="V45" s="413">
        <f t="shared" si="29"/>
        <v>0</v>
      </c>
      <c r="W45" s="13">
        <f t="shared" si="29"/>
        <v>0</v>
      </c>
      <c r="X45" s="80">
        <f t="shared" si="29"/>
        <v>0</v>
      </c>
      <c r="Y45" s="80">
        <f t="shared" si="29"/>
        <v>0</v>
      </c>
      <c r="Z45" s="80">
        <f t="shared" si="29"/>
        <v>0</v>
      </c>
      <c r="AA45" s="45">
        <f t="shared" si="29"/>
        <v>0</v>
      </c>
      <c r="AB45" s="190"/>
      <c r="AC45" s="168"/>
    </row>
    <row r="46" spans="1:29" hidden="1" x14ac:dyDescent="0.25">
      <c r="B46" s="54"/>
      <c r="C46" s="237"/>
      <c r="D46" s="801" t="s">
        <v>186</v>
      </c>
      <c r="E46" s="801"/>
      <c r="F46" s="217"/>
      <c r="G46" s="373"/>
      <c r="H46" s="621"/>
      <c r="I46" s="373">
        <v>0</v>
      </c>
      <c r="J46" s="527">
        <f t="shared" ref="J46:L48" si="30">SUM(M46:Y46)</f>
        <v>0</v>
      </c>
      <c r="K46" s="527">
        <f t="shared" si="30"/>
        <v>0</v>
      </c>
      <c r="L46" s="568">
        <f t="shared" si="30"/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B46" s="190"/>
      <c r="AC46" s="168"/>
    </row>
    <row r="47" spans="1:29" hidden="1" x14ac:dyDescent="0.25">
      <c r="B47" s="54"/>
      <c r="C47" s="237"/>
      <c r="D47" s="801" t="s">
        <v>187</v>
      </c>
      <c r="E47" s="801"/>
      <c r="F47" s="217"/>
      <c r="G47" s="373"/>
      <c r="H47" s="621"/>
      <c r="I47" s="373">
        <v>0</v>
      </c>
      <c r="J47" s="527">
        <f t="shared" si="30"/>
        <v>0</v>
      </c>
      <c r="K47" s="527">
        <f t="shared" si="30"/>
        <v>0</v>
      </c>
      <c r="L47" s="568">
        <f t="shared" si="30"/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B47" s="190"/>
      <c r="AC47" s="168"/>
    </row>
    <row r="48" spans="1:29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224"/>
      <c r="G48" s="367"/>
      <c r="H48" s="615"/>
      <c r="I48" s="367">
        <v>0</v>
      </c>
      <c r="J48" s="521">
        <f t="shared" si="30"/>
        <v>0</v>
      </c>
      <c r="K48" s="521">
        <f t="shared" si="30"/>
        <v>0</v>
      </c>
      <c r="L48" s="562">
        <f t="shared" si="30"/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B48" s="190"/>
      <c r="AC48" s="168"/>
    </row>
    <row r="49" spans="1:29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224">
        <f>F50+F51+F52</f>
        <v>27825</v>
      </c>
      <c r="G49" s="367">
        <f>G50+G51+G52</f>
        <v>33125</v>
      </c>
      <c r="H49" s="615">
        <f>H50+H51+H52</f>
        <v>33547</v>
      </c>
      <c r="I49" s="367">
        <v>35935</v>
      </c>
      <c r="J49" s="521">
        <f t="shared" ref="J49:K49" si="31">J50+J51+J52</f>
        <v>40526</v>
      </c>
      <c r="K49" s="521">
        <f t="shared" si="31"/>
        <v>42571</v>
      </c>
      <c r="L49" s="562">
        <f t="shared" ref="L49:N49" si="32">L50+L51+L52</f>
        <v>42571</v>
      </c>
      <c r="M49" s="148">
        <f t="shared" si="32"/>
        <v>0</v>
      </c>
      <c r="N49" s="160">
        <f t="shared" si="32"/>
        <v>42571</v>
      </c>
      <c r="O49" s="75">
        <f t="shared" ref="O49:AA49" si="33">O50+O51+O52</f>
        <v>4782</v>
      </c>
      <c r="P49" s="13">
        <f t="shared" si="33"/>
        <v>2365</v>
      </c>
      <c r="Q49" s="13">
        <f t="shared" si="33"/>
        <v>2980</v>
      </c>
      <c r="R49" s="13">
        <f t="shared" si="33"/>
        <v>3780</v>
      </c>
      <c r="S49" s="13">
        <f t="shared" si="33"/>
        <v>1690</v>
      </c>
      <c r="T49" s="80">
        <f t="shared" si="33"/>
        <v>0</v>
      </c>
      <c r="U49" s="488">
        <f t="shared" si="7"/>
        <v>15597</v>
      </c>
      <c r="V49" s="413">
        <f t="shared" si="33"/>
        <v>3422</v>
      </c>
      <c r="W49" s="13">
        <f t="shared" si="33"/>
        <v>1268</v>
      </c>
      <c r="X49" s="80">
        <f t="shared" si="33"/>
        <v>9513</v>
      </c>
      <c r="Y49" s="80">
        <f t="shared" si="33"/>
        <v>7036</v>
      </c>
      <c r="Z49" s="80">
        <f t="shared" si="33"/>
        <v>2380</v>
      </c>
      <c r="AA49" s="45">
        <f t="shared" si="33"/>
        <v>3355</v>
      </c>
      <c r="AB49" s="190"/>
      <c r="AC49" s="168"/>
    </row>
    <row r="50" spans="1:29" s="189" customFormat="1" x14ac:dyDescent="0.25">
      <c r="A50" s="125"/>
      <c r="B50" s="169"/>
      <c r="C50" s="213"/>
      <c r="D50" s="420" t="s">
        <v>1030</v>
      </c>
      <c r="E50" s="420"/>
      <c r="F50" s="239">
        <v>12000</v>
      </c>
      <c r="G50" s="365">
        <v>12000</v>
      </c>
      <c r="H50" s="613">
        <v>12000</v>
      </c>
      <c r="I50" s="365">
        <v>15000</v>
      </c>
      <c r="J50" s="519">
        <v>16800</v>
      </c>
      <c r="K50" s="519">
        <v>14490</v>
      </c>
      <c r="L50" s="560">
        <f t="shared" ref="L50:L52" si="34">SUM(U50:AA50)</f>
        <v>14490</v>
      </c>
      <c r="M50" s="170"/>
      <c r="N50" s="171">
        <f t="shared" si="6"/>
        <v>14490</v>
      </c>
      <c r="O50" s="179">
        <v>3000</v>
      </c>
      <c r="P50" s="173">
        <v>1800</v>
      </c>
      <c r="Q50" s="173"/>
      <c r="R50" s="173">
        <v>3000</v>
      </c>
      <c r="S50" s="173"/>
      <c r="T50" s="174"/>
      <c r="U50" s="486">
        <f t="shared" si="7"/>
        <v>7800</v>
      </c>
      <c r="V50" s="411">
        <v>3000</v>
      </c>
      <c r="W50" s="173"/>
      <c r="X50" s="174"/>
      <c r="Y50" s="174">
        <v>3000</v>
      </c>
      <c r="Z50" s="174">
        <v>690</v>
      </c>
      <c r="AA50" s="175"/>
      <c r="AB50" s="190"/>
      <c r="AC50" s="168"/>
    </row>
    <row r="51" spans="1:29" s="189" customFormat="1" x14ac:dyDescent="0.25">
      <c r="A51" s="125"/>
      <c r="B51" s="169"/>
      <c r="C51" s="213"/>
      <c r="D51" s="420" t="s">
        <v>1005</v>
      </c>
      <c r="E51" s="420"/>
      <c r="F51" s="239">
        <v>10125</v>
      </c>
      <c r="G51" s="365">
        <v>10125</v>
      </c>
      <c r="H51" s="613">
        <v>10125</v>
      </c>
      <c r="I51" s="365">
        <v>9513</v>
      </c>
      <c r="J51" s="519">
        <v>10203</v>
      </c>
      <c r="K51" s="519">
        <v>9513</v>
      </c>
      <c r="L51" s="560">
        <f t="shared" si="34"/>
        <v>9513</v>
      </c>
      <c r="M51" s="170"/>
      <c r="N51" s="171">
        <f t="shared" ref="N51:N52" si="35">SUM(L51:M51)</f>
        <v>9513</v>
      </c>
      <c r="O51" s="179"/>
      <c r="P51" s="173"/>
      <c r="Q51" s="173"/>
      <c r="R51" s="173"/>
      <c r="S51" s="173"/>
      <c r="T51" s="174"/>
      <c r="U51" s="486">
        <f t="shared" si="7"/>
        <v>0</v>
      </c>
      <c r="V51" s="411"/>
      <c r="W51" s="173"/>
      <c r="X51" s="174">
        <v>9513</v>
      </c>
      <c r="Y51" s="174"/>
      <c r="Z51" s="174"/>
      <c r="AA51" s="175"/>
      <c r="AB51" s="190"/>
      <c r="AC51" s="168"/>
    </row>
    <row r="52" spans="1:29" s="189" customFormat="1" x14ac:dyDescent="0.25">
      <c r="A52" s="125"/>
      <c r="B52" s="169"/>
      <c r="C52" s="213"/>
      <c r="D52" s="420" t="s">
        <v>1000</v>
      </c>
      <c r="E52" s="420"/>
      <c r="F52" s="239">
        <v>5700</v>
      </c>
      <c r="G52" s="365">
        <v>11000</v>
      </c>
      <c r="H52" s="613">
        <v>11422</v>
      </c>
      <c r="I52" s="365">
        <v>11422</v>
      </c>
      <c r="J52" s="519">
        <v>13523</v>
      </c>
      <c r="K52" s="519">
        <v>18568</v>
      </c>
      <c r="L52" s="560">
        <f t="shared" si="34"/>
        <v>18568</v>
      </c>
      <c r="M52" s="170"/>
      <c r="N52" s="171">
        <f t="shared" si="35"/>
        <v>18568</v>
      </c>
      <c r="O52" s="179">
        <v>1782</v>
      </c>
      <c r="P52" s="173">
        <v>565</v>
      </c>
      <c r="Q52" s="173">
        <v>2980</v>
      </c>
      <c r="R52" s="173">
        <v>780</v>
      </c>
      <c r="S52" s="173">
        <v>1690</v>
      </c>
      <c r="T52" s="174"/>
      <c r="U52" s="486">
        <f t="shared" si="7"/>
        <v>7797</v>
      </c>
      <c r="V52" s="411">
        <v>422</v>
      </c>
      <c r="W52" s="173">
        <v>1268</v>
      </c>
      <c r="X52" s="174"/>
      <c r="Y52" s="174">
        <v>4036</v>
      </c>
      <c r="Z52" s="174">
        <v>1690</v>
      </c>
      <c r="AA52" s="175">
        <v>3355</v>
      </c>
      <c r="AB52" s="190"/>
      <c r="AC52" s="168"/>
    </row>
    <row r="53" spans="1:29" x14ac:dyDescent="0.25">
      <c r="B53" s="90" t="s">
        <v>642</v>
      </c>
      <c r="C53" s="803" t="s">
        <v>192</v>
      </c>
      <c r="D53" s="804"/>
      <c r="E53" s="804"/>
      <c r="F53" s="218">
        <f>F54+F55</f>
        <v>12000</v>
      </c>
      <c r="G53" s="366">
        <f>G54+G55</f>
        <v>12000</v>
      </c>
      <c r="H53" s="614">
        <f>H54+H55</f>
        <v>11350</v>
      </c>
      <c r="I53" s="366">
        <v>11350</v>
      </c>
      <c r="J53" s="520">
        <f>J54+J55</f>
        <v>11350</v>
      </c>
      <c r="K53" s="520">
        <f>K54+K55</f>
        <v>11350</v>
      </c>
      <c r="L53" s="561">
        <f>L54+L55</f>
        <v>8870</v>
      </c>
      <c r="M53" s="142">
        <f t="shared" ref="M53:AA53" si="36">M54+M55</f>
        <v>0</v>
      </c>
      <c r="N53" s="158">
        <f t="shared" si="6"/>
        <v>8870</v>
      </c>
      <c r="O53" s="92">
        <f t="shared" si="36"/>
        <v>0</v>
      </c>
      <c r="P53" s="93">
        <f t="shared" si="36"/>
        <v>0</v>
      </c>
      <c r="Q53" s="93">
        <f t="shared" si="36"/>
        <v>0</v>
      </c>
      <c r="R53" s="93">
        <f t="shared" si="36"/>
        <v>2180</v>
      </c>
      <c r="S53" s="93">
        <f t="shared" si="36"/>
        <v>2580</v>
      </c>
      <c r="T53" s="96">
        <f t="shared" si="36"/>
        <v>1930</v>
      </c>
      <c r="U53" s="487">
        <f t="shared" si="7"/>
        <v>6690</v>
      </c>
      <c r="V53" s="412">
        <f t="shared" si="36"/>
        <v>0</v>
      </c>
      <c r="W53" s="93">
        <f t="shared" si="36"/>
        <v>0</v>
      </c>
      <c r="X53" s="96">
        <f t="shared" si="36"/>
        <v>0</v>
      </c>
      <c r="Y53" s="96">
        <f t="shared" si="36"/>
        <v>0</v>
      </c>
      <c r="Z53" s="96">
        <f t="shared" si="36"/>
        <v>0</v>
      </c>
      <c r="AA53" s="97">
        <f t="shared" si="36"/>
        <v>2180</v>
      </c>
      <c r="AB53" s="190"/>
      <c r="AC53" s="168"/>
    </row>
    <row r="54" spans="1:29" s="41" customFormat="1" x14ac:dyDescent="0.25">
      <c r="A54" s="125" t="s">
        <v>193</v>
      </c>
      <c r="B54" s="52" t="s">
        <v>643</v>
      </c>
      <c r="C54" s="832" t="s">
        <v>194</v>
      </c>
      <c r="D54" s="833"/>
      <c r="E54" s="833"/>
      <c r="F54" s="224">
        <v>12000</v>
      </c>
      <c r="G54" s="367">
        <v>12000</v>
      </c>
      <c r="H54" s="615">
        <v>11350</v>
      </c>
      <c r="I54" s="367">
        <v>11350</v>
      </c>
      <c r="J54" s="521">
        <v>11350</v>
      </c>
      <c r="K54" s="521">
        <v>11350</v>
      </c>
      <c r="L54" s="562">
        <f>SUM(U54:AA54)</f>
        <v>8870</v>
      </c>
      <c r="M54" s="148"/>
      <c r="N54" s="160">
        <f t="shared" si="6"/>
        <v>8870</v>
      </c>
      <c r="O54" s="75"/>
      <c r="P54" s="13"/>
      <c r="Q54" s="13"/>
      <c r="R54" s="13">
        <v>2180</v>
      </c>
      <c r="S54" s="13">
        <v>2580</v>
      </c>
      <c r="T54" s="80">
        <v>1930</v>
      </c>
      <c r="U54" s="488">
        <f t="shared" si="7"/>
        <v>6690</v>
      </c>
      <c r="V54" s="413"/>
      <c r="W54" s="13"/>
      <c r="X54" s="80"/>
      <c r="Y54" s="80"/>
      <c r="Z54" s="80"/>
      <c r="AA54" s="45">
        <v>2180</v>
      </c>
      <c r="AB54" s="190"/>
      <c r="AC54" s="168"/>
    </row>
    <row r="55" spans="1:29" s="41" customFormat="1" hidden="1" x14ac:dyDescent="0.25">
      <c r="A55" s="125" t="s">
        <v>195</v>
      </c>
      <c r="B55" s="52" t="s">
        <v>644</v>
      </c>
      <c r="C55" s="832" t="s">
        <v>196</v>
      </c>
      <c r="D55" s="833"/>
      <c r="E55" s="833"/>
      <c r="F55" s="224"/>
      <c r="G55" s="367"/>
      <c r="H55" s="615"/>
      <c r="I55" s="367">
        <v>0</v>
      </c>
      <c r="J55" s="521"/>
      <c r="K55" s="521"/>
      <c r="L55" s="562"/>
      <c r="M55" s="148">
        <f>SUM(O55:AA55)</f>
        <v>0</v>
      </c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B55" s="190"/>
      <c r="AC55" s="168"/>
    </row>
    <row r="56" spans="1:29" x14ac:dyDescent="0.25">
      <c r="B56" s="90" t="s">
        <v>645</v>
      </c>
      <c r="C56" s="803" t="s">
        <v>197</v>
      </c>
      <c r="D56" s="804"/>
      <c r="E56" s="804"/>
      <c r="F56" s="218">
        <f>F57+F58+F59+F60+F61</f>
        <v>73000</v>
      </c>
      <c r="G56" s="366">
        <f>G57+G58+G59+G60+G61</f>
        <v>92000</v>
      </c>
      <c r="H56" s="614">
        <f>H57+H58+H59+H60+H61</f>
        <v>78510</v>
      </c>
      <c r="I56" s="366">
        <v>80940</v>
      </c>
      <c r="J56" s="520">
        <f>J57+J58+J59+J60+J61</f>
        <v>77000</v>
      </c>
      <c r="K56" s="520">
        <f>K57+K58+K59+K60+K61</f>
        <v>77000</v>
      </c>
      <c r="L56" s="561">
        <f>L57+L58+L59+L60+L61</f>
        <v>65716</v>
      </c>
      <c r="M56" s="142">
        <f>M57+M58+M59+M60+M61</f>
        <v>0</v>
      </c>
      <c r="N56" s="158">
        <f t="shared" si="6"/>
        <v>65716</v>
      </c>
      <c r="O56" s="92">
        <f t="shared" ref="O56:AA56" si="37">O57+O58+O59+O60+O61</f>
        <v>5948</v>
      </c>
      <c r="P56" s="93">
        <f t="shared" si="37"/>
        <v>10335</v>
      </c>
      <c r="Q56" s="93">
        <f t="shared" si="37"/>
        <v>6999</v>
      </c>
      <c r="R56" s="93">
        <f t="shared" si="37"/>
        <v>8462</v>
      </c>
      <c r="S56" s="93">
        <f t="shared" si="37"/>
        <v>8335</v>
      </c>
      <c r="T56" s="96">
        <f t="shared" si="37"/>
        <v>4064</v>
      </c>
      <c r="U56" s="487">
        <f t="shared" si="7"/>
        <v>44143</v>
      </c>
      <c r="V56" s="412">
        <f t="shared" si="37"/>
        <v>9601</v>
      </c>
      <c r="W56" s="93">
        <f t="shared" si="37"/>
        <v>2724</v>
      </c>
      <c r="X56" s="96">
        <f t="shared" si="37"/>
        <v>-6795</v>
      </c>
      <c r="Y56" s="96">
        <f t="shared" si="37"/>
        <v>6856</v>
      </c>
      <c r="Z56" s="96">
        <f t="shared" si="37"/>
        <v>3647</v>
      </c>
      <c r="AA56" s="97">
        <f t="shared" si="37"/>
        <v>5540</v>
      </c>
      <c r="AB56" s="190"/>
      <c r="AC56" s="168"/>
    </row>
    <row r="57" spans="1:29" s="41" customFormat="1" x14ac:dyDescent="0.25">
      <c r="A57" s="125" t="s">
        <v>198</v>
      </c>
      <c r="B57" s="52" t="s">
        <v>646</v>
      </c>
      <c r="C57" s="832" t="s">
        <v>863</v>
      </c>
      <c r="D57" s="833"/>
      <c r="E57" s="833"/>
      <c r="F57" s="224">
        <v>66000</v>
      </c>
      <c r="G57" s="367">
        <v>85000</v>
      </c>
      <c r="H57" s="615">
        <v>71510</v>
      </c>
      <c r="I57" s="367">
        <v>73940</v>
      </c>
      <c r="J57" s="521">
        <v>76000</v>
      </c>
      <c r="K57" s="521">
        <v>76000</v>
      </c>
      <c r="L57" s="562">
        <f t="shared" ref="J57:L61" si="38">SUM(U57:AA57)</f>
        <v>65716</v>
      </c>
      <c r="M57" s="148"/>
      <c r="N57" s="160">
        <f t="shared" ref="N57:N61" si="39">SUM(L57:M57)</f>
        <v>65716</v>
      </c>
      <c r="O57" s="75">
        <v>5948</v>
      </c>
      <c r="P57" s="13">
        <v>10335</v>
      </c>
      <c r="Q57" s="13">
        <v>6999</v>
      </c>
      <c r="R57" s="13">
        <v>8462</v>
      </c>
      <c r="S57" s="13">
        <v>8335</v>
      </c>
      <c r="T57" s="80">
        <v>4064</v>
      </c>
      <c r="U57" s="488">
        <f t="shared" si="7"/>
        <v>44143</v>
      </c>
      <c r="V57" s="413">
        <v>9601</v>
      </c>
      <c r="W57" s="13">
        <v>2724</v>
      </c>
      <c r="X57" s="80">
        <f>590-7385</f>
        <v>-6795</v>
      </c>
      <c r="Y57" s="80">
        <v>6856</v>
      </c>
      <c r="Z57" s="80">
        <v>3647</v>
      </c>
      <c r="AA57" s="45">
        <v>5540</v>
      </c>
      <c r="AB57" s="190"/>
      <c r="AC57" s="168"/>
    </row>
    <row r="58" spans="1:29" s="41" customFormat="1" hidden="1" x14ac:dyDescent="0.25">
      <c r="A58" s="125" t="s">
        <v>199</v>
      </c>
      <c r="B58" s="52" t="s">
        <v>647</v>
      </c>
      <c r="C58" s="832" t="s">
        <v>200</v>
      </c>
      <c r="D58" s="833"/>
      <c r="E58" s="833"/>
      <c r="F58" s="224"/>
      <c r="G58" s="367"/>
      <c r="H58" s="615"/>
      <c r="I58" s="367">
        <v>0</v>
      </c>
      <c r="J58" s="521">
        <f t="shared" si="38"/>
        <v>0</v>
      </c>
      <c r="K58" s="521">
        <f t="shared" si="38"/>
        <v>0</v>
      </c>
      <c r="L58" s="562">
        <f t="shared" si="38"/>
        <v>0</v>
      </c>
      <c r="M58" s="148"/>
      <c r="N58" s="160">
        <f t="shared" si="39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B58" s="190"/>
      <c r="AC58" s="168"/>
    </row>
    <row r="59" spans="1:29" s="41" customFormat="1" hidden="1" x14ac:dyDescent="0.25">
      <c r="A59" s="125" t="s">
        <v>201</v>
      </c>
      <c r="B59" s="52" t="s">
        <v>648</v>
      </c>
      <c r="C59" s="832" t="s">
        <v>202</v>
      </c>
      <c r="D59" s="833"/>
      <c r="E59" s="833"/>
      <c r="F59" s="224"/>
      <c r="G59" s="367"/>
      <c r="H59" s="615"/>
      <c r="I59" s="367">
        <v>0</v>
      </c>
      <c r="J59" s="521">
        <f t="shared" si="38"/>
        <v>0</v>
      </c>
      <c r="K59" s="521">
        <f t="shared" si="38"/>
        <v>0</v>
      </c>
      <c r="L59" s="562">
        <f t="shared" si="38"/>
        <v>0</v>
      </c>
      <c r="M59" s="148"/>
      <c r="N59" s="160">
        <f t="shared" si="39"/>
        <v>0</v>
      </c>
      <c r="O59" s="75"/>
      <c r="P59" s="13"/>
      <c r="Q59" s="13"/>
      <c r="R59" s="13"/>
      <c r="S59" s="13"/>
      <c r="T59" s="80"/>
      <c r="U59" s="488">
        <f t="shared" si="7"/>
        <v>0</v>
      </c>
      <c r="V59" s="413"/>
      <c r="W59" s="13"/>
      <c r="X59" s="80"/>
      <c r="Y59" s="80"/>
      <c r="Z59" s="80"/>
      <c r="AA59" s="45"/>
      <c r="AB59" s="190"/>
      <c r="AC59" s="168"/>
    </row>
    <row r="60" spans="1:29" s="41" customFormat="1" hidden="1" x14ac:dyDescent="0.25">
      <c r="A60" s="125" t="s">
        <v>203</v>
      </c>
      <c r="B60" s="52" t="s">
        <v>649</v>
      </c>
      <c r="C60" s="832" t="s">
        <v>204</v>
      </c>
      <c r="D60" s="833"/>
      <c r="E60" s="833"/>
      <c r="F60" s="224"/>
      <c r="G60" s="367"/>
      <c r="H60" s="615"/>
      <c r="I60" s="367">
        <v>0</v>
      </c>
      <c r="J60" s="521">
        <f t="shared" si="38"/>
        <v>0</v>
      </c>
      <c r="K60" s="521">
        <f t="shared" si="38"/>
        <v>0</v>
      </c>
      <c r="L60" s="562">
        <f t="shared" si="38"/>
        <v>0</v>
      </c>
      <c r="M60" s="148"/>
      <c r="N60" s="160">
        <f t="shared" si="39"/>
        <v>0</v>
      </c>
      <c r="O60" s="75"/>
      <c r="P60" s="13"/>
      <c r="Q60" s="13"/>
      <c r="R60" s="13"/>
      <c r="S60" s="13"/>
      <c r="T60" s="80"/>
      <c r="U60" s="488">
        <f t="shared" si="7"/>
        <v>0</v>
      </c>
      <c r="V60" s="413"/>
      <c r="W60" s="13"/>
      <c r="X60" s="80"/>
      <c r="Y60" s="80"/>
      <c r="Z60" s="80"/>
      <c r="AA60" s="45"/>
      <c r="AB60" s="190"/>
      <c r="AC60" s="168"/>
    </row>
    <row r="61" spans="1:29" s="41" customFormat="1" ht="15.75" thickBot="1" x14ac:dyDescent="0.3">
      <c r="A61" s="125" t="s">
        <v>205</v>
      </c>
      <c r="B61" s="52" t="s">
        <v>650</v>
      </c>
      <c r="C61" s="832" t="s">
        <v>206</v>
      </c>
      <c r="D61" s="833"/>
      <c r="E61" s="833"/>
      <c r="F61" s="224">
        <v>7000</v>
      </c>
      <c r="G61" s="367">
        <v>7000</v>
      </c>
      <c r="H61" s="615">
        <v>7000</v>
      </c>
      <c r="I61" s="367">
        <v>7000</v>
      </c>
      <c r="J61" s="521">
        <v>1000</v>
      </c>
      <c r="K61" s="521">
        <v>1000</v>
      </c>
      <c r="L61" s="562">
        <f t="shared" si="38"/>
        <v>0</v>
      </c>
      <c r="M61" s="148"/>
      <c r="N61" s="160">
        <f t="shared" si="39"/>
        <v>0</v>
      </c>
      <c r="O61" s="75"/>
      <c r="P61" s="13"/>
      <c r="Q61" s="13"/>
      <c r="R61" s="13"/>
      <c r="S61" s="13"/>
      <c r="T61" s="80"/>
      <c r="U61" s="488">
        <f t="shared" si="7"/>
        <v>0</v>
      </c>
      <c r="V61" s="413"/>
      <c r="W61" s="13"/>
      <c r="X61" s="80"/>
      <c r="Y61" s="80"/>
      <c r="Z61" s="80"/>
      <c r="AA61" s="45"/>
      <c r="AB61" s="190"/>
      <c r="AC61" s="168"/>
    </row>
    <row r="62" spans="1:29" ht="15.75" thickBot="1" x14ac:dyDescent="0.3">
      <c r="B62" s="82" t="s">
        <v>207</v>
      </c>
      <c r="C62" s="807" t="s">
        <v>208</v>
      </c>
      <c r="D62" s="808"/>
      <c r="E62" s="808"/>
      <c r="F62" s="220">
        <f t="shared" ref="F62:L62" si="40">F63+F64+F65+F66+F67+F68+F69+F73</f>
        <v>0</v>
      </c>
      <c r="G62" s="369">
        <f t="shared" si="40"/>
        <v>0</v>
      </c>
      <c r="H62" s="617">
        <f t="shared" si="40"/>
        <v>0</v>
      </c>
      <c r="I62" s="369">
        <f t="shared" si="40"/>
        <v>0</v>
      </c>
      <c r="J62" s="523">
        <f t="shared" ref="J62" si="41">J63+J64+J65+J66+J67+J68+J69+J73</f>
        <v>0</v>
      </c>
      <c r="K62" s="523">
        <f t="shared" si="40"/>
        <v>0</v>
      </c>
      <c r="L62" s="564">
        <f t="shared" si="40"/>
        <v>0</v>
      </c>
      <c r="M62" s="144">
        <f t="shared" ref="M62:AA62" si="42">M63+M64+M65+M66+M67+M68+M69+M73</f>
        <v>0</v>
      </c>
      <c r="N62" s="156">
        <f t="shared" si="6"/>
        <v>0</v>
      </c>
      <c r="O62" s="84">
        <f t="shared" si="42"/>
        <v>0</v>
      </c>
      <c r="P62" s="85">
        <f t="shared" si="42"/>
        <v>0</v>
      </c>
      <c r="Q62" s="85">
        <f t="shared" si="42"/>
        <v>0</v>
      </c>
      <c r="R62" s="85">
        <f t="shared" si="42"/>
        <v>0</v>
      </c>
      <c r="S62" s="85">
        <f t="shared" si="42"/>
        <v>0</v>
      </c>
      <c r="T62" s="88">
        <f t="shared" si="42"/>
        <v>0</v>
      </c>
      <c r="U62" s="484">
        <f t="shared" si="7"/>
        <v>0</v>
      </c>
      <c r="V62" s="409">
        <f t="shared" si="42"/>
        <v>0</v>
      </c>
      <c r="W62" s="85">
        <f t="shared" si="42"/>
        <v>0</v>
      </c>
      <c r="X62" s="88">
        <f t="shared" si="42"/>
        <v>0</v>
      </c>
      <c r="Y62" s="88">
        <f t="shared" si="42"/>
        <v>0</v>
      </c>
      <c r="Z62" s="88">
        <f t="shared" si="42"/>
        <v>0</v>
      </c>
      <c r="AA62" s="89">
        <f t="shared" si="42"/>
        <v>0</v>
      </c>
      <c r="AB62" s="190"/>
      <c r="AC62" s="168"/>
    </row>
    <row r="63" spans="1:29" s="18" customFormat="1" ht="15.75" hidden="1" thickBot="1" x14ac:dyDescent="0.3">
      <c r="A63" s="125" t="s">
        <v>864</v>
      </c>
      <c r="B63" s="114" t="s">
        <v>865</v>
      </c>
      <c r="C63" s="834" t="s">
        <v>866</v>
      </c>
      <c r="D63" s="835"/>
      <c r="E63" s="835"/>
      <c r="F63" s="216"/>
      <c r="G63" s="364"/>
      <c r="H63" s="612"/>
      <c r="I63" s="364"/>
      <c r="J63" s="518">
        <f t="shared" ref="J63:L68" si="43">SUM(M63:Y63)</f>
        <v>0</v>
      </c>
      <c r="K63" s="518">
        <f t="shared" si="43"/>
        <v>0</v>
      </c>
      <c r="L63" s="559">
        <f t="shared" si="43"/>
        <v>0</v>
      </c>
      <c r="M63" s="140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B63" s="190"/>
      <c r="AC63" s="168"/>
    </row>
    <row r="64" spans="1:29" s="18" customFormat="1" ht="15.75" hidden="1" thickBot="1" x14ac:dyDescent="0.3">
      <c r="A64" s="125" t="s">
        <v>209</v>
      </c>
      <c r="B64" s="114" t="s">
        <v>651</v>
      </c>
      <c r="C64" s="834" t="s">
        <v>210</v>
      </c>
      <c r="D64" s="835"/>
      <c r="E64" s="835"/>
      <c r="F64" s="216"/>
      <c r="G64" s="364"/>
      <c r="H64" s="612"/>
      <c r="I64" s="364"/>
      <c r="J64" s="518">
        <f t="shared" si="43"/>
        <v>0</v>
      </c>
      <c r="K64" s="518">
        <f t="shared" si="43"/>
        <v>0</v>
      </c>
      <c r="L64" s="559">
        <f t="shared" si="43"/>
        <v>0</v>
      </c>
      <c r="M64" s="140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B64" s="190"/>
      <c r="AC64" s="168"/>
    </row>
    <row r="65" spans="1:29" s="18" customFormat="1" ht="15.75" hidden="1" thickBot="1" x14ac:dyDescent="0.3">
      <c r="A65" s="125" t="s">
        <v>211</v>
      </c>
      <c r="B65" s="90" t="s">
        <v>652</v>
      </c>
      <c r="C65" s="803" t="s">
        <v>352</v>
      </c>
      <c r="D65" s="804"/>
      <c r="E65" s="804"/>
      <c r="F65" s="218"/>
      <c r="G65" s="366"/>
      <c r="H65" s="614"/>
      <c r="I65" s="366"/>
      <c r="J65" s="520">
        <f t="shared" si="43"/>
        <v>0</v>
      </c>
      <c r="K65" s="520">
        <f t="shared" si="43"/>
        <v>0</v>
      </c>
      <c r="L65" s="561">
        <f t="shared" si="43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B65" s="190"/>
      <c r="AC65" s="168"/>
    </row>
    <row r="66" spans="1:29" s="18" customFormat="1" ht="15.75" hidden="1" thickBot="1" x14ac:dyDescent="0.3">
      <c r="A66" s="125" t="s">
        <v>212</v>
      </c>
      <c r="B66" s="114" t="s">
        <v>653</v>
      </c>
      <c r="C66" s="803" t="s">
        <v>867</v>
      </c>
      <c r="D66" s="804"/>
      <c r="E66" s="804"/>
      <c r="F66" s="218"/>
      <c r="G66" s="366"/>
      <c r="H66" s="614"/>
      <c r="I66" s="366"/>
      <c r="J66" s="520">
        <f t="shared" si="43"/>
        <v>0</v>
      </c>
      <c r="K66" s="520">
        <f t="shared" si="43"/>
        <v>0</v>
      </c>
      <c r="L66" s="561">
        <f t="shared" si="43"/>
        <v>0</v>
      </c>
      <c r="M66" s="142"/>
      <c r="N66" s="158">
        <f t="shared" si="6"/>
        <v>0</v>
      </c>
      <c r="O66" s="92"/>
      <c r="P66" s="93"/>
      <c r="Q66" s="93"/>
      <c r="R66" s="93"/>
      <c r="S66" s="93"/>
      <c r="T66" s="96"/>
      <c r="U66" s="487">
        <f t="shared" si="7"/>
        <v>0</v>
      </c>
      <c r="V66" s="412"/>
      <c r="W66" s="93"/>
      <c r="X66" s="96"/>
      <c r="Y66" s="96"/>
      <c r="Z66" s="96"/>
      <c r="AA66" s="97"/>
      <c r="AB66" s="190"/>
      <c r="AC66" s="168"/>
    </row>
    <row r="67" spans="1:29" s="18" customFormat="1" ht="15.75" hidden="1" thickBot="1" x14ac:dyDescent="0.3">
      <c r="A67" s="125" t="s">
        <v>213</v>
      </c>
      <c r="B67" s="90" t="s">
        <v>654</v>
      </c>
      <c r="C67" s="803" t="s">
        <v>868</v>
      </c>
      <c r="D67" s="804"/>
      <c r="E67" s="804"/>
      <c r="F67" s="218"/>
      <c r="G67" s="366"/>
      <c r="H67" s="614"/>
      <c r="I67" s="366"/>
      <c r="J67" s="520">
        <f t="shared" si="43"/>
        <v>0</v>
      </c>
      <c r="K67" s="520">
        <f t="shared" si="43"/>
        <v>0</v>
      </c>
      <c r="L67" s="561">
        <f t="shared" si="43"/>
        <v>0</v>
      </c>
      <c r="M67" s="142"/>
      <c r="N67" s="158">
        <f t="shared" si="6"/>
        <v>0</v>
      </c>
      <c r="O67" s="92"/>
      <c r="P67" s="93"/>
      <c r="Q67" s="93"/>
      <c r="R67" s="93"/>
      <c r="S67" s="93"/>
      <c r="T67" s="96"/>
      <c r="U67" s="487">
        <f t="shared" si="7"/>
        <v>0</v>
      </c>
      <c r="V67" s="412"/>
      <c r="W67" s="93"/>
      <c r="X67" s="96"/>
      <c r="Y67" s="96"/>
      <c r="Z67" s="96"/>
      <c r="AA67" s="97"/>
      <c r="AB67" s="190"/>
      <c r="AC67" s="168"/>
    </row>
    <row r="68" spans="1:29" s="18" customFormat="1" ht="15.75" hidden="1" thickBot="1" x14ac:dyDescent="0.3">
      <c r="A68" s="125" t="s">
        <v>214</v>
      </c>
      <c r="B68" s="114" t="s">
        <v>655</v>
      </c>
      <c r="C68" s="803" t="s">
        <v>215</v>
      </c>
      <c r="D68" s="804"/>
      <c r="E68" s="804"/>
      <c r="F68" s="218"/>
      <c r="G68" s="366"/>
      <c r="H68" s="614"/>
      <c r="I68" s="366"/>
      <c r="J68" s="520">
        <f t="shared" si="43"/>
        <v>0</v>
      </c>
      <c r="K68" s="520">
        <f t="shared" si="43"/>
        <v>0</v>
      </c>
      <c r="L68" s="561">
        <f t="shared" si="43"/>
        <v>0</v>
      </c>
      <c r="M68" s="142"/>
      <c r="N68" s="158">
        <f t="shared" si="6"/>
        <v>0</v>
      </c>
      <c r="O68" s="92"/>
      <c r="P68" s="93"/>
      <c r="Q68" s="93"/>
      <c r="R68" s="93"/>
      <c r="S68" s="93"/>
      <c r="T68" s="96"/>
      <c r="U68" s="487">
        <f t="shared" si="7"/>
        <v>0</v>
      </c>
      <c r="V68" s="412"/>
      <c r="W68" s="93"/>
      <c r="X68" s="96"/>
      <c r="Y68" s="96"/>
      <c r="Z68" s="96"/>
      <c r="AA68" s="97"/>
      <c r="AB68" s="190"/>
      <c r="AC68" s="168"/>
    </row>
    <row r="69" spans="1:29" s="18" customFormat="1" ht="15.75" hidden="1" thickBot="1" x14ac:dyDescent="0.3">
      <c r="A69" s="125" t="s">
        <v>216</v>
      </c>
      <c r="B69" s="90" t="s">
        <v>656</v>
      </c>
      <c r="C69" s="803" t="s">
        <v>217</v>
      </c>
      <c r="D69" s="804"/>
      <c r="E69" s="804"/>
      <c r="F69" s="218">
        <f t="shared" ref="F69:L69" si="44">F70+F71+F72</f>
        <v>0</v>
      </c>
      <c r="G69" s="366">
        <f t="shared" si="44"/>
        <v>0</v>
      </c>
      <c r="H69" s="614">
        <f t="shared" si="44"/>
        <v>0</v>
      </c>
      <c r="I69" s="366">
        <f t="shared" si="44"/>
        <v>0</v>
      </c>
      <c r="J69" s="520">
        <f t="shared" ref="J69" si="45">J70+J71+J72</f>
        <v>0</v>
      </c>
      <c r="K69" s="520">
        <f t="shared" si="44"/>
        <v>0</v>
      </c>
      <c r="L69" s="561">
        <f t="shared" si="44"/>
        <v>0</v>
      </c>
      <c r="M69" s="142">
        <f t="shared" ref="M69:AA69" si="46">M70+M71+M72</f>
        <v>0</v>
      </c>
      <c r="N69" s="158">
        <f t="shared" si="6"/>
        <v>0</v>
      </c>
      <c r="O69" s="92">
        <f t="shared" si="46"/>
        <v>0</v>
      </c>
      <c r="P69" s="93">
        <f t="shared" si="46"/>
        <v>0</v>
      </c>
      <c r="Q69" s="93">
        <f t="shared" si="46"/>
        <v>0</v>
      </c>
      <c r="R69" s="93">
        <f t="shared" si="46"/>
        <v>0</v>
      </c>
      <c r="S69" s="93">
        <f t="shared" si="46"/>
        <v>0</v>
      </c>
      <c r="T69" s="96">
        <f t="shared" si="46"/>
        <v>0</v>
      </c>
      <c r="U69" s="487">
        <f t="shared" si="7"/>
        <v>0</v>
      </c>
      <c r="V69" s="412">
        <f t="shared" si="46"/>
        <v>0</v>
      </c>
      <c r="W69" s="93">
        <f t="shared" si="46"/>
        <v>0</v>
      </c>
      <c r="X69" s="96">
        <f t="shared" si="46"/>
        <v>0</v>
      </c>
      <c r="Y69" s="96">
        <f t="shared" si="46"/>
        <v>0</v>
      </c>
      <c r="Z69" s="96">
        <f t="shared" si="46"/>
        <v>0</v>
      </c>
      <c r="AA69" s="97">
        <f t="shared" si="46"/>
        <v>0</v>
      </c>
      <c r="AB69" s="190"/>
      <c r="AC69" s="168"/>
    </row>
    <row r="70" spans="1:29" ht="15.75" hidden="1" thickBot="1" x14ac:dyDescent="0.3">
      <c r="B70" s="54"/>
      <c r="C70" s="2"/>
      <c r="D70" s="801" t="s">
        <v>343</v>
      </c>
      <c r="E70" s="801"/>
      <c r="F70" s="217"/>
      <c r="G70" s="373"/>
      <c r="H70" s="621"/>
      <c r="I70" s="373"/>
      <c r="J70" s="527">
        <f t="shared" ref="J70:L72" si="47">SUM(M70:Y70)</f>
        <v>0</v>
      </c>
      <c r="K70" s="527">
        <f t="shared" si="47"/>
        <v>0</v>
      </c>
      <c r="L70" s="568">
        <f t="shared" si="47"/>
        <v>0</v>
      </c>
      <c r="M70" s="141"/>
      <c r="N70" s="159">
        <f t="shared" si="6"/>
        <v>0</v>
      </c>
      <c r="O70" s="73"/>
      <c r="P70" s="1"/>
      <c r="Q70" s="1"/>
      <c r="R70" s="1"/>
      <c r="S70" s="1"/>
      <c r="T70" s="79"/>
      <c r="U70" s="489">
        <f t="shared" ref="U70:U133" si="48">SUM(O70:T70)</f>
        <v>0</v>
      </c>
      <c r="V70" s="414"/>
      <c r="W70" s="1"/>
      <c r="X70" s="79"/>
      <c r="Y70" s="79"/>
      <c r="Z70" s="79"/>
      <c r="AA70" s="44"/>
      <c r="AB70" s="190"/>
      <c r="AC70" s="168"/>
    </row>
    <row r="71" spans="1:29" ht="15.75" hidden="1" thickBot="1" x14ac:dyDescent="0.3">
      <c r="B71" s="54"/>
      <c r="C71" s="2"/>
      <c r="D71" s="801" t="s">
        <v>344</v>
      </c>
      <c r="E71" s="801"/>
      <c r="F71" s="217"/>
      <c r="G71" s="373"/>
      <c r="H71" s="621"/>
      <c r="I71" s="373"/>
      <c r="J71" s="527">
        <f t="shared" si="47"/>
        <v>0</v>
      </c>
      <c r="K71" s="527">
        <f t="shared" si="47"/>
        <v>0</v>
      </c>
      <c r="L71" s="568">
        <f t="shared" si="47"/>
        <v>0</v>
      </c>
      <c r="M71" s="141"/>
      <c r="N71" s="159">
        <f t="shared" si="6"/>
        <v>0</v>
      </c>
      <c r="O71" s="73"/>
      <c r="P71" s="1"/>
      <c r="Q71" s="1"/>
      <c r="R71" s="1"/>
      <c r="S71" s="1"/>
      <c r="T71" s="79"/>
      <c r="U71" s="489">
        <f t="shared" si="48"/>
        <v>0</v>
      </c>
      <c r="V71" s="414"/>
      <c r="W71" s="1"/>
      <c r="X71" s="79"/>
      <c r="Y71" s="79"/>
      <c r="Z71" s="79"/>
      <c r="AA71" s="44"/>
      <c r="AB71" s="190"/>
      <c r="AC71" s="168"/>
    </row>
    <row r="72" spans="1:29" ht="15.75" hidden="1" thickBot="1" x14ac:dyDescent="0.3">
      <c r="B72" s="54"/>
      <c r="C72" s="2"/>
      <c r="D72" s="801" t="s">
        <v>345</v>
      </c>
      <c r="E72" s="801"/>
      <c r="F72" s="217"/>
      <c r="G72" s="373"/>
      <c r="H72" s="621"/>
      <c r="I72" s="373"/>
      <c r="J72" s="527">
        <f t="shared" si="47"/>
        <v>0</v>
      </c>
      <c r="K72" s="527">
        <f t="shared" si="47"/>
        <v>0</v>
      </c>
      <c r="L72" s="568">
        <f t="shared" si="47"/>
        <v>0</v>
      </c>
      <c r="M72" s="141"/>
      <c r="N72" s="159">
        <f t="shared" si="6"/>
        <v>0</v>
      </c>
      <c r="O72" s="73"/>
      <c r="P72" s="1"/>
      <c r="Q72" s="1"/>
      <c r="R72" s="1"/>
      <c r="S72" s="1"/>
      <c r="T72" s="79"/>
      <c r="U72" s="489">
        <f t="shared" si="48"/>
        <v>0</v>
      </c>
      <c r="V72" s="414"/>
      <c r="W72" s="1"/>
      <c r="X72" s="79"/>
      <c r="Y72" s="79"/>
      <c r="Z72" s="79"/>
      <c r="AA72" s="44"/>
      <c r="AB72" s="190"/>
      <c r="AC72" s="168"/>
    </row>
    <row r="73" spans="1:29" s="18" customFormat="1" ht="15.75" hidden="1" thickBot="1" x14ac:dyDescent="0.3">
      <c r="A73" s="125" t="s">
        <v>218</v>
      </c>
      <c r="B73" s="90" t="s">
        <v>657</v>
      </c>
      <c r="C73" s="803" t="s">
        <v>219</v>
      </c>
      <c r="D73" s="804"/>
      <c r="E73" s="804"/>
      <c r="F73" s="218">
        <f t="shared" ref="F73:L73" si="49">F74+F75+F76+F77</f>
        <v>0</v>
      </c>
      <c r="G73" s="366">
        <f t="shared" si="49"/>
        <v>0</v>
      </c>
      <c r="H73" s="614">
        <f t="shared" si="49"/>
        <v>0</v>
      </c>
      <c r="I73" s="366">
        <f t="shared" si="49"/>
        <v>0</v>
      </c>
      <c r="J73" s="520">
        <f t="shared" ref="J73" si="50">J74+J75+J76+J77</f>
        <v>0</v>
      </c>
      <c r="K73" s="520">
        <f t="shared" si="49"/>
        <v>0</v>
      </c>
      <c r="L73" s="561">
        <f t="shared" si="49"/>
        <v>0</v>
      </c>
      <c r="M73" s="142">
        <f t="shared" ref="M73:AA73" si="51">M74+M75+M76+M77</f>
        <v>0</v>
      </c>
      <c r="N73" s="158">
        <f t="shared" ref="N73:N136" si="52">SUM(L73:M73)</f>
        <v>0</v>
      </c>
      <c r="O73" s="92">
        <f t="shared" si="51"/>
        <v>0</v>
      </c>
      <c r="P73" s="93">
        <f t="shared" si="51"/>
        <v>0</v>
      </c>
      <c r="Q73" s="93">
        <f t="shared" si="51"/>
        <v>0</v>
      </c>
      <c r="R73" s="93">
        <f t="shared" si="51"/>
        <v>0</v>
      </c>
      <c r="S73" s="93">
        <f t="shared" si="51"/>
        <v>0</v>
      </c>
      <c r="T73" s="96">
        <f t="shared" si="51"/>
        <v>0</v>
      </c>
      <c r="U73" s="487">
        <f t="shared" si="48"/>
        <v>0</v>
      </c>
      <c r="V73" s="412">
        <f t="shared" si="51"/>
        <v>0</v>
      </c>
      <c r="W73" s="93">
        <f t="shared" si="51"/>
        <v>0</v>
      </c>
      <c r="X73" s="96">
        <f t="shared" si="51"/>
        <v>0</v>
      </c>
      <c r="Y73" s="96">
        <f t="shared" si="51"/>
        <v>0</v>
      </c>
      <c r="Z73" s="96">
        <f t="shared" si="51"/>
        <v>0</v>
      </c>
      <c r="AA73" s="97">
        <f t="shared" si="51"/>
        <v>0</v>
      </c>
      <c r="AB73" s="190"/>
      <c r="AC73" s="168"/>
    </row>
    <row r="74" spans="1:29" ht="15.75" hidden="1" thickBot="1" x14ac:dyDescent="0.3">
      <c r="B74" s="54"/>
      <c r="C74" s="2"/>
      <c r="D74" s="801" t="s">
        <v>835</v>
      </c>
      <c r="E74" s="801"/>
      <c r="F74" s="217"/>
      <c r="G74" s="373"/>
      <c r="H74" s="621"/>
      <c r="I74" s="373"/>
      <c r="J74" s="527">
        <f t="shared" ref="J74:L77" si="53">SUM(M74:Y74)</f>
        <v>0</v>
      </c>
      <c r="K74" s="527">
        <f t="shared" si="53"/>
        <v>0</v>
      </c>
      <c r="L74" s="568">
        <f t="shared" si="53"/>
        <v>0</v>
      </c>
      <c r="M74" s="141"/>
      <c r="N74" s="159">
        <f t="shared" si="52"/>
        <v>0</v>
      </c>
      <c r="O74" s="73"/>
      <c r="P74" s="1"/>
      <c r="Q74" s="1"/>
      <c r="R74" s="1"/>
      <c r="S74" s="1"/>
      <c r="T74" s="79"/>
      <c r="U74" s="489">
        <f t="shared" si="48"/>
        <v>0</v>
      </c>
      <c r="V74" s="414"/>
      <c r="W74" s="1"/>
      <c r="X74" s="79"/>
      <c r="Y74" s="79"/>
      <c r="Z74" s="79"/>
      <c r="AA74" s="44"/>
      <c r="AB74" s="190"/>
      <c r="AC74" s="168"/>
    </row>
    <row r="75" spans="1:29" ht="15.75" hidden="1" thickBot="1" x14ac:dyDescent="0.3">
      <c r="B75" s="54"/>
      <c r="C75" s="2"/>
      <c r="D75" s="801" t="s">
        <v>346</v>
      </c>
      <c r="E75" s="801"/>
      <c r="F75" s="217"/>
      <c r="G75" s="373"/>
      <c r="H75" s="621"/>
      <c r="I75" s="373"/>
      <c r="J75" s="527">
        <f t="shared" si="53"/>
        <v>0</v>
      </c>
      <c r="K75" s="527">
        <f t="shared" si="53"/>
        <v>0</v>
      </c>
      <c r="L75" s="568">
        <f t="shared" si="53"/>
        <v>0</v>
      </c>
      <c r="M75" s="141"/>
      <c r="N75" s="159">
        <f t="shared" si="52"/>
        <v>0</v>
      </c>
      <c r="O75" s="73"/>
      <c r="P75" s="1"/>
      <c r="Q75" s="1"/>
      <c r="R75" s="1"/>
      <c r="S75" s="1"/>
      <c r="T75" s="79"/>
      <c r="U75" s="489">
        <f t="shared" si="48"/>
        <v>0</v>
      </c>
      <c r="V75" s="414"/>
      <c r="W75" s="1"/>
      <c r="X75" s="79"/>
      <c r="Y75" s="79"/>
      <c r="Z75" s="79"/>
      <c r="AA75" s="44"/>
      <c r="AB75" s="190"/>
      <c r="AC75" s="168"/>
    </row>
    <row r="76" spans="1:29" ht="15.75" hidden="1" thickBot="1" x14ac:dyDescent="0.3">
      <c r="B76" s="54"/>
      <c r="C76" s="2"/>
      <c r="D76" s="801" t="s">
        <v>836</v>
      </c>
      <c r="E76" s="801"/>
      <c r="F76" s="217"/>
      <c r="G76" s="373"/>
      <c r="H76" s="621"/>
      <c r="I76" s="373"/>
      <c r="J76" s="527">
        <f t="shared" si="53"/>
        <v>0</v>
      </c>
      <c r="K76" s="527">
        <f t="shared" si="53"/>
        <v>0</v>
      </c>
      <c r="L76" s="568">
        <f t="shared" si="53"/>
        <v>0</v>
      </c>
      <c r="M76" s="141"/>
      <c r="N76" s="159">
        <f t="shared" si="52"/>
        <v>0</v>
      </c>
      <c r="O76" s="73"/>
      <c r="P76" s="1"/>
      <c r="Q76" s="1"/>
      <c r="R76" s="1"/>
      <c r="S76" s="1"/>
      <c r="T76" s="79"/>
      <c r="U76" s="489">
        <f t="shared" si="48"/>
        <v>0</v>
      </c>
      <c r="V76" s="414"/>
      <c r="W76" s="1"/>
      <c r="X76" s="79"/>
      <c r="Y76" s="79"/>
      <c r="Z76" s="79"/>
      <c r="AA76" s="44"/>
      <c r="AB76" s="190"/>
      <c r="AC76" s="168"/>
    </row>
    <row r="77" spans="1:29" ht="15.75" hidden="1" thickBot="1" x14ac:dyDescent="0.3">
      <c r="B77" s="54"/>
      <c r="C77" s="2"/>
      <c r="D77" s="801" t="s">
        <v>834</v>
      </c>
      <c r="E77" s="801"/>
      <c r="F77" s="217"/>
      <c r="G77" s="373"/>
      <c r="H77" s="621"/>
      <c r="I77" s="373"/>
      <c r="J77" s="527">
        <f t="shared" si="53"/>
        <v>0</v>
      </c>
      <c r="K77" s="527">
        <f t="shared" si="53"/>
        <v>0</v>
      </c>
      <c r="L77" s="568">
        <f t="shared" si="53"/>
        <v>0</v>
      </c>
      <c r="M77" s="141"/>
      <c r="N77" s="159">
        <f t="shared" si="52"/>
        <v>0</v>
      </c>
      <c r="O77" s="73"/>
      <c r="P77" s="1"/>
      <c r="Q77" s="1"/>
      <c r="R77" s="1"/>
      <c r="S77" s="1"/>
      <c r="T77" s="79"/>
      <c r="U77" s="489">
        <f t="shared" si="48"/>
        <v>0</v>
      </c>
      <c r="V77" s="414"/>
      <c r="W77" s="1"/>
      <c r="X77" s="79"/>
      <c r="Y77" s="79"/>
      <c r="Z77" s="79"/>
      <c r="AA77" s="44"/>
      <c r="AB77" s="190"/>
      <c r="AC77" s="168"/>
    </row>
    <row r="78" spans="1:29" ht="15.75" thickBot="1" x14ac:dyDescent="0.3">
      <c r="B78" s="98" t="s">
        <v>220</v>
      </c>
      <c r="C78" s="807" t="s">
        <v>221</v>
      </c>
      <c r="D78" s="808"/>
      <c r="E78" s="808"/>
      <c r="F78" s="220">
        <f t="shared" ref="F78:L78" si="54">F79+F82+F86+F87+F98+F109+F120+F123+F135+F136+F137+F138+F149</f>
        <v>0</v>
      </c>
      <c r="G78" s="369">
        <f t="shared" si="54"/>
        <v>0</v>
      </c>
      <c r="H78" s="617">
        <f t="shared" si="54"/>
        <v>0</v>
      </c>
      <c r="I78" s="369">
        <f t="shared" si="54"/>
        <v>0</v>
      </c>
      <c r="J78" s="523">
        <f t="shared" ref="J78" si="55">J79+J82+J86+J87+J98+J109+J120+J123+J135+J136+J137+J138+J149</f>
        <v>0</v>
      </c>
      <c r="K78" s="523">
        <f t="shared" si="54"/>
        <v>0</v>
      </c>
      <c r="L78" s="564">
        <f t="shared" si="54"/>
        <v>0</v>
      </c>
      <c r="M78" s="144">
        <f t="shared" ref="M78:AA78" si="56">M79+M82+M86+M87+M98+M109+M120+M123+M135+M136+M137+M138+M149</f>
        <v>0</v>
      </c>
      <c r="N78" s="156">
        <f t="shared" si="52"/>
        <v>0</v>
      </c>
      <c r="O78" s="84">
        <f t="shared" si="56"/>
        <v>0</v>
      </c>
      <c r="P78" s="85">
        <f t="shared" si="56"/>
        <v>0</v>
      </c>
      <c r="Q78" s="85">
        <f t="shared" si="56"/>
        <v>0</v>
      </c>
      <c r="R78" s="85">
        <f t="shared" si="56"/>
        <v>0</v>
      </c>
      <c r="S78" s="85">
        <f t="shared" si="56"/>
        <v>0</v>
      </c>
      <c r="T78" s="88">
        <f t="shared" si="56"/>
        <v>0</v>
      </c>
      <c r="U78" s="484">
        <f t="shared" si="48"/>
        <v>0</v>
      </c>
      <c r="V78" s="409">
        <f t="shared" si="56"/>
        <v>0</v>
      </c>
      <c r="W78" s="85">
        <f t="shared" si="56"/>
        <v>0</v>
      </c>
      <c r="X78" s="88">
        <f t="shared" si="56"/>
        <v>0</v>
      </c>
      <c r="Y78" s="88">
        <f t="shared" si="56"/>
        <v>0</v>
      </c>
      <c r="Z78" s="88">
        <f t="shared" si="56"/>
        <v>0</v>
      </c>
      <c r="AA78" s="89">
        <f t="shared" si="56"/>
        <v>0</v>
      </c>
      <c r="AB78" s="190"/>
      <c r="AC78" s="168"/>
    </row>
    <row r="79" spans="1:29" s="41" customFormat="1" ht="15.75" hidden="1" thickBot="1" x14ac:dyDescent="0.3">
      <c r="A79" s="125" t="s">
        <v>222</v>
      </c>
      <c r="B79" s="123" t="s">
        <v>658</v>
      </c>
      <c r="C79" s="809" t="s">
        <v>223</v>
      </c>
      <c r="D79" s="810"/>
      <c r="E79" s="810"/>
      <c r="F79" s="225">
        <f t="shared" ref="F79:L79" si="57">F80+F81</f>
        <v>0</v>
      </c>
      <c r="G79" s="374">
        <f t="shared" si="57"/>
        <v>0</v>
      </c>
      <c r="H79" s="622">
        <f t="shared" si="57"/>
        <v>0</v>
      </c>
      <c r="I79" s="374">
        <f t="shared" si="57"/>
        <v>0</v>
      </c>
      <c r="J79" s="528">
        <f t="shared" ref="J79" si="58">J80+J81</f>
        <v>0</v>
      </c>
      <c r="K79" s="528">
        <f t="shared" si="57"/>
        <v>0</v>
      </c>
      <c r="L79" s="569">
        <f t="shared" si="57"/>
        <v>0</v>
      </c>
      <c r="M79" s="149">
        <f t="shared" ref="M79:AA79" si="59">M80+M81</f>
        <v>0</v>
      </c>
      <c r="N79" s="161">
        <f t="shared" si="52"/>
        <v>0</v>
      </c>
      <c r="O79" s="163">
        <f t="shared" si="59"/>
        <v>0</v>
      </c>
      <c r="P79" s="131">
        <f t="shared" si="59"/>
        <v>0</v>
      </c>
      <c r="Q79" s="131">
        <f t="shared" si="59"/>
        <v>0</v>
      </c>
      <c r="R79" s="131">
        <f t="shared" si="59"/>
        <v>0</v>
      </c>
      <c r="S79" s="131">
        <f t="shared" si="59"/>
        <v>0</v>
      </c>
      <c r="T79" s="132">
        <f t="shared" si="59"/>
        <v>0</v>
      </c>
      <c r="U79" s="490">
        <f t="shared" si="48"/>
        <v>0</v>
      </c>
      <c r="V79" s="415">
        <f t="shared" si="59"/>
        <v>0</v>
      </c>
      <c r="W79" s="131">
        <f t="shared" si="59"/>
        <v>0</v>
      </c>
      <c r="X79" s="132">
        <f t="shared" si="59"/>
        <v>0</v>
      </c>
      <c r="Y79" s="132">
        <f t="shared" si="59"/>
        <v>0</v>
      </c>
      <c r="Z79" s="132">
        <f t="shared" si="59"/>
        <v>0</v>
      </c>
      <c r="AA79" s="133">
        <f t="shared" si="59"/>
        <v>0</v>
      </c>
      <c r="AB79" s="190"/>
      <c r="AC79" s="168"/>
    </row>
    <row r="80" spans="1:29" ht="15.75" hidden="1" thickBot="1" x14ac:dyDescent="0.3">
      <c r="B80" s="54"/>
      <c r="C80" s="2"/>
      <c r="D80" s="801" t="s">
        <v>347</v>
      </c>
      <c r="E80" s="801"/>
      <c r="F80" s="217"/>
      <c r="G80" s="373"/>
      <c r="H80" s="621"/>
      <c r="I80" s="373"/>
      <c r="J80" s="527">
        <f t="shared" ref="J80:L81" si="60">SUM(M80:Y80)</f>
        <v>0</v>
      </c>
      <c r="K80" s="527">
        <f t="shared" si="60"/>
        <v>0</v>
      </c>
      <c r="L80" s="568">
        <f t="shared" si="60"/>
        <v>0</v>
      </c>
      <c r="M80" s="141"/>
      <c r="N80" s="159">
        <f t="shared" si="52"/>
        <v>0</v>
      </c>
      <c r="O80" s="73"/>
      <c r="P80" s="1"/>
      <c r="Q80" s="1"/>
      <c r="R80" s="1"/>
      <c r="S80" s="1"/>
      <c r="T80" s="79"/>
      <c r="U80" s="489">
        <f t="shared" si="48"/>
        <v>0</v>
      </c>
      <c r="V80" s="414"/>
      <c r="W80" s="1"/>
      <c r="X80" s="79"/>
      <c r="Y80" s="79"/>
      <c r="Z80" s="79"/>
      <c r="AA80" s="44"/>
      <c r="AB80" s="190"/>
      <c r="AC80" s="168"/>
    </row>
    <row r="81" spans="1:29" ht="15.75" hidden="1" thickBot="1" x14ac:dyDescent="0.3">
      <c r="B81" s="54"/>
      <c r="C81" s="2"/>
      <c r="D81" s="801" t="s">
        <v>348</v>
      </c>
      <c r="E81" s="801"/>
      <c r="F81" s="217"/>
      <c r="G81" s="373"/>
      <c r="H81" s="621"/>
      <c r="I81" s="373"/>
      <c r="J81" s="527">
        <f t="shared" si="60"/>
        <v>0</v>
      </c>
      <c r="K81" s="527">
        <f t="shared" si="60"/>
        <v>0</v>
      </c>
      <c r="L81" s="568">
        <f t="shared" si="60"/>
        <v>0</v>
      </c>
      <c r="M81" s="141"/>
      <c r="N81" s="159">
        <f t="shared" si="52"/>
        <v>0</v>
      </c>
      <c r="O81" s="73"/>
      <c r="P81" s="1"/>
      <c r="Q81" s="1"/>
      <c r="R81" s="1"/>
      <c r="S81" s="1"/>
      <c r="T81" s="79"/>
      <c r="U81" s="489">
        <f t="shared" si="48"/>
        <v>0</v>
      </c>
      <c r="V81" s="414"/>
      <c r="W81" s="1"/>
      <c r="X81" s="79"/>
      <c r="Y81" s="79"/>
      <c r="Z81" s="79"/>
      <c r="AA81" s="44"/>
      <c r="AB81" s="190"/>
      <c r="AC81" s="168"/>
    </row>
    <row r="82" spans="1:29" ht="15.75" hidden="1" thickBot="1" x14ac:dyDescent="0.3">
      <c r="B82" s="123" t="s">
        <v>837</v>
      </c>
      <c r="C82" s="809" t="s">
        <v>838</v>
      </c>
      <c r="D82" s="810"/>
      <c r="E82" s="810"/>
      <c r="F82" s="225">
        <f t="shared" ref="F82:L82" si="61">F83+F84+F85</f>
        <v>0</v>
      </c>
      <c r="G82" s="374">
        <f t="shared" si="61"/>
        <v>0</v>
      </c>
      <c r="H82" s="622">
        <f t="shared" si="61"/>
        <v>0</v>
      </c>
      <c r="I82" s="374">
        <f t="shared" si="61"/>
        <v>0</v>
      </c>
      <c r="J82" s="528">
        <f t="shared" ref="J82" si="62">J83+J84+J85</f>
        <v>0</v>
      </c>
      <c r="K82" s="528">
        <f t="shared" si="61"/>
        <v>0</v>
      </c>
      <c r="L82" s="569">
        <f t="shared" si="61"/>
        <v>0</v>
      </c>
      <c r="M82" s="149">
        <f t="shared" ref="M82:AA82" si="63">M83+M84+M85</f>
        <v>0</v>
      </c>
      <c r="N82" s="161">
        <f t="shared" si="52"/>
        <v>0</v>
      </c>
      <c r="O82" s="163">
        <f t="shared" si="63"/>
        <v>0</v>
      </c>
      <c r="P82" s="131">
        <f t="shared" si="63"/>
        <v>0</v>
      </c>
      <c r="Q82" s="131">
        <f t="shared" si="63"/>
        <v>0</v>
      </c>
      <c r="R82" s="131">
        <f t="shared" si="63"/>
        <v>0</v>
      </c>
      <c r="S82" s="131">
        <f t="shared" si="63"/>
        <v>0</v>
      </c>
      <c r="T82" s="132">
        <f t="shared" si="63"/>
        <v>0</v>
      </c>
      <c r="U82" s="490">
        <f t="shared" si="48"/>
        <v>0</v>
      </c>
      <c r="V82" s="415">
        <f t="shared" si="63"/>
        <v>0</v>
      </c>
      <c r="W82" s="131">
        <f t="shared" si="63"/>
        <v>0</v>
      </c>
      <c r="X82" s="132">
        <f t="shared" si="63"/>
        <v>0</v>
      </c>
      <c r="Y82" s="132">
        <f t="shared" si="63"/>
        <v>0</v>
      </c>
      <c r="Z82" s="132">
        <f t="shared" si="63"/>
        <v>0</v>
      </c>
      <c r="AA82" s="133">
        <f t="shared" si="63"/>
        <v>0</v>
      </c>
      <c r="AB82" s="190"/>
      <c r="AC82" s="168"/>
    </row>
    <row r="83" spans="1:29" s="189" customFormat="1" ht="15.75" hidden="1" thickBot="1" x14ac:dyDescent="0.3">
      <c r="A83" s="125" t="s">
        <v>869</v>
      </c>
      <c r="B83" s="169" t="s">
        <v>870</v>
      </c>
      <c r="C83" s="182"/>
      <c r="D83" s="233" t="s">
        <v>955</v>
      </c>
      <c r="E83" s="258"/>
      <c r="F83" s="239"/>
      <c r="G83" s="365"/>
      <c r="H83" s="613"/>
      <c r="I83" s="365"/>
      <c r="J83" s="519">
        <f t="shared" ref="J83:L86" si="64">SUM(M83:Y83)</f>
        <v>0</v>
      </c>
      <c r="K83" s="519">
        <f t="shared" si="64"/>
        <v>0</v>
      </c>
      <c r="L83" s="560">
        <f t="shared" si="64"/>
        <v>0</v>
      </c>
      <c r="M83" s="170"/>
      <c r="N83" s="171">
        <f t="shared" si="52"/>
        <v>0</v>
      </c>
      <c r="O83" s="179"/>
      <c r="P83" s="173"/>
      <c r="Q83" s="173"/>
      <c r="R83" s="173"/>
      <c r="S83" s="173"/>
      <c r="T83" s="174"/>
      <c r="U83" s="486">
        <f t="shared" si="48"/>
        <v>0</v>
      </c>
      <c r="V83" s="411"/>
      <c r="W83" s="173"/>
      <c r="X83" s="174"/>
      <c r="Y83" s="174"/>
      <c r="Z83" s="174"/>
      <c r="AA83" s="175"/>
      <c r="AB83" s="190"/>
      <c r="AC83" s="168"/>
    </row>
    <row r="84" spans="1:29" s="189" customFormat="1" ht="15.75" hidden="1" thickBot="1" x14ac:dyDescent="0.3">
      <c r="A84" s="125" t="s">
        <v>224</v>
      </c>
      <c r="B84" s="169" t="s">
        <v>659</v>
      </c>
      <c r="C84" s="182"/>
      <c r="D84" s="233" t="s">
        <v>225</v>
      </c>
      <c r="E84" s="258"/>
      <c r="F84" s="239"/>
      <c r="G84" s="365"/>
      <c r="H84" s="613"/>
      <c r="I84" s="365"/>
      <c r="J84" s="519">
        <f t="shared" si="64"/>
        <v>0</v>
      </c>
      <c r="K84" s="519">
        <f t="shared" si="64"/>
        <v>0</v>
      </c>
      <c r="L84" s="560">
        <f t="shared" si="64"/>
        <v>0</v>
      </c>
      <c r="M84" s="170"/>
      <c r="N84" s="171">
        <f t="shared" si="52"/>
        <v>0</v>
      </c>
      <c r="O84" s="179"/>
      <c r="P84" s="173"/>
      <c r="Q84" s="173"/>
      <c r="R84" s="173"/>
      <c r="S84" s="173"/>
      <c r="T84" s="174"/>
      <c r="U84" s="486">
        <f t="shared" si="48"/>
        <v>0</v>
      </c>
      <c r="V84" s="411"/>
      <c r="W84" s="173"/>
      <c r="X84" s="174"/>
      <c r="Y84" s="174"/>
      <c r="Z84" s="174"/>
      <c r="AA84" s="175"/>
      <c r="AB84" s="190"/>
      <c r="AC84" s="168"/>
    </row>
    <row r="85" spans="1:29" s="189" customFormat="1" ht="15.75" hidden="1" thickBot="1" x14ac:dyDescent="0.3">
      <c r="A85" s="125" t="s">
        <v>226</v>
      </c>
      <c r="B85" s="169" t="s">
        <v>660</v>
      </c>
      <c r="C85" s="182"/>
      <c r="D85" s="233" t="s">
        <v>227</v>
      </c>
      <c r="E85" s="258"/>
      <c r="F85" s="239"/>
      <c r="G85" s="365"/>
      <c r="H85" s="613"/>
      <c r="I85" s="365"/>
      <c r="J85" s="519">
        <f t="shared" si="64"/>
        <v>0</v>
      </c>
      <c r="K85" s="519">
        <f t="shared" si="64"/>
        <v>0</v>
      </c>
      <c r="L85" s="560">
        <f t="shared" si="64"/>
        <v>0</v>
      </c>
      <c r="M85" s="170"/>
      <c r="N85" s="171">
        <f t="shared" si="52"/>
        <v>0</v>
      </c>
      <c r="O85" s="179"/>
      <c r="P85" s="173"/>
      <c r="Q85" s="173"/>
      <c r="R85" s="173"/>
      <c r="S85" s="173"/>
      <c r="T85" s="174"/>
      <c r="U85" s="486">
        <f t="shared" si="48"/>
        <v>0</v>
      </c>
      <c r="V85" s="411"/>
      <c r="W85" s="173"/>
      <c r="X85" s="174"/>
      <c r="Y85" s="174"/>
      <c r="Z85" s="174"/>
      <c r="AA85" s="175"/>
      <c r="AB85" s="190"/>
      <c r="AC85" s="168"/>
    </row>
    <row r="86" spans="1:29" s="41" customFormat="1" ht="27.75" hidden="1" customHeight="1" x14ac:dyDescent="0.25">
      <c r="A86" s="125" t="s">
        <v>228</v>
      </c>
      <c r="B86" s="106" t="s">
        <v>661</v>
      </c>
      <c r="C86" s="853" t="s">
        <v>353</v>
      </c>
      <c r="D86" s="854"/>
      <c r="E86" s="854"/>
      <c r="F86" s="226"/>
      <c r="G86" s="375"/>
      <c r="H86" s="623"/>
      <c r="I86" s="375"/>
      <c r="J86" s="529">
        <f t="shared" si="64"/>
        <v>0</v>
      </c>
      <c r="K86" s="529">
        <f t="shared" si="64"/>
        <v>0</v>
      </c>
      <c r="L86" s="570">
        <f t="shared" si="64"/>
        <v>0</v>
      </c>
      <c r="M86" s="150"/>
      <c r="N86" s="162">
        <f t="shared" si="52"/>
        <v>0</v>
      </c>
      <c r="O86" s="108"/>
      <c r="P86" s="109"/>
      <c r="Q86" s="109"/>
      <c r="R86" s="109"/>
      <c r="S86" s="109"/>
      <c r="T86" s="112"/>
      <c r="U86" s="491">
        <f t="shared" si="48"/>
        <v>0</v>
      </c>
      <c r="V86" s="416"/>
      <c r="W86" s="109"/>
      <c r="X86" s="112"/>
      <c r="Y86" s="112"/>
      <c r="Z86" s="112"/>
      <c r="AA86" s="113"/>
      <c r="AB86" s="190"/>
      <c r="AC86" s="168"/>
    </row>
    <row r="87" spans="1:29" s="41" customFormat="1" ht="15.75" hidden="1" thickBot="1" x14ac:dyDescent="0.3">
      <c r="A87" s="125" t="s">
        <v>229</v>
      </c>
      <c r="B87" s="106" t="s">
        <v>662</v>
      </c>
      <c r="C87" s="853" t="s">
        <v>804</v>
      </c>
      <c r="D87" s="854"/>
      <c r="E87" s="854"/>
      <c r="F87" s="226">
        <f t="shared" ref="F87:L87" si="65">F88+F89+F90+F91+F92+F93+F94+F95+F96+F97</f>
        <v>0</v>
      </c>
      <c r="G87" s="375">
        <f t="shared" si="65"/>
        <v>0</v>
      </c>
      <c r="H87" s="623">
        <f t="shared" si="65"/>
        <v>0</v>
      </c>
      <c r="I87" s="375">
        <f t="shared" si="65"/>
        <v>0</v>
      </c>
      <c r="J87" s="529">
        <f t="shared" ref="J87" si="66">J88+J89+J90+J91+J92+J93+J94+J95+J96+J97</f>
        <v>0</v>
      </c>
      <c r="K87" s="529">
        <f t="shared" si="65"/>
        <v>0</v>
      </c>
      <c r="L87" s="570">
        <f t="shared" si="65"/>
        <v>0</v>
      </c>
      <c r="M87" s="150">
        <f t="shared" ref="M87:AA87" si="67">M88+M89+M90+M91+M92+M93+M94+M95+M96+M97</f>
        <v>0</v>
      </c>
      <c r="N87" s="162">
        <f t="shared" si="52"/>
        <v>0</v>
      </c>
      <c r="O87" s="108">
        <f t="shared" si="67"/>
        <v>0</v>
      </c>
      <c r="P87" s="109">
        <f t="shared" si="67"/>
        <v>0</v>
      </c>
      <c r="Q87" s="109">
        <f t="shared" si="67"/>
        <v>0</v>
      </c>
      <c r="R87" s="109">
        <f t="shared" si="67"/>
        <v>0</v>
      </c>
      <c r="S87" s="109">
        <f t="shared" si="67"/>
        <v>0</v>
      </c>
      <c r="T87" s="112">
        <f t="shared" si="67"/>
        <v>0</v>
      </c>
      <c r="U87" s="491">
        <f t="shared" si="48"/>
        <v>0</v>
      </c>
      <c r="V87" s="416">
        <f t="shared" si="67"/>
        <v>0</v>
      </c>
      <c r="W87" s="109">
        <f t="shared" si="67"/>
        <v>0</v>
      </c>
      <c r="X87" s="112">
        <f t="shared" si="67"/>
        <v>0</v>
      </c>
      <c r="Y87" s="112">
        <f t="shared" si="67"/>
        <v>0</v>
      </c>
      <c r="Z87" s="112">
        <f t="shared" si="67"/>
        <v>0</v>
      </c>
      <c r="AA87" s="113">
        <f t="shared" si="67"/>
        <v>0</v>
      </c>
      <c r="AB87" s="190"/>
      <c r="AC87" s="168"/>
    </row>
    <row r="88" spans="1:29" ht="15.75" hidden="1" thickBot="1" x14ac:dyDescent="0.3">
      <c r="B88" s="54"/>
      <c r="C88" s="2"/>
      <c r="D88" s="801" t="s">
        <v>370</v>
      </c>
      <c r="E88" s="801"/>
      <c r="F88" s="217"/>
      <c r="G88" s="373"/>
      <c r="H88" s="621"/>
      <c r="I88" s="373"/>
      <c r="J88" s="527">
        <f t="shared" ref="J88:L97" si="68">SUM(M88:Y88)</f>
        <v>0</v>
      </c>
      <c r="K88" s="527">
        <f t="shared" si="68"/>
        <v>0</v>
      </c>
      <c r="L88" s="568">
        <f t="shared" si="68"/>
        <v>0</v>
      </c>
      <c r="M88" s="141"/>
      <c r="N88" s="159">
        <f t="shared" si="52"/>
        <v>0</v>
      </c>
      <c r="O88" s="73"/>
      <c r="P88" s="1"/>
      <c r="Q88" s="1"/>
      <c r="R88" s="1"/>
      <c r="S88" s="1"/>
      <c r="T88" s="79"/>
      <c r="U88" s="489">
        <f t="shared" si="48"/>
        <v>0</v>
      </c>
      <c r="V88" s="414"/>
      <c r="W88" s="1"/>
      <c r="X88" s="79"/>
      <c r="Y88" s="79"/>
      <c r="Z88" s="79"/>
      <c r="AA88" s="44"/>
      <c r="AB88" s="190"/>
      <c r="AC88" s="168"/>
    </row>
    <row r="89" spans="1:29" ht="15.75" hidden="1" thickBot="1" x14ac:dyDescent="0.3">
      <c r="B89" s="54"/>
      <c r="C89" s="2"/>
      <c r="D89" s="801" t="s">
        <v>506</v>
      </c>
      <c r="E89" s="801"/>
      <c r="F89" s="217"/>
      <c r="G89" s="373"/>
      <c r="H89" s="621"/>
      <c r="I89" s="373"/>
      <c r="J89" s="527">
        <f t="shared" si="68"/>
        <v>0</v>
      </c>
      <c r="K89" s="527">
        <f t="shared" si="68"/>
        <v>0</v>
      </c>
      <c r="L89" s="568">
        <f t="shared" si="68"/>
        <v>0</v>
      </c>
      <c r="M89" s="141"/>
      <c r="N89" s="159">
        <f t="shared" si="52"/>
        <v>0</v>
      </c>
      <c r="O89" s="73"/>
      <c r="P89" s="1"/>
      <c r="Q89" s="1"/>
      <c r="R89" s="1"/>
      <c r="S89" s="1"/>
      <c r="T89" s="79"/>
      <c r="U89" s="489">
        <f t="shared" si="48"/>
        <v>0</v>
      </c>
      <c r="V89" s="414"/>
      <c r="W89" s="1"/>
      <c r="X89" s="79"/>
      <c r="Y89" s="79"/>
      <c r="Z89" s="79"/>
      <c r="AA89" s="44"/>
      <c r="AB89" s="190"/>
      <c r="AC89" s="168"/>
    </row>
    <row r="90" spans="1:29" ht="15.75" hidden="1" thickBot="1" x14ac:dyDescent="0.3">
      <c r="B90" s="54"/>
      <c r="C90" s="2"/>
      <c r="D90" s="801" t="s">
        <v>507</v>
      </c>
      <c r="E90" s="801"/>
      <c r="F90" s="217"/>
      <c r="G90" s="373"/>
      <c r="H90" s="621"/>
      <c r="I90" s="373"/>
      <c r="J90" s="527">
        <f t="shared" si="68"/>
        <v>0</v>
      </c>
      <c r="K90" s="527">
        <f t="shared" si="68"/>
        <v>0</v>
      </c>
      <c r="L90" s="568">
        <f t="shared" si="68"/>
        <v>0</v>
      </c>
      <c r="M90" s="141"/>
      <c r="N90" s="159">
        <f t="shared" si="52"/>
        <v>0</v>
      </c>
      <c r="O90" s="73"/>
      <c r="P90" s="1"/>
      <c r="Q90" s="1"/>
      <c r="R90" s="1"/>
      <c r="S90" s="1"/>
      <c r="T90" s="79"/>
      <c r="U90" s="489">
        <f t="shared" si="48"/>
        <v>0</v>
      </c>
      <c r="V90" s="414"/>
      <c r="W90" s="1"/>
      <c r="X90" s="79"/>
      <c r="Y90" s="79"/>
      <c r="Z90" s="79"/>
      <c r="AA90" s="44"/>
      <c r="AB90" s="190"/>
      <c r="AC90" s="168"/>
    </row>
    <row r="91" spans="1:29" ht="15.75" hidden="1" thickBot="1" x14ac:dyDescent="0.3">
      <c r="B91" s="54"/>
      <c r="C91" s="2"/>
      <c r="D91" s="801" t="s">
        <v>508</v>
      </c>
      <c r="E91" s="801"/>
      <c r="F91" s="217"/>
      <c r="G91" s="373"/>
      <c r="H91" s="621"/>
      <c r="I91" s="373"/>
      <c r="J91" s="527">
        <f t="shared" si="68"/>
        <v>0</v>
      </c>
      <c r="K91" s="527">
        <f t="shared" si="68"/>
        <v>0</v>
      </c>
      <c r="L91" s="568">
        <f t="shared" si="68"/>
        <v>0</v>
      </c>
      <c r="M91" s="141"/>
      <c r="N91" s="159">
        <f t="shared" si="52"/>
        <v>0</v>
      </c>
      <c r="O91" s="73"/>
      <c r="P91" s="1"/>
      <c r="Q91" s="1"/>
      <c r="R91" s="1"/>
      <c r="S91" s="1"/>
      <c r="T91" s="79"/>
      <c r="U91" s="489">
        <f t="shared" si="48"/>
        <v>0</v>
      </c>
      <c r="V91" s="414"/>
      <c r="W91" s="1"/>
      <c r="X91" s="79"/>
      <c r="Y91" s="79"/>
      <c r="Z91" s="79"/>
      <c r="AA91" s="44"/>
      <c r="AB91" s="190"/>
      <c r="AC91" s="168"/>
    </row>
    <row r="92" spans="1:29" ht="15.75" hidden="1" thickBot="1" x14ac:dyDescent="0.3">
      <c r="B92" s="54"/>
      <c r="C92" s="2"/>
      <c r="D92" s="801" t="s">
        <v>509</v>
      </c>
      <c r="E92" s="801"/>
      <c r="F92" s="217"/>
      <c r="G92" s="373"/>
      <c r="H92" s="621"/>
      <c r="I92" s="373"/>
      <c r="J92" s="527">
        <f t="shared" si="68"/>
        <v>0</v>
      </c>
      <c r="K92" s="527">
        <f t="shared" si="68"/>
        <v>0</v>
      </c>
      <c r="L92" s="568">
        <f t="shared" si="68"/>
        <v>0</v>
      </c>
      <c r="M92" s="141"/>
      <c r="N92" s="159">
        <f t="shared" si="52"/>
        <v>0</v>
      </c>
      <c r="O92" s="73"/>
      <c r="P92" s="1"/>
      <c r="Q92" s="1"/>
      <c r="R92" s="1"/>
      <c r="S92" s="1"/>
      <c r="T92" s="79"/>
      <c r="U92" s="489">
        <f t="shared" si="48"/>
        <v>0</v>
      </c>
      <c r="V92" s="414"/>
      <c r="W92" s="1"/>
      <c r="X92" s="79"/>
      <c r="Y92" s="79"/>
      <c r="Z92" s="79"/>
      <c r="AA92" s="44"/>
      <c r="AB92" s="190"/>
      <c r="AC92" s="168"/>
    </row>
    <row r="93" spans="1:29" ht="15.75" hidden="1" thickBot="1" x14ac:dyDescent="0.3">
      <c r="B93" s="54"/>
      <c r="C93" s="2"/>
      <c r="D93" s="801" t="s">
        <v>510</v>
      </c>
      <c r="E93" s="801"/>
      <c r="F93" s="217"/>
      <c r="G93" s="373"/>
      <c r="H93" s="621"/>
      <c r="I93" s="373"/>
      <c r="J93" s="527">
        <f t="shared" si="68"/>
        <v>0</v>
      </c>
      <c r="K93" s="527">
        <f t="shared" si="68"/>
        <v>0</v>
      </c>
      <c r="L93" s="568">
        <f t="shared" si="68"/>
        <v>0</v>
      </c>
      <c r="M93" s="141"/>
      <c r="N93" s="159">
        <f t="shared" si="52"/>
        <v>0</v>
      </c>
      <c r="O93" s="73"/>
      <c r="P93" s="1"/>
      <c r="Q93" s="1"/>
      <c r="R93" s="1"/>
      <c r="S93" s="1"/>
      <c r="T93" s="79"/>
      <c r="U93" s="489">
        <f t="shared" si="48"/>
        <v>0</v>
      </c>
      <c r="V93" s="414"/>
      <c r="W93" s="1"/>
      <c r="X93" s="79"/>
      <c r="Y93" s="79"/>
      <c r="Z93" s="79"/>
      <c r="AA93" s="44"/>
      <c r="AB93" s="190"/>
      <c r="AC93" s="168"/>
    </row>
    <row r="94" spans="1:29" ht="25.5" hidden="1" customHeight="1" x14ac:dyDescent="0.25">
      <c r="B94" s="54"/>
      <c r="C94" s="2"/>
      <c r="D94" s="798" t="s">
        <v>511</v>
      </c>
      <c r="E94" s="798"/>
      <c r="F94" s="227"/>
      <c r="G94" s="376"/>
      <c r="H94" s="624"/>
      <c r="I94" s="376"/>
      <c r="J94" s="530">
        <f t="shared" si="68"/>
        <v>0</v>
      </c>
      <c r="K94" s="530">
        <f t="shared" si="68"/>
        <v>0</v>
      </c>
      <c r="L94" s="571">
        <f t="shared" si="68"/>
        <v>0</v>
      </c>
      <c r="M94" s="151"/>
      <c r="N94" s="159">
        <f t="shared" si="52"/>
        <v>0</v>
      </c>
      <c r="O94" s="73"/>
      <c r="P94" s="1"/>
      <c r="Q94" s="1"/>
      <c r="R94" s="1"/>
      <c r="S94" s="1"/>
      <c r="T94" s="79"/>
      <c r="U94" s="489">
        <f t="shared" si="48"/>
        <v>0</v>
      </c>
      <c r="V94" s="414"/>
      <c r="W94" s="1"/>
      <c r="X94" s="79"/>
      <c r="Y94" s="79"/>
      <c r="Z94" s="79"/>
      <c r="AA94" s="44"/>
      <c r="AB94" s="190"/>
      <c r="AC94" s="168"/>
    </row>
    <row r="95" spans="1:29" ht="15.75" hidden="1" thickBot="1" x14ac:dyDescent="0.3">
      <c r="B95" s="54"/>
      <c r="C95" s="2"/>
      <c r="D95" s="801" t="s">
        <v>805</v>
      </c>
      <c r="E95" s="801"/>
      <c r="F95" s="217"/>
      <c r="G95" s="373"/>
      <c r="H95" s="621"/>
      <c r="I95" s="373"/>
      <c r="J95" s="527">
        <f t="shared" si="68"/>
        <v>0</v>
      </c>
      <c r="K95" s="527">
        <f t="shared" si="68"/>
        <v>0</v>
      </c>
      <c r="L95" s="568">
        <f t="shared" si="68"/>
        <v>0</v>
      </c>
      <c r="M95" s="141"/>
      <c r="N95" s="159">
        <f t="shared" si="52"/>
        <v>0</v>
      </c>
      <c r="O95" s="73"/>
      <c r="P95" s="1"/>
      <c r="Q95" s="1"/>
      <c r="R95" s="1"/>
      <c r="S95" s="1"/>
      <c r="T95" s="79"/>
      <c r="U95" s="489">
        <f t="shared" si="48"/>
        <v>0</v>
      </c>
      <c r="V95" s="414"/>
      <c r="W95" s="1"/>
      <c r="X95" s="79"/>
      <c r="Y95" s="79"/>
      <c r="Z95" s="79"/>
      <c r="AA95" s="44"/>
      <c r="AB95" s="190"/>
      <c r="AC95" s="168"/>
    </row>
    <row r="96" spans="1:29" ht="25.5" hidden="1" customHeight="1" x14ac:dyDescent="0.25">
      <c r="B96" s="54"/>
      <c r="C96" s="2"/>
      <c r="D96" s="798" t="s">
        <v>512</v>
      </c>
      <c r="E96" s="798"/>
      <c r="F96" s="227"/>
      <c r="G96" s="376"/>
      <c r="H96" s="624"/>
      <c r="I96" s="376"/>
      <c r="J96" s="530">
        <f t="shared" si="68"/>
        <v>0</v>
      </c>
      <c r="K96" s="530">
        <f t="shared" si="68"/>
        <v>0</v>
      </c>
      <c r="L96" s="571">
        <f t="shared" si="68"/>
        <v>0</v>
      </c>
      <c r="M96" s="151"/>
      <c r="N96" s="159">
        <f t="shared" si="52"/>
        <v>0</v>
      </c>
      <c r="O96" s="73"/>
      <c r="P96" s="1"/>
      <c r="Q96" s="1"/>
      <c r="R96" s="1"/>
      <c r="S96" s="1"/>
      <c r="T96" s="79"/>
      <c r="U96" s="489">
        <f t="shared" si="48"/>
        <v>0</v>
      </c>
      <c r="V96" s="414"/>
      <c r="W96" s="1"/>
      <c r="X96" s="79"/>
      <c r="Y96" s="79"/>
      <c r="Z96" s="79"/>
      <c r="AA96" s="44"/>
      <c r="AB96" s="190"/>
      <c r="AC96" s="168"/>
    </row>
    <row r="97" spans="1:29" ht="25.5" hidden="1" customHeight="1" x14ac:dyDescent="0.25">
      <c r="B97" s="54"/>
      <c r="C97" s="2"/>
      <c r="D97" s="798" t="s">
        <v>513</v>
      </c>
      <c r="E97" s="798"/>
      <c r="F97" s="227"/>
      <c r="G97" s="376"/>
      <c r="H97" s="624"/>
      <c r="I97" s="376"/>
      <c r="J97" s="530">
        <f t="shared" si="68"/>
        <v>0</v>
      </c>
      <c r="K97" s="530">
        <f t="shared" si="68"/>
        <v>0</v>
      </c>
      <c r="L97" s="571">
        <f t="shared" si="68"/>
        <v>0</v>
      </c>
      <c r="M97" s="151"/>
      <c r="N97" s="159">
        <f t="shared" si="52"/>
        <v>0</v>
      </c>
      <c r="O97" s="73"/>
      <c r="P97" s="1"/>
      <c r="Q97" s="1"/>
      <c r="R97" s="1"/>
      <c r="S97" s="1"/>
      <c r="T97" s="79"/>
      <c r="U97" s="489">
        <f t="shared" si="48"/>
        <v>0</v>
      </c>
      <c r="V97" s="414"/>
      <c r="W97" s="1"/>
      <c r="X97" s="79"/>
      <c r="Y97" s="79"/>
      <c r="Z97" s="79"/>
      <c r="AA97" s="44"/>
      <c r="AB97" s="190"/>
      <c r="AC97" s="168"/>
    </row>
    <row r="98" spans="1:29" s="41" customFormat="1" ht="15" hidden="1" customHeight="1" x14ac:dyDescent="0.25">
      <c r="A98" s="125" t="s">
        <v>230</v>
      </c>
      <c r="B98" s="106" t="s">
        <v>663</v>
      </c>
      <c r="C98" s="853" t="s">
        <v>806</v>
      </c>
      <c r="D98" s="854"/>
      <c r="E98" s="854"/>
      <c r="F98" s="226">
        <f t="shared" ref="F98:L98" si="69">F99+F100+F101+F102+F103+F104+F105+F106+F107+F108</f>
        <v>0</v>
      </c>
      <c r="G98" s="375">
        <f t="shared" si="69"/>
        <v>0</v>
      </c>
      <c r="H98" s="623">
        <f t="shared" si="69"/>
        <v>0</v>
      </c>
      <c r="I98" s="375">
        <f t="shared" si="69"/>
        <v>0</v>
      </c>
      <c r="J98" s="529">
        <f t="shared" ref="J98" si="70">J99+J100+J101+J102+J103+J104+J105+J106+J107+J108</f>
        <v>0</v>
      </c>
      <c r="K98" s="529">
        <f t="shared" si="69"/>
        <v>0</v>
      </c>
      <c r="L98" s="570">
        <f t="shared" si="69"/>
        <v>0</v>
      </c>
      <c r="M98" s="150">
        <f t="shared" ref="M98:AA98" si="71">M99+M100+M101+M102+M103+M104+M105+M106+M107+M108</f>
        <v>0</v>
      </c>
      <c r="N98" s="162">
        <f t="shared" si="52"/>
        <v>0</v>
      </c>
      <c r="O98" s="108">
        <f t="shared" si="71"/>
        <v>0</v>
      </c>
      <c r="P98" s="109">
        <f t="shared" si="71"/>
        <v>0</v>
      </c>
      <c r="Q98" s="109">
        <f t="shared" si="71"/>
        <v>0</v>
      </c>
      <c r="R98" s="109">
        <f t="shared" si="71"/>
        <v>0</v>
      </c>
      <c r="S98" s="109">
        <f t="shared" si="71"/>
        <v>0</v>
      </c>
      <c r="T98" s="112">
        <f t="shared" si="71"/>
        <v>0</v>
      </c>
      <c r="U98" s="491">
        <f t="shared" si="48"/>
        <v>0</v>
      </c>
      <c r="V98" s="416">
        <f t="shared" si="71"/>
        <v>0</v>
      </c>
      <c r="W98" s="109">
        <f t="shared" si="71"/>
        <v>0</v>
      </c>
      <c r="X98" s="112">
        <f t="shared" si="71"/>
        <v>0</v>
      </c>
      <c r="Y98" s="112">
        <f t="shared" si="71"/>
        <v>0</v>
      </c>
      <c r="Z98" s="112">
        <f t="shared" si="71"/>
        <v>0</v>
      </c>
      <c r="AA98" s="113">
        <f t="shared" si="71"/>
        <v>0</v>
      </c>
      <c r="AB98" s="190"/>
      <c r="AC98" s="168"/>
    </row>
    <row r="99" spans="1:29" ht="15.75" hidden="1" thickBot="1" x14ac:dyDescent="0.3">
      <c r="B99" s="54"/>
      <c r="C99" s="2"/>
      <c r="D99" s="801" t="s">
        <v>369</v>
      </c>
      <c r="E99" s="801"/>
      <c r="F99" s="217"/>
      <c r="G99" s="373"/>
      <c r="H99" s="621"/>
      <c r="I99" s="373"/>
      <c r="J99" s="527">
        <f t="shared" ref="J99:L108" si="72">SUM(M99:Y99)</f>
        <v>0</v>
      </c>
      <c r="K99" s="527">
        <f t="shared" si="72"/>
        <v>0</v>
      </c>
      <c r="L99" s="568">
        <f t="shared" si="72"/>
        <v>0</v>
      </c>
      <c r="M99" s="141"/>
      <c r="N99" s="159">
        <f t="shared" si="52"/>
        <v>0</v>
      </c>
      <c r="O99" s="73"/>
      <c r="P99" s="1"/>
      <c r="Q99" s="1"/>
      <c r="R99" s="1"/>
      <c r="S99" s="1"/>
      <c r="T99" s="79"/>
      <c r="U99" s="489">
        <f t="shared" si="48"/>
        <v>0</v>
      </c>
      <c r="V99" s="414"/>
      <c r="W99" s="1"/>
      <c r="X99" s="79"/>
      <c r="Y99" s="79"/>
      <c r="Z99" s="79"/>
      <c r="AA99" s="44"/>
      <c r="AB99" s="190"/>
      <c r="AC99" s="168"/>
    </row>
    <row r="100" spans="1:29" ht="15.75" hidden="1" thickBot="1" x14ac:dyDescent="0.3">
      <c r="B100" s="54"/>
      <c r="C100" s="2"/>
      <c r="D100" s="801" t="s">
        <v>514</v>
      </c>
      <c r="E100" s="801"/>
      <c r="F100" s="217"/>
      <c r="G100" s="373"/>
      <c r="H100" s="621"/>
      <c r="I100" s="373"/>
      <c r="J100" s="527">
        <f t="shared" si="72"/>
        <v>0</v>
      </c>
      <c r="K100" s="527">
        <f t="shared" si="72"/>
        <v>0</v>
      </c>
      <c r="L100" s="568">
        <f t="shared" si="72"/>
        <v>0</v>
      </c>
      <c r="M100" s="141"/>
      <c r="N100" s="159">
        <f t="shared" si="52"/>
        <v>0</v>
      </c>
      <c r="O100" s="73"/>
      <c r="P100" s="1"/>
      <c r="Q100" s="1"/>
      <c r="R100" s="1"/>
      <c r="S100" s="1"/>
      <c r="T100" s="79"/>
      <c r="U100" s="489">
        <f t="shared" si="48"/>
        <v>0</v>
      </c>
      <c r="V100" s="414"/>
      <c r="W100" s="1"/>
      <c r="X100" s="79"/>
      <c r="Y100" s="79"/>
      <c r="Z100" s="79"/>
      <c r="AA100" s="44"/>
      <c r="AB100" s="190"/>
      <c r="AC100" s="168"/>
    </row>
    <row r="101" spans="1:29" ht="15.75" hidden="1" thickBot="1" x14ac:dyDescent="0.3">
      <c r="B101" s="54"/>
      <c r="C101" s="2"/>
      <c r="D101" s="801" t="s">
        <v>516</v>
      </c>
      <c r="E101" s="801"/>
      <c r="F101" s="217"/>
      <c r="G101" s="373"/>
      <c r="H101" s="621"/>
      <c r="I101" s="373"/>
      <c r="J101" s="527">
        <f t="shared" si="72"/>
        <v>0</v>
      </c>
      <c r="K101" s="527">
        <f t="shared" si="72"/>
        <v>0</v>
      </c>
      <c r="L101" s="568">
        <f t="shared" si="72"/>
        <v>0</v>
      </c>
      <c r="M101" s="141"/>
      <c r="N101" s="159">
        <f t="shared" si="52"/>
        <v>0</v>
      </c>
      <c r="O101" s="73"/>
      <c r="P101" s="1"/>
      <c r="Q101" s="1"/>
      <c r="R101" s="1"/>
      <c r="S101" s="1"/>
      <c r="T101" s="79"/>
      <c r="U101" s="489">
        <f t="shared" si="48"/>
        <v>0</v>
      </c>
      <c r="V101" s="414"/>
      <c r="W101" s="1"/>
      <c r="X101" s="79"/>
      <c r="Y101" s="79"/>
      <c r="Z101" s="79"/>
      <c r="AA101" s="44"/>
      <c r="AB101" s="190"/>
      <c r="AC101" s="168"/>
    </row>
    <row r="102" spans="1:29" ht="15.75" hidden="1" thickBot="1" x14ac:dyDescent="0.3">
      <c r="B102" s="54"/>
      <c r="C102" s="2"/>
      <c r="D102" s="801" t="s">
        <v>808</v>
      </c>
      <c r="E102" s="801"/>
      <c r="F102" s="217"/>
      <c r="G102" s="373"/>
      <c r="H102" s="621"/>
      <c r="I102" s="373"/>
      <c r="J102" s="527">
        <f t="shared" si="72"/>
        <v>0</v>
      </c>
      <c r="K102" s="527">
        <f t="shared" si="72"/>
        <v>0</v>
      </c>
      <c r="L102" s="568">
        <f t="shared" si="72"/>
        <v>0</v>
      </c>
      <c r="M102" s="141"/>
      <c r="N102" s="159">
        <f t="shared" si="52"/>
        <v>0</v>
      </c>
      <c r="O102" s="73"/>
      <c r="P102" s="1"/>
      <c r="Q102" s="1"/>
      <c r="R102" s="1"/>
      <c r="S102" s="1"/>
      <c r="T102" s="79"/>
      <c r="U102" s="489">
        <f t="shared" si="48"/>
        <v>0</v>
      </c>
      <c r="V102" s="414"/>
      <c r="W102" s="1"/>
      <c r="X102" s="79"/>
      <c r="Y102" s="79"/>
      <c r="Z102" s="79"/>
      <c r="AA102" s="44"/>
      <c r="AB102" s="190"/>
      <c r="AC102" s="168"/>
    </row>
    <row r="103" spans="1:29" ht="15.75" hidden="1" thickBot="1" x14ac:dyDescent="0.3">
      <c r="B103" s="54"/>
      <c r="C103" s="2"/>
      <c r="D103" s="801" t="s">
        <v>521</v>
      </c>
      <c r="E103" s="801"/>
      <c r="F103" s="217"/>
      <c r="G103" s="373"/>
      <c r="H103" s="621"/>
      <c r="I103" s="373"/>
      <c r="J103" s="527">
        <f t="shared" si="72"/>
        <v>0</v>
      </c>
      <c r="K103" s="527">
        <f t="shared" si="72"/>
        <v>0</v>
      </c>
      <c r="L103" s="568">
        <f t="shared" si="72"/>
        <v>0</v>
      </c>
      <c r="M103" s="141"/>
      <c r="N103" s="159">
        <f t="shared" si="52"/>
        <v>0</v>
      </c>
      <c r="O103" s="73"/>
      <c r="P103" s="1"/>
      <c r="Q103" s="1"/>
      <c r="R103" s="1"/>
      <c r="S103" s="1"/>
      <c r="T103" s="79"/>
      <c r="U103" s="489">
        <f t="shared" si="48"/>
        <v>0</v>
      </c>
      <c r="V103" s="414"/>
      <c r="W103" s="1"/>
      <c r="X103" s="79"/>
      <c r="Y103" s="79"/>
      <c r="Z103" s="79"/>
      <c r="AA103" s="44"/>
      <c r="AB103" s="190"/>
      <c r="AC103" s="168"/>
    </row>
    <row r="104" spans="1:29" ht="15.75" hidden="1" thickBot="1" x14ac:dyDescent="0.3">
      <c r="B104" s="54"/>
      <c r="C104" s="2"/>
      <c r="D104" s="801" t="s">
        <v>519</v>
      </c>
      <c r="E104" s="801"/>
      <c r="F104" s="217"/>
      <c r="G104" s="373"/>
      <c r="H104" s="621"/>
      <c r="I104" s="373"/>
      <c r="J104" s="527">
        <f t="shared" si="72"/>
        <v>0</v>
      </c>
      <c r="K104" s="527">
        <f t="shared" si="72"/>
        <v>0</v>
      </c>
      <c r="L104" s="568">
        <f t="shared" si="72"/>
        <v>0</v>
      </c>
      <c r="M104" s="141"/>
      <c r="N104" s="159">
        <f t="shared" si="52"/>
        <v>0</v>
      </c>
      <c r="O104" s="73"/>
      <c r="P104" s="1"/>
      <c r="Q104" s="1"/>
      <c r="R104" s="1"/>
      <c r="S104" s="1"/>
      <c r="T104" s="79"/>
      <c r="U104" s="489">
        <f t="shared" si="48"/>
        <v>0</v>
      </c>
      <c r="V104" s="414"/>
      <c r="W104" s="1"/>
      <c r="X104" s="79"/>
      <c r="Y104" s="79"/>
      <c r="Z104" s="79"/>
      <c r="AA104" s="44"/>
      <c r="AB104" s="190"/>
      <c r="AC104" s="168"/>
    </row>
    <row r="105" spans="1:29" ht="25.5" hidden="1" customHeight="1" x14ac:dyDescent="0.25">
      <c r="B105" s="54"/>
      <c r="C105" s="2"/>
      <c r="D105" s="798" t="s">
        <v>523</v>
      </c>
      <c r="E105" s="798"/>
      <c r="F105" s="227"/>
      <c r="G105" s="376"/>
      <c r="H105" s="624"/>
      <c r="I105" s="376"/>
      <c r="J105" s="530">
        <f t="shared" si="72"/>
        <v>0</v>
      </c>
      <c r="K105" s="530">
        <f t="shared" si="72"/>
        <v>0</v>
      </c>
      <c r="L105" s="571">
        <f t="shared" si="72"/>
        <v>0</v>
      </c>
      <c r="M105" s="151"/>
      <c r="N105" s="159">
        <f t="shared" si="52"/>
        <v>0</v>
      </c>
      <c r="O105" s="73"/>
      <c r="P105" s="1"/>
      <c r="Q105" s="1"/>
      <c r="R105" s="1"/>
      <c r="S105" s="1"/>
      <c r="T105" s="79"/>
      <c r="U105" s="489">
        <f t="shared" si="48"/>
        <v>0</v>
      </c>
      <c r="V105" s="414"/>
      <c r="W105" s="1"/>
      <c r="X105" s="79"/>
      <c r="Y105" s="79"/>
      <c r="Z105" s="79"/>
      <c r="AA105" s="44"/>
      <c r="AB105" s="190"/>
      <c r="AC105" s="168"/>
    </row>
    <row r="106" spans="1:29" ht="15.75" hidden="1" thickBot="1" x14ac:dyDescent="0.3">
      <c r="B106" s="54"/>
      <c r="C106" s="2"/>
      <c r="D106" s="801" t="s">
        <v>807</v>
      </c>
      <c r="E106" s="801"/>
      <c r="F106" s="217"/>
      <c r="G106" s="373"/>
      <c r="H106" s="621"/>
      <c r="I106" s="373"/>
      <c r="J106" s="527">
        <f t="shared" si="72"/>
        <v>0</v>
      </c>
      <c r="K106" s="527">
        <f t="shared" si="72"/>
        <v>0</v>
      </c>
      <c r="L106" s="568">
        <f t="shared" si="72"/>
        <v>0</v>
      </c>
      <c r="M106" s="141"/>
      <c r="N106" s="159">
        <f t="shared" si="52"/>
        <v>0</v>
      </c>
      <c r="O106" s="73"/>
      <c r="P106" s="1"/>
      <c r="Q106" s="1"/>
      <c r="R106" s="1"/>
      <c r="S106" s="1"/>
      <c r="T106" s="79"/>
      <c r="U106" s="489">
        <f t="shared" si="48"/>
        <v>0</v>
      </c>
      <c r="V106" s="414"/>
      <c r="W106" s="1"/>
      <c r="X106" s="79"/>
      <c r="Y106" s="79"/>
      <c r="Z106" s="79"/>
      <c r="AA106" s="44"/>
      <c r="AB106" s="190"/>
      <c r="AC106" s="168"/>
    </row>
    <row r="107" spans="1:29" ht="25.5" hidden="1" customHeight="1" x14ac:dyDescent="0.25">
      <c r="B107" s="54"/>
      <c r="C107" s="2"/>
      <c r="D107" s="798" t="s">
        <v>526</v>
      </c>
      <c r="E107" s="798"/>
      <c r="F107" s="227"/>
      <c r="G107" s="376"/>
      <c r="H107" s="624"/>
      <c r="I107" s="376"/>
      <c r="J107" s="530">
        <f t="shared" si="72"/>
        <v>0</v>
      </c>
      <c r="K107" s="530">
        <f t="shared" si="72"/>
        <v>0</v>
      </c>
      <c r="L107" s="571">
        <f t="shared" si="72"/>
        <v>0</v>
      </c>
      <c r="M107" s="151"/>
      <c r="N107" s="159">
        <f t="shared" si="52"/>
        <v>0</v>
      </c>
      <c r="O107" s="73"/>
      <c r="P107" s="1"/>
      <c r="Q107" s="1"/>
      <c r="R107" s="1"/>
      <c r="S107" s="1"/>
      <c r="T107" s="79"/>
      <c r="U107" s="489">
        <f t="shared" si="48"/>
        <v>0</v>
      </c>
      <c r="V107" s="414"/>
      <c r="W107" s="1"/>
      <c r="X107" s="79"/>
      <c r="Y107" s="79"/>
      <c r="Z107" s="79"/>
      <c r="AA107" s="44"/>
      <c r="AB107" s="190"/>
      <c r="AC107" s="168"/>
    </row>
    <row r="108" spans="1:29" ht="25.5" hidden="1" customHeight="1" x14ac:dyDescent="0.25">
      <c r="B108" s="54"/>
      <c r="C108" s="2"/>
      <c r="D108" s="798" t="s">
        <v>528</v>
      </c>
      <c r="E108" s="798"/>
      <c r="F108" s="227"/>
      <c r="G108" s="376"/>
      <c r="H108" s="624"/>
      <c r="I108" s="376"/>
      <c r="J108" s="530">
        <f t="shared" si="72"/>
        <v>0</v>
      </c>
      <c r="K108" s="530">
        <f t="shared" si="72"/>
        <v>0</v>
      </c>
      <c r="L108" s="571">
        <f t="shared" si="72"/>
        <v>0</v>
      </c>
      <c r="M108" s="151"/>
      <c r="N108" s="159">
        <f t="shared" si="52"/>
        <v>0</v>
      </c>
      <c r="O108" s="73"/>
      <c r="P108" s="1"/>
      <c r="Q108" s="1"/>
      <c r="R108" s="1"/>
      <c r="S108" s="1"/>
      <c r="T108" s="79"/>
      <c r="U108" s="489">
        <f t="shared" si="48"/>
        <v>0</v>
      </c>
      <c r="V108" s="414"/>
      <c r="W108" s="1"/>
      <c r="X108" s="79"/>
      <c r="Y108" s="79"/>
      <c r="Z108" s="79"/>
      <c r="AA108" s="44"/>
      <c r="AB108" s="190"/>
      <c r="AC108" s="168"/>
    </row>
    <row r="109" spans="1:29" s="41" customFormat="1" ht="15.75" hidden="1" thickBot="1" x14ac:dyDescent="0.3">
      <c r="A109" s="125" t="s">
        <v>231</v>
      </c>
      <c r="B109" s="106" t="s">
        <v>664</v>
      </c>
      <c r="C109" s="811" t="s">
        <v>232</v>
      </c>
      <c r="D109" s="812"/>
      <c r="E109" s="812"/>
      <c r="F109" s="228">
        <f t="shared" ref="F109:L109" si="73">F110+F111+F112+F113+F114+F115+F116+F117+F118+F119</f>
        <v>0</v>
      </c>
      <c r="G109" s="377">
        <f t="shared" si="73"/>
        <v>0</v>
      </c>
      <c r="H109" s="625">
        <f t="shared" si="73"/>
        <v>0</v>
      </c>
      <c r="I109" s="377">
        <f t="shared" si="73"/>
        <v>0</v>
      </c>
      <c r="J109" s="531">
        <f t="shared" ref="J109" si="74">J110+J111+J112+J113+J114+J115+J116+J117+J118+J119</f>
        <v>0</v>
      </c>
      <c r="K109" s="531">
        <f t="shared" si="73"/>
        <v>0</v>
      </c>
      <c r="L109" s="572">
        <f t="shared" si="73"/>
        <v>0</v>
      </c>
      <c r="M109" s="152">
        <f t="shared" ref="M109:AA109" si="75">M110+M111+M112+M113+M114+M115+M116+M117+M118+M119</f>
        <v>0</v>
      </c>
      <c r="N109" s="162">
        <f t="shared" si="52"/>
        <v>0</v>
      </c>
      <c r="O109" s="108">
        <f t="shared" si="75"/>
        <v>0</v>
      </c>
      <c r="P109" s="109">
        <f t="shared" si="75"/>
        <v>0</v>
      </c>
      <c r="Q109" s="109">
        <f t="shared" si="75"/>
        <v>0</v>
      </c>
      <c r="R109" s="109">
        <f t="shared" si="75"/>
        <v>0</v>
      </c>
      <c r="S109" s="109">
        <f t="shared" si="75"/>
        <v>0</v>
      </c>
      <c r="T109" s="112">
        <f t="shared" si="75"/>
        <v>0</v>
      </c>
      <c r="U109" s="491">
        <f t="shared" si="48"/>
        <v>0</v>
      </c>
      <c r="V109" s="416">
        <f t="shared" si="75"/>
        <v>0</v>
      </c>
      <c r="W109" s="109">
        <f t="shared" si="75"/>
        <v>0</v>
      </c>
      <c r="X109" s="112">
        <f t="shared" si="75"/>
        <v>0</v>
      </c>
      <c r="Y109" s="112">
        <f t="shared" si="75"/>
        <v>0</v>
      </c>
      <c r="Z109" s="112">
        <f t="shared" si="75"/>
        <v>0</v>
      </c>
      <c r="AA109" s="113">
        <f t="shared" si="75"/>
        <v>0</v>
      </c>
      <c r="AB109" s="190"/>
      <c r="AC109" s="168"/>
    </row>
    <row r="110" spans="1:29" ht="15.75" hidden="1" thickBot="1" x14ac:dyDescent="0.3">
      <c r="B110" s="54"/>
      <c r="C110" s="2"/>
      <c r="D110" s="801" t="s">
        <v>368</v>
      </c>
      <c r="E110" s="801"/>
      <c r="F110" s="217"/>
      <c r="G110" s="373"/>
      <c r="H110" s="621"/>
      <c r="I110" s="373"/>
      <c r="J110" s="527">
        <f t="shared" ref="J110:L119" si="76">SUM(M110:Y110)</f>
        <v>0</v>
      </c>
      <c r="K110" s="527">
        <f t="shared" si="76"/>
        <v>0</v>
      </c>
      <c r="L110" s="568">
        <f t="shared" si="76"/>
        <v>0</v>
      </c>
      <c r="M110" s="141"/>
      <c r="N110" s="159">
        <f t="shared" si="52"/>
        <v>0</v>
      </c>
      <c r="O110" s="73"/>
      <c r="P110" s="1"/>
      <c r="Q110" s="1"/>
      <c r="R110" s="1"/>
      <c r="S110" s="1"/>
      <c r="T110" s="79"/>
      <c r="U110" s="489">
        <f t="shared" si="48"/>
        <v>0</v>
      </c>
      <c r="V110" s="414"/>
      <c r="W110" s="1"/>
      <c r="X110" s="79"/>
      <c r="Y110" s="79"/>
      <c r="Z110" s="79"/>
      <c r="AA110" s="44"/>
      <c r="AB110" s="190"/>
      <c r="AC110" s="168"/>
    </row>
    <row r="111" spans="1:29" ht="15.75" hidden="1" thickBot="1" x14ac:dyDescent="0.3">
      <c r="B111" s="54"/>
      <c r="C111" s="2"/>
      <c r="D111" s="801" t="s">
        <v>515</v>
      </c>
      <c r="E111" s="801"/>
      <c r="F111" s="217"/>
      <c r="G111" s="373"/>
      <c r="H111" s="621"/>
      <c r="I111" s="373"/>
      <c r="J111" s="527">
        <f t="shared" si="76"/>
        <v>0</v>
      </c>
      <c r="K111" s="527">
        <f t="shared" si="76"/>
        <v>0</v>
      </c>
      <c r="L111" s="568">
        <f t="shared" si="76"/>
        <v>0</v>
      </c>
      <c r="M111" s="141"/>
      <c r="N111" s="159">
        <f t="shared" si="52"/>
        <v>0</v>
      </c>
      <c r="O111" s="73"/>
      <c r="P111" s="1"/>
      <c r="Q111" s="1"/>
      <c r="R111" s="1"/>
      <c r="S111" s="1"/>
      <c r="T111" s="79"/>
      <c r="U111" s="489">
        <f t="shared" si="48"/>
        <v>0</v>
      </c>
      <c r="V111" s="414"/>
      <c r="W111" s="1"/>
      <c r="X111" s="79"/>
      <c r="Y111" s="79"/>
      <c r="Z111" s="79"/>
      <c r="AA111" s="44"/>
      <c r="AB111" s="190"/>
      <c r="AC111" s="168"/>
    </row>
    <row r="112" spans="1:29" ht="15.75" hidden="1" thickBot="1" x14ac:dyDescent="0.3">
      <c r="B112" s="54"/>
      <c r="C112" s="2"/>
      <c r="D112" s="801" t="s">
        <v>517</v>
      </c>
      <c r="E112" s="801"/>
      <c r="F112" s="217"/>
      <c r="G112" s="373"/>
      <c r="H112" s="621"/>
      <c r="I112" s="373"/>
      <c r="J112" s="527">
        <f t="shared" si="76"/>
        <v>0</v>
      </c>
      <c r="K112" s="527">
        <f t="shared" si="76"/>
        <v>0</v>
      </c>
      <c r="L112" s="568">
        <f t="shared" si="76"/>
        <v>0</v>
      </c>
      <c r="M112" s="141"/>
      <c r="N112" s="159">
        <f t="shared" si="52"/>
        <v>0</v>
      </c>
      <c r="O112" s="73"/>
      <c r="P112" s="1"/>
      <c r="Q112" s="1"/>
      <c r="R112" s="1"/>
      <c r="S112" s="1"/>
      <c r="T112" s="79"/>
      <c r="U112" s="489">
        <f t="shared" si="48"/>
        <v>0</v>
      </c>
      <c r="V112" s="414"/>
      <c r="W112" s="1"/>
      <c r="X112" s="79"/>
      <c r="Y112" s="79"/>
      <c r="Z112" s="79"/>
      <c r="AA112" s="44"/>
      <c r="AB112" s="190"/>
      <c r="AC112" s="168"/>
    </row>
    <row r="113" spans="1:29" ht="15.75" hidden="1" thickBot="1" x14ac:dyDescent="0.3">
      <c r="B113" s="54"/>
      <c r="C113" s="2"/>
      <c r="D113" s="801" t="s">
        <v>518</v>
      </c>
      <c r="E113" s="801"/>
      <c r="F113" s="217"/>
      <c r="G113" s="373"/>
      <c r="H113" s="621"/>
      <c r="I113" s="373"/>
      <c r="J113" s="527">
        <f t="shared" si="76"/>
        <v>0</v>
      </c>
      <c r="K113" s="527">
        <f t="shared" si="76"/>
        <v>0</v>
      </c>
      <c r="L113" s="568">
        <f t="shared" si="76"/>
        <v>0</v>
      </c>
      <c r="M113" s="141"/>
      <c r="N113" s="159">
        <f t="shared" si="52"/>
        <v>0</v>
      </c>
      <c r="O113" s="73"/>
      <c r="P113" s="1"/>
      <c r="Q113" s="1"/>
      <c r="R113" s="1"/>
      <c r="S113" s="1"/>
      <c r="T113" s="79"/>
      <c r="U113" s="489">
        <f t="shared" si="48"/>
        <v>0</v>
      </c>
      <c r="V113" s="414"/>
      <c r="W113" s="1"/>
      <c r="X113" s="79"/>
      <c r="Y113" s="79"/>
      <c r="Z113" s="79"/>
      <c r="AA113" s="44"/>
      <c r="AB113" s="190"/>
      <c r="AC113" s="168"/>
    </row>
    <row r="114" spans="1:29" ht="15.75" hidden="1" thickBot="1" x14ac:dyDescent="0.3">
      <c r="B114" s="54"/>
      <c r="C114" s="2"/>
      <c r="D114" s="801" t="s">
        <v>522</v>
      </c>
      <c r="E114" s="801"/>
      <c r="F114" s="217"/>
      <c r="G114" s="373"/>
      <c r="H114" s="621"/>
      <c r="I114" s="373"/>
      <c r="J114" s="527">
        <f t="shared" si="76"/>
        <v>0</v>
      </c>
      <c r="K114" s="527">
        <f t="shared" si="76"/>
        <v>0</v>
      </c>
      <c r="L114" s="568">
        <f t="shared" si="76"/>
        <v>0</v>
      </c>
      <c r="M114" s="141"/>
      <c r="N114" s="159">
        <f t="shared" si="52"/>
        <v>0</v>
      </c>
      <c r="O114" s="73"/>
      <c r="P114" s="1"/>
      <c r="Q114" s="1"/>
      <c r="R114" s="1"/>
      <c r="S114" s="1"/>
      <c r="T114" s="79"/>
      <c r="U114" s="489">
        <f t="shared" si="48"/>
        <v>0</v>
      </c>
      <c r="V114" s="414"/>
      <c r="W114" s="1"/>
      <c r="X114" s="79"/>
      <c r="Y114" s="79"/>
      <c r="Z114" s="79"/>
      <c r="AA114" s="44"/>
      <c r="AB114" s="190"/>
      <c r="AC114" s="168"/>
    </row>
    <row r="115" spans="1:29" ht="15.75" hidden="1" thickBot="1" x14ac:dyDescent="0.3">
      <c r="B115" s="54"/>
      <c r="C115" s="2"/>
      <c r="D115" s="801" t="s">
        <v>520</v>
      </c>
      <c r="E115" s="801"/>
      <c r="F115" s="217"/>
      <c r="G115" s="373"/>
      <c r="H115" s="621"/>
      <c r="I115" s="373"/>
      <c r="J115" s="527">
        <f t="shared" si="76"/>
        <v>0</v>
      </c>
      <c r="K115" s="527">
        <f t="shared" si="76"/>
        <v>0</v>
      </c>
      <c r="L115" s="568">
        <f t="shared" si="76"/>
        <v>0</v>
      </c>
      <c r="M115" s="141"/>
      <c r="N115" s="159">
        <f t="shared" si="52"/>
        <v>0</v>
      </c>
      <c r="O115" s="73"/>
      <c r="P115" s="1"/>
      <c r="Q115" s="1"/>
      <c r="R115" s="1"/>
      <c r="S115" s="1"/>
      <c r="T115" s="79"/>
      <c r="U115" s="489">
        <f t="shared" si="48"/>
        <v>0</v>
      </c>
      <c r="V115" s="414"/>
      <c r="W115" s="1"/>
      <c r="X115" s="79"/>
      <c r="Y115" s="79"/>
      <c r="Z115" s="79"/>
      <c r="AA115" s="44"/>
      <c r="AB115" s="190"/>
      <c r="AC115" s="168"/>
    </row>
    <row r="116" spans="1:29" ht="25.5" hidden="1" customHeight="1" x14ac:dyDescent="0.25">
      <c r="B116" s="54"/>
      <c r="C116" s="2"/>
      <c r="D116" s="798" t="s">
        <v>524</v>
      </c>
      <c r="E116" s="798"/>
      <c r="F116" s="227"/>
      <c r="G116" s="376"/>
      <c r="H116" s="624"/>
      <c r="I116" s="376"/>
      <c r="J116" s="530">
        <f t="shared" si="76"/>
        <v>0</v>
      </c>
      <c r="K116" s="530">
        <f t="shared" si="76"/>
        <v>0</v>
      </c>
      <c r="L116" s="571">
        <f t="shared" si="76"/>
        <v>0</v>
      </c>
      <c r="M116" s="151"/>
      <c r="N116" s="159">
        <f t="shared" si="52"/>
        <v>0</v>
      </c>
      <c r="O116" s="73"/>
      <c r="P116" s="1"/>
      <c r="Q116" s="1"/>
      <c r="R116" s="1"/>
      <c r="S116" s="1"/>
      <c r="T116" s="79"/>
      <c r="U116" s="489">
        <f t="shared" si="48"/>
        <v>0</v>
      </c>
      <c r="V116" s="414"/>
      <c r="W116" s="1"/>
      <c r="X116" s="79"/>
      <c r="Y116" s="79"/>
      <c r="Z116" s="79"/>
      <c r="AA116" s="44"/>
      <c r="AB116" s="190"/>
      <c r="AC116" s="168"/>
    </row>
    <row r="117" spans="1:29" ht="15.75" hidden="1" thickBot="1" x14ac:dyDescent="0.3">
      <c r="B117" s="54"/>
      <c r="C117" s="2"/>
      <c r="D117" s="801" t="s">
        <v>525</v>
      </c>
      <c r="E117" s="801"/>
      <c r="F117" s="217"/>
      <c r="G117" s="373"/>
      <c r="H117" s="621"/>
      <c r="I117" s="373"/>
      <c r="J117" s="527">
        <f t="shared" si="76"/>
        <v>0</v>
      </c>
      <c r="K117" s="527">
        <f t="shared" si="76"/>
        <v>0</v>
      </c>
      <c r="L117" s="568">
        <f t="shared" si="76"/>
        <v>0</v>
      </c>
      <c r="M117" s="141"/>
      <c r="N117" s="159">
        <f t="shared" si="52"/>
        <v>0</v>
      </c>
      <c r="O117" s="73"/>
      <c r="P117" s="1"/>
      <c r="Q117" s="1"/>
      <c r="R117" s="1"/>
      <c r="S117" s="1"/>
      <c r="T117" s="79"/>
      <c r="U117" s="489">
        <f t="shared" si="48"/>
        <v>0</v>
      </c>
      <c r="V117" s="414"/>
      <c r="W117" s="1"/>
      <c r="X117" s="79"/>
      <c r="Y117" s="79"/>
      <c r="Z117" s="79"/>
      <c r="AA117" s="44"/>
      <c r="AB117" s="190"/>
      <c r="AC117" s="168"/>
    </row>
    <row r="118" spans="1:29" ht="25.5" hidden="1" customHeight="1" x14ac:dyDescent="0.25">
      <c r="B118" s="54"/>
      <c r="C118" s="2"/>
      <c r="D118" s="798" t="s">
        <v>527</v>
      </c>
      <c r="E118" s="798"/>
      <c r="F118" s="227"/>
      <c r="G118" s="376"/>
      <c r="H118" s="624"/>
      <c r="I118" s="376"/>
      <c r="J118" s="530">
        <f t="shared" si="76"/>
        <v>0</v>
      </c>
      <c r="K118" s="530">
        <f t="shared" si="76"/>
        <v>0</v>
      </c>
      <c r="L118" s="571">
        <f t="shared" si="76"/>
        <v>0</v>
      </c>
      <c r="M118" s="151"/>
      <c r="N118" s="159">
        <f t="shared" si="52"/>
        <v>0</v>
      </c>
      <c r="O118" s="73"/>
      <c r="P118" s="1"/>
      <c r="Q118" s="1"/>
      <c r="R118" s="1"/>
      <c r="S118" s="1"/>
      <c r="T118" s="79"/>
      <c r="U118" s="489">
        <f t="shared" si="48"/>
        <v>0</v>
      </c>
      <c r="V118" s="414"/>
      <c r="W118" s="1"/>
      <c r="X118" s="79"/>
      <c r="Y118" s="79"/>
      <c r="Z118" s="79"/>
      <c r="AA118" s="44"/>
      <c r="AB118" s="190"/>
      <c r="AC118" s="168"/>
    </row>
    <row r="119" spans="1:29" ht="25.5" hidden="1" customHeight="1" x14ac:dyDescent="0.25">
      <c r="B119" s="54"/>
      <c r="C119" s="2"/>
      <c r="D119" s="798" t="s">
        <v>529</v>
      </c>
      <c r="E119" s="798"/>
      <c r="F119" s="227"/>
      <c r="G119" s="376"/>
      <c r="H119" s="624"/>
      <c r="I119" s="376"/>
      <c r="J119" s="530">
        <f t="shared" si="76"/>
        <v>0</v>
      </c>
      <c r="K119" s="530">
        <f t="shared" si="76"/>
        <v>0</v>
      </c>
      <c r="L119" s="571">
        <f t="shared" si="76"/>
        <v>0</v>
      </c>
      <c r="M119" s="151"/>
      <c r="N119" s="159">
        <f t="shared" si="52"/>
        <v>0</v>
      </c>
      <c r="O119" s="73"/>
      <c r="P119" s="1"/>
      <c r="Q119" s="1"/>
      <c r="R119" s="1"/>
      <c r="S119" s="1"/>
      <c r="T119" s="79"/>
      <c r="U119" s="489">
        <f t="shared" si="48"/>
        <v>0</v>
      </c>
      <c r="V119" s="414"/>
      <c r="W119" s="1"/>
      <c r="X119" s="79"/>
      <c r="Y119" s="79"/>
      <c r="Z119" s="79"/>
      <c r="AA119" s="44"/>
      <c r="AB119" s="190"/>
      <c r="AC119" s="168"/>
    </row>
    <row r="120" spans="1:29" s="41" customFormat="1" ht="27.75" hidden="1" customHeight="1" x14ac:dyDescent="0.25">
      <c r="A120" s="125" t="s">
        <v>233</v>
      </c>
      <c r="B120" s="106" t="s">
        <v>665</v>
      </c>
      <c r="C120" s="853" t="s">
        <v>809</v>
      </c>
      <c r="D120" s="854"/>
      <c r="E120" s="854"/>
      <c r="F120" s="226">
        <f t="shared" ref="F120:L120" si="77">F121+F122</f>
        <v>0</v>
      </c>
      <c r="G120" s="375">
        <f t="shared" si="77"/>
        <v>0</v>
      </c>
      <c r="H120" s="623">
        <f t="shared" si="77"/>
        <v>0</v>
      </c>
      <c r="I120" s="375">
        <f t="shared" si="77"/>
        <v>0</v>
      </c>
      <c r="J120" s="529">
        <f t="shared" ref="J120" si="78">J121+J122</f>
        <v>0</v>
      </c>
      <c r="K120" s="529">
        <f t="shared" si="77"/>
        <v>0</v>
      </c>
      <c r="L120" s="570">
        <f t="shared" si="77"/>
        <v>0</v>
      </c>
      <c r="M120" s="150">
        <f t="shared" ref="M120:AA120" si="79">M121+M122</f>
        <v>0</v>
      </c>
      <c r="N120" s="162">
        <f t="shared" si="52"/>
        <v>0</v>
      </c>
      <c r="O120" s="108">
        <f t="shared" si="79"/>
        <v>0</v>
      </c>
      <c r="P120" s="109">
        <f t="shared" si="79"/>
        <v>0</v>
      </c>
      <c r="Q120" s="109">
        <f t="shared" si="79"/>
        <v>0</v>
      </c>
      <c r="R120" s="109">
        <f t="shared" si="79"/>
        <v>0</v>
      </c>
      <c r="S120" s="109">
        <f t="shared" si="79"/>
        <v>0</v>
      </c>
      <c r="T120" s="112">
        <f t="shared" si="79"/>
        <v>0</v>
      </c>
      <c r="U120" s="491">
        <f t="shared" si="48"/>
        <v>0</v>
      </c>
      <c r="V120" s="416">
        <f t="shared" si="79"/>
        <v>0</v>
      </c>
      <c r="W120" s="109">
        <f t="shared" si="79"/>
        <v>0</v>
      </c>
      <c r="X120" s="112">
        <f t="shared" si="79"/>
        <v>0</v>
      </c>
      <c r="Y120" s="112">
        <f t="shared" si="79"/>
        <v>0</v>
      </c>
      <c r="Z120" s="112">
        <f t="shared" si="79"/>
        <v>0</v>
      </c>
      <c r="AA120" s="113">
        <f t="shared" si="79"/>
        <v>0</v>
      </c>
      <c r="AB120" s="190"/>
      <c r="AC120" s="168"/>
    </row>
    <row r="121" spans="1:29" ht="15.75" hidden="1" thickBot="1" x14ac:dyDescent="0.3">
      <c r="B121" s="54"/>
      <c r="C121" s="2"/>
      <c r="D121" s="801" t="s">
        <v>531</v>
      </c>
      <c r="E121" s="801"/>
      <c r="F121" s="217"/>
      <c r="G121" s="373"/>
      <c r="H121" s="621"/>
      <c r="I121" s="373"/>
      <c r="J121" s="527">
        <f t="shared" ref="J121:L122" si="80">SUM(M121:Y121)</f>
        <v>0</v>
      </c>
      <c r="K121" s="527">
        <f t="shared" si="80"/>
        <v>0</v>
      </c>
      <c r="L121" s="568">
        <f t="shared" si="80"/>
        <v>0</v>
      </c>
      <c r="M121" s="141"/>
      <c r="N121" s="159">
        <f t="shared" si="52"/>
        <v>0</v>
      </c>
      <c r="O121" s="73"/>
      <c r="P121" s="1"/>
      <c r="Q121" s="1"/>
      <c r="R121" s="1"/>
      <c r="S121" s="1"/>
      <c r="T121" s="79"/>
      <c r="U121" s="489">
        <f t="shared" si="48"/>
        <v>0</v>
      </c>
      <c r="V121" s="414"/>
      <c r="W121" s="1"/>
      <c r="X121" s="79"/>
      <c r="Y121" s="79"/>
      <c r="Z121" s="79"/>
      <c r="AA121" s="44"/>
      <c r="AB121" s="190"/>
      <c r="AC121" s="168"/>
    </row>
    <row r="122" spans="1:29" ht="25.5" hidden="1" customHeight="1" x14ac:dyDescent="0.25">
      <c r="B122" s="54"/>
      <c r="C122" s="2"/>
      <c r="D122" s="798" t="s">
        <v>530</v>
      </c>
      <c r="E122" s="798"/>
      <c r="F122" s="227"/>
      <c r="G122" s="376"/>
      <c r="H122" s="624"/>
      <c r="I122" s="376"/>
      <c r="J122" s="530">
        <f t="shared" si="80"/>
        <v>0</v>
      </c>
      <c r="K122" s="530">
        <f t="shared" si="80"/>
        <v>0</v>
      </c>
      <c r="L122" s="571">
        <f t="shared" si="80"/>
        <v>0</v>
      </c>
      <c r="M122" s="151"/>
      <c r="N122" s="159">
        <f t="shared" si="52"/>
        <v>0</v>
      </c>
      <c r="O122" s="73"/>
      <c r="P122" s="1"/>
      <c r="Q122" s="1"/>
      <c r="R122" s="1"/>
      <c r="S122" s="1"/>
      <c r="T122" s="79"/>
      <c r="U122" s="489">
        <f t="shared" si="48"/>
        <v>0</v>
      </c>
      <c r="V122" s="414"/>
      <c r="W122" s="1"/>
      <c r="X122" s="79"/>
      <c r="Y122" s="79"/>
      <c r="Z122" s="79"/>
      <c r="AA122" s="44"/>
      <c r="AB122" s="190"/>
      <c r="AC122" s="168"/>
    </row>
    <row r="123" spans="1:29" s="41" customFormat="1" ht="15.75" hidden="1" thickBot="1" x14ac:dyDescent="0.3">
      <c r="A123" s="125" t="s">
        <v>234</v>
      </c>
      <c r="B123" s="106" t="s">
        <v>667</v>
      </c>
      <c r="C123" s="853" t="s">
        <v>810</v>
      </c>
      <c r="D123" s="854"/>
      <c r="E123" s="854"/>
      <c r="F123" s="226">
        <f t="shared" ref="F123:L123" si="81">F124+F125+F126+F127+F128+F129+F130+F131+F132+F133+F134</f>
        <v>0</v>
      </c>
      <c r="G123" s="375">
        <f t="shared" si="81"/>
        <v>0</v>
      </c>
      <c r="H123" s="623">
        <f t="shared" si="81"/>
        <v>0</v>
      </c>
      <c r="I123" s="375">
        <f t="shared" si="81"/>
        <v>0</v>
      </c>
      <c r="J123" s="529">
        <f t="shared" ref="J123" si="82">J124+J125+J126+J127+J128+J129+J130+J131+J132+J133+J134</f>
        <v>0</v>
      </c>
      <c r="K123" s="529">
        <f t="shared" si="81"/>
        <v>0</v>
      </c>
      <c r="L123" s="570">
        <f t="shared" si="81"/>
        <v>0</v>
      </c>
      <c r="M123" s="150">
        <f t="shared" ref="M123:AA123" si="83">M124+M125+M126+M127+M128+M129+M130+M131+M132+M133+M134</f>
        <v>0</v>
      </c>
      <c r="N123" s="162">
        <f t="shared" si="52"/>
        <v>0</v>
      </c>
      <c r="O123" s="108">
        <f t="shared" si="83"/>
        <v>0</v>
      </c>
      <c r="P123" s="109">
        <f t="shared" si="83"/>
        <v>0</v>
      </c>
      <c r="Q123" s="109">
        <f t="shared" si="83"/>
        <v>0</v>
      </c>
      <c r="R123" s="109">
        <f t="shared" si="83"/>
        <v>0</v>
      </c>
      <c r="S123" s="109">
        <f t="shared" si="83"/>
        <v>0</v>
      </c>
      <c r="T123" s="112">
        <f t="shared" si="83"/>
        <v>0</v>
      </c>
      <c r="U123" s="491">
        <f t="shared" si="48"/>
        <v>0</v>
      </c>
      <c r="V123" s="416">
        <f t="shared" si="83"/>
        <v>0</v>
      </c>
      <c r="W123" s="109">
        <f t="shared" si="83"/>
        <v>0</v>
      </c>
      <c r="X123" s="112">
        <f t="shared" si="83"/>
        <v>0</v>
      </c>
      <c r="Y123" s="112">
        <f t="shared" si="83"/>
        <v>0</v>
      </c>
      <c r="Z123" s="112">
        <f t="shared" si="83"/>
        <v>0</v>
      </c>
      <c r="AA123" s="113">
        <f t="shared" si="83"/>
        <v>0</v>
      </c>
      <c r="AB123" s="190"/>
      <c r="AC123" s="168"/>
    </row>
    <row r="124" spans="1:29" ht="15.75" hidden="1" thickBot="1" x14ac:dyDescent="0.3">
      <c r="B124" s="54"/>
      <c r="C124" s="2"/>
      <c r="D124" s="801" t="s">
        <v>354</v>
      </c>
      <c r="E124" s="801"/>
      <c r="F124" s="217"/>
      <c r="G124" s="373"/>
      <c r="H124" s="621"/>
      <c r="I124" s="373"/>
      <c r="J124" s="527">
        <f t="shared" ref="J124:L137" si="84">SUM(M124:Y124)</f>
        <v>0</v>
      </c>
      <c r="K124" s="527">
        <f t="shared" si="84"/>
        <v>0</v>
      </c>
      <c r="L124" s="568">
        <f t="shared" si="84"/>
        <v>0</v>
      </c>
      <c r="M124" s="141"/>
      <c r="N124" s="159">
        <f t="shared" si="52"/>
        <v>0</v>
      </c>
      <c r="O124" s="73"/>
      <c r="P124" s="1"/>
      <c r="Q124" s="1"/>
      <c r="R124" s="1"/>
      <c r="S124" s="1"/>
      <c r="T124" s="79"/>
      <c r="U124" s="489">
        <f t="shared" si="48"/>
        <v>0</v>
      </c>
      <c r="V124" s="414"/>
      <c r="W124" s="1"/>
      <c r="X124" s="79"/>
      <c r="Y124" s="79"/>
      <c r="Z124" s="79"/>
      <c r="AA124" s="44"/>
      <c r="AB124" s="190"/>
      <c r="AC124" s="168"/>
    </row>
    <row r="125" spans="1:29" ht="15.75" hidden="1" thickBot="1" x14ac:dyDescent="0.3">
      <c r="B125" s="54"/>
      <c r="C125" s="2"/>
      <c r="D125" s="801" t="s">
        <v>357</v>
      </c>
      <c r="E125" s="801"/>
      <c r="F125" s="217"/>
      <c r="G125" s="373"/>
      <c r="H125" s="621"/>
      <c r="I125" s="373"/>
      <c r="J125" s="527">
        <f t="shared" si="84"/>
        <v>0</v>
      </c>
      <c r="K125" s="527">
        <f t="shared" si="84"/>
        <v>0</v>
      </c>
      <c r="L125" s="568">
        <f t="shared" si="84"/>
        <v>0</v>
      </c>
      <c r="M125" s="141"/>
      <c r="N125" s="159">
        <f t="shared" si="52"/>
        <v>0</v>
      </c>
      <c r="O125" s="73"/>
      <c r="P125" s="1"/>
      <c r="Q125" s="1"/>
      <c r="R125" s="1"/>
      <c r="S125" s="1"/>
      <c r="T125" s="79"/>
      <c r="U125" s="489">
        <f t="shared" si="48"/>
        <v>0</v>
      </c>
      <c r="V125" s="414"/>
      <c r="W125" s="1"/>
      <c r="X125" s="79"/>
      <c r="Y125" s="79"/>
      <c r="Z125" s="79"/>
      <c r="AA125" s="44"/>
      <c r="AB125" s="190"/>
      <c r="AC125" s="168"/>
    </row>
    <row r="126" spans="1:29" ht="15.75" hidden="1" thickBot="1" x14ac:dyDescent="0.3">
      <c r="B126" s="54"/>
      <c r="C126" s="2"/>
      <c r="D126" s="801" t="s">
        <v>358</v>
      </c>
      <c r="E126" s="801"/>
      <c r="F126" s="217"/>
      <c r="G126" s="373"/>
      <c r="H126" s="621"/>
      <c r="I126" s="373"/>
      <c r="J126" s="527">
        <f t="shared" si="84"/>
        <v>0</v>
      </c>
      <c r="K126" s="527">
        <f t="shared" si="84"/>
        <v>0</v>
      </c>
      <c r="L126" s="568">
        <f t="shared" si="84"/>
        <v>0</v>
      </c>
      <c r="M126" s="141"/>
      <c r="N126" s="159">
        <f t="shared" si="52"/>
        <v>0</v>
      </c>
      <c r="O126" s="73"/>
      <c r="P126" s="1"/>
      <c r="Q126" s="1"/>
      <c r="R126" s="1"/>
      <c r="S126" s="1"/>
      <c r="T126" s="79"/>
      <c r="U126" s="489">
        <f t="shared" si="48"/>
        <v>0</v>
      </c>
      <c r="V126" s="414"/>
      <c r="W126" s="1"/>
      <c r="X126" s="79"/>
      <c r="Y126" s="79"/>
      <c r="Z126" s="79"/>
      <c r="AA126" s="44"/>
      <c r="AB126" s="190"/>
      <c r="AC126" s="168"/>
    </row>
    <row r="127" spans="1:29" ht="15.75" hidden="1" thickBot="1" x14ac:dyDescent="0.3">
      <c r="B127" s="54"/>
      <c r="C127" s="2"/>
      <c r="D127" s="801" t="s">
        <v>355</v>
      </c>
      <c r="E127" s="801"/>
      <c r="F127" s="217"/>
      <c r="G127" s="373"/>
      <c r="H127" s="621"/>
      <c r="I127" s="373"/>
      <c r="J127" s="527">
        <f t="shared" si="84"/>
        <v>0</v>
      </c>
      <c r="K127" s="527">
        <f t="shared" si="84"/>
        <v>0</v>
      </c>
      <c r="L127" s="568">
        <f t="shared" si="84"/>
        <v>0</v>
      </c>
      <c r="M127" s="141"/>
      <c r="N127" s="159">
        <f t="shared" si="52"/>
        <v>0</v>
      </c>
      <c r="O127" s="73"/>
      <c r="P127" s="1"/>
      <c r="Q127" s="1"/>
      <c r="R127" s="1"/>
      <c r="S127" s="1"/>
      <c r="T127" s="79"/>
      <c r="U127" s="489">
        <f t="shared" si="48"/>
        <v>0</v>
      </c>
      <c r="V127" s="414"/>
      <c r="W127" s="1"/>
      <c r="X127" s="79"/>
      <c r="Y127" s="79"/>
      <c r="Z127" s="79"/>
      <c r="AA127" s="44"/>
      <c r="AB127" s="190"/>
      <c r="AC127" s="168"/>
    </row>
    <row r="128" spans="1:29" ht="15.75" hidden="1" thickBot="1" x14ac:dyDescent="0.3">
      <c r="B128" s="54"/>
      <c r="C128" s="2"/>
      <c r="D128" s="801" t="s">
        <v>811</v>
      </c>
      <c r="E128" s="801"/>
      <c r="F128" s="217"/>
      <c r="G128" s="373"/>
      <c r="H128" s="621"/>
      <c r="I128" s="373"/>
      <c r="J128" s="527">
        <f t="shared" si="84"/>
        <v>0</v>
      </c>
      <c r="K128" s="527">
        <f t="shared" si="84"/>
        <v>0</v>
      </c>
      <c r="L128" s="568">
        <f t="shared" si="84"/>
        <v>0</v>
      </c>
      <c r="M128" s="141"/>
      <c r="N128" s="159">
        <f t="shared" si="52"/>
        <v>0</v>
      </c>
      <c r="O128" s="73"/>
      <c r="P128" s="1"/>
      <c r="Q128" s="1"/>
      <c r="R128" s="1"/>
      <c r="S128" s="1"/>
      <c r="T128" s="79"/>
      <c r="U128" s="489">
        <f t="shared" si="48"/>
        <v>0</v>
      </c>
      <c r="V128" s="414"/>
      <c r="W128" s="1"/>
      <c r="X128" s="79"/>
      <c r="Y128" s="79"/>
      <c r="Z128" s="79"/>
      <c r="AA128" s="44"/>
      <c r="AB128" s="190"/>
      <c r="AC128" s="168"/>
    </row>
    <row r="129" spans="1:29" ht="25.5" hidden="1" customHeight="1" x14ac:dyDescent="0.25">
      <c r="B129" s="54"/>
      <c r="C129" s="2"/>
      <c r="D129" s="798" t="s">
        <v>532</v>
      </c>
      <c r="E129" s="798"/>
      <c r="F129" s="227"/>
      <c r="G129" s="376"/>
      <c r="H129" s="624"/>
      <c r="I129" s="376"/>
      <c r="J129" s="530">
        <f t="shared" si="84"/>
        <v>0</v>
      </c>
      <c r="K129" s="530">
        <f t="shared" si="84"/>
        <v>0</v>
      </c>
      <c r="L129" s="571">
        <f t="shared" si="84"/>
        <v>0</v>
      </c>
      <c r="M129" s="151"/>
      <c r="N129" s="159">
        <f t="shared" si="52"/>
        <v>0</v>
      </c>
      <c r="O129" s="73"/>
      <c r="P129" s="1"/>
      <c r="Q129" s="1"/>
      <c r="R129" s="1"/>
      <c r="S129" s="1"/>
      <c r="T129" s="79"/>
      <c r="U129" s="489">
        <f t="shared" si="48"/>
        <v>0</v>
      </c>
      <c r="V129" s="414"/>
      <c r="W129" s="1"/>
      <c r="X129" s="79"/>
      <c r="Y129" s="79"/>
      <c r="Z129" s="79"/>
      <c r="AA129" s="44"/>
      <c r="AB129" s="190"/>
      <c r="AC129" s="168"/>
    </row>
    <row r="130" spans="1:29" ht="25.5" hidden="1" customHeight="1" x14ac:dyDescent="0.25">
      <c r="B130" s="54"/>
      <c r="C130" s="2"/>
      <c r="D130" s="798" t="s">
        <v>533</v>
      </c>
      <c r="E130" s="798"/>
      <c r="F130" s="227"/>
      <c r="G130" s="376"/>
      <c r="H130" s="624"/>
      <c r="I130" s="376"/>
      <c r="J130" s="530">
        <f t="shared" si="84"/>
        <v>0</v>
      </c>
      <c r="K130" s="530">
        <f t="shared" si="84"/>
        <v>0</v>
      </c>
      <c r="L130" s="571">
        <f t="shared" si="84"/>
        <v>0</v>
      </c>
      <c r="M130" s="151"/>
      <c r="N130" s="159">
        <f t="shared" si="52"/>
        <v>0</v>
      </c>
      <c r="O130" s="73"/>
      <c r="P130" s="1"/>
      <c r="Q130" s="1"/>
      <c r="R130" s="1"/>
      <c r="S130" s="1"/>
      <c r="T130" s="79"/>
      <c r="U130" s="489">
        <f t="shared" si="48"/>
        <v>0</v>
      </c>
      <c r="V130" s="414"/>
      <c r="W130" s="1"/>
      <c r="X130" s="79"/>
      <c r="Y130" s="79"/>
      <c r="Z130" s="79"/>
      <c r="AA130" s="44"/>
      <c r="AB130" s="190"/>
      <c r="AC130" s="168"/>
    </row>
    <row r="131" spans="1:29" ht="15.75" hidden="1" thickBot="1" x14ac:dyDescent="0.3">
      <c r="B131" s="54"/>
      <c r="C131" s="2"/>
      <c r="D131" s="801" t="s">
        <v>364</v>
      </c>
      <c r="E131" s="801"/>
      <c r="F131" s="217"/>
      <c r="G131" s="373"/>
      <c r="H131" s="621"/>
      <c r="I131" s="373"/>
      <c r="J131" s="527">
        <f t="shared" si="84"/>
        <v>0</v>
      </c>
      <c r="K131" s="527">
        <f t="shared" si="84"/>
        <v>0</v>
      </c>
      <c r="L131" s="568">
        <f t="shared" si="84"/>
        <v>0</v>
      </c>
      <c r="M131" s="141"/>
      <c r="N131" s="159">
        <f t="shared" si="52"/>
        <v>0</v>
      </c>
      <c r="O131" s="73"/>
      <c r="P131" s="1"/>
      <c r="Q131" s="1"/>
      <c r="R131" s="1"/>
      <c r="S131" s="1"/>
      <c r="T131" s="79"/>
      <c r="U131" s="489">
        <f t="shared" si="48"/>
        <v>0</v>
      </c>
      <c r="V131" s="414"/>
      <c r="W131" s="1"/>
      <c r="X131" s="79"/>
      <c r="Y131" s="79"/>
      <c r="Z131" s="79"/>
      <c r="AA131" s="44"/>
      <c r="AB131" s="190"/>
      <c r="AC131" s="168"/>
    </row>
    <row r="132" spans="1:29" ht="15.75" hidden="1" thickBot="1" x14ac:dyDescent="0.3">
      <c r="B132" s="54"/>
      <c r="C132" s="2"/>
      <c r="D132" s="801" t="s">
        <v>356</v>
      </c>
      <c r="E132" s="801"/>
      <c r="F132" s="217"/>
      <c r="G132" s="373"/>
      <c r="H132" s="621"/>
      <c r="I132" s="373"/>
      <c r="J132" s="527">
        <f t="shared" si="84"/>
        <v>0</v>
      </c>
      <c r="K132" s="527">
        <f t="shared" si="84"/>
        <v>0</v>
      </c>
      <c r="L132" s="568">
        <f t="shared" si="84"/>
        <v>0</v>
      </c>
      <c r="M132" s="141"/>
      <c r="N132" s="159">
        <f t="shared" si="52"/>
        <v>0</v>
      </c>
      <c r="O132" s="73"/>
      <c r="P132" s="1"/>
      <c r="Q132" s="1"/>
      <c r="R132" s="1"/>
      <c r="S132" s="1"/>
      <c r="T132" s="79"/>
      <c r="U132" s="489">
        <f t="shared" si="48"/>
        <v>0</v>
      </c>
      <c r="V132" s="414"/>
      <c r="W132" s="1"/>
      <c r="X132" s="79"/>
      <c r="Y132" s="79"/>
      <c r="Z132" s="79"/>
      <c r="AA132" s="44"/>
      <c r="AB132" s="190"/>
      <c r="AC132" s="168"/>
    </row>
    <row r="133" spans="1:29" ht="25.5" hidden="1" customHeight="1" x14ac:dyDescent="0.25">
      <c r="B133" s="54"/>
      <c r="C133" s="2"/>
      <c r="D133" s="798" t="s">
        <v>534</v>
      </c>
      <c r="E133" s="798"/>
      <c r="F133" s="227"/>
      <c r="G133" s="376"/>
      <c r="H133" s="624"/>
      <c r="I133" s="376"/>
      <c r="J133" s="530">
        <f t="shared" si="84"/>
        <v>0</v>
      </c>
      <c r="K133" s="530">
        <f t="shared" si="84"/>
        <v>0</v>
      </c>
      <c r="L133" s="571">
        <f t="shared" si="84"/>
        <v>0</v>
      </c>
      <c r="M133" s="151"/>
      <c r="N133" s="159">
        <f t="shared" si="52"/>
        <v>0</v>
      </c>
      <c r="O133" s="73"/>
      <c r="P133" s="1"/>
      <c r="Q133" s="1"/>
      <c r="R133" s="1"/>
      <c r="S133" s="1"/>
      <c r="T133" s="79"/>
      <c r="U133" s="489">
        <f t="shared" si="48"/>
        <v>0</v>
      </c>
      <c r="V133" s="414"/>
      <c r="W133" s="1"/>
      <c r="X133" s="79"/>
      <c r="Y133" s="79"/>
      <c r="Z133" s="79"/>
      <c r="AA133" s="44"/>
      <c r="AB133" s="190"/>
      <c r="AC133" s="168"/>
    </row>
    <row r="134" spans="1:29" ht="15.75" hidden="1" thickBot="1" x14ac:dyDescent="0.3">
      <c r="B134" s="54"/>
      <c r="C134" s="2"/>
      <c r="D134" s="801" t="s">
        <v>535</v>
      </c>
      <c r="E134" s="801"/>
      <c r="F134" s="217"/>
      <c r="G134" s="373"/>
      <c r="H134" s="621"/>
      <c r="I134" s="373"/>
      <c r="J134" s="527">
        <f t="shared" si="84"/>
        <v>0</v>
      </c>
      <c r="K134" s="527">
        <f t="shared" si="84"/>
        <v>0</v>
      </c>
      <c r="L134" s="568">
        <f t="shared" si="84"/>
        <v>0</v>
      </c>
      <c r="M134" s="141"/>
      <c r="N134" s="159">
        <f t="shared" si="52"/>
        <v>0</v>
      </c>
      <c r="O134" s="73"/>
      <c r="P134" s="1"/>
      <c r="Q134" s="1"/>
      <c r="R134" s="1"/>
      <c r="S134" s="1"/>
      <c r="T134" s="79"/>
      <c r="U134" s="489">
        <f t="shared" ref="U134:U197" si="85">SUM(O134:T134)</f>
        <v>0</v>
      </c>
      <c r="V134" s="414"/>
      <c r="W134" s="1"/>
      <c r="X134" s="79"/>
      <c r="Y134" s="79"/>
      <c r="Z134" s="79"/>
      <c r="AA134" s="44"/>
      <c r="AB134" s="190"/>
      <c r="AC134" s="168"/>
    </row>
    <row r="135" spans="1:29" s="41" customFormat="1" ht="15.75" hidden="1" thickBot="1" x14ac:dyDescent="0.3">
      <c r="A135" s="125" t="s">
        <v>235</v>
      </c>
      <c r="B135" s="106" t="s">
        <v>666</v>
      </c>
      <c r="C135" s="811" t="s">
        <v>236</v>
      </c>
      <c r="D135" s="812"/>
      <c r="E135" s="812"/>
      <c r="F135" s="228"/>
      <c r="G135" s="377"/>
      <c r="H135" s="625"/>
      <c r="I135" s="377"/>
      <c r="J135" s="531">
        <f t="shared" si="84"/>
        <v>0</v>
      </c>
      <c r="K135" s="531">
        <f t="shared" si="84"/>
        <v>0</v>
      </c>
      <c r="L135" s="572">
        <f t="shared" si="84"/>
        <v>0</v>
      </c>
      <c r="M135" s="152"/>
      <c r="N135" s="162">
        <f t="shared" si="52"/>
        <v>0</v>
      </c>
      <c r="O135" s="108"/>
      <c r="P135" s="109"/>
      <c r="Q135" s="109"/>
      <c r="R135" s="109"/>
      <c r="S135" s="109"/>
      <c r="T135" s="112"/>
      <c r="U135" s="491">
        <f t="shared" si="85"/>
        <v>0</v>
      </c>
      <c r="V135" s="416"/>
      <c r="W135" s="109"/>
      <c r="X135" s="112"/>
      <c r="Y135" s="112"/>
      <c r="Z135" s="112"/>
      <c r="AA135" s="113"/>
      <c r="AB135" s="190"/>
      <c r="AC135" s="168"/>
    </row>
    <row r="136" spans="1:29" s="41" customFormat="1" ht="15.75" hidden="1" thickBot="1" x14ac:dyDescent="0.3">
      <c r="A136" s="125" t="s">
        <v>237</v>
      </c>
      <c r="B136" s="106" t="s">
        <v>668</v>
      </c>
      <c r="C136" s="811" t="s">
        <v>238</v>
      </c>
      <c r="D136" s="812"/>
      <c r="E136" s="812"/>
      <c r="F136" s="228"/>
      <c r="G136" s="377"/>
      <c r="H136" s="625"/>
      <c r="I136" s="377"/>
      <c r="J136" s="531">
        <f t="shared" si="84"/>
        <v>0</v>
      </c>
      <c r="K136" s="531">
        <f t="shared" si="84"/>
        <v>0</v>
      </c>
      <c r="L136" s="572">
        <f t="shared" si="84"/>
        <v>0</v>
      </c>
      <c r="M136" s="152"/>
      <c r="N136" s="162">
        <f t="shared" si="52"/>
        <v>0</v>
      </c>
      <c r="O136" s="108"/>
      <c r="P136" s="109"/>
      <c r="Q136" s="109"/>
      <c r="R136" s="109"/>
      <c r="S136" s="109"/>
      <c r="T136" s="112"/>
      <c r="U136" s="491">
        <f t="shared" si="85"/>
        <v>0</v>
      </c>
      <c r="V136" s="416"/>
      <c r="W136" s="109"/>
      <c r="X136" s="112"/>
      <c r="Y136" s="112"/>
      <c r="Z136" s="112"/>
      <c r="AA136" s="113"/>
      <c r="AB136" s="190"/>
      <c r="AC136" s="168"/>
    </row>
    <row r="137" spans="1:29" s="41" customFormat="1" ht="15.75" hidden="1" thickBot="1" x14ac:dyDescent="0.3">
      <c r="A137" s="125" t="s">
        <v>239</v>
      </c>
      <c r="B137" s="106" t="s">
        <v>669</v>
      </c>
      <c r="C137" s="811" t="s">
        <v>240</v>
      </c>
      <c r="D137" s="812"/>
      <c r="E137" s="812"/>
      <c r="F137" s="228"/>
      <c r="G137" s="377"/>
      <c r="H137" s="625"/>
      <c r="I137" s="377"/>
      <c r="J137" s="531">
        <f t="shared" si="84"/>
        <v>0</v>
      </c>
      <c r="K137" s="531">
        <f t="shared" si="84"/>
        <v>0</v>
      </c>
      <c r="L137" s="572">
        <f t="shared" si="84"/>
        <v>0</v>
      </c>
      <c r="M137" s="152"/>
      <c r="N137" s="162">
        <f t="shared" ref="N137:N202" si="86">SUM(L137:M137)</f>
        <v>0</v>
      </c>
      <c r="O137" s="108"/>
      <c r="P137" s="109"/>
      <c r="Q137" s="109"/>
      <c r="R137" s="109"/>
      <c r="S137" s="109"/>
      <c r="T137" s="112"/>
      <c r="U137" s="491">
        <f t="shared" si="85"/>
        <v>0</v>
      </c>
      <c r="V137" s="416"/>
      <c r="W137" s="109"/>
      <c r="X137" s="112"/>
      <c r="Y137" s="112"/>
      <c r="Z137" s="112"/>
      <c r="AA137" s="113"/>
      <c r="AB137" s="190"/>
      <c r="AC137" s="168"/>
    </row>
    <row r="138" spans="1:29" s="41" customFormat="1" ht="15.75" hidden="1" thickBot="1" x14ac:dyDescent="0.3">
      <c r="A138" s="125" t="s">
        <v>241</v>
      </c>
      <c r="B138" s="106" t="s">
        <v>670</v>
      </c>
      <c r="C138" s="811" t="s">
        <v>242</v>
      </c>
      <c r="D138" s="812"/>
      <c r="E138" s="812"/>
      <c r="F138" s="228">
        <f t="shared" ref="F138:L138" si="87">F139+F140+F141+F142+F143+F144+F145+F146+F147+F148</f>
        <v>0</v>
      </c>
      <c r="G138" s="377">
        <f t="shared" si="87"/>
        <v>0</v>
      </c>
      <c r="H138" s="625">
        <f t="shared" si="87"/>
        <v>0</v>
      </c>
      <c r="I138" s="377">
        <f t="shared" si="87"/>
        <v>0</v>
      </c>
      <c r="J138" s="531">
        <f t="shared" ref="J138" si="88">J139+J140+J141+J142+J143+J144+J145+J146+J147+J148</f>
        <v>0</v>
      </c>
      <c r="K138" s="531">
        <f t="shared" si="87"/>
        <v>0</v>
      </c>
      <c r="L138" s="572">
        <f t="shared" si="87"/>
        <v>0</v>
      </c>
      <c r="M138" s="152">
        <f t="shared" ref="M138:AA138" si="89">M139+M140+M141+M142+M143+M144+M145+M146+M147+M148</f>
        <v>0</v>
      </c>
      <c r="N138" s="162">
        <f t="shared" si="86"/>
        <v>0</v>
      </c>
      <c r="O138" s="108">
        <f t="shared" si="89"/>
        <v>0</v>
      </c>
      <c r="P138" s="109">
        <f t="shared" si="89"/>
        <v>0</v>
      </c>
      <c r="Q138" s="109">
        <f t="shared" si="89"/>
        <v>0</v>
      </c>
      <c r="R138" s="109">
        <f t="shared" si="89"/>
        <v>0</v>
      </c>
      <c r="S138" s="109">
        <f t="shared" si="89"/>
        <v>0</v>
      </c>
      <c r="T138" s="112">
        <f t="shared" si="89"/>
        <v>0</v>
      </c>
      <c r="U138" s="491">
        <f t="shared" si="85"/>
        <v>0</v>
      </c>
      <c r="V138" s="416">
        <f t="shared" si="89"/>
        <v>0</v>
      </c>
      <c r="W138" s="109">
        <f t="shared" si="89"/>
        <v>0</v>
      </c>
      <c r="X138" s="112">
        <f t="shared" si="89"/>
        <v>0</v>
      </c>
      <c r="Y138" s="112">
        <f t="shared" si="89"/>
        <v>0</v>
      </c>
      <c r="Z138" s="112">
        <f t="shared" si="89"/>
        <v>0</v>
      </c>
      <c r="AA138" s="113">
        <f t="shared" si="89"/>
        <v>0</v>
      </c>
      <c r="AB138" s="190"/>
      <c r="AC138" s="168"/>
    </row>
    <row r="139" spans="1:29" ht="15.75" hidden="1" thickBot="1" x14ac:dyDescent="0.3">
      <c r="B139" s="54"/>
      <c r="C139" s="2"/>
      <c r="D139" s="801" t="s">
        <v>359</v>
      </c>
      <c r="E139" s="801"/>
      <c r="F139" s="217"/>
      <c r="G139" s="373"/>
      <c r="H139" s="621"/>
      <c r="I139" s="373"/>
      <c r="J139" s="527">
        <f t="shared" ref="J139:L149" si="90">SUM(M139:Y139)</f>
        <v>0</v>
      </c>
      <c r="K139" s="527">
        <f t="shared" si="90"/>
        <v>0</v>
      </c>
      <c r="L139" s="568">
        <f t="shared" si="90"/>
        <v>0</v>
      </c>
      <c r="M139" s="141"/>
      <c r="N139" s="159">
        <f t="shared" si="86"/>
        <v>0</v>
      </c>
      <c r="O139" s="73"/>
      <c r="P139" s="1"/>
      <c r="Q139" s="1"/>
      <c r="R139" s="1"/>
      <c r="S139" s="1"/>
      <c r="T139" s="79"/>
      <c r="U139" s="489">
        <f t="shared" si="85"/>
        <v>0</v>
      </c>
      <c r="V139" s="414"/>
      <c r="W139" s="1"/>
      <c r="X139" s="79"/>
      <c r="Y139" s="79"/>
      <c r="Z139" s="79"/>
      <c r="AA139" s="44"/>
      <c r="AB139" s="190"/>
      <c r="AC139" s="168"/>
    </row>
    <row r="140" spans="1:29" ht="15.75" hidden="1" thickBot="1" x14ac:dyDescent="0.3">
      <c r="B140" s="54"/>
      <c r="C140" s="2"/>
      <c r="D140" s="801" t="s">
        <v>360</v>
      </c>
      <c r="E140" s="801"/>
      <c r="F140" s="217"/>
      <c r="G140" s="373"/>
      <c r="H140" s="621"/>
      <c r="I140" s="373"/>
      <c r="J140" s="527">
        <f t="shared" si="90"/>
        <v>0</v>
      </c>
      <c r="K140" s="527">
        <f t="shared" si="90"/>
        <v>0</v>
      </c>
      <c r="L140" s="568">
        <f t="shared" si="90"/>
        <v>0</v>
      </c>
      <c r="M140" s="141"/>
      <c r="N140" s="159">
        <f t="shared" si="86"/>
        <v>0</v>
      </c>
      <c r="O140" s="73"/>
      <c r="P140" s="1"/>
      <c r="Q140" s="1"/>
      <c r="R140" s="1"/>
      <c r="S140" s="1"/>
      <c r="T140" s="79"/>
      <c r="U140" s="489">
        <f t="shared" si="85"/>
        <v>0</v>
      </c>
      <c r="V140" s="414"/>
      <c r="W140" s="1"/>
      <c r="X140" s="79"/>
      <c r="Y140" s="79"/>
      <c r="Z140" s="79"/>
      <c r="AA140" s="44"/>
      <c r="AB140" s="190"/>
      <c r="AC140" s="168"/>
    </row>
    <row r="141" spans="1:29" ht="15.75" hidden="1" thickBot="1" x14ac:dyDescent="0.3">
      <c r="B141" s="54"/>
      <c r="C141" s="2"/>
      <c r="D141" s="801" t="s">
        <v>361</v>
      </c>
      <c r="E141" s="801"/>
      <c r="F141" s="217"/>
      <c r="G141" s="373"/>
      <c r="H141" s="621"/>
      <c r="I141" s="373"/>
      <c r="J141" s="527">
        <f t="shared" si="90"/>
        <v>0</v>
      </c>
      <c r="K141" s="527">
        <f t="shared" si="90"/>
        <v>0</v>
      </c>
      <c r="L141" s="568">
        <f t="shared" si="90"/>
        <v>0</v>
      </c>
      <c r="M141" s="141"/>
      <c r="N141" s="159">
        <f t="shared" si="86"/>
        <v>0</v>
      </c>
      <c r="O141" s="73"/>
      <c r="P141" s="1"/>
      <c r="Q141" s="1"/>
      <c r="R141" s="1"/>
      <c r="S141" s="1"/>
      <c r="T141" s="79"/>
      <c r="U141" s="489">
        <f t="shared" si="85"/>
        <v>0</v>
      </c>
      <c r="V141" s="414"/>
      <c r="W141" s="1"/>
      <c r="X141" s="79"/>
      <c r="Y141" s="79"/>
      <c r="Z141" s="79"/>
      <c r="AA141" s="44"/>
      <c r="AB141" s="190"/>
      <c r="AC141" s="168"/>
    </row>
    <row r="142" spans="1:29" ht="15.75" hidden="1" thickBot="1" x14ac:dyDescent="0.3">
      <c r="B142" s="54"/>
      <c r="C142" s="2"/>
      <c r="D142" s="801" t="s">
        <v>362</v>
      </c>
      <c r="E142" s="801"/>
      <c r="F142" s="217"/>
      <c r="G142" s="373"/>
      <c r="H142" s="621"/>
      <c r="I142" s="373"/>
      <c r="J142" s="527">
        <f t="shared" si="90"/>
        <v>0</v>
      </c>
      <c r="K142" s="527">
        <f t="shared" si="90"/>
        <v>0</v>
      </c>
      <c r="L142" s="568">
        <f t="shared" si="90"/>
        <v>0</v>
      </c>
      <c r="M142" s="141"/>
      <c r="N142" s="159">
        <f t="shared" si="86"/>
        <v>0</v>
      </c>
      <c r="O142" s="73"/>
      <c r="P142" s="1"/>
      <c r="Q142" s="1"/>
      <c r="R142" s="1"/>
      <c r="S142" s="1"/>
      <c r="T142" s="79"/>
      <c r="U142" s="489">
        <f t="shared" si="85"/>
        <v>0</v>
      </c>
      <c r="V142" s="414"/>
      <c r="W142" s="1"/>
      <c r="X142" s="79"/>
      <c r="Y142" s="79"/>
      <c r="Z142" s="79"/>
      <c r="AA142" s="44"/>
      <c r="AB142" s="190"/>
      <c r="AC142" s="168"/>
    </row>
    <row r="143" spans="1:29" ht="15.75" hidden="1" thickBot="1" x14ac:dyDescent="0.3">
      <c r="B143" s="54"/>
      <c r="C143" s="2"/>
      <c r="D143" s="801" t="s">
        <v>363</v>
      </c>
      <c r="E143" s="801"/>
      <c r="F143" s="217"/>
      <c r="G143" s="373"/>
      <c r="H143" s="621"/>
      <c r="I143" s="373"/>
      <c r="J143" s="527">
        <f t="shared" si="90"/>
        <v>0</v>
      </c>
      <c r="K143" s="527">
        <f t="shared" si="90"/>
        <v>0</v>
      </c>
      <c r="L143" s="568">
        <f t="shared" si="90"/>
        <v>0</v>
      </c>
      <c r="M143" s="141"/>
      <c r="N143" s="159">
        <f t="shared" si="86"/>
        <v>0</v>
      </c>
      <c r="O143" s="73"/>
      <c r="P143" s="1"/>
      <c r="Q143" s="1"/>
      <c r="R143" s="1"/>
      <c r="S143" s="1"/>
      <c r="T143" s="79"/>
      <c r="U143" s="489">
        <f t="shared" si="85"/>
        <v>0</v>
      </c>
      <c r="V143" s="414"/>
      <c r="W143" s="1"/>
      <c r="X143" s="79"/>
      <c r="Y143" s="79"/>
      <c r="Z143" s="79"/>
      <c r="AA143" s="44"/>
      <c r="AB143" s="190"/>
      <c r="AC143" s="168"/>
    </row>
    <row r="144" spans="1:29" ht="25.5" hidden="1" customHeight="1" x14ac:dyDescent="0.25">
      <c r="B144" s="54"/>
      <c r="C144" s="2"/>
      <c r="D144" s="798" t="s">
        <v>536</v>
      </c>
      <c r="E144" s="798"/>
      <c r="F144" s="227"/>
      <c r="G144" s="376"/>
      <c r="H144" s="624"/>
      <c r="I144" s="376"/>
      <c r="J144" s="530">
        <f t="shared" si="90"/>
        <v>0</v>
      </c>
      <c r="K144" s="530">
        <f t="shared" si="90"/>
        <v>0</v>
      </c>
      <c r="L144" s="571">
        <f t="shared" si="90"/>
        <v>0</v>
      </c>
      <c r="M144" s="151"/>
      <c r="N144" s="159">
        <f t="shared" si="86"/>
        <v>0</v>
      </c>
      <c r="O144" s="73"/>
      <c r="P144" s="1"/>
      <c r="Q144" s="1"/>
      <c r="R144" s="1"/>
      <c r="S144" s="1"/>
      <c r="T144" s="79"/>
      <c r="U144" s="489">
        <f t="shared" si="85"/>
        <v>0</v>
      </c>
      <c r="V144" s="414"/>
      <c r="W144" s="1"/>
      <c r="X144" s="79"/>
      <c r="Y144" s="79"/>
      <c r="Z144" s="79"/>
      <c r="AA144" s="44"/>
      <c r="AB144" s="190"/>
      <c r="AC144" s="168"/>
    </row>
    <row r="145" spans="1:29" ht="25.5" hidden="1" customHeight="1" x14ac:dyDescent="0.25">
      <c r="B145" s="54"/>
      <c r="C145" s="2"/>
      <c r="D145" s="798" t="s">
        <v>539</v>
      </c>
      <c r="E145" s="798"/>
      <c r="F145" s="227"/>
      <c r="G145" s="376"/>
      <c r="H145" s="624"/>
      <c r="I145" s="376"/>
      <c r="J145" s="530">
        <f t="shared" si="90"/>
        <v>0</v>
      </c>
      <c r="K145" s="530">
        <f t="shared" si="90"/>
        <v>0</v>
      </c>
      <c r="L145" s="571">
        <f t="shared" si="90"/>
        <v>0</v>
      </c>
      <c r="M145" s="151"/>
      <c r="N145" s="159">
        <f t="shared" si="86"/>
        <v>0</v>
      </c>
      <c r="O145" s="73"/>
      <c r="P145" s="1"/>
      <c r="Q145" s="1"/>
      <c r="R145" s="1"/>
      <c r="S145" s="1"/>
      <c r="T145" s="79"/>
      <c r="U145" s="489">
        <f t="shared" si="85"/>
        <v>0</v>
      </c>
      <c r="V145" s="414"/>
      <c r="W145" s="1"/>
      <c r="X145" s="79"/>
      <c r="Y145" s="79"/>
      <c r="Z145" s="79"/>
      <c r="AA145" s="44"/>
      <c r="AB145" s="190"/>
      <c r="AC145" s="168"/>
    </row>
    <row r="146" spans="1:29" ht="15.75" hidden="1" thickBot="1" x14ac:dyDescent="0.3">
      <c r="B146" s="54"/>
      <c r="C146" s="2"/>
      <c r="D146" s="801" t="s">
        <v>365</v>
      </c>
      <c r="E146" s="801"/>
      <c r="F146" s="217"/>
      <c r="G146" s="373"/>
      <c r="H146" s="621"/>
      <c r="I146" s="373"/>
      <c r="J146" s="527">
        <f t="shared" si="90"/>
        <v>0</v>
      </c>
      <c r="K146" s="527">
        <f t="shared" si="90"/>
        <v>0</v>
      </c>
      <c r="L146" s="568">
        <f t="shared" si="90"/>
        <v>0</v>
      </c>
      <c r="M146" s="141"/>
      <c r="N146" s="159">
        <f t="shared" si="86"/>
        <v>0</v>
      </c>
      <c r="O146" s="73"/>
      <c r="P146" s="1"/>
      <c r="Q146" s="1"/>
      <c r="R146" s="1"/>
      <c r="S146" s="1"/>
      <c r="T146" s="79"/>
      <c r="U146" s="489">
        <f t="shared" si="85"/>
        <v>0</v>
      </c>
      <c r="V146" s="414"/>
      <c r="W146" s="1"/>
      <c r="X146" s="79"/>
      <c r="Y146" s="79"/>
      <c r="Z146" s="79"/>
      <c r="AA146" s="44"/>
      <c r="AB146" s="190"/>
      <c r="AC146" s="168"/>
    </row>
    <row r="147" spans="1:29" ht="25.5" hidden="1" customHeight="1" x14ac:dyDescent="0.25">
      <c r="B147" s="54"/>
      <c r="C147" s="2"/>
      <c r="D147" s="798" t="s">
        <v>542</v>
      </c>
      <c r="E147" s="798"/>
      <c r="F147" s="227"/>
      <c r="G147" s="376"/>
      <c r="H147" s="624"/>
      <c r="I147" s="376"/>
      <c r="J147" s="530">
        <f t="shared" si="90"/>
        <v>0</v>
      </c>
      <c r="K147" s="530">
        <f t="shared" si="90"/>
        <v>0</v>
      </c>
      <c r="L147" s="571">
        <f t="shared" si="90"/>
        <v>0</v>
      </c>
      <c r="M147" s="151"/>
      <c r="N147" s="159">
        <f t="shared" si="86"/>
        <v>0</v>
      </c>
      <c r="O147" s="73"/>
      <c r="P147" s="1"/>
      <c r="Q147" s="1"/>
      <c r="R147" s="1"/>
      <c r="S147" s="1"/>
      <c r="T147" s="79"/>
      <c r="U147" s="489">
        <f t="shared" si="85"/>
        <v>0</v>
      </c>
      <c r="V147" s="414"/>
      <c r="W147" s="1"/>
      <c r="X147" s="79"/>
      <c r="Y147" s="79"/>
      <c r="Z147" s="79"/>
      <c r="AA147" s="44"/>
      <c r="AB147" s="190"/>
      <c r="AC147" s="168"/>
    </row>
    <row r="148" spans="1:29" ht="15.75" hidden="1" thickBot="1" x14ac:dyDescent="0.3">
      <c r="B148" s="54"/>
      <c r="C148" s="2"/>
      <c r="D148" s="801" t="s">
        <v>543</v>
      </c>
      <c r="E148" s="801"/>
      <c r="F148" s="217"/>
      <c r="G148" s="373"/>
      <c r="H148" s="621"/>
      <c r="I148" s="373"/>
      <c r="J148" s="527">
        <f t="shared" si="90"/>
        <v>0</v>
      </c>
      <c r="K148" s="527">
        <f t="shared" si="90"/>
        <v>0</v>
      </c>
      <c r="L148" s="568">
        <f t="shared" si="90"/>
        <v>0</v>
      </c>
      <c r="M148" s="141"/>
      <c r="N148" s="159">
        <f t="shared" si="86"/>
        <v>0</v>
      </c>
      <c r="O148" s="73"/>
      <c r="P148" s="1"/>
      <c r="Q148" s="1"/>
      <c r="R148" s="1"/>
      <c r="S148" s="1"/>
      <c r="T148" s="79"/>
      <c r="U148" s="489">
        <f t="shared" si="85"/>
        <v>0</v>
      </c>
      <c r="V148" s="414"/>
      <c r="W148" s="1"/>
      <c r="X148" s="79"/>
      <c r="Y148" s="79"/>
      <c r="Z148" s="79"/>
      <c r="AA148" s="44"/>
      <c r="AB148" s="190"/>
      <c r="AC148" s="168"/>
    </row>
    <row r="149" spans="1:29" s="41" customFormat="1" ht="15.75" hidden="1" thickBot="1" x14ac:dyDescent="0.3">
      <c r="A149" s="125" t="s">
        <v>243</v>
      </c>
      <c r="B149" s="134" t="s">
        <v>671</v>
      </c>
      <c r="C149" s="851" t="s">
        <v>244</v>
      </c>
      <c r="D149" s="852"/>
      <c r="E149" s="852"/>
      <c r="F149" s="229"/>
      <c r="G149" s="378"/>
      <c r="H149" s="626"/>
      <c r="I149" s="378"/>
      <c r="J149" s="532">
        <f t="shared" si="90"/>
        <v>0</v>
      </c>
      <c r="K149" s="532">
        <f t="shared" si="90"/>
        <v>0</v>
      </c>
      <c r="L149" s="573">
        <f t="shared" si="90"/>
        <v>0</v>
      </c>
      <c r="M149" s="153"/>
      <c r="N149" s="162">
        <f t="shared" si="86"/>
        <v>0</v>
      </c>
      <c r="O149" s="108"/>
      <c r="P149" s="109"/>
      <c r="Q149" s="109"/>
      <c r="R149" s="109"/>
      <c r="S149" s="109"/>
      <c r="T149" s="112"/>
      <c r="U149" s="491">
        <f t="shared" si="85"/>
        <v>0</v>
      </c>
      <c r="V149" s="416"/>
      <c r="W149" s="109"/>
      <c r="X149" s="112"/>
      <c r="Y149" s="112"/>
      <c r="Z149" s="112"/>
      <c r="AA149" s="113"/>
      <c r="AB149" s="190"/>
      <c r="AC149" s="168"/>
    </row>
    <row r="150" spans="1:29" ht="15.75" thickBot="1" x14ac:dyDescent="0.3">
      <c r="B150" s="98" t="s">
        <v>245</v>
      </c>
      <c r="C150" s="807" t="s">
        <v>246</v>
      </c>
      <c r="D150" s="808"/>
      <c r="E150" s="808"/>
      <c r="F150" s="220">
        <f t="shared" ref="F150:L150" si="91">F151+F152+F155+F156+F159+F160+F161</f>
        <v>76200</v>
      </c>
      <c r="G150" s="369">
        <f t="shared" si="91"/>
        <v>76200</v>
      </c>
      <c r="H150" s="617">
        <f t="shared" si="91"/>
        <v>354620</v>
      </c>
      <c r="I150" s="369">
        <f t="shared" si="91"/>
        <v>354620</v>
      </c>
      <c r="J150" s="523">
        <f t="shared" ref="J150" si="92">J151+J152+J155+J156+J159+J160+J161</f>
        <v>368330</v>
      </c>
      <c r="K150" s="523">
        <f t="shared" si="91"/>
        <v>697003</v>
      </c>
      <c r="L150" s="564">
        <f t="shared" si="91"/>
        <v>697003</v>
      </c>
      <c r="M150" s="144">
        <f t="shared" ref="M150:AA150" si="93">M151+M152+M155+M156+M159+M160+M161</f>
        <v>0</v>
      </c>
      <c r="N150" s="156">
        <f t="shared" si="86"/>
        <v>697003</v>
      </c>
      <c r="O150" s="84">
        <f t="shared" si="93"/>
        <v>0</v>
      </c>
      <c r="P150" s="85">
        <f t="shared" si="93"/>
        <v>0</v>
      </c>
      <c r="Q150" s="85">
        <f t="shared" si="93"/>
        <v>0</v>
      </c>
      <c r="R150" s="85">
        <f t="shared" si="93"/>
        <v>0</v>
      </c>
      <c r="S150" s="85">
        <f t="shared" si="93"/>
        <v>0</v>
      </c>
      <c r="T150" s="88">
        <f t="shared" si="93"/>
        <v>0</v>
      </c>
      <c r="U150" s="484">
        <f t="shared" si="85"/>
        <v>0</v>
      </c>
      <c r="V150" s="409">
        <f t="shared" si="93"/>
        <v>0</v>
      </c>
      <c r="W150" s="85">
        <f t="shared" si="93"/>
        <v>28382</v>
      </c>
      <c r="X150" s="88">
        <f t="shared" si="93"/>
        <v>156066</v>
      </c>
      <c r="Y150" s="88">
        <f t="shared" si="93"/>
        <v>57025</v>
      </c>
      <c r="Z150" s="88">
        <f t="shared" si="93"/>
        <v>30405</v>
      </c>
      <c r="AA150" s="89">
        <f t="shared" si="93"/>
        <v>425125</v>
      </c>
      <c r="AB150" s="190"/>
      <c r="AC150" s="168"/>
    </row>
    <row r="151" spans="1:29" s="18" customFormat="1" hidden="1" x14ac:dyDescent="0.25">
      <c r="A151" s="125" t="s">
        <v>247</v>
      </c>
      <c r="B151" s="114" t="s">
        <v>672</v>
      </c>
      <c r="C151" s="834" t="s">
        <v>248</v>
      </c>
      <c r="D151" s="835"/>
      <c r="E151" s="835"/>
      <c r="F151" s="216"/>
      <c r="G151" s="364"/>
      <c r="H151" s="612"/>
      <c r="I151" s="364"/>
      <c r="J151" s="518">
        <f>SUM(M151:Y151)</f>
        <v>0</v>
      </c>
      <c r="K151" s="518">
        <f>SUM(N151:Z151)</f>
        <v>0</v>
      </c>
      <c r="L151" s="559">
        <f>SUM(O151:AA151)</f>
        <v>0</v>
      </c>
      <c r="M151" s="140"/>
      <c r="N151" s="158">
        <f t="shared" si="86"/>
        <v>0</v>
      </c>
      <c r="O151" s="92"/>
      <c r="P151" s="93"/>
      <c r="Q151" s="93"/>
      <c r="R151" s="93"/>
      <c r="S151" s="93"/>
      <c r="T151" s="96"/>
      <c r="U151" s="487">
        <f t="shared" si="85"/>
        <v>0</v>
      </c>
      <c r="V151" s="412"/>
      <c r="W151" s="93"/>
      <c r="X151" s="96"/>
      <c r="Y151" s="96"/>
      <c r="Z151" s="96"/>
      <c r="AA151" s="97"/>
      <c r="AB151" s="190"/>
      <c r="AC151" s="168"/>
    </row>
    <row r="152" spans="1:29" s="18" customFormat="1" hidden="1" x14ac:dyDescent="0.25">
      <c r="A152" s="125" t="s">
        <v>249</v>
      </c>
      <c r="B152" s="90" t="s">
        <v>673</v>
      </c>
      <c r="C152" s="803" t="s">
        <v>250</v>
      </c>
      <c r="D152" s="804"/>
      <c r="E152" s="804"/>
      <c r="F152" s="218">
        <f t="shared" ref="F152:L152" si="94">F153+F154</f>
        <v>0</v>
      </c>
      <c r="G152" s="366">
        <f t="shared" si="94"/>
        <v>0</v>
      </c>
      <c r="H152" s="614">
        <f t="shared" si="94"/>
        <v>0</v>
      </c>
      <c r="I152" s="366">
        <f t="shared" si="94"/>
        <v>0</v>
      </c>
      <c r="J152" s="520">
        <f t="shared" ref="J152" si="95">J153+J154</f>
        <v>0</v>
      </c>
      <c r="K152" s="520">
        <f t="shared" si="94"/>
        <v>0</v>
      </c>
      <c r="L152" s="561">
        <f t="shared" si="94"/>
        <v>0</v>
      </c>
      <c r="M152" s="142">
        <f t="shared" ref="M152:AA152" si="96">M153+M154</f>
        <v>0</v>
      </c>
      <c r="N152" s="158">
        <f t="shared" si="86"/>
        <v>0</v>
      </c>
      <c r="O152" s="92">
        <f t="shared" si="96"/>
        <v>0</v>
      </c>
      <c r="P152" s="93">
        <f t="shared" si="96"/>
        <v>0</v>
      </c>
      <c r="Q152" s="93">
        <f t="shared" si="96"/>
        <v>0</v>
      </c>
      <c r="R152" s="93">
        <f t="shared" si="96"/>
        <v>0</v>
      </c>
      <c r="S152" s="93">
        <f t="shared" si="96"/>
        <v>0</v>
      </c>
      <c r="T152" s="96">
        <f t="shared" si="96"/>
        <v>0</v>
      </c>
      <c r="U152" s="487">
        <f t="shared" si="85"/>
        <v>0</v>
      </c>
      <c r="V152" s="412">
        <f t="shared" si="96"/>
        <v>0</v>
      </c>
      <c r="W152" s="93">
        <f t="shared" si="96"/>
        <v>0</v>
      </c>
      <c r="X152" s="96">
        <f t="shared" si="96"/>
        <v>0</v>
      </c>
      <c r="Y152" s="96">
        <f t="shared" si="96"/>
        <v>0</v>
      </c>
      <c r="Z152" s="96">
        <f t="shared" si="96"/>
        <v>0</v>
      </c>
      <c r="AA152" s="97">
        <f t="shared" si="96"/>
        <v>0</v>
      </c>
      <c r="AB152" s="190"/>
      <c r="AC152" s="168"/>
    </row>
    <row r="153" spans="1:29" hidden="1" x14ac:dyDescent="0.25">
      <c r="B153" s="54"/>
      <c r="C153" s="2"/>
      <c r="D153" s="801" t="s">
        <v>250</v>
      </c>
      <c r="E153" s="801"/>
      <c r="F153" s="217"/>
      <c r="G153" s="373"/>
      <c r="H153" s="621"/>
      <c r="I153" s="373"/>
      <c r="J153" s="527">
        <f t="shared" ref="J153:L155" si="97">SUM(M153:Y153)</f>
        <v>0</v>
      </c>
      <c r="K153" s="527">
        <f t="shared" si="97"/>
        <v>0</v>
      </c>
      <c r="L153" s="568">
        <f t="shared" si="97"/>
        <v>0</v>
      </c>
      <c r="M153" s="141"/>
      <c r="N153" s="159">
        <f t="shared" si="86"/>
        <v>0</v>
      </c>
      <c r="O153" s="73"/>
      <c r="P153" s="1"/>
      <c r="Q153" s="1"/>
      <c r="R153" s="1"/>
      <c r="S153" s="1"/>
      <c r="T153" s="79"/>
      <c r="U153" s="489">
        <f t="shared" si="85"/>
        <v>0</v>
      </c>
      <c r="V153" s="414"/>
      <c r="W153" s="1"/>
      <c r="X153" s="79"/>
      <c r="Y153" s="79"/>
      <c r="Z153" s="79"/>
      <c r="AA153" s="44"/>
      <c r="AB153" s="190"/>
      <c r="AC153" s="168"/>
    </row>
    <row r="154" spans="1:29" hidden="1" x14ac:dyDescent="0.25">
      <c r="B154" s="54"/>
      <c r="C154" s="2"/>
      <c r="D154" s="801" t="s">
        <v>349</v>
      </c>
      <c r="E154" s="801"/>
      <c r="F154" s="217"/>
      <c r="G154" s="373"/>
      <c r="H154" s="621"/>
      <c r="I154" s="373"/>
      <c r="J154" s="527">
        <f t="shared" si="97"/>
        <v>0</v>
      </c>
      <c r="K154" s="527">
        <f t="shared" si="97"/>
        <v>0</v>
      </c>
      <c r="L154" s="568">
        <f t="shared" si="97"/>
        <v>0</v>
      </c>
      <c r="M154" s="141"/>
      <c r="N154" s="159">
        <f t="shared" si="86"/>
        <v>0</v>
      </c>
      <c r="O154" s="73"/>
      <c r="P154" s="1"/>
      <c r="Q154" s="1"/>
      <c r="R154" s="1"/>
      <c r="S154" s="1"/>
      <c r="T154" s="79"/>
      <c r="U154" s="489">
        <f t="shared" si="85"/>
        <v>0</v>
      </c>
      <c r="V154" s="414"/>
      <c r="W154" s="1"/>
      <c r="X154" s="79"/>
      <c r="Y154" s="79"/>
      <c r="Z154" s="79"/>
      <c r="AA154" s="44"/>
      <c r="AB154" s="190"/>
      <c r="AC154" s="168"/>
    </row>
    <row r="155" spans="1:29" s="18" customFormat="1" hidden="1" x14ac:dyDescent="0.25">
      <c r="A155" s="125" t="s">
        <v>251</v>
      </c>
      <c r="B155" s="90" t="s">
        <v>674</v>
      </c>
      <c r="C155" s="803" t="s">
        <v>252</v>
      </c>
      <c r="D155" s="804"/>
      <c r="E155" s="804"/>
      <c r="F155" s="218"/>
      <c r="G155" s="366"/>
      <c r="H155" s="614"/>
      <c r="I155" s="366"/>
      <c r="J155" s="520">
        <f t="shared" si="97"/>
        <v>0</v>
      </c>
      <c r="K155" s="520">
        <f t="shared" si="97"/>
        <v>0</v>
      </c>
      <c r="L155" s="561">
        <f t="shared" si="97"/>
        <v>0</v>
      </c>
      <c r="M155" s="142"/>
      <c r="N155" s="158">
        <f t="shared" si="86"/>
        <v>0</v>
      </c>
      <c r="O155" s="92"/>
      <c r="P155" s="93"/>
      <c r="Q155" s="93"/>
      <c r="R155" s="93"/>
      <c r="S155" s="93"/>
      <c r="T155" s="96"/>
      <c r="U155" s="487">
        <f t="shared" si="85"/>
        <v>0</v>
      </c>
      <c r="V155" s="412"/>
      <c r="W155" s="93"/>
      <c r="X155" s="96"/>
      <c r="Y155" s="96"/>
      <c r="Z155" s="96"/>
      <c r="AA155" s="97"/>
      <c r="AB155" s="190"/>
      <c r="AC155" s="168"/>
    </row>
    <row r="156" spans="1:29" s="18" customFormat="1" x14ac:dyDescent="0.25">
      <c r="A156" s="125" t="s">
        <v>253</v>
      </c>
      <c r="B156" s="90" t="s">
        <v>675</v>
      </c>
      <c r="C156" s="803" t="s">
        <v>254</v>
      </c>
      <c r="D156" s="804"/>
      <c r="E156" s="804"/>
      <c r="F156" s="218">
        <f>SUM(F157:F158)</f>
        <v>60000</v>
      </c>
      <c r="G156" s="366">
        <f>SUM(G157:G158)</f>
        <v>60000</v>
      </c>
      <c r="H156" s="614">
        <f>SUM(H157:H158)</f>
        <v>325000</v>
      </c>
      <c r="I156" s="366">
        <f>SUM(I157:I158)</f>
        <v>325000</v>
      </c>
      <c r="J156" s="520">
        <f t="shared" ref="J156:K156" si="98">SUM(J157:J158)</f>
        <v>337354</v>
      </c>
      <c r="K156" s="520">
        <f t="shared" si="98"/>
        <v>598754</v>
      </c>
      <c r="L156" s="561">
        <f t="shared" ref="L156:AA156" si="99">SUM(L157:L158)</f>
        <v>598754</v>
      </c>
      <c r="M156" s="142">
        <f t="shared" si="99"/>
        <v>0</v>
      </c>
      <c r="N156" s="158">
        <f t="shared" si="99"/>
        <v>598754</v>
      </c>
      <c r="O156" s="92">
        <f t="shared" si="99"/>
        <v>0</v>
      </c>
      <c r="P156" s="93">
        <f t="shared" si="99"/>
        <v>0</v>
      </c>
      <c r="Q156" s="93">
        <f t="shared" si="99"/>
        <v>0</v>
      </c>
      <c r="R156" s="93">
        <f t="shared" si="99"/>
        <v>0</v>
      </c>
      <c r="S156" s="93">
        <f t="shared" si="99"/>
        <v>0</v>
      </c>
      <c r="T156" s="96">
        <f t="shared" si="99"/>
        <v>0</v>
      </c>
      <c r="U156" s="487">
        <f t="shared" si="85"/>
        <v>0</v>
      </c>
      <c r="V156" s="412">
        <f t="shared" si="99"/>
        <v>0</v>
      </c>
      <c r="W156" s="93">
        <f t="shared" si="99"/>
        <v>27030</v>
      </c>
      <c r="X156" s="96">
        <f t="shared" si="99"/>
        <v>148681</v>
      </c>
      <c r="Y156" s="96">
        <f t="shared" si="99"/>
        <v>54516</v>
      </c>
      <c r="Z156" s="96">
        <f t="shared" si="99"/>
        <v>29638</v>
      </c>
      <c r="AA156" s="97">
        <f t="shared" si="99"/>
        <v>338889</v>
      </c>
      <c r="AB156" s="190"/>
      <c r="AC156" s="168"/>
    </row>
    <row r="157" spans="1:29" x14ac:dyDescent="0.25">
      <c r="B157" s="54"/>
      <c r="C157" s="237"/>
      <c r="D157" s="801" t="s">
        <v>1095</v>
      </c>
      <c r="E157" s="887"/>
      <c r="F157" s="217">
        <v>0</v>
      </c>
      <c r="G157" s="373">
        <v>0</v>
      </c>
      <c r="H157" s="621">
        <v>265000</v>
      </c>
      <c r="I157" s="373">
        <v>265000</v>
      </c>
      <c r="J157" s="527">
        <v>277354</v>
      </c>
      <c r="K157" s="527">
        <v>269504</v>
      </c>
      <c r="L157" s="568">
        <f t="shared" ref="L157:L161" si="100">SUM(U157:AA157)</f>
        <v>269504</v>
      </c>
      <c r="M157" s="141"/>
      <c r="N157" s="159">
        <f t="shared" ref="N157:N158" si="101">SUM(L157:M157)</f>
        <v>269504</v>
      </c>
      <c r="O157" s="73"/>
      <c r="P157" s="1"/>
      <c r="Q157" s="1"/>
      <c r="R157" s="1"/>
      <c r="S157" s="1"/>
      <c r="T157" s="79"/>
      <c r="U157" s="489">
        <f t="shared" si="85"/>
        <v>0</v>
      </c>
      <c r="V157" s="414"/>
      <c r="W157" s="1">
        <v>27030</v>
      </c>
      <c r="X157" s="79">
        <v>148681</v>
      </c>
      <c r="Y157" s="79">
        <v>54516</v>
      </c>
      <c r="Z157" s="79">
        <v>15348</v>
      </c>
      <c r="AA157" s="44">
        <v>23929</v>
      </c>
      <c r="AB157" s="190"/>
      <c r="AC157" s="168"/>
    </row>
    <row r="158" spans="1:29" x14ac:dyDescent="0.25">
      <c r="B158" s="54"/>
      <c r="C158" s="237"/>
      <c r="D158" s="801" t="s">
        <v>1096</v>
      </c>
      <c r="E158" s="887"/>
      <c r="F158" s="217">
        <v>60000</v>
      </c>
      <c r="G158" s="373">
        <v>60000</v>
      </c>
      <c r="H158" s="621">
        <v>60000</v>
      </c>
      <c r="I158" s="373">
        <v>60000</v>
      </c>
      <c r="J158" s="527">
        <v>60000</v>
      </c>
      <c r="K158" s="527">
        <v>329250</v>
      </c>
      <c r="L158" s="568">
        <f t="shared" si="100"/>
        <v>329250</v>
      </c>
      <c r="M158" s="141"/>
      <c r="N158" s="159">
        <f t="shared" si="101"/>
        <v>329250</v>
      </c>
      <c r="O158" s="73"/>
      <c r="P158" s="1"/>
      <c r="Q158" s="1"/>
      <c r="R158" s="1"/>
      <c r="S158" s="1"/>
      <c r="T158" s="79"/>
      <c r="U158" s="489">
        <f t="shared" si="85"/>
        <v>0</v>
      </c>
      <c r="V158" s="414"/>
      <c r="W158" s="1"/>
      <c r="X158" s="79"/>
      <c r="Y158" s="79"/>
      <c r="Z158" s="79">
        <v>14290</v>
      </c>
      <c r="AA158" s="44">
        <v>314960</v>
      </c>
      <c r="AB158" s="190"/>
      <c r="AC158" s="168"/>
    </row>
    <row r="159" spans="1:29" s="18" customFormat="1" hidden="1" x14ac:dyDescent="0.25">
      <c r="A159" s="125" t="s">
        <v>255</v>
      </c>
      <c r="B159" s="90" t="s">
        <v>676</v>
      </c>
      <c r="C159" s="803" t="s">
        <v>256</v>
      </c>
      <c r="D159" s="804"/>
      <c r="E159" s="804"/>
      <c r="F159" s="218"/>
      <c r="G159" s="366"/>
      <c r="H159" s="614"/>
      <c r="I159" s="366"/>
      <c r="J159" s="520">
        <v>0</v>
      </c>
      <c r="K159" s="520">
        <v>0</v>
      </c>
      <c r="L159" s="561">
        <f t="shared" si="100"/>
        <v>0</v>
      </c>
      <c r="M159" s="142"/>
      <c r="N159" s="158">
        <f t="shared" si="86"/>
        <v>0</v>
      </c>
      <c r="O159" s="92"/>
      <c r="P159" s="93"/>
      <c r="Q159" s="93"/>
      <c r="R159" s="93"/>
      <c r="S159" s="93"/>
      <c r="T159" s="96"/>
      <c r="U159" s="487">
        <f t="shared" si="85"/>
        <v>0</v>
      </c>
      <c r="V159" s="412"/>
      <c r="W159" s="93"/>
      <c r="X159" s="96"/>
      <c r="Y159" s="96"/>
      <c r="Z159" s="96"/>
      <c r="AA159" s="97"/>
      <c r="AB159" s="190"/>
      <c r="AC159" s="168"/>
    </row>
    <row r="160" spans="1:29" s="18" customFormat="1" hidden="1" x14ac:dyDescent="0.25">
      <c r="A160" s="125" t="s">
        <v>257</v>
      </c>
      <c r="B160" s="90" t="s">
        <v>677</v>
      </c>
      <c r="C160" s="803" t="s">
        <v>258</v>
      </c>
      <c r="D160" s="804"/>
      <c r="E160" s="804"/>
      <c r="F160" s="218"/>
      <c r="G160" s="366"/>
      <c r="H160" s="614"/>
      <c r="I160" s="366"/>
      <c r="J160" s="520">
        <v>0</v>
      </c>
      <c r="K160" s="520">
        <v>0</v>
      </c>
      <c r="L160" s="561">
        <f t="shared" si="100"/>
        <v>0</v>
      </c>
      <c r="M160" s="142"/>
      <c r="N160" s="158">
        <f t="shared" si="86"/>
        <v>0</v>
      </c>
      <c r="O160" s="92"/>
      <c r="P160" s="93"/>
      <c r="Q160" s="93"/>
      <c r="R160" s="93"/>
      <c r="S160" s="93"/>
      <c r="T160" s="96"/>
      <c r="U160" s="487">
        <f t="shared" si="85"/>
        <v>0</v>
      </c>
      <c r="V160" s="412"/>
      <c r="W160" s="93"/>
      <c r="X160" s="96"/>
      <c r="Y160" s="96"/>
      <c r="Z160" s="96"/>
      <c r="AA160" s="97"/>
      <c r="AB160" s="190"/>
      <c r="AC160" s="168"/>
    </row>
    <row r="161" spans="1:29" s="18" customFormat="1" ht="15.75" thickBot="1" x14ac:dyDescent="0.3">
      <c r="A161" s="125" t="s">
        <v>259</v>
      </c>
      <c r="B161" s="124" t="s">
        <v>678</v>
      </c>
      <c r="C161" s="847" t="s">
        <v>260</v>
      </c>
      <c r="D161" s="848"/>
      <c r="E161" s="848"/>
      <c r="F161" s="230">
        <v>16200</v>
      </c>
      <c r="G161" s="379">
        <v>16200</v>
      </c>
      <c r="H161" s="627">
        <v>29620</v>
      </c>
      <c r="I161" s="379">
        <v>29620</v>
      </c>
      <c r="J161" s="533">
        <v>30976</v>
      </c>
      <c r="K161" s="533">
        <v>98249</v>
      </c>
      <c r="L161" s="574">
        <f t="shared" si="100"/>
        <v>98249</v>
      </c>
      <c r="M161" s="154"/>
      <c r="N161" s="158">
        <f t="shared" si="86"/>
        <v>98249</v>
      </c>
      <c r="O161" s="92"/>
      <c r="P161" s="93"/>
      <c r="Q161" s="93"/>
      <c r="R161" s="93"/>
      <c r="S161" s="93"/>
      <c r="T161" s="96"/>
      <c r="U161" s="487">
        <f t="shared" si="85"/>
        <v>0</v>
      </c>
      <c r="V161" s="412"/>
      <c r="W161" s="93">
        <v>1352</v>
      </c>
      <c r="X161" s="96">
        <v>7385</v>
      </c>
      <c r="Y161" s="96">
        <v>2509</v>
      </c>
      <c r="Z161" s="96">
        <v>767</v>
      </c>
      <c r="AA161" s="97">
        <v>86236</v>
      </c>
      <c r="AB161" s="190"/>
      <c r="AC161" s="168"/>
    </row>
    <row r="162" spans="1:29" ht="15.75" thickBot="1" x14ac:dyDescent="0.3">
      <c r="B162" s="98" t="s">
        <v>261</v>
      </c>
      <c r="C162" s="807" t="s">
        <v>262</v>
      </c>
      <c r="D162" s="808"/>
      <c r="E162" s="808"/>
      <c r="F162" s="220">
        <f t="shared" ref="F162:L162" si="102">F163+F164+F165+F166</f>
        <v>0</v>
      </c>
      <c r="G162" s="369">
        <f t="shared" si="102"/>
        <v>0</v>
      </c>
      <c r="H162" s="617">
        <f t="shared" si="102"/>
        <v>0</v>
      </c>
      <c r="I162" s="369">
        <f t="shared" si="102"/>
        <v>0</v>
      </c>
      <c r="J162" s="523">
        <f t="shared" ref="J162" si="103">J163+J164+J165+J166</f>
        <v>0</v>
      </c>
      <c r="K162" s="523">
        <f t="shared" si="102"/>
        <v>0</v>
      </c>
      <c r="L162" s="564">
        <f t="shared" si="102"/>
        <v>0</v>
      </c>
      <c r="M162" s="144">
        <f t="shared" ref="M162:AA162" si="104">M163+M164+M165+M166</f>
        <v>0</v>
      </c>
      <c r="N162" s="156">
        <f t="shared" si="86"/>
        <v>0</v>
      </c>
      <c r="O162" s="84">
        <f t="shared" si="104"/>
        <v>0</v>
      </c>
      <c r="P162" s="85">
        <f t="shared" si="104"/>
        <v>0</v>
      </c>
      <c r="Q162" s="85">
        <f t="shared" si="104"/>
        <v>0</v>
      </c>
      <c r="R162" s="85">
        <f t="shared" si="104"/>
        <v>0</v>
      </c>
      <c r="S162" s="85">
        <f t="shared" si="104"/>
        <v>0</v>
      </c>
      <c r="T162" s="88">
        <f t="shared" si="104"/>
        <v>0</v>
      </c>
      <c r="U162" s="484">
        <f t="shared" si="85"/>
        <v>0</v>
      </c>
      <c r="V162" s="409">
        <f t="shared" si="104"/>
        <v>0</v>
      </c>
      <c r="W162" s="85">
        <f t="shared" si="104"/>
        <v>0</v>
      </c>
      <c r="X162" s="88">
        <f t="shared" si="104"/>
        <v>0</v>
      </c>
      <c r="Y162" s="88">
        <f t="shared" si="104"/>
        <v>0</v>
      </c>
      <c r="Z162" s="88">
        <f t="shared" si="104"/>
        <v>0</v>
      </c>
      <c r="AA162" s="89">
        <f t="shared" si="104"/>
        <v>0</v>
      </c>
      <c r="AB162" s="183"/>
      <c r="AC162" s="168"/>
    </row>
    <row r="163" spans="1:29" s="18" customFormat="1" ht="15.75" hidden="1" thickBot="1" x14ac:dyDescent="0.3">
      <c r="A163" s="125" t="s">
        <v>263</v>
      </c>
      <c r="B163" s="241" t="s">
        <v>679</v>
      </c>
      <c r="C163" s="849" t="s">
        <v>264</v>
      </c>
      <c r="D163" s="850"/>
      <c r="E163" s="850"/>
      <c r="F163" s="242"/>
      <c r="G163" s="380"/>
      <c r="H163" s="628"/>
      <c r="I163" s="380"/>
      <c r="J163" s="534">
        <f t="shared" ref="J163:L166" si="105">SUM(M163:Y163)</f>
        <v>0</v>
      </c>
      <c r="K163" s="534">
        <f t="shared" si="105"/>
        <v>0</v>
      </c>
      <c r="L163" s="575">
        <f t="shared" si="105"/>
        <v>0</v>
      </c>
      <c r="M163" s="243"/>
      <c r="N163" s="244">
        <f t="shared" si="86"/>
        <v>0</v>
      </c>
      <c r="O163" s="245"/>
      <c r="P163" s="246"/>
      <c r="Q163" s="246"/>
      <c r="R163" s="246"/>
      <c r="S163" s="246"/>
      <c r="T163" s="247"/>
      <c r="U163" s="492">
        <f t="shared" si="85"/>
        <v>0</v>
      </c>
      <c r="V163" s="417"/>
      <c r="W163" s="246"/>
      <c r="X163" s="247"/>
      <c r="Y163" s="247"/>
      <c r="Z163" s="247"/>
      <c r="AA163" s="249"/>
      <c r="AC163" s="168"/>
    </row>
    <row r="164" spans="1:29" s="18" customFormat="1" ht="15.75" hidden="1" thickBot="1" x14ac:dyDescent="0.3">
      <c r="A164" s="125" t="s">
        <v>265</v>
      </c>
      <c r="B164" s="250" t="s">
        <v>680</v>
      </c>
      <c r="C164" s="843" t="s">
        <v>871</v>
      </c>
      <c r="D164" s="844"/>
      <c r="E164" s="844"/>
      <c r="F164" s="251"/>
      <c r="G164" s="381"/>
      <c r="H164" s="629"/>
      <c r="I164" s="381"/>
      <c r="J164" s="535">
        <f t="shared" si="105"/>
        <v>0</v>
      </c>
      <c r="K164" s="535">
        <f t="shared" si="105"/>
        <v>0</v>
      </c>
      <c r="L164" s="576">
        <f t="shared" si="105"/>
        <v>0</v>
      </c>
      <c r="M164" s="252"/>
      <c r="N164" s="244">
        <f t="shared" si="86"/>
        <v>0</v>
      </c>
      <c r="O164" s="245"/>
      <c r="P164" s="246"/>
      <c r="Q164" s="246"/>
      <c r="R164" s="246"/>
      <c r="S164" s="246"/>
      <c r="T164" s="247"/>
      <c r="U164" s="492">
        <f t="shared" si="85"/>
        <v>0</v>
      </c>
      <c r="V164" s="417"/>
      <c r="W164" s="246"/>
      <c r="X164" s="247"/>
      <c r="Y164" s="247"/>
      <c r="Z164" s="247"/>
      <c r="AA164" s="249"/>
      <c r="AC164" s="168"/>
    </row>
    <row r="165" spans="1:29" s="18" customFormat="1" ht="15.75" hidden="1" thickBot="1" x14ac:dyDescent="0.3">
      <c r="A165" s="125" t="s">
        <v>266</v>
      </c>
      <c r="B165" s="250" t="s">
        <v>681</v>
      </c>
      <c r="C165" s="843" t="s">
        <v>267</v>
      </c>
      <c r="D165" s="844"/>
      <c r="E165" s="844"/>
      <c r="F165" s="251"/>
      <c r="G165" s="381"/>
      <c r="H165" s="629"/>
      <c r="I165" s="381"/>
      <c r="J165" s="535">
        <f t="shared" si="105"/>
        <v>0</v>
      </c>
      <c r="K165" s="535">
        <f t="shared" si="105"/>
        <v>0</v>
      </c>
      <c r="L165" s="576">
        <f t="shared" si="105"/>
        <v>0</v>
      </c>
      <c r="M165" s="252"/>
      <c r="N165" s="244">
        <f t="shared" si="86"/>
        <v>0</v>
      </c>
      <c r="O165" s="245"/>
      <c r="P165" s="246"/>
      <c r="Q165" s="246"/>
      <c r="R165" s="246"/>
      <c r="S165" s="246"/>
      <c r="T165" s="247"/>
      <c r="U165" s="492">
        <f t="shared" si="85"/>
        <v>0</v>
      </c>
      <c r="V165" s="417"/>
      <c r="W165" s="246"/>
      <c r="X165" s="247"/>
      <c r="Y165" s="247"/>
      <c r="Z165" s="247"/>
      <c r="AA165" s="249"/>
      <c r="AC165" s="168"/>
    </row>
    <row r="166" spans="1:29" s="18" customFormat="1" ht="15.75" hidden="1" thickBot="1" x14ac:dyDescent="0.3">
      <c r="A166" s="125" t="s">
        <v>268</v>
      </c>
      <c r="B166" s="253" t="s">
        <v>682</v>
      </c>
      <c r="C166" s="845" t="s">
        <v>366</v>
      </c>
      <c r="D166" s="846"/>
      <c r="E166" s="846"/>
      <c r="F166" s="254"/>
      <c r="G166" s="382"/>
      <c r="H166" s="630"/>
      <c r="I166" s="382"/>
      <c r="J166" s="536">
        <f t="shared" si="105"/>
        <v>0</v>
      </c>
      <c r="K166" s="536">
        <f t="shared" si="105"/>
        <v>0</v>
      </c>
      <c r="L166" s="577">
        <f t="shared" si="105"/>
        <v>0</v>
      </c>
      <c r="M166" s="255"/>
      <c r="N166" s="244">
        <f t="shared" si="86"/>
        <v>0</v>
      </c>
      <c r="O166" s="245"/>
      <c r="P166" s="246"/>
      <c r="Q166" s="246"/>
      <c r="R166" s="246"/>
      <c r="S166" s="246"/>
      <c r="T166" s="247"/>
      <c r="U166" s="492">
        <f t="shared" si="85"/>
        <v>0</v>
      </c>
      <c r="V166" s="417"/>
      <c r="W166" s="246"/>
      <c r="X166" s="247"/>
      <c r="Y166" s="247"/>
      <c r="Z166" s="247"/>
      <c r="AA166" s="249"/>
      <c r="AC166" s="168"/>
    </row>
    <row r="167" spans="1:29" ht="15.75" thickBot="1" x14ac:dyDescent="0.3">
      <c r="B167" s="98" t="s">
        <v>269</v>
      </c>
      <c r="C167" s="807" t="s">
        <v>270</v>
      </c>
      <c r="D167" s="808"/>
      <c r="E167" s="808"/>
      <c r="F167" s="220">
        <f t="shared" ref="F167:L167" si="106">F168+F169+F180+F191+F202+F205+F217+F218+F219</f>
        <v>0</v>
      </c>
      <c r="G167" s="369">
        <f t="shared" si="106"/>
        <v>0</v>
      </c>
      <c r="H167" s="617">
        <f t="shared" si="106"/>
        <v>0</v>
      </c>
      <c r="I167" s="369">
        <f t="shared" si="106"/>
        <v>0</v>
      </c>
      <c r="J167" s="523">
        <f t="shared" ref="J167" si="107">J168+J169+J180+J191+J202+J205+J217+J218+J219</f>
        <v>0</v>
      </c>
      <c r="K167" s="523">
        <f t="shared" si="106"/>
        <v>0</v>
      </c>
      <c r="L167" s="564">
        <f t="shared" si="106"/>
        <v>0</v>
      </c>
      <c r="M167" s="144">
        <f t="shared" ref="M167:AA167" si="108">M168+M169+M180+M191+M202+M205+M217+M218+M219</f>
        <v>0</v>
      </c>
      <c r="N167" s="156">
        <f t="shared" si="86"/>
        <v>0</v>
      </c>
      <c r="O167" s="84">
        <f t="shared" si="108"/>
        <v>0</v>
      </c>
      <c r="P167" s="85">
        <f t="shared" si="108"/>
        <v>0</v>
      </c>
      <c r="Q167" s="85">
        <f t="shared" si="108"/>
        <v>0</v>
      </c>
      <c r="R167" s="85">
        <f t="shared" si="108"/>
        <v>0</v>
      </c>
      <c r="S167" s="85">
        <f t="shared" si="108"/>
        <v>0</v>
      </c>
      <c r="T167" s="88">
        <f t="shared" si="108"/>
        <v>0</v>
      </c>
      <c r="U167" s="484">
        <f t="shared" si="85"/>
        <v>0</v>
      </c>
      <c r="V167" s="409">
        <f t="shared" si="108"/>
        <v>0</v>
      </c>
      <c r="W167" s="85">
        <f t="shared" si="108"/>
        <v>0</v>
      </c>
      <c r="X167" s="88">
        <f t="shared" si="108"/>
        <v>0</v>
      </c>
      <c r="Y167" s="88">
        <f t="shared" si="108"/>
        <v>0</v>
      </c>
      <c r="Z167" s="88">
        <f t="shared" si="108"/>
        <v>0</v>
      </c>
      <c r="AA167" s="89">
        <f t="shared" si="108"/>
        <v>0</v>
      </c>
      <c r="AC167" s="168"/>
    </row>
    <row r="168" spans="1:29" s="18" customFormat="1" ht="25.5" hidden="1" customHeight="1" x14ac:dyDescent="0.25">
      <c r="A168" s="125" t="s">
        <v>271</v>
      </c>
      <c r="B168" s="90" t="s">
        <v>683</v>
      </c>
      <c r="C168" s="796" t="s">
        <v>367</v>
      </c>
      <c r="D168" s="797"/>
      <c r="E168" s="797"/>
      <c r="F168" s="231"/>
      <c r="G168" s="383"/>
      <c r="H168" s="631"/>
      <c r="I168" s="383"/>
      <c r="J168" s="537">
        <f>SUM(M168:Y168)</f>
        <v>0</v>
      </c>
      <c r="K168" s="537">
        <f>SUM(N168:Z168)</f>
        <v>0</v>
      </c>
      <c r="L168" s="578">
        <f>SUM(O168:AA168)</f>
        <v>0</v>
      </c>
      <c r="M168" s="155"/>
      <c r="N168" s="158">
        <f t="shared" si="86"/>
        <v>0</v>
      </c>
      <c r="O168" s="92"/>
      <c r="P168" s="93"/>
      <c r="Q168" s="93"/>
      <c r="R168" s="93"/>
      <c r="S168" s="93"/>
      <c r="T168" s="96"/>
      <c r="U168" s="487">
        <f t="shared" si="85"/>
        <v>0</v>
      </c>
      <c r="V168" s="412"/>
      <c r="W168" s="93"/>
      <c r="X168" s="96"/>
      <c r="Y168" s="96"/>
      <c r="Z168" s="96"/>
      <c r="AA168" s="97"/>
      <c r="AC168" s="168"/>
    </row>
    <row r="169" spans="1:29" s="18" customFormat="1" ht="16.350000000000001" hidden="1" customHeight="1" x14ac:dyDescent="0.25">
      <c r="A169" s="125" t="s">
        <v>272</v>
      </c>
      <c r="B169" s="90" t="s">
        <v>684</v>
      </c>
      <c r="C169" s="841" t="s">
        <v>812</v>
      </c>
      <c r="D169" s="842"/>
      <c r="E169" s="842"/>
      <c r="F169" s="231">
        <f t="shared" ref="F169:L169" si="109">F170+F171+F172+F173+F174+F175+F176+F177+F178+F179</f>
        <v>0</v>
      </c>
      <c r="G169" s="383">
        <f t="shared" si="109"/>
        <v>0</v>
      </c>
      <c r="H169" s="631">
        <f t="shared" si="109"/>
        <v>0</v>
      </c>
      <c r="I169" s="383">
        <f t="shared" si="109"/>
        <v>0</v>
      </c>
      <c r="J169" s="537">
        <f t="shared" ref="J169" si="110">J170+J171+J172+J173+J174+J175+J176+J177+J178+J179</f>
        <v>0</v>
      </c>
      <c r="K169" s="537">
        <f t="shared" si="109"/>
        <v>0</v>
      </c>
      <c r="L169" s="578">
        <f t="shared" si="109"/>
        <v>0</v>
      </c>
      <c r="M169" s="155">
        <f t="shared" ref="M169:AA169" si="111">M170+M171+M172+M173+M174+M175+M176+M177+M178+M179</f>
        <v>0</v>
      </c>
      <c r="N169" s="158">
        <f t="shared" si="86"/>
        <v>0</v>
      </c>
      <c r="O169" s="92">
        <f t="shared" si="111"/>
        <v>0</v>
      </c>
      <c r="P169" s="93">
        <f t="shared" si="111"/>
        <v>0</v>
      </c>
      <c r="Q169" s="93">
        <f t="shared" si="111"/>
        <v>0</v>
      </c>
      <c r="R169" s="93">
        <f t="shared" si="111"/>
        <v>0</v>
      </c>
      <c r="S169" s="93">
        <f t="shared" si="111"/>
        <v>0</v>
      </c>
      <c r="T169" s="96">
        <f t="shared" si="111"/>
        <v>0</v>
      </c>
      <c r="U169" s="487">
        <f t="shared" si="85"/>
        <v>0</v>
      </c>
      <c r="V169" s="412">
        <f t="shared" si="111"/>
        <v>0</v>
      </c>
      <c r="W169" s="93">
        <f t="shared" si="111"/>
        <v>0</v>
      </c>
      <c r="X169" s="96">
        <f t="shared" si="111"/>
        <v>0</v>
      </c>
      <c r="Y169" s="96">
        <f t="shared" si="111"/>
        <v>0</v>
      </c>
      <c r="Z169" s="96">
        <f t="shared" si="111"/>
        <v>0</v>
      </c>
      <c r="AA169" s="97">
        <f t="shared" si="111"/>
        <v>0</v>
      </c>
      <c r="AC169" s="168"/>
    </row>
    <row r="170" spans="1:29" ht="15.75" hidden="1" thickBot="1" x14ac:dyDescent="0.3">
      <c r="B170" s="54"/>
      <c r="C170" s="2"/>
      <c r="D170" s="801" t="s">
        <v>813</v>
      </c>
      <c r="E170" s="801"/>
      <c r="F170" s="217"/>
      <c r="G170" s="373"/>
      <c r="H170" s="621"/>
      <c r="I170" s="373"/>
      <c r="J170" s="527">
        <f t="shared" ref="J170:L179" si="112">SUM(M170:Y170)</f>
        <v>0</v>
      </c>
      <c r="K170" s="527">
        <f t="shared" si="112"/>
        <v>0</v>
      </c>
      <c r="L170" s="568">
        <f t="shared" si="112"/>
        <v>0</v>
      </c>
      <c r="M170" s="141"/>
      <c r="N170" s="159">
        <f t="shared" si="86"/>
        <v>0</v>
      </c>
      <c r="O170" s="73"/>
      <c r="P170" s="1"/>
      <c r="Q170" s="1"/>
      <c r="R170" s="1"/>
      <c r="S170" s="1"/>
      <c r="T170" s="79"/>
      <c r="U170" s="489">
        <f t="shared" si="85"/>
        <v>0</v>
      </c>
      <c r="V170" s="414"/>
      <c r="W170" s="1"/>
      <c r="X170" s="79"/>
      <c r="Y170" s="79"/>
      <c r="Z170" s="79"/>
      <c r="AA170" s="44"/>
      <c r="AC170" s="168"/>
    </row>
    <row r="171" spans="1:29" ht="15.75" hidden="1" thickBot="1" x14ac:dyDescent="0.3">
      <c r="B171" s="54"/>
      <c r="C171" s="2"/>
      <c r="D171" s="801" t="s">
        <v>814</v>
      </c>
      <c r="E171" s="801"/>
      <c r="F171" s="217"/>
      <c r="G171" s="373"/>
      <c r="H171" s="621"/>
      <c r="I171" s="373"/>
      <c r="J171" s="527">
        <f t="shared" si="112"/>
        <v>0</v>
      </c>
      <c r="K171" s="527">
        <f t="shared" si="112"/>
        <v>0</v>
      </c>
      <c r="L171" s="568">
        <f t="shared" si="112"/>
        <v>0</v>
      </c>
      <c r="M171" s="141"/>
      <c r="N171" s="159">
        <f t="shared" si="86"/>
        <v>0</v>
      </c>
      <c r="O171" s="73"/>
      <c r="P171" s="1"/>
      <c r="Q171" s="1"/>
      <c r="R171" s="1"/>
      <c r="S171" s="1"/>
      <c r="T171" s="79"/>
      <c r="U171" s="489">
        <f t="shared" si="85"/>
        <v>0</v>
      </c>
      <c r="V171" s="414"/>
      <c r="W171" s="1"/>
      <c r="X171" s="79"/>
      <c r="Y171" s="79"/>
      <c r="Z171" s="79"/>
      <c r="AA171" s="44"/>
      <c r="AC171" s="168"/>
    </row>
    <row r="172" spans="1:29" ht="15.75" hidden="1" thickBot="1" x14ac:dyDescent="0.3">
      <c r="B172" s="54"/>
      <c r="C172" s="2"/>
      <c r="D172" s="801" t="s">
        <v>545</v>
      </c>
      <c r="E172" s="801"/>
      <c r="F172" s="217"/>
      <c r="G172" s="373"/>
      <c r="H172" s="621"/>
      <c r="I172" s="373"/>
      <c r="J172" s="527">
        <f t="shared" si="112"/>
        <v>0</v>
      </c>
      <c r="K172" s="527">
        <f t="shared" si="112"/>
        <v>0</v>
      </c>
      <c r="L172" s="568">
        <f t="shared" si="112"/>
        <v>0</v>
      </c>
      <c r="M172" s="141"/>
      <c r="N172" s="159">
        <f t="shared" si="86"/>
        <v>0</v>
      </c>
      <c r="O172" s="73"/>
      <c r="P172" s="1"/>
      <c r="Q172" s="1"/>
      <c r="R172" s="1"/>
      <c r="S172" s="1"/>
      <c r="T172" s="79"/>
      <c r="U172" s="489">
        <f t="shared" si="85"/>
        <v>0</v>
      </c>
      <c r="V172" s="414"/>
      <c r="W172" s="1"/>
      <c r="X172" s="79"/>
      <c r="Y172" s="79"/>
      <c r="Z172" s="79"/>
      <c r="AA172" s="44"/>
      <c r="AC172" s="168"/>
    </row>
    <row r="173" spans="1:29" ht="25.5" hidden="1" customHeight="1" x14ac:dyDescent="0.25">
      <c r="B173" s="54"/>
      <c r="C173" s="2"/>
      <c r="D173" s="798" t="s">
        <v>548</v>
      </c>
      <c r="E173" s="798"/>
      <c r="F173" s="227"/>
      <c r="G173" s="376"/>
      <c r="H173" s="624"/>
      <c r="I173" s="376"/>
      <c r="J173" s="530">
        <f t="shared" si="112"/>
        <v>0</v>
      </c>
      <c r="K173" s="530">
        <f t="shared" si="112"/>
        <v>0</v>
      </c>
      <c r="L173" s="571">
        <f t="shared" si="112"/>
        <v>0</v>
      </c>
      <c r="M173" s="151"/>
      <c r="N173" s="159">
        <f t="shared" si="86"/>
        <v>0</v>
      </c>
      <c r="O173" s="73"/>
      <c r="P173" s="1"/>
      <c r="Q173" s="1"/>
      <c r="R173" s="1"/>
      <c r="S173" s="1"/>
      <c r="T173" s="79"/>
      <c r="U173" s="489">
        <f t="shared" si="85"/>
        <v>0</v>
      </c>
      <c r="V173" s="414"/>
      <c r="W173" s="1"/>
      <c r="X173" s="79"/>
      <c r="Y173" s="79"/>
      <c r="Z173" s="79"/>
      <c r="AA173" s="44"/>
      <c r="AC173" s="168"/>
    </row>
    <row r="174" spans="1:29" ht="15.75" hidden="1" thickBot="1" x14ac:dyDescent="0.3">
      <c r="B174" s="54"/>
      <c r="C174" s="2"/>
      <c r="D174" s="801" t="s">
        <v>550</v>
      </c>
      <c r="E174" s="801"/>
      <c r="F174" s="217"/>
      <c r="G174" s="373"/>
      <c r="H174" s="621"/>
      <c r="I174" s="373"/>
      <c r="J174" s="527">
        <f t="shared" si="112"/>
        <v>0</v>
      </c>
      <c r="K174" s="527">
        <f t="shared" si="112"/>
        <v>0</v>
      </c>
      <c r="L174" s="568">
        <f t="shared" si="112"/>
        <v>0</v>
      </c>
      <c r="M174" s="141"/>
      <c r="N174" s="159">
        <f t="shared" si="86"/>
        <v>0</v>
      </c>
      <c r="O174" s="73"/>
      <c r="P174" s="1"/>
      <c r="Q174" s="1"/>
      <c r="R174" s="1"/>
      <c r="S174" s="1"/>
      <c r="T174" s="79"/>
      <c r="U174" s="489">
        <f t="shared" si="85"/>
        <v>0</v>
      </c>
      <c r="V174" s="414"/>
      <c r="W174" s="1"/>
      <c r="X174" s="79"/>
      <c r="Y174" s="79"/>
      <c r="Z174" s="79"/>
      <c r="AA174" s="44"/>
      <c r="AC174" s="168"/>
    </row>
    <row r="175" spans="1:29" ht="15.75" hidden="1" thickBot="1" x14ac:dyDescent="0.3">
      <c r="B175" s="54"/>
      <c r="C175" s="2"/>
      <c r="D175" s="801" t="s">
        <v>551</v>
      </c>
      <c r="E175" s="801"/>
      <c r="F175" s="217"/>
      <c r="G175" s="373"/>
      <c r="H175" s="621"/>
      <c r="I175" s="373"/>
      <c r="J175" s="527">
        <f t="shared" si="112"/>
        <v>0</v>
      </c>
      <c r="K175" s="527">
        <f t="shared" si="112"/>
        <v>0</v>
      </c>
      <c r="L175" s="568">
        <f t="shared" si="112"/>
        <v>0</v>
      </c>
      <c r="M175" s="141"/>
      <c r="N175" s="159">
        <f t="shared" si="86"/>
        <v>0</v>
      </c>
      <c r="O175" s="73"/>
      <c r="P175" s="1"/>
      <c r="Q175" s="1"/>
      <c r="R175" s="1"/>
      <c r="S175" s="1"/>
      <c r="T175" s="79"/>
      <c r="U175" s="489">
        <f t="shared" si="85"/>
        <v>0</v>
      </c>
      <c r="V175" s="414"/>
      <c r="W175" s="1"/>
      <c r="X175" s="79"/>
      <c r="Y175" s="79"/>
      <c r="Z175" s="79"/>
      <c r="AA175" s="44"/>
      <c r="AC175" s="168"/>
    </row>
    <row r="176" spans="1:29" ht="25.5" hidden="1" customHeight="1" x14ac:dyDescent="0.25">
      <c r="B176" s="54"/>
      <c r="C176" s="2"/>
      <c r="D176" s="798" t="s">
        <v>555</v>
      </c>
      <c r="E176" s="798"/>
      <c r="F176" s="227"/>
      <c r="G176" s="376"/>
      <c r="H176" s="624"/>
      <c r="I176" s="376"/>
      <c r="J176" s="530">
        <f t="shared" si="112"/>
        <v>0</v>
      </c>
      <c r="K176" s="530">
        <f t="shared" si="112"/>
        <v>0</v>
      </c>
      <c r="L176" s="571">
        <f t="shared" si="112"/>
        <v>0</v>
      </c>
      <c r="M176" s="151"/>
      <c r="N176" s="159">
        <f t="shared" si="86"/>
        <v>0</v>
      </c>
      <c r="O176" s="73"/>
      <c r="P176" s="1"/>
      <c r="Q176" s="1"/>
      <c r="R176" s="1"/>
      <c r="S176" s="1"/>
      <c r="T176" s="79"/>
      <c r="U176" s="489">
        <f t="shared" si="85"/>
        <v>0</v>
      </c>
      <c r="V176" s="414"/>
      <c r="W176" s="1"/>
      <c r="X176" s="79"/>
      <c r="Y176" s="79"/>
      <c r="Z176" s="79"/>
      <c r="AA176" s="44"/>
      <c r="AC176" s="168"/>
    </row>
    <row r="177" spans="1:29" ht="25.5" hidden="1" customHeight="1" x14ac:dyDescent="0.25">
      <c r="B177" s="54"/>
      <c r="C177" s="2"/>
      <c r="D177" s="798" t="s">
        <v>558</v>
      </c>
      <c r="E177" s="798"/>
      <c r="F177" s="227"/>
      <c r="G177" s="376"/>
      <c r="H177" s="624"/>
      <c r="I177" s="376"/>
      <c r="J177" s="530">
        <f t="shared" si="112"/>
        <v>0</v>
      </c>
      <c r="K177" s="530">
        <f t="shared" si="112"/>
        <v>0</v>
      </c>
      <c r="L177" s="571">
        <f t="shared" si="112"/>
        <v>0</v>
      </c>
      <c r="M177" s="151"/>
      <c r="N177" s="159">
        <f t="shared" si="86"/>
        <v>0</v>
      </c>
      <c r="O177" s="73"/>
      <c r="P177" s="1"/>
      <c r="Q177" s="1"/>
      <c r="R177" s="1"/>
      <c r="S177" s="1"/>
      <c r="T177" s="79"/>
      <c r="U177" s="489">
        <f t="shared" si="85"/>
        <v>0</v>
      </c>
      <c r="V177" s="414"/>
      <c r="W177" s="1"/>
      <c r="X177" s="79"/>
      <c r="Y177" s="79"/>
      <c r="Z177" s="79"/>
      <c r="AA177" s="44"/>
      <c r="AC177" s="168"/>
    </row>
    <row r="178" spans="1:29" ht="25.5" hidden="1" customHeight="1" x14ac:dyDescent="0.25">
      <c r="B178" s="54"/>
      <c r="C178" s="2"/>
      <c r="D178" s="798" t="s">
        <v>560</v>
      </c>
      <c r="E178" s="798"/>
      <c r="F178" s="227"/>
      <c r="G178" s="376"/>
      <c r="H178" s="624"/>
      <c r="I178" s="376"/>
      <c r="J178" s="530">
        <f t="shared" si="112"/>
        <v>0</v>
      </c>
      <c r="K178" s="530">
        <f t="shared" si="112"/>
        <v>0</v>
      </c>
      <c r="L178" s="571">
        <f t="shared" si="112"/>
        <v>0</v>
      </c>
      <c r="M178" s="151"/>
      <c r="N178" s="159">
        <f t="shared" si="86"/>
        <v>0</v>
      </c>
      <c r="O178" s="73"/>
      <c r="P178" s="1"/>
      <c r="Q178" s="1"/>
      <c r="R178" s="1"/>
      <c r="S178" s="1"/>
      <c r="T178" s="79"/>
      <c r="U178" s="489">
        <f t="shared" si="85"/>
        <v>0</v>
      </c>
      <c r="V178" s="414"/>
      <c r="W178" s="1"/>
      <c r="X178" s="79"/>
      <c r="Y178" s="79"/>
      <c r="Z178" s="79"/>
      <c r="AA178" s="44"/>
      <c r="AC178" s="168"/>
    </row>
    <row r="179" spans="1:29" ht="25.5" hidden="1" customHeight="1" x14ac:dyDescent="0.25">
      <c r="B179" s="54"/>
      <c r="C179" s="2"/>
      <c r="D179" s="798" t="s">
        <v>563</v>
      </c>
      <c r="E179" s="798"/>
      <c r="F179" s="227"/>
      <c r="G179" s="376"/>
      <c r="H179" s="624"/>
      <c r="I179" s="376"/>
      <c r="J179" s="530">
        <f t="shared" si="112"/>
        <v>0</v>
      </c>
      <c r="K179" s="530">
        <f t="shared" si="112"/>
        <v>0</v>
      </c>
      <c r="L179" s="571">
        <f t="shared" si="112"/>
        <v>0</v>
      </c>
      <c r="M179" s="151"/>
      <c r="N179" s="159">
        <f t="shared" si="86"/>
        <v>0</v>
      </c>
      <c r="O179" s="73"/>
      <c r="P179" s="1"/>
      <c r="Q179" s="1"/>
      <c r="R179" s="1"/>
      <c r="S179" s="1"/>
      <c r="T179" s="79"/>
      <c r="U179" s="489">
        <f t="shared" si="85"/>
        <v>0</v>
      </c>
      <c r="V179" s="414"/>
      <c r="W179" s="1"/>
      <c r="X179" s="79"/>
      <c r="Y179" s="79"/>
      <c r="Z179" s="79"/>
      <c r="AA179" s="44"/>
      <c r="AC179" s="168"/>
    </row>
    <row r="180" spans="1:29" s="18" customFormat="1" ht="25.5" hidden="1" customHeight="1" x14ac:dyDescent="0.25">
      <c r="A180" s="128" t="s">
        <v>273</v>
      </c>
      <c r="B180" s="90" t="s">
        <v>685</v>
      </c>
      <c r="C180" s="841" t="s">
        <v>606</v>
      </c>
      <c r="D180" s="842"/>
      <c r="E180" s="842"/>
      <c r="F180" s="231">
        <f t="shared" ref="F180:L180" si="113">F181+F182+F183+F184+F185+F186+F187+F188+F189+F190</f>
        <v>0</v>
      </c>
      <c r="G180" s="383">
        <f t="shared" si="113"/>
        <v>0</v>
      </c>
      <c r="H180" s="631">
        <f t="shared" si="113"/>
        <v>0</v>
      </c>
      <c r="I180" s="383">
        <f t="shared" si="113"/>
        <v>0</v>
      </c>
      <c r="J180" s="537">
        <f t="shared" ref="J180" si="114">J181+J182+J183+J184+J185+J186+J187+J188+J189+J190</f>
        <v>0</v>
      </c>
      <c r="K180" s="537">
        <f t="shared" si="113"/>
        <v>0</v>
      </c>
      <c r="L180" s="578">
        <f t="shared" si="113"/>
        <v>0</v>
      </c>
      <c r="M180" s="155">
        <f t="shared" ref="M180:AA180" si="115">M181+M182+M183+M184+M185+M186+M187+M188+M189+M190</f>
        <v>0</v>
      </c>
      <c r="N180" s="158">
        <f t="shared" si="86"/>
        <v>0</v>
      </c>
      <c r="O180" s="92">
        <f t="shared" si="115"/>
        <v>0</v>
      </c>
      <c r="P180" s="93">
        <f t="shared" si="115"/>
        <v>0</v>
      </c>
      <c r="Q180" s="93">
        <f t="shared" si="115"/>
        <v>0</v>
      </c>
      <c r="R180" s="93">
        <f t="shared" si="115"/>
        <v>0</v>
      </c>
      <c r="S180" s="93">
        <f t="shared" si="115"/>
        <v>0</v>
      </c>
      <c r="T180" s="96">
        <f t="shared" si="115"/>
        <v>0</v>
      </c>
      <c r="U180" s="487">
        <f t="shared" si="85"/>
        <v>0</v>
      </c>
      <c r="V180" s="412">
        <f t="shared" si="115"/>
        <v>0</v>
      </c>
      <c r="W180" s="93">
        <f t="shared" si="115"/>
        <v>0</v>
      </c>
      <c r="X180" s="96">
        <f t="shared" si="115"/>
        <v>0</v>
      </c>
      <c r="Y180" s="96">
        <f t="shared" si="115"/>
        <v>0</v>
      </c>
      <c r="Z180" s="96">
        <f t="shared" si="115"/>
        <v>0</v>
      </c>
      <c r="AA180" s="97">
        <f t="shared" si="115"/>
        <v>0</v>
      </c>
      <c r="AC180" s="168"/>
    </row>
    <row r="181" spans="1:29" ht="15.75" hidden="1" thickBot="1" x14ac:dyDescent="0.3">
      <c r="B181" s="54"/>
      <c r="C181" s="2"/>
      <c r="D181" s="801" t="s">
        <v>815</v>
      </c>
      <c r="E181" s="801"/>
      <c r="F181" s="217"/>
      <c r="G181" s="373"/>
      <c r="H181" s="621"/>
      <c r="I181" s="373"/>
      <c r="J181" s="527">
        <f t="shared" ref="J181:L190" si="116">SUM(M181:Y181)</f>
        <v>0</v>
      </c>
      <c r="K181" s="527">
        <f t="shared" si="116"/>
        <v>0</v>
      </c>
      <c r="L181" s="568">
        <f t="shared" si="116"/>
        <v>0</v>
      </c>
      <c r="M181" s="141"/>
      <c r="N181" s="159">
        <f t="shared" si="86"/>
        <v>0</v>
      </c>
      <c r="O181" s="73"/>
      <c r="P181" s="1"/>
      <c r="Q181" s="1"/>
      <c r="R181" s="1"/>
      <c r="S181" s="1"/>
      <c r="T181" s="79"/>
      <c r="U181" s="489">
        <f t="shared" si="85"/>
        <v>0</v>
      </c>
      <c r="V181" s="414"/>
      <c r="W181" s="1"/>
      <c r="X181" s="79"/>
      <c r="Y181" s="79"/>
      <c r="Z181" s="79"/>
      <c r="AA181" s="44"/>
      <c r="AC181" s="168"/>
    </row>
    <row r="182" spans="1:29" ht="15.75" hidden="1" thickBot="1" x14ac:dyDescent="0.3">
      <c r="B182" s="54"/>
      <c r="C182" s="2"/>
      <c r="D182" s="801" t="s">
        <v>816</v>
      </c>
      <c r="E182" s="801"/>
      <c r="F182" s="217"/>
      <c r="G182" s="373"/>
      <c r="H182" s="621"/>
      <c r="I182" s="373"/>
      <c r="J182" s="527">
        <f t="shared" si="116"/>
        <v>0</v>
      </c>
      <c r="K182" s="527">
        <f t="shared" si="116"/>
        <v>0</v>
      </c>
      <c r="L182" s="568">
        <f t="shared" si="116"/>
        <v>0</v>
      </c>
      <c r="M182" s="141"/>
      <c r="N182" s="159">
        <f t="shared" si="86"/>
        <v>0</v>
      </c>
      <c r="O182" s="73"/>
      <c r="P182" s="1"/>
      <c r="Q182" s="1"/>
      <c r="R182" s="1"/>
      <c r="S182" s="1"/>
      <c r="T182" s="79"/>
      <c r="U182" s="489">
        <f t="shared" si="85"/>
        <v>0</v>
      </c>
      <c r="V182" s="414"/>
      <c r="W182" s="1"/>
      <c r="X182" s="79"/>
      <c r="Y182" s="79"/>
      <c r="Z182" s="79"/>
      <c r="AA182" s="44"/>
      <c r="AC182" s="168"/>
    </row>
    <row r="183" spans="1:29" ht="15.75" hidden="1" thickBot="1" x14ac:dyDescent="0.3">
      <c r="B183" s="54"/>
      <c r="C183" s="2"/>
      <c r="D183" s="801" t="s">
        <v>546</v>
      </c>
      <c r="E183" s="801"/>
      <c r="F183" s="217"/>
      <c r="G183" s="373"/>
      <c r="H183" s="621"/>
      <c r="I183" s="373"/>
      <c r="J183" s="527">
        <f t="shared" si="116"/>
        <v>0</v>
      </c>
      <c r="K183" s="527">
        <f t="shared" si="116"/>
        <v>0</v>
      </c>
      <c r="L183" s="568">
        <f t="shared" si="116"/>
        <v>0</v>
      </c>
      <c r="M183" s="141"/>
      <c r="N183" s="159">
        <f t="shared" si="86"/>
        <v>0</v>
      </c>
      <c r="O183" s="73"/>
      <c r="P183" s="1"/>
      <c r="Q183" s="1"/>
      <c r="R183" s="1"/>
      <c r="S183" s="1"/>
      <c r="T183" s="79"/>
      <c r="U183" s="489">
        <f t="shared" si="85"/>
        <v>0</v>
      </c>
      <c r="V183" s="414"/>
      <c r="W183" s="1"/>
      <c r="X183" s="79"/>
      <c r="Y183" s="79"/>
      <c r="Z183" s="79"/>
      <c r="AA183" s="44"/>
      <c r="AC183" s="168"/>
    </row>
    <row r="184" spans="1:29" ht="25.5" hidden="1" customHeight="1" x14ac:dyDescent="0.25">
      <c r="B184" s="54"/>
      <c r="C184" s="2"/>
      <c r="D184" s="798" t="s">
        <v>549</v>
      </c>
      <c r="E184" s="798"/>
      <c r="F184" s="227"/>
      <c r="G184" s="376"/>
      <c r="H184" s="624"/>
      <c r="I184" s="376"/>
      <c r="J184" s="530">
        <f t="shared" si="116"/>
        <v>0</v>
      </c>
      <c r="K184" s="530">
        <f t="shared" si="116"/>
        <v>0</v>
      </c>
      <c r="L184" s="571">
        <f t="shared" si="116"/>
        <v>0</v>
      </c>
      <c r="M184" s="151"/>
      <c r="N184" s="159">
        <f t="shared" si="86"/>
        <v>0</v>
      </c>
      <c r="O184" s="73"/>
      <c r="P184" s="1"/>
      <c r="Q184" s="1"/>
      <c r="R184" s="1"/>
      <c r="S184" s="1"/>
      <c r="T184" s="79"/>
      <c r="U184" s="489">
        <f t="shared" si="85"/>
        <v>0</v>
      </c>
      <c r="V184" s="414"/>
      <c r="W184" s="1"/>
      <c r="X184" s="79"/>
      <c r="Y184" s="79"/>
      <c r="Z184" s="79"/>
      <c r="AA184" s="44"/>
      <c r="AC184" s="168"/>
    </row>
    <row r="185" spans="1:29" ht="15.75" hidden="1" thickBot="1" x14ac:dyDescent="0.3">
      <c r="B185" s="54"/>
      <c r="C185" s="2"/>
      <c r="D185" s="801" t="s">
        <v>552</v>
      </c>
      <c r="E185" s="801"/>
      <c r="F185" s="217"/>
      <c r="G185" s="373"/>
      <c r="H185" s="621"/>
      <c r="I185" s="373"/>
      <c r="J185" s="527">
        <f t="shared" si="116"/>
        <v>0</v>
      </c>
      <c r="K185" s="527">
        <f t="shared" si="116"/>
        <v>0</v>
      </c>
      <c r="L185" s="568">
        <f t="shared" si="116"/>
        <v>0</v>
      </c>
      <c r="M185" s="141"/>
      <c r="N185" s="159">
        <f t="shared" si="86"/>
        <v>0</v>
      </c>
      <c r="O185" s="73"/>
      <c r="P185" s="1"/>
      <c r="Q185" s="1"/>
      <c r="R185" s="1"/>
      <c r="S185" s="1"/>
      <c r="T185" s="79"/>
      <c r="U185" s="489">
        <f t="shared" si="85"/>
        <v>0</v>
      </c>
      <c r="V185" s="414"/>
      <c r="W185" s="1"/>
      <c r="X185" s="79"/>
      <c r="Y185" s="79"/>
      <c r="Z185" s="79"/>
      <c r="AA185" s="44"/>
      <c r="AC185" s="168"/>
    </row>
    <row r="186" spans="1:29" ht="15.75" hidden="1" thickBot="1" x14ac:dyDescent="0.3">
      <c r="B186" s="54"/>
      <c r="C186" s="2"/>
      <c r="D186" s="801" t="s">
        <v>817</v>
      </c>
      <c r="E186" s="801"/>
      <c r="F186" s="217"/>
      <c r="G186" s="373"/>
      <c r="H186" s="621"/>
      <c r="I186" s="373"/>
      <c r="J186" s="527">
        <f t="shared" si="116"/>
        <v>0</v>
      </c>
      <c r="K186" s="527">
        <f t="shared" si="116"/>
        <v>0</v>
      </c>
      <c r="L186" s="568">
        <f t="shared" si="116"/>
        <v>0</v>
      </c>
      <c r="M186" s="141"/>
      <c r="N186" s="159">
        <f t="shared" si="86"/>
        <v>0</v>
      </c>
      <c r="O186" s="73"/>
      <c r="P186" s="1"/>
      <c r="Q186" s="1"/>
      <c r="R186" s="1"/>
      <c r="S186" s="1"/>
      <c r="T186" s="79"/>
      <c r="U186" s="489">
        <f t="shared" si="85"/>
        <v>0</v>
      </c>
      <c r="V186" s="414"/>
      <c r="W186" s="1"/>
      <c r="X186" s="79"/>
      <c r="Y186" s="79"/>
      <c r="Z186" s="79"/>
      <c r="AA186" s="44"/>
      <c r="AC186" s="168"/>
    </row>
    <row r="187" spans="1:29" ht="25.5" hidden="1" customHeight="1" x14ac:dyDescent="0.25">
      <c r="B187" s="54"/>
      <c r="C187" s="2"/>
      <c r="D187" s="798" t="s">
        <v>556</v>
      </c>
      <c r="E187" s="798"/>
      <c r="F187" s="227"/>
      <c r="G187" s="376"/>
      <c r="H187" s="624"/>
      <c r="I187" s="376"/>
      <c r="J187" s="530">
        <f t="shared" si="116"/>
        <v>0</v>
      </c>
      <c r="K187" s="530">
        <f t="shared" si="116"/>
        <v>0</v>
      </c>
      <c r="L187" s="571">
        <f t="shared" si="116"/>
        <v>0</v>
      </c>
      <c r="M187" s="151"/>
      <c r="N187" s="159">
        <f t="shared" si="86"/>
        <v>0</v>
      </c>
      <c r="O187" s="73"/>
      <c r="P187" s="1"/>
      <c r="Q187" s="1"/>
      <c r="R187" s="1"/>
      <c r="S187" s="1"/>
      <c r="T187" s="79"/>
      <c r="U187" s="489">
        <f t="shared" si="85"/>
        <v>0</v>
      </c>
      <c r="V187" s="414"/>
      <c r="W187" s="1"/>
      <c r="X187" s="79"/>
      <c r="Y187" s="79"/>
      <c r="Z187" s="79"/>
      <c r="AA187" s="44"/>
      <c r="AC187" s="168"/>
    </row>
    <row r="188" spans="1:29" ht="25.5" hidden="1" customHeight="1" x14ac:dyDescent="0.25">
      <c r="B188" s="54"/>
      <c r="C188" s="2"/>
      <c r="D188" s="798" t="s">
        <v>559</v>
      </c>
      <c r="E188" s="798"/>
      <c r="F188" s="227"/>
      <c r="G188" s="376"/>
      <c r="H188" s="624"/>
      <c r="I188" s="376"/>
      <c r="J188" s="530">
        <f t="shared" si="116"/>
        <v>0</v>
      </c>
      <c r="K188" s="530">
        <f t="shared" si="116"/>
        <v>0</v>
      </c>
      <c r="L188" s="571">
        <f t="shared" si="116"/>
        <v>0</v>
      </c>
      <c r="M188" s="151"/>
      <c r="N188" s="159">
        <f t="shared" si="86"/>
        <v>0</v>
      </c>
      <c r="O188" s="73"/>
      <c r="P188" s="1"/>
      <c r="Q188" s="1"/>
      <c r="R188" s="1"/>
      <c r="S188" s="1"/>
      <c r="T188" s="79"/>
      <c r="U188" s="489">
        <f t="shared" si="85"/>
        <v>0</v>
      </c>
      <c r="V188" s="414"/>
      <c r="W188" s="1"/>
      <c r="X188" s="79"/>
      <c r="Y188" s="79"/>
      <c r="Z188" s="79"/>
      <c r="AA188" s="44"/>
      <c r="AC188" s="168"/>
    </row>
    <row r="189" spans="1:29" ht="25.5" hidden="1" customHeight="1" x14ac:dyDescent="0.25">
      <c r="B189" s="54"/>
      <c r="C189" s="2"/>
      <c r="D189" s="798" t="s">
        <v>561</v>
      </c>
      <c r="E189" s="798"/>
      <c r="F189" s="227"/>
      <c r="G189" s="376"/>
      <c r="H189" s="624"/>
      <c r="I189" s="376"/>
      <c r="J189" s="530">
        <f t="shared" si="116"/>
        <v>0</v>
      </c>
      <c r="K189" s="530">
        <f t="shared" si="116"/>
        <v>0</v>
      </c>
      <c r="L189" s="571">
        <f t="shared" si="116"/>
        <v>0</v>
      </c>
      <c r="M189" s="151"/>
      <c r="N189" s="159">
        <f t="shared" si="86"/>
        <v>0</v>
      </c>
      <c r="O189" s="73"/>
      <c r="P189" s="1"/>
      <c r="Q189" s="1"/>
      <c r="R189" s="1"/>
      <c r="S189" s="1"/>
      <c r="T189" s="79"/>
      <c r="U189" s="489">
        <f t="shared" si="85"/>
        <v>0</v>
      </c>
      <c r="V189" s="414"/>
      <c r="W189" s="1"/>
      <c r="X189" s="79"/>
      <c r="Y189" s="79"/>
      <c r="Z189" s="79"/>
      <c r="AA189" s="44"/>
      <c r="AC189" s="168"/>
    </row>
    <row r="190" spans="1:29" ht="25.5" hidden="1" customHeight="1" x14ac:dyDescent="0.25">
      <c r="B190" s="54"/>
      <c r="C190" s="2"/>
      <c r="D190" s="798" t="s">
        <v>564</v>
      </c>
      <c r="E190" s="798"/>
      <c r="F190" s="227"/>
      <c r="G190" s="376"/>
      <c r="H190" s="624"/>
      <c r="I190" s="376"/>
      <c r="J190" s="530">
        <f t="shared" si="116"/>
        <v>0</v>
      </c>
      <c r="K190" s="530">
        <f t="shared" si="116"/>
        <v>0</v>
      </c>
      <c r="L190" s="571">
        <f t="shared" si="116"/>
        <v>0</v>
      </c>
      <c r="M190" s="151"/>
      <c r="N190" s="159">
        <f t="shared" si="86"/>
        <v>0</v>
      </c>
      <c r="O190" s="73"/>
      <c r="P190" s="1"/>
      <c r="Q190" s="1"/>
      <c r="R190" s="1"/>
      <c r="S190" s="1"/>
      <c r="T190" s="79"/>
      <c r="U190" s="489">
        <f t="shared" si="85"/>
        <v>0</v>
      </c>
      <c r="V190" s="414"/>
      <c r="W190" s="1"/>
      <c r="X190" s="79"/>
      <c r="Y190" s="79"/>
      <c r="Z190" s="79"/>
      <c r="AA190" s="44"/>
      <c r="AC190" s="168"/>
    </row>
    <row r="191" spans="1:29" s="18" customFormat="1" ht="15.75" hidden="1" thickBot="1" x14ac:dyDescent="0.3">
      <c r="A191" s="125" t="s">
        <v>274</v>
      </c>
      <c r="B191" s="90" t="s">
        <v>686</v>
      </c>
      <c r="C191" s="803" t="s">
        <v>275</v>
      </c>
      <c r="D191" s="804"/>
      <c r="E191" s="804"/>
      <c r="F191" s="218">
        <f t="shared" ref="F191:L191" si="117">F192+F193+F194+F195+F196+F197+F198+F199+F200+F201</f>
        <v>0</v>
      </c>
      <c r="G191" s="366">
        <f t="shared" si="117"/>
        <v>0</v>
      </c>
      <c r="H191" s="614">
        <f t="shared" si="117"/>
        <v>0</v>
      </c>
      <c r="I191" s="366">
        <f t="shared" si="117"/>
        <v>0</v>
      </c>
      <c r="J191" s="520">
        <f t="shared" ref="J191" si="118">J192+J193+J194+J195+J196+J197+J198+J199+J200+J201</f>
        <v>0</v>
      </c>
      <c r="K191" s="520">
        <f t="shared" si="117"/>
        <v>0</v>
      </c>
      <c r="L191" s="561">
        <f t="shared" si="117"/>
        <v>0</v>
      </c>
      <c r="M191" s="142">
        <f t="shared" ref="M191:AA191" si="119">M192+M193+M194+M195+M196+M197+M198+M199+M200+M201</f>
        <v>0</v>
      </c>
      <c r="N191" s="158">
        <f t="shared" si="86"/>
        <v>0</v>
      </c>
      <c r="O191" s="92">
        <f t="shared" si="119"/>
        <v>0</v>
      </c>
      <c r="P191" s="93">
        <f t="shared" si="119"/>
        <v>0</v>
      </c>
      <c r="Q191" s="93">
        <f t="shared" si="119"/>
        <v>0</v>
      </c>
      <c r="R191" s="93">
        <f t="shared" si="119"/>
        <v>0</v>
      </c>
      <c r="S191" s="93">
        <f t="shared" si="119"/>
        <v>0</v>
      </c>
      <c r="T191" s="96">
        <f t="shared" si="119"/>
        <v>0</v>
      </c>
      <c r="U191" s="487">
        <f t="shared" si="85"/>
        <v>0</v>
      </c>
      <c r="V191" s="412">
        <f t="shared" si="119"/>
        <v>0</v>
      </c>
      <c r="W191" s="93">
        <f t="shared" si="119"/>
        <v>0</v>
      </c>
      <c r="X191" s="96">
        <f t="shared" si="119"/>
        <v>0</v>
      </c>
      <c r="Y191" s="96">
        <f t="shared" si="119"/>
        <v>0</v>
      </c>
      <c r="Z191" s="96">
        <f t="shared" si="119"/>
        <v>0</v>
      </c>
      <c r="AA191" s="97">
        <f t="shared" si="119"/>
        <v>0</v>
      </c>
      <c r="AC191" s="168"/>
    </row>
    <row r="192" spans="1:29" ht="15.75" hidden="1" thickBot="1" x14ac:dyDescent="0.3">
      <c r="B192" s="54"/>
      <c r="C192" s="2"/>
      <c r="D192" s="801" t="s">
        <v>371</v>
      </c>
      <c r="E192" s="801"/>
      <c r="F192" s="217"/>
      <c r="G192" s="373"/>
      <c r="H192" s="621"/>
      <c r="I192" s="373"/>
      <c r="J192" s="527">
        <f t="shared" ref="J192:L201" si="120">SUM(M192:Y192)</f>
        <v>0</v>
      </c>
      <c r="K192" s="527">
        <f t="shared" si="120"/>
        <v>0</v>
      </c>
      <c r="L192" s="568">
        <f t="shared" si="120"/>
        <v>0</v>
      </c>
      <c r="M192" s="141"/>
      <c r="N192" s="159">
        <f t="shared" si="86"/>
        <v>0</v>
      </c>
      <c r="O192" s="73"/>
      <c r="P192" s="1"/>
      <c r="Q192" s="1"/>
      <c r="R192" s="1"/>
      <c r="S192" s="1"/>
      <c r="T192" s="79"/>
      <c r="U192" s="489">
        <f t="shared" si="85"/>
        <v>0</v>
      </c>
      <c r="V192" s="414"/>
      <c r="W192" s="1"/>
      <c r="X192" s="79"/>
      <c r="Y192" s="79"/>
      <c r="Z192" s="79"/>
      <c r="AA192" s="44"/>
      <c r="AC192" s="168"/>
    </row>
    <row r="193" spans="1:29" ht="15.75" hidden="1" thickBot="1" x14ac:dyDescent="0.3">
      <c r="B193" s="54"/>
      <c r="C193" s="2"/>
      <c r="D193" s="801" t="s">
        <v>544</v>
      </c>
      <c r="E193" s="801"/>
      <c r="F193" s="217"/>
      <c r="G193" s="373"/>
      <c r="H193" s="621"/>
      <c r="I193" s="373"/>
      <c r="J193" s="527">
        <f t="shared" si="120"/>
        <v>0</v>
      </c>
      <c r="K193" s="527">
        <f t="shared" si="120"/>
        <v>0</v>
      </c>
      <c r="L193" s="568">
        <f t="shared" si="120"/>
        <v>0</v>
      </c>
      <c r="M193" s="141"/>
      <c r="N193" s="159">
        <f t="shared" si="86"/>
        <v>0</v>
      </c>
      <c r="O193" s="73"/>
      <c r="P193" s="1"/>
      <c r="Q193" s="1"/>
      <c r="R193" s="1"/>
      <c r="S193" s="1"/>
      <c r="T193" s="79"/>
      <c r="U193" s="489">
        <f t="shared" si="85"/>
        <v>0</v>
      </c>
      <c r="V193" s="414"/>
      <c r="W193" s="1"/>
      <c r="X193" s="79"/>
      <c r="Y193" s="79"/>
      <c r="Z193" s="79"/>
      <c r="AA193" s="44"/>
      <c r="AC193" s="168"/>
    </row>
    <row r="194" spans="1:29" ht="15.75" hidden="1" thickBot="1" x14ac:dyDescent="0.3">
      <c r="B194" s="54"/>
      <c r="C194" s="2"/>
      <c r="D194" s="801" t="s">
        <v>547</v>
      </c>
      <c r="E194" s="801"/>
      <c r="F194" s="217"/>
      <c r="G194" s="373"/>
      <c r="H194" s="621"/>
      <c r="I194" s="373"/>
      <c r="J194" s="527">
        <f t="shared" si="120"/>
        <v>0</v>
      </c>
      <c r="K194" s="527">
        <f t="shared" si="120"/>
        <v>0</v>
      </c>
      <c r="L194" s="568">
        <f t="shared" si="120"/>
        <v>0</v>
      </c>
      <c r="M194" s="141"/>
      <c r="N194" s="159">
        <f t="shared" si="86"/>
        <v>0</v>
      </c>
      <c r="O194" s="73"/>
      <c r="P194" s="1"/>
      <c r="Q194" s="1"/>
      <c r="R194" s="1"/>
      <c r="S194" s="1"/>
      <c r="T194" s="79"/>
      <c r="U194" s="489">
        <f t="shared" si="85"/>
        <v>0</v>
      </c>
      <c r="V194" s="414"/>
      <c r="W194" s="1"/>
      <c r="X194" s="79"/>
      <c r="Y194" s="79"/>
      <c r="Z194" s="79"/>
      <c r="AA194" s="44"/>
      <c r="AC194" s="168"/>
    </row>
    <row r="195" spans="1:29" ht="15.75" hidden="1" thickBot="1" x14ac:dyDescent="0.3">
      <c r="B195" s="54"/>
      <c r="C195" s="2"/>
      <c r="D195" s="798" t="s">
        <v>818</v>
      </c>
      <c r="E195" s="798"/>
      <c r="F195" s="227"/>
      <c r="G195" s="376"/>
      <c r="H195" s="624"/>
      <c r="I195" s="376"/>
      <c r="J195" s="530">
        <f t="shared" si="120"/>
        <v>0</v>
      </c>
      <c r="K195" s="530">
        <f t="shared" si="120"/>
        <v>0</v>
      </c>
      <c r="L195" s="571">
        <f t="shared" si="120"/>
        <v>0</v>
      </c>
      <c r="M195" s="151"/>
      <c r="N195" s="159">
        <f t="shared" si="86"/>
        <v>0</v>
      </c>
      <c r="O195" s="73"/>
      <c r="P195" s="1"/>
      <c r="Q195" s="1"/>
      <c r="R195" s="1"/>
      <c r="S195" s="1"/>
      <c r="T195" s="79"/>
      <c r="U195" s="489">
        <f t="shared" si="85"/>
        <v>0</v>
      </c>
      <c r="V195" s="414"/>
      <c r="W195" s="1"/>
      <c r="X195" s="79"/>
      <c r="Y195" s="79"/>
      <c r="Z195" s="79"/>
      <c r="AA195" s="44"/>
      <c r="AC195" s="168"/>
    </row>
    <row r="196" spans="1:29" ht="15.75" hidden="1" thickBot="1" x14ac:dyDescent="0.3">
      <c r="B196" s="54"/>
      <c r="C196" s="2"/>
      <c r="D196" s="801" t="s">
        <v>554</v>
      </c>
      <c r="E196" s="801"/>
      <c r="F196" s="217"/>
      <c r="G196" s="373"/>
      <c r="H196" s="621"/>
      <c r="I196" s="373"/>
      <c r="J196" s="527">
        <f t="shared" si="120"/>
        <v>0</v>
      </c>
      <c r="K196" s="527">
        <f t="shared" si="120"/>
        <v>0</v>
      </c>
      <c r="L196" s="568">
        <f t="shared" si="120"/>
        <v>0</v>
      </c>
      <c r="M196" s="141"/>
      <c r="N196" s="159">
        <f t="shared" si="86"/>
        <v>0</v>
      </c>
      <c r="O196" s="73"/>
      <c r="P196" s="1"/>
      <c r="Q196" s="1"/>
      <c r="R196" s="1"/>
      <c r="S196" s="1"/>
      <c r="T196" s="79"/>
      <c r="U196" s="489">
        <f t="shared" si="85"/>
        <v>0</v>
      </c>
      <c r="V196" s="414"/>
      <c r="W196" s="1"/>
      <c r="X196" s="79"/>
      <c r="Y196" s="79"/>
      <c r="Z196" s="79"/>
      <c r="AA196" s="44"/>
      <c r="AC196" s="168"/>
    </row>
    <row r="197" spans="1:29" ht="15.75" hidden="1" thickBot="1" x14ac:dyDescent="0.3">
      <c r="B197" s="54"/>
      <c r="C197" s="2"/>
      <c r="D197" s="801" t="s">
        <v>553</v>
      </c>
      <c r="E197" s="801"/>
      <c r="F197" s="217"/>
      <c r="G197" s="373"/>
      <c r="H197" s="621"/>
      <c r="I197" s="373"/>
      <c r="J197" s="527">
        <f t="shared" si="120"/>
        <v>0</v>
      </c>
      <c r="K197" s="527">
        <f t="shared" si="120"/>
        <v>0</v>
      </c>
      <c r="L197" s="568">
        <f t="shared" si="120"/>
        <v>0</v>
      </c>
      <c r="M197" s="141"/>
      <c r="N197" s="159">
        <f t="shared" si="86"/>
        <v>0</v>
      </c>
      <c r="O197" s="73"/>
      <c r="P197" s="1"/>
      <c r="Q197" s="1"/>
      <c r="R197" s="1"/>
      <c r="S197" s="1"/>
      <c r="T197" s="79"/>
      <c r="U197" s="489">
        <f t="shared" si="85"/>
        <v>0</v>
      </c>
      <c r="V197" s="414"/>
      <c r="W197" s="1"/>
      <c r="X197" s="79"/>
      <c r="Y197" s="79"/>
      <c r="Z197" s="79"/>
      <c r="AA197" s="44"/>
      <c r="AC197" s="168"/>
    </row>
    <row r="198" spans="1:29" ht="25.5" hidden="1" customHeight="1" x14ac:dyDescent="0.25">
      <c r="B198" s="54"/>
      <c r="C198" s="2"/>
      <c r="D198" s="798" t="s">
        <v>557</v>
      </c>
      <c r="E198" s="798"/>
      <c r="F198" s="227"/>
      <c r="G198" s="376"/>
      <c r="H198" s="624"/>
      <c r="I198" s="376"/>
      <c r="J198" s="530">
        <f t="shared" si="120"/>
        <v>0</v>
      </c>
      <c r="K198" s="530">
        <f t="shared" si="120"/>
        <v>0</v>
      </c>
      <c r="L198" s="571">
        <f t="shared" si="120"/>
        <v>0</v>
      </c>
      <c r="M198" s="151"/>
      <c r="N198" s="159">
        <f t="shared" si="86"/>
        <v>0</v>
      </c>
      <c r="O198" s="73"/>
      <c r="P198" s="1"/>
      <c r="Q198" s="1"/>
      <c r="R198" s="1"/>
      <c r="S198" s="1"/>
      <c r="T198" s="79"/>
      <c r="U198" s="489">
        <f t="shared" ref="U198:U260" si="121">SUM(O198:T198)</f>
        <v>0</v>
      </c>
      <c r="V198" s="414"/>
      <c r="W198" s="1"/>
      <c r="X198" s="79"/>
      <c r="Y198" s="79"/>
      <c r="Z198" s="79"/>
      <c r="AA198" s="44"/>
      <c r="AC198" s="168"/>
    </row>
    <row r="199" spans="1:29" ht="15.75" hidden="1" thickBot="1" x14ac:dyDescent="0.3">
      <c r="B199" s="54"/>
      <c r="C199" s="2"/>
      <c r="D199" s="801" t="s">
        <v>819</v>
      </c>
      <c r="E199" s="801"/>
      <c r="F199" s="217"/>
      <c r="G199" s="373"/>
      <c r="H199" s="621"/>
      <c r="I199" s="373"/>
      <c r="J199" s="527">
        <f t="shared" si="120"/>
        <v>0</v>
      </c>
      <c r="K199" s="527">
        <f t="shared" si="120"/>
        <v>0</v>
      </c>
      <c r="L199" s="568">
        <f t="shared" si="120"/>
        <v>0</v>
      </c>
      <c r="M199" s="141"/>
      <c r="N199" s="159">
        <f t="shared" si="86"/>
        <v>0</v>
      </c>
      <c r="O199" s="73"/>
      <c r="P199" s="1"/>
      <c r="Q199" s="1"/>
      <c r="R199" s="1"/>
      <c r="S199" s="1"/>
      <c r="T199" s="79"/>
      <c r="U199" s="489">
        <f t="shared" si="121"/>
        <v>0</v>
      </c>
      <c r="V199" s="414"/>
      <c r="W199" s="1"/>
      <c r="X199" s="79"/>
      <c r="Y199" s="79"/>
      <c r="Z199" s="79"/>
      <c r="AA199" s="44"/>
      <c r="AC199" s="168"/>
    </row>
    <row r="200" spans="1:29" ht="25.5" hidden="1" customHeight="1" x14ac:dyDescent="0.25">
      <c r="B200" s="54"/>
      <c r="C200" s="2"/>
      <c r="D200" s="798" t="s">
        <v>562</v>
      </c>
      <c r="E200" s="798"/>
      <c r="F200" s="227"/>
      <c r="G200" s="376"/>
      <c r="H200" s="624"/>
      <c r="I200" s="376"/>
      <c r="J200" s="530">
        <f t="shared" si="120"/>
        <v>0</v>
      </c>
      <c r="K200" s="530">
        <f t="shared" si="120"/>
        <v>0</v>
      </c>
      <c r="L200" s="571">
        <f t="shared" si="120"/>
        <v>0</v>
      </c>
      <c r="M200" s="151"/>
      <c r="N200" s="159">
        <f t="shared" si="86"/>
        <v>0</v>
      </c>
      <c r="O200" s="73"/>
      <c r="P200" s="1"/>
      <c r="Q200" s="1"/>
      <c r="R200" s="1"/>
      <c r="S200" s="1"/>
      <c r="T200" s="79"/>
      <c r="U200" s="489">
        <f t="shared" si="121"/>
        <v>0</v>
      </c>
      <c r="V200" s="414"/>
      <c r="W200" s="1"/>
      <c r="X200" s="79"/>
      <c r="Y200" s="79"/>
      <c r="Z200" s="79"/>
      <c r="AA200" s="44"/>
      <c r="AC200" s="168"/>
    </row>
    <row r="201" spans="1:29" ht="25.5" hidden="1" customHeight="1" x14ac:dyDescent="0.25">
      <c r="B201" s="54"/>
      <c r="C201" s="2"/>
      <c r="D201" s="798" t="s">
        <v>565</v>
      </c>
      <c r="E201" s="798"/>
      <c r="F201" s="227"/>
      <c r="G201" s="376"/>
      <c r="H201" s="624"/>
      <c r="I201" s="376"/>
      <c r="J201" s="530">
        <f t="shared" si="120"/>
        <v>0</v>
      </c>
      <c r="K201" s="530">
        <f t="shared" si="120"/>
        <v>0</v>
      </c>
      <c r="L201" s="571">
        <f t="shared" si="120"/>
        <v>0</v>
      </c>
      <c r="M201" s="151"/>
      <c r="N201" s="159">
        <f t="shared" si="86"/>
        <v>0</v>
      </c>
      <c r="O201" s="73"/>
      <c r="P201" s="1"/>
      <c r="Q201" s="1"/>
      <c r="R201" s="1"/>
      <c r="S201" s="1"/>
      <c r="T201" s="79"/>
      <c r="U201" s="489">
        <f t="shared" si="121"/>
        <v>0</v>
      </c>
      <c r="V201" s="414"/>
      <c r="W201" s="1"/>
      <c r="X201" s="79"/>
      <c r="Y201" s="79"/>
      <c r="Z201" s="79"/>
      <c r="AA201" s="44"/>
      <c r="AC201" s="168"/>
    </row>
    <row r="202" spans="1:29" s="18" customFormat="1" ht="25.5" hidden="1" customHeight="1" x14ac:dyDescent="0.25">
      <c r="A202" s="125" t="s">
        <v>276</v>
      </c>
      <c r="B202" s="90" t="s">
        <v>687</v>
      </c>
      <c r="C202" s="841" t="s">
        <v>607</v>
      </c>
      <c r="D202" s="842"/>
      <c r="E202" s="842"/>
      <c r="F202" s="231">
        <f t="shared" ref="F202:L202" si="122">F203+F204</f>
        <v>0</v>
      </c>
      <c r="G202" s="383">
        <f t="shared" si="122"/>
        <v>0</v>
      </c>
      <c r="H202" s="631">
        <f t="shared" si="122"/>
        <v>0</v>
      </c>
      <c r="I202" s="383">
        <f t="shared" si="122"/>
        <v>0</v>
      </c>
      <c r="J202" s="537">
        <f t="shared" ref="J202" si="123">J203+J204</f>
        <v>0</v>
      </c>
      <c r="K202" s="537">
        <f t="shared" si="122"/>
        <v>0</v>
      </c>
      <c r="L202" s="578">
        <f t="shared" si="122"/>
        <v>0</v>
      </c>
      <c r="M202" s="155">
        <f t="shared" ref="M202:AA202" si="124">M203+M204</f>
        <v>0</v>
      </c>
      <c r="N202" s="158">
        <f t="shared" si="86"/>
        <v>0</v>
      </c>
      <c r="O202" s="92">
        <f t="shared" si="124"/>
        <v>0</v>
      </c>
      <c r="P202" s="93">
        <f t="shared" si="124"/>
        <v>0</v>
      </c>
      <c r="Q202" s="93">
        <f t="shared" si="124"/>
        <v>0</v>
      </c>
      <c r="R202" s="93">
        <f t="shared" si="124"/>
        <v>0</v>
      </c>
      <c r="S202" s="93">
        <f t="shared" si="124"/>
        <v>0</v>
      </c>
      <c r="T202" s="96">
        <f t="shared" si="124"/>
        <v>0</v>
      </c>
      <c r="U202" s="487">
        <f t="shared" si="121"/>
        <v>0</v>
      </c>
      <c r="V202" s="412">
        <f t="shared" si="124"/>
        <v>0</v>
      </c>
      <c r="W202" s="93">
        <f t="shared" si="124"/>
        <v>0</v>
      </c>
      <c r="X202" s="96">
        <f t="shared" si="124"/>
        <v>0</v>
      </c>
      <c r="Y202" s="96">
        <f t="shared" si="124"/>
        <v>0</v>
      </c>
      <c r="Z202" s="96">
        <f t="shared" si="124"/>
        <v>0</v>
      </c>
      <c r="AA202" s="97">
        <f t="shared" si="124"/>
        <v>0</v>
      </c>
      <c r="AC202" s="168"/>
    </row>
    <row r="203" spans="1:29" ht="25.5" hidden="1" customHeight="1" x14ac:dyDescent="0.25">
      <c r="B203" s="54"/>
      <c r="C203" s="2"/>
      <c r="D203" s="798" t="s">
        <v>568</v>
      </c>
      <c r="E203" s="798"/>
      <c r="F203" s="227"/>
      <c r="G203" s="376"/>
      <c r="H203" s="624"/>
      <c r="I203" s="376"/>
      <c r="J203" s="530">
        <f t="shared" ref="J203:L204" si="125">SUM(M203:Y203)</f>
        <v>0</v>
      </c>
      <c r="K203" s="530">
        <f t="shared" si="125"/>
        <v>0</v>
      </c>
      <c r="L203" s="571">
        <f t="shared" si="125"/>
        <v>0</v>
      </c>
      <c r="M203" s="151"/>
      <c r="N203" s="159">
        <f t="shared" ref="N203:N260" si="126">SUM(L203:M203)</f>
        <v>0</v>
      </c>
      <c r="O203" s="73"/>
      <c r="P203" s="1"/>
      <c r="Q203" s="1"/>
      <c r="R203" s="1"/>
      <c r="S203" s="1"/>
      <c r="T203" s="79"/>
      <c r="U203" s="489">
        <f t="shared" si="121"/>
        <v>0</v>
      </c>
      <c r="V203" s="414"/>
      <c r="W203" s="1"/>
      <c r="X203" s="79"/>
      <c r="Y203" s="79"/>
      <c r="Z203" s="79"/>
      <c r="AA203" s="44"/>
      <c r="AC203" s="168"/>
    </row>
    <row r="204" spans="1:29" ht="25.5" hidden="1" customHeight="1" x14ac:dyDescent="0.25">
      <c r="B204" s="54"/>
      <c r="C204" s="2"/>
      <c r="D204" s="798" t="s">
        <v>569</v>
      </c>
      <c r="E204" s="798"/>
      <c r="F204" s="227"/>
      <c r="G204" s="376"/>
      <c r="H204" s="624"/>
      <c r="I204" s="376"/>
      <c r="J204" s="530">
        <f t="shared" si="125"/>
        <v>0</v>
      </c>
      <c r="K204" s="530">
        <f t="shared" si="125"/>
        <v>0</v>
      </c>
      <c r="L204" s="571">
        <f t="shared" si="125"/>
        <v>0</v>
      </c>
      <c r="M204" s="151"/>
      <c r="N204" s="159">
        <f t="shared" si="126"/>
        <v>0</v>
      </c>
      <c r="O204" s="73"/>
      <c r="P204" s="1"/>
      <c r="Q204" s="1"/>
      <c r="R204" s="1"/>
      <c r="S204" s="1"/>
      <c r="T204" s="79"/>
      <c r="U204" s="489">
        <f t="shared" si="121"/>
        <v>0</v>
      </c>
      <c r="V204" s="414"/>
      <c r="W204" s="1"/>
      <c r="X204" s="79"/>
      <c r="Y204" s="79"/>
      <c r="Z204" s="79"/>
      <c r="AA204" s="44"/>
      <c r="AC204" s="168"/>
    </row>
    <row r="205" spans="1:29" s="18" customFormat="1" ht="15" hidden="1" customHeight="1" x14ac:dyDescent="0.25">
      <c r="A205" s="125" t="s">
        <v>277</v>
      </c>
      <c r="B205" s="90" t="s">
        <v>688</v>
      </c>
      <c r="C205" s="841" t="s">
        <v>820</v>
      </c>
      <c r="D205" s="842"/>
      <c r="E205" s="842"/>
      <c r="F205" s="231">
        <f t="shared" ref="F205:L205" si="127">F206+F207+F208+F209+F210+F211+F212+F213+F214+F215+F216</f>
        <v>0</v>
      </c>
      <c r="G205" s="383">
        <f t="shared" si="127"/>
        <v>0</v>
      </c>
      <c r="H205" s="631">
        <f t="shared" si="127"/>
        <v>0</v>
      </c>
      <c r="I205" s="383">
        <f t="shared" si="127"/>
        <v>0</v>
      </c>
      <c r="J205" s="537">
        <f t="shared" ref="J205" si="128">J206+J207+J208+J209+J210+J211+J212+J213+J214+J215+J216</f>
        <v>0</v>
      </c>
      <c r="K205" s="537">
        <f t="shared" si="127"/>
        <v>0</v>
      </c>
      <c r="L205" s="578">
        <f t="shared" si="127"/>
        <v>0</v>
      </c>
      <c r="M205" s="155">
        <f t="shared" ref="M205:AA205" si="129">M206+M207+M208+M209+M210+M211+M212+M213+M214+M215+M216</f>
        <v>0</v>
      </c>
      <c r="N205" s="158">
        <f t="shared" si="126"/>
        <v>0</v>
      </c>
      <c r="O205" s="92">
        <f t="shared" si="129"/>
        <v>0</v>
      </c>
      <c r="P205" s="93">
        <f t="shared" si="129"/>
        <v>0</v>
      </c>
      <c r="Q205" s="93">
        <f t="shared" si="129"/>
        <v>0</v>
      </c>
      <c r="R205" s="93">
        <f t="shared" si="129"/>
        <v>0</v>
      </c>
      <c r="S205" s="93">
        <f t="shared" si="129"/>
        <v>0</v>
      </c>
      <c r="T205" s="96">
        <f t="shared" si="129"/>
        <v>0</v>
      </c>
      <c r="U205" s="487">
        <f t="shared" si="121"/>
        <v>0</v>
      </c>
      <c r="V205" s="412">
        <f t="shared" si="129"/>
        <v>0</v>
      </c>
      <c r="W205" s="93">
        <f t="shared" si="129"/>
        <v>0</v>
      </c>
      <c r="X205" s="96">
        <f t="shared" si="129"/>
        <v>0</v>
      </c>
      <c r="Y205" s="96">
        <f t="shared" si="129"/>
        <v>0</v>
      </c>
      <c r="Z205" s="96">
        <f t="shared" si="129"/>
        <v>0</v>
      </c>
      <c r="AA205" s="97">
        <f t="shared" si="129"/>
        <v>0</v>
      </c>
      <c r="AC205" s="168"/>
    </row>
    <row r="206" spans="1:29" ht="15.75" hidden="1" thickBot="1" x14ac:dyDescent="0.3">
      <c r="B206" s="54"/>
      <c r="C206" s="2"/>
      <c r="D206" s="801" t="s">
        <v>372</v>
      </c>
      <c r="E206" s="801"/>
      <c r="F206" s="217"/>
      <c r="G206" s="373"/>
      <c r="H206" s="621"/>
      <c r="I206" s="373"/>
      <c r="J206" s="527">
        <f t="shared" ref="J206:L218" si="130">SUM(M206:Y206)</f>
        <v>0</v>
      </c>
      <c r="K206" s="527">
        <f t="shared" si="130"/>
        <v>0</v>
      </c>
      <c r="L206" s="568">
        <f t="shared" si="130"/>
        <v>0</v>
      </c>
      <c r="M206" s="141"/>
      <c r="N206" s="159">
        <f t="shared" si="126"/>
        <v>0</v>
      </c>
      <c r="O206" s="73"/>
      <c r="P206" s="1"/>
      <c r="Q206" s="1"/>
      <c r="R206" s="1"/>
      <c r="S206" s="1"/>
      <c r="T206" s="79"/>
      <c r="U206" s="489">
        <f t="shared" si="121"/>
        <v>0</v>
      </c>
      <c r="V206" s="414"/>
      <c r="W206" s="1"/>
      <c r="X206" s="79"/>
      <c r="Y206" s="79"/>
      <c r="Z206" s="79"/>
      <c r="AA206" s="44"/>
      <c r="AC206" s="168"/>
    </row>
    <row r="207" spans="1:29" ht="15.75" hidden="1" thickBot="1" x14ac:dyDescent="0.3">
      <c r="B207" s="54"/>
      <c r="C207" s="2"/>
      <c r="D207" s="801" t="s">
        <v>821</v>
      </c>
      <c r="E207" s="801"/>
      <c r="F207" s="217"/>
      <c r="G207" s="373"/>
      <c r="H207" s="621"/>
      <c r="I207" s="373"/>
      <c r="J207" s="527">
        <f t="shared" si="130"/>
        <v>0</v>
      </c>
      <c r="K207" s="527">
        <f t="shared" si="130"/>
        <v>0</v>
      </c>
      <c r="L207" s="568">
        <f t="shared" si="130"/>
        <v>0</v>
      </c>
      <c r="M207" s="141"/>
      <c r="N207" s="159">
        <f t="shared" si="126"/>
        <v>0</v>
      </c>
      <c r="O207" s="73"/>
      <c r="P207" s="1"/>
      <c r="Q207" s="1"/>
      <c r="R207" s="1"/>
      <c r="S207" s="1"/>
      <c r="T207" s="79"/>
      <c r="U207" s="489">
        <f t="shared" si="121"/>
        <v>0</v>
      </c>
      <c r="V207" s="414"/>
      <c r="W207" s="1"/>
      <c r="X207" s="79"/>
      <c r="Y207" s="79"/>
      <c r="Z207" s="79"/>
      <c r="AA207" s="44"/>
      <c r="AC207" s="168"/>
    </row>
    <row r="208" spans="1:29" ht="15.75" hidden="1" thickBot="1" x14ac:dyDescent="0.3">
      <c r="B208" s="54"/>
      <c r="C208" s="2"/>
      <c r="D208" s="801" t="s">
        <v>375</v>
      </c>
      <c r="E208" s="801"/>
      <c r="F208" s="217"/>
      <c r="G208" s="373"/>
      <c r="H208" s="621"/>
      <c r="I208" s="373"/>
      <c r="J208" s="527">
        <f t="shared" si="130"/>
        <v>0</v>
      </c>
      <c r="K208" s="527">
        <f t="shared" si="130"/>
        <v>0</v>
      </c>
      <c r="L208" s="568">
        <f t="shared" si="130"/>
        <v>0</v>
      </c>
      <c r="M208" s="141"/>
      <c r="N208" s="159">
        <f t="shared" si="126"/>
        <v>0</v>
      </c>
      <c r="O208" s="73"/>
      <c r="P208" s="1"/>
      <c r="Q208" s="1"/>
      <c r="R208" s="1"/>
      <c r="S208" s="1"/>
      <c r="T208" s="79"/>
      <c r="U208" s="489">
        <f t="shared" si="121"/>
        <v>0</v>
      </c>
      <c r="V208" s="414"/>
      <c r="W208" s="1"/>
      <c r="X208" s="79"/>
      <c r="Y208" s="79"/>
      <c r="Z208" s="79"/>
      <c r="AA208" s="44"/>
      <c r="AC208" s="168"/>
    </row>
    <row r="209" spans="1:29" ht="15.75" hidden="1" thickBot="1" x14ac:dyDescent="0.3">
      <c r="B209" s="54"/>
      <c r="C209" s="2"/>
      <c r="D209" s="801" t="s">
        <v>373</v>
      </c>
      <c r="E209" s="801"/>
      <c r="F209" s="217"/>
      <c r="G209" s="373"/>
      <c r="H209" s="621"/>
      <c r="I209" s="373"/>
      <c r="J209" s="527">
        <f t="shared" si="130"/>
        <v>0</v>
      </c>
      <c r="K209" s="527">
        <f t="shared" si="130"/>
        <v>0</v>
      </c>
      <c r="L209" s="568">
        <f t="shared" si="130"/>
        <v>0</v>
      </c>
      <c r="M209" s="141"/>
      <c r="N209" s="159">
        <f t="shared" si="126"/>
        <v>0</v>
      </c>
      <c r="O209" s="73"/>
      <c r="P209" s="1"/>
      <c r="Q209" s="1"/>
      <c r="R209" s="1"/>
      <c r="S209" s="1"/>
      <c r="T209" s="79"/>
      <c r="U209" s="489">
        <f t="shared" si="121"/>
        <v>0</v>
      </c>
      <c r="V209" s="414"/>
      <c r="W209" s="1"/>
      <c r="X209" s="79"/>
      <c r="Y209" s="79"/>
      <c r="Z209" s="79"/>
      <c r="AA209" s="44"/>
      <c r="AC209" s="168"/>
    </row>
    <row r="210" spans="1:29" ht="15.75" hidden="1" thickBot="1" x14ac:dyDescent="0.3">
      <c r="B210" s="54"/>
      <c r="C210" s="2"/>
      <c r="D210" s="801" t="s">
        <v>822</v>
      </c>
      <c r="E210" s="801"/>
      <c r="F210" s="217"/>
      <c r="G210" s="373"/>
      <c r="H210" s="621"/>
      <c r="I210" s="373"/>
      <c r="J210" s="527">
        <f t="shared" si="130"/>
        <v>0</v>
      </c>
      <c r="K210" s="527">
        <f t="shared" si="130"/>
        <v>0</v>
      </c>
      <c r="L210" s="568">
        <f t="shared" si="130"/>
        <v>0</v>
      </c>
      <c r="M210" s="141"/>
      <c r="N210" s="159">
        <f t="shared" si="126"/>
        <v>0</v>
      </c>
      <c r="O210" s="73"/>
      <c r="P210" s="1"/>
      <c r="Q210" s="1"/>
      <c r="R210" s="1"/>
      <c r="S210" s="1"/>
      <c r="T210" s="79"/>
      <c r="U210" s="489">
        <f t="shared" si="121"/>
        <v>0</v>
      </c>
      <c r="V210" s="414"/>
      <c r="W210" s="1"/>
      <c r="X210" s="79"/>
      <c r="Y210" s="79"/>
      <c r="Z210" s="79"/>
      <c r="AA210" s="44"/>
      <c r="AC210" s="168"/>
    </row>
    <row r="211" spans="1:29" ht="25.5" hidden="1" customHeight="1" x14ac:dyDescent="0.25">
      <c r="B211" s="54"/>
      <c r="C211" s="2"/>
      <c r="D211" s="798" t="s">
        <v>537</v>
      </c>
      <c r="E211" s="798"/>
      <c r="F211" s="227"/>
      <c r="G211" s="376"/>
      <c r="H211" s="624"/>
      <c r="I211" s="376"/>
      <c r="J211" s="530">
        <f t="shared" si="130"/>
        <v>0</v>
      </c>
      <c r="K211" s="530">
        <f t="shared" si="130"/>
        <v>0</v>
      </c>
      <c r="L211" s="571">
        <f t="shared" si="130"/>
        <v>0</v>
      </c>
      <c r="M211" s="151"/>
      <c r="N211" s="159">
        <f t="shared" si="126"/>
        <v>0</v>
      </c>
      <c r="O211" s="73"/>
      <c r="P211" s="1"/>
      <c r="Q211" s="1"/>
      <c r="R211" s="1"/>
      <c r="S211" s="1"/>
      <c r="T211" s="79"/>
      <c r="U211" s="489">
        <f t="shared" si="121"/>
        <v>0</v>
      </c>
      <c r="V211" s="414"/>
      <c r="W211" s="1"/>
      <c r="X211" s="79"/>
      <c r="Y211" s="79"/>
      <c r="Z211" s="79"/>
      <c r="AA211" s="44"/>
      <c r="AC211" s="168"/>
    </row>
    <row r="212" spans="1:29" ht="25.5" hidden="1" customHeight="1" x14ac:dyDescent="0.25">
      <c r="B212" s="54"/>
      <c r="C212" s="2"/>
      <c r="D212" s="798" t="s">
        <v>540</v>
      </c>
      <c r="E212" s="798"/>
      <c r="F212" s="227"/>
      <c r="G212" s="376"/>
      <c r="H212" s="624"/>
      <c r="I212" s="376"/>
      <c r="J212" s="530">
        <f t="shared" si="130"/>
        <v>0</v>
      </c>
      <c r="K212" s="530">
        <f t="shared" si="130"/>
        <v>0</v>
      </c>
      <c r="L212" s="571">
        <f t="shared" si="130"/>
        <v>0</v>
      </c>
      <c r="M212" s="151"/>
      <c r="N212" s="159">
        <f t="shared" si="126"/>
        <v>0</v>
      </c>
      <c r="O212" s="73"/>
      <c r="P212" s="1"/>
      <c r="Q212" s="1"/>
      <c r="R212" s="1"/>
      <c r="S212" s="1"/>
      <c r="T212" s="79"/>
      <c r="U212" s="489">
        <f t="shared" si="121"/>
        <v>0</v>
      </c>
      <c r="V212" s="414"/>
      <c r="W212" s="1"/>
      <c r="X212" s="79"/>
      <c r="Y212" s="79"/>
      <c r="Z212" s="79"/>
      <c r="AA212" s="44"/>
      <c r="AC212" s="168"/>
    </row>
    <row r="213" spans="1:29" ht="15.75" hidden="1" thickBot="1" x14ac:dyDescent="0.3">
      <c r="B213" s="54"/>
      <c r="C213" s="2"/>
      <c r="D213" s="801" t="s">
        <v>823</v>
      </c>
      <c r="E213" s="801"/>
      <c r="F213" s="217"/>
      <c r="G213" s="373"/>
      <c r="H213" s="621"/>
      <c r="I213" s="373"/>
      <c r="J213" s="527">
        <f t="shared" si="130"/>
        <v>0</v>
      </c>
      <c r="K213" s="527">
        <f t="shared" si="130"/>
        <v>0</v>
      </c>
      <c r="L213" s="568">
        <f t="shared" si="130"/>
        <v>0</v>
      </c>
      <c r="M213" s="141"/>
      <c r="N213" s="159">
        <f t="shared" si="126"/>
        <v>0</v>
      </c>
      <c r="O213" s="73"/>
      <c r="P213" s="1"/>
      <c r="Q213" s="1"/>
      <c r="R213" s="1"/>
      <c r="S213" s="1"/>
      <c r="T213" s="79"/>
      <c r="U213" s="489">
        <f t="shared" si="121"/>
        <v>0</v>
      </c>
      <c r="V213" s="414"/>
      <c r="W213" s="1"/>
      <c r="X213" s="79"/>
      <c r="Y213" s="79"/>
      <c r="Z213" s="79"/>
      <c r="AA213" s="44"/>
      <c r="AC213" s="168"/>
    </row>
    <row r="214" spans="1:29" ht="15.75" hidden="1" thickBot="1" x14ac:dyDescent="0.3">
      <c r="B214" s="54"/>
      <c r="C214" s="2"/>
      <c r="D214" s="801" t="s">
        <v>374</v>
      </c>
      <c r="E214" s="801"/>
      <c r="F214" s="217"/>
      <c r="G214" s="373"/>
      <c r="H214" s="621"/>
      <c r="I214" s="373"/>
      <c r="J214" s="527">
        <f t="shared" si="130"/>
        <v>0</v>
      </c>
      <c r="K214" s="527">
        <f t="shared" si="130"/>
        <v>0</v>
      </c>
      <c r="L214" s="568">
        <f t="shared" si="130"/>
        <v>0</v>
      </c>
      <c r="M214" s="141"/>
      <c r="N214" s="159">
        <f t="shared" si="126"/>
        <v>0</v>
      </c>
      <c r="O214" s="73"/>
      <c r="P214" s="1"/>
      <c r="Q214" s="1"/>
      <c r="R214" s="1"/>
      <c r="S214" s="1"/>
      <c r="T214" s="79"/>
      <c r="U214" s="489">
        <f t="shared" si="121"/>
        <v>0</v>
      </c>
      <c r="V214" s="414"/>
      <c r="W214" s="1"/>
      <c r="X214" s="79"/>
      <c r="Y214" s="79"/>
      <c r="Z214" s="79"/>
      <c r="AA214" s="44"/>
      <c r="AC214" s="168"/>
    </row>
    <row r="215" spans="1:29" ht="15.75" hidden="1" thickBot="1" x14ac:dyDescent="0.3">
      <c r="B215" s="54"/>
      <c r="C215" s="2"/>
      <c r="D215" s="801" t="s">
        <v>824</v>
      </c>
      <c r="E215" s="801"/>
      <c r="F215" s="217"/>
      <c r="G215" s="373"/>
      <c r="H215" s="621"/>
      <c r="I215" s="373"/>
      <c r="J215" s="527">
        <f t="shared" si="130"/>
        <v>0</v>
      </c>
      <c r="K215" s="527">
        <f t="shared" si="130"/>
        <v>0</v>
      </c>
      <c r="L215" s="568">
        <f t="shared" si="130"/>
        <v>0</v>
      </c>
      <c r="M215" s="141"/>
      <c r="N215" s="159">
        <f t="shared" si="126"/>
        <v>0</v>
      </c>
      <c r="O215" s="73"/>
      <c r="P215" s="1"/>
      <c r="Q215" s="1"/>
      <c r="R215" s="1"/>
      <c r="S215" s="1"/>
      <c r="T215" s="79"/>
      <c r="U215" s="489">
        <f t="shared" si="121"/>
        <v>0</v>
      </c>
      <c r="V215" s="414"/>
      <c r="W215" s="1"/>
      <c r="X215" s="79"/>
      <c r="Y215" s="79"/>
      <c r="Z215" s="79"/>
      <c r="AA215" s="44"/>
      <c r="AC215" s="168"/>
    </row>
    <row r="216" spans="1:29" ht="15.75" hidden="1" thickBot="1" x14ac:dyDescent="0.3">
      <c r="B216" s="54"/>
      <c r="C216" s="2"/>
      <c r="D216" s="801" t="s">
        <v>566</v>
      </c>
      <c r="E216" s="801"/>
      <c r="F216" s="217"/>
      <c r="G216" s="373"/>
      <c r="H216" s="621"/>
      <c r="I216" s="373"/>
      <c r="J216" s="527">
        <f t="shared" si="130"/>
        <v>0</v>
      </c>
      <c r="K216" s="527">
        <f t="shared" si="130"/>
        <v>0</v>
      </c>
      <c r="L216" s="568">
        <f t="shared" si="130"/>
        <v>0</v>
      </c>
      <c r="M216" s="141"/>
      <c r="N216" s="159">
        <f t="shared" si="126"/>
        <v>0</v>
      </c>
      <c r="O216" s="73"/>
      <c r="P216" s="1"/>
      <c r="Q216" s="1"/>
      <c r="R216" s="1"/>
      <c r="S216" s="1"/>
      <c r="T216" s="79"/>
      <c r="U216" s="489">
        <f t="shared" si="121"/>
        <v>0</v>
      </c>
      <c r="V216" s="414"/>
      <c r="W216" s="1"/>
      <c r="X216" s="79"/>
      <c r="Y216" s="79"/>
      <c r="Z216" s="79"/>
      <c r="AA216" s="44"/>
      <c r="AC216" s="168"/>
    </row>
    <row r="217" spans="1:29" s="18" customFormat="1" ht="15.75" hidden="1" thickBot="1" x14ac:dyDescent="0.3">
      <c r="A217" s="125" t="s">
        <v>278</v>
      </c>
      <c r="B217" s="90" t="s">
        <v>689</v>
      </c>
      <c r="C217" s="803" t="s">
        <v>279</v>
      </c>
      <c r="D217" s="804"/>
      <c r="E217" s="804"/>
      <c r="F217" s="218"/>
      <c r="G217" s="366"/>
      <c r="H217" s="614"/>
      <c r="I217" s="366"/>
      <c r="J217" s="520">
        <f t="shared" si="130"/>
        <v>0</v>
      </c>
      <c r="K217" s="520">
        <f t="shared" si="130"/>
        <v>0</v>
      </c>
      <c r="L217" s="561">
        <f t="shared" si="130"/>
        <v>0</v>
      </c>
      <c r="M217" s="142"/>
      <c r="N217" s="158">
        <f t="shared" si="126"/>
        <v>0</v>
      </c>
      <c r="O217" s="92"/>
      <c r="P217" s="93"/>
      <c r="Q217" s="93"/>
      <c r="R217" s="93"/>
      <c r="S217" s="93"/>
      <c r="T217" s="96"/>
      <c r="U217" s="487">
        <f t="shared" si="121"/>
        <v>0</v>
      </c>
      <c r="V217" s="412"/>
      <c r="W217" s="93"/>
      <c r="X217" s="96"/>
      <c r="Y217" s="96"/>
      <c r="Z217" s="96"/>
      <c r="AA217" s="97"/>
      <c r="AC217" s="168"/>
    </row>
    <row r="218" spans="1:29" s="18" customFormat="1" ht="15.75" hidden="1" thickBot="1" x14ac:dyDescent="0.3">
      <c r="A218" s="125" t="s">
        <v>280</v>
      </c>
      <c r="B218" s="90" t="s">
        <v>690</v>
      </c>
      <c r="C218" s="803" t="s">
        <v>281</v>
      </c>
      <c r="D218" s="804"/>
      <c r="E218" s="804"/>
      <c r="F218" s="218"/>
      <c r="G218" s="366"/>
      <c r="H218" s="614"/>
      <c r="I218" s="366"/>
      <c r="J218" s="520">
        <f t="shared" si="130"/>
        <v>0</v>
      </c>
      <c r="K218" s="520">
        <f t="shared" si="130"/>
        <v>0</v>
      </c>
      <c r="L218" s="561">
        <f t="shared" si="130"/>
        <v>0</v>
      </c>
      <c r="M218" s="142"/>
      <c r="N218" s="158">
        <f t="shared" si="126"/>
        <v>0</v>
      </c>
      <c r="O218" s="92"/>
      <c r="P218" s="93"/>
      <c r="Q218" s="93"/>
      <c r="R218" s="93"/>
      <c r="S218" s="93"/>
      <c r="T218" s="96"/>
      <c r="U218" s="487">
        <f t="shared" si="121"/>
        <v>0</v>
      </c>
      <c r="V218" s="412"/>
      <c r="W218" s="93"/>
      <c r="X218" s="96"/>
      <c r="Y218" s="96"/>
      <c r="Z218" s="96"/>
      <c r="AA218" s="97"/>
      <c r="AC218" s="168"/>
    </row>
    <row r="219" spans="1:29" s="18" customFormat="1" ht="15.75" hidden="1" thickBot="1" x14ac:dyDescent="0.3">
      <c r="A219" s="125" t="s">
        <v>282</v>
      </c>
      <c r="B219" s="90" t="s">
        <v>691</v>
      </c>
      <c r="C219" s="803" t="s">
        <v>283</v>
      </c>
      <c r="D219" s="804"/>
      <c r="E219" s="804"/>
      <c r="F219" s="218">
        <f t="shared" ref="F219:L219" si="131">F220+F221+F222+F223+F224+F225+F226+F227+F228+F229</f>
        <v>0</v>
      </c>
      <c r="G219" s="366">
        <f t="shared" si="131"/>
        <v>0</v>
      </c>
      <c r="H219" s="614">
        <f t="shared" si="131"/>
        <v>0</v>
      </c>
      <c r="I219" s="366">
        <f t="shared" si="131"/>
        <v>0</v>
      </c>
      <c r="J219" s="520">
        <f t="shared" ref="J219" si="132">J220+J221+J222+J223+J224+J225+J226+J227+J228+J229</f>
        <v>0</v>
      </c>
      <c r="K219" s="520">
        <f t="shared" si="131"/>
        <v>0</v>
      </c>
      <c r="L219" s="561">
        <f t="shared" si="131"/>
        <v>0</v>
      </c>
      <c r="M219" s="142">
        <f t="shared" ref="M219:AA219" si="133">M220+M221+M222+M223+M224+M225+M226+M227+M228+M229</f>
        <v>0</v>
      </c>
      <c r="N219" s="158">
        <f t="shared" si="126"/>
        <v>0</v>
      </c>
      <c r="O219" s="92">
        <f t="shared" si="133"/>
        <v>0</v>
      </c>
      <c r="P219" s="93">
        <f t="shared" si="133"/>
        <v>0</v>
      </c>
      <c r="Q219" s="93">
        <f t="shared" si="133"/>
        <v>0</v>
      </c>
      <c r="R219" s="93">
        <f t="shared" si="133"/>
        <v>0</v>
      </c>
      <c r="S219" s="93">
        <f t="shared" si="133"/>
        <v>0</v>
      </c>
      <c r="T219" s="96">
        <f t="shared" si="133"/>
        <v>0</v>
      </c>
      <c r="U219" s="487">
        <f t="shared" si="121"/>
        <v>0</v>
      </c>
      <c r="V219" s="412">
        <f t="shared" si="133"/>
        <v>0</v>
      </c>
      <c r="W219" s="93">
        <f t="shared" si="133"/>
        <v>0</v>
      </c>
      <c r="X219" s="96">
        <f t="shared" si="133"/>
        <v>0</v>
      </c>
      <c r="Y219" s="96">
        <f t="shared" si="133"/>
        <v>0</v>
      </c>
      <c r="Z219" s="96">
        <f t="shared" si="133"/>
        <v>0</v>
      </c>
      <c r="AA219" s="97">
        <f t="shared" si="133"/>
        <v>0</v>
      </c>
      <c r="AC219" s="168"/>
    </row>
    <row r="220" spans="1:29" ht="15.75" hidden="1" thickBot="1" x14ac:dyDescent="0.3">
      <c r="B220" s="54"/>
      <c r="C220" s="2"/>
      <c r="D220" s="801" t="s">
        <v>376</v>
      </c>
      <c r="E220" s="801"/>
      <c r="F220" s="217"/>
      <c r="G220" s="373"/>
      <c r="H220" s="621"/>
      <c r="I220" s="373"/>
      <c r="J220" s="527">
        <f t="shared" ref="J220:L229" si="134">SUM(M220:Y220)</f>
        <v>0</v>
      </c>
      <c r="K220" s="527">
        <f t="shared" si="134"/>
        <v>0</v>
      </c>
      <c r="L220" s="568">
        <f t="shared" si="134"/>
        <v>0</v>
      </c>
      <c r="M220" s="141"/>
      <c r="N220" s="159">
        <f t="shared" si="126"/>
        <v>0</v>
      </c>
      <c r="O220" s="73"/>
      <c r="P220" s="1"/>
      <c r="Q220" s="1"/>
      <c r="R220" s="1"/>
      <c r="S220" s="1"/>
      <c r="T220" s="79"/>
      <c r="U220" s="489">
        <f t="shared" si="121"/>
        <v>0</v>
      </c>
      <c r="V220" s="414"/>
      <c r="W220" s="1"/>
      <c r="X220" s="79"/>
      <c r="Y220" s="79"/>
      <c r="Z220" s="79"/>
      <c r="AA220" s="44"/>
      <c r="AC220" s="168"/>
    </row>
    <row r="221" spans="1:29" ht="15.75" hidden="1" thickBot="1" x14ac:dyDescent="0.3">
      <c r="B221" s="54"/>
      <c r="C221" s="2"/>
      <c r="D221" s="801" t="s">
        <v>377</v>
      </c>
      <c r="E221" s="801"/>
      <c r="F221" s="217"/>
      <c r="G221" s="373"/>
      <c r="H221" s="621"/>
      <c r="I221" s="373"/>
      <c r="J221" s="527">
        <f t="shared" si="134"/>
        <v>0</v>
      </c>
      <c r="K221" s="527">
        <f t="shared" si="134"/>
        <v>0</v>
      </c>
      <c r="L221" s="568">
        <f t="shared" si="134"/>
        <v>0</v>
      </c>
      <c r="M221" s="141"/>
      <c r="N221" s="159">
        <f t="shared" si="126"/>
        <v>0</v>
      </c>
      <c r="O221" s="73"/>
      <c r="P221" s="1"/>
      <c r="Q221" s="1"/>
      <c r="R221" s="1"/>
      <c r="S221" s="1"/>
      <c r="T221" s="79"/>
      <c r="U221" s="489">
        <f t="shared" si="121"/>
        <v>0</v>
      </c>
      <c r="V221" s="414"/>
      <c r="W221" s="1"/>
      <c r="X221" s="79"/>
      <c r="Y221" s="79"/>
      <c r="Z221" s="79"/>
      <c r="AA221" s="44"/>
      <c r="AC221" s="168"/>
    </row>
    <row r="222" spans="1:29" ht="15.75" hidden="1" thickBot="1" x14ac:dyDescent="0.3">
      <c r="B222" s="54"/>
      <c r="C222" s="2"/>
      <c r="D222" s="801" t="s">
        <v>378</v>
      </c>
      <c r="E222" s="801"/>
      <c r="F222" s="217"/>
      <c r="G222" s="373"/>
      <c r="H222" s="621"/>
      <c r="I222" s="373"/>
      <c r="J222" s="527">
        <f t="shared" si="134"/>
        <v>0</v>
      </c>
      <c r="K222" s="527">
        <f t="shared" si="134"/>
        <v>0</v>
      </c>
      <c r="L222" s="568">
        <f t="shared" si="134"/>
        <v>0</v>
      </c>
      <c r="M222" s="141"/>
      <c r="N222" s="159">
        <f t="shared" si="126"/>
        <v>0</v>
      </c>
      <c r="O222" s="73"/>
      <c r="P222" s="1"/>
      <c r="Q222" s="1"/>
      <c r="R222" s="1"/>
      <c r="S222" s="1"/>
      <c r="T222" s="79"/>
      <c r="U222" s="489">
        <f t="shared" si="121"/>
        <v>0</v>
      </c>
      <c r="V222" s="414"/>
      <c r="W222" s="1"/>
      <c r="X222" s="79"/>
      <c r="Y222" s="79"/>
      <c r="Z222" s="79"/>
      <c r="AA222" s="44"/>
      <c r="AC222" s="168"/>
    </row>
    <row r="223" spans="1:29" ht="15.75" hidden="1" thickBot="1" x14ac:dyDescent="0.3">
      <c r="B223" s="54"/>
      <c r="C223" s="2"/>
      <c r="D223" s="801" t="s">
        <v>379</v>
      </c>
      <c r="E223" s="801"/>
      <c r="F223" s="217"/>
      <c r="G223" s="373"/>
      <c r="H223" s="621"/>
      <c r="I223" s="373"/>
      <c r="J223" s="527">
        <f t="shared" si="134"/>
        <v>0</v>
      </c>
      <c r="K223" s="527">
        <f t="shared" si="134"/>
        <v>0</v>
      </c>
      <c r="L223" s="568">
        <f t="shared" si="134"/>
        <v>0</v>
      </c>
      <c r="M223" s="141"/>
      <c r="N223" s="159">
        <f t="shared" si="126"/>
        <v>0</v>
      </c>
      <c r="O223" s="73"/>
      <c r="P223" s="1"/>
      <c r="Q223" s="1"/>
      <c r="R223" s="1"/>
      <c r="S223" s="1"/>
      <c r="T223" s="79"/>
      <c r="U223" s="489">
        <f t="shared" si="121"/>
        <v>0</v>
      </c>
      <c r="V223" s="414"/>
      <c r="W223" s="1"/>
      <c r="X223" s="79"/>
      <c r="Y223" s="79"/>
      <c r="Z223" s="79"/>
      <c r="AA223" s="44"/>
      <c r="AC223" s="168"/>
    </row>
    <row r="224" spans="1:29" ht="15.75" hidden="1" thickBot="1" x14ac:dyDescent="0.3">
      <c r="B224" s="54"/>
      <c r="C224" s="2"/>
      <c r="D224" s="801" t="s">
        <v>380</v>
      </c>
      <c r="E224" s="801"/>
      <c r="F224" s="217"/>
      <c r="G224" s="373"/>
      <c r="H224" s="621"/>
      <c r="I224" s="373"/>
      <c r="J224" s="527">
        <f t="shared" si="134"/>
        <v>0</v>
      </c>
      <c r="K224" s="527">
        <f t="shared" si="134"/>
        <v>0</v>
      </c>
      <c r="L224" s="568">
        <f t="shared" si="134"/>
        <v>0</v>
      </c>
      <c r="M224" s="141"/>
      <c r="N224" s="159">
        <f t="shared" si="126"/>
        <v>0</v>
      </c>
      <c r="O224" s="73"/>
      <c r="P224" s="1"/>
      <c r="Q224" s="1"/>
      <c r="R224" s="1"/>
      <c r="S224" s="1"/>
      <c r="T224" s="79"/>
      <c r="U224" s="489">
        <f t="shared" si="121"/>
        <v>0</v>
      </c>
      <c r="V224" s="414"/>
      <c r="W224" s="1"/>
      <c r="X224" s="79"/>
      <c r="Y224" s="79"/>
      <c r="Z224" s="79"/>
      <c r="AA224" s="44"/>
      <c r="AC224" s="168"/>
    </row>
    <row r="225" spans="1:29" ht="25.5" hidden="1" customHeight="1" x14ac:dyDescent="0.25">
      <c r="B225" s="54"/>
      <c r="C225" s="2"/>
      <c r="D225" s="798" t="s">
        <v>538</v>
      </c>
      <c r="E225" s="798"/>
      <c r="F225" s="227"/>
      <c r="G225" s="376"/>
      <c r="H225" s="624"/>
      <c r="I225" s="376"/>
      <c r="J225" s="530">
        <f t="shared" si="134"/>
        <v>0</v>
      </c>
      <c r="K225" s="530">
        <f t="shared" si="134"/>
        <v>0</v>
      </c>
      <c r="L225" s="571">
        <f t="shared" si="134"/>
        <v>0</v>
      </c>
      <c r="M225" s="151"/>
      <c r="N225" s="159">
        <f t="shared" si="126"/>
        <v>0</v>
      </c>
      <c r="O225" s="73"/>
      <c r="P225" s="1"/>
      <c r="Q225" s="1"/>
      <c r="R225" s="1"/>
      <c r="S225" s="1"/>
      <c r="T225" s="79"/>
      <c r="U225" s="489">
        <f t="shared" si="121"/>
        <v>0</v>
      </c>
      <c r="V225" s="414"/>
      <c r="W225" s="1"/>
      <c r="X225" s="79"/>
      <c r="Y225" s="79"/>
      <c r="Z225" s="79"/>
      <c r="AA225" s="44"/>
      <c r="AC225" s="168"/>
    </row>
    <row r="226" spans="1:29" ht="25.5" hidden="1" customHeight="1" x14ac:dyDescent="0.25">
      <c r="B226" s="54"/>
      <c r="C226" s="2"/>
      <c r="D226" s="798" t="s">
        <v>541</v>
      </c>
      <c r="E226" s="798"/>
      <c r="F226" s="227"/>
      <c r="G226" s="376"/>
      <c r="H226" s="624"/>
      <c r="I226" s="376"/>
      <c r="J226" s="530">
        <f t="shared" si="134"/>
        <v>0</v>
      </c>
      <c r="K226" s="530">
        <f t="shared" si="134"/>
        <v>0</v>
      </c>
      <c r="L226" s="571">
        <f t="shared" si="134"/>
        <v>0</v>
      </c>
      <c r="M226" s="151"/>
      <c r="N226" s="159">
        <f t="shared" si="126"/>
        <v>0</v>
      </c>
      <c r="O226" s="73"/>
      <c r="P226" s="1"/>
      <c r="Q226" s="1"/>
      <c r="R226" s="1"/>
      <c r="S226" s="1"/>
      <c r="T226" s="79"/>
      <c r="U226" s="489">
        <f t="shared" si="121"/>
        <v>0</v>
      </c>
      <c r="V226" s="414"/>
      <c r="W226" s="1"/>
      <c r="X226" s="79"/>
      <c r="Y226" s="79"/>
      <c r="Z226" s="79"/>
      <c r="AA226" s="44"/>
      <c r="AC226" s="168"/>
    </row>
    <row r="227" spans="1:29" ht="15.75" hidden="1" thickBot="1" x14ac:dyDescent="0.3">
      <c r="B227" s="54"/>
      <c r="C227" s="2"/>
      <c r="D227" s="801" t="s">
        <v>381</v>
      </c>
      <c r="E227" s="801"/>
      <c r="F227" s="217"/>
      <c r="G227" s="373"/>
      <c r="H227" s="621"/>
      <c r="I227" s="373"/>
      <c r="J227" s="527">
        <f t="shared" si="134"/>
        <v>0</v>
      </c>
      <c r="K227" s="527">
        <f t="shared" si="134"/>
        <v>0</v>
      </c>
      <c r="L227" s="568">
        <f t="shared" si="134"/>
        <v>0</v>
      </c>
      <c r="M227" s="141"/>
      <c r="N227" s="159">
        <f t="shared" si="126"/>
        <v>0</v>
      </c>
      <c r="O227" s="73"/>
      <c r="P227" s="1"/>
      <c r="Q227" s="1"/>
      <c r="R227" s="1"/>
      <c r="S227" s="1"/>
      <c r="T227" s="79"/>
      <c r="U227" s="489">
        <f t="shared" si="121"/>
        <v>0</v>
      </c>
      <c r="V227" s="414"/>
      <c r="W227" s="1"/>
      <c r="X227" s="79"/>
      <c r="Y227" s="79"/>
      <c r="Z227" s="79"/>
      <c r="AA227" s="44"/>
      <c r="AC227" s="168"/>
    </row>
    <row r="228" spans="1:29" ht="15.75" hidden="1" thickBot="1" x14ac:dyDescent="0.3">
      <c r="B228" s="54"/>
      <c r="C228" s="2"/>
      <c r="D228" s="801" t="s">
        <v>382</v>
      </c>
      <c r="E228" s="801"/>
      <c r="F228" s="217"/>
      <c r="G228" s="373"/>
      <c r="H228" s="621"/>
      <c r="I228" s="373"/>
      <c r="J228" s="527">
        <f t="shared" si="134"/>
        <v>0</v>
      </c>
      <c r="K228" s="527">
        <f t="shared" si="134"/>
        <v>0</v>
      </c>
      <c r="L228" s="568">
        <f t="shared" si="134"/>
        <v>0</v>
      </c>
      <c r="M228" s="141"/>
      <c r="N228" s="159">
        <f t="shared" si="126"/>
        <v>0</v>
      </c>
      <c r="O228" s="73"/>
      <c r="P228" s="1"/>
      <c r="Q228" s="1"/>
      <c r="R228" s="1"/>
      <c r="S228" s="1"/>
      <c r="T228" s="79"/>
      <c r="U228" s="489">
        <f t="shared" si="121"/>
        <v>0</v>
      </c>
      <c r="V228" s="414"/>
      <c r="W228" s="1"/>
      <c r="X228" s="79"/>
      <c r="Y228" s="79"/>
      <c r="Z228" s="79"/>
      <c r="AA228" s="44"/>
      <c r="AC228" s="168"/>
    </row>
    <row r="229" spans="1:29" ht="15.75" hidden="1" thickBot="1" x14ac:dyDescent="0.3">
      <c r="B229" s="56"/>
      <c r="C229" s="20"/>
      <c r="D229" s="806" t="s">
        <v>567</v>
      </c>
      <c r="E229" s="806"/>
      <c r="F229" s="219"/>
      <c r="G229" s="384"/>
      <c r="H229" s="632"/>
      <c r="I229" s="384"/>
      <c r="J229" s="538">
        <f t="shared" si="134"/>
        <v>0</v>
      </c>
      <c r="K229" s="538">
        <f t="shared" si="134"/>
        <v>0</v>
      </c>
      <c r="L229" s="579">
        <f t="shared" si="134"/>
        <v>0</v>
      </c>
      <c r="M229" s="143"/>
      <c r="N229" s="159">
        <f t="shared" si="126"/>
        <v>0</v>
      </c>
      <c r="O229" s="73"/>
      <c r="P229" s="1"/>
      <c r="Q229" s="1"/>
      <c r="R229" s="1"/>
      <c r="S229" s="1"/>
      <c r="T229" s="79"/>
      <c r="U229" s="489">
        <f t="shared" si="121"/>
        <v>0</v>
      </c>
      <c r="V229" s="414"/>
      <c r="W229" s="1"/>
      <c r="X229" s="79"/>
      <c r="Y229" s="79"/>
      <c r="Z229" s="79"/>
      <c r="AA229" s="44"/>
      <c r="AC229" s="168"/>
    </row>
    <row r="230" spans="1:29" ht="15.75" thickBot="1" x14ac:dyDescent="0.3">
      <c r="B230" s="98" t="s">
        <v>284</v>
      </c>
      <c r="C230" s="807" t="s">
        <v>285</v>
      </c>
      <c r="D230" s="808"/>
      <c r="E230" s="808"/>
      <c r="F230" s="220">
        <f t="shared" ref="F230:L230" si="135">F231+F252+F258+F259</f>
        <v>0</v>
      </c>
      <c r="G230" s="369">
        <f t="shared" si="135"/>
        <v>0</v>
      </c>
      <c r="H230" s="617">
        <f t="shared" si="135"/>
        <v>0</v>
      </c>
      <c r="I230" s="369">
        <f t="shared" si="135"/>
        <v>0</v>
      </c>
      <c r="J230" s="523">
        <f t="shared" ref="J230" si="136">J231+J252+J258+J259</f>
        <v>0</v>
      </c>
      <c r="K230" s="523">
        <f t="shared" si="135"/>
        <v>0</v>
      </c>
      <c r="L230" s="564">
        <f t="shared" si="135"/>
        <v>0</v>
      </c>
      <c r="M230" s="144">
        <f t="shared" ref="M230:AA230" si="137">M231+M252+M258+M259</f>
        <v>0</v>
      </c>
      <c r="N230" s="156">
        <f t="shared" si="126"/>
        <v>0</v>
      </c>
      <c r="O230" s="84">
        <f t="shared" si="137"/>
        <v>0</v>
      </c>
      <c r="P230" s="85">
        <f t="shared" si="137"/>
        <v>0</v>
      </c>
      <c r="Q230" s="85">
        <f t="shared" si="137"/>
        <v>0</v>
      </c>
      <c r="R230" s="85">
        <f t="shared" si="137"/>
        <v>0</v>
      </c>
      <c r="S230" s="85">
        <f t="shared" si="137"/>
        <v>0</v>
      </c>
      <c r="T230" s="88">
        <f t="shared" si="137"/>
        <v>0</v>
      </c>
      <c r="U230" s="484">
        <f t="shared" si="121"/>
        <v>0</v>
      </c>
      <c r="V230" s="409">
        <f t="shared" si="137"/>
        <v>0</v>
      </c>
      <c r="W230" s="85">
        <f t="shared" si="137"/>
        <v>0</v>
      </c>
      <c r="X230" s="88">
        <f t="shared" si="137"/>
        <v>0</v>
      </c>
      <c r="Y230" s="88">
        <f t="shared" si="137"/>
        <v>0</v>
      </c>
      <c r="Z230" s="88">
        <f t="shared" si="137"/>
        <v>0</v>
      </c>
      <c r="AA230" s="89">
        <f t="shared" si="137"/>
        <v>0</v>
      </c>
      <c r="AC230" s="168"/>
    </row>
    <row r="231" spans="1:29" ht="15.75" hidden="1" thickBot="1" x14ac:dyDescent="0.3">
      <c r="B231" s="114" t="s">
        <v>692</v>
      </c>
      <c r="C231" s="834" t="s">
        <v>286</v>
      </c>
      <c r="D231" s="835"/>
      <c r="E231" s="835"/>
      <c r="F231" s="216">
        <f t="shared" ref="F231:L231" si="138">F232+F236+F243+F244+F245+F246+F247+F248+F249</f>
        <v>0</v>
      </c>
      <c r="G231" s="364">
        <f t="shared" si="138"/>
        <v>0</v>
      </c>
      <c r="H231" s="612">
        <f t="shared" si="138"/>
        <v>0</v>
      </c>
      <c r="I231" s="364">
        <f t="shared" si="138"/>
        <v>0</v>
      </c>
      <c r="J231" s="518">
        <f t="shared" ref="J231" si="139">J232+J236+J243+J244+J245+J246+J247+J248+J249</f>
        <v>0</v>
      </c>
      <c r="K231" s="518">
        <f t="shared" si="138"/>
        <v>0</v>
      </c>
      <c r="L231" s="559">
        <f t="shared" si="138"/>
        <v>0</v>
      </c>
      <c r="M231" s="140">
        <f t="shared" ref="M231:AA231" si="140">M232+M236+M243+M244+M245+M246+M247+M248+M249</f>
        <v>0</v>
      </c>
      <c r="N231" s="157">
        <f t="shared" si="126"/>
        <v>0</v>
      </c>
      <c r="O231" s="116">
        <f t="shared" si="140"/>
        <v>0</v>
      </c>
      <c r="P231" s="117">
        <f t="shared" si="140"/>
        <v>0</v>
      </c>
      <c r="Q231" s="117">
        <f t="shared" si="140"/>
        <v>0</v>
      </c>
      <c r="R231" s="117">
        <f t="shared" si="140"/>
        <v>0</v>
      </c>
      <c r="S231" s="117">
        <f t="shared" si="140"/>
        <v>0</v>
      </c>
      <c r="T231" s="120">
        <f t="shared" si="140"/>
        <v>0</v>
      </c>
      <c r="U231" s="485">
        <f t="shared" si="121"/>
        <v>0</v>
      </c>
      <c r="V231" s="410">
        <f t="shared" si="140"/>
        <v>0</v>
      </c>
      <c r="W231" s="117">
        <f t="shared" si="140"/>
        <v>0</v>
      </c>
      <c r="X231" s="120">
        <f t="shared" si="140"/>
        <v>0</v>
      </c>
      <c r="Y231" s="120">
        <f t="shared" si="140"/>
        <v>0</v>
      </c>
      <c r="Z231" s="120">
        <f t="shared" si="140"/>
        <v>0</v>
      </c>
      <c r="AA231" s="121">
        <f t="shared" si="140"/>
        <v>0</v>
      </c>
      <c r="AC231" s="168"/>
    </row>
    <row r="232" spans="1:29" s="18" customFormat="1" ht="15.75" hidden="1" thickBot="1" x14ac:dyDescent="0.3">
      <c r="A232" s="125"/>
      <c r="B232" s="52" t="s">
        <v>693</v>
      </c>
      <c r="C232" s="832" t="s">
        <v>287</v>
      </c>
      <c r="D232" s="833"/>
      <c r="E232" s="833"/>
      <c r="F232" s="224">
        <f t="shared" ref="F232:L232" si="141">F233+F234+F235</f>
        <v>0</v>
      </c>
      <c r="G232" s="367">
        <f t="shared" si="141"/>
        <v>0</v>
      </c>
      <c r="H232" s="615">
        <f t="shared" si="141"/>
        <v>0</v>
      </c>
      <c r="I232" s="367">
        <f t="shared" si="141"/>
        <v>0</v>
      </c>
      <c r="J232" s="521">
        <f t="shared" ref="J232" si="142">J233+J234+J235</f>
        <v>0</v>
      </c>
      <c r="K232" s="521">
        <f t="shared" si="141"/>
        <v>0</v>
      </c>
      <c r="L232" s="562">
        <f t="shared" si="141"/>
        <v>0</v>
      </c>
      <c r="M232" s="148">
        <f t="shared" ref="M232:AA232" si="143">M233+M234+M235</f>
        <v>0</v>
      </c>
      <c r="N232" s="160">
        <f t="shared" si="126"/>
        <v>0</v>
      </c>
      <c r="O232" s="75">
        <f t="shared" si="143"/>
        <v>0</v>
      </c>
      <c r="P232" s="13">
        <f t="shared" si="143"/>
        <v>0</v>
      </c>
      <c r="Q232" s="13">
        <f t="shared" si="143"/>
        <v>0</v>
      </c>
      <c r="R232" s="13">
        <f t="shared" si="143"/>
        <v>0</v>
      </c>
      <c r="S232" s="13">
        <f t="shared" si="143"/>
        <v>0</v>
      </c>
      <c r="T232" s="80">
        <f t="shared" si="143"/>
        <v>0</v>
      </c>
      <c r="U232" s="488">
        <f t="shared" si="121"/>
        <v>0</v>
      </c>
      <c r="V232" s="413">
        <f t="shared" si="143"/>
        <v>0</v>
      </c>
      <c r="W232" s="13">
        <f t="shared" si="143"/>
        <v>0</v>
      </c>
      <c r="X232" s="80">
        <f t="shared" si="143"/>
        <v>0</v>
      </c>
      <c r="Y232" s="80">
        <f t="shared" si="143"/>
        <v>0</v>
      </c>
      <c r="Z232" s="80">
        <f t="shared" si="143"/>
        <v>0</v>
      </c>
      <c r="AA232" s="45">
        <f t="shared" si="143"/>
        <v>0</v>
      </c>
      <c r="AC232" s="168"/>
    </row>
    <row r="233" spans="1:29" s="189" customFormat="1" ht="15.75" hidden="1" thickBot="1" x14ac:dyDescent="0.3">
      <c r="A233" s="125" t="s">
        <v>288</v>
      </c>
      <c r="B233" s="169" t="s">
        <v>694</v>
      </c>
      <c r="C233" s="213"/>
      <c r="D233" s="836" t="s">
        <v>706</v>
      </c>
      <c r="E233" s="836"/>
      <c r="F233" s="256"/>
      <c r="G233" s="385"/>
      <c r="H233" s="633"/>
      <c r="I233" s="385"/>
      <c r="J233" s="539">
        <f t="shared" ref="J233:L235" si="144">SUM(M233:Y233)</f>
        <v>0</v>
      </c>
      <c r="K233" s="539">
        <f t="shared" si="144"/>
        <v>0</v>
      </c>
      <c r="L233" s="580">
        <f t="shared" si="144"/>
        <v>0</v>
      </c>
      <c r="M233" s="257"/>
      <c r="N233" s="171">
        <f t="shared" si="126"/>
        <v>0</v>
      </c>
      <c r="O233" s="179"/>
      <c r="P233" s="173"/>
      <c r="Q233" s="173"/>
      <c r="R233" s="173"/>
      <c r="S233" s="173"/>
      <c r="T233" s="174"/>
      <c r="U233" s="486">
        <f t="shared" si="121"/>
        <v>0</v>
      </c>
      <c r="V233" s="411"/>
      <c r="W233" s="173"/>
      <c r="X233" s="174"/>
      <c r="Y233" s="174"/>
      <c r="Z233" s="174"/>
      <c r="AA233" s="175"/>
      <c r="AC233" s="168"/>
    </row>
    <row r="234" spans="1:29" s="189" customFormat="1" ht="15.75" hidden="1" thickBot="1" x14ac:dyDescent="0.3">
      <c r="A234" s="125" t="s">
        <v>289</v>
      </c>
      <c r="B234" s="169" t="s">
        <v>695</v>
      </c>
      <c r="C234" s="178"/>
      <c r="D234" s="814" t="s">
        <v>707</v>
      </c>
      <c r="E234" s="814"/>
      <c r="F234" s="239"/>
      <c r="G234" s="365"/>
      <c r="H234" s="613"/>
      <c r="I234" s="365"/>
      <c r="J234" s="519">
        <f t="shared" si="144"/>
        <v>0</v>
      </c>
      <c r="K234" s="519">
        <f t="shared" si="144"/>
        <v>0</v>
      </c>
      <c r="L234" s="560">
        <f t="shared" si="144"/>
        <v>0</v>
      </c>
      <c r="M234" s="170"/>
      <c r="N234" s="171">
        <f t="shared" si="126"/>
        <v>0</v>
      </c>
      <c r="O234" s="179"/>
      <c r="P234" s="173"/>
      <c r="Q234" s="173"/>
      <c r="R234" s="173"/>
      <c r="S234" s="173"/>
      <c r="T234" s="174"/>
      <c r="U234" s="486">
        <f t="shared" si="121"/>
        <v>0</v>
      </c>
      <c r="V234" s="411"/>
      <c r="W234" s="173"/>
      <c r="X234" s="174"/>
      <c r="Y234" s="174"/>
      <c r="Z234" s="174"/>
      <c r="AA234" s="175"/>
      <c r="AC234" s="168"/>
    </row>
    <row r="235" spans="1:29" s="189" customFormat="1" ht="15.75" hidden="1" thickBot="1" x14ac:dyDescent="0.3">
      <c r="A235" s="125" t="s">
        <v>290</v>
      </c>
      <c r="B235" s="169" t="s">
        <v>696</v>
      </c>
      <c r="C235" s="178"/>
      <c r="D235" s="814" t="s">
        <v>708</v>
      </c>
      <c r="E235" s="814"/>
      <c r="F235" s="239"/>
      <c r="G235" s="365"/>
      <c r="H235" s="613"/>
      <c r="I235" s="365"/>
      <c r="J235" s="519">
        <f t="shared" si="144"/>
        <v>0</v>
      </c>
      <c r="K235" s="519">
        <f t="shared" si="144"/>
        <v>0</v>
      </c>
      <c r="L235" s="560">
        <f t="shared" si="144"/>
        <v>0</v>
      </c>
      <c r="M235" s="170"/>
      <c r="N235" s="171">
        <f t="shared" si="126"/>
        <v>0</v>
      </c>
      <c r="O235" s="179"/>
      <c r="P235" s="173"/>
      <c r="Q235" s="173"/>
      <c r="R235" s="173"/>
      <c r="S235" s="173"/>
      <c r="T235" s="174"/>
      <c r="U235" s="486">
        <f t="shared" si="121"/>
        <v>0</v>
      </c>
      <c r="V235" s="411"/>
      <c r="W235" s="173"/>
      <c r="X235" s="174"/>
      <c r="Y235" s="174"/>
      <c r="Z235" s="174"/>
      <c r="AA235" s="175"/>
      <c r="AC235" s="168"/>
    </row>
    <row r="236" spans="1:29" s="18" customFormat="1" ht="15.75" hidden="1" thickBot="1" x14ac:dyDescent="0.3">
      <c r="A236" s="125"/>
      <c r="B236" s="52" t="s">
        <v>697</v>
      </c>
      <c r="C236" s="832" t="s">
        <v>291</v>
      </c>
      <c r="D236" s="833"/>
      <c r="E236" s="833"/>
      <c r="F236" s="224">
        <f t="shared" ref="F236:L236" si="145">F237+F238+F239+F240+F241+F242</f>
        <v>0</v>
      </c>
      <c r="G236" s="367">
        <f t="shared" si="145"/>
        <v>0</v>
      </c>
      <c r="H236" s="615">
        <f t="shared" si="145"/>
        <v>0</v>
      </c>
      <c r="I236" s="367">
        <f t="shared" si="145"/>
        <v>0</v>
      </c>
      <c r="J236" s="521">
        <f t="shared" ref="J236" si="146">J237+J238+J239+J240+J241+J242</f>
        <v>0</v>
      </c>
      <c r="K236" s="521">
        <f t="shared" si="145"/>
        <v>0</v>
      </c>
      <c r="L236" s="562">
        <f t="shared" si="145"/>
        <v>0</v>
      </c>
      <c r="M236" s="148">
        <f t="shared" ref="M236:AA236" si="147">M237+M238+M239+M240+M241+M242</f>
        <v>0</v>
      </c>
      <c r="N236" s="160">
        <f t="shared" si="126"/>
        <v>0</v>
      </c>
      <c r="O236" s="75">
        <f t="shared" si="147"/>
        <v>0</v>
      </c>
      <c r="P236" s="13">
        <f t="shared" si="147"/>
        <v>0</v>
      </c>
      <c r="Q236" s="13">
        <f t="shared" si="147"/>
        <v>0</v>
      </c>
      <c r="R236" s="13">
        <f t="shared" si="147"/>
        <v>0</v>
      </c>
      <c r="S236" s="13">
        <f t="shared" si="147"/>
        <v>0</v>
      </c>
      <c r="T236" s="80">
        <f t="shared" si="147"/>
        <v>0</v>
      </c>
      <c r="U236" s="488">
        <f t="shared" si="121"/>
        <v>0</v>
      </c>
      <c r="V236" s="413">
        <f t="shared" si="147"/>
        <v>0</v>
      </c>
      <c r="W236" s="13">
        <f t="shared" si="147"/>
        <v>0</v>
      </c>
      <c r="X236" s="80">
        <f t="shared" si="147"/>
        <v>0</v>
      </c>
      <c r="Y236" s="80">
        <f t="shared" si="147"/>
        <v>0</v>
      </c>
      <c r="Z236" s="80">
        <f t="shared" si="147"/>
        <v>0</v>
      </c>
      <c r="AA236" s="45">
        <f t="shared" si="147"/>
        <v>0</v>
      </c>
      <c r="AC236" s="168"/>
    </row>
    <row r="237" spans="1:29" s="189" customFormat="1" ht="15.75" hidden="1" thickBot="1" x14ac:dyDescent="0.3">
      <c r="A237" s="125" t="s">
        <v>292</v>
      </c>
      <c r="B237" s="169" t="s">
        <v>698</v>
      </c>
      <c r="C237" s="178"/>
      <c r="D237" s="814" t="s">
        <v>383</v>
      </c>
      <c r="E237" s="814"/>
      <c r="F237" s="239"/>
      <c r="G237" s="365"/>
      <c r="H237" s="613"/>
      <c r="I237" s="365"/>
      <c r="J237" s="519">
        <f t="shared" ref="J237:L248" si="148">SUM(M237:Y237)</f>
        <v>0</v>
      </c>
      <c r="K237" s="519">
        <f t="shared" si="148"/>
        <v>0</v>
      </c>
      <c r="L237" s="560">
        <f t="shared" si="148"/>
        <v>0</v>
      </c>
      <c r="M237" s="170"/>
      <c r="N237" s="171">
        <f t="shared" si="126"/>
        <v>0</v>
      </c>
      <c r="O237" s="179"/>
      <c r="P237" s="173"/>
      <c r="Q237" s="173"/>
      <c r="R237" s="173"/>
      <c r="S237" s="173"/>
      <c r="T237" s="174"/>
      <c r="U237" s="486">
        <f t="shared" si="121"/>
        <v>0</v>
      </c>
      <c r="V237" s="411"/>
      <c r="W237" s="173"/>
      <c r="X237" s="174"/>
      <c r="Y237" s="174"/>
      <c r="Z237" s="174"/>
      <c r="AA237" s="175"/>
      <c r="AC237" s="168"/>
    </row>
    <row r="238" spans="1:29" s="189" customFormat="1" ht="15.75" hidden="1" thickBot="1" x14ac:dyDescent="0.3">
      <c r="A238" s="125" t="s">
        <v>293</v>
      </c>
      <c r="B238" s="169" t="s">
        <v>699</v>
      </c>
      <c r="C238" s="178"/>
      <c r="D238" s="814" t="s">
        <v>384</v>
      </c>
      <c r="E238" s="814"/>
      <c r="F238" s="239"/>
      <c r="G238" s="365"/>
      <c r="H238" s="613"/>
      <c r="I238" s="365"/>
      <c r="J238" s="519">
        <f t="shared" si="148"/>
        <v>0</v>
      </c>
      <c r="K238" s="519">
        <f t="shared" si="148"/>
        <v>0</v>
      </c>
      <c r="L238" s="560">
        <f t="shared" si="148"/>
        <v>0</v>
      </c>
      <c r="M238" s="170"/>
      <c r="N238" s="171">
        <f t="shared" si="126"/>
        <v>0</v>
      </c>
      <c r="O238" s="179"/>
      <c r="P238" s="173"/>
      <c r="Q238" s="173"/>
      <c r="R238" s="173"/>
      <c r="S238" s="173"/>
      <c r="T238" s="174"/>
      <c r="U238" s="486">
        <f t="shared" si="121"/>
        <v>0</v>
      </c>
      <c r="V238" s="411"/>
      <c r="W238" s="173"/>
      <c r="X238" s="174"/>
      <c r="Y238" s="174"/>
      <c r="Z238" s="174"/>
      <c r="AA238" s="175"/>
      <c r="AC238" s="168"/>
    </row>
    <row r="239" spans="1:29" s="189" customFormat="1" ht="15.75" hidden="1" thickBot="1" x14ac:dyDescent="0.3">
      <c r="A239" s="125" t="s">
        <v>872</v>
      </c>
      <c r="B239" s="169" t="s">
        <v>873</v>
      </c>
      <c r="C239" s="178"/>
      <c r="D239" s="814" t="s">
        <v>874</v>
      </c>
      <c r="E239" s="814"/>
      <c r="F239" s="239"/>
      <c r="G239" s="365"/>
      <c r="H239" s="613"/>
      <c r="I239" s="365"/>
      <c r="J239" s="519">
        <f t="shared" si="148"/>
        <v>0</v>
      </c>
      <c r="K239" s="519">
        <f t="shared" si="148"/>
        <v>0</v>
      </c>
      <c r="L239" s="560">
        <f t="shared" si="148"/>
        <v>0</v>
      </c>
      <c r="M239" s="170"/>
      <c r="N239" s="171">
        <f t="shared" si="126"/>
        <v>0</v>
      </c>
      <c r="O239" s="179"/>
      <c r="P239" s="173"/>
      <c r="Q239" s="173"/>
      <c r="R239" s="173"/>
      <c r="S239" s="173"/>
      <c r="T239" s="174"/>
      <c r="U239" s="486">
        <f t="shared" si="121"/>
        <v>0</v>
      </c>
      <c r="V239" s="411"/>
      <c r="W239" s="173"/>
      <c r="X239" s="174"/>
      <c r="Y239" s="174"/>
      <c r="Z239" s="174"/>
      <c r="AA239" s="175"/>
      <c r="AC239" s="168"/>
    </row>
    <row r="240" spans="1:29" s="189" customFormat="1" ht="15.75" hidden="1" thickBot="1" x14ac:dyDescent="0.3">
      <c r="A240" s="125" t="s">
        <v>294</v>
      </c>
      <c r="B240" s="169" t="s">
        <v>700</v>
      </c>
      <c r="C240" s="178"/>
      <c r="D240" s="814" t="s">
        <v>295</v>
      </c>
      <c r="E240" s="814"/>
      <c r="F240" s="239"/>
      <c r="G240" s="365"/>
      <c r="H240" s="613"/>
      <c r="I240" s="365"/>
      <c r="J240" s="519">
        <f t="shared" si="148"/>
        <v>0</v>
      </c>
      <c r="K240" s="519">
        <f t="shared" si="148"/>
        <v>0</v>
      </c>
      <c r="L240" s="560">
        <f t="shared" si="148"/>
        <v>0</v>
      </c>
      <c r="M240" s="170"/>
      <c r="N240" s="171">
        <f t="shared" si="126"/>
        <v>0</v>
      </c>
      <c r="O240" s="179"/>
      <c r="P240" s="173"/>
      <c r="Q240" s="173"/>
      <c r="R240" s="173"/>
      <c r="S240" s="173"/>
      <c r="T240" s="174"/>
      <c r="U240" s="486">
        <f t="shared" si="121"/>
        <v>0</v>
      </c>
      <c r="V240" s="411"/>
      <c r="W240" s="173"/>
      <c r="X240" s="174"/>
      <c r="Y240" s="174"/>
      <c r="Z240" s="174"/>
      <c r="AA240" s="175"/>
      <c r="AC240" s="168"/>
    </row>
    <row r="241" spans="1:29" s="189" customFormat="1" ht="15.75" hidden="1" thickBot="1" x14ac:dyDescent="0.3">
      <c r="A241" s="125" t="s">
        <v>296</v>
      </c>
      <c r="B241" s="169" t="s">
        <v>701</v>
      </c>
      <c r="C241" s="178"/>
      <c r="D241" s="814" t="s">
        <v>297</v>
      </c>
      <c r="E241" s="814"/>
      <c r="F241" s="239"/>
      <c r="G241" s="365"/>
      <c r="H241" s="613"/>
      <c r="I241" s="365"/>
      <c r="J241" s="519">
        <f t="shared" si="148"/>
        <v>0</v>
      </c>
      <c r="K241" s="519">
        <f t="shared" si="148"/>
        <v>0</v>
      </c>
      <c r="L241" s="560">
        <f t="shared" si="148"/>
        <v>0</v>
      </c>
      <c r="M241" s="170"/>
      <c r="N241" s="171">
        <f t="shared" si="126"/>
        <v>0</v>
      </c>
      <c r="O241" s="179"/>
      <c r="P241" s="173"/>
      <c r="Q241" s="173"/>
      <c r="R241" s="173"/>
      <c r="S241" s="173"/>
      <c r="T241" s="174"/>
      <c r="U241" s="486">
        <f t="shared" si="121"/>
        <v>0</v>
      </c>
      <c r="V241" s="411"/>
      <c r="W241" s="173"/>
      <c r="X241" s="174"/>
      <c r="Y241" s="174"/>
      <c r="Z241" s="174"/>
      <c r="AA241" s="175"/>
      <c r="AC241" s="168"/>
    </row>
    <row r="242" spans="1:29" s="189" customFormat="1" ht="15.75" hidden="1" thickBot="1" x14ac:dyDescent="0.3">
      <c r="A242" s="125" t="s">
        <v>875</v>
      </c>
      <c r="B242" s="169" t="s">
        <v>876</v>
      </c>
      <c r="C242" s="178"/>
      <c r="D242" s="814" t="s">
        <v>877</v>
      </c>
      <c r="E242" s="814"/>
      <c r="F242" s="239"/>
      <c r="G242" s="365"/>
      <c r="H242" s="613"/>
      <c r="I242" s="365"/>
      <c r="J242" s="519">
        <f t="shared" si="148"/>
        <v>0</v>
      </c>
      <c r="K242" s="519">
        <f t="shared" si="148"/>
        <v>0</v>
      </c>
      <c r="L242" s="560">
        <f t="shared" si="148"/>
        <v>0</v>
      </c>
      <c r="M242" s="170"/>
      <c r="N242" s="171">
        <f t="shared" si="126"/>
        <v>0</v>
      </c>
      <c r="O242" s="179"/>
      <c r="P242" s="173"/>
      <c r="Q242" s="173"/>
      <c r="R242" s="173"/>
      <c r="S242" s="173"/>
      <c r="T242" s="174"/>
      <c r="U242" s="486">
        <f t="shared" si="121"/>
        <v>0</v>
      </c>
      <c r="V242" s="411"/>
      <c r="W242" s="173"/>
      <c r="X242" s="174"/>
      <c r="Y242" s="174"/>
      <c r="Z242" s="174"/>
      <c r="AA242" s="175"/>
      <c r="AC242" s="168"/>
    </row>
    <row r="243" spans="1:29" s="41" customFormat="1" ht="15.75" hidden="1" thickBot="1" x14ac:dyDescent="0.3">
      <c r="A243" s="125" t="s">
        <v>878</v>
      </c>
      <c r="B243" s="52" t="s">
        <v>879</v>
      </c>
      <c r="C243" s="832" t="s">
        <v>880</v>
      </c>
      <c r="D243" s="833"/>
      <c r="E243" s="833"/>
      <c r="F243" s="224"/>
      <c r="G243" s="367"/>
      <c r="H243" s="615"/>
      <c r="I243" s="367"/>
      <c r="J243" s="521">
        <f t="shared" si="148"/>
        <v>0</v>
      </c>
      <c r="K243" s="521">
        <f t="shared" si="148"/>
        <v>0</v>
      </c>
      <c r="L243" s="562">
        <f t="shared" si="148"/>
        <v>0</v>
      </c>
      <c r="M243" s="148"/>
      <c r="N243" s="160">
        <f t="shared" si="126"/>
        <v>0</v>
      </c>
      <c r="O243" s="75"/>
      <c r="P243" s="13"/>
      <c r="Q243" s="13"/>
      <c r="R243" s="13"/>
      <c r="S243" s="13"/>
      <c r="T243" s="80"/>
      <c r="U243" s="488">
        <f t="shared" si="121"/>
        <v>0</v>
      </c>
      <c r="V243" s="413"/>
      <c r="W243" s="13"/>
      <c r="X243" s="80"/>
      <c r="Y243" s="80"/>
      <c r="Z243" s="80"/>
      <c r="AA243" s="45"/>
      <c r="AC243" s="168"/>
    </row>
    <row r="244" spans="1:29" s="41" customFormat="1" ht="15.75" hidden="1" thickBot="1" x14ac:dyDescent="0.3">
      <c r="A244" s="125" t="s">
        <v>298</v>
      </c>
      <c r="B244" s="52" t="s">
        <v>702</v>
      </c>
      <c r="C244" s="832" t="s">
        <v>299</v>
      </c>
      <c r="D244" s="833"/>
      <c r="E244" s="833"/>
      <c r="F244" s="224"/>
      <c r="G244" s="367"/>
      <c r="H244" s="615"/>
      <c r="I244" s="367"/>
      <c r="J244" s="521">
        <f t="shared" si="148"/>
        <v>0</v>
      </c>
      <c r="K244" s="521">
        <f t="shared" si="148"/>
        <v>0</v>
      </c>
      <c r="L244" s="562">
        <f t="shared" si="148"/>
        <v>0</v>
      </c>
      <c r="M244" s="148"/>
      <c r="N244" s="160">
        <f t="shared" si="126"/>
        <v>0</v>
      </c>
      <c r="O244" s="75"/>
      <c r="P244" s="13"/>
      <c r="Q244" s="13"/>
      <c r="R244" s="13"/>
      <c r="S244" s="13"/>
      <c r="T244" s="80"/>
      <c r="U244" s="488">
        <f t="shared" si="121"/>
        <v>0</v>
      </c>
      <c r="V244" s="413"/>
      <c r="W244" s="13"/>
      <c r="X244" s="80"/>
      <c r="Y244" s="80"/>
      <c r="Z244" s="80"/>
      <c r="AA244" s="45"/>
      <c r="AC244" s="168"/>
    </row>
    <row r="245" spans="1:29" s="41" customFormat="1" ht="15.75" hidden="1" thickBot="1" x14ac:dyDescent="0.3">
      <c r="A245" s="125" t="s">
        <v>300</v>
      </c>
      <c r="B245" s="52" t="s">
        <v>703</v>
      </c>
      <c r="C245" s="832" t="s">
        <v>881</v>
      </c>
      <c r="D245" s="833"/>
      <c r="E245" s="833"/>
      <c r="F245" s="224"/>
      <c r="G245" s="367"/>
      <c r="H245" s="615"/>
      <c r="I245" s="367"/>
      <c r="J245" s="521">
        <f t="shared" si="148"/>
        <v>0</v>
      </c>
      <c r="K245" s="521">
        <f t="shared" si="148"/>
        <v>0</v>
      </c>
      <c r="L245" s="562">
        <f t="shared" si="148"/>
        <v>0</v>
      </c>
      <c r="M245" s="148"/>
      <c r="N245" s="160">
        <f t="shared" si="126"/>
        <v>0</v>
      </c>
      <c r="O245" s="75"/>
      <c r="P245" s="13"/>
      <c r="Q245" s="13"/>
      <c r="R245" s="13"/>
      <c r="S245" s="13"/>
      <c r="T245" s="80"/>
      <c r="U245" s="488">
        <f t="shared" si="121"/>
        <v>0</v>
      </c>
      <c r="V245" s="413"/>
      <c r="W245" s="13"/>
      <c r="X245" s="80"/>
      <c r="Y245" s="80"/>
      <c r="Z245" s="80"/>
      <c r="AA245" s="45"/>
      <c r="AC245" s="168"/>
    </row>
    <row r="246" spans="1:29" s="41" customFormat="1" ht="15.75" hidden="1" thickBot="1" x14ac:dyDescent="0.3">
      <c r="A246" s="125" t="s">
        <v>301</v>
      </c>
      <c r="B246" s="52" t="s">
        <v>704</v>
      </c>
      <c r="C246" s="832" t="s">
        <v>882</v>
      </c>
      <c r="D246" s="833"/>
      <c r="E246" s="833"/>
      <c r="F246" s="224"/>
      <c r="G246" s="367"/>
      <c r="H246" s="615"/>
      <c r="I246" s="367"/>
      <c r="J246" s="521">
        <f t="shared" si="148"/>
        <v>0</v>
      </c>
      <c r="K246" s="521">
        <f t="shared" si="148"/>
        <v>0</v>
      </c>
      <c r="L246" s="562">
        <f t="shared" si="148"/>
        <v>0</v>
      </c>
      <c r="M246" s="148"/>
      <c r="N246" s="160">
        <f t="shared" si="126"/>
        <v>0</v>
      </c>
      <c r="O246" s="75"/>
      <c r="P246" s="13"/>
      <c r="Q246" s="13"/>
      <c r="R246" s="13"/>
      <c r="S246" s="13"/>
      <c r="T246" s="80"/>
      <c r="U246" s="488">
        <f t="shared" si="121"/>
        <v>0</v>
      </c>
      <c r="V246" s="413"/>
      <c r="W246" s="13"/>
      <c r="X246" s="80"/>
      <c r="Y246" s="80"/>
      <c r="Z246" s="80"/>
      <c r="AA246" s="45"/>
      <c r="AC246" s="168"/>
    </row>
    <row r="247" spans="1:29" s="41" customFormat="1" ht="15.75" hidden="1" thickBot="1" x14ac:dyDescent="0.3">
      <c r="A247" s="125" t="s">
        <v>302</v>
      </c>
      <c r="B247" s="52" t="s">
        <v>705</v>
      </c>
      <c r="C247" s="832" t="s">
        <v>303</v>
      </c>
      <c r="D247" s="833"/>
      <c r="E247" s="833"/>
      <c r="F247" s="224"/>
      <c r="G247" s="367"/>
      <c r="H247" s="615"/>
      <c r="I247" s="367"/>
      <c r="J247" s="521">
        <f t="shared" si="148"/>
        <v>0</v>
      </c>
      <c r="K247" s="521">
        <f t="shared" si="148"/>
        <v>0</v>
      </c>
      <c r="L247" s="562">
        <f t="shared" si="148"/>
        <v>0</v>
      </c>
      <c r="M247" s="148"/>
      <c r="N247" s="160">
        <f t="shared" si="126"/>
        <v>0</v>
      </c>
      <c r="O247" s="75"/>
      <c r="P247" s="13"/>
      <c r="Q247" s="13"/>
      <c r="R247" s="13"/>
      <c r="S247" s="13"/>
      <c r="T247" s="80"/>
      <c r="U247" s="488">
        <f t="shared" si="121"/>
        <v>0</v>
      </c>
      <c r="V247" s="413"/>
      <c r="W247" s="13"/>
      <c r="X247" s="80"/>
      <c r="Y247" s="80"/>
      <c r="Z247" s="80"/>
      <c r="AA247" s="45"/>
      <c r="AC247" s="168"/>
    </row>
    <row r="248" spans="1:29" s="41" customFormat="1" ht="15.75" hidden="1" thickBot="1" x14ac:dyDescent="0.3">
      <c r="A248" s="125" t="s">
        <v>883</v>
      </c>
      <c r="B248" s="52" t="s">
        <v>884</v>
      </c>
      <c r="C248" s="832" t="s">
        <v>886</v>
      </c>
      <c r="D248" s="833"/>
      <c r="E248" s="833"/>
      <c r="F248" s="224"/>
      <c r="G248" s="367"/>
      <c r="H248" s="615"/>
      <c r="I248" s="367"/>
      <c r="J248" s="521">
        <f t="shared" si="148"/>
        <v>0</v>
      </c>
      <c r="K248" s="521">
        <f t="shared" si="148"/>
        <v>0</v>
      </c>
      <c r="L248" s="562">
        <f t="shared" si="148"/>
        <v>0</v>
      </c>
      <c r="M248" s="148"/>
      <c r="N248" s="160">
        <f t="shared" si="126"/>
        <v>0</v>
      </c>
      <c r="O248" s="75"/>
      <c r="P248" s="13"/>
      <c r="Q248" s="13"/>
      <c r="R248" s="13"/>
      <c r="S248" s="13"/>
      <c r="T248" s="80"/>
      <c r="U248" s="488">
        <f t="shared" si="121"/>
        <v>0</v>
      </c>
      <c r="V248" s="413"/>
      <c r="W248" s="13"/>
      <c r="X248" s="80"/>
      <c r="Y248" s="80"/>
      <c r="Z248" s="80"/>
      <c r="AA248" s="45"/>
      <c r="AC248" s="168"/>
    </row>
    <row r="249" spans="1:29" s="41" customFormat="1" ht="15.75" hidden="1" thickBot="1" x14ac:dyDescent="0.3">
      <c r="A249" s="125"/>
      <c r="B249" s="52" t="s">
        <v>885</v>
      </c>
      <c r="C249" s="832" t="s">
        <v>887</v>
      </c>
      <c r="D249" s="833"/>
      <c r="E249" s="833"/>
      <c r="F249" s="224">
        <f t="shared" ref="F249:L249" si="149">F250+F251</f>
        <v>0</v>
      </c>
      <c r="G249" s="367">
        <f t="shared" si="149"/>
        <v>0</v>
      </c>
      <c r="H249" s="615">
        <f t="shared" si="149"/>
        <v>0</v>
      </c>
      <c r="I249" s="367">
        <f t="shared" si="149"/>
        <v>0</v>
      </c>
      <c r="J249" s="521">
        <f t="shared" ref="J249" si="150">J250+J251</f>
        <v>0</v>
      </c>
      <c r="K249" s="521">
        <f t="shared" si="149"/>
        <v>0</v>
      </c>
      <c r="L249" s="562">
        <f t="shared" si="149"/>
        <v>0</v>
      </c>
      <c r="M249" s="148">
        <f t="shared" ref="M249:AA249" si="151">M250+M251</f>
        <v>0</v>
      </c>
      <c r="N249" s="160">
        <f t="shared" si="126"/>
        <v>0</v>
      </c>
      <c r="O249" s="75">
        <f t="shared" si="151"/>
        <v>0</v>
      </c>
      <c r="P249" s="13">
        <f t="shared" si="151"/>
        <v>0</v>
      </c>
      <c r="Q249" s="13">
        <f t="shared" si="151"/>
        <v>0</v>
      </c>
      <c r="R249" s="13">
        <f t="shared" si="151"/>
        <v>0</v>
      </c>
      <c r="S249" s="13">
        <f t="shared" si="151"/>
        <v>0</v>
      </c>
      <c r="T249" s="80">
        <f t="shared" si="151"/>
        <v>0</v>
      </c>
      <c r="U249" s="488">
        <f t="shared" si="121"/>
        <v>0</v>
      </c>
      <c r="V249" s="413">
        <f t="shared" si="151"/>
        <v>0</v>
      </c>
      <c r="W249" s="13">
        <f t="shared" si="151"/>
        <v>0</v>
      </c>
      <c r="X249" s="80">
        <f t="shared" si="151"/>
        <v>0</v>
      </c>
      <c r="Y249" s="80">
        <f t="shared" si="151"/>
        <v>0</v>
      </c>
      <c r="Z249" s="80">
        <f t="shared" si="151"/>
        <v>0</v>
      </c>
      <c r="AA249" s="45">
        <f t="shared" si="151"/>
        <v>0</v>
      </c>
      <c r="AC249" s="168"/>
    </row>
    <row r="250" spans="1:29" s="189" customFormat="1" ht="15.75" hidden="1" thickBot="1" x14ac:dyDescent="0.3">
      <c r="A250" s="125" t="s">
        <v>889</v>
      </c>
      <c r="B250" s="169" t="s">
        <v>888</v>
      </c>
      <c r="C250" s="178"/>
      <c r="D250" s="814" t="s">
        <v>892</v>
      </c>
      <c r="E250" s="814"/>
      <c r="F250" s="239"/>
      <c r="G250" s="365"/>
      <c r="H250" s="613"/>
      <c r="I250" s="365"/>
      <c r="J250" s="519">
        <f t="shared" ref="J250:L251" si="152">SUM(M250:Y250)</f>
        <v>0</v>
      </c>
      <c r="K250" s="519">
        <f t="shared" si="152"/>
        <v>0</v>
      </c>
      <c r="L250" s="560">
        <f t="shared" si="152"/>
        <v>0</v>
      </c>
      <c r="M250" s="170"/>
      <c r="N250" s="171">
        <f t="shared" si="126"/>
        <v>0</v>
      </c>
      <c r="O250" s="179"/>
      <c r="P250" s="173"/>
      <c r="Q250" s="173"/>
      <c r="R250" s="173"/>
      <c r="S250" s="173"/>
      <c r="T250" s="174"/>
      <c r="U250" s="486">
        <f t="shared" si="121"/>
        <v>0</v>
      </c>
      <c r="V250" s="411"/>
      <c r="W250" s="173"/>
      <c r="X250" s="174"/>
      <c r="Y250" s="174"/>
      <c r="Z250" s="174"/>
      <c r="AA250" s="175"/>
      <c r="AC250" s="168"/>
    </row>
    <row r="251" spans="1:29" s="189" customFormat="1" ht="15.75" hidden="1" thickBot="1" x14ac:dyDescent="0.3">
      <c r="A251" s="125" t="s">
        <v>890</v>
      </c>
      <c r="B251" s="169" t="s">
        <v>891</v>
      </c>
      <c r="C251" s="178"/>
      <c r="D251" s="814" t="s">
        <v>893</v>
      </c>
      <c r="E251" s="814"/>
      <c r="F251" s="239"/>
      <c r="G251" s="365"/>
      <c r="H251" s="613"/>
      <c r="I251" s="365"/>
      <c r="J251" s="519">
        <f t="shared" si="152"/>
        <v>0</v>
      </c>
      <c r="K251" s="519">
        <f t="shared" si="152"/>
        <v>0</v>
      </c>
      <c r="L251" s="560">
        <f t="shared" si="152"/>
        <v>0</v>
      </c>
      <c r="M251" s="170"/>
      <c r="N251" s="171">
        <f t="shared" si="126"/>
        <v>0</v>
      </c>
      <c r="O251" s="179"/>
      <c r="P251" s="173"/>
      <c r="Q251" s="173"/>
      <c r="R251" s="173"/>
      <c r="S251" s="173"/>
      <c r="T251" s="174"/>
      <c r="U251" s="486">
        <f t="shared" si="121"/>
        <v>0</v>
      </c>
      <c r="V251" s="411"/>
      <c r="W251" s="173"/>
      <c r="X251" s="174"/>
      <c r="Y251" s="174"/>
      <c r="Z251" s="174"/>
      <c r="AA251" s="175"/>
      <c r="AC251" s="168"/>
    </row>
    <row r="252" spans="1:29" ht="15.75" hidden="1" thickBot="1" x14ac:dyDescent="0.3">
      <c r="B252" s="90" t="s">
        <v>709</v>
      </c>
      <c r="C252" s="803" t="s">
        <v>304</v>
      </c>
      <c r="D252" s="804"/>
      <c r="E252" s="804"/>
      <c r="F252" s="218">
        <f t="shared" ref="F252:L252" si="153">F253+F254+F255+F256+F257</f>
        <v>0</v>
      </c>
      <c r="G252" s="366">
        <f t="shared" si="153"/>
        <v>0</v>
      </c>
      <c r="H252" s="614">
        <f t="shared" si="153"/>
        <v>0</v>
      </c>
      <c r="I252" s="366">
        <f t="shared" si="153"/>
        <v>0</v>
      </c>
      <c r="J252" s="520">
        <f t="shared" ref="J252" si="154">J253+J254+J255+J256+J257</f>
        <v>0</v>
      </c>
      <c r="K252" s="520">
        <f t="shared" si="153"/>
        <v>0</v>
      </c>
      <c r="L252" s="561">
        <f t="shared" si="153"/>
        <v>0</v>
      </c>
      <c r="M252" s="142">
        <f t="shared" ref="M252:AA252" si="155">M253+M254+M255+M256+M257</f>
        <v>0</v>
      </c>
      <c r="N252" s="158">
        <f t="shared" si="126"/>
        <v>0</v>
      </c>
      <c r="O252" s="92">
        <f t="shared" si="155"/>
        <v>0</v>
      </c>
      <c r="P252" s="93">
        <f t="shared" si="155"/>
        <v>0</v>
      </c>
      <c r="Q252" s="93">
        <f t="shared" si="155"/>
        <v>0</v>
      </c>
      <c r="R252" s="93">
        <f t="shared" si="155"/>
        <v>0</v>
      </c>
      <c r="S252" s="93">
        <f t="shared" si="155"/>
        <v>0</v>
      </c>
      <c r="T252" s="96">
        <f t="shared" si="155"/>
        <v>0</v>
      </c>
      <c r="U252" s="487">
        <f t="shared" si="121"/>
        <v>0</v>
      </c>
      <c r="V252" s="412">
        <f t="shared" si="155"/>
        <v>0</v>
      </c>
      <c r="W252" s="93">
        <f t="shared" si="155"/>
        <v>0</v>
      </c>
      <c r="X252" s="96">
        <f t="shared" si="155"/>
        <v>0</v>
      </c>
      <c r="Y252" s="96">
        <f t="shared" si="155"/>
        <v>0</v>
      </c>
      <c r="Z252" s="96">
        <f t="shared" si="155"/>
        <v>0</v>
      </c>
      <c r="AA252" s="97">
        <f t="shared" si="155"/>
        <v>0</v>
      </c>
      <c r="AC252" s="168"/>
    </row>
    <row r="253" spans="1:29" s="41" customFormat="1" ht="15.75" hidden="1" thickBot="1" x14ac:dyDescent="0.3">
      <c r="A253" s="125" t="s">
        <v>305</v>
      </c>
      <c r="B253" s="176" t="s">
        <v>710</v>
      </c>
      <c r="C253" s="837" t="s">
        <v>385</v>
      </c>
      <c r="D253" s="838"/>
      <c r="E253" s="838"/>
      <c r="F253" s="240"/>
      <c r="G253" s="368"/>
      <c r="H253" s="616"/>
      <c r="I253" s="368"/>
      <c r="J253" s="522">
        <f t="shared" ref="J253:L259" si="156">SUM(M253:Y253)</f>
        <v>0</v>
      </c>
      <c r="K253" s="522">
        <f t="shared" si="156"/>
        <v>0</v>
      </c>
      <c r="L253" s="563">
        <f t="shared" si="156"/>
        <v>0</v>
      </c>
      <c r="M253" s="177"/>
      <c r="N253" s="191">
        <f t="shared" si="126"/>
        <v>0</v>
      </c>
      <c r="O253" s="192"/>
      <c r="P253" s="193"/>
      <c r="Q253" s="193"/>
      <c r="R253" s="193"/>
      <c r="S253" s="193"/>
      <c r="T253" s="196"/>
      <c r="U253" s="493">
        <f t="shared" si="121"/>
        <v>0</v>
      </c>
      <c r="V253" s="418"/>
      <c r="W253" s="193"/>
      <c r="X253" s="196"/>
      <c r="Y253" s="196"/>
      <c r="Z253" s="196"/>
      <c r="AA253" s="194"/>
      <c r="AC253" s="168"/>
    </row>
    <row r="254" spans="1:29" s="41" customFormat="1" ht="15.75" hidden="1" thickBot="1" x14ac:dyDescent="0.3">
      <c r="A254" s="125" t="s">
        <v>306</v>
      </c>
      <c r="B254" s="176" t="s">
        <v>711</v>
      </c>
      <c r="C254" s="837" t="s">
        <v>386</v>
      </c>
      <c r="D254" s="838"/>
      <c r="E254" s="838"/>
      <c r="F254" s="240"/>
      <c r="G254" s="368"/>
      <c r="H254" s="616"/>
      <c r="I254" s="368"/>
      <c r="J254" s="522">
        <f t="shared" si="156"/>
        <v>0</v>
      </c>
      <c r="K254" s="522">
        <f t="shared" si="156"/>
        <v>0</v>
      </c>
      <c r="L254" s="563">
        <f t="shared" si="156"/>
        <v>0</v>
      </c>
      <c r="M254" s="177"/>
      <c r="N254" s="191">
        <f t="shared" si="126"/>
        <v>0</v>
      </c>
      <c r="O254" s="192"/>
      <c r="P254" s="193"/>
      <c r="Q254" s="193"/>
      <c r="R254" s="193"/>
      <c r="S254" s="193"/>
      <c r="T254" s="196"/>
      <c r="U254" s="493">
        <f t="shared" si="121"/>
        <v>0</v>
      </c>
      <c r="V254" s="418"/>
      <c r="W254" s="193"/>
      <c r="X254" s="196"/>
      <c r="Y254" s="196"/>
      <c r="Z254" s="196"/>
      <c r="AA254" s="194"/>
      <c r="AC254" s="168"/>
    </row>
    <row r="255" spans="1:29" s="41" customFormat="1" ht="15.75" hidden="1" thickBot="1" x14ac:dyDescent="0.3">
      <c r="A255" s="125" t="s">
        <v>307</v>
      </c>
      <c r="B255" s="176" t="s">
        <v>712</v>
      </c>
      <c r="C255" s="837" t="s">
        <v>308</v>
      </c>
      <c r="D255" s="838"/>
      <c r="E255" s="838"/>
      <c r="F255" s="240"/>
      <c r="G255" s="368"/>
      <c r="H255" s="616"/>
      <c r="I255" s="368"/>
      <c r="J255" s="522">
        <f t="shared" si="156"/>
        <v>0</v>
      </c>
      <c r="K255" s="522">
        <f t="shared" si="156"/>
        <v>0</v>
      </c>
      <c r="L255" s="563">
        <f t="shared" si="156"/>
        <v>0</v>
      </c>
      <c r="M255" s="177"/>
      <c r="N255" s="191">
        <f t="shared" si="126"/>
        <v>0</v>
      </c>
      <c r="O255" s="192"/>
      <c r="P255" s="193"/>
      <c r="Q255" s="193"/>
      <c r="R255" s="193"/>
      <c r="S255" s="193"/>
      <c r="T255" s="196"/>
      <c r="U255" s="493">
        <f t="shared" si="121"/>
        <v>0</v>
      </c>
      <c r="V255" s="418"/>
      <c r="W255" s="193"/>
      <c r="X255" s="196"/>
      <c r="Y255" s="196"/>
      <c r="Z255" s="196"/>
      <c r="AA255" s="194"/>
      <c r="AC255" s="168"/>
    </row>
    <row r="256" spans="1:29" s="41" customFormat="1" ht="15.75" hidden="1" thickBot="1" x14ac:dyDescent="0.3">
      <c r="A256" s="125" t="s">
        <v>309</v>
      </c>
      <c r="B256" s="176" t="s">
        <v>713</v>
      </c>
      <c r="C256" s="837" t="s">
        <v>310</v>
      </c>
      <c r="D256" s="838"/>
      <c r="E256" s="838"/>
      <c r="F256" s="240"/>
      <c r="G256" s="368"/>
      <c r="H256" s="616"/>
      <c r="I256" s="368"/>
      <c r="J256" s="522">
        <f t="shared" si="156"/>
        <v>0</v>
      </c>
      <c r="K256" s="522">
        <f t="shared" si="156"/>
        <v>0</v>
      </c>
      <c r="L256" s="563">
        <f t="shared" si="156"/>
        <v>0</v>
      </c>
      <c r="M256" s="177"/>
      <c r="N256" s="191">
        <f t="shared" si="126"/>
        <v>0</v>
      </c>
      <c r="O256" s="192"/>
      <c r="P256" s="193"/>
      <c r="Q256" s="193"/>
      <c r="R256" s="193"/>
      <c r="S256" s="193"/>
      <c r="T256" s="196"/>
      <c r="U256" s="493">
        <f t="shared" si="121"/>
        <v>0</v>
      </c>
      <c r="V256" s="418"/>
      <c r="W256" s="193"/>
      <c r="X256" s="196"/>
      <c r="Y256" s="196"/>
      <c r="Z256" s="196"/>
      <c r="AA256" s="194"/>
      <c r="AC256" s="168"/>
    </row>
    <row r="257" spans="1:29" s="41" customFormat="1" ht="15.75" hidden="1" thickBot="1" x14ac:dyDescent="0.3">
      <c r="A257" s="125" t="s">
        <v>311</v>
      </c>
      <c r="B257" s="176" t="s">
        <v>714</v>
      </c>
      <c r="C257" s="837" t="s">
        <v>387</v>
      </c>
      <c r="D257" s="838"/>
      <c r="E257" s="838"/>
      <c r="F257" s="240"/>
      <c r="G257" s="368"/>
      <c r="H257" s="616"/>
      <c r="I257" s="368"/>
      <c r="J257" s="522">
        <f t="shared" si="156"/>
        <v>0</v>
      </c>
      <c r="K257" s="522">
        <f t="shared" si="156"/>
        <v>0</v>
      </c>
      <c r="L257" s="563">
        <f t="shared" si="156"/>
        <v>0</v>
      </c>
      <c r="M257" s="177"/>
      <c r="N257" s="191">
        <f t="shared" si="126"/>
        <v>0</v>
      </c>
      <c r="O257" s="192"/>
      <c r="P257" s="193"/>
      <c r="Q257" s="193"/>
      <c r="R257" s="193"/>
      <c r="S257" s="193"/>
      <c r="T257" s="196"/>
      <c r="U257" s="493">
        <f t="shared" si="121"/>
        <v>0</v>
      </c>
      <c r="V257" s="418"/>
      <c r="W257" s="193"/>
      <c r="X257" s="196"/>
      <c r="Y257" s="196"/>
      <c r="Z257" s="196"/>
      <c r="AA257" s="194"/>
      <c r="AC257" s="168"/>
    </row>
    <row r="258" spans="1:29" ht="15.75" hidden="1" thickBot="1" x14ac:dyDescent="0.3">
      <c r="A258" s="125" t="s">
        <v>313</v>
      </c>
      <c r="B258" s="90" t="s">
        <v>715</v>
      </c>
      <c r="C258" s="803" t="s">
        <v>312</v>
      </c>
      <c r="D258" s="804"/>
      <c r="E258" s="804"/>
      <c r="F258" s="218"/>
      <c r="G258" s="366"/>
      <c r="H258" s="614"/>
      <c r="I258" s="366"/>
      <c r="J258" s="520">
        <f t="shared" si="156"/>
        <v>0</v>
      </c>
      <c r="K258" s="520">
        <f t="shared" si="156"/>
        <v>0</v>
      </c>
      <c r="L258" s="561">
        <f t="shared" si="156"/>
        <v>0</v>
      </c>
      <c r="M258" s="142"/>
      <c r="N258" s="158">
        <f t="shared" si="126"/>
        <v>0</v>
      </c>
      <c r="O258" s="92"/>
      <c r="P258" s="93"/>
      <c r="Q258" s="93"/>
      <c r="R258" s="93"/>
      <c r="S258" s="93"/>
      <c r="T258" s="96"/>
      <c r="U258" s="487">
        <f t="shared" si="121"/>
        <v>0</v>
      </c>
      <c r="V258" s="412"/>
      <c r="W258" s="93"/>
      <c r="X258" s="96"/>
      <c r="Y258" s="96"/>
      <c r="Z258" s="96"/>
      <c r="AA258" s="97"/>
      <c r="AC258" s="168"/>
    </row>
    <row r="259" spans="1:29" ht="15.75" hidden="1" thickBot="1" x14ac:dyDescent="0.3">
      <c r="A259" s="125" t="s">
        <v>894</v>
      </c>
      <c r="B259" s="90" t="s">
        <v>895</v>
      </c>
      <c r="C259" s="803" t="s">
        <v>896</v>
      </c>
      <c r="D259" s="804"/>
      <c r="E259" s="804"/>
      <c r="F259" s="218"/>
      <c r="G259" s="366"/>
      <c r="H259" s="614"/>
      <c r="I259" s="366"/>
      <c r="J259" s="520">
        <f t="shared" si="156"/>
        <v>0</v>
      </c>
      <c r="K259" s="520">
        <f t="shared" si="156"/>
        <v>0</v>
      </c>
      <c r="L259" s="561">
        <f t="shared" si="156"/>
        <v>0</v>
      </c>
      <c r="M259" s="142"/>
      <c r="N259" s="158">
        <f t="shared" si="126"/>
        <v>0</v>
      </c>
      <c r="O259" s="92"/>
      <c r="P259" s="93"/>
      <c r="Q259" s="93"/>
      <c r="R259" s="93"/>
      <c r="S259" s="93"/>
      <c r="T259" s="96"/>
      <c r="U259" s="487">
        <f t="shared" si="121"/>
        <v>0</v>
      </c>
      <c r="V259" s="412"/>
      <c r="W259" s="93"/>
      <c r="X259" s="96"/>
      <c r="Y259" s="96"/>
      <c r="Z259" s="96"/>
      <c r="AA259" s="97"/>
      <c r="AC259" s="168"/>
    </row>
    <row r="260" spans="1:29" ht="15.75" thickBot="1" x14ac:dyDescent="0.3">
      <c r="B260" s="839" t="s">
        <v>314</v>
      </c>
      <c r="C260" s="840"/>
      <c r="D260" s="840"/>
      <c r="E260" s="840"/>
      <c r="F260" s="215">
        <f t="shared" ref="F260:M260" si="157">F5+F24+F32+F62+F78+F150+F162+F167+F230</f>
        <v>1390924</v>
      </c>
      <c r="G260" s="363">
        <f t="shared" si="157"/>
        <v>1434984</v>
      </c>
      <c r="H260" s="611">
        <f t="shared" si="157"/>
        <v>1419941</v>
      </c>
      <c r="I260" s="363">
        <f t="shared" ref="I260:K260" si="158">I5+I24+I32+I62+I78+I150+I162+I167+I230</f>
        <v>1415358</v>
      </c>
      <c r="J260" s="517">
        <f t="shared" ref="J260" si="159">J5+J24+J32+J62+J78+J150+J162+J167+J230</f>
        <v>1429944</v>
      </c>
      <c r="K260" s="517">
        <f t="shared" si="158"/>
        <v>1782576</v>
      </c>
      <c r="L260" s="558">
        <f t="shared" si="157"/>
        <v>1759211</v>
      </c>
      <c r="M260" s="139">
        <f t="shared" si="157"/>
        <v>0</v>
      </c>
      <c r="N260" s="156">
        <f t="shared" si="126"/>
        <v>1759211</v>
      </c>
      <c r="O260" s="84">
        <f t="shared" ref="O260:AA260" si="160">O5+O24+O32+O62+O78+O150+O162+O167+O230</f>
        <v>117582</v>
      </c>
      <c r="P260" s="85">
        <f t="shared" si="160"/>
        <v>113281</v>
      </c>
      <c r="Q260" s="85">
        <f t="shared" si="160"/>
        <v>133573</v>
      </c>
      <c r="R260" s="85">
        <f t="shared" si="160"/>
        <v>128409</v>
      </c>
      <c r="S260" s="85">
        <f t="shared" si="160"/>
        <v>125980</v>
      </c>
      <c r="T260" s="88">
        <f t="shared" si="160"/>
        <v>75012</v>
      </c>
      <c r="U260" s="484">
        <f t="shared" si="121"/>
        <v>693837</v>
      </c>
      <c r="V260" s="409">
        <f t="shared" si="160"/>
        <v>116579</v>
      </c>
      <c r="W260" s="85">
        <f t="shared" si="160"/>
        <v>97902</v>
      </c>
      <c r="X260" s="88">
        <f t="shared" si="160"/>
        <v>66186</v>
      </c>
      <c r="Y260" s="88">
        <f t="shared" si="160"/>
        <v>149292</v>
      </c>
      <c r="Z260" s="88">
        <f t="shared" si="160"/>
        <v>105841</v>
      </c>
      <c r="AA260" s="89">
        <f t="shared" si="160"/>
        <v>529574</v>
      </c>
      <c r="AC260" s="168"/>
    </row>
    <row r="261" spans="1:29" x14ac:dyDescent="0.25">
      <c r="B261" s="22"/>
      <c r="C261" s="23"/>
      <c r="D261" s="23"/>
      <c r="E261" s="24"/>
      <c r="F261" s="24"/>
      <c r="G261" s="24"/>
      <c r="H261" s="24"/>
      <c r="I261" s="24"/>
      <c r="J261" s="24"/>
      <c r="K261" s="24"/>
      <c r="L261" s="24"/>
      <c r="M261" s="24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9" x14ac:dyDescent="0.25">
      <c r="B262" s="25"/>
      <c r="C262" s="26"/>
      <c r="D262" s="26"/>
      <c r="E262" s="24"/>
      <c r="F262" s="24"/>
      <c r="G262" s="24"/>
      <c r="H262" s="24"/>
      <c r="I262" s="24"/>
      <c r="J262" s="24"/>
      <c r="K262" s="24"/>
      <c r="L262" s="24"/>
      <c r="M262" s="24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9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24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9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24"/>
      <c r="M271" s="24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8"/>
      <c r="D282" s="28"/>
      <c r="E282" s="24"/>
      <c r="F282" s="24"/>
      <c r="G282" s="24"/>
      <c r="H282" s="24"/>
      <c r="I282" s="24"/>
      <c r="J282" s="24"/>
      <c r="K282" s="24"/>
      <c r="L282" s="24"/>
      <c r="M282" s="24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8"/>
      <c r="D293" s="28"/>
      <c r="E293" s="24"/>
      <c r="F293" s="24"/>
      <c r="G293" s="24"/>
      <c r="H293" s="24"/>
      <c r="I293" s="24"/>
      <c r="J293" s="24"/>
      <c r="K293" s="24"/>
      <c r="L293" s="24"/>
      <c r="M293" s="24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9"/>
      <c r="C304" s="23"/>
      <c r="D304" s="23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24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24"/>
      <c r="M318" s="24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27" x14ac:dyDescent="0.25"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18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</row>
    <row r="324" spans="1:2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8"/>
      <c r="D329" s="28"/>
      <c r="E329" s="24"/>
      <c r="F329" s="24"/>
      <c r="G329" s="24"/>
      <c r="H329" s="24"/>
      <c r="I329" s="24"/>
      <c r="J329" s="24"/>
      <c r="K329" s="24"/>
      <c r="L329" s="24"/>
      <c r="M329" s="24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7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49"/>
    </row>
    <row r="339" spans="1:27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49"/>
    </row>
    <row r="340" spans="1:27" x14ac:dyDescent="0.25">
      <c r="B340" s="29"/>
      <c r="C340" s="23"/>
      <c r="D340" s="23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30"/>
      <c r="C341" s="26"/>
      <c r="D341" s="26"/>
      <c r="E341" s="24"/>
      <c r="F341" s="24"/>
      <c r="G341" s="24"/>
      <c r="H341" s="24"/>
      <c r="I341" s="24"/>
      <c r="J341" s="24"/>
      <c r="K341" s="24"/>
      <c r="L341" s="24"/>
      <c r="M341" s="24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</row>
    <row r="347" spans="1:2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</row>
    <row r="348" spans="1:27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9"/>
      <c r="C367" s="23"/>
      <c r="D367" s="23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24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24"/>
      <c r="M376" s="24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24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9"/>
      <c r="C403" s="23"/>
      <c r="D403" s="23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9"/>
      <c r="C413" s="23"/>
      <c r="D413" s="23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24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8"/>
      <c r="D427" s="28"/>
      <c r="E427" s="24"/>
      <c r="F427" s="24"/>
      <c r="G427" s="24"/>
      <c r="H427" s="24"/>
      <c r="I427" s="24"/>
      <c r="J427" s="24"/>
      <c r="K427" s="24"/>
      <c r="L427" s="24"/>
      <c r="M427" s="24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9"/>
      <c r="C439" s="23"/>
      <c r="D439" s="23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24"/>
      <c r="M453" s="24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29"/>
      <c r="C465" s="23"/>
      <c r="D465" s="23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2"/>
      <c r="C466" s="33"/>
      <c r="D466" s="33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36"/>
      <c r="M467" s="36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34"/>
      <c r="C471" s="35"/>
      <c r="D471" s="35"/>
      <c r="E471" s="36"/>
      <c r="F471" s="36"/>
      <c r="G471" s="36"/>
      <c r="H471" s="36"/>
      <c r="I471" s="36"/>
      <c r="J471" s="36"/>
      <c r="K471" s="36"/>
      <c r="L471" s="36"/>
      <c r="M471" s="36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7"/>
      <c r="B472" s="19"/>
      <c r="C472" s="37"/>
      <c r="D472" s="37"/>
      <c r="E472" s="24"/>
      <c r="F472" s="24"/>
      <c r="G472" s="24"/>
      <c r="H472" s="24"/>
      <c r="I472" s="24"/>
      <c r="J472" s="24"/>
      <c r="K472" s="24"/>
      <c r="L472" s="24"/>
      <c r="M472" s="24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7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  <c r="M477" s="37"/>
    </row>
    <row r="478" spans="1:27" x14ac:dyDescent="0.25">
      <c r="A478" s="127"/>
      <c r="B478" s="19"/>
      <c r="C478" s="24"/>
      <c r="D478" s="24"/>
      <c r="E478" s="37"/>
      <c r="F478" s="37"/>
      <c r="G478" s="37"/>
      <c r="H478" s="37"/>
      <c r="I478" s="37"/>
      <c r="J478" s="37"/>
      <c r="K478" s="37"/>
      <c r="L478" s="37"/>
      <c r="M478" s="37"/>
    </row>
    <row r="479" spans="1:27" x14ac:dyDescent="0.25">
      <c r="A479" s="127"/>
      <c r="B479" s="34"/>
      <c r="C479" s="35"/>
      <c r="D479" s="35"/>
      <c r="E479" s="36"/>
      <c r="F479" s="36"/>
      <c r="G479" s="36"/>
      <c r="H479" s="36"/>
      <c r="I479" s="36"/>
      <c r="J479" s="36"/>
      <c r="K479" s="36"/>
      <c r="L479" s="36"/>
      <c r="M479" s="36"/>
    </row>
    <row r="480" spans="1:27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7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</row>
    <row r="482" spans="1:27" x14ac:dyDescent="0.25">
      <c r="A482" s="127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</row>
    <row r="483" spans="1:27" x14ac:dyDescent="0.25"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18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32"/>
      <c r="C485" s="33"/>
      <c r="D485" s="33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7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  <c r="N490" s="49"/>
    </row>
    <row r="491" spans="1:27" s="12" customFormat="1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  <c r="N491" s="49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</sheetData>
  <mergeCells count="249">
    <mergeCell ref="B260:E260"/>
    <mergeCell ref="C254:E254"/>
    <mergeCell ref="C255:E255"/>
    <mergeCell ref="C256:E256"/>
    <mergeCell ref="C257:E257"/>
    <mergeCell ref="C258:E258"/>
    <mergeCell ref="C259:E259"/>
    <mergeCell ref="C248:E248"/>
    <mergeCell ref="C249:E249"/>
    <mergeCell ref="D250:E250"/>
    <mergeCell ref="D251:E251"/>
    <mergeCell ref="C252:E252"/>
    <mergeCell ref="C253:E253"/>
    <mergeCell ref="D242:E242"/>
    <mergeCell ref="C243:E243"/>
    <mergeCell ref="C244:E244"/>
    <mergeCell ref="C245:E245"/>
    <mergeCell ref="C246:E246"/>
    <mergeCell ref="C247:E247"/>
    <mergeCell ref="C236:E236"/>
    <mergeCell ref="D237:E237"/>
    <mergeCell ref="D238:E238"/>
    <mergeCell ref="D239:E239"/>
    <mergeCell ref="D240:E240"/>
    <mergeCell ref="D241:E241"/>
    <mergeCell ref="C230:E230"/>
    <mergeCell ref="C231:E231"/>
    <mergeCell ref="C232:E232"/>
    <mergeCell ref="D233:E233"/>
    <mergeCell ref="D234:E234"/>
    <mergeCell ref="D235:E235"/>
    <mergeCell ref="D224:E224"/>
    <mergeCell ref="D225:E225"/>
    <mergeCell ref="D226:E226"/>
    <mergeCell ref="D227:E227"/>
    <mergeCell ref="D228:E228"/>
    <mergeCell ref="D229:E229"/>
    <mergeCell ref="C218:E218"/>
    <mergeCell ref="C219:E219"/>
    <mergeCell ref="D220:E220"/>
    <mergeCell ref="D221:E221"/>
    <mergeCell ref="D222:E222"/>
    <mergeCell ref="D223:E223"/>
    <mergeCell ref="D212:E212"/>
    <mergeCell ref="D213:E213"/>
    <mergeCell ref="D214:E214"/>
    <mergeCell ref="D215:E215"/>
    <mergeCell ref="D216:E216"/>
    <mergeCell ref="C217:E217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C202:E202"/>
    <mergeCell ref="D203:E203"/>
    <mergeCell ref="D204:E204"/>
    <mergeCell ref="C205:E205"/>
    <mergeCell ref="D194:E194"/>
    <mergeCell ref="D195:E195"/>
    <mergeCell ref="D196:E196"/>
    <mergeCell ref="D197:E197"/>
    <mergeCell ref="D198:E198"/>
    <mergeCell ref="D199:E199"/>
    <mergeCell ref="D188:E188"/>
    <mergeCell ref="D189:E189"/>
    <mergeCell ref="D190:E190"/>
    <mergeCell ref="C191:E191"/>
    <mergeCell ref="D192:E192"/>
    <mergeCell ref="D193:E193"/>
    <mergeCell ref="D182:E182"/>
    <mergeCell ref="D183:E183"/>
    <mergeCell ref="D184:E184"/>
    <mergeCell ref="D185:E185"/>
    <mergeCell ref="D186:E186"/>
    <mergeCell ref="D187:E187"/>
    <mergeCell ref="D176:E176"/>
    <mergeCell ref="D177:E177"/>
    <mergeCell ref="D178:E178"/>
    <mergeCell ref="D179:E179"/>
    <mergeCell ref="C180:E180"/>
    <mergeCell ref="D181:E181"/>
    <mergeCell ref="D170:E170"/>
    <mergeCell ref="D171:E171"/>
    <mergeCell ref="D172:E172"/>
    <mergeCell ref="D173:E173"/>
    <mergeCell ref="D174:E174"/>
    <mergeCell ref="D175:E175"/>
    <mergeCell ref="C164:E164"/>
    <mergeCell ref="C165:E165"/>
    <mergeCell ref="C166:E166"/>
    <mergeCell ref="C167:E167"/>
    <mergeCell ref="C168:E168"/>
    <mergeCell ref="C169:E169"/>
    <mergeCell ref="C156:E156"/>
    <mergeCell ref="C159:E159"/>
    <mergeCell ref="C160:E160"/>
    <mergeCell ref="C161:E161"/>
    <mergeCell ref="C162:E162"/>
    <mergeCell ref="C163:E163"/>
    <mergeCell ref="C150:E150"/>
    <mergeCell ref="C151:E151"/>
    <mergeCell ref="C152:E152"/>
    <mergeCell ref="D153:E153"/>
    <mergeCell ref="D154:E154"/>
    <mergeCell ref="C155:E155"/>
    <mergeCell ref="D157:E157"/>
    <mergeCell ref="D158:E158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32:E32"/>
    <mergeCell ref="C30:E30"/>
    <mergeCell ref="C31:E31"/>
    <mergeCell ref="C20:E20"/>
    <mergeCell ref="G2:G4"/>
    <mergeCell ref="O2:AA3"/>
    <mergeCell ref="C21:E21"/>
    <mergeCell ref="C22:E22"/>
    <mergeCell ref="C23:E23"/>
    <mergeCell ref="B2:E4"/>
    <mergeCell ref="F2:F4"/>
    <mergeCell ref="L2:N2"/>
    <mergeCell ref="K2:K4"/>
    <mergeCell ref="H2:H4"/>
    <mergeCell ref="I2:I4"/>
    <mergeCell ref="J2:J4"/>
    <mergeCell ref="L3:L4"/>
    <mergeCell ref="M3:M4"/>
    <mergeCell ref="N3:N4"/>
    <mergeCell ref="C5:E5"/>
    <mergeCell ref="C6:E6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082044 Könyvtári szolgáltatásokKiadások - 2017. év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C722"/>
  <sheetViews>
    <sheetView workbookViewId="0">
      <pane xSplit="5" ySplit="4" topLeftCell="F6" activePane="bottomRight" state="frozen"/>
      <selection pane="topRight" activeCell="F1" sqref="F1"/>
      <selection pane="bottomLeft" activeCell="A5" sqref="A5"/>
      <selection pane="bottomRight" activeCell="K259" sqref="K25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20" width="9" style="12" bestFit="1" customWidth="1"/>
    <col min="21" max="21" width="10.140625" style="12" bestFit="1" customWidth="1"/>
    <col min="22" max="26" width="9" style="12" bestFit="1" customWidth="1"/>
    <col min="27" max="27" width="10.140625" style="12" bestFit="1" customWidth="1"/>
    <col min="28" max="28" width="9.140625" style="17"/>
    <col min="29" max="29" width="9.28515625" style="17" bestFit="1" customWidth="1"/>
    <col min="30" max="16384" width="9.140625" style="17"/>
  </cols>
  <sheetData>
    <row r="1" spans="1:29" ht="15.75" thickBot="1" x14ac:dyDescent="0.3">
      <c r="AA1" s="11" t="s">
        <v>827</v>
      </c>
    </row>
    <row r="2" spans="1:29" ht="15" customHeight="1" x14ac:dyDescent="0.25">
      <c r="B2" s="774" t="s">
        <v>0</v>
      </c>
      <c r="C2" s="775"/>
      <c r="D2" s="775"/>
      <c r="E2" s="775"/>
      <c r="F2" s="790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781" t="s">
        <v>1082</v>
      </c>
      <c r="M2" s="781"/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29" ht="27.75" customHeight="1" x14ac:dyDescent="0.25">
      <c r="B3" s="776"/>
      <c r="C3" s="777"/>
      <c r="D3" s="777"/>
      <c r="E3" s="777"/>
      <c r="F3" s="791"/>
      <c r="G3" s="776"/>
      <c r="H3" s="776"/>
      <c r="I3" s="776"/>
      <c r="J3" s="794"/>
      <c r="K3" s="794"/>
      <c r="L3" s="864" t="s">
        <v>847</v>
      </c>
      <c r="M3" s="866" t="s">
        <v>848</v>
      </c>
      <c r="N3" s="868" t="s">
        <v>571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29" ht="15.75" thickBot="1" x14ac:dyDescent="0.3">
      <c r="B4" s="778"/>
      <c r="C4" s="779"/>
      <c r="D4" s="779"/>
      <c r="E4" s="779"/>
      <c r="F4" s="792"/>
      <c r="G4" s="778"/>
      <c r="H4" s="778"/>
      <c r="I4" s="778"/>
      <c r="J4" s="795"/>
      <c r="K4" s="795"/>
      <c r="L4" s="865"/>
      <c r="M4" s="867"/>
      <c r="N4" s="86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2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9" ht="15.75" thickBot="1" x14ac:dyDescent="0.3">
      <c r="B5" s="82" t="s">
        <v>118</v>
      </c>
      <c r="C5" s="870" t="s">
        <v>119</v>
      </c>
      <c r="D5" s="871"/>
      <c r="E5" s="871"/>
      <c r="F5" s="215">
        <f t="shared" ref="F5:L5" si="0">F6+F20</f>
        <v>1642555</v>
      </c>
      <c r="G5" s="363">
        <f t="shared" si="0"/>
        <v>1642555</v>
      </c>
      <c r="H5" s="363">
        <f t="shared" si="0"/>
        <v>1642555</v>
      </c>
      <c r="I5" s="363">
        <f t="shared" si="0"/>
        <v>1642555</v>
      </c>
      <c r="J5" s="517">
        <f t="shared" ref="J5" si="1">J6+J20</f>
        <v>1642555</v>
      </c>
      <c r="K5" s="517">
        <f t="shared" si="0"/>
        <v>1642555</v>
      </c>
      <c r="L5" s="558">
        <f t="shared" si="0"/>
        <v>1642555</v>
      </c>
      <c r="M5" s="139">
        <f t="shared" ref="M5:AA5" si="2">M6+M20</f>
        <v>0</v>
      </c>
      <c r="N5" s="156">
        <f>SUM(L5:M5)</f>
        <v>1642555</v>
      </c>
      <c r="O5" s="84">
        <f t="shared" si="2"/>
        <v>157555</v>
      </c>
      <c r="P5" s="85">
        <f t="shared" si="2"/>
        <v>135000</v>
      </c>
      <c r="Q5" s="85">
        <f t="shared" si="2"/>
        <v>135000</v>
      </c>
      <c r="R5" s="85">
        <f t="shared" si="2"/>
        <v>135000</v>
      </c>
      <c r="S5" s="85">
        <f t="shared" si="2"/>
        <v>135000</v>
      </c>
      <c r="T5" s="88">
        <f t="shared" si="2"/>
        <v>135000</v>
      </c>
      <c r="U5" s="484">
        <f>SUM(O5:T5)</f>
        <v>832555</v>
      </c>
      <c r="V5" s="409">
        <f t="shared" si="2"/>
        <v>135000</v>
      </c>
      <c r="W5" s="85">
        <f t="shared" si="2"/>
        <v>135000</v>
      </c>
      <c r="X5" s="88">
        <f t="shared" si="2"/>
        <v>135000</v>
      </c>
      <c r="Y5" s="88">
        <f t="shared" si="2"/>
        <v>135000</v>
      </c>
      <c r="Z5" s="88">
        <f t="shared" si="2"/>
        <v>135000</v>
      </c>
      <c r="AA5" s="89">
        <f t="shared" si="2"/>
        <v>135000</v>
      </c>
      <c r="AB5" s="168"/>
    </row>
    <row r="6" spans="1:29" x14ac:dyDescent="0.25">
      <c r="B6" s="122" t="s">
        <v>609</v>
      </c>
      <c r="C6" s="772" t="s">
        <v>120</v>
      </c>
      <c r="D6" s="773"/>
      <c r="E6" s="773"/>
      <c r="F6" s="216">
        <f t="shared" ref="F6:L6" si="3">F7+F8+F9+F10+F11+F12+F13+F14+F15+F16+F17+F18+F19</f>
        <v>1642555</v>
      </c>
      <c r="G6" s="364">
        <f t="shared" si="3"/>
        <v>1642555</v>
      </c>
      <c r="H6" s="364">
        <f t="shared" si="3"/>
        <v>1642555</v>
      </c>
      <c r="I6" s="364">
        <f t="shared" si="3"/>
        <v>1642555</v>
      </c>
      <c r="J6" s="518">
        <f t="shared" ref="J6" si="4">J7+J8+J9+J10+J11+J12+J13+J14+J15+J16+J17+J18+J19</f>
        <v>1642555</v>
      </c>
      <c r="K6" s="518">
        <f t="shared" si="3"/>
        <v>1642555</v>
      </c>
      <c r="L6" s="559">
        <f t="shared" si="3"/>
        <v>1642555</v>
      </c>
      <c r="M6" s="140">
        <f t="shared" ref="M6:AA6" si="5">M7+M8+M9+M10+M11+M12+M13+M14+M15+M16+M17+M18+M19</f>
        <v>0</v>
      </c>
      <c r="N6" s="157">
        <f t="shared" ref="N6:N72" si="6">SUM(L6:M6)</f>
        <v>1642555</v>
      </c>
      <c r="O6" s="116">
        <f t="shared" si="5"/>
        <v>157555</v>
      </c>
      <c r="P6" s="117">
        <f t="shared" si="5"/>
        <v>135000</v>
      </c>
      <c r="Q6" s="117">
        <f t="shared" si="5"/>
        <v>135000</v>
      </c>
      <c r="R6" s="117">
        <f t="shared" si="5"/>
        <v>135000</v>
      </c>
      <c r="S6" s="117">
        <f t="shared" si="5"/>
        <v>135000</v>
      </c>
      <c r="T6" s="120">
        <f t="shared" si="5"/>
        <v>135000</v>
      </c>
      <c r="U6" s="485">
        <f t="shared" ref="U6:U69" si="7">SUM(O6:T6)</f>
        <v>832555</v>
      </c>
      <c r="V6" s="410">
        <f t="shared" si="5"/>
        <v>135000</v>
      </c>
      <c r="W6" s="117">
        <f t="shared" si="5"/>
        <v>135000</v>
      </c>
      <c r="X6" s="120">
        <f t="shared" si="5"/>
        <v>135000</v>
      </c>
      <c r="Y6" s="120">
        <f t="shared" si="5"/>
        <v>135000</v>
      </c>
      <c r="Z6" s="120">
        <f t="shared" si="5"/>
        <v>135000</v>
      </c>
      <c r="AA6" s="121">
        <f t="shared" si="5"/>
        <v>135000</v>
      </c>
      <c r="AB6" s="168"/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239">
        <v>1620000</v>
      </c>
      <c r="G7" s="365">
        <v>1620000</v>
      </c>
      <c r="H7" s="365">
        <v>1620000</v>
      </c>
      <c r="I7" s="365">
        <v>1620000</v>
      </c>
      <c r="J7" s="519">
        <v>1620000</v>
      </c>
      <c r="K7" s="519">
        <v>1620000</v>
      </c>
      <c r="L7" s="560">
        <f>SUM(U7:AA7)</f>
        <v>1620000</v>
      </c>
      <c r="M7" s="170"/>
      <c r="N7" s="171">
        <f t="shared" si="6"/>
        <v>1620000</v>
      </c>
      <c r="O7" s="179">
        <v>135000</v>
      </c>
      <c r="P7" s="173">
        <v>135000</v>
      </c>
      <c r="Q7" s="173">
        <v>135000</v>
      </c>
      <c r="R7" s="173">
        <v>135000</v>
      </c>
      <c r="S7" s="173">
        <v>135000</v>
      </c>
      <c r="T7" s="174">
        <v>135000</v>
      </c>
      <c r="U7" s="486">
        <f t="shared" si="7"/>
        <v>810000</v>
      </c>
      <c r="V7" s="411">
        <v>135000</v>
      </c>
      <c r="W7" s="173">
        <v>135000</v>
      </c>
      <c r="X7" s="174">
        <v>135000</v>
      </c>
      <c r="Y7" s="174">
        <v>135000</v>
      </c>
      <c r="Z7" s="174">
        <v>135000</v>
      </c>
      <c r="AA7" s="175">
        <v>135000</v>
      </c>
      <c r="AB7" s="168"/>
      <c r="AC7" s="190"/>
    </row>
    <row r="8" spans="1:29" s="189" customFormat="1" ht="15.75" thickBot="1" x14ac:dyDescent="0.3">
      <c r="A8" s="125" t="s">
        <v>123</v>
      </c>
      <c r="B8" s="169" t="s">
        <v>611</v>
      </c>
      <c r="C8" s="182"/>
      <c r="D8" s="233" t="s">
        <v>124</v>
      </c>
      <c r="E8" s="258"/>
      <c r="F8" s="239">
        <v>22555</v>
      </c>
      <c r="G8" s="365">
        <v>22555</v>
      </c>
      <c r="H8" s="365">
        <v>22555</v>
      </c>
      <c r="I8" s="365">
        <v>22555</v>
      </c>
      <c r="J8" s="519">
        <v>22555</v>
      </c>
      <c r="K8" s="519">
        <v>22555</v>
      </c>
      <c r="L8" s="560">
        <f t="shared" ref="L8" si="8">SUM(U8:AA8)</f>
        <v>22555</v>
      </c>
      <c r="M8" s="170"/>
      <c r="N8" s="171">
        <f t="shared" si="6"/>
        <v>22555</v>
      </c>
      <c r="O8" s="179">
        <v>22555</v>
      </c>
      <c r="P8" s="173"/>
      <c r="Q8" s="173"/>
      <c r="R8" s="173"/>
      <c r="S8" s="173"/>
      <c r="T8" s="174"/>
      <c r="U8" s="486">
        <f t="shared" si="7"/>
        <v>22555</v>
      </c>
      <c r="V8" s="411"/>
      <c r="W8" s="173"/>
      <c r="X8" s="174"/>
      <c r="Y8" s="174"/>
      <c r="Z8" s="174"/>
      <c r="AA8" s="175"/>
      <c r="AB8" s="168"/>
      <c r="AC8" s="190"/>
    </row>
    <row r="9" spans="1:29" s="189" customFormat="1" ht="15.75" hidden="1" thickBot="1" x14ac:dyDescent="0.3">
      <c r="A9" s="125" t="s">
        <v>125</v>
      </c>
      <c r="B9" s="169" t="s">
        <v>612</v>
      </c>
      <c r="C9" s="182"/>
      <c r="D9" s="233" t="s">
        <v>126</v>
      </c>
      <c r="E9" s="258"/>
      <c r="F9" s="239"/>
      <c r="G9" s="365"/>
      <c r="H9" s="365"/>
      <c r="I9" s="365"/>
      <c r="J9" s="519"/>
      <c r="K9" s="519"/>
      <c r="L9" s="560">
        <f t="shared" ref="L9:L19" si="9">SUM(O9:AA9)</f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  <c r="AB9" s="168"/>
      <c r="AC9" s="190"/>
    </row>
    <row r="10" spans="1:29" s="189" customFormat="1" ht="15.75" hidden="1" thickBot="1" x14ac:dyDescent="0.3">
      <c r="A10" s="125" t="s">
        <v>127</v>
      </c>
      <c r="B10" s="169" t="s">
        <v>613</v>
      </c>
      <c r="C10" s="182"/>
      <c r="D10" s="233" t="s">
        <v>351</v>
      </c>
      <c r="E10" s="258"/>
      <c r="F10" s="239"/>
      <c r="G10" s="365"/>
      <c r="H10" s="365"/>
      <c r="I10" s="365"/>
      <c r="J10" s="519"/>
      <c r="K10" s="519"/>
      <c r="L10" s="560">
        <f t="shared" si="9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  <c r="AB10" s="168"/>
      <c r="AC10" s="190"/>
    </row>
    <row r="11" spans="1:29" s="189" customFormat="1" ht="15.75" hidden="1" thickBot="1" x14ac:dyDescent="0.3">
      <c r="A11" s="125" t="s">
        <v>128</v>
      </c>
      <c r="B11" s="169" t="s">
        <v>614</v>
      </c>
      <c r="C11" s="182"/>
      <c r="D11" s="233" t="s">
        <v>129</v>
      </c>
      <c r="E11" s="258"/>
      <c r="F11" s="239"/>
      <c r="G11" s="365"/>
      <c r="H11" s="365"/>
      <c r="I11" s="365"/>
      <c r="J11" s="519"/>
      <c r="K11" s="519"/>
      <c r="L11" s="560">
        <f t="shared" si="9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  <c r="AB11" s="168"/>
      <c r="AC11" s="190"/>
    </row>
    <row r="12" spans="1:29" s="189" customFormat="1" ht="15.75" hidden="1" thickBot="1" x14ac:dyDescent="0.3">
      <c r="A12" s="125" t="s">
        <v>130</v>
      </c>
      <c r="B12" s="169" t="s">
        <v>615</v>
      </c>
      <c r="C12" s="182"/>
      <c r="D12" s="233" t="s">
        <v>131</v>
      </c>
      <c r="E12" s="258"/>
      <c r="F12" s="239"/>
      <c r="G12" s="365"/>
      <c r="H12" s="365"/>
      <c r="I12" s="365"/>
      <c r="J12" s="519"/>
      <c r="K12" s="519"/>
      <c r="L12" s="560">
        <f t="shared" si="9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  <c r="AB12" s="168"/>
      <c r="AC12" s="190"/>
    </row>
    <row r="13" spans="1:29" s="189" customFormat="1" ht="15.75" hidden="1" thickBot="1" x14ac:dyDescent="0.3">
      <c r="A13" s="125" t="s">
        <v>132</v>
      </c>
      <c r="B13" s="169" t="s">
        <v>616</v>
      </c>
      <c r="C13" s="182"/>
      <c r="D13" s="233" t="s">
        <v>133</v>
      </c>
      <c r="E13" s="258"/>
      <c r="F13" s="239"/>
      <c r="G13" s="365"/>
      <c r="H13" s="365"/>
      <c r="I13" s="365"/>
      <c r="J13" s="519"/>
      <c r="K13" s="519"/>
      <c r="L13" s="560">
        <f t="shared" si="9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  <c r="AB13" s="168"/>
      <c r="AC13" s="190"/>
    </row>
    <row r="14" spans="1:29" s="189" customFormat="1" ht="15.75" hidden="1" thickBot="1" x14ac:dyDescent="0.3">
      <c r="A14" s="125" t="s">
        <v>134</v>
      </c>
      <c r="B14" s="169" t="s">
        <v>617</v>
      </c>
      <c r="C14" s="182"/>
      <c r="D14" s="233" t="s">
        <v>135</v>
      </c>
      <c r="E14" s="258"/>
      <c r="F14" s="239"/>
      <c r="G14" s="365"/>
      <c r="H14" s="365"/>
      <c r="I14" s="365"/>
      <c r="J14" s="519"/>
      <c r="K14" s="519"/>
      <c r="L14" s="560">
        <f t="shared" si="9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  <c r="AB14" s="168"/>
      <c r="AC14" s="190"/>
    </row>
    <row r="15" spans="1:29" s="189" customFormat="1" ht="15.75" hidden="1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239"/>
      <c r="G15" s="365"/>
      <c r="H15" s="365"/>
      <c r="I15" s="365"/>
      <c r="J15" s="519"/>
      <c r="K15" s="519"/>
      <c r="L15" s="560">
        <f t="shared" si="9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  <c r="AB15" s="168"/>
      <c r="AC15" s="190"/>
    </row>
    <row r="16" spans="1:29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239"/>
      <c r="G16" s="365"/>
      <c r="H16" s="365"/>
      <c r="I16" s="365"/>
      <c r="J16" s="519"/>
      <c r="K16" s="519"/>
      <c r="L16" s="560">
        <f t="shared" si="9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  <c r="AB16" s="168"/>
      <c r="AC16" s="190"/>
    </row>
    <row r="17" spans="1:29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239"/>
      <c r="G17" s="365"/>
      <c r="H17" s="365"/>
      <c r="I17" s="365"/>
      <c r="J17" s="519"/>
      <c r="K17" s="519"/>
      <c r="L17" s="560">
        <f t="shared" si="9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  <c r="AB17" s="168"/>
      <c r="AC17" s="190"/>
    </row>
    <row r="18" spans="1:29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239"/>
      <c r="G18" s="365"/>
      <c r="H18" s="365"/>
      <c r="I18" s="365"/>
      <c r="J18" s="519"/>
      <c r="K18" s="519"/>
      <c r="L18" s="560">
        <f t="shared" si="9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  <c r="AB18" s="168"/>
      <c r="AC18" s="190"/>
    </row>
    <row r="19" spans="1:29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239"/>
      <c r="G19" s="365"/>
      <c r="H19" s="365"/>
      <c r="I19" s="365"/>
      <c r="J19" s="519"/>
      <c r="K19" s="519"/>
      <c r="L19" s="560">
        <f t="shared" si="9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  <c r="AB19" s="168"/>
      <c r="AC19" s="190"/>
    </row>
    <row r="20" spans="1:29" ht="15.75" hidden="1" thickBot="1" x14ac:dyDescent="0.3">
      <c r="B20" s="90" t="s">
        <v>623</v>
      </c>
      <c r="C20" s="799" t="s">
        <v>146</v>
      </c>
      <c r="D20" s="800"/>
      <c r="E20" s="800"/>
      <c r="F20" s="218">
        <f t="shared" ref="F20:L20" si="10">F21+F22+F23</f>
        <v>0</v>
      </c>
      <c r="G20" s="366">
        <f t="shared" si="10"/>
        <v>0</v>
      </c>
      <c r="H20" s="366">
        <f t="shared" si="10"/>
        <v>0</v>
      </c>
      <c r="I20" s="366">
        <f t="shared" si="10"/>
        <v>0</v>
      </c>
      <c r="J20" s="520">
        <f t="shared" ref="J20" si="11">J21+J22+J23</f>
        <v>0</v>
      </c>
      <c r="K20" s="520">
        <f t="shared" si="10"/>
        <v>0</v>
      </c>
      <c r="L20" s="561">
        <f t="shared" si="10"/>
        <v>0</v>
      </c>
      <c r="M20" s="142">
        <f t="shared" ref="M20:AA20" si="12">M21+M22+M23</f>
        <v>0</v>
      </c>
      <c r="N20" s="158">
        <f t="shared" si="6"/>
        <v>0</v>
      </c>
      <c r="O20" s="92">
        <f t="shared" si="12"/>
        <v>0</v>
      </c>
      <c r="P20" s="93">
        <f t="shared" si="12"/>
        <v>0</v>
      </c>
      <c r="Q20" s="93">
        <f t="shared" si="12"/>
        <v>0</v>
      </c>
      <c r="R20" s="93">
        <f t="shared" si="12"/>
        <v>0</v>
      </c>
      <c r="S20" s="93">
        <f t="shared" si="12"/>
        <v>0</v>
      </c>
      <c r="T20" s="96">
        <f t="shared" si="12"/>
        <v>0</v>
      </c>
      <c r="U20" s="487">
        <f t="shared" si="7"/>
        <v>0</v>
      </c>
      <c r="V20" s="412">
        <f t="shared" si="12"/>
        <v>0</v>
      </c>
      <c r="W20" s="93">
        <f t="shared" si="12"/>
        <v>0</v>
      </c>
      <c r="X20" s="96">
        <f t="shared" si="12"/>
        <v>0</v>
      </c>
      <c r="Y20" s="96">
        <f t="shared" si="12"/>
        <v>0</v>
      </c>
      <c r="Z20" s="96">
        <f t="shared" si="12"/>
        <v>0</v>
      </c>
      <c r="AA20" s="97">
        <f t="shared" si="12"/>
        <v>0</v>
      </c>
      <c r="AB20" s="168"/>
      <c r="AC20" s="190"/>
    </row>
    <row r="21" spans="1:29" s="41" customFormat="1" ht="15.75" hidden="1" thickBot="1" x14ac:dyDescent="0.3">
      <c r="A21" s="125" t="s">
        <v>147</v>
      </c>
      <c r="B21" s="52" t="s">
        <v>624</v>
      </c>
      <c r="C21" s="823" t="s">
        <v>148</v>
      </c>
      <c r="D21" s="824"/>
      <c r="E21" s="824"/>
      <c r="F21" s="224"/>
      <c r="G21" s="367"/>
      <c r="H21" s="367"/>
      <c r="I21" s="367"/>
      <c r="J21" s="521"/>
      <c r="K21" s="521"/>
      <c r="L21" s="562">
        <f t="shared" ref="L21:L23" si="13"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  <c r="AB21" s="168"/>
      <c r="AC21" s="190"/>
    </row>
    <row r="22" spans="1:29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224"/>
      <c r="G22" s="367"/>
      <c r="H22" s="367"/>
      <c r="I22" s="367"/>
      <c r="J22" s="521"/>
      <c r="K22" s="521"/>
      <c r="L22" s="562">
        <f t="shared" si="13"/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  <c r="AB22" s="168"/>
      <c r="AC22" s="190"/>
    </row>
    <row r="23" spans="1:29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240"/>
      <c r="G23" s="368"/>
      <c r="H23" s="368"/>
      <c r="I23" s="368"/>
      <c r="J23" s="522"/>
      <c r="K23" s="522"/>
      <c r="L23" s="563">
        <f t="shared" si="13"/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  <c r="AB23" s="168"/>
      <c r="AC23" s="190"/>
    </row>
    <row r="24" spans="1:29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220">
        <f t="shared" ref="F24:L24" si="14">F25+F26+F27+F28+F29+F30+F31</f>
        <v>369240</v>
      </c>
      <c r="G24" s="369">
        <f t="shared" si="14"/>
        <v>369240</v>
      </c>
      <c r="H24" s="369">
        <f t="shared" si="14"/>
        <v>369240</v>
      </c>
      <c r="I24" s="369">
        <f t="shared" si="14"/>
        <v>369240</v>
      </c>
      <c r="J24" s="523">
        <f t="shared" ref="J24" si="15">J25+J26+J27+J28+J29+J30+J31</f>
        <v>369240</v>
      </c>
      <c r="K24" s="523">
        <f t="shared" si="14"/>
        <v>369240</v>
      </c>
      <c r="L24" s="564">
        <f t="shared" si="14"/>
        <v>369240</v>
      </c>
      <c r="M24" s="144">
        <f t="shared" ref="M24:AA24" si="16">M25+M26+M27+M28+M29+M30+M31</f>
        <v>0</v>
      </c>
      <c r="N24" s="156">
        <f t="shared" si="6"/>
        <v>369240</v>
      </c>
      <c r="O24" s="84">
        <f t="shared" si="16"/>
        <v>42540</v>
      </c>
      <c r="P24" s="85">
        <f t="shared" si="16"/>
        <v>29700</v>
      </c>
      <c r="Q24" s="85">
        <f t="shared" si="16"/>
        <v>29700</v>
      </c>
      <c r="R24" s="85">
        <f t="shared" si="16"/>
        <v>29700</v>
      </c>
      <c r="S24" s="85">
        <f t="shared" si="16"/>
        <v>29700</v>
      </c>
      <c r="T24" s="88">
        <f t="shared" si="16"/>
        <v>29700</v>
      </c>
      <c r="U24" s="484">
        <f t="shared" si="7"/>
        <v>191040</v>
      </c>
      <c r="V24" s="409">
        <f t="shared" si="16"/>
        <v>29700</v>
      </c>
      <c r="W24" s="85">
        <f t="shared" si="16"/>
        <v>29700</v>
      </c>
      <c r="X24" s="88">
        <f t="shared" si="16"/>
        <v>29700</v>
      </c>
      <c r="Y24" s="88">
        <f t="shared" si="16"/>
        <v>29700</v>
      </c>
      <c r="Z24" s="88">
        <f t="shared" si="16"/>
        <v>29700</v>
      </c>
      <c r="AA24" s="89">
        <f t="shared" si="16"/>
        <v>29700</v>
      </c>
      <c r="AB24" s="168"/>
      <c r="AC24" s="190"/>
    </row>
    <row r="25" spans="1:29" ht="15.75" thickBot="1" x14ac:dyDescent="0.3">
      <c r="B25" s="60"/>
      <c r="C25" s="862" t="s">
        <v>154</v>
      </c>
      <c r="D25" s="863"/>
      <c r="E25" s="863"/>
      <c r="F25" s="221">
        <v>369240</v>
      </c>
      <c r="G25" s="370">
        <v>369240</v>
      </c>
      <c r="H25" s="370">
        <v>369240</v>
      </c>
      <c r="I25" s="370">
        <v>369240</v>
      </c>
      <c r="J25" s="524">
        <v>369240</v>
      </c>
      <c r="K25" s="524">
        <v>369240</v>
      </c>
      <c r="L25" s="565">
        <f>SUM(U25:AA25)</f>
        <v>369240</v>
      </c>
      <c r="M25" s="145"/>
      <c r="N25" s="159">
        <f t="shared" si="6"/>
        <v>369240</v>
      </c>
      <c r="O25" s="73">
        <v>42540</v>
      </c>
      <c r="P25" s="1">
        <v>29700</v>
      </c>
      <c r="Q25" s="1">
        <v>29700</v>
      </c>
      <c r="R25" s="1">
        <v>29700</v>
      </c>
      <c r="S25" s="1">
        <v>29700</v>
      </c>
      <c r="T25" s="79">
        <v>29700</v>
      </c>
      <c r="U25" s="489">
        <f t="shared" si="7"/>
        <v>191040</v>
      </c>
      <c r="V25" s="414">
        <v>29700</v>
      </c>
      <c r="W25" s="1">
        <v>29700</v>
      </c>
      <c r="X25" s="79">
        <v>29700</v>
      </c>
      <c r="Y25" s="79">
        <v>29700</v>
      </c>
      <c r="Z25" s="79">
        <v>29700</v>
      </c>
      <c r="AA25" s="44">
        <v>29700</v>
      </c>
      <c r="AB25" s="168"/>
      <c r="AC25" s="190"/>
    </row>
    <row r="26" spans="1:29" ht="15.75" hidden="1" thickBot="1" x14ac:dyDescent="0.3">
      <c r="B26" s="61"/>
      <c r="C26" s="858" t="s">
        <v>155</v>
      </c>
      <c r="D26" s="859"/>
      <c r="E26" s="859"/>
      <c r="F26" s="222"/>
      <c r="G26" s="371"/>
      <c r="H26" s="371"/>
      <c r="I26" s="371"/>
      <c r="J26" s="525"/>
      <c r="K26" s="525"/>
      <c r="L26" s="566">
        <f t="shared" ref="L26:L31" si="17">SUM(O26:AA26)</f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  <c r="AB26" s="168"/>
      <c r="AC26" s="190"/>
    </row>
    <row r="27" spans="1:29" ht="15.75" hidden="1" thickBot="1" x14ac:dyDescent="0.3">
      <c r="B27" s="61"/>
      <c r="C27" s="858" t="s">
        <v>156</v>
      </c>
      <c r="D27" s="859"/>
      <c r="E27" s="859"/>
      <c r="F27" s="222"/>
      <c r="G27" s="371"/>
      <c r="H27" s="371"/>
      <c r="I27" s="371"/>
      <c r="J27" s="525"/>
      <c r="K27" s="525"/>
      <c r="L27" s="566">
        <f t="shared" si="17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  <c r="AB27" s="168"/>
      <c r="AC27" s="190"/>
    </row>
    <row r="28" spans="1:29" ht="15.75" hidden="1" thickBot="1" x14ac:dyDescent="0.3">
      <c r="B28" s="61"/>
      <c r="C28" s="858" t="s">
        <v>157</v>
      </c>
      <c r="D28" s="859"/>
      <c r="E28" s="859"/>
      <c r="F28" s="222"/>
      <c r="G28" s="371"/>
      <c r="H28" s="371"/>
      <c r="I28" s="371"/>
      <c r="J28" s="525"/>
      <c r="K28" s="525"/>
      <c r="L28" s="566">
        <f t="shared" si="17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  <c r="AB28" s="168"/>
      <c r="AC28" s="190"/>
    </row>
    <row r="29" spans="1:29" ht="15.75" hidden="1" thickBot="1" x14ac:dyDescent="0.3">
      <c r="B29" s="61"/>
      <c r="C29" s="858" t="s">
        <v>158</v>
      </c>
      <c r="D29" s="859"/>
      <c r="E29" s="859"/>
      <c r="F29" s="222"/>
      <c r="G29" s="371"/>
      <c r="H29" s="371"/>
      <c r="I29" s="371"/>
      <c r="J29" s="525"/>
      <c r="K29" s="525"/>
      <c r="L29" s="566">
        <f t="shared" si="17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  <c r="AB29" s="168"/>
      <c r="AC29" s="190"/>
    </row>
    <row r="30" spans="1:29" ht="15.75" hidden="1" thickBot="1" x14ac:dyDescent="0.3">
      <c r="B30" s="61"/>
      <c r="C30" s="858" t="s">
        <v>159</v>
      </c>
      <c r="D30" s="859"/>
      <c r="E30" s="859"/>
      <c r="F30" s="222"/>
      <c r="G30" s="371"/>
      <c r="H30" s="371"/>
      <c r="I30" s="371"/>
      <c r="J30" s="525"/>
      <c r="K30" s="525"/>
      <c r="L30" s="566">
        <f t="shared" si="17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  <c r="AB30" s="168"/>
      <c r="AC30" s="190"/>
    </row>
    <row r="31" spans="1:29" ht="15.75" hidden="1" thickBot="1" x14ac:dyDescent="0.3">
      <c r="B31" s="62"/>
      <c r="C31" s="860" t="s">
        <v>160</v>
      </c>
      <c r="D31" s="861"/>
      <c r="E31" s="861"/>
      <c r="F31" s="223"/>
      <c r="G31" s="372"/>
      <c r="H31" s="372"/>
      <c r="I31" s="372"/>
      <c r="J31" s="526"/>
      <c r="K31" s="526"/>
      <c r="L31" s="567">
        <f t="shared" si="17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  <c r="AB31" s="168"/>
      <c r="AC31" s="190"/>
    </row>
    <row r="32" spans="1:29" ht="15.75" thickBot="1" x14ac:dyDescent="0.3">
      <c r="B32" s="82" t="s">
        <v>161</v>
      </c>
      <c r="C32" s="771" t="s">
        <v>162</v>
      </c>
      <c r="D32" s="805"/>
      <c r="E32" s="805"/>
      <c r="F32" s="220">
        <f t="shared" ref="F32:M32" si="18">F33+F37+F40+F53+F56</f>
        <v>2723775</v>
      </c>
      <c r="G32" s="369">
        <f t="shared" si="18"/>
        <v>3735173</v>
      </c>
      <c r="H32" s="369">
        <f t="shared" si="18"/>
        <v>3497922</v>
      </c>
      <c r="I32" s="369">
        <f t="shared" ref="I32:J32" si="19">I33+I37+I40+I53+I56</f>
        <v>3539935.5</v>
      </c>
      <c r="J32" s="523">
        <f t="shared" si="19"/>
        <v>3661657</v>
      </c>
      <c r="K32" s="523">
        <f t="shared" si="18"/>
        <v>3661657</v>
      </c>
      <c r="L32" s="564">
        <f t="shared" si="18"/>
        <v>2022789</v>
      </c>
      <c r="M32" s="144">
        <f t="shared" si="18"/>
        <v>979533</v>
      </c>
      <c r="N32" s="156">
        <f t="shared" si="6"/>
        <v>3002322</v>
      </c>
      <c r="O32" s="84">
        <f t="shared" ref="O32:AA32" si="20">O33+O37+O40+O53+O56</f>
        <v>140437</v>
      </c>
      <c r="P32" s="85">
        <f t="shared" si="20"/>
        <v>242651</v>
      </c>
      <c r="Q32" s="85">
        <f t="shared" si="20"/>
        <v>149428</v>
      </c>
      <c r="R32" s="85">
        <f t="shared" si="20"/>
        <v>183957</v>
      </c>
      <c r="S32" s="85">
        <f t="shared" si="20"/>
        <v>167339</v>
      </c>
      <c r="T32" s="88">
        <f t="shared" si="20"/>
        <v>748578</v>
      </c>
      <c r="U32" s="484">
        <f t="shared" si="7"/>
        <v>1632390</v>
      </c>
      <c r="V32" s="409">
        <f t="shared" si="20"/>
        <v>152928</v>
      </c>
      <c r="W32" s="85">
        <f t="shared" si="20"/>
        <v>87672</v>
      </c>
      <c r="X32" s="88">
        <f t="shared" si="20"/>
        <v>692856</v>
      </c>
      <c r="Y32" s="88">
        <f t="shared" si="20"/>
        <v>223414</v>
      </c>
      <c r="Z32" s="88">
        <f t="shared" si="20"/>
        <v>59673</v>
      </c>
      <c r="AA32" s="89">
        <f t="shared" si="20"/>
        <v>153389</v>
      </c>
      <c r="AB32" s="168"/>
      <c r="AC32" s="190"/>
    </row>
    <row r="33" spans="1:29" x14ac:dyDescent="0.25">
      <c r="B33" s="122" t="s">
        <v>627</v>
      </c>
      <c r="C33" s="772" t="s">
        <v>163</v>
      </c>
      <c r="D33" s="773"/>
      <c r="E33" s="773"/>
      <c r="F33" s="216">
        <f>F34+F35+F36</f>
        <v>126000</v>
      </c>
      <c r="G33" s="364">
        <f>G34+G35+G36</f>
        <v>137355</v>
      </c>
      <c r="H33" s="364">
        <f>H34+H35+H36</f>
        <v>126000</v>
      </c>
      <c r="I33" s="364">
        <v>141466</v>
      </c>
      <c r="J33" s="518">
        <v>141466</v>
      </c>
      <c r="K33" s="518">
        <v>141466</v>
      </c>
      <c r="L33" s="559">
        <f>L34+L35+L36</f>
        <v>167343</v>
      </c>
      <c r="M33" s="140">
        <f t="shared" ref="M33:AA33" si="21">M34+M35+M36</f>
        <v>0</v>
      </c>
      <c r="N33" s="157">
        <f t="shared" si="6"/>
        <v>167343</v>
      </c>
      <c r="O33" s="116">
        <f t="shared" si="21"/>
        <v>899</v>
      </c>
      <c r="P33" s="117">
        <f t="shared" si="21"/>
        <v>65464</v>
      </c>
      <c r="Q33" s="117">
        <f t="shared" si="21"/>
        <v>3467</v>
      </c>
      <c r="R33" s="117">
        <f t="shared" si="21"/>
        <v>3095</v>
      </c>
      <c r="S33" s="117">
        <f t="shared" si="21"/>
        <v>18868</v>
      </c>
      <c r="T33" s="120">
        <f t="shared" si="21"/>
        <v>17561</v>
      </c>
      <c r="U33" s="485">
        <f t="shared" si="7"/>
        <v>109354</v>
      </c>
      <c r="V33" s="410">
        <f t="shared" si="21"/>
        <v>6750</v>
      </c>
      <c r="W33" s="117">
        <f t="shared" si="21"/>
        <v>0</v>
      </c>
      <c r="X33" s="120">
        <f t="shared" si="21"/>
        <v>0</v>
      </c>
      <c r="Y33" s="120">
        <f t="shared" si="21"/>
        <v>22994</v>
      </c>
      <c r="Z33" s="120">
        <f t="shared" si="21"/>
        <v>0</v>
      </c>
      <c r="AA33" s="121">
        <f t="shared" si="21"/>
        <v>28245</v>
      </c>
      <c r="AB33" s="168"/>
      <c r="AC33" s="190"/>
    </row>
    <row r="34" spans="1:29" s="41" customFormat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224"/>
      <c r="G34" s="367"/>
      <c r="H34" s="367"/>
      <c r="I34" s="367">
        <v>15466</v>
      </c>
      <c r="J34" s="521">
        <v>15466</v>
      </c>
      <c r="K34" s="521">
        <v>15466</v>
      </c>
      <c r="L34" s="562">
        <f t="shared" ref="L34:L36" si="22">SUM(O34:AA34)</f>
        <v>15466</v>
      </c>
      <c r="M34" s="148"/>
      <c r="N34" s="160">
        <f t="shared" si="6"/>
        <v>15466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>
        <v>15466</v>
      </c>
      <c r="Z34" s="80"/>
      <c r="AA34" s="45"/>
      <c r="AB34" s="168"/>
      <c r="AC34" s="190"/>
    </row>
    <row r="35" spans="1:29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224">
        <v>126000</v>
      </c>
      <c r="G35" s="367">
        <v>137355</v>
      </c>
      <c r="H35" s="367">
        <v>126000</v>
      </c>
      <c r="I35" s="367">
        <v>126000</v>
      </c>
      <c r="J35" s="521">
        <v>126000</v>
      </c>
      <c r="K35" s="521">
        <v>151877</v>
      </c>
      <c r="L35" s="562">
        <f>SUM(U35:AA35)</f>
        <v>151877</v>
      </c>
      <c r="M35" s="148"/>
      <c r="N35" s="160">
        <f t="shared" si="6"/>
        <v>151877</v>
      </c>
      <c r="O35" s="75">
        <v>899</v>
      </c>
      <c r="P35" s="13">
        <v>65464</v>
      </c>
      <c r="Q35" s="13">
        <v>3467</v>
      </c>
      <c r="R35" s="13">
        <v>3095</v>
      </c>
      <c r="S35" s="13">
        <v>18868</v>
      </c>
      <c r="T35" s="80">
        <v>17561</v>
      </c>
      <c r="U35" s="488">
        <f t="shared" si="7"/>
        <v>109354</v>
      </c>
      <c r="V35" s="413">
        <v>6750</v>
      </c>
      <c r="W35" s="13"/>
      <c r="X35" s="80"/>
      <c r="Y35" s="80">
        <v>7528</v>
      </c>
      <c r="Z35" s="80"/>
      <c r="AA35" s="45">
        <v>28245</v>
      </c>
      <c r="AB35" s="168"/>
      <c r="AC35" s="190"/>
    </row>
    <row r="36" spans="1:29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224"/>
      <c r="G36" s="367"/>
      <c r="H36" s="367"/>
      <c r="I36" s="367">
        <v>0</v>
      </c>
      <c r="J36" s="521">
        <v>0</v>
      </c>
      <c r="K36" s="521">
        <v>0</v>
      </c>
      <c r="L36" s="562">
        <f t="shared" si="22"/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B36" s="168"/>
      <c r="AC36" s="190"/>
    </row>
    <row r="37" spans="1:29" x14ac:dyDescent="0.25">
      <c r="B37" s="90" t="s">
        <v>631</v>
      </c>
      <c r="C37" s="799" t="s">
        <v>170</v>
      </c>
      <c r="D37" s="800"/>
      <c r="E37" s="800"/>
      <c r="F37" s="218">
        <f>F38+F39</f>
        <v>103500</v>
      </c>
      <c r="G37" s="366">
        <f>G38+G39</f>
        <v>84340</v>
      </c>
      <c r="H37" s="366">
        <f>H38+H39</f>
        <v>83142</v>
      </c>
      <c r="I37" s="366">
        <v>83142</v>
      </c>
      <c r="J37" s="520">
        <f>J38+J39</f>
        <v>85033</v>
      </c>
      <c r="K37" s="520">
        <f>K38+K39</f>
        <v>85033</v>
      </c>
      <c r="L37" s="561">
        <f>L38+L39</f>
        <v>77797</v>
      </c>
      <c r="M37" s="142">
        <f t="shared" ref="M37:AA37" si="23">M38+M39</f>
        <v>0</v>
      </c>
      <c r="N37" s="158">
        <f t="shared" si="6"/>
        <v>77797</v>
      </c>
      <c r="O37" s="92">
        <f t="shared" si="23"/>
        <v>7064</v>
      </c>
      <c r="P37" s="93">
        <f t="shared" si="23"/>
        <v>6940</v>
      </c>
      <c r="Q37" s="93">
        <f t="shared" si="23"/>
        <v>7007</v>
      </c>
      <c r="R37" s="93">
        <f t="shared" si="23"/>
        <v>7073</v>
      </c>
      <c r="S37" s="93">
        <f t="shared" si="23"/>
        <v>7068</v>
      </c>
      <c r="T37" s="96">
        <f t="shared" si="23"/>
        <v>0</v>
      </c>
      <c r="U37" s="487">
        <f t="shared" si="7"/>
        <v>35152</v>
      </c>
      <c r="V37" s="412">
        <f t="shared" si="23"/>
        <v>14115</v>
      </c>
      <c r="W37" s="93">
        <f t="shared" si="23"/>
        <v>7073</v>
      </c>
      <c r="X37" s="96">
        <f t="shared" si="23"/>
        <v>0</v>
      </c>
      <c r="Y37" s="96">
        <f t="shared" si="23"/>
        <v>14343</v>
      </c>
      <c r="Z37" s="96">
        <f t="shared" si="23"/>
        <v>0</v>
      </c>
      <c r="AA37" s="97">
        <f t="shared" si="23"/>
        <v>7114</v>
      </c>
      <c r="AB37" s="168"/>
      <c r="AC37" s="190"/>
    </row>
    <row r="38" spans="1:29" s="41" customFormat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224">
        <v>99000</v>
      </c>
      <c r="G38" s="367">
        <v>60375</v>
      </c>
      <c r="H38" s="367">
        <v>60375</v>
      </c>
      <c r="I38" s="367">
        <v>60375</v>
      </c>
      <c r="J38" s="521">
        <v>60375</v>
      </c>
      <c r="K38" s="521">
        <v>60375</v>
      </c>
      <c r="L38" s="562">
        <f t="shared" ref="L38:L39" si="24">SUM(U38:AA38)</f>
        <v>55500</v>
      </c>
      <c r="M38" s="148"/>
      <c r="N38" s="160">
        <f t="shared" si="6"/>
        <v>55500</v>
      </c>
      <c r="O38" s="75">
        <v>6750</v>
      </c>
      <c r="P38" s="13">
        <v>4875</v>
      </c>
      <c r="Q38" s="13">
        <v>4875</v>
      </c>
      <c r="R38" s="13">
        <v>4875</v>
      </c>
      <c r="S38" s="13">
        <v>4875</v>
      </c>
      <c r="T38" s="80"/>
      <c r="U38" s="488">
        <f t="shared" si="7"/>
        <v>26250</v>
      </c>
      <c r="V38" s="413">
        <v>9750</v>
      </c>
      <c r="W38" s="13">
        <v>4875</v>
      </c>
      <c r="X38" s="80"/>
      <c r="Y38" s="80">
        <v>9750</v>
      </c>
      <c r="Z38" s="80"/>
      <c r="AA38" s="45">
        <v>4875</v>
      </c>
      <c r="AB38" s="168"/>
      <c r="AC38" s="190"/>
    </row>
    <row r="39" spans="1:29" s="41" customForma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224">
        <v>4500</v>
      </c>
      <c r="G39" s="367">
        <v>23965</v>
      </c>
      <c r="H39" s="367">
        <v>22767</v>
      </c>
      <c r="I39" s="367">
        <v>22767</v>
      </c>
      <c r="J39" s="521">
        <v>24658</v>
      </c>
      <c r="K39" s="521">
        <v>24658</v>
      </c>
      <c r="L39" s="562">
        <f t="shared" si="24"/>
        <v>22297</v>
      </c>
      <c r="M39" s="148"/>
      <c r="N39" s="160">
        <f t="shared" si="6"/>
        <v>22297</v>
      </c>
      <c r="O39" s="75">
        <v>314</v>
      </c>
      <c r="P39" s="13">
        <v>2065</v>
      </c>
      <c r="Q39" s="13">
        <v>2132</v>
      </c>
      <c r="R39" s="13">
        <v>2198</v>
      </c>
      <c r="S39" s="13">
        <v>2193</v>
      </c>
      <c r="T39" s="80"/>
      <c r="U39" s="488">
        <f t="shared" si="7"/>
        <v>8902</v>
      </c>
      <c r="V39" s="413">
        <v>4365</v>
      </c>
      <c r="W39" s="13">
        <v>2198</v>
      </c>
      <c r="X39" s="80"/>
      <c r="Y39" s="80">
        <v>4593</v>
      </c>
      <c r="Z39" s="80"/>
      <c r="AA39" s="45">
        <v>2239</v>
      </c>
      <c r="AB39" s="168"/>
      <c r="AC39" s="190"/>
    </row>
    <row r="40" spans="1:29" x14ac:dyDescent="0.25">
      <c r="B40" s="90" t="s">
        <v>634</v>
      </c>
      <c r="C40" s="799" t="s">
        <v>175</v>
      </c>
      <c r="D40" s="800"/>
      <c r="E40" s="800"/>
      <c r="F40" s="218">
        <f>F41+F42+F43+F44+F45+F48+F49</f>
        <v>1234775</v>
      </c>
      <c r="G40" s="366">
        <f>G41+G42+G43+G44+G45+G48+G49</f>
        <v>1726978</v>
      </c>
      <c r="H40" s="366">
        <f>H41+H42+H43+H44+H45+H48+H49</f>
        <v>1633780</v>
      </c>
      <c r="I40" s="366">
        <v>1653780</v>
      </c>
      <c r="J40" s="520">
        <f>J41+J42+J43+J44+J45+J48+J49</f>
        <v>1626905</v>
      </c>
      <c r="K40" s="520">
        <f>K41+K42+K43+K44+K45+K48+K49</f>
        <v>1626905</v>
      </c>
      <c r="L40" s="561">
        <f>L41+L42+L43+L44+L45+L48+L49</f>
        <v>1304655</v>
      </c>
      <c r="M40" s="142">
        <f>M41+M42+M43+M44+M45+M48+M49</f>
        <v>0</v>
      </c>
      <c r="N40" s="158">
        <f t="shared" si="6"/>
        <v>1304655</v>
      </c>
      <c r="O40" s="92">
        <f t="shared" ref="O40:AA40" si="25">O41+O42+O43+O44+O45+O48+O49</f>
        <v>103048</v>
      </c>
      <c r="P40" s="93">
        <f t="shared" si="25"/>
        <v>121603</v>
      </c>
      <c r="Q40" s="93">
        <f t="shared" si="25"/>
        <v>104844</v>
      </c>
      <c r="R40" s="93">
        <f t="shared" si="25"/>
        <v>136109</v>
      </c>
      <c r="S40" s="93">
        <f t="shared" si="25"/>
        <v>106727</v>
      </c>
      <c r="T40" s="96">
        <f t="shared" si="25"/>
        <v>303163</v>
      </c>
      <c r="U40" s="487">
        <f t="shared" si="7"/>
        <v>875494</v>
      </c>
      <c r="V40" s="412">
        <f t="shared" si="25"/>
        <v>100602</v>
      </c>
      <c r="W40" s="93">
        <f t="shared" si="25"/>
        <v>63207</v>
      </c>
      <c r="X40" s="96">
        <f t="shared" si="25"/>
        <v>70753</v>
      </c>
      <c r="Y40" s="96">
        <f t="shared" si="25"/>
        <v>100769</v>
      </c>
      <c r="Z40" s="96">
        <f t="shared" si="25"/>
        <v>47439</v>
      </c>
      <c r="AA40" s="97">
        <f t="shared" si="25"/>
        <v>46391</v>
      </c>
      <c r="AB40" s="168"/>
      <c r="AC40" s="190"/>
    </row>
    <row r="41" spans="1:29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224">
        <v>947000</v>
      </c>
      <c r="G41" s="367">
        <v>1438778</v>
      </c>
      <c r="H41" s="367">
        <v>1438780</v>
      </c>
      <c r="I41" s="367">
        <v>1438780</v>
      </c>
      <c r="J41" s="521">
        <v>1401979</v>
      </c>
      <c r="K41" s="521">
        <v>1401979</v>
      </c>
      <c r="L41" s="562">
        <f t="shared" ref="L41:L44" si="26">SUM(U41:AA41)</f>
        <v>1103697</v>
      </c>
      <c r="M41" s="148"/>
      <c r="N41" s="160">
        <f t="shared" si="6"/>
        <v>1103697</v>
      </c>
      <c r="O41" s="75">
        <v>94048</v>
      </c>
      <c r="P41" s="13">
        <v>103446</v>
      </c>
      <c r="Q41" s="13">
        <v>98344</v>
      </c>
      <c r="R41" s="13">
        <v>101439</v>
      </c>
      <c r="S41" s="13">
        <v>105037</v>
      </c>
      <c r="T41" s="80">
        <v>292843</v>
      </c>
      <c r="U41" s="488">
        <f t="shared" si="7"/>
        <v>795157</v>
      </c>
      <c r="V41" s="413">
        <v>83584</v>
      </c>
      <c r="W41" s="13">
        <v>46025</v>
      </c>
      <c r="X41" s="80">
        <v>5991</v>
      </c>
      <c r="Y41" s="80">
        <v>80800</v>
      </c>
      <c r="Z41" s="80">
        <v>45749</v>
      </c>
      <c r="AA41" s="45">
        <v>46391</v>
      </c>
      <c r="AB41" s="168"/>
      <c r="AC41" s="190"/>
    </row>
    <row r="42" spans="1:29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224"/>
      <c r="G42" s="367"/>
      <c r="H42" s="367"/>
      <c r="I42" s="367">
        <v>0</v>
      </c>
      <c r="J42" s="521">
        <v>0</v>
      </c>
      <c r="K42" s="521">
        <v>0</v>
      </c>
      <c r="L42" s="562">
        <f t="shared" si="26"/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B42" s="168"/>
      <c r="AC42" s="190"/>
    </row>
    <row r="43" spans="1:29" s="41" customFormat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224">
        <v>27000</v>
      </c>
      <c r="G43" s="367">
        <v>27000</v>
      </c>
      <c r="H43" s="367">
        <v>32000</v>
      </c>
      <c r="I43" s="367">
        <v>42000</v>
      </c>
      <c r="J43" s="521">
        <v>42000</v>
      </c>
      <c r="K43" s="521">
        <v>42000</v>
      </c>
      <c r="L43" s="562">
        <f t="shared" si="26"/>
        <v>36750</v>
      </c>
      <c r="M43" s="148"/>
      <c r="N43" s="160">
        <f t="shared" si="6"/>
        <v>36750</v>
      </c>
      <c r="O43" s="75"/>
      <c r="P43" s="13"/>
      <c r="Q43" s="13"/>
      <c r="R43" s="13">
        <v>21000</v>
      </c>
      <c r="S43" s="13"/>
      <c r="T43" s="80"/>
      <c r="U43" s="488">
        <f t="shared" si="7"/>
        <v>21000</v>
      </c>
      <c r="V43" s="413">
        <v>6750</v>
      </c>
      <c r="W43" s="13"/>
      <c r="X43" s="80"/>
      <c r="Y43" s="80">
        <v>9000</v>
      </c>
      <c r="Z43" s="80"/>
      <c r="AA43" s="45"/>
      <c r="AB43" s="168"/>
      <c r="AC43" s="190"/>
    </row>
    <row r="44" spans="1:29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224">
        <v>118200</v>
      </c>
      <c r="G44" s="367">
        <v>118200</v>
      </c>
      <c r="H44" s="367">
        <v>20000</v>
      </c>
      <c r="I44" s="367">
        <v>20000</v>
      </c>
      <c r="J44" s="521">
        <v>20000</v>
      </c>
      <c r="K44" s="521">
        <v>20000</v>
      </c>
      <c r="L44" s="562">
        <f t="shared" si="26"/>
        <v>18180</v>
      </c>
      <c r="M44" s="148"/>
      <c r="N44" s="160">
        <f t="shared" si="6"/>
        <v>18180</v>
      </c>
      <c r="O44" s="75"/>
      <c r="P44" s="13"/>
      <c r="Q44" s="13">
        <v>2400</v>
      </c>
      <c r="R44" s="13"/>
      <c r="S44" s="13"/>
      <c r="T44" s="80"/>
      <c r="U44" s="488">
        <f t="shared" si="7"/>
        <v>2400</v>
      </c>
      <c r="V44" s="413"/>
      <c r="W44" s="13">
        <v>13380</v>
      </c>
      <c r="X44" s="80">
        <v>2400</v>
      </c>
      <c r="Y44" s="80"/>
      <c r="Z44" s="80"/>
      <c r="AA44" s="45"/>
      <c r="AB44" s="168"/>
      <c r="AC44" s="190"/>
    </row>
    <row r="45" spans="1:29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224">
        <f>F46+F47</f>
        <v>0</v>
      </c>
      <c r="G45" s="367">
        <f>G46+G47</f>
        <v>0</v>
      </c>
      <c r="H45" s="367">
        <f>H46+H47</f>
        <v>0</v>
      </c>
      <c r="I45" s="367">
        <v>0</v>
      </c>
      <c r="J45" s="521">
        <v>0</v>
      </c>
      <c r="K45" s="521">
        <v>0</v>
      </c>
      <c r="L45" s="562">
        <f>L46+L47</f>
        <v>0</v>
      </c>
      <c r="M45" s="148">
        <f t="shared" ref="M45:AA45" si="27">M46+M47</f>
        <v>0</v>
      </c>
      <c r="N45" s="160">
        <f t="shared" si="6"/>
        <v>0</v>
      </c>
      <c r="O45" s="75">
        <f t="shared" si="27"/>
        <v>0</v>
      </c>
      <c r="P45" s="13">
        <f t="shared" si="27"/>
        <v>0</v>
      </c>
      <c r="Q45" s="13">
        <f t="shared" si="27"/>
        <v>0</v>
      </c>
      <c r="R45" s="13">
        <f t="shared" si="27"/>
        <v>0</v>
      </c>
      <c r="S45" s="13">
        <f t="shared" si="27"/>
        <v>0</v>
      </c>
      <c r="T45" s="80">
        <f t="shared" si="27"/>
        <v>0</v>
      </c>
      <c r="U45" s="488">
        <f t="shared" si="7"/>
        <v>0</v>
      </c>
      <c r="V45" s="413">
        <f t="shared" si="27"/>
        <v>0</v>
      </c>
      <c r="W45" s="13">
        <f t="shared" si="27"/>
        <v>0</v>
      </c>
      <c r="X45" s="80">
        <f t="shared" si="27"/>
        <v>0</v>
      </c>
      <c r="Y45" s="80">
        <f t="shared" si="27"/>
        <v>0</v>
      </c>
      <c r="Z45" s="80">
        <f t="shared" si="27"/>
        <v>0</v>
      </c>
      <c r="AA45" s="45">
        <f t="shared" si="27"/>
        <v>0</v>
      </c>
      <c r="AB45" s="168"/>
      <c r="AC45" s="190"/>
    </row>
    <row r="46" spans="1:29" hidden="1" x14ac:dyDescent="0.25">
      <c r="B46" s="54"/>
      <c r="C46" s="237"/>
      <c r="D46" s="801" t="s">
        <v>186</v>
      </c>
      <c r="E46" s="801"/>
      <c r="F46" s="217"/>
      <c r="G46" s="373"/>
      <c r="H46" s="373"/>
      <c r="I46" s="373">
        <v>0</v>
      </c>
      <c r="J46" s="527">
        <v>0</v>
      </c>
      <c r="K46" s="527">
        <v>0</v>
      </c>
      <c r="L46" s="568">
        <f t="shared" ref="L46:L48" si="28"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B46" s="168"/>
      <c r="AC46" s="190"/>
    </row>
    <row r="47" spans="1:29" hidden="1" x14ac:dyDescent="0.25">
      <c r="B47" s="54"/>
      <c r="C47" s="237"/>
      <c r="D47" s="801" t="s">
        <v>187</v>
      </c>
      <c r="E47" s="801"/>
      <c r="F47" s="217"/>
      <c r="G47" s="373"/>
      <c r="H47" s="373"/>
      <c r="I47" s="373">
        <v>0</v>
      </c>
      <c r="J47" s="527">
        <v>0</v>
      </c>
      <c r="K47" s="527">
        <v>0</v>
      </c>
      <c r="L47" s="568">
        <f t="shared" si="28"/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B47" s="168"/>
      <c r="AC47" s="190"/>
    </row>
    <row r="48" spans="1:29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224"/>
      <c r="G48" s="367"/>
      <c r="H48" s="367"/>
      <c r="I48" s="367">
        <v>0</v>
      </c>
      <c r="J48" s="521">
        <v>0</v>
      </c>
      <c r="K48" s="521">
        <v>0</v>
      </c>
      <c r="L48" s="562">
        <f t="shared" si="28"/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B48" s="168"/>
      <c r="AC48" s="190"/>
    </row>
    <row r="49" spans="1:29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224">
        <f>F50+F51+F52</f>
        <v>142575</v>
      </c>
      <c r="G49" s="367">
        <f t="shared" ref="G49:H49" si="29">G50+G51+G52</f>
        <v>143000</v>
      </c>
      <c r="H49" s="367">
        <f t="shared" si="29"/>
        <v>143000</v>
      </c>
      <c r="I49" s="367">
        <v>153000</v>
      </c>
      <c r="J49" s="521">
        <f t="shared" ref="J49" si="30">J50+J51+J52</f>
        <v>162926</v>
      </c>
      <c r="K49" s="521">
        <f t="shared" ref="K49:AA49" si="31">K50+K51+K52</f>
        <v>162926</v>
      </c>
      <c r="L49" s="562">
        <f t="shared" si="31"/>
        <v>146028</v>
      </c>
      <c r="M49" s="148">
        <f t="shared" si="31"/>
        <v>0</v>
      </c>
      <c r="N49" s="160">
        <f t="shared" si="31"/>
        <v>146028</v>
      </c>
      <c r="O49" s="75">
        <f t="shared" si="31"/>
        <v>9000</v>
      </c>
      <c r="P49" s="13">
        <f t="shared" si="31"/>
        <v>18157</v>
      </c>
      <c r="Q49" s="13">
        <f t="shared" si="31"/>
        <v>4100</v>
      </c>
      <c r="R49" s="13">
        <f t="shared" si="31"/>
        <v>13670</v>
      </c>
      <c r="S49" s="13">
        <f t="shared" si="31"/>
        <v>1690</v>
      </c>
      <c r="T49" s="80">
        <f t="shared" si="31"/>
        <v>10320</v>
      </c>
      <c r="U49" s="488">
        <f t="shared" si="31"/>
        <v>56937</v>
      </c>
      <c r="V49" s="413">
        <f t="shared" si="31"/>
        <v>10268</v>
      </c>
      <c r="W49" s="13">
        <f t="shared" si="31"/>
        <v>3802</v>
      </c>
      <c r="X49" s="80">
        <f t="shared" si="31"/>
        <v>62362</v>
      </c>
      <c r="Y49" s="80">
        <f t="shared" si="31"/>
        <v>10969</v>
      </c>
      <c r="Z49" s="80">
        <f t="shared" si="31"/>
        <v>1690</v>
      </c>
      <c r="AA49" s="45">
        <f t="shared" si="31"/>
        <v>0</v>
      </c>
      <c r="AB49" s="168"/>
      <c r="AC49" s="190"/>
    </row>
    <row r="50" spans="1:29" s="189" customFormat="1" x14ac:dyDescent="0.25">
      <c r="A50" s="125"/>
      <c r="B50" s="169"/>
      <c r="C50" s="213"/>
      <c r="D50" s="420" t="s">
        <v>1030</v>
      </c>
      <c r="E50" s="420"/>
      <c r="F50" s="239">
        <v>36000</v>
      </c>
      <c r="G50" s="365">
        <v>36000</v>
      </c>
      <c r="H50" s="365">
        <v>36000</v>
      </c>
      <c r="I50" s="365">
        <v>36000</v>
      </c>
      <c r="J50" s="519">
        <v>41400</v>
      </c>
      <c r="K50" s="519">
        <v>41400</v>
      </c>
      <c r="L50" s="560">
        <f t="shared" ref="L50:L52" si="32">SUM(U50:AA50)</f>
        <v>43090</v>
      </c>
      <c r="M50" s="170"/>
      <c r="N50" s="171">
        <f t="shared" si="6"/>
        <v>43090</v>
      </c>
      <c r="O50" s="179">
        <v>9000</v>
      </c>
      <c r="P50" s="173">
        <v>5400</v>
      </c>
      <c r="Q50" s="173"/>
      <c r="R50" s="173">
        <v>9000</v>
      </c>
      <c r="S50" s="173"/>
      <c r="T50" s="174"/>
      <c r="U50" s="486">
        <f t="shared" si="7"/>
        <v>23400</v>
      </c>
      <c r="V50" s="411">
        <v>9000</v>
      </c>
      <c r="W50" s="173"/>
      <c r="X50" s="174"/>
      <c r="Y50" s="174">
        <v>9000</v>
      </c>
      <c r="Z50" s="174">
        <v>1690</v>
      </c>
      <c r="AA50" s="175"/>
      <c r="AB50" s="168"/>
      <c r="AC50" s="190"/>
    </row>
    <row r="51" spans="1:29" s="189" customFormat="1" x14ac:dyDescent="0.25">
      <c r="A51" s="125"/>
      <c r="B51" s="169"/>
      <c r="C51" s="213"/>
      <c r="D51" s="420" t="s">
        <v>1005</v>
      </c>
      <c r="E51" s="420"/>
      <c r="F51" s="239">
        <v>57075</v>
      </c>
      <c r="G51" s="365">
        <v>57075</v>
      </c>
      <c r="H51" s="365">
        <v>57075</v>
      </c>
      <c r="I51" s="365">
        <v>62362</v>
      </c>
      <c r="J51" s="519">
        <v>66888</v>
      </c>
      <c r="K51" s="519">
        <v>66888</v>
      </c>
      <c r="L51" s="560">
        <f t="shared" si="32"/>
        <v>62362</v>
      </c>
      <c r="M51" s="170"/>
      <c r="N51" s="171">
        <f t="shared" si="6"/>
        <v>62362</v>
      </c>
      <c r="O51" s="179"/>
      <c r="P51" s="173"/>
      <c r="Q51" s="173"/>
      <c r="R51" s="173"/>
      <c r="S51" s="173"/>
      <c r="T51" s="174"/>
      <c r="U51" s="486">
        <f t="shared" si="7"/>
        <v>0</v>
      </c>
      <c r="V51" s="411"/>
      <c r="W51" s="173"/>
      <c r="X51" s="174">
        <v>62362</v>
      </c>
      <c r="Y51" s="174"/>
      <c r="Z51" s="174"/>
      <c r="AA51" s="175"/>
      <c r="AB51" s="168"/>
      <c r="AC51" s="190"/>
    </row>
    <row r="52" spans="1:29" s="189" customFormat="1" x14ac:dyDescent="0.25">
      <c r="A52" s="125"/>
      <c r="B52" s="169"/>
      <c r="C52" s="213"/>
      <c r="D52" s="420" t="s">
        <v>1000</v>
      </c>
      <c r="E52" s="420"/>
      <c r="F52" s="239">
        <v>49500</v>
      </c>
      <c r="G52" s="365">
        <v>49925</v>
      </c>
      <c r="H52" s="365">
        <v>49925</v>
      </c>
      <c r="I52" s="365">
        <v>54638</v>
      </c>
      <c r="J52" s="519">
        <v>54638</v>
      </c>
      <c r="K52" s="519">
        <v>54638</v>
      </c>
      <c r="L52" s="560">
        <f t="shared" si="32"/>
        <v>40576</v>
      </c>
      <c r="M52" s="170"/>
      <c r="N52" s="171">
        <f t="shared" si="6"/>
        <v>40576</v>
      </c>
      <c r="O52" s="179"/>
      <c r="P52" s="173">
        <v>12757</v>
      </c>
      <c r="Q52" s="173">
        <v>4100</v>
      </c>
      <c r="R52" s="173">
        <v>4670</v>
      </c>
      <c r="S52" s="173">
        <v>1690</v>
      </c>
      <c r="T52" s="174">
        <v>10320</v>
      </c>
      <c r="U52" s="486">
        <f t="shared" si="7"/>
        <v>33537</v>
      </c>
      <c r="V52" s="411">
        <v>1268</v>
      </c>
      <c r="W52" s="173">
        <v>3802</v>
      </c>
      <c r="X52" s="174"/>
      <c r="Y52" s="174">
        <v>1969</v>
      </c>
      <c r="Z52" s="174"/>
      <c r="AA52" s="175"/>
      <c r="AB52" s="168"/>
      <c r="AC52" s="190"/>
    </row>
    <row r="53" spans="1:29" x14ac:dyDescent="0.25">
      <c r="B53" s="90" t="s">
        <v>642</v>
      </c>
      <c r="C53" s="803" t="s">
        <v>192</v>
      </c>
      <c r="D53" s="804"/>
      <c r="E53" s="804"/>
      <c r="F53" s="218">
        <f>F54+F55</f>
        <v>650000</v>
      </c>
      <c r="G53" s="366">
        <f>G54+G55</f>
        <v>1000000</v>
      </c>
      <c r="H53" s="366">
        <f>H54+H55</f>
        <v>1000000</v>
      </c>
      <c r="I53" s="366">
        <v>1000000</v>
      </c>
      <c r="J53" s="520">
        <f>J54+J55</f>
        <v>1157253</v>
      </c>
      <c r="K53" s="520">
        <f>K54+K55</f>
        <v>1157253</v>
      </c>
      <c r="L53" s="561">
        <f>L54+L55</f>
        <v>0</v>
      </c>
      <c r="M53" s="142">
        <f t="shared" ref="M53:AA53" si="33">M54+M55</f>
        <v>979533</v>
      </c>
      <c r="N53" s="158">
        <f t="shared" si="6"/>
        <v>979533</v>
      </c>
      <c r="O53" s="92">
        <f t="shared" si="33"/>
        <v>0</v>
      </c>
      <c r="P53" s="93">
        <f t="shared" si="33"/>
        <v>0</v>
      </c>
      <c r="Q53" s="93">
        <f t="shared" si="33"/>
        <v>3682</v>
      </c>
      <c r="R53" s="93">
        <f t="shared" si="33"/>
        <v>0</v>
      </c>
      <c r="S53" s="93">
        <f t="shared" si="33"/>
        <v>0</v>
      </c>
      <c r="T53" s="96">
        <f t="shared" si="33"/>
        <v>299155</v>
      </c>
      <c r="U53" s="487">
        <f t="shared" si="7"/>
        <v>302837</v>
      </c>
      <c r="V53" s="412">
        <f t="shared" si="33"/>
        <v>0</v>
      </c>
      <c r="W53" s="93">
        <f t="shared" si="33"/>
        <v>0</v>
      </c>
      <c r="X53" s="96">
        <f t="shared" si="33"/>
        <v>578076</v>
      </c>
      <c r="Y53" s="96">
        <f t="shared" si="33"/>
        <v>49540</v>
      </c>
      <c r="Z53" s="96">
        <f t="shared" si="33"/>
        <v>0</v>
      </c>
      <c r="AA53" s="97">
        <f t="shared" si="33"/>
        <v>49080</v>
      </c>
      <c r="AB53" s="168"/>
      <c r="AC53" s="190"/>
    </row>
    <row r="54" spans="1:29" s="41" customFormat="1" hidden="1" x14ac:dyDescent="0.25">
      <c r="A54" s="125" t="s">
        <v>193</v>
      </c>
      <c r="B54" s="52" t="s">
        <v>643</v>
      </c>
      <c r="C54" s="832" t="s">
        <v>194</v>
      </c>
      <c r="D54" s="833"/>
      <c r="E54" s="833"/>
      <c r="F54" s="224"/>
      <c r="G54" s="367"/>
      <c r="H54" s="367"/>
      <c r="I54" s="367">
        <v>0</v>
      </c>
      <c r="J54" s="521">
        <v>0</v>
      </c>
      <c r="K54" s="521">
        <v>0</v>
      </c>
      <c r="L54" s="562">
        <f t="shared" ref="L54" si="34">SUM(O54:AA54)</f>
        <v>0</v>
      </c>
      <c r="M54" s="148"/>
      <c r="N54" s="160">
        <f t="shared" si="6"/>
        <v>0</v>
      </c>
      <c r="O54" s="75"/>
      <c r="P54" s="13"/>
      <c r="Q54" s="13"/>
      <c r="R54" s="13"/>
      <c r="S54" s="13"/>
      <c r="T54" s="80"/>
      <c r="U54" s="488">
        <f t="shared" si="7"/>
        <v>0</v>
      </c>
      <c r="V54" s="413"/>
      <c r="W54" s="13"/>
      <c r="X54" s="80"/>
      <c r="Y54" s="80"/>
      <c r="Z54" s="80"/>
      <c r="AA54" s="45"/>
      <c r="AB54" s="168"/>
      <c r="AC54" s="190"/>
    </row>
    <row r="55" spans="1:29" s="41" customFormat="1" x14ac:dyDescent="0.25">
      <c r="A55" s="125" t="s">
        <v>195</v>
      </c>
      <c r="B55" s="52" t="s">
        <v>644</v>
      </c>
      <c r="C55" s="832" t="s">
        <v>196</v>
      </c>
      <c r="D55" s="833"/>
      <c r="E55" s="833"/>
      <c r="F55" s="224">
        <v>650000</v>
      </c>
      <c r="G55" s="367">
        <v>1000000</v>
      </c>
      <c r="H55" s="367">
        <v>1000000</v>
      </c>
      <c r="I55" s="367">
        <v>1000000</v>
      </c>
      <c r="J55" s="521">
        <v>1157253</v>
      </c>
      <c r="K55" s="521">
        <v>1157253</v>
      </c>
      <c r="L55" s="562"/>
      <c r="M55" s="148">
        <f>SUM(U55:AA55)</f>
        <v>979533</v>
      </c>
      <c r="N55" s="160">
        <f t="shared" si="6"/>
        <v>979533</v>
      </c>
      <c r="O55" s="75"/>
      <c r="P55" s="13"/>
      <c r="Q55" s="13">
        <v>3682</v>
      </c>
      <c r="R55" s="13"/>
      <c r="S55" s="13"/>
      <c r="T55" s="80">
        <v>299155</v>
      </c>
      <c r="U55" s="488">
        <f t="shared" si="7"/>
        <v>302837</v>
      </c>
      <c r="V55" s="413"/>
      <c r="W55" s="13"/>
      <c r="X55" s="80">
        <v>578076</v>
      </c>
      <c r="Y55" s="80">
        <v>49540</v>
      </c>
      <c r="Z55" s="80"/>
      <c r="AA55" s="45">
        <v>49080</v>
      </c>
      <c r="AB55" s="168"/>
      <c r="AC55" s="190"/>
    </row>
    <row r="56" spans="1:29" x14ac:dyDescent="0.25">
      <c r="B56" s="90" t="s">
        <v>645</v>
      </c>
      <c r="C56" s="803" t="s">
        <v>197</v>
      </c>
      <c r="D56" s="804"/>
      <c r="E56" s="804"/>
      <c r="F56" s="218">
        <f>F57+F58+F59+F60+F61</f>
        <v>609500</v>
      </c>
      <c r="G56" s="366">
        <f>G57+G58+G59+G60+G61</f>
        <v>786500</v>
      </c>
      <c r="H56" s="366">
        <f>H57+H58+H59+H60+H61</f>
        <v>655000</v>
      </c>
      <c r="I56" s="366">
        <v>661547.5</v>
      </c>
      <c r="J56" s="520">
        <f>J57+J58+J59+J60+J61</f>
        <v>651000</v>
      </c>
      <c r="K56" s="520">
        <f>K57+K58+K59+K60+K61</f>
        <v>651000</v>
      </c>
      <c r="L56" s="561">
        <f>L57+L58+L59+L60+L61</f>
        <v>472994</v>
      </c>
      <c r="M56" s="142">
        <f>M57+M58+M59+M60+M61</f>
        <v>0</v>
      </c>
      <c r="N56" s="158">
        <f t="shared" si="6"/>
        <v>472994</v>
      </c>
      <c r="O56" s="92">
        <f t="shared" ref="O56:AA56" si="35">O57+O58+O59+O60+O61</f>
        <v>29426</v>
      </c>
      <c r="P56" s="93">
        <f t="shared" si="35"/>
        <v>48644</v>
      </c>
      <c r="Q56" s="93">
        <f t="shared" si="35"/>
        <v>30428</v>
      </c>
      <c r="R56" s="93">
        <f t="shared" si="35"/>
        <v>37680</v>
      </c>
      <c r="S56" s="93">
        <f t="shared" si="35"/>
        <v>34676</v>
      </c>
      <c r="T56" s="96">
        <f t="shared" si="35"/>
        <v>128699</v>
      </c>
      <c r="U56" s="487">
        <f t="shared" si="7"/>
        <v>309553</v>
      </c>
      <c r="V56" s="412">
        <f t="shared" si="35"/>
        <v>31461</v>
      </c>
      <c r="W56" s="93">
        <f t="shared" si="35"/>
        <v>17392</v>
      </c>
      <c r="X56" s="96">
        <f t="shared" si="35"/>
        <v>44027</v>
      </c>
      <c r="Y56" s="96">
        <f t="shared" si="35"/>
        <v>35768</v>
      </c>
      <c r="Z56" s="96">
        <f t="shared" si="35"/>
        <v>12234</v>
      </c>
      <c r="AA56" s="97">
        <f t="shared" si="35"/>
        <v>22559</v>
      </c>
      <c r="AB56" s="168"/>
      <c r="AC56" s="190"/>
    </row>
    <row r="57" spans="1:29" s="41" customFormat="1" x14ac:dyDescent="0.25">
      <c r="A57" s="125" t="s">
        <v>198</v>
      </c>
      <c r="B57" s="52" t="s">
        <v>646</v>
      </c>
      <c r="C57" s="832" t="s">
        <v>863</v>
      </c>
      <c r="D57" s="833"/>
      <c r="E57" s="833"/>
      <c r="F57" s="224">
        <v>577500</v>
      </c>
      <c r="G57" s="367">
        <v>754500</v>
      </c>
      <c r="H57" s="367">
        <v>650000</v>
      </c>
      <c r="I57" s="367">
        <v>656547.5</v>
      </c>
      <c r="J57" s="521">
        <v>650000</v>
      </c>
      <c r="K57" s="521">
        <v>650000</v>
      </c>
      <c r="L57" s="562">
        <f t="shared" ref="L57:L61" si="36">SUM(U57:AA57)</f>
        <v>472996</v>
      </c>
      <c r="M57" s="148"/>
      <c r="N57" s="160">
        <f t="shared" si="6"/>
        <v>472996</v>
      </c>
      <c r="O57" s="75">
        <v>29426</v>
      </c>
      <c r="P57" s="13">
        <v>48644</v>
      </c>
      <c r="Q57" s="13">
        <v>30428</v>
      </c>
      <c r="R57" s="13">
        <v>37680</v>
      </c>
      <c r="S57" s="13">
        <v>34676</v>
      </c>
      <c r="T57" s="80">
        <v>128699</v>
      </c>
      <c r="U57" s="488">
        <f t="shared" si="7"/>
        <v>309553</v>
      </c>
      <c r="V57" s="413">
        <v>31461</v>
      </c>
      <c r="W57" s="13">
        <v>17392</v>
      </c>
      <c r="X57" s="80">
        <v>44027</v>
      </c>
      <c r="Y57" s="80">
        <v>35770</v>
      </c>
      <c r="Z57" s="80">
        <v>12234</v>
      </c>
      <c r="AA57" s="45">
        <v>22559</v>
      </c>
      <c r="AB57" s="168"/>
      <c r="AC57" s="190"/>
    </row>
    <row r="58" spans="1:29" s="41" customFormat="1" hidden="1" x14ac:dyDescent="0.25">
      <c r="A58" s="125" t="s">
        <v>199</v>
      </c>
      <c r="B58" s="52" t="s">
        <v>647</v>
      </c>
      <c r="C58" s="832" t="s">
        <v>200</v>
      </c>
      <c r="D58" s="833"/>
      <c r="E58" s="833"/>
      <c r="F58" s="224"/>
      <c r="G58" s="367"/>
      <c r="H58" s="367"/>
      <c r="I58" s="367">
        <v>0</v>
      </c>
      <c r="J58" s="521">
        <v>0</v>
      </c>
      <c r="K58" s="521">
        <v>0</v>
      </c>
      <c r="L58" s="562">
        <f t="shared" si="36"/>
        <v>0</v>
      </c>
      <c r="M58" s="148"/>
      <c r="N58" s="160">
        <f t="shared" si="6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B58" s="168"/>
      <c r="AC58" s="190"/>
    </row>
    <row r="59" spans="1:29" s="41" customFormat="1" hidden="1" x14ac:dyDescent="0.25">
      <c r="A59" s="125" t="s">
        <v>201</v>
      </c>
      <c r="B59" s="52" t="s">
        <v>648</v>
      </c>
      <c r="C59" s="832" t="s">
        <v>202</v>
      </c>
      <c r="D59" s="833"/>
      <c r="E59" s="833"/>
      <c r="F59" s="224"/>
      <c r="G59" s="367"/>
      <c r="H59" s="367"/>
      <c r="I59" s="367">
        <v>0</v>
      </c>
      <c r="J59" s="521">
        <v>0</v>
      </c>
      <c r="K59" s="521">
        <v>0</v>
      </c>
      <c r="L59" s="562">
        <f t="shared" si="36"/>
        <v>0</v>
      </c>
      <c r="M59" s="148"/>
      <c r="N59" s="160">
        <f t="shared" si="6"/>
        <v>0</v>
      </c>
      <c r="O59" s="75"/>
      <c r="P59" s="13"/>
      <c r="Q59" s="13"/>
      <c r="R59" s="13"/>
      <c r="S59" s="13"/>
      <c r="T59" s="80"/>
      <c r="U59" s="488">
        <f t="shared" si="7"/>
        <v>0</v>
      </c>
      <c r="V59" s="413"/>
      <c r="W59" s="13"/>
      <c r="X59" s="80"/>
      <c r="Y59" s="80"/>
      <c r="Z59" s="80"/>
      <c r="AA59" s="45"/>
      <c r="AB59" s="168"/>
      <c r="AC59" s="190"/>
    </row>
    <row r="60" spans="1:29" s="41" customFormat="1" hidden="1" x14ac:dyDescent="0.25">
      <c r="A60" s="125" t="s">
        <v>203</v>
      </c>
      <c r="B60" s="52" t="s">
        <v>649</v>
      </c>
      <c r="C60" s="832" t="s">
        <v>204</v>
      </c>
      <c r="D60" s="833"/>
      <c r="E60" s="833"/>
      <c r="F60" s="224"/>
      <c r="G60" s="367"/>
      <c r="H60" s="367"/>
      <c r="I60" s="367">
        <v>0</v>
      </c>
      <c r="J60" s="521">
        <v>0</v>
      </c>
      <c r="K60" s="521">
        <v>0</v>
      </c>
      <c r="L60" s="562">
        <f t="shared" si="36"/>
        <v>0</v>
      </c>
      <c r="M60" s="148"/>
      <c r="N60" s="160">
        <f t="shared" si="6"/>
        <v>0</v>
      </c>
      <c r="O60" s="75"/>
      <c r="P60" s="13"/>
      <c r="Q60" s="13"/>
      <c r="R60" s="13"/>
      <c r="S60" s="13"/>
      <c r="T60" s="80"/>
      <c r="U60" s="488">
        <f t="shared" si="7"/>
        <v>0</v>
      </c>
      <c r="V60" s="413"/>
      <c r="W60" s="13"/>
      <c r="X60" s="80"/>
      <c r="Y60" s="80"/>
      <c r="Z60" s="80"/>
      <c r="AA60" s="45"/>
      <c r="AB60" s="168"/>
      <c r="AC60" s="190"/>
    </row>
    <row r="61" spans="1:29" s="41" customFormat="1" ht="15.75" thickBot="1" x14ac:dyDescent="0.3">
      <c r="A61" s="125" t="s">
        <v>205</v>
      </c>
      <c r="B61" s="52" t="s">
        <v>650</v>
      </c>
      <c r="C61" s="832" t="s">
        <v>206</v>
      </c>
      <c r="D61" s="833"/>
      <c r="E61" s="833"/>
      <c r="F61" s="224">
        <v>32000</v>
      </c>
      <c r="G61" s="367">
        <v>32000</v>
      </c>
      <c r="H61" s="367">
        <v>5000</v>
      </c>
      <c r="I61" s="367">
        <v>5000</v>
      </c>
      <c r="J61" s="521">
        <v>1000</v>
      </c>
      <c r="K61" s="521">
        <v>1000</v>
      </c>
      <c r="L61" s="562">
        <f t="shared" si="36"/>
        <v>-2</v>
      </c>
      <c r="M61" s="148"/>
      <c r="N61" s="160">
        <f t="shared" si="6"/>
        <v>-2</v>
      </c>
      <c r="O61" s="75"/>
      <c r="P61" s="13"/>
      <c r="Q61" s="13"/>
      <c r="R61" s="13"/>
      <c r="S61" s="13"/>
      <c r="T61" s="80"/>
      <c r="U61" s="488">
        <f t="shared" si="7"/>
        <v>0</v>
      </c>
      <c r="V61" s="413"/>
      <c r="W61" s="13"/>
      <c r="X61" s="80"/>
      <c r="Y61" s="80">
        <v>-2</v>
      </c>
      <c r="Z61" s="80"/>
      <c r="AA61" s="45"/>
      <c r="AB61" s="168"/>
      <c r="AC61" s="190"/>
    </row>
    <row r="62" spans="1:29" ht="15.75" thickBot="1" x14ac:dyDescent="0.3">
      <c r="B62" s="82" t="s">
        <v>207</v>
      </c>
      <c r="C62" s="807" t="s">
        <v>208</v>
      </c>
      <c r="D62" s="808"/>
      <c r="E62" s="808"/>
      <c r="F62" s="220">
        <f t="shared" ref="F62:L62" si="37">F63+F64+F65+F66+F67+F68+F69+F73</f>
        <v>0</v>
      </c>
      <c r="G62" s="369">
        <f t="shared" si="37"/>
        <v>0</v>
      </c>
      <c r="H62" s="369">
        <f t="shared" si="37"/>
        <v>0</v>
      </c>
      <c r="I62" s="369">
        <f t="shared" si="37"/>
        <v>0</v>
      </c>
      <c r="J62" s="523">
        <f t="shared" ref="J62" si="38">J63+J64+J65+J66+J67+J68+J69+J73</f>
        <v>0</v>
      </c>
      <c r="K62" s="523">
        <f t="shared" si="37"/>
        <v>0</v>
      </c>
      <c r="L62" s="564">
        <f t="shared" si="37"/>
        <v>0</v>
      </c>
      <c r="M62" s="144">
        <f t="shared" ref="M62:AA62" si="39">M63+M64+M65+M66+M67+M68+M69+M73</f>
        <v>0</v>
      </c>
      <c r="N62" s="156">
        <f t="shared" si="6"/>
        <v>0</v>
      </c>
      <c r="O62" s="84">
        <f t="shared" si="39"/>
        <v>0</v>
      </c>
      <c r="P62" s="85">
        <f t="shared" si="39"/>
        <v>0</v>
      </c>
      <c r="Q62" s="85">
        <f t="shared" si="39"/>
        <v>0</v>
      </c>
      <c r="R62" s="85">
        <f t="shared" si="39"/>
        <v>0</v>
      </c>
      <c r="S62" s="85">
        <f t="shared" si="39"/>
        <v>0</v>
      </c>
      <c r="T62" s="88">
        <f t="shared" si="39"/>
        <v>0</v>
      </c>
      <c r="U62" s="484">
        <f t="shared" si="7"/>
        <v>0</v>
      </c>
      <c r="V62" s="409">
        <f t="shared" si="39"/>
        <v>0</v>
      </c>
      <c r="W62" s="85">
        <f t="shared" si="39"/>
        <v>0</v>
      </c>
      <c r="X62" s="88">
        <f t="shared" si="39"/>
        <v>0</v>
      </c>
      <c r="Y62" s="88">
        <f t="shared" si="39"/>
        <v>0</v>
      </c>
      <c r="Z62" s="88">
        <f t="shared" si="39"/>
        <v>0</v>
      </c>
      <c r="AA62" s="89">
        <f t="shared" si="39"/>
        <v>0</v>
      </c>
      <c r="AB62" s="168"/>
      <c r="AC62" s="190"/>
    </row>
    <row r="63" spans="1:29" s="18" customFormat="1" ht="15.75" hidden="1" thickBot="1" x14ac:dyDescent="0.3">
      <c r="A63" s="125" t="s">
        <v>864</v>
      </c>
      <c r="B63" s="114" t="s">
        <v>865</v>
      </c>
      <c r="C63" s="834" t="s">
        <v>866</v>
      </c>
      <c r="D63" s="835"/>
      <c r="E63" s="835"/>
      <c r="F63" s="216"/>
      <c r="G63" s="364"/>
      <c r="H63" s="364"/>
      <c r="I63" s="364"/>
      <c r="J63" s="518"/>
      <c r="K63" s="518"/>
      <c r="L63" s="559">
        <f t="shared" ref="L63:L68" si="40">SUM(O63:AA63)</f>
        <v>0</v>
      </c>
      <c r="M63" s="140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B63" s="168"/>
      <c r="AC63" s="190"/>
    </row>
    <row r="64" spans="1:29" s="18" customFormat="1" ht="15.75" hidden="1" thickBot="1" x14ac:dyDescent="0.3">
      <c r="A64" s="125" t="s">
        <v>209</v>
      </c>
      <c r="B64" s="114" t="s">
        <v>651</v>
      </c>
      <c r="C64" s="834" t="s">
        <v>210</v>
      </c>
      <c r="D64" s="835"/>
      <c r="E64" s="835"/>
      <c r="F64" s="216"/>
      <c r="G64" s="364"/>
      <c r="H64" s="364"/>
      <c r="I64" s="364"/>
      <c r="J64" s="518"/>
      <c r="K64" s="518"/>
      <c r="L64" s="559">
        <f t="shared" si="40"/>
        <v>0</v>
      </c>
      <c r="M64" s="140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B64" s="168"/>
      <c r="AC64" s="190"/>
    </row>
    <row r="65" spans="1:29" s="18" customFormat="1" ht="15.75" hidden="1" thickBot="1" x14ac:dyDescent="0.3">
      <c r="A65" s="125" t="s">
        <v>211</v>
      </c>
      <c r="B65" s="90" t="s">
        <v>652</v>
      </c>
      <c r="C65" s="803" t="s">
        <v>352</v>
      </c>
      <c r="D65" s="804"/>
      <c r="E65" s="804"/>
      <c r="F65" s="218"/>
      <c r="G65" s="366"/>
      <c r="H65" s="366"/>
      <c r="I65" s="366"/>
      <c r="J65" s="520"/>
      <c r="K65" s="520"/>
      <c r="L65" s="561">
        <f t="shared" si="40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B65" s="168"/>
      <c r="AC65" s="190"/>
    </row>
    <row r="66" spans="1:29" s="18" customFormat="1" ht="15.75" hidden="1" thickBot="1" x14ac:dyDescent="0.3">
      <c r="A66" s="125" t="s">
        <v>212</v>
      </c>
      <c r="B66" s="114" t="s">
        <v>653</v>
      </c>
      <c r="C66" s="803" t="s">
        <v>867</v>
      </c>
      <c r="D66" s="804"/>
      <c r="E66" s="804"/>
      <c r="F66" s="218"/>
      <c r="G66" s="366"/>
      <c r="H66" s="366"/>
      <c r="I66" s="366"/>
      <c r="J66" s="520"/>
      <c r="K66" s="520"/>
      <c r="L66" s="561">
        <f t="shared" si="40"/>
        <v>0</v>
      </c>
      <c r="M66" s="142"/>
      <c r="N66" s="158">
        <f t="shared" si="6"/>
        <v>0</v>
      </c>
      <c r="O66" s="92"/>
      <c r="P66" s="93"/>
      <c r="Q66" s="93"/>
      <c r="R66" s="93"/>
      <c r="S66" s="93"/>
      <c r="T66" s="96"/>
      <c r="U66" s="487">
        <f t="shared" si="7"/>
        <v>0</v>
      </c>
      <c r="V66" s="412"/>
      <c r="W66" s="93"/>
      <c r="X66" s="96"/>
      <c r="Y66" s="96"/>
      <c r="Z66" s="96"/>
      <c r="AA66" s="97"/>
      <c r="AB66" s="168"/>
      <c r="AC66" s="190"/>
    </row>
    <row r="67" spans="1:29" s="18" customFormat="1" ht="15.75" hidden="1" thickBot="1" x14ac:dyDescent="0.3">
      <c r="A67" s="125" t="s">
        <v>213</v>
      </c>
      <c r="B67" s="90" t="s">
        <v>654</v>
      </c>
      <c r="C67" s="803" t="s">
        <v>868</v>
      </c>
      <c r="D67" s="804"/>
      <c r="E67" s="804"/>
      <c r="F67" s="218"/>
      <c r="G67" s="366"/>
      <c r="H67" s="366"/>
      <c r="I67" s="366"/>
      <c r="J67" s="520"/>
      <c r="K67" s="520"/>
      <c r="L67" s="561">
        <f t="shared" si="40"/>
        <v>0</v>
      </c>
      <c r="M67" s="142"/>
      <c r="N67" s="158">
        <f t="shared" si="6"/>
        <v>0</v>
      </c>
      <c r="O67" s="92"/>
      <c r="P67" s="93"/>
      <c r="Q67" s="93"/>
      <c r="R67" s="93"/>
      <c r="S67" s="93"/>
      <c r="T67" s="96"/>
      <c r="U67" s="487">
        <f t="shared" si="7"/>
        <v>0</v>
      </c>
      <c r="V67" s="412"/>
      <c r="W67" s="93"/>
      <c r="X67" s="96"/>
      <c r="Y67" s="96"/>
      <c r="Z67" s="96"/>
      <c r="AA67" s="97"/>
      <c r="AB67" s="168"/>
      <c r="AC67" s="190"/>
    </row>
    <row r="68" spans="1:29" s="18" customFormat="1" ht="15.75" hidden="1" thickBot="1" x14ac:dyDescent="0.3">
      <c r="A68" s="125" t="s">
        <v>214</v>
      </c>
      <c r="B68" s="114" t="s">
        <v>655</v>
      </c>
      <c r="C68" s="803" t="s">
        <v>215</v>
      </c>
      <c r="D68" s="804"/>
      <c r="E68" s="804"/>
      <c r="F68" s="218"/>
      <c r="G68" s="366"/>
      <c r="H68" s="366"/>
      <c r="I68" s="366"/>
      <c r="J68" s="520"/>
      <c r="K68" s="520"/>
      <c r="L68" s="561">
        <f t="shared" si="40"/>
        <v>0</v>
      </c>
      <c r="M68" s="142"/>
      <c r="N68" s="158">
        <f t="shared" si="6"/>
        <v>0</v>
      </c>
      <c r="O68" s="92"/>
      <c r="P68" s="93"/>
      <c r="Q68" s="93"/>
      <c r="R68" s="93"/>
      <c r="S68" s="93"/>
      <c r="T68" s="96"/>
      <c r="U68" s="487">
        <f t="shared" si="7"/>
        <v>0</v>
      </c>
      <c r="V68" s="412"/>
      <c r="W68" s="93"/>
      <c r="X68" s="96"/>
      <c r="Y68" s="96"/>
      <c r="Z68" s="96"/>
      <c r="AA68" s="97"/>
      <c r="AB68" s="168"/>
      <c r="AC68" s="190"/>
    </row>
    <row r="69" spans="1:29" s="18" customFormat="1" ht="15.75" hidden="1" thickBot="1" x14ac:dyDescent="0.3">
      <c r="A69" s="125" t="s">
        <v>216</v>
      </c>
      <c r="B69" s="90" t="s">
        <v>656</v>
      </c>
      <c r="C69" s="803" t="s">
        <v>217</v>
      </c>
      <c r="D69" s="804"/>
      <c r="E69" s="804"/>
      <c r="F69" s="218">
        <f t="shared" ref="F69:L69" si="41">F70+F71+F72</f>
        <v>0</v>
      </c>
      <c r="G69" s="366">
        <f t="shared" si="41"/>
        <v>0</v>
      </c>
      <c r="H69" s="366">
        <f t="shared" si="41"/>
        <v>0</v>
      </c>
      <c r="I69" s="366">
        <f t="shared" si="41"/>
        <v>0</v>
      </c>
      <c r="J69" s="520">
        <f t="shared" ref="J69" si="42">J70+J71+J72</f>
        <v>0</v>
      </c>
      <c r="K69" s="520">
        <f t="shared" si="41"/>
        <v>0</v>
      </c>
      <c r="L69" s="561">
        <f t="shared" si="41"/>
        <v>0</v>
      </c>
      <c r="M69" s="142">
        <f t="shared" ref="M69:AA69" si="43">M70+M71+M72</f>
        <v>0</v>
      </c>
      <c r="N69" s="158">
        <f t="shared" si="6"/>
        <v>0</v>
      </c>
      <c r="O69" s="92">
        <f t="shared" si="43"/>
        <v>0</v>
      </c>
      <c r="P69" s="93">
        <f t="shared" si="43"/>
        <v>0</v>
      </c>
      <c r="Q69" s="93">
        <f t="shared" si="43"/>
        <v>0</v>
      </c>
      <c r="R69" s="93">
        <f t="shared" si="43"/>
        <v>0</v>
      </c>
      <c r="S69" s="93">
        <f t="shared" si="43"/>
        <v>0</v>
      </c>
      <c r="T69" s="96">
        <f t="shared" si="43"/>
        <v>0</v>
      </c>
      <c r="U69" s="487">
        <f t="shared" si="7"/>
        <v>0</v>
      </c>
      <c r="V69" s="412">
        <f t="shared" si="43"/>
        <v>0</v>
      </c>
      <c r="W69" s="93">
        <f t="shared" si="43"/>
        <v>0</v>
      </c>
      <c r="X69" s="96">
        <f t="shared" si="43"/>
        <v>0</v>
      </c>
      <c r="Y69" s="96">
        <f t="shared" si="43"/>
        <v>0</v>
      </c>
      <c r="Z69" s="96">
        <f t="shared" si="43"/>
        <v>0</v>
      </c>
      <c r="AA69" s="97">
        <f t="shared" si="43"/>
        <v>0</v>
      </c>
      <c r="AB69" s="168"/>
      <c r="AC69" s="190"/>
    </row>
    <row r="70" spans="1:29" ht="15.75" hidden="1" thickBot="1" x14ac:dyDescent="0.3">
      <c r="B70" s="54"/>
      <c r="C70" s="2"/>
      <c r="D70" s="801" t="s">
        <v>343</v>
      </c>
      <c r="E70" s="801"/>
      <c r="F70" s="217"/>
      <c r="G70" s="373"/>
      <c r="H70" s="373"/>
      <c r="I70" s="373"/>
      <c r="J70" s="527"/>
      <c r="K70" s="527"/>
      <c r="L70" s="568">
        <f t="shared" ref="L70:L72" si="44">SUM(O70:AA70)</f>
        <v>0</v>
      </c>
      <c r="M70" s="141"/>
      <c r="N70" s="159">
        <f t="shared" si="6"/>
        <v>0</v>
      </c>
      <c r="O70" s="73"/>
      <c r="P70" s="1"/>
      <c r="Q70" s="1"/>
      <c r="R70" s="1"/>
      <c r="S70" s="1"/>
      <c r="T70" s="79"/>
      <c r="U70" s="489">
        <f t="shared" ref="U70:U133" si="45">SUM(O70:T70)</f>
        <v>0</v>
      </c>
      <c r="V70" s="414"/>
      <c r="W70" s="1"/>
      <c r="X70" s="79"/>
      <c r="Y70" s="79"/>
      <c r="Z70" s="79"/>
      <c r="AA70" s="44"/>
      <c r="AB70" s="168"/>
      <c r="AC70" s="190"/>
    </row>
    <row r="71" spans="1:29" ht="15.75" hidden="1" thickBot="1" x14ac:dyDescent="0.3">
      <c r="B71" s="54"/>
      <c r="C71" s="2"/>
      <c r="D71" s="801" t="s">
        <v>344</v>
      </c>
      <c r="E71" s="801"/>
      <c r="F71" s="217"/>
      <c r="G71" s="373"/>
      <c r="H71" s="373"/>
      <c r="I71" s="373"/>
      <c r="J71" s="527"/>
      <c r="K71" s="527"/>
      <c r="L71" s="568">
        <f t="shared" si="44"/>
        <v>0</v>
      </c>
      <c r="M71" s="141"/>
      <c r="N71" s="159">
        <f t="shared" si="6"/>
        <v>0</v>
      </c>
      <c r="O71" s="73"/>
      <c r="P71" s="1"/>
      <c r="Q71" s="1"/>
      <c r="R71" s="1"/>
      <c r="S71" s="1"/>
      <c r="T71" s="79"/>
      <c r="U71" s="489">
        <f t="shared" si="45"/>
        <v>0</v>
      </c>
      <c r="V71" s="414"/>
      <c r="W71" s="1"/>
      <c r="X71" s="79"/>
      <c r="Y71" s="79"/>
      <c r="Z71" s="79"/>
      <c r="AA71" s="44"/>
      <c r="AB71" s="168"/>
      <c r="AC71" s="190"/>
    </row>
    <row r="72" spans="1:29" ht="15.75" hidden="1" thickBot="1" x14ac:dyDescent="0.3">
      <c r="B72" s="54"/>
      <c r="C72" s="2"/>
      <c r="D72" s="801" t="s">
        <v>345</v>
      </c>
      <c r="E72" s="801"/>
      <c r="F72" s="217"/>
      <c r="G72" s="373"/>
      <c r="H72" s="373"/>
      <c r="I72" s="373"/>
      <c r="J72" s="527"/>
      <c r="K72" s="527"/>
      <c r="L72" s="568">
        <f t="shared" si="44"/>
        <v>0</v>
      </c>
      <c r="M72" s="141"/>
      <c r="N72" s="159">
        <f t="shared" si="6"/>
        <v>0</v>
      </c>
      <c r="O72" s="73"/>
      <c r="P72" s="1"/>
      <c r="Q72" s="1"/>
      <c r="R72" s="1"/>
      <c r="S72" s="1"/>
      <c r="T72" s="79"/>
      <c r="U72" s="489">
        <f t="shared" si="45"/>
        <v>0</v>
      </c>
      <c r="V72" s="414"/>
      <c r="W72" s="1"/>
      <c r="X72" s="79"/>
      <c r="Y72" s="79"/>
      <c r="Z72" s="79"/>
      <c r="AA72" s="44"/>
      <c r="AB72" s="168"/>
      <c r="AC72" s="190"/>
    </row>
    <row r="73" spans="1:29" s="18" customFormat="1" ht="15.75" hidden="1" thickBot="1" x14ac:dyDescent="0.3">
      <c r="A73" s="125" t="s">
        <v>218</v>
      </c>
      <c r="B73" s="90" t="s">
        <v>657</v>
      </c>
      <c r="C73" s="803" t="s">
        <v>219</v>
      </c>
      <c r="D73" s="804"/>
      <c r="E73" s="804"/>
      <c r="F73" s="218">
        <f t="shared" ref="F73:L73" si="46">F74+F75+F76+F77</f>
        <v>0</v>
      </c>
      <c r="G73" s="366">
        <f t="shared" si="46"/>
        <v>0</v>
      </c>
      <c r="H73" s="366">
        <f t="shared" si="46"/>
        <v>0</v>
      </c>
      <c r="I73" s="366">
        <f t="shared" si="46"/>
        <v>0</v>
      </c>
      <c r="J73" s="520">
        <f t="shared" ref="J73" si="47">J74+J75+J76+J77</f>
        <v>0</v>
      </c>
      <c r="K73" s="520">
        <f t="shared" si="46"/>
        <v>0</v>
      </c>
      <c r="L73" s="561">
        <f t="shared" si="46"/>
        <v>0</v>
      </c>
      <c r="M73" s="142">
        <f t="shared" ref="M73:AA73" si="48">M74+M75+M76+M77</f>
        <v>0</v>
      </c>
      <c r="N73" s="158">
        <f t="shared" ref="N73:N136" si="49">SUM(L73:M73)</f>
        <v>0</v>
      </c>
      <c r="O73" s="92">
        <f t="shared" si="48"/>
        <v>0</v>
      </c>
      <c r="P73" s="93">
        <f t="shared" si="48"/>
        <v>0</v>
      </c>
      <c r="Q73" s="93">
        <f t="shared" si="48"/>
        <v>0</v>
      </c>
      <c r="R73" s="93">
        <f t="shared" si="48"/>
        <v>0</v>
      </c>
      <c r="S73" s="93">
        <f t="shared" si="48"/>
        <v>0</v>
      </c>
      <c r="T73" s="96">
        <f t="shared" si="48"/>
        <v>0</v>
      </c>
      <c r="U73" s="487">
        <f t="shared" si="45"/>
        <v>0</v>
      </c>
      <c r="V73" s="412">
        <f t="shared" si="48"/>
        <v>0</v>
      </c>
      <c r="W73" s="93">
        <f t="shared" si="48"/>
        <v>0</v>
      </c>
      <c r="X73" s="96">
        <f t="shared" si="48"/>
        <v>0</v>
      </c>
      <c r="Y73" s="96">
        <f t="shared" si="48"/>
        <v>0</v>
      </c>
      <c r="Z73" s="96">
        <f t="shared" si="48"/>
        <v>0</v>
      </c>
      <c r="AA73" s="97">
        <f t="shared" si="48"/>
        <v>0</v>
      </c>
      <c r="AB73" s="168"/>
      <c r="AC73" s="190"/>
    </row>
    <row r="74" spans="1:29" ht="15.75" hidden="1" thickBot="1" x14ac:dyDescent="0.3">
      <c r="B74" s="54"/>
      <c r="C74" s="2"/>
      <c r="D74" s="801" t="s">
        <v>835</v>
      </c>
      <c r="E74" s="801"/>
      <c r="F74" s="217"/>
      <c r="G74" s="373"/>
      <c r="H74" s="373"/>
      <c r="I74" s="373"/>
      <c r="J74" s="527"/>
      <c r="K74" s="527"/>
      <c r="L74" s="568">
        <f t="shared" ref="L74:L77" si="50">SUM(O74:AA74)</f>
        <v>0</v>
      </c>
      <c r="M74" s="141"/>
      <c r="N74" s="159">
        <f t="shared" si="49"/>
        <v>0</v>
      </c>
      <c r="O74" s="73"/>
      <c r="P74" s="1"/>
      <c r="Q74" s="1"/>
      <c r="R74" s="1"/>
      <c r="S74" s="1"/>
      <c r="T74" s="79"/>
      <c r="U74" s="489">
        <f t="shared" si="45"/>
        <v>0</v>
      </c>
      <c r="V74" s="414"/>
      <c r="W74" s="1"/>
      <c r="X74" s="79"/>
      <c r="Y74" s="79"/>
      <c r="Z74" s="79"/>
      <c r="AA74" s="44"/>
      <c r="AB74" s="168"/>
      <c r="AC74" s="190"/>
    </row>
    <row r="75" spans="1:29" ht="15.75" hidden="1" thickBot="1" x14ac:dyDescent="0.3">
      <c r="B75" s="54"/>
      <c r="C75" s="2"/>
      <c r="D75" s="801" t="s">
        <v>346</v>
      </c>
      <c r="E75" s="801"/>
      <c r="F75" s="217"/>
      <c r="G75" s="373"/>
      <c r="H75" s="373"/>
      <c r="I75" s="373"/>
      <c r="J75" s="527"/>
      <c r="K75" s="527"/>
      <c r="L75" s="568">
        <f t="shared" si="50"/>
        <v>0</v>
      </c>
      <c r="M75" s="141"/>
      <c r="N75" s="159">
        <f t="shared" si="49"/>
        <v>0</v>
      </c>
      <c r="O75" s="73"/>
      <c r="P75" s="1"/>
      <c r="Q75" s="1"/>
      <c r="R75" s="1"/>
      <c r="S75" s="1"/>
      <c r="T75" s="79"/>
      <c r="U75" s="489">
        <f t="shared" si="45"/>
        <v>0</v>
      </c>
      <c r="V75" s="414"/>
      <c r="W75" s="1"/>
      <c r="X75" s="79"/>
      <c r="Y75" s="79"/>
      <c r="Z75" s="79"/>
      <c r="AA75" s="44"/>
      <c r="AB75" s="168"/>
      <c r="AC75" s="190"/>
    </row>
    <row r="76" spans="1:29" ht="15.75" hidden="1" thickBot="1" x14ac:dyDescent="0.3">
      <c r="B76" s="54"/>
      <c r="C76" s="2"/>
      <c r="D76" s="801" t="s">
        <v>836</v>
      </c>
      <c r="E76" s="801"/>
      <c r="F76" s="217"/>
      <c r="G76" s="373"/>
      <c r="H76" s="373"/>
      <c r="I76" s="373"/>
      <c r="J76" s="527"/>
      <c r="K76" s="527"/>
      <c r="L76" s="568">
        <f t="shared" si="50"/>
        <v>0</v>
      </c>
      <c r="M76" s="141"/>
      <c r="N76" s="159">
        <f t="shared" si="49"/>
        <v>0</v>
      </c>
      <c r="O76" s="73"/>
      <c r="P76" s="1"/>
      <c r="Q76" s="1"/>
      <c r="R76" s="1"/>
      <c r="S76" s="1"/>
      <c r="T76" s="79"/>
      <c r="U76" s="489">
        <f t="shared" si="45"/>
        <v>0</v>
      </c>
      <c r="V76" s="414"/>
      <c r="W76" s="1"/>
      <c r="X76" s="79"/>
      <c r="Y76" s="79"/>
      <c r="Z76" s="79"/>
      <c r="AA76" s="44"/>
      <c r="AB76" s="168"/>
      <c r="AC76" s="190"/>
    </row>
    <row r="77" spans="1:29" ht="15.75" hidden="1" thickBot="1" x14ac:dyDescent="0.3">
      <c r="B77" s="54"/>
      <c r="C77" s="2"/>
      <c r="D77" s="801" t="s">
        <v>834</v>
      </c>
      <c r="E77" s="801"/>
      <c r="F77" s="217"/>
      <c r="G77" s="373"/>
      <c r="H77" s="373"/>
      <c r="I77" s="373"/>
      <c r="J77" s="527"/>
      <c r="K77" s="527"/>
      <c r="L77" s="568">
        <f t="shared" si="50"/>
        <v>0</v>
      </c>
      <c r="M77" s="141"/>
      <c r="N77" s="159">
        <f t="shared" si="49"/>
        <v>0</v>
      </c>
      <c r="O77" s="73"/>
      <c r="P77" s="1"/>
      <c r="Q77" s="1"/>
      <c r="R77" s="1"/>
      <c r="S77" s="1"/>
      <c r="T77" s="79"/>
      <c r="U77" s="489">
        <f t="shared" si="45"/>
        <v>0</v>
      </c>
      <c r="V77" s="414"/>
      <c r="W77" s="1"/>
      <c r="X77" s="79"/>
      <c r="Y77" s="79"/>
      <c r="Z77" s="79"/>
      <c r="AA77" s="44"/>
      <c r="AB77" s="168"/>
      <c r="AC77" s="190"/>
    </row>
    <row r="78" spans="1:29" ht="15.75" thickBot="1" x14ac:dyDescent="0.3">
      <c r="B78" s="98" t="s">
        <v>220</v>
      </c>
      <c r="C78" s="807" t="s">
        <v>221</v>
      </c>
      <c r="D78" s="808"/>
      <c r="E78" s="808"/>
      <c r="F78" s="220">
        <f t="shared" ref="F78:L78" si="51">F79+F82+F86+F87+F98+F109+F120+F123+F135+F136+F137+F138+F149</f>
        <v>0</v>
      </c>
      <c r="G78" s="369">
        <f t="shared" si="51"/>
        <v>0</v>
      </c>
      <c r="H78" s="369">
        <f t="shared" si="51"/>
        <v>0</v>
      </c>
      <c r="I78" s="369">
        <f t="shared" si="51"/>
        <v>0</v>
      </c>
      <c r="J78" s="523">
        <f t="shared" ref="J78" si="52">J79+J82+J86+J87+J98+J109+J120+J123+J135+J136+J137+J138+J149</f>
        <v>0</v>
      </c>
      <c r="K78" s="523">
        <f t="shared" si="51"/>
        <v>0</v>
      </c>
      <c r="L78" s="564">
        <f t="shared" si="51"/>
        <v>0</v>
      </c>
      <c r="M78" s="144">
        <f t="shared" ref="M78:AA78" si="53">M79+M82+M86+M87+M98+M109+M120+M123+M135+M136+M137+M138+M149</f>
        <v>0</v>
      </c>
      <c r="N78" s="156">
        <f t="shared" si="49"/>
        <v>0</v>
      </c>
      <c r="O78" s="84">
        <f t="shared" si="53"/>
        <v>0</v>
      </c>
      <c r="P78" s="85">
        <f t="shared" si="53"/>
        <v>0</v>
      </c>
      <c r="Q78" s="85">
        <f t="shared" si="53"/>
        <v>0</v>
      </c>
      <c r="R78" s="85">
        <f t="shared" si="53"/>
        <v>0</v>
      </c>
      <c r="S78" s="85">
        <f t="shared" si="53"/>
        <v>0</v>
      </c>
      <c r="T78" s="88">
        <f t="shared" si="53"/>
        <v>0</v>
      </c>
      <c r="U78" s="484">
        <f t="shared" si="45"/>
        <v>0</v>
      </c>
      <c r="V78" s="409">
        <f t="shared" si="53"/>
        <v>0</v>
      </c>
      <c r="W78" s="85">
        <f t="shared" si="53"/>
        <v>0</v>
      </c>
      <c r="X78" s="88">
        <f t="shared" si="53"/>
        <v>0</v>
      </c>
      <c r="Y78" s="88">
        <f t="shared" si="53"/>
        <v>0</v>
      </c>
      <c r="Z78" s="88">
        <f t="shared" si="53"/>
        <v>0</v>
      </c>
      <c r="AA78" s="89">
        <f t="shared" si="53"/>
        <v>0</v>
      </c>
      <c r="AB78" s="168"/>
      <c r="AC78" s="190"/>
    </row>
    <row r="79" spans="1:29" s="41" customFormat="1" ht="15.75" hidden="1" thickBot="1" x14ac:dyDescent="0.3">
      <c r="A79" s="125" t="s">
        <v>222</v>
      </c>
      <c r="B79" s="123" t="s">
        <v>658</v>
      </c>
      <c r="C79" s="809" t="s">
        <v>223</v>
      </c>
      <c r="D79" s="810"/>
      <c r="E79" s="810"/>
      <c r="F79" s="225">
        <f t="shared" ref="F79:L79" si="54">F80+F81</f>
        <v>0</v>
      </c>
      <c r="G79" s="374">
        <f t="shared" si="54"/>
        <v>0</v>
      </c>
      <c r="H79" s="374">
        <f t="shared" si="54"/>
        <v>0</v>
      </c>
      <c r="I79" s="374">
        <f t="shared" si="54"/>
        <v>0</v>
      </c>
      <c r="J79" s="528">
        <f t="shared" ref="J79" si="55">J80+J81</f>
        <v>0</v>
      </c>
      <c r="K79" s="528">
        <f t="shared" si="54"/>
        <v>0</v>
      </c>
      <c r="L79" s="569">
        <f t="shared" si="54"/>
        <v>0</v>
      </c>
      <c r="M79" s="149">
        <f t="shared" ref="M79:AA79" si="56">M80+M81</f>
        <v>0</v>
      </c>
      <c r="N79" s="161">
        <f t="shared" si="49"/>
        <v>0</v>
      </c>
      <c r="O79" s="163">
        <f t="shared" si="56"/>
        <v>0</v>
      </c>
      <c r="P79" s="131">
        <f t="shared" si="56"/>
        <v>0</v>
      </c>
      <c r="Q79" s="131">
        <f t="shared" si="56"/>
        <v>0</v>
      </c>
      <c r="R79" s="131">
        <f t="shared" si="56"/>
        <v>0</v>
      </c>
      <c r="S79" s="131">
        <f t="shared" si="56"/>
        <v>0</v>
      </c>
      <c r="T79" s="132">
        <f t="shared" si="56"/>
        <v>0</v>
      </c>
      <c r="U79" s="490">
        <f t="shared" si="45"/>
        <v>0</v>
      </c>
      <c r="V79" s="415">
        <f t="shared" si="56"/>
        <v>0</v>
      </c>
      <c r="W79" s="131">
        <f t="shared" si="56"/>
        <v>0</v>
      </c>
      <c r="X79" s="132">
        <f t="shared" si="56"/>
        <v>0</v>
      </c>
      <c r="Y79" s="132">
        <f t="shared" si="56"/>
        <v>0</v>
      </c>
      <c r="Z79" s="132">
        <f t="shared" si="56"/>
        <v>0</v>
      </c>
      <c r="AA79" s="133">
        <f t="shared" si="56"/>
        <v>0</v>
      </c>
      <c r="AB79" s="168"/>
      <c r="AC79" s="190"/>
    </row>
    <row r="80" spans="1:29" ht="15.75" hidden="1" thickBot="1" x14ac:dyDescent="0.3">
      <c r="B80" s="54"/>
      <c r="C80" s="2"/>
      <c r="D80" s="801" t="s">
        <v>347</v>
      </c>
      <c r="E80" s="801"/>
      <c r="F80" s="217"/>
      <c r="G80" s="373"/>
      <c r="H80" s="373"/>
      <c r="I80" s="373"/>
      <c r="J80" s="527"/>
      <c r="K80" s="527"/>
      <c r="L80" s="568">
        <f t="shared" ref="L80:L81" si="57">SUM(O80:AA80)</f>
        <v>0</v>
      </c>
      <c r="M80" s="141"/>
      <c r="N80" s="159">
        <f t="shared" si="49"/>
        <v>0</v>
      </c>
      <c r="O80" s="73"/>
      <c r="P80" s="1"/>
      <c r="Q80" s="1"/>
      <c r="R80" s="1"/>
      <c r="S80" s="1"/>
      <c r="T80" s="79"/>
      <c r="U80" s="489">
        <f t="shared" si="45"/>
        <v>0</v>
      </c>
      <c r="V80" s="414"/>
      <c r="W80" s="1"/>
      <c r="X80" s="79"/>
      <c r="Y80" s="79"/>
      <c r="Z80" s="79"/>
      <c r="AA80" s="44"/>
      <c r="AB80" s="168"/>
      <c r="AC80" s="190"/>
    </row>
    <row r="81" spans="1:29" ht="15.75" hidden="1" thickBot="1" x14ac:dyDescent="0.3">
      <c r="B81" s="54"/>
      <c r="C81" s="2"/>
      <c r="D81" s="801" t="s">
        <v>348</v>
      </c>
      <c r="E81" s="801"/>
      <c r="F81" s="217"/>
      <c r="G81" s="373"/>
      <c r="H81" s="373"/>
      <c r="I81" s="373"/>
      <c r="J81" s="527"/>
      <c r="K81" s="527"/>
      <c r="L81" s="568">
        <f t="shared" si="57"/>
        <v>0</v>
      </c>
      <c r="M81" s="141"/>
      <c r="N81" s="159">
        <f t="shared" si="49"/>
        <v>0</v>
      </c>
      <c r="O81" s="73"/>
      <c r="P81" s="1"/>
      <c r="Q81" s="1"/>
      <c r="R81" s="1"/>
      <c r="S81" s="1"/>
      <c r="T81" s="79"/>
      <c r="U81" s="489">
        <f t="shared" si="45"/>
        <v>0</v>
      </c>
      <c r="V81" s="414"/>
      <c r="W81" s="1"/>
      <c r="X81" s="79"/>
      <c r="Y81" s="79"/>
      <c r="Z81" s="79"/>
      <c r="AA81" s="44"/>
      <c r="AB81" s="168"/>
      <c r="AC81" s="190"/>
    </row>
    <row r="82" spans="1:29" ht="15.75" hidden="1" thickBot="1" x14ac:dyDescent="0.3">
      <c r="B82" s="123" t="s">
        <v>837</v>
      </c>
      <c r="C82" s="809" t="s">
        <v>838</v>
      </c>
      <c r="D82" s="810"/>
      <c r="E82" s="810"/>
      <c r="F82" s="225">
        <f t="shared" ref="F82:L82" si="58">F83+F84+F85</f>
        <v>0</v>
      </c>
      <c r="G82" s="374">
        <f t="shared" si="58"/>
        <v>0</v>
      </c>
      <c r="H82" s="374">
        <f t="shared" si="58"/>
        <v>0</v>
      </c>
      <c r="I82" s="374">
        <f t="shared" si="58"/>
        <v>0</v>
      </c>
      <c r="J82" s="528">
        <f t="shared" ref="J82" si="59">J83+J84+J85</f>
        <v>0</v>
      </c>
      <c r="K82" s="528">
        <f t="shared" si="58"/>
        <v>0</v>
      </c>
      <c r="L82" s="569">
        <f t="shared" si="58"/>
        <v>0</v>
      </c>
      <c r="M82" s="149">
        <f t="shared" ref="M82:AA82" si="60">M83+M84+M85</f>
        <v>0</v>
      </c>
      <c r="N82" s="161">
        <f t="shared" si="49"/>
        <v>0</v>
      </c>
      <c r="O82" s="163">
        <f t="shared" si="60"/>
        <v>0</v>
      </c>
      <c r="P82" s="131">
        <f t="shared" si="60"/>
        <v>0</v>
      </c>
      <c r="Q82" s="131">
        <f t="shared" si="60"/>
        <v>0</v>
      </c>
      <c r="R82" s="131">
        <f t="shared" si="60"/>
        <v>0</v>
      </c>
      <c r="S82" s="131">
        <f t="shared" si="60"/>
        <v>0</v>
      </c>
      <c r="T82" s="132">
        <f t="shared" si="60"/>
        <v>0</v>
      </c>
      <c r="U82" s="490">
        <f t="shared" si="45"/>
        <v>0</v>
      </c>
      <c r="V82" s="415">
        <f t="shared" si="60"/>
        <v>0</v>
      </c>
      <c r="W82" s="131">
        <f t="shared" si="60"/>
        <v>0</v>
      </c>
      <c r="X82" s="132">
        <f t="shared" si="60"/>
        <v>0</v>
      </c>
      <c r="Y82" s="132">
        <f t="shared" si="60"/>
        <v>0</v>
      </c>
      <c r="Z82" s="132">
        <f t="shared" si="60"/>
        <v>0</v>
      </c>
      <c r="AA82" s="133">
        <f t="shared" si="60"/>
        <v>0</v>
      </c>
      <c r="AB82" s="168"/>
      <c r="AC82" s="190"/>
    </row>
    <row r="83" spans="1:29" s="189" customFormat="1" ht="15.75" hidden="1" thickBot="1" x14ac:dyDescent="0.3">
      <c r="A83" s="125" t="s">
        <v>869</v>
      </c>
      <c r="B83" s="169" t="s">
        <v>870</v>
      </c>
      <c r="C83" s="182"/>
      <c r="D83" s="233" t="s">
        <v>955</v>
      </c>
      <c r="E83" s="258"/>
      <c r="F83" s="239"/>
      <c r="G83" s="365"/>
      <c r="H83" s="365"/>
      <c r="I83" s="365"/>
      <c r="J83" s="519"/>
      <c r="K83" s="519"/>
      <c r="L83" s="560">
        <f t="shared" ref="L83:L86" si="61">SUM(O83:AA83)</f>
        <v>0</v>
      </c>
      <c r="M83" s="170"/>
      <c r="N83" s="171">
        <f t="shared" si="49"/>
        <v>0</v>
      </c>
      <c r="O83" s="179"/>
      <c r="P83" s="173"/>
      <c r="Q83" s="173"/>
      <c r="R83" s="173"/>
      <c r="S83" s="173"/>
      <c r="T83" s="174"/>
      <c r="U83" s="486">
        <f t="shared" si="45"/>
        <v>0</v>
      </c>
      <c r="V83" s="411"/>
      <c r="W83" s="173"/>
      <c r="X83" s="174"/>
      <c r="Y83" s="174"/>
      <c r="Z83" s="174"/>
      <c r="AA83" s="175"/>
      <c r="AB83" s="168"/>
      <c r="AC83" s="190"/>
    </row>
    <row r="84" spans="1:29" s="189" customFormat="1" ht="15.75" hidden="1" thickBot="1" x14ac:dyDescent="0.3">
      <c r="A84" s="125" t="s">
        <v>224</v>
      </c>
      <c r="B84" s="169" t="s">
        <v>659</v>
      </c>
      <c r="C84" s="182"/>
      <c r="D84" s="233" t="s">
        <v>225</v>
      </c>
      <c r="E84" s="258"/>
      <c r="F84" s="239"/>
      <c r="G84" s="365"/>
      <c r="H84" s="365"/>
      <c r="I84" s="365"/>
      <c r="J84" s="519"/>
      <c r="K84" s="519"/>
      <c r="L84" s="560">
        <f t="shared" si="61"/>
        <v>0</v>
      </c>
      <c r="M84" s="170"/>
      <c r="N84" s="171">
        <f t="shared" si="49"/>
        <v>0</v>
      </c>
      <c r="O84" s="179"/>
      <c r="P84" s="173"/>
      <c r="Q84" s="173"/>
      <c r="R84" s="173"/>
      <c r="S84" s="173"/>
      <c r="T84" s="174"/>
      <c r="U84" s="486">
        <f t="shared" si="45"/>
        <v>0</v>
      </c>
      <c r="V84" s="411"/>
      <c r="W84" s="173"/>
      <c r="X84" s="174"/>
      <c r="Y84" s="174"/>
      <c r="Z84" s="174"/>
      <c r="AA84" s="175"/>
      <c r="AB84" s="168"/>
      <c r="AC84" s="190"/>
    </row>
    <row r="85" spans="1:29" s="189" customFormat="1" ht="15.75" hidden="1" thickBot="1" x14ac:dyDescent="0.3">
      <c r="A85" s="125" t="s">
        <v>226</v>
      </c>
      <c r="B85" s="169" t="s">
        <v>660</v>
      </c>
      <c r="C85" s="182"/>
      <c r="D85" s="233" t="s">
        <v>227</v>
      </c>
      <c r="E85" s="258"/>
      <c r="F85" s="239"/>
      <c r="G85" s="365"/>
      <c r="H85" s="365"/>
      <c r="I85" s="365"/>
      <c r="J85" s="519"/>
      <c r="K85" s="519"/>
      <c r="L85" s="560">
        <f t="shared" si="61"/>
        <v>0</v>
      </c>
      <c r="M85" s="170"/>
      <c r="N85" s="171">
        <f t="shared" si="49"/>
        <v>0</v>
      </c>
      <c r="O85" s="179"/>
      <c r="P85" s="173"/>
      <c r="Q85" s="173"/>
      <c r="R85" s="173"/>
      <c r="S85" s="173"/>
      <c r="T85" s="174"/>
      <c r="U85" s="486">
        <f t="shared" si="45"/>
        <v>0</v>
      </c>
      <c r="V85" s="411"/>
      <c r="W85" s="173"/>
      <c r="X85" s="174"/>
      <c r="Y85" s="174"/>
      <c r="Z85" s="174"/>
      <c r="AA85" s="175"/>
      <c r="AB85" s="168"/>
      <c r="AC85" s="190"/>
    </row>
    <row r="86" spans="1:29" s="41" customFormat="1" ht="27.75" hidden="1" customHeight="1" x14ac:dyDescent="0.25">
      <c r="A86" s="125" t="s">
        <v>228</v>
      </c>
      <c r="B86" s="106" t="s">
        <v>661</v>
      </c>
      <c r="C86" s="853" t="s">
        <v>353</v>
      </c>
      <c r="D86" s="854"/>
      <c r="E86" s="854"/>
      <c r="F86" s="226"/>
      <c r="G86" s="375"/>
      <c r="H86" s="375"/>
      <c r="I86" s="375"/>
      <c r="J86" s="529"/>
      <c r="K86" s="529"/>
      <c r="L86" s="570">
        <f t="shared" si="61"/>
        <v>0</v>
      </c>
      <c r="M86" s="150"/>
      <c r="N86" s="162">
        <f t="shared" si="49"/>
        <v>0</v>
      </c>
      <c r="O86" s="108"/>
      <c r="P86" s="109"/>
      <c r="Q86" s="109"/>
      <c r="R86" s="109"/>
      <c r="S86" s="109"/>
      <c r="T86" s="112"/>
      <c r="U86" s="491">
        <f t="shared" si="45"/>
        <v>0</v>
      </c>
      <c r="V86" s="416"/>
      <c r="W86" s="109"/>
      <c r="X86" s="112"/>
      <c r="Y86" s="112"/>
      <c r="Z86" s="112"/>
      <c r="AA86" s="113"/>
      <c r="AB86" s="168"/>
      <c r="AC86" s="190"/>
    </row>
    <row r="87" spans="1:29" s="41" customFormat="1" ht="15.75" hidden="1" thickBot="1" x14ac:dyDescent="0.3">
      <c r="A87" s="125" t="s">
        <v>229</v>
      </c>
      <c r="B87" s="106" t="s">
        <v>662</v>
      </c>
      <c r="C87" s="853" t="s">
        <v>804</v>
      </c>
      <c r="D87" s="854"/>
      <c r="E87" s="854"/>
      <c r="F87" s="226">
        <f t="shared" ref="F87:L87" si="62">F88+F89+F90+F91+F92+F93+F94+F95+F96+F97</f>
        <v>0</v>
      </c>
      <c r="G87" s="375">
        <f t="shared" si="62"/>
        <v>0</v>
      </c>
      <c r="H87" s="375">
        <f t="shared" si="62"/>
        <v>0</v>
      </c>
      <c r="I87" s="375">
        <f t="shared" si="62"/>
        <v>0</v>
      </c>
      <c r="J87" s="529">
        <f t="shared" ref="J87" si="63">J88+J89+J90+J91+J92+J93+J94+J95+J96+J97</f>
        <v>0</v>
      </c>
      <c r="K87" s="529">
        <f t="shared" si="62"/>
        <v>0</v>
      </c>
      <c r="L87" s="570">
        <f t="shared" si="62"/>
        <v>0</v>
      </c>
      <c r="M87" s="150">
        <f t="shared" ref="M87:AA87" si="64">M88+M89+M90+M91+M92+M93+M94+M95+M96+M97</f>
        <v>0</v>
      </c>
      <c r="N87" s="162">
        <f t="shared" si="49"/>
        <v>0</v>
      </c>
      <c r="O87" s="108">
        <f t="shared" si="64"/>
        <v>0</v>
      </c>
      <c r="P87" s="109">
        <f t="shared" si="64"/>
        <v>0</v>
      </c>
      <c r="Q87" s="109">
        <f t="shared" si="64"/>
        <v>0</v>
      </c>
      <c r="R87" s="109">
        <f t="shared" si="64"/>
        <v>0</v>
      </c>
      <c r="S87" s="109">
        <f t="shared" si="64"/>
        <v>0</v>
      </c>
      <c r="T87" s="112">
        <f t="shared" si="64"/>
        <v>0</v>
      </c>
      <c r="U87" s="491">
        <f t="shared" si="45"/>
        <v>0</v>
      </c>
      <c r="V87" s="416">
        <f t="shared" si="64"/>
        <v>0</v>
      </c>
      <c r="W87" s="109">
        <f t="shared" si="64"/>
        <v>0</v>
      </c>
      <c r="X87" s="112">
        <f t="shared" si="64"/>
        <v>0</v>
      </c>
      <c r="Y87" s="112">
        <f t="shared" si="64"/>
        <v>0</v>
      </c>
      <c r="Z87" s="112">
        <f t="shared" si="64"/>
        <v>0</v>
      </c>
      <c r="AA87" s="113">
        <f t="shared" si="64"/>
        <v>0</v>
      </c>
      <c r="AB87" s="168"/>
      <c r="AC87" s="190"/>
    </row>
    <row r="88" spans="1:29" ht="15.75" hidden="1" thickBot="1" x14ac:dyDescent="0.3">
      <c r="B88" s="54"/>
      <c r="C88" s="2"/>
      <c r="D88" s="801" t="s">
        <v>370</v>
      </c>
      <c r="E88" s="801"/>
      <c r="F88" s="217"/>
      <c r="G88" s="373"/>
      <c r="H88" s="373"/>
      <c r="I88" s="373"/>
      <c r="J88" s="527"/>
      <c r="K88" s="527"/>
      <c r="L88" s="568">
        <f t="shared" ref="L88:L97" si="65">SUM(O88:AA88)</f>
        <v>0</v>
      </c>
      <c r="M88" s="141"/>
      <c r="N88" s="159">
        <f t="shared" si="49"/>
        <v>0</v>
      </c>
      <c r="O88" s="73"/>
      <c r="P88" s="1"/>
      <c r="Q88" s="1"/>
      <c r="R88" s="1"/>
      <c r="S88" s="1"/>
      <c r="T88" s="79"/>
      <c r="U88" s="489">
        <f t="shared" si="45"/>
        <v>0</v>
      </c>
      <c r="V88" s="414"/>
      <c r="W88" s="1"/>
      <c r="X88" s="79"/>
      <c r="Y88" s="79"/>
      <c r="Z88" s="79"/>
      <c r="AA88" s="44"/>
      <c r="AB88" s="168"/>
      <c r="AC88" s="190"/>
    </row>
    <row r="89" spans="1:29" ht="15.75" hidden="1" thickBot="1" x14ac:dyDescent="0.3">
      <c r="B89" s="54"/>
      <c r="C89" s="2"/>
      <c r="D89" s="801" t="s">
        <v>506</v>
      </c>
      <c r="E89" s="801"/>
      <c r="F89" s="217"/>
      <c r="G89" s="373"/>
      <c r="H89" s="373"/>
      <c r="I89" s="373"/>
      <c r="J89" s="527"/>
      <c r="K89" s="527"/>
      <c r="L89" s="568">
        <f t="shared" si="65"/>
        <v>0</v>
      </c>
      <c r="M89" s="141"/>
      <c r="N89" s="159">
        <f t="shared" si="49"/>
        <v>0</v>
      </c>
      <c r="O89" s="73"/>
      <c r="P89" s="1"/>
      <c r="Q89" s="1"/>
      <c r="R89" s="1"/>
      <c r="S89" s="1"/>
      <c r="T89" s="79"/>
      <c r="U89" s="489">
        <f t="shared" si="45"/>
        <v>0</v>
      </c>
      <c r="V89" s="414"/>
      <c r="W89" s="1"/>
      <c r="X89" s="79"/>
      <c r="Y89" s="79"/>
      <c r="Z89" s="79"/>
      <c r="AA89" s="44"/>
      <c r="AB89" s="168"/>
      <c r="AC89" s="190"/>
    </row>
    <row r="90" spans="1:29" ht="15.75" hidden="1" thickBot="1" x14ac:dyDescent="0.3">
      <c r="B90" s="54"/>
      <c r="C90" s="2"/>
      <c r="D90" s="801" t="s">
        <v>507</v>
      </c>
      <c r="E90" s="801"/>
      <c r="F90" s="217"/>
      <c r="G90" s="373"/>
      <c r="H90" s="373"/>
      <c r="I90" s="373"/>
      <c r="J90" s="527"/>
      <c r="K90" s="527"/>
      <c r="L90" s="568">
        <f t="shared" si="65"/>
        <v>0</v>
      </c>
      <c r="M90" s="141"/>
      <c r="N90" s="159">
        <f t="shared" si="49"/>
        <v>0</v>
      </c>
      <c r="O90" s="73"/>
      <c r="P90" s="1"/>
      <c r="Q90" s="1"/>
      <c r="R90" s="1"/>
      <c r="S90" s="1"/>
      <c r="T90" s="79"/>
      <c r="U90" s="489">
        <f t="shared" si="45"/>
        <v>0</v>
      </c>
      <c r="V90" s="414"/>
      <c r="W90" s="1"/>
      <c r="X90" s="79"/>
      <c r="Y90" s="79"/>
      <c r="Z90" s="79"/>
      <c r="AA90" s="44"/>
      <c r="AB90" s="168"/>
      <c r="AC90" s="190"/>
    </row>
    <row r="91" spans="1:29" ht="15.75" hidden="1" thickBot="1" x14ac:dyDescent="0.3">
      <c r="B91" s="54"/>
      <c r="C91" s="2"/>
      <c r="D91" s="801" t="s">
        <v>508</v>
      </c>
      <c r="E91" s="801"/>
      <c r="F91" s="217"/>
      <c r="G91" s="373"/>
      <c r="H91" s="373"/>
      <c r="I91" s="373"/>
      <c r="J91" s="527"/>
      <c r="K91" s="527"/>
      <c r="L91" s="568">
        <f t="shared" si="65"/>
        <v>0</v>
      </c>
      <c r="M91" s="141"/>
      <c r="N91" s="159">
        <f t="shared" si="49"/>
        <v>0</v>
      </c>
      <c r="O91" s="73"/>
      <c r="P91" s="1"/>
      <c r="Q91" s="1"/>
      <c r="R91" s="1"/>
      <c r="S91" s="1"/>
      <c r="T91" s="79"/>
      <c r="U91" s="489">
        <f t="shared" si="45"/>
        <v>0</v>
      </c>
      <c r="V91" s="414"/>
      <c r="W91" s="1"/>
      <c r="X91" s="79"/>
      <c r="Y91" s="79"/>
      <c r="Z91" s="79"/>
      <c r="AA91" s="44"/>
      <c r="AB91" s="168"/>
      <c r="AC91" s="190"/>
    </row>
    <row r="92" spans="1:29" ht="15.75" hidden="1" thickBot="1" x14ac:dyDescent="0.3">
      <c r="B92" s="54"/>
      <c r="C92" s="2"/>
      <c r="D92" s="801" t="s">
        <v>509</v>
      </c>
      <c r="E92" s="801"/>
      <c r="F92" s="217"/>
      <c r="G92" s="373"/>
      <c r="H92" s="373"/>
      <c r="I92" s="373"/>
      <c r="J92" s="527"/>
      <c r="K92" s="527"/>
      <c r="L92" s="568">
        <f t="shared" si="65"/>
        <v>0</v>
      </c>
      <c r="M92" s="141"/>
      <c r="N92" s="159">
        <f t="shared" si="49"/>
        <v>0</v>
      </c>
      <c r="O92" s="73"/>
      <c r="P92" s="1"/>
      <c r="Q92" s="1"/>
      <c r="R92" s="1"/>
      <c r="S92" s="1"/>
      <c r="T92" s="79"/>
      <c r="U92" s="489">
        <f t="shared" si="45"/>
        <v>0</v>
      </c>
      <c r="V92" s="414"/>
      <c r="W92" s="1"/>
      <c r="X92" s="79"/>
      <c r="Y92" s="79"/>
      <c r="Z92" s="79"/>
      <c r="AA92" s="44"/>
      <c r="AB92" s="168"/>
      <c r="AC92" s="190"/>
    </row>
    <row r="93" spans="1:29" ht="15.75" hidden="1" thickBot="1" x14ac:dyDescent="0.3">
      <c r="B93" s="54"/>
      <c r="C93" s="2"/>
      <c r="D93" s="801" t="s">
        <v>510</v>
      </c>
      <c r="E93" s="801"/>
      <c r="F93" s="217"/>
      <c r="G93" s="373"/>
      <c r="H93" s="373"/>
      <c r="I93" s="373"/>
      <c r="J93" s="527"/>
      <c r="K93" s="527"/>
      <c r="L93" s="568">
        <f t="shared" si="65"/>
        <v>0</v>
      </c>
      <c r="M93" s="141"/>
      <c r="N93" s="159">
        <f t="shared" si="49"/>
        <v>0</v>
      </c>
      <c r="O93" s="73"/>
      <c r="P93" s="1"/>
      <c r="Q93" s="1"/>
      <c r="R93" s="1"/>
      <c r="S93" s="1"/>
      <c r="T93" s="79"/>
      <c r="U93" s="489">
        <f t="shared" si="45"/>
        <v>0</v>
      </c>
      <c r="V93" s="414"/>
      <c r="W93" s="1"/>
      <c r="X93" s="79"/>
      <c r="Y93" s="79"/>
      <c r="Z93" s="79"/>
      <c r="AA93" s="44"/>
      <c r="AB93" s="168"/>
      <c r="AC93" s="190"/>
    </row>
    <row r="94" spans="1:29" ht="25.5" hidden="1" customHeight="1" x14ac:dyDescent="0.25">
      <c r="B94" s="54"/>
      <c r="C94" s="2"/>
      <c r="D94" s="798" t="s">
        <v>511</v>
      </c>
      <c r="E94" s="798"/>
      <c r="F94" s="227"/>
      <c r="G94" s="376"/>
      <c r="H94" s="376"/>
      <c r="I94" s="376"/>
      <c r="J94" s="530"/>
      <c r="K94" s="530"/>
      <c r="L94" s="571">
        <f t="shared" si="65"/>
        <v>0</v>
      </c>
      <c r="M94" s="151"/>
      <c r="N94" s="159">
        <f t="shared" si="49"/>
        <v>0</v>
      </c>
      <c r="O94" s="73"/>
      <c r="P94" s="1"/>
      <c r="Q94" s="1"/>
      <c r="R94" s="1"/>
      <c r="S94" s="1"/>
      <c r="T94" s="79"/>
      <c r="U94" s="489">
        <f t="shared" si="45"/>
        <v>0</v>
      </c>
      <c r="V94" s="414"/>
      <c r="W94" s="1"/>
      <c r="X94" s="79"/>
      <c r="Y94" s="79"/>
      <c r="Z94" s="79"/>
      <c r="AA94" s="44"/>
      <c r="AB94" s="168"/>
      <c r="AC94" s="190"/>
    </row>
    <row r="95" spans="1:29" ht="15.75" hidden="1" thickBot="1" x14ac:dyDescent="0.3">
      <c r="B95" s="54"/>
      <c r="C95" s="2"/>
      <c r="D95" s="801" t="s">
        <v>805</v>
      </c>
      <c r="E95" s="801"/>
      <c r="F95" s="217"/>
      <c r="G95" s="373"/>
      <c r="H95" s="373"/>
      <c r="I95" s="373"/>
      <c r="J95" s="527"/>
      <c r="K95" s="527"/>
      <c r="L95" s="568">
        <f t="shared" si="65"/>
        <v>0</v>
      </c>
      <c r="M95" s="141"/>
      <c r="N95" s="159">
        <f t="shared" si="49"/>
        <v>0</v>
      </c>
      <c r="O95" s="73"/>
      <c r="P95" s="1"/>
      <c r="Q95" s="1"/>
      <c r="R95" s="1"/>
      <c r="S95" s="1"/>
      <c r="T95" s="79"/>
      <c r="U95" s="489">
        <f t="shared" si="45"/>
        <v>0</v>
      </c>
      <c r="V95" s="414"/>
      <c r="W95" s="1"/>
      <c r="X95" s="79"/>
      <c r="Y95" s="79"/>
      <c r="Z95" s="79"/>
      <c r="AA95" s="44"/>
      <c r="AB95" s="168"/>
      <c r="AC95" s="190"/>
    </row>
    <row r="96" spans="1:29" ht="25.5" hidden="1" customHeight="1" x14ac:dyDescent="0.25">
      <c r="B96" s="54"/>
      <c r="C96" s="2"/>
      <c r="D96" s="798" t="s">
        <v>512</v>
      </c>
      <c r="E96" s="798"/>
      <c r="F96" s="227"/>
      <c r="G96" s="376"/>
      <c r="H96" s="376"/>
      <c r="I96" s="376"/>
      <c r="J96" s="530"/>
      <c r="K96" s="530"/>
      <c r="L96" s="571">
        <f t="shared" si="65"/>
        <v>0</v>
      </c>
      <c r="M96" s="151"/>
      <c r="N96" s="159">
        <f t="shared" si="49"/>
        <v>0</v>
      </c>
      <c r="O96" s="73"/>
      <c r="P96" s="1"/>
      <c r="Q96" s="1"/>
      <c r="R96" s="1"/>
      <c r="S96" s="1"/>
      <c r="T96" s="79"/>
      <c r="U96" s="489">
        <f t="shared" si="45"/>
        <v>0</v>
      </c>
      <c r="V96" s="414"/>
      <c r="W96" s="1"/>
      <c r="X96" s="79"/>
      <c r="Y96" s="79"/>
      <c r="Z96" s="79"/>
      <c r="AA96" s="44"/>
      <c r="AB96" s="168"/>
      <c r="AC96" s="190"/>
    </row>
    <row r="97" spans="1:29" ht="25.5" hidden="1" customHeight="1" x14ac:dyDescent="0.25">
      <c r="B97" s="54"/>
      <c r="C97" s="2"/>
      <c r="D97" s="798" t="s">
        <v>513</v>
      </c>
      <c r="E97" s="798"/>
      <c r="F97" s="227"/>
      <c r="G97" s="376"/>
      <c r="H97" s="376"/>
      <c r="I97" s="376"/>
      <c r="J97" s="530"/>
      <c r="K97" s="530"/>
      <c r="L97" s="571">
        <f t="shared" si="65"/>
        <v>0</v>
      </c>
      <c r="M97" s="151"/>
      <c r="N97" s="159">
        <f t="shared" si="49"/>
        <v>0</v>
      </c>
      <c r="O97" s="73"/>
      <c r="P97" s="1"/>
      <c r="Q97" s="1"/>
      <c r="R97" s="1"/>
      <c r="S97" s="1"/>
      <c r="T97" s="79"/>
      <c r="U97" s="489">
        <f t="shared" si="45"/>
        <v>0</v>
      </c>
      <c r="V97" s="414"/>
      <c r="W97" s="1"/>
      <c r="X97" s="79"/>
      <c r="Y97" s="79"/>
      <c r="Z97" s="79"/>
      <c r="AA97" s="44"/>
      <c r="AB97" s="168"/>
      <c r="AC97" s="190"/>
    </row>
    <row r="98" spans="1:29" s="41" customFormat="1" ht="15" hidden="1" customHeight="1" x14ac:dyDescent="0.25">
      <c r="A98" s="125" t="s">
        <v>230</v>
      </c>
      <c r="B98" s="106" t="s">
        <v>663</v>
      </c>
      <c r="C98" s="853" t="s">
        <v>806</v>
      </c>
      <c r="D98" s="854"/>
      <c r="E98" s="854"/>
      <c r="F98" s="226">
        <f t="shared" ref="F98:L98" si="66">F99+F100+F101+F102+F103+F104+F105+F106+F107+F108</f>
        <v>0</v>
      </c>
      <c r="G98" s="375">
        <f t="shared" si="66"/>
        <v>0</v>
      </c>
      <c r="H98" s="375">
        <f t="shared" si="66"/>
        <v>0</v>
      </c>
      <c r="I98" s="375">
        <f t="shared" si="66"/>
        <v>0</v>
      </c>
      <c r="J98" s="529">
        <f t="shared" ref="J98" si="67">J99+J100+J101+J102+J103+J104+J105+J106+J107+J108</f>
        <v>0</v>
      </c>
      <c r="K98" s="529">
        <f t="shared" si="66"/>
        <v>0</v>
      </c>
      <c r="L98" s="570">
        <f t="shared" si="66"/>
        <v>0</v>
      </c>
      <c r="M98" s="150">
        <f t="shared" ref="M98:AA98" si="68">M99+M100+M101+M102+M103+M104+M105+M106+M107+M108</f>
        <v>0</v>
      </c>
      <c r="N98" s="162">
        <f t="shared" si="49"/>
        <v>0</v>
      </c>
      <c r="O98" s="108">
        <f t="shared" si="68"/>
        <v>0</v>
      </c>
      <c r="P98" s="109">
        <f t="shared" si="68"/>
        <v>0</v>
      </c>
      <c r="Q98" s="109">
        <f t="shared" si="68"/>
        <v>0</v>
      </c>
      <c r="R98" s="109">
        <f t="shared" si="68"/>
        <v>0</v>
      </c>
      <c r="S98" s="109">
        <f t="shared" si="68"/>
        <v>0</v>
      </c>
      <c r="T98" s="112">
        <f t="shared" si="68"/>
        <v>0</v>
      </c>
      <c r="U98" s="491">
        <f t="shared" si="45"/>
        <v>0</v>
      </c>
      <c r="V98" s="416">
        <f t="shared" si="68"/>
        <v>0</v>
      </c>
      <c r="W98" s="109">
        <f t="shared" si="68"/>
        <v>0</v>
      </c>
      <c r="X98" s="112">
        <f t="shared" si="68"/>
        <v>0</v>
      </c>
      <c r="Y98" s="112">
        <f t="shared" si="68"/>
        <v>0</v>
      </c>
      <c r="Z98" s="112">
        <f t="shared" si="68"/>
        <v>0</v>
      </c>
      <c r="AA98" s="113">
        <f t="shared" si="68"/>
        <v>0</v>
      </c>
      <c r="AB98" s="168"/>
      <c r="AC98" s="190"/>
    </row>
    <row r="99" spans="1:29" ht="15.75" hidden="1" thickBot="1" x14ac:dyDescent="0.3">
      <c r="B99" s="54"/>
      <c r="C99" s="2"/>
      <c r="D99" s="801" t="s">
        <v>369</v>
      </c>
      <c r="E99" s="801"/>
      <c r="F99" s="217"/>
      <c r="G99" s="373"/>
      <c r="H99" s="373"/>
      <c r="I99" s="373"/>
      <c r="J99" s="527"/>
      <c r="K99" s="527"/>
      <c r="L99" s="568">
        <f t="shared" ref="L99:L108" si="69">SUM(O99:AA99)</f>
        <v>0</v>
      </c>
      <c r="M99" s="141"/>
      <c r="N99" s="159">
        <f t="shared" si="49"/>
        <v>0</v>
      </c>
      <c r="O99" s="73"/>
      <c r="P99" s="1"/>
      <c r="Q99" s="1"/>
      <c r="R99" s="1"/>
      <c r="S99" s="1"/>
      <c r="T99" s="79"/>
      <c r="U99" s="489">
        <f t="shared" si="45"/>
        <v>0</v>
      </c>
      <c r="V99" s="414"/>
      <c r="W99" s="1"/>
      <c r="X99" s="79"/>
      <c r="Y99" s="79"/>
      <c r="Z99" s="79"/>
      <c r="AA99" s="44"/>
      <c r="AB99" s="168"/>
      <c r="AC99" s="190"/>
    </row>
    <row r="100" spans="1:29" ht="15.75" hidden="1" thickBot="1" x14ac:dyDescent="0.3">
      <c r="B100" s="54"/>
      <c r="C100" s="2"/>
      <c r="D100" s="801" t="s">
        <v>514</v>
      </c>
      <c r="E100" s="801"/>
      <c r="F100" s="217"/>
      <c r="G100" s="373"/>
      <c r="H100" s="373"/>
      <c r="I100" s="373"/>
      <c r="J100" s="527"/>
      <c r="K100" s="527"/>
      <c r="L100" s="568">
        <f t="shared" si="69"/>
        <v>0</v>
      </c>
      <c r="M100" s="141"/>
      <c r="N100" s="159">
        <f t="shared" si="49"/>
        <v>0</v>
      </c>
      <c r="O100" s="73"/>
      <c r="P100" s="1"/>
      <c r="Q100" s="1"/>
      <c r="R100" s="1"/>
      <c r="S100" s="1"/>
      <c r="T100" s="79"/>
      <c r="U100" s="489">
        <f t="shared" si="45"/>
        <v>0</v>
      </c>
      <c r="V100" s="414"/>
      <c r="W100" s="1"/>
      <c r="X100" s="79"/>
      <c r="Y100" s="79"/>
      <c r="Z100" s="79"/>
      <c r="AA100" s="44"/>
      <c r="AB100" s="168"/>
      <c r="AC100" s="190"/>
    </row>
    <row r="101" spans="1:29" ht="15.75" hidden="1" thickBot="1" x14ac:dyDescent="0.3">
      <c r="B101" s="54"/>
      <c r="C101" s="2"/>
      <c r="D101" s="801" t="s">
        <v>516</v>
      </c>
      <c r="E101" s="801"/>
      <c r="F101" s="217"/>
      <c r="G101" s="373"/>
      <c r="H101" s="373"/>
      <c r="I101" s="373"/>
      <c r="J101" s="527"/>
      <c r="K101" s="527"/>
      <c r="L101" s="568">
        <f t="shared" si="69"/>
        <v>0</v>
      </c>
      <c r="M101" s="141"/>
      <c r="N101" s="159">
        <f t="shared" si="49"/>
        <v>0</v>
      </c>
      <c r="O101" s="73"/>
      <c r="P101" s="1"/>
      <c r="Q101" s="1"/>
      <c r="R101" s="1"/>
      <c r="S101" s="1"/>
      <c r="T101" s="79"/>
      <c r="U101" s="489">
        <f t="shared" si="45"/>
        <v>0</v>
      </c>
      <c r="V101" s="414"/>
      <c r="W101" s="1"/>
      <c r="X101" s="79"/>
      <c r="Y101" s="79"/>
      <c r="Z101" s="79"/>
      <c r="AA101" s="44"/>
      <c r="AB101" s="168"/>
      <c r="AC101" s="190"/>
    </row>
    <row r="102" spans="1:29" ht="15.75" hidden="1" thickBot="1" x14ac:dyDescent="0.3">
      <c r="B102" s="54"/>
      <c r="C102" s="2"/>
      <c r="D102" s="801" t="s">
        <v>808</v>
      </c>
      <c r="E102" s="801"/>
      <c r="F102" s="217"/>
      <c r="G102" s="373"/>
      <c r="H102" s="373"/>
      <c r="I102" s="373"/>
      <c r="J102" s="527"/>
      <c r="K102" s="527"/>
      <c r="L102" s="568">
        <f t="shared" si="69"/>
        <v>0</v>
      </c>
      <c r="M102" s="141"/>
      <c r="N102" s="159">
        <f t="shared" si="49"/>
        <v>0</v>
      </c>
      <c r="O102" s="73"/>
      <c r="P102" s="1"/>
      <c r="Q102" s="1"/>
      <c r="R102" s="1"/>
      <c r="S102" s="1"/>
      <c r="T102" s="79"/>
      <c r="U102" s="489">
        <f t="shared" si="45"/>
        <v>0</v>
      </c>
      <c r="V102" s="414"/>
      <c r="W102" s="1"/>
      <c r="X102" s="79"/>
      <c r="Y102" s="79"/>
      <c r="Z102" s="79"/>
      <c r="AA102" s="44"/>
      <c r="AB102" s="168"/>
      <c r="AC102" s="190"/>
    </row>
    <row r="103" spans="1:29" ht="15.75" hidden="1" thickBot="1" x14ac:dyDescent="0.3">
      <c r="B103" s="54"/>
      <c r="C103" s="2"/>
      <c r="D103" s="801" t="s">
        <v>521</v>
      </c>
      <c r="E103" s="801"/>
      <c r="F103" s="217"/>
      <c r="G103" s="373"/>
      <c r="H103" s="373"/>
      <c r="I103" s="373"/>
      <c r="J103" s="527"/>
      <c r="K103" s="527"/>
      <c r="L103" s="568">
        <f t="shared" si="69"/>
        <v>0</v>
      </c>
      <c r="M103" s="141"/>
      <c r="N103" s="159">
        <f t="shared" si="49"/>
        <v>0</v>
      </c>
      <c r="O103" s="73"/>
      <c r="P103" s="1"/>
      <c r="Q103" s="1"/>
      <c r="R103" s="1"/>
      <c r="S103" s="1"/>
      <c r="T103" s="79"/>
      <c r="U103" s="489">
        <f t="shared" si="45"/>
        <v>0</v>
      </c>
      <c r="V103" s="414"/>
      <c r="W103" s="1"/>
      <c r="X103" s="79"/>
      <c r="Y103" s="79"/>
      <c r="Z103" s="79"/>
      <c r="AA103" s="44"/>
      <c r="AB103" s="168"/>
      <c r="AC103" s="190"/>
    </row>
    <row r="104" spans="1:29" ht="15.75" hidden="1" thickBot="1" x14ac:dyDescent="0.3">
      <c r="B104" s="54"/>
      <c r="C104" s="2"/>
      <c r="D104" s="801" t="s">
        <v>519</v>
      </c>
      <c r="E104" s="801"/>
      <c r="F104" s="217"/>
      <c r="G104" s="373"/>
      <c r="H104" s="373"/>
      <c r="I104" s="373"/>
      <c r="J104" s="527"/>
      <c r="K104" s="527"/>
      <c r="L104" s="568">
        <f t="shared" si="69"/>
        <v>0</v>
      </c>
      <c r="M104" s="141"/>
      <c r="N104" s="159">
        <f t="shared" si="49"/>
        <v>0</v>
      </c>
      <c r="O104" s="73"/>
      <c r="P104" s="1"/>
      <c r="Q104" s="1"/>
      <c r="R104" s="1"/>
      <c r="S104" s="1"/>
      <c r="T104" s="79"/>
      <c r="U104" s="489">
        <f t="shared" si="45"/>
        <v>0</v>
      </c>
      <c r="V104" s="414"/>
      <c r="W104" s="1"/>
      <c r="X104" s="79"/>
      <c r="Y104" s="79"/>
      <c r="Z104" s="79"/>
      <c r="AA104" s="44"/>
      <c r="AB104" s="168"/>
      <c r="AC104" s="190"/>
    </row>
    <row r="105" spans="1:29" ht="25.5" hidden="1" customHeight="1" x14ac:dyDescent="0.25">
      <c r="B105" s="54"/>
      <c r="C105" s="2"/>
      <c r="D105" s="798" t="s">
        <v>523</v>
      </c>
      <c r="E105" s="798"/>
      <c r="F105" s="227"/>
      <c r="G105" s="376"/>
      <c r="H105" s="376"/>
      <c r="I105" s="376"/>
      <c r="J105" s="530"/>
      <c r="K105" s="530"/>
      <c r="L105" s="571">
        <f t="shared" si="69"/>
        <v>0</v>
      </c>
      <c r="M105" s="151"/>
      <c r="N105" s="159">
        <f t="shared" si="49"/>
        <v>0</v>
      </c>
      <c r="O105" s="73"/>
      <c r="P105" s="1"/>
      <c r="Q105" s="1"/>
      <c r="R105" s="1"/>
      <c r="S105" s="1"/>
      <c r="T105" s="79"/>
      <c r="U105" s="489">
        <f t="shared" si="45"/>
        <v>0</v>
      </c>
      <c r="V105" s="414"/>
      <c r="W105" s="1"/>
      <c r="X105" s="79"/>
      <c r="Y105" s="79"/>
      <c r="Z105" s="79"/>
      <c r="AA105" s="44"/>
      <c r="AB105" s="168"/>
      <c r="AC105" s="190"/>
    </row>
    <row r="106" spans="1:29" ht="15.75" hidden="1" thickBot="1" x14ac:dyDescent="0.3">
      <c r="B106" s="54"/>
      <c r="C106" s="2"/>
      <c r="D106" s="801" t="s">
        <v>807</v>
      </c>
      <c r="E106" s="801"/>
      <c r="F106" s="217"/>
      <c r="G106" s="373"/>
      <c r="H106" s="373"/>
      <c r="I106" s="373"/>
      <c r="J106" s="527"/>
      <c r="K106" s="527"/>
      <c r="L106" s="568">
        <f t="shared" si="69"/>
        <v>0</v>
      </c>
      <c r="M106" s="141"/>
      <c r="N106" s="159">
        <f t="shared" si="49"/>
        <v>0</v>
      </c>
      <c r="O106" s="73"/>
      <c r="P106" s="1"/>
      <c r="Q106" s="1"/>
      <c r="R106" s="1"/>
      <c r="S106" s="1"/>
      <c r="T106" s="79"/>
      <c r="U106" s="489">
        <f t="shared" si="45"/>
        <v>0</v>
      </c>
      <c r="V106" s="414"/>
      <c r="W106" s="1"/>
      <c r="X106" s="79"/>
      <c r="Y106" s="79"/>
      <c r="Z106" s="79"/>
      <c r="AA106" s="44"/>
      <c r="AB106" s="168"/>
      <c r="AC106" s="190"/>
    </row>
    <row r="107" spans="1:29" ht="25.5" hidden="1" customHeight="1" x14ac:dyDescent="0.25">
      <c r="B107" s="54"/>
      <c r="C107" s="2"/>
      <c r="D107" s="798" t="s">
        <v>526</v>
      </c>
      <c r="E107" s="798"/>
      <c r="F107" s="227"/>
      <c r="G107" s="376"/>
      <c r="H107" s="376"/>
      <c r="I107" s="376"/>
      <c r="J107" s="530"/>
      <c r="K107" s="530"/>
      <c r="L107" s="571">
        <f t="shared" si="69"/>
        <v>0</v>
      </c>
      <c r="M107" s="151"/>
      <c r="N107" s="159">
        <f t="shared" si="49"/>
        <v>0</v>
      </c>
      <c r="O107" s="73"/>
      <c r="P107" s="1"/>
      <c r="Q107" s="1"/>
      <c r="R107" s="1"/>
      <c r="S107" s="1"/>
      <c r="T107" s="79"/>
      <c r="U107" s="489">
        <f t="shared" si="45"/>
        <v>0</v>
      </c>
      <c r="V107" s="414"/>
      <c r="W107" s="1"/>
      <c r="X107" s="79"/>
      <c r="Y107" s="79"/>
      <c r="Z107" s="79"/>
      <c r="AA107" s="44"/>
      <c r="AB107" s="168"/>
      <c r="AC107" s="190"/>
    </row>
    <row r="108" spans="1:29" ht="25.5" hidden="1" customHeight="1" x14ac:dyDescent="0.25">
      <c r="B108" s="54"/>
      <c r="C108" s="2"/>
      <c r="D108" s="798" t="s">
        <v>528</v>
      </c>
      <c r="E108" s="798"/>
      <c r="F108" s="227"/>
      <c r="G108" s="376"/>
      <c r="H108" s="376"/>
      <c r="I108" s="376"/>
      <c r="J108" s="530"/>
      <c r="K108" s="530"/>
      <c r="L108" s="571">
        <f t="shared" si="69"/>
        <v>0</v>
      </c>
      <c r="M108" s="151"/>
      <c r="N108" s="159">
        <f t="shared" si="49"/>
        <v>0</v>
      </c>
      <c r="O108" s="73"/>
      <c r="P108" s="1"/>
      <c r="Q108" s="1"/>
      <c r="R108" s="1"/>
      <c r="S108" s="1"/>
      <c r="T108" s="79"/>
      <c r="U108" s="489">
        <f t="shared" si="45"/>
        <v>0</v>
      </c>
      <c r="V108" s="414"/>
      <c r="W108" s="1"/>
      <c r="X108" s="79"/>
      <c r="Y108" s="79"/>
      <c r="Z108" s="79"/>
      <c r="AA108" s="44"/>
      <c r="AB108" s="168"/>
      <c r="AC108" s="190"/>
    </row>
    <row r="109" spans="1:29" s="41" customFormat="1" ht="15.75" hidden="1" thickBot="1" x14ac:dyDescent="0.3">
      <c r="A109" s="125" t="s">
        <v>231</v>
      </c>
      <c r="B109" s="106" t="s">
        <v>664</v>
      </c>
      <c r="C109" s="811" t="s">
        <v>232</v>
      </c>
      <c r="D109" s="812"/>
      <c r="E109" s="812"/>
      <c r="F109" s="228">
        <f t="shared" ref="F109:L109" si="70">F110+F111+F112+F113+F114+F115+F116+F117+F118+F119</f>
        <v>0</v>
      </c>
      <c r="G109" s="377">
        <f t="shared" si="70"/>
        <v>0</v>
      </c>
      <c r="H109" s="377">
        <f t="shared" si="70"/>
        <v>0</v>
      </c>
      <c r="I109" s="377">
        <f t="shared" si="70"/>
        <v>0</v>
      </c>
      <c r="J109" s="531">
        <f t="shared" ref="J109" si="71">J110+J111+J112+J113+J114+J115+J116+J117+J118+J119</f>
        <v>0</v>
      </c>
      <c r="K109" s="531">
        <f t="shared" si="70"/>
        <v>0</v>
      </c>
      <c r="L109" s="572">
        <f t="shared" si="70"/>
        <v>0</v>
      </c>
      <c r="M109" s="152">
        <f t="shared" ref="M109:AA109" si="72">M110+M111+M112+M113+M114+M115+M116+M117+M118+M119</f>
        <v>0</v>
      </c>
      <c r="N109" s="162">
        <f t="shared" si="49"/>
        <v>0</v>
      </c>
      <c r="O109" s="108">
        <f t="shared" si="72"/>
        <v>0</v>
      </c>
      <c r="P109" s="109">
        <f t="shared" si="72"/>
        <v>0</v>
      </c>
      <c r="Q109" s="109">
        <f t="shared" si="72"/>
        <v>0</v>
      </c>
      <c r="R109" s="109">
        <f t="shared" si="72"/>
        <v>0</v>
      </c>
      <c r="S109" s="109">
        <f t="shared" si="72"/>
        <v>0</v>
      </c>
      <c r="T109" s="112">
        <f t="shared" si="72"/>
        <v>0</v>
      </c>
      <c r="U109" s="491">
        <f t="shared" si="45"/>
        <v>0</v>
      </c>
      <c r="V109" s="416">
        <f t="shared" si="72"/>
        <v>0</v>
      </c>
      <c r="W109" s="109">
        <f t="shared" si="72"/>
        <v>0</v>
      </c>
      <c r="X109" s="112">
        <f t="shared" si="72"/>
        <v>0</v>
      </c>
      <c r="Y109" s="112">
        <f t="shared" si="72"/>
        <v>0</v>
      </c>
      <c r="Z109" s="112">
        <f t="shared" si="72"/>
        <v>0</v>
      </c>
      <c r="AA109" s="113">
        <f t="shared" si="72"/>
        <v>0</v>
      </c>
      <c r="AB109" s="168"/>
      <c r="AC109" s="190"/>
    </row>
    <row r="110" spans="1:29" ht="15.75" hidden="1" thickBot="1" x14ac:dyDescent="0.3">
      <c r="B110" s="54"/>
      <c r="C110" s="2"/>
      <c r="D110" s="801" t="s">
        <v>368</v>
      </c>
      <c r="E110" s="801"/>
      <c r="F110" s="217"/>
      <c r="G110" s="373"/>
      <c r="H110" s="373"/>
      <c r="I110" s="373"/>
      <c r="J110" s="527"/>
      <c r="K110" s="527"/>
      <c r="L110" s="568">
        <f t="shared" ref="L110:L119" si="73">SUM(O110:AA110)</f>
        <v>0</v>
      </c>
      <c r="M110" s="141"/>
      <c r="N110" s="159">
        <f t="shared" si="49"/>
        <v>0</v>
      </c>
      <c r="O110" s="73"/>
      <c r="P110" s="1"/>
      <c r="Q110" s="1"/>
      <c r="R110" s="1"/>
      <c r="S110" s="1"/>
      <c r="T110" s="79"/>
      <c r="U110" s="489">
        <f t="shared" si="45"/>
        <v>0</v>
      </c>
      <c r="V110" s="414"/>
      <c r="W110" s="1"/>
      <c r="X110" s="79"/>
      <c r="Y110" s="79"/>
      <c r="Z110" s="79"/>
      <c r="AA110" s="44"/>
      <c r="AB110" s="168"/>
      <c r="AC110" s="190"/>
    </row>
    <row r="111" spans="1:29" ht="15.75" hidden="1" thickBot="1" x14ac:dyDescent="0.3">
      <c r="B111" s="54"/>
      <c r="C111" s="2"/>
      <c r="D111" s="801" t="s">
        <v>515</v>
      </c>
      <c r="E111" s="801"/>
      <c r="F111" s="217"/>
      <c r="G111" s="373"/>
      <c r="H111" s="373"/>
      <c r="I111" s="373"/>
      <c r="J111" s="527"/>
      <c r="K111" s="527"/>
      <c r="L111" s="568">
        <f t="shared" si="73"/>
        <v>0</v>
      </c>
      <c r="M111" s="141"/>
      <c r="N111" s="159">
        <f t="shared" si="49"/>
        <v>0</v>
      </c>
      <c r="O111" s="73"/>
      <c r="P111" s="1"/>
      <c r="Q111" s="1"/>
      <c r="R111" s="1"/>
      <c r="S111" s="1"/>
      <c r="T111" s="79"/>
      <c r="U111" s="489">
        <f t="shared" si="45"/>
        <v>0</v>
      </c>
      <c r="V111" s="414"/>
      <c r="W111" s="1"/>
      <c r="X111" s="79"/>
      <c r="Y111" s="79"/>
      <c r="Z111" s="79"/>
      <c r="AA111" s="44"/>
      <c r="AB111" s="168"/>
      <c r="AC111" s="190"/>
    </row>
    <row r="112" spans="1:29" ht="15.75" hidden="1" thickBot="1" x14ac:dyDescent="0.3">
      <c r="B112" s="54"/>
      <c r="C112" s="2"/>
      <c r="D112" s="801" t="s">
        <v>517</v>
      </c>
      <c r="E112" s="801"/>
      <c r="F112" s="217"/>
      <c r="G112" s="373"/>
      <c r="H112" s="373"/>
      <c r="I112" s="373"/>
      <c r="J112" s="527"/>
      <c r="K112" s="527"/>
      <c r="L112" s="568">
        <f t="shared" si="73"/>
        <v>0</v>
      </c>
      <c r="M112" s="141"/>
      <c r="N112" s="159">
        <f t="shared" si="49"/>
        <v>0</v>
      </c>
      <c r="O112" s="73"/>
      <c r="P112" s="1"/>
      <c r="Q112" s="1"/>
      <c r="R112" s="1"/>
      <c r="S112" s="1"/>
      <c r="T112" s="79"/>
      <c r="U112" s="489">
        <f t="shared" si="45"/>
        <v>0</v>
      </c>
      <c r="V112" s="414"/>
      <c r="W112" s="1"/>
      <c r="X112" s="79"/>
      <c r="Y112" s="79"/>
      <c r="Z112" s="79"/>
      <c r="AA112" s="44"/>
      <c r="AB112" s="168"/>
      <c r="AC112" s="190"/>
    </row>
    <row r="113" spans="1:29" ht="15.75" hidden="1" thickBot="1" x14ac:dyDescent="0.3">
      <c r="B113" s="54"/>
      <c r="C113" s="2"/>
      <c r="D113" s="801" t="s">
        <v>518</v>
      </c>
      <c r="E113" s="801"/>
      <c r="F113" s="217"/>
      <c r="G113" s="373"/>
      <c r="H113" s="373"/>
      <c r="I113" s="373"/>
      <c r="J113" s="527"/>
      <c r="K113" s="527"/>
      <c r="L113" s="568">
        <f t="shared" si="73"/>
        <v>0</v>
      </c>
      <c r="M113" s="141"/>
      <c r="N113" s="159">
        <f t="shared" si="49"/>
        <v>0</v>
      </c>
      <c r="O113" s="73"/>
      <c r="P113" s="1"/>
      <c r="Q113" s="1"/>
      <c r="R113" s="1"/>
      <c r="S113" s="1"/>
      <c r="T113" s="79"/>
      <c r="U113" s="489">
        <f t="shared" si="45"/>
        <v>0</v>
      </c>
      <c r="V113" s="414"/>
      <c r="W113" s="1"/>
      <c r="X113" s="79"/>
      <c r="Y113" s="79"/>
      <c r="Z113" s="79"/>
      <c r="AA113" s="44"/>
      <c r="AB113" s="168"/>
      <c r="AC113" s="190"/>
    </row>
    <row r="114" spans="1:29" ht="15.75" hidden="1" thickBot="1" x14ac:dyDescent="0.3">
      <c r="B114" s="54"/>
      <c r="C114" s="2"/>
      <c r="D114" s="801" t="s">
        <v>522</v>
      </c>
      <c r="E114" s="801"/>
      <c r="F114" s="217"/>
      <c r="G114" s="373"/>
      <c r="H114" s="373"/>
      <c r="I114" s="373"/>
      <c r="J114" s="527"/>
      <c r="K114" s="527"/>
      <c r="L114" s="568">
        <f t="shared" si="73"/>
        <v>0</v>
      </c>
      <c r="M114" s="141"/>
      <c r="N114" s="159">
        <f t="shared" si="49"/>
        <v>0</v>
      </c>
      <c r="O114" s="73"/>
      <c r="P114" s="1"/>
      <c r="Q114" s="1"/>
      <c r="R114" s="1"/>
      <c r="S114" s="1"/>
      <c r="T114" s="79"/>
      <c r="U114" s="489">
        <f t="shared" si="45"/>
        <v>0</v>
      </c>
      <c r="V114" s="414"/>
      <c r="W114" s="1"/>
      <c r="X114" s="79"/>
      <c r="Y114" s="79"/>
      <c r="Z114" s="79"/>
      <c r="AA114" s="44"/>
      <c r="AB114" s="168"/>
      <c r="AC114" s="190"/>
    </row>
    <row r="115" spans="1:29" ht="15.75" hidden="1" thickBot="1" x14ac:dyDescent="0.3">
      <c r="B115" s="54"/>
      <c r="C115" s="2"/>
      <c r="D115" s="801" t="s">
        <v>520</v>
      </c>
      <c r="E115" s="801"/>
      <c r="F115" s="217"/>
      <c r="G115" s="373"/>
      <c r="H115" s="373"/>
      <c r="I115" s="373"/>
      <c r="J115" s="527"/>
      <c r="K115" s="527"/>
      <c r="L115" s="568">
        <f t="shared" si="73"/>
        <v>0</v>
      </c>
      <c r="M115" s="141"/>
      <c r="N115" s="159">
        <f t="shared" si="49"/>
        <v>0</v>
      </c>
      <c r="O115" s="73"/>
      <c r="P115" s="1"/>
      <c r="Q115" s="1"/>
      <c r="R115" s="1"/>
      <c r="S115" s="1"/>
      <c r="T115" s="79"/>
      <c r="U115" s="489">
        <f t="shared" si="45"/>
        <v>0</v>
      </c>
      <c r="V115" s="414"/>
      <c r="W115" s="1"/>
      <c r="X115" s="79"/>
      <c r="Y115" s="79"/>
      <c r="Z115" s="79"/>
      <c r="AA115" s="44"/>
      <c r="AB115" s="168"/>
      <c r="AC115" s="190"/>
    </row>
    <row r="116" spans="1:29" ht="25.5" hidden="1" customHeight="1" x14ac:dyDescent="0.25">
      <c r="B116" s="54"/>
      <c r="C116" s="2"/>
      <c r="D116" s="798" t="s">
        <v>524</v>
      </c>
      <c r="E116" s="798"/>
      <c r="F116" s="227"/>
      <c r="G116" s="376"/>
      <c r="H116" s="376"/>
      <c r="I116" s="376"/>
      <c r="J116" s="530"/>
      <c r="K116" s="530"/>
      <c r="L116" s="571">
        <f t="shared" si="73"/>
        <v>0</v>
      </c>
      <c r="M116" s="151"/>
      <c r="N116" s="159">
        <f t="shared" si="49"/>
        <v>0</v>
      </c>
      <c r="O116" s="73"/>
      <c r="P116" s="1"/>
      <c r="Q116" s="1"/>
      <c r="R116" s="1"/>
      <c r="S116" s="1"/>
      <c r="T116" s="79"/>
      <c r="U116" s="489">
        <f t="shared" si="45"/>
        <v>0</v>
      </c>
      <c r="V116" s="414"/>
      <c r="W116" s="1"/>
      <c r="X116" s="79"/>
      <c r="Y116" s="79"/>
      <c r="Z116" s="79"/>
      <c r="AA116" s="44"/>
      <c r="AB116" s="168"/>
      <c r="AC116" s="190"/>
    </row>
    <row r="117" spans="1:29" ht="15.75" hidden="1" thickBot="1" x14ac:dyDescent="0.3">
      <c r="B117" s="54"/>
      <c r="C117" s="2"/>
      <c r="D117" s="801" t="s">
        <v>525</v>
      </c>
      <c r="E117" s="801"/>
      <c r="F117" s="217"/>
      <c r="G117" s="373"/>
      <c r="H117" s="373"/>
      <c r="I117" s="373"/>
      <c r="J117" s="527"/>
      <c r="K117" s="527"/>
      <c r="L117" s="568">
        <f t="shared" si="73"/>
        <v>0</v>
      </c>
      <c r="M117" s="141"/>
      <c r="N117" s="159">
        <f t="shared" si="49"/>
        <v>0</v>
      </c>
      <c r="O117" s="73"/>
      <c r="P117" s="1"/>
      <c r="Q117" s="1"/>
      <c r="R117" s="1"/>
      <c r="S117" s="1"/>
      <c r="T117" s="79"/>
      <c r="U117" s="489">
        <f t="shared" si="45"/>
        <v>0</v>
      </c>
      <c r="V117" s="414"/>
      <c r="W117" s="1"/>
      <c r="X117" s="79"/>
      <c r="Y117" s="79"/>
      <c r="Z117" s="79"/>
      <c r="AA117" s="44"/>
      <c r="AB117" s="168"/>
      <c r="AC117" s="190"/>
    </row>
    <row r="118" spans="1:29" ht="25.5" hidden="1" customHeight="1" x14ac:dyDescent="0.25">
      <c r="B118" s="54"/>
      <c r="C118" s="2"/>
      <c r="D118" s="798" t="s">
        <v>527</v>
      </c>
      <c r="E118" s="798"/>
      <c r="F118" s="227"/>
      <c r="G118" s="376"/>
      <c r="H118" s="376"/>
      <c r="I118" s="376"/>
      <c r="J118" s="530"/>
      <c r="K118" s="530"/>
      <c r="L118" s="571">
        <f t="shared" si="73"/>
        <v>0</v>
      </c>
      <c r="M118" s="151"/>
      <c r="N118" s="159">
        <f t="shared" si="49"/>
        <v>0</v>
      </c>
      <c r="O118" s="73"/>
      <c r="P118" s="1"/>
      <c r="Q118" s="1"/>
      <c r="R118" s="1"/>
      <c r="S118" s="1"/>
      <c r="T118" s="79"/>
      <c r="U118" s="489">
        <f t="shared" si="45"/>
        <v>0</v>
      </c>
      <c r="V118" s="414"/>
      <c r="W118" s="1"/>
      <c r="X118" s="79"/>
      <c r="Y118" s="79"/>
      <c r="Z118" s="79"/>
      <c r="AA118" s="44"/>
      <c r="AB118" s="168"/>
      <c r="AC118" s="190"/>
    </row>
    <row r="119" spans="1:29" ht="25.5" hidden="1" customHeight="1" x14ac:dyDescent="0.25">
      <c r="B119" s="54"/>
      <c r="C119" s="2"/>
      <c r="D119" s="798" t="s">
        <v>529</v>
      </c>
      <c r="E119" s="798"/>
      <c r="F119" s="227"/>
      <c r="G119" s="376"/>
      <c r="H119" s="376"/>
      <c r="I119" s="376"/>
      <c r="J119" s="530"/>
      <c r="K119" s="530"/>
      <c r="L119" s="571">
        <f t="shared" si="73"/>
        <v>0</v>
      </c>
      <c r="M119" s="151"/>
      <c r="N119" s="159">
        <f t="shared" si="49"/>
        <v>0</v>
      </c>
      <c r="O119" s="73"/>
      <c r="P119" s="1"/>
      <c r="Q119" s="1"/>
      <c r="R119" s="1"/>
      <c r="S119" s="1"/>
      <c r="T119" s="79"/>
      <c r="U119" s="489">
        <f t="shared" si="45"/>
        <v>0</v>
      </c>
      <c r="V119" s="414"/>
      <c r="W119" s="1"/>
      <c r="X119" s="79"/>
      <c r="Y119" s="79"/>
      <c r="Z119" s="79"/>
      <c r="AA119" s="44"/>
      <c r="AB119" s="168"/>
      <c r="AC119" s="190"/>
    </row>
    <row r="120" spans="1:29" s="41" customFormat="1" ht="27.75" hidden="1" customHeight="1" x14ac:dyDescent="0.25">
      <c r="A120" s="125" t="s">
        <v>233</v>
      </c>
      <c r="B120" s="106" t="s">
        <v>665</v>
      </c>
      <c r="C120" s="853" t="s">
        <v>809</v>
      </c>
      <c r="D120" s="854"/>
      <c r="E120" s="854"/>
      <c r="F120" s="226">
        <f t="shared" ref="F120:L120" si="74">F121+F122</f>
        <v>0</v>
      </c>
      <c r="G120" s="375">
        <f t="shared" si="74"/>
        <v>0</v>
      </c>
      <c r="H120" s="375">
        <f t="shared" si="74"/>
        <v>0</v>
      </c>
      <c r="I120" s="375">
        <f t="shared" si="74"/>
        <v>0</v>
      </c>
      <c r="J120" s="529">
        <f t="shared" ref="J120" si="75">J121+J122</f>
        <v>0</v>
      </c>
      <c r="K120" s="529">
        <f t="shared" si="74"/>
        <v>0</v>
      </c>
      <c r="L120" s="570">
        <f t="shared" si="74"/>
        <v>0</v>
      </c>
      <c r="M120" s="150">
        <f t="shared" ref="M120:AA120" si="76">M121+M122</f>
        <v>0</v>
      </c>
      <c r="N120" s="162">
        <f t="shared" si="49"/>
        <v>0</v>
      </c>
      <c r="O120" s="108">
        <f t="shared" si="76"/>
        <v>0</v>
      </c>
      <c r="P120" s="109">
        <f t="shared" si="76"/>
        <v>0</v>
      </c>
      <c r="Q120" s="109">
        <f t="shared" si="76"/>
        <v>0</v>
      </c>
      <c r="R120" s="109">
        <f t="shared" si="76"/>
        <v>0</v>
      </c>
      <c r="S120" s="109">
        <f t="shared" si="76"/>
        <v>0</v>
      </c>
      <c r="T120" s="112">
        <f t="shared" si="76"/>
        <v>0</v>
      </c>
      <c r="U120" s="491">
        <f t="shared" si="45"/>
        <v>0</v>
      </c>
      <c r="V120" s="416">
        <f t="shared" si="76"/>
        <v>0</v>
      </c>
      <c r="W120" s="109">
        <f t="shared" si="76"/>
        <v>0</v>
      </c>
      <c r="X120" s="112">
        <f t="shared" si="76"/>
        <v>0</v>
      </c>
      <c r="Y120" s="112">
        <f t="shared" si="76"/>
        <v>0</v>
      </c>
      <c r="Z120" s="112">
        <f t="shared" si="76"/>
        <v>0</v>
      </c>
      <c r="AA120" s="113">
        <f t="shared" si="76"/>
        <v>0</v>
      </c>
      <c r="AB120" s="168"/>
      <c r="AC120" s="190"/>
    </row>
    <row r="121" spans="1:29" ht="15.75" hidden="1" thickBot="1" x14ac:dyDescent="0.3">
      <c r="B121" s="54"/>
      <c r="C121" s="2"/>
      <c r="D121" s="801" t="s">
        <v>531</v>
      </c>
      <c r="E121" s="801"/>
      <c r="F121" s="217"/>
      <c r="G121" s="373"/>
      <c r="H121" s="373"/>
      <c r="I121" s="373"/>
      <c r="J121" s="527"/>
      <c r="K121" s="527"/>
      <c r="L121" s="568">
        <f t="shared" ref="L121:L122" si="77">SUM(O121:AA121)</f>
        <v>0</v>
      </c>
      <c r="M121" s="141"/>
      <c r="N121" s="159">
        <f t="shared" si="49"/>
        <v>0</v>
      </c>
      <c r="O121" s="73"/>
      <c r="P121" s="1"/>
      <c r="Q121" s="1"/>
      <c r="R121" s="1"/>
      <c r="S121" s="1"/>
      <c r="T121" s="79"/>
      <c r="U121" s="489">
        <f t="shared" si="45"/>
        <v>0</v>
      </c>
      <c r="V121" s="414"/>
      <c r="W121" s="1"/>
      <c r="X121" s="79"/>
      <c r="Y121" s="79"/>
      <c r="Z121" s="79"/>
      <c r="AA121" s="44"/>
      <c r="AB121" s="168"/>
      <c r="AC121" s="190"/>
    </row>
    <row r="122" spans="1:29" ht="25.5" hidden="1" customHeight="1" x14ac:dyDescent="0.25">
      <c r="B122" s="54"/>
      <c r="C122" s="2"/>
      <c r="D122" s="798" t="s">
        <v>530</v>
      </c>
      <c r="E122" s="798"/>
      <c r="F122" s="227"/>
      <c r="G122" s="376"/>
      <c r="H122" s="376"/>
      <c r="I122" s="376"/>
      <c r="J122" s="530"/>
      <c r="K122" s="530"/>
      <c r="L122" s="571">
        <f t="shared" si="77"/>
        <v>0</v>
      </c>
      <c r="M122" s="151"/>
      <c r="N122" s="159">
        <f t="shared" si="49"/>
        <v>0</v>
      </c>
      <c r="O122" s="73"/>
      <c r="P122" s="1"/>
      <c r="Q122" s="1"/>
      <c r="R122" s="1"/>
      <c r="S122" s="1"/>
      <c r="T122" s="79"/>
      <c r="U122" s="489">
        <f t="shared" si="45"/>
        <v>0</v>
      </c>
      <c r="V122" s="414"/>
      <c r="W122" s="1"/>
      <c r="X122" s="79"/>
      <c r="Y122" s="79"/>
      <c r="Z122" s="79"/>
      <c r="AA122" s="44"/>
      <c r="AB122" s="168"/>
      <c r="AC122" s="190"/>
    </row>
    <row r="123" spans="1:29" s="41" customFormat="1" ht="15.75" hidden="1" thickBot="1" x14ac:dyDescent="0.3">
      <c r="A123" s="125" t="s">
        <v>234</v>
      </c>
      <c r="B123" s="106" t="s">
        <v>667</v>
      </c>
      <c r="C123" s="853" t="s">
        <v>810</v>
      </c>
      <c r="D123" s="854"/>
      <c r="E123" s="854"/>
      <c r="F123" s="226">
        <f t="shared" ref="F123:L123" si="78">F124+F125+F126+F127+F128+F129+F130+F131+F132+F133+F134</f>
        <v>0</v>
      </c>
      <c r="G123" s="375">
        <f t="shared" si="78"/>
        <v>0</v>
      </c>
      <c r="H123" s="375">
        <f t="shared" si="78"/>
        <v>0</v>
      </c>
      <c r="I123" s="375">
        <f t="shared" si="78"/>
        <v>0</v>
      </c>
      <c r="J123" s="529">
        <f t="shared" ref="J123" si="79">J124+J125+J126+J127+J128+J129+J130+J131+J132+J133+J134</f>
        <v>0</v>
      </c>
      <c r="K123" s="529">
        <f t="shared" si="78"/>
        <v>0</v>
      </c>
      <c r="L123" s="570">
        <f t="shared" si="78"/>
        <v>0</v>
      </c>
      <c r="M123" s="150">
        <f t="shared" ref="M123:AA123" si="80">M124+M125+M126+M127+M128+M129+M130+M131+M132+M133+M134</f>
        <v>0</v>
      </c>
      <c r="N123" s="162">
        <f t="shared" si="49"/>
        <v>0</v>
      </c>
      <c r="O123" s="108">
        <f t="shared" si="80"/>
        <v>0</v>
      </c>
      <c r="P123" s="109">
        <f t="shared" si="80"/>
        <v>0</v>
      </c>
      <c r="Q123" s="109">
        <f t="shared" si="80"/>
        <v>0</v>
      </c>
      <c r="R123" s="109">
        <f t="shared" si="80"/>
        <v>0</v>
      </c>
      <c r="S123" s="109">
        <f t="shared" si="80"/>
        <v>0</v>
      </c>
      <c r="T123" s="112">
        <f t="shared" si="80"/>
        <v>0</v>
      </c>
      <c r="U123" s="491">
        <f t="shared" si="45"/>
        <v>0</v>
      </c>
      <c r="V123" s="416">
        <f t="shared" si="80"/>
        <v>0</v>
      </c>
      <c r="W123" s="109">
        <f t="shared" si="80"/>
        <v>0</v>
      </c>
      <c r="X123" s="112">
        <f t="shared" si="80"/>
        <v>0</v>
      </c>
      <c r="Y123" s="112">
        <f t="shared" si="80"/>
        <v>0</v>
      </c>
      <c r="Z123" s="112">
        <f t="shared" si="80"/>
        <v>0</v>
      </c>
      <c r="AA123" s="113">
        <f t="shared" si="80"/>
        <v>0</v>
      </c>
      <c r="AB123" s="168"/>
      <c r="AC123" s="190"/>
    </row>
    <row r="124" spans="1:29" ht="15.75" hidden="1" thickBot="1" x14ac:dyDescent="0.3">
      <c r="B124" s="54"/>
      <c r="C124" s="2"/>
      <c r="D124" s="801" t="s">
        <v>354</v>
      </c>
      <c r="E124" s="801"/>
      <c r="F124" s="217"/>
      <c r="G124" s="373"/>
      <c r="H124" s="373"/>
      <c r="I124" s="373"/>
      <c r="J124" s="527"/>
      <c r="K124" s="527"/>
      <c r="L124" s="568">
        <f t="shared" ref="L124:L137" si="81">SUM(O124:AA124)</f>
        <v>0</v>
      </c>
      <c r="M124" s="141"/>
      <c r="N124" s="159">
        <f t="shared" si="49"/>
        <v>0</v>
      </c>
      <c r="O124" s="73"/>
      <c r="P124" s="1"/>
      <c r="Q124" s="1"/>
      <c r="R124" s="1"/>
      <c r="S124" s="1"/>
      <c r="T124" s="79"/>
      <c r="U124" s="489">
        <f t="shared" si="45"/>
        <v>0</v>
      </c>
      <c r="V124" s="414"/>
      <c r="W124" s="1"/>
      <c r="X124" s="79"/>
      <c r="Y124" s="79"/>
      <c r="Z124" s="79"/>
      <c r="AA124" s="44"/>
      <c r="AB124" s="168"/>
      <c r="AC124" s="190"/>
    </row>
    <row r="125" spans="1:29" ht="15.75" hidden="1" thickBot="1" x14ac:dyDescent="0.3">
      <c r="B125" s="54"/>
      <c r="C125" s="2"/>
      <c r="D125" s="801" t="s">
        <v>357</v>
      </c>
      <c r="E125" s="801"/>
      <c r="F125" s="217"/>
      <c r="G125" s="373"/>
      <c r="H125" s="373"/>
      <c r="I125" s="373"/>
      <c r="J125" s="527"/>
      <c r="K125" s="527"/>
      <c r="L125" s="568">
        <f t="shared" si="81"/>
        <v>0</v>
      </c>
      <c r="M125" s="141"/>
      <c r="N125" s="159">
        <f t="shared" si="49"/>
        <v>0</v>
      </c>
      <c r="O125" s="73"/>
      <c r="P125" s="1"/>
      <c r="Q125" s="1"/>
      <c r="R125" s="1"/>
      <c r="S125" s="1"/>
      <c r="T125" s="79"/>
      <c r="U125" s="489">
        <f t="shared" si="45"/>
        <v>0</v>
      </c>
      <c r="V125" s="414"/>
      <c r="W125" s="1"/>
      <c r="X125" s="79"/>
      <c r="Y125" s="79"/>
      <c r="Z125" s="79"/>
      <c r="AA125" s="44"/>
      <c r="AB125" s="168"/>
      <c r="AC125" s="190"/>
    </row>
    <row r="126" spans="1:29" ht="15.75" hidden="1" thickBot="1" x14ac:dyDescent="0.3">
      <c r="B126" s="54"/>
      <c r="C126" s="2"/>
      <c r="D126" s="801" t="s">
        <v>358</v>
      </c>
      <c r="E126" s="801"/>
      <c r="F126" s="217"/>
      <c r="G126" s="373"/>
      <c r="H126" s="373"/>
      <c r="I126" s="373"/>
      <c r="J126" s="527"/>
      <c r="K126" s="527"/>
      <c r="L126" s="568">
        <f t="shared" si="81"/>
        <v>0</v>
      </c>
      <c r="M126" s="141"/>
      <c r="N126" s="159">
        <f t="shared" si="49"/>
        <v>0</v>
      </c>
      <c r="O126" s="73"/>
      <c r="P126" s="1"/>
      <c r="Q126" s="1"/>
      <c r="R126" s="1"/>
      <c r="S126" s="1"/>
      <c r="T126" s="79"/>
      <c r="U126" s="489">
        <f t="shared" si="45"/>
        <v>0</v>
      </c>
      <c r="V126" s="414"/>
      <c r="W126" s="1"/>
      <c r="X126" s="79"/>
      <c r="Y126" s="79"/>
      <c r="Z126" s="79"/>
      <c r="AA126" s="44"/>
      <c r="AB126" s="168"/>
      <c r="AC126" s="190"/>
    </row>
    <row r="127" spans="1:29" ht="15.75" hidden="1" thickBot="1" x14ac:dyDescent="0.3">
      <c r="B127" s="54"/>
      <c r="C127" s="2"/>
      <c r="D127" s="801" t="s">
        <v>355</v>
      </c>
      <c r="E127" s="801"/>
      <c r="F127" s="217"/>
      <c r="G127" s="373"/>
      <c r="H127" s="373"/>
      <c r="I127" s="373"/>
      <c r="J127" s="527"/>
      <c r="K127" s="527"/>
      <c r="L127" s="568">
        <f t="shared" si="81"/>
        <v>0</v>
      </c>
      <c r="M127" s="141"/>
      <c r="N127" s="159">
        <f t="shared" si="49"/>
        <v>0</v>
      </c>
      <c r="O127" s="73"/>
      <c r="P127" s="1"/>
      <c r="Q127" s="1"/>
      <c r="R127" s="1"/>
      <c r="S127" s="1"/>
      <c r="T127" s="79"/>
      <c r="U127" s="489">
        <f t="shared" si="45"/>
        <v>0</v>
      </c>
      <c r="V127" s="414"/>
      <c r="W127" s="1"/>
      <c r="X127" s="79"/>
      <c r="Y127" s="79"/>
      <c r="Z127" s="79"/>
      <c r="AA127" s="44"/>
      <c r="AB127" s="168"/>
      <c r="AC127" s="190"/>
    </row>
    <row r="128" spans="1:29" ht="15.75" hidden="1" thickBot="1" x14ac:dyDescent="0.3">
      <c r="B128" s="54"/>
      <c r="C128" s="2"/>
      <c r="D128" s="801" t="s">
        <v>811</v>
      </c>
      <c r="E128" s="801"/>
      <c r="F128" s="217"/>
      <c r="G128" s="373"/>
      <c r="H128" s="373"/>
      <c r="I128" s="373"/>
      <c r="J128" s="527"/>
      <c r="K128" s="527"/>
      <c r="L128" s="568">
        <f t="shared" si="81"/>
        <v>0</v>
      </c>
      <c r="M128" s="141"/>
      <c r="N128" s="159">
        <f t="shared" si="49"/>
        <v>0</v>
      </c>
      <c r="O128" s="73"/>
      <c r="P128" s="1"/>
      <c r="Q128" s="1"/>
      <c r="R128" s="1"/>
      <c r="S128" s="1"/>
      <c r="T128" s="79"/>
      <c r="U128" s="489">
        <f t="shared" si="45"/>
        <v>0</v>
      </c>
      <c r="V128" s="414"/>
      <c r="W128" s="1"/>
      <c r="X128" s="79"/>
      <c r="Y128" s="79"/>
      <c r="Z128" s="79"/>
      <c r="AA128" s="44"/>
      <c r="AB128" s="168"/>
      <c r="AC128" s="190"/>
    </row>
    <row r="129" spans="1:29" ht="25.5" hidden="1" customHeight="1" x14ac:dyDescent="0.25">
      <c r="B129" s="54"/>
      <c r="C129" s="2"/>
      <c r="D129" s="798" t="s">
        <v>532</v>
      </c>
      <c r="E129" s="798"/>
      <c r="F129" s="227"/>
      <c r="G129" s="376"/>
      <c r="H129" s="376"/>
      <c r="I129" s="376"/>
      <c r="J129" s="530"/>
      <c r="K129" s="530"/>
      <c r="L129" s="571">
        <f t="shared" si="81"/>
        <v>0</v>
      </c>
      <c r="M129" s="151"/>
      <c r="N129" s="159">
        <f t="shared" si="49"/>
        <v>0</v>
      </c>
      <c r="O129" s="73"/>
      <c r="P129" s="1"/>
      <c r="Q129" s="1"/>
      <c r="R129" s="1"/>
      <c r="S129" s="1"/>
      <c r="T129" s="79"/>
      <c r="U129" s="489">
        <f t="shared" si="45"/>
        <v>0</v>
      </c>
      <c r="V129" s="414"/>
      <c r="W129" s="1"/>
      <c r="X129" s="79"/>
      <c r="Y129" s="79"/>
      <c r="Z129" s="79"/>
      <c r="AA129" s="44"/>
      <c r="AB129" s="168"/>
      <c r="AC129" s="190"/>
    </row>
    <row r="130" spans="1:29" ht="25.5" hidden="1" customHeight="1" x14ac:dyDescent="0.25">
      <c r="B130" s="54"/>
      <c r="C130" s="2"/>
      <c r="D130" s="798" t="s">
        <v>533</v>
      </c>
      <c r="E130" s="798"/>
      <c r="F130" s="227"/>
      <c r="G130" s="376"/>
      <c r="H130" s="376"/>
      <c r="I130" s="376"/>
      <c r="J130" s="530"/>
      <c r="K130" s="530"/>
      <c r="L130" s="571">
        <f t="shared" si="81"/>
        <v>0</v>
      </c>
      <c r="M130" s="151"/>
      <c r="N130" s="159">
        <f t="shared" si="49"/>
        <v>0</v>
      </c>
      <c r="O130" s="73"/>
      <c r="P130" s="1"/>
      <c r="Q130" s="1"/>
      <c r="R130" s="1"/>
      <c r="S130" s="1"/>
      <c r="T130" s="79"/>
      <c r="U130" s="489">
        <f t="shared" si="45"/>
        <v>0</v>
      </c>
      <c r="V130" s="414"/>
      <c r="W130" s="1"/>
      <c r="X130" s="79"/>
      <c r="Y130" s="79"/>
      <c r="Z130" s="79"/>
      <c r="AA130" s="44"/>
      <c r="AB130" s="168"/>
      <c r="AC130" s="190"/>
    </row>
    <row r="131" spans="1:29" ht="15.75" hidden="1" thickBot="1" x14ac:dyDescent="0.3">
      <c r="B131" s="54"/>
      <c r="C131" s="2"/>
      <c r="D131" s="801" t="s">
        <v>364</v>
      </c>
      <c r="E131" s="801"/>
      <c r="F131" s="217"/>
      <c r="G131" s="373"/>
      <c r="H131" s="373"/>
      <c r="I131" s="373"/>
      <c r="J131" s="527"/>
      <c r="K131" s="527"/>
      <c r="L131" s="568">
        <f t="shared" si="81"/>
        <v>0</v>
      </c>
      <c r="M131" s="141"/>
      <c r="N131" s="159">
        <f t="shared" si="49"/>
        <v>0</v>
      </c>
      <c r="O131" s="73"/>
      <c r="P131" s="1"/>
      <c r="Q131" s="1"/>
      <c r="R131" s="1"/>
      <c r="S131" s="1"/>
      <c r="T131" s="79"/>
      <c r="U131" s="489">
        <f t="shared" si="45"/>
        <v>0</v>
      </c>
      <c r="V131" s="414"/>
      <c r="W131" s="1"/>
      <c r="X131" s="79"/>
      <c r="Y131" s="79"/>
      <c r="Z131" s="79"/>
      <c r="AA131" s="44"/>
      <c r="AB131" s="168"/>
      <c r="AC131" s="190"/>
    </row>
    <row r="132" spans="1:29" ht="15.75" hidden="1" thickBot="1" x14ac:dyDescent="0.3">
      <c r="B132" s="54"/>
      <c r="C132" s="2"/>
      <c r="D132" s="801" t="s">
        <v>356</v>
      </c>
      <c r="E132" s="801"/>
      <c r="F132" s="217"/>
      <c r="G132" s="373"/>
      <c r="H132" s="373"/>
      <c r="I132" s="373"/>
      <c r="J132" s="527"/>
      <c r="K132" s="527"/>
      <c r="L132" s="568">
        <f t="shared" si="81"/>
        <v>0</v>
      </c>
      <c r="M132" s="141"/>
      <c r="N132" s="159">
        <f t="shared" si="49"/>
        <v>0</v>
      </c>
      <c r="O132" s="73"/>
      <c r="P132" s="1"/>
      <c r="Q132" s="1"/>
      <c r="R132" s="1"/>
      <c r="S132" s="1"/>
      <c r="T132" s="79"/>
      <c r="U132" s="489">
        <f t="shared" si="45"/>
        <v>0</v>
      </c>
      <c r="V132" s="414"/>
      <c r="W132" s="1"/>
      <c r="X132" s="79"/>
      <c r="Y132" s="79"/>
      <c r="Z132" s="79"/>
      <c r="AA132" s="44"/>
      <c r="AB132" s="168"/>
      <c r="AC132" s="190"/>
    </row>
    <row r="133" spans="1:29" ht="25.5" hidden="1" customHeight="1" x14ac:dyDescent="0.25">
      <c r="B133" s="54"/>
      <c r="C133" s="2"/>
      <c r="D133" s="798" t="s">
        <v>534</v>
      </c>
      <c r="E133" s="798"/>
      <c r="F133" s="227"/>
      <c r="G133" s="376"/>
      <c r="H133" s="376"/>
      <c r="I133" s="376"/>
      <c r="J133" s="530"/>
      <c r="K133" s="530"/>
      <c r="L133" s="571">
        <f t="shared" si="81"/>
        <v>0</v>
      </c>
      <c r="M133" s="151"/>
      <c r="N133" s="159">
        <f t="shared" si="49"/>
        <v>0</v>
      </c>
      <c r="O133" s="73"/>
      <c r="P133" s="1"/>
      <c r="Q133" s="1"/>
      <c r="R133" s="1"/>
      <c r="S133" s="1"/>
      <c r="T133" s="79"/>
      <c r="U133" s="489">
        <f t="shared" si="45"/>
        <v>0</v>
      </c>
      <c r="V133" s="414"/>
      <c r="W133" s="1"/>
      <c r="X133" s="79"/>
      <c r="Y133" s="79"/>
      <c r="Z133" s="79"/>
      <c r="AA133" s="44"/>
      <c r="AB133" s="168"/>
      <c r="AC133" s="190"/>
    </row>
    <row r="134" spans="1:29" ht="15.75" hidden="1" thickBot="1" x14ac:dyDescent="0.3">
      <c r="B134" s="54"/>
      <c r="C134" s="2"/>
      <c r="D134" s="801" t="s">
        <v>535</v>
      </c>
      <c r="E134" s="801"/>
      <c r="F134" s="217"/>
      <c r="G134" s="373"/>
      <c r="H134" s="373"/>
      <c r="I134" s="373"/>
      <c r="J134" s="527"/>
      <c r="K134" s="527"/>
      <c r="L134" s="568">
        <f t="shared" si="81"/>
        <v>0</v>
      </c>
      <c r="M134" s="141"/>
      <c r="N134" s="159">
        <f t="shared" si="49"/>
        <v>0</v>
      </c>
      <c r="O134" s="73"/>
      <c r="P134" s="1"/>
      <c r="Q134" s="1"/>
      <c r="R134" s="1"/>
      <c r="S134" s="1"/>
      <c r="T134" s="79"/>
      <c r="U134" s="489">
        <f t="shared" ref="U134:U197" si="82">SUM(O134:T134)</f>
        <v>0</v>
      </c>
      <c r="V134" s="414"/>
      <c r="W134" s="1"/>
      <c r="X134" s="79"/>
      <c r="Y134" s="79"/>
      <c r="Z134" s="79"/>
      <c r="AA134" s="44"/>
      <c r="AB134" s="168"/>
      <c r="AC134" s="190"/>
    </row>
    <row r="135" spans="1:29" s="41" customFormat="1" ht="15.75" hidden="1" thickBot="1" x14ac:dyDescent="0.3">
      <c r="A135" s="125" t="s">
        <v>235</v>
      </c>
      <c r="B135" s="106" t="s">
        <v>666</v>
      </c>
      <c r="C135" s="811" t="s">
        <v>236</v>
      </c>
      <c r="D135" s="812"/>
      <c r="E135" s="812"/>
      <c r="F135" s="228"/>
      <c r="G135" s="377"/>
      <c r="H135" s="377"/>
      <c r="I135" s="377"/>
      <c r="J135" s="531"/>
      <c r="K135" s="531"/>
      <c r="L135" s="572">
        <f t="shared" si="81"/>
        <v>0</v>
      </c>
      <c r="M135" s="152"/>
      <c r="N135" s="162">
        <f t="shared" si="49"/>
        <v>0</v>
      </c>
      <c r="O135" s="108"/>
      <c r="P135" s="109"/>
      <c r="Q135" s="109"/>
      <c r="R135" s="109"/>
      <c r="S135" s="109"/>
      <c r="T135" s="112"/>
      <c r="U135" s="491">
        <f t="shared" si="82"/>
        <v>0</v>
      </c>
      <c r="V135" s="416"/>
      <c r="W135" s="109"/>
      <c r="X135" s="112"/>
      <c r="Y135" s="112"/>
      <c r="Z135" s="112"/>
      <c r="AA135" s="113"/>
      <c r="AB135" s="168"/>
      <c r="AC135" s="190"/>
    </row>
    <row r="136" spans="1:29" s="41" customFormat="1" ht="15.75" hidden="1" thickBot="1" x14ac:dyDescent="0.3">
      <c r="A136" s="125" t="s">
        <v>237</v>
      </c>
      <c r="B136" s="106" t="s">
        <v>668</v>
      </c>
      <c r="C136" s="811" t="s">
        <v>238</v>
      </c>
      <c r="D136" s="812"/>
      <c r="E136" s="812"/>
      <c r="F136" s="228"/>
      <c r="G136" s="377"/>
      <c r="H136" s="377"/>
      <c r="I136" s="377"/>
      <c r="J136" s="531"/>
      <c r="K136" s="531"/>
      <c r="L136" s="572">
        <f t="shared" si="81"/>
        <v>0</v>
      </c>
      <c r="M136" s="152"/>
      <c r="N136" s="162">
        <f t="shared" si="49"/>
        <v>0</v>
      </c>
      <c r="O136" s="108"/>
      <c r="P136" s="109"/>
      <c r="Q136" s="109"/>
      <c r="R136" s="109"/>
      <c r="S136" s="109"/>
      <c r="T136" s="112"/>
      <c r="U136" s="491">
        <f t="shared" si="82"/>
        <v>0</v>
      </c>
      <c r="V136" s="416"/>
      <c r="W136" s="109"/>
      <c r="X136" s="112"/>
      <c r="Y136" s="112"/>
      <c r="Z136" s="112"/>
      <c r="AA136" s="113"/>
      <c r="AB136" s="168"/>
      <c r="AC136" s="190"/>
    </row>
    <row r="137" spans="1:29" s="41" customFormat="1" ht="15.75" hidden="1" thickBot="1" x14ac:dyDescent="0.3">
      <c r="A137" s="125" t="s">
        <v>239</v>
      </c>
      <c r="B137" s="106" t="s">
        <v>669</v>
      </c>
      <c r="C137" s="811" t="s">
        <v>240</v>
      </c>
      <c r="D137" s="812"/>
      <c r="E137" s="812"/>
      <c r="F137" s="228"/>
      <c r="G137" s="377"/>
      <c r="H137" s="377"/>
      <c r="I137" s="377"/>
      <c r="J137" s="531"/>
      <c r="K137" s="531"/>
      <c r="L137" s="572">
        <f t="shared" si="81"/>
        <v>0</v>
      </c>
      <c r="M137" s="152"/>
      <c r="N137" s="162">
        <f t="shared" ref="N137:N200" si="83">SUM(L137:M137)</f>
        <v>0</v>
      </c>
      <c r="O137" s="108"/>
      <c r="P137" s="109"/>
      <c r="Q137" s="109"/>
      <c r="R137" s="109"/>
      <c r="S137" s="109"/>
      <c r="T137" s="112"/>
      <c r="U137" s="491">
        <f t="shared" si="82"/>
        <v>0</v>
      </c>
      <c r="V137" s="416"/>
      <c r="W137" s="109"/>
      <c r="X137" s="112"/>
      <c r="Y137" s="112"/>
      <c r="Z137" s="112"/>
      <c r="AA137" s="113"/>
      <c r="AB137" s="168"/>
      <c r="AC137" s="190"/>
    </row>
    <row r="138" spans="1:29" s="41" customFormat="1" ht="15.75" hidden="1" thickBot="1" x14ac:dyDescent="0.3">
      <c r="A138" s="125" t="s">
        <v>241</v>
      </c>
      <c r="B138" s="106" t="s">
        <v>670</v>
      </c>
      <c r="C138" s="811" t="s">
        <v>242</v>
      </c>
      <c r="D138" s="812"/>
      <c r="E138" s="812"/>
      <c r="F138" s="228">
        <f t="shared" ref="F138:L138" si="84">F139+F140+F141+F142+F143+F144+F145+F146+F147+F148</f>
        <v>0</v>
      </c>
      <c r="G138" s="377">
        <f t="shared" si="84"/>
        <v>0</v>
      </c>
      <c r="H138" s="377">
        <f t="shared" si="84"/>
        <v>0</v>
      </c>
      <c r="I138" s="377">
        <f t="shared" si="84"/>
        <v>0</v>
      </c>
      <c r="J138" s="531">
        <f t="shared" ref="J138" si="85">J139+J140+J141+J142+J143+J144+J145+J146+J147+J148</f>
        <v>0</v>
      </c>
      <c r="K138" s="531">
        <f t="shared" si="84"/>
        <v>0</v>
      </c>
      <c r="L138" s="572">
        <f t="shared" si="84"/>
        <v>0</v>
      </c>
      <c r="M138" s="152">
        <f t="shared" ref="M138:AA138" si="86">M139+M140+M141+M142+M143+M144+M145+M146+M147+M148</f>
        <v>0</v>
      </c>
      <c r="N138" s="162">
        <f t="shared" si="83"/>
        <v>0</v>
      </c>
      <c r="O138" s="108">
        <f t="shared" si="86"/>
        <v>0</v>
      </c>
      <c r="P138" s="109">
        <f t="shared" si="86"/>
        <v>0</v>
      </c>
      <c r="Q138" s="109">
        <f t="shared" si="86"/>
        <v>0</v>
      </c>
      <c r="R138" s="109">
        <f t="shared" si="86"/>
        <v>0</v>
      </c>
      <c r="S138" s="109">
        <f t="shared" si="86"/>
        <v>0</v>
      </c>
      <c r="T138" s="112">
        <f t="shared" si="86"/>
        <v>0</v>
      </c>
      <c r="U138" s="491">
        <f t="shared" si="82"/>
        <v>0</v>
      </c>
      <c r="V138" s="416">
        <f t="shared" si="86"/>
        <v>0</v>
      </c>
      <c r="W138" s="109">
        <f t="shared" si="86"/>
        <v>0</v>
      </c>
      <c r="X138" s="112">
        <f t="shared" si="86"/>
        <v>0</v>
      </c>
      <c r="Y138" s="112">
        <f t="shared" si="86"/>
        <v>0</v>
      </c>
      <c r="Z138" s="112">
        <f t="shared" si="86"/>
        <v>0</v>
      </c>
      <c r="AA138" s="113">
        <f t="shared" si="86"/>
        <v>0</v>
      </c>
      <c r="AB138" s="168"/>
      <c r="AC138" s="190"/>
    </row>
    <row r="139" spans="1:29" ht="15.75" hidden="1" thickBot="1" x14ac:dyDescent="0.3">
      <c r="B139" s="54"/>
      <c r="C139" s="2"/>
      <c r="D139" s="801" t="s">
        <v>359</v>
      </c>
      <c r="E139" s="801"/>
      <c r="F139" s="217"/>
      <c r="G139" s="373"/>
      <c r="H139" s="373"/>
      <c r="I139" s="373"/>
      <c r="J139" s="527"/>
      <c r="K139" s="527"/>
      <c r="L139" s="568">
        <f t="shared" ref="L139:L149" si="87">SUM(O139:AA139)</f>
        <v>0</v>
      </c>
      <c r="M139" s="141"/>
      <c r="N139" s="159">
        <f t="shared" si="83"/>
        <v>0</v>
      </c>
      <c r="O139" s="73"/>
      <c r="P139" s="1"/>
      <c r="Q139" s="1"/>
      <c r="R139" s="1"/>
      <c r="S139" s="1"/>
      <c r="T139" s="79"/>
      <c r="U139" s="489">
        <f t="shared" si="82"/>
        <v>0</v>
      </c>
      <c r="V139" s="414"/>
      <c r="W139" s="1"/>
      <c r="X139" s="79"/>
      <c r="Y139" s="79"/>
      <c r="Z139" s="79"/>
      <c r="AA139" s="44"/>
      <c r="AB139" s="168"/>
      <c r="AC139" s="190"/>
    </row>
    <row r="140" spans="1:29" ht="15.75" hidden="1" thickBot="1" x14ac:dyDescent="0.3">
      <c r="B140" s="54"/>
      <c r="C140" s="2"/>
      <c r="D140" s="801" t="s">
        <v>360</v>
      </c>
      <c r="E140" s="801"/>
      <c r="F140" s="217"/>
      <c r="G140" s="373"/>
      <c r="H140" s="373"/>
      <c r="I140" s="373"/>
      <c r="J140" s="527"/>
      <c r="K140" s="527"/>
      <c r="L140" s="568">
        <f t="shared" si="87"/>
        <v>0</v>
      </c>
      <c r="M140" s="141"/>
      <c r="N140" s="159">
        <f t="shared" si="83"/>
        <v>0</v>
      </c>
      <c r="O140" s="73"/>
      <c r="P140" s="1"/>
      <c r="Q140" s="1"/>
      <c r="R140" s="1"/>
      <c r="S140" s="1"/>
      <c r="T140" s="79"/>
      <c r="U140" s="489">
        <f t="shared" si="82"/>
        <v>0</v>
      </c>
      <c r="V140" s="414"/>
      <c r="W140" s="1"/>
      <c r="X140" s="79"/>
      <c r="Y140" s="79"/>
      <c r="Z140" s="79"/>
      <c r="AA140" s="44"/>
      <c r="AB140" s="168"/>
      <c r="AC140" s="190"/>
    </row>
    <row r="141" spans="1:29" ht="15.75" hidden="1" thickBot="1" x14ac:dyDescent="0.3">
      <c r="B141" s="54"/>
      <c r="C141" s="2"/>
      <c r="D141" s="801" t="s">
        <v>361</v>
      </c>
      <c r="E141" s="801"/>
      <c r="F141" s="217"/>
      <c r="G141" s="373"/>
      <c r="H141" s="373"/>
      <c r="I141" s="373"/>
      <c r="J141" s="527"/>
      <c r="K141" s="527"/>
      <c r="L141" s="568">
        <f t="shared" si="87"/>
        <v>0</v>
      </c>
      <c r="M141" s="141"/>
      <c r="N141" s="159">
        <f t="shared" si="83"/>
        <v>0</v>
      </c>
      <c r="O141" s="73"/>
      <c r="P141" s="1"/>
      <c r="Q141" s="1"/>
      <c r="R141" s="1"/>
      <c r="S141" s="1"/>
      <c r="T141" s="79"/>
      <c r="U141" s="489">
        <f t="shared" si="82"/>
        <v>0</v>
      </c>
      <c r="V141" s="414"/>
      <c r="W141" s="1"/>
      <c r="X141" s="79"/>
      <c r="Y141" s="79"/>
      <c r="Z141" s="79"/>
      <c r="AA141" s="44"/>
      <c r="AB141" s="168"/>
      <c r="AC141" s="190"/>
    </row>
    <row r="142" spans="1:29" ht="15.75" hidden="1" thickBot="1" x14ac:dyDescent="0.3">
      <c r="B142" s="54"/>
      <c r="C142" s="2"/>
      <c r="D142" s="801" t="s">
        <v>362</v>
      </c>
      <c r="E142" s="801"/>
      <c r="F142" s="217"/>
      <c r="G142" s="373"/>
      <c r="H142" s="373"/>
      <c r="I142" s="373"/>
      <c r="J142" s="527"/>
      <c r="K142" s="527"/>
      <c r="L142" s="568">
        <f t="shared" si="87"/>
        <v>0</v>
      </c>
      <c r="M142" s="141"/>
      <c r="N142" s="159">
        <f t="shared" si="83"/>
        <v>0</v>
      </c>
      <c r="O142" s="73"/>
      <c r="P142" s="1"/>
      <c r="Q142" s="1"/>
      <c r="R142" s="1"/>
      <c r="S142" s="1"/>
      <c r="T142" s="79"/>
      <c r="U142" s="489">
        <f t="shared" si="82"/>
        <v>0</v>
      </c>
      <c r="V142" s="414"/>
      <c r="W142" s="1"/>
      <c r="X142" s="79"/>
      <c r="Y142" s="79"/>
      <c r="Z142" s="79"/>
      <c r="AA142" s="44"/>
      <c r="AB142" s="168"/>
      <c r="AC142" s="190"/>
    </row>
    <row r="143" spans="1:29" ht="15.75" hidden="1" thickBot="1" x14ac:dyDescent="0.3">
      <c r="B143" s="54"/>
      <c r="C143" s="2"/>
      <c r="D143" s="801" t="s">
        <v>363</v>
      </c>
      <c r="E143" s="801"/>
      <c r="F143" s="217"/>
      <c r="G143" s="373"/>
      <c r="H143" s="373"/>
      <c r="I143" s="373"/>
      <c r="J143" s="527"/>
      <c r="K143" s="527"/>
      <c r="L143" s="568">
        <f t="shared" si="87"/>
        <v>0</v>
      </c>
      <c r="M143" s="141"/>
      <c r="N143" s="159">
        <f t="shared" si="83"/>
        <v>0</v>
      </c>
      <c r="O143" s="73"/>
      <c r="P143" s="1"/>
      <c r="Q143" s="1"/>
      <c r="R143" s="1"/>
      <c r="S143" s="1"/>
      <c r="T143" s="79"/>
      <c r="U143" s="489">
        <f t="shared" si="82"/>
        <v>0</v>
      </c>
      <c r="V143" s="414"/>
      <c r="W143" s="1"/>
      <c r="X143" s="79"/>
      <c r="Y143" s="79"/>
      <c r="Z143" s="79"/>
      <c r="AA143" s="44"/>
      <c r="AB143" s="168"/>
      <c r="AC143" s="190"/>
    </row>
    <row r="144" spans="1:29" ht="25.5" hidden="1" customHeight="1" x14ac:dyDescent="0.25">
      <c r="B144" s="54"/>
      <c r="C144" s="2"/>
      <c r="D144" s="798" t="s">
        <v>536</v>
      </c>
      <c r="E144" s="798"/>
      <c r="F144" s="227"/>
      <c r="G144" s="376"/>
      <c r="H144" s="376"/>
      <c r="I144" s="376"/>
      <c r="J144" s="530"/>
      <c r="K144" s="530"/>
      <c r="L144" s="571">
        <f t="shared" si="87"/>
        <v>0</v>
      </c>
      <c r="M144" s="151"/>
      <c r="N144" s="159">
        <f t="shared" si="83"/>
        <v>0</v>
      </c>
      <c r="O144" s="73"/>
      <c r="P144" s="1"/>
      <c r="Q144" s="1"/>
      <c r="R144" s="1"/>
      <c r="S144" s="1"/>
      <c r="T144" s="79"/>
      <c r="U144" s="489">
        <f t="shared" si="82"/>
        <v>0</v>
      </c>
      <c r="V144" s="414"/>
      <c r="W144" s="1"/>
      <c r="X144" s="79"/>
      <c r="Y144" s="79"/>
      <c r="Z144" s="79"/>
      <c r="AA144" s="44"/>
      <c r="AB144" s="168"/>
      <c r="AC144" s="190"/>
    </row>
    <row r="145" spans="1:29" ht="25.5" hidden="1" customHeight="1" x14ac:dyDescent="0.25">
      <c r="B145" s="54"/>
      <c r="C145" s="2"/>
      <c r="D145" s="798" t="s">
        <v>539</v>
      </c>
      <c r="E145" s="798"/>
      <c r="F145" s="227"/>
      <c r="G145" s="376"/>
      <c r="H145" s="376"/>
      <c r="I145" s="376"/>
      <c r="J145" s="530"/>
      <c r="K145" s="530"/>
      <c r="L145" s="571">
        <f t="shared" si="87"/>
        <v>0</v>
      </c>
      <c r="M145" s="151"/>
      <c r="N145" s="159">
        <f t="shared" si="83"/>
        <v>0</v>
      </c>
      <c r="O145" s="73"/>
      <c r="P145" s="1"/>
      <c r="Q145" s="1"/>
      <c r="R145" s="1"/>
      <c r="S145" s="1"/>
      <c r="T145" s="79"/>
      <c r="U145" s="489">
        <f t="shared" si="82"/>
        <v>0</v>
      </c>
      <c r="V145" s="414"/>
      <c r="W145" s="1"/>
      <c r="X145" s="79"/>
      <c r="Y145" s="79"/>
      <c r="Z145" s="79"/>
      <c r="AA145" s="44"/>
      <c r="AB145" s="168"/>
      <c r="AC145" s="190"/>
    </row>
    <row r="146" spans="1:29" ht="15.75" hidden="1" thickBot="1" x14ac:dyDescent="0.3">
      <c r="B146" s="54"/>
      <c r="C146" s="2"/>
      <c r="D146" s="801" t="s">
        <v>365</v>
      </c>
      <c r="E146" s="801"/>
      <c r="F146" s="217"/>
      <c r="G146" s="373"/>
      <c r="H146" s="373"/>
      <c r="I146" s="373"/>
      <c r="J146" s="527"/>
      <c r="K146" s="527"/>
      <c r="L146" s="568">
        <f t="shared" si="87"/>
        <v>0</v>
      </c>
      <c r="M146" s="141"/>
      <c r="N146" s="159">
        <f t="shared" si="83"/>
        <v>0</v>
      </c>
      <c r="O146" s="73"/>
      <c r="P146" s="1"/>
      <c r="Q146" s="1"/>
      <c r="R146" s="1"/>
      <c r="S146" s="1"/>
      <c r="T146" s="79"/>
      <c r="U146" s="489">
        <f t="shared" si="82"/>
        <v>0</v>
      </c>
      <c r="V146" s="414"/>
      <c r="W146" s="1"/>
      <c r="X146" s="79"/>
      <c r="Y146" s="79"/>
      <c r="Z146" s="79"/>
      <c r="AA146" s="44"/>
      <c r="AB146" s="168"/>
      <c r="AC146" s="190"/>
    </row>
    <row r="147" spans="1:29" ht="25.5" hidden="1" customHeight="1" x14ac:dyDescent="0.25">
      <c r="B147" s="54"/>
      <c r="C147" s="2"/>
      <c r="D147" s="798" t="s">
        <v>542</v>
      </c>
      <c r="E147" s="798"/>
      <c r="F147" s="227"/>
      <c r="G147" s="376"/>
      <c r="H147" s="376"/>
      <c r="I147" s="376"/>
      <c r="J147" s="530"/>
      <c r="K147" s="530"/>
      <c r="L147" s="571">
        <f t="shared" si="87"/>
        <v>0</v>
      </c>
      <c r="M147" s="151"/>
      <c r="N147" s="159">
        <f t="shared" si="83"/>
        <v>0</v>
      </c>
      <c r="O147" s="73"/>
      <c r="P147" s="1"/>
      <c r="Q147" s="1"/>
      <c r="R147" s="1"/>
      <c r="S147" s="1"/>
      <c r="T147" s="79"/>
      <c r="U147" s="489">
        <f t="shared" si="82"/>
        <v>0</v>
      </c>
      <c r="V147" s="414"/>
      <c r="W147" s="1"/>
      <c r="X147" s="79"/>
      <c r="Y147" s="79"/>
      <c r="Z147" s="79"/>
      <c r="AA147" s="44"/>
      <c r="AB147" s="168"/>
      <c r="AC147" s="190"/>
    </row>
    <row r="148" spans="1:29" ht="15.75" hidden="1" thickBot="1" x14ac:dyDescent="0.3">
      <c r="B148" s="54"/>
      <c r="C148" s="2"/>
      <c r="D148" s="801" t="s">
        <v>543</v>
      </c>
      <c r="E148" s="801"/>
      <c r="F148" s="217"/>
      <c r="G148" s="373"/>
      <c r="H148" s="373"/>
      <c r="I148" s="373"/>
      <c r="J148" s="527"/>
      <c r="K148" s="527"/>
      <c r="L148" s="568">
        <f t="shared" si="87"/>
        <v>0</v>
      </c>
      <c r="M148" s="141"/>
      <c r="N148" s="159">
        <f t="shared" si="83"/>
        <v>0</v>
      </c>
      <c r="O148" s="73"/>
      <c r="P148" s="1"/>
      <c r="Q148" s="1"/>
      <c r="R148" s="1"/>
      <c r="S148" s="1"/>
      <c r="T148" s="79"/>
      <c r="U148" s="489">
        <f t="shared" si="82"/>
        <v>0</v>
      </c>
      <c r="V148" s="414"/>
      <c r="W148" s="1"/>
      <c r="X148" s="79"/>
      <c r="Y148" s="79"/>
      <c r="Z148" s="79"/>
      <c r="AA148" s="44"/>
      <c r="AB148" s="168"/>
      <c r="AC148" s="190"/>
    </row>
    <row r="149" spans="1:29" s="41" customFormat="1" ht="15.75" hidden="1" thickBot="1" x14ac:dyDescent="0.3">
      <c r="A149" s="125" t="s">
        <v>243</v>
      </c>
      <c r="B149" s="134" t="s">
        <v>671</v>
      </c>
      <c r="C149" s="851" t="s">
        <v>244</v>
      </c>
      <c r="D149" s="852"/>
      <c r="E149" s="852"/>
      <c r="F149" s="229"/>
      <c r="G149" s="378"/>
      <c r="H149" s="378"/>
      <c r="I149" s="378"/>
      <c r="J149" s="532"/>
      <c r="K149" s="532"/>
      <c r="L149" s="573">
        <f t="shared" si="87"/>
        <v>0</v>
      </c>
      <c r="M149" s="153"/>
      <c r="N149" s="162">
        <f t="shared" si="83"/>
        <v>0</v>
      </c>
      <c r="O149" s="108"/>
      <c r="P149" s="109"/>
      <c r="Q149" s="109"/>
      <c r="R149" s="109"/>
      <c r="S149" s="109"/>
      <c r="T149" s="112"/>
      <c r="U149" s="491">
        <f t="shared" si="82"/>
        <v>0</v>
      </c>
      <c r="V149" s="416"/>
      <c r="W149" s="109"/>
      <c r="X149" s="112"/>
      <c r="Y149" s="112"/>
      <c r="Z149" s="112"/>
      <c r="AA149" s="113"/>
      <c r="AB149" s="168"/>
      <c r="AC149" s="190"/>
    </row>
    <row r="150" spans="1:29" ht="15.75" thickBot="1" x14ac:dyDescent="0.3">
      <c r="B150" s="98" t="s">
        <v>245</v>
      </c>
      <c r="C150" s="807" t="s">
        <v>246</v>
      </c>
      <c r="D150" s="808"/>
      <c r="E150" s="808"/>
      <c r="F150" s="220">
        <f t="shared" ref="F150:L150" si="88">F151+F152+F155+F156+F157+F158+F159</f>
        <v>241300</v>
      </c>
      <c r="G150" s="369">
        <f t="shared" si="88"/>
        <v>242970</v>
      </c>
      <c r="H150" s="369">
        <f t="shared" si="88"/>
        <v>241300</v>
      </c>
      <c r="I150" s="369">
        <f t="shared" si="88"/>
        <v>241300</v>
      </c>
      <c r="J150" s="523">
        <f t="shared" ref="J150" si="89">J151+J152+J155+J156+J157+J158+J159</f>
        <v>558800</v>
      </c>
      <c r="K150" s="523">
        <f t="shared" si="88"/>
        <v>558800</v>
      </c>
      <c r="L150" s="564">
        <f t="shared" si="88"/>
        <v>7730</v>
      </c>
      <c r="M150" s="144">
        <f t="shared" ref="M150:AA150" si="90">M151+M152+M155+M156+M157+M158+M159</f>
        <v>0</v>
      </c>
      <c r="N150" s="156">
        <f t="shared" si="83"/>
        <v>7730</v>
      </c>
      <c r="O150" s="84">
        <f t="shared" si="90"/>
        <v>0</v>
      </c>
      <c r="P150" s="85">
        <f t="shared" si="90"/>
        <v>0</v>
      </c>
      <c r="Q150" s="85">
        <f t="shared" si="90"/>
        <v>0</v>
      </c>
      <c r="R150" s="85">
        <f t="shared" si="90"/>
        <v>0</v>
      </c>
      <c r="S150" s="85">
        <f t="shared" si="90"/>
        <v>1670</v>
      </c>
      <c r="T150" s="88">
        <f t="shared" si="90"/>
        <v>-1670</v>
      </c>
      <c r="U150" s="484">
        <f t="shared" si="82"/>
        <v>0</v>
      </c>
      <c r="V150" s="409">
        <f t="shared" si="90"/>
        <v>0</v>
      </c>
      <c r="W150" s="85">
        <f t="shared" si="90"/>
        <v>0</v>
      </c>
      <c r="X150" s="88">
        <f t="shared" si="90"/>
        <v>0</v>
      </c>
      <c r="Y150" s="88">
        <f t="shared" si="90"/>
        <v>0</v>
      </c>
      <c r="Z150" s="88">
        <f t="shared" si="90"/>
        <v>7730</v>
      </c>
      <c r="AA150" s="89">
        <f t="shared" si="90"/>
        <v>0</v>
      </c>
      <c r="AB150" s="168"/>
      <c r="AC150" s="190"/>
    </row>
    <row r="151" spans="1:29" s="18" customFormat="1" hidden="1" x14ac:dyDescent="0.25">
      <c r="A151" s="125" t="s">
        <v>247</v>
      </c>
      <c r="B151" s="114" t="s">
        <v>672</v>
      </c>
      <c r="C151" s="834" t="s">
        <v>248</v>
      </c>
      <c r="D151" s="835"/>
      <c r="E151" s="835"/>
      <c r="F151" s="216"/>
      <c r="G151" s="364"/>
      <c r="H151" s="364"/>
      <c r="I151" s="364"/>
      <c r="J151" s="518"/>
      <c r="K151" s="518"/>
      <c r="L151" s="559">
        <f t="shared" ref="L151" si="91">SUM(O151:AA151)</f>
        <v>0</v>
      </c>
      <c r="M151" s="140"/>
      <c r="N151" s="158">
        <f t="shared" si="83"/>
        <v>0</v>
      </c>
      <c r="O151" s="92"/>
      <c r="P151" s="93"/>
      <c r="Q151" s="93"/>
      <c r="R151" s="93"/>
      <c r="S151" s="93"/>
      <c r="T151" s="96"/>
      <c r="U151" s="487">
        <f t="shared" si="82"/>
        <v>0</v>
      </c>
      <c r="V151" s="412"/>
      <c r="W151" s="93"/>
      <c r="X151" s="96"/>
      <c r="Y151" s="96"/>
      <c r="Z151" s="96"/>
      <c r="AA151" s="97"/>
      <c r="AB151" s="168"/>
      <c r="AC151" s="190"/>
    </row>
    <row r="152" spans="1:29" s="18" customFormat="1" hidden="1" x14ac:dyDescent="0.25">
      <c r="A152" s="125" t="s">
        <v>249</v>
      </c>
      <c r="B152" s="90" t="s">
        <v>673</v>
      </c>
      <c r="C152" s="803" t="s">
        <v>250</v>
      </c>
      <c r="D152" s="804"/>
      <c r="E152" s="804"/>
      <c r="F152" s="218">
        <f t="shared" ref="F152:L152" si="92">F153+F154</f>
        <v>0</v>
      </c>
      <c r="G152" s="366">
        <f t="shared" si="92"/>
        <v>0</v>
      </c>
      <c r="H152" s="366">
        <f t="shared" si="92"/>
        <v>0</v>
      </c>
      <c r="I152" s="366">
        <f t="shared" si="92"/>
        <v>0</v>
      </c>
      <c r="J152" s="520">
        <f t="shared" ref="J152" si="93">J153+J154</f>
        <v>0</v>
      </c>
      <c r="K152" s="520">
        <f t="shared" si="92"/>
        <v>0</v>
      </c>
      <c r="L152" s="561">
        <f t="shared" si="92"/>
        <v>0</v>
      </c>
      <c r="M152" s="142">
        <f t="shared" ref="M152:AA152" si="94">M153+M154</f>
        <v>0</v>
      </c>
      <c r="N152" s="158">
        <f t="shared" si="83"/>
        <v>0</v>
      </c>
      <c r="O152" s="92">
        <f t="shared" si="94"/>
        <v>0</v>
      </c>
      <c r="P152" s="93">
        <f t="shared" si="94"/>
        <v>0</v>
      </c>
      <c r="Q152" s="93">
        <f t="shared" si="94"/>
        <v>0</v>
      </c>
      <c r="R152" s="93">
        <f t="shared" si="94"/>
        <v>0</v>
      </c>
      <c r="S152" s="93">
        <f t="shared" si="94"/>
        <v>0</v>
      </c>
      <c r="T152" s="96">
        <f t="shared" si="94"/>
        <v>0</v>
      </c>
      <c r="U152" s="487">
        <f t="shared" si="82"/>
        <v>0</v>
      </c>
      <c r="V152" s="412">
        <f t="shared" si="94"/>
        <v>0</v>
      </c>
      <c r="W152" s="93">
        <f t="shared" si="94"/>
        <v>0</v>
      </c>
      <c r="X152" s="96">
        <f t="shared" si="94"/>
        <v>0</v>
      </c>
      <c r="Y152" s="96">
        <f t="shared" si="94"/>
        <v>0</v>
      </c>
      <c r="Z152" s="96">
        <f t="shared" si="94"/>
        <v>0</v>
      </c>
      <c r="AA152" s="97">
        <f t="shared" si="94"/>
        <v>0</v>
      </c>
      <c r="AB152" s="168"/>
      <c r="AC152" s="190"/>
    </row>
    <row r="153" spans="1:29" hidden="1" x14ac:dyDescent="0.25">
      <c r="B153" s="54"/>
      <c r="C153" s="2"/>
      <c r="D153" s="801" t="s">
        <v>250</v>
      </c>
      <c r="E153" s="801"/>
      <c r="F153" s="217"/>
      <c r="G153" s="373"/>
      <c r="H153" s="373"/>
      <c r="I153" s="373"/>
      <c r="J153" s="527"/>
      <c r="K153" s="527"/>
      <c r="L153" s="568">
        <f t="shared" ref="L153:L155" si="95">SUM(O153:AA153)</f>
        <v>0</v>
      </c>
      <c r="M153" s="141"/>
      <c r="N153" s="159">
        <f t="shared" si="83"/>
        <v>0</v>
      </c>
      <c r="O153" s="73"/>
      <c r="P153" s="1"/>
      <c r="Q153" s="1"/>
      <c r="R153" s="1"/>
      <c r="S153" s="1"/>
      <c r="T153" s="79"/>
      <c r="U153" s="489">
        <f t="shared" si="82"/>
        <v>0</v>
      </c>
      <c r="V153" s="414"/>
      <c r="W153" s="1"/>
      <c r="X153" s="79"/>
      <c r="Y153" s="79"/>
      <c r="Z153" s="79"/>
      <c r="AA153" s="44"/>
      <c r="AB153" s="168"/>
      <c r="AC153" s="190"/>
    </row>
    <row r="154" spans="1:29" hidden="1" x14ac:dyDescent="0.25">
      <c r="B154" s="54"/>
      <c r="C154" s="2"/>
      <c r="D154" s="801" t="s">
        <v>349</v>
      </c>
      <c r="E154" s="801"/>
      <c r="F154" s="217"/>
      <c r="G154" s="373"/>
      <c r="H154" s="373"/>
      <c r="I154" s="373"/>
      <c r="J154" s="527"/>
      <c r="K154" s="527"/>
      <c r="L154" s="568">
        <f t="shared" si="95"/>
        <v>0</v>
      </c>
      <c r="M154" s="141"/>
      <c r="N154" s="159">
        <f t="shared" si="83"/>
        <v>0</v>
      </c>
      <c r="O154" s="73"/>
      <c r="P154" s="1"/>
      <c r="Q154" s="1"/>
      <c r="R154" s="1"/>
      <c r="S154" s="1"/>
      <c r="T154" s="79"/>
      <c r="U154" s="489">
        <f t="shared" si="82"/>
        <v>0</v>
      </c>
      <c r="V154" s="414"/>
      <c r="W154" s="1"/>
      <c r="X154" s="79"/>
      <c r="Y154" s="79"/>
      <c r="Z154" s="79"/>
      <c r="AA154" s="44"/>
      <c r="AB154" s="168"/>
      <c r="AC154" s="190"/>
    </row>
    <row r="155" spans="1:29" s="18" customFormat="1" hidden="1" x14ac:dyDescent="0.25">
      <c r="A155" s="125" t="s">
        <v>251</v>
      </c>
      <c r="B155" s="90" t="s">
        <v>674</v>
      </c>
      <c r="C155" s="803" t="s">
        <v>252</v>
      </c>
      <c r="D155" s="804"/>
      <c r="E155" s="804"/>
      <c r="F155" s="218"/>
      <c r="G155" s="366"/>
      <c r="H155" s="366"/>
      <c r="I155" s="366"/>
      <c r="J155" s="520"/>
      <c r="K155" s="520"/>
      <c r="L155" s="561">
        <f t="shared" si="95"/>
        <v>0</v>
      </c>
      <c r="M155" s="142"/>
      <c r="N155" s="158">
        <f t="shared" si="83"/>
        <v>0</v>
      </c>
      <c r="O155" s="92"/>
      <c r="P155" s="93"/>
      <c r="Q155" s="93"/>
      <c r="R155" s="93"/>
      <c r="S155" s="93"/>
      <c r="T155" s="96"/>
      <c r="U155" s="487">
        <f t="shared" si="82"/>
        <v>0</v>
      </c>
      <c r="V155" s="412"/>
      <c r="W155" s="93"/>
      <c r="X155" s="96"/>
      <c r="Y155" s="96"/>
      <c r="Z155" s="96"/>
      <c r="AA155" s="97"/>
      <c r="AB155" s="168"/>
      <c r="AC155" s="190"/>
    </row>
    <row r="156" spans="1:29" s="18" customFormat="1" x14ac:dyDescent="0.25">
      <c r="A156" s="125" t="s">
        <v>253</v>
      </c>
      <c r="B156" s="90" t="s">
        <v>675</v>
      </c>
      <c r="C156" s="803" t="s">
        <v>254</v>
      </c>
      <c r="D156" s="804"/>
      <c r="E156" s="804"/>
      <c r="F156" s="218">
        <v>190000</v>
      </c>
      <c r="G156" s="366">
        <v>191315</v>
      </c>
      <c r="H156" s="366">
        <v>190000</v>
      </c>
      <c r="I156" s="366">
        <v>190000</v>
      </c>
      <c r="J156" s="520">
        <v>440000</v>
      </c>
      <c r="K156" s="520">
        <v>440000</v>
      </c>
      <c r="L156" s="561">
        <f t="shared" ref="L156:L159" si="96">SUM(U156:AA156)</f>
        <v>6087</v>
      </c>
      <c r="M156" s="142"/>
      <c r="N156" s="158">
        <f t="shared" si="83"/>
        <v>6087</v>
      </c>
      <c r="O156" s="92"/>
      <c r="P156" s="93"/>
      <c r="Q156" s="93"/>
      <c r="R156" s="93"/>
      <c r="S156" s="93">
        <v>1315</v>
      </c>
      <c r="T156" s="96">
        <v>-1315</v>
      </c>
      <c r="U156" s="487">
        <f t="shared" si="82"/>
        <v>0</v>
      </c>
      <c r="V156" s="412"/>
      <c r="W156" s="93"/>
      <c r="X156" s="96"/>
      <c r="Y156" s="96"/>
      <c r="Z156" s="96">
        <v>6087</v>
      </c>
      <c r="AA156" s="97"/>
      <c r="AB156" s="168"/>
      <c r="AC156" s="190"/>
    </row>
    <row r="157" spans="1:29" s="18" customFormat="1" hidden="1" x14ac:dyDescent="0.25">
      <c r="A157" s="125" t="s">
        <v>255</v>
      </c>
      <c r="B157" s="90" t="s">
        <v>676</v>
      </c>
      <c r="C157" s="803" t="s">
        <v>256</v>
      </c>
      <c r="D157" s="804"/>
      <c r="E157" s="804"/>
      <c r="F157" s="218"/>
      <c r="G157" s="366"/>
      <c r="H157" s="366">
        <v>0</v>
      </c>
      <c r="I157" s="366">
        <v>0</v>
      </c>
      <c r="J157" s="520">
        <v>0</v>
      </c>
      <c r="K157" s="520">
        <v>0</v>
      </c>
      <c r="L157" s="561">
        <f t="shared" si="96"/>
        <v>0</v>
      </c>
      <c r="M157" s="142"/>
      <c r="N157" s="158">
        <f t="shared" si="83"/>
        <v>0</v>
      </c>
      <c r="O157" s="92"/>
      <c r="P157" s="93"/>
      <c r="Q157" s="93"/>
      <c r="R157" s="93"/>
      <c r="S157" s="93"/>
      <c r="T157" s="96"/>
      <c r="U157" s="487">
        <f t="shared" si="82"/>
        <v>0</v>
      </c>
      <c r="V157" s="412"/>
      <c r="W157" s="93"/>
      <c r="X157" s="96"/>
      <c r="Y157" s="96"/>
      <c r="Z157" s="96"/>
      <c r="AA157" s="97"/>
      <c r="AB157" s="168"/>
      <c r="AC157" s="190"/>
    </row>
    <row r="158" spans="1:29" s="18" customFormat="1" hidden="1" x14ac:dyDescent="0.25">
      <c r="A158" s="125" t="s">
        <v>257</v>
      </c>
      <c r="B158" s="90" t="s">
        <v>677</v>
      </c>
      <c r="C158" s="803" t="s">
        <v>258</v>
      </c>
      <c r="D158" s="804"/>
      <c r="E158" s="804"/>
      <c r="F158" s="218"/>
      <c r="G158" s="366"/>
      <c r="H158" s="366">
        <v>0</v>
      </c>
      <c r="I158" s="366">
        <v>0</v>
      </c>
      <c r="J158" s="520">
        <v>0</v>
      </c>
      <c r="K158" s="520">
        <v>0</v>
      </c>
      <c r="L158" s="561">
        <f t="shared" si="96"/>
        <v>0</v>
      </c>
      <c r="M158" s="142"/>
      <c r="N158" s="158">
        <f t="shared" si="83"/>
        <v>0</v>
      </c>
      <c r="O158" s="92"/>
      <c r="P158" s="93"/>
      <c r="Q158" s="93"/>
      <c r="R158" s="93"/>
      <c r="S158" s="93"/>
      <c r="T158" s="96"/>
      <c r="U158" s="487">
        <f t="shared" si="82"/>
        <v>0</v>
      </c>
      <c r="V158" s="412"/>
      <c r="W158" s="93"/>
      <c r="X158" s="96"/>
      <c r="Y158" s="96"/>
      <c r="Z158" s="96"/>
      <c r="AA158" s="97"/>
      <c r="AB158" s="168"/>
      <c r="AC158" s="190"/>
    </row>
    <row r="159" spans="1:29" s="18" customFormat="1" ht="15.75" thickBot="1" x14ac:dyDescent="0.3">
      <c r="A159" s="125" t="s">
        <v>259</v>
      </c>
      <c r="B159" s="124" t="s">
        <v>678</v>
      </c>
      <c r="C159" s="847" t="s">
        <v>260</v>
      </c>
      <c r="D159" s="848"/>
      <c r="E159" s="848"/>
      <c r="F159" s="230">
        <v>51300</v>
      </c>
      <c r="G159" s="379">
        <v>51655</v>
      </c>
      <c r="H159" s="379">
        <v>51300</v>
      </c>
      <c r="I159" s="379">
        <v>51300</v>
      </c>
      <c r="J159" s="533">
        <v>118800</v>
      </c>
      <c r="K159" s="533">
        <v>118800</v>
      </c>
      <c r="L159" s="574">
        <f t="shared" si="96"/>
        <v>1643</v>
      </c>
      <c r="M159" s="154"/>
      <c r="N159" s="158">
        <f t="shared" si="83"/>
        <v>1643</v>
      </c>
      <c r="O159" s="92"/>
      <c r="P159" s="93"/>
      <c r="Q159" s="93"/>
      <c r="R159" s="93"/>
      <c r="S159" s="93">
        <v>355</v>
      </c>
      <c r="T159" s="96">
        <v>-355</v>
      </c>
      <c r="U159" s="487">
        <f t="shared" si="82"/>
        <v>0</v>
      </c>
      <c r="V159" s="412"/>
      <c r="W159" s="93"/>
      <c r="X159" s="96"/>
      <c r="Y159" s="96"/>
      <c r="Z159" s="96">
        <v>1643</v>
      </c>
      <c r="AA159" s="97"/>
      <c r="AB159" s="168"/>
      <c r="AC159" s="190"/>
    </row>
    <row r="160" spans="1:29" ht="15.75" thickBot="1" x14ac:dyDescent="0.3">
      <c r="B160" s="98" t="s">
        <v>261</v>
      </c>
      <c r="C160" s="807" t="s">
        <v>262</v>
      </c>
      <c r="D160" s="808"/>
      <c r="E160" s="808"/>
      <c r="F160" s="220">
        <f t="shared" ref="F160:L160" si="97">F161+F162+F163+F164</f>
        <v>0</v>
      </c>
      <c r="G160" s="369">
        <f t="shared" si="97"/>
        <v>0</v>
      </c>
      <c r="H160" s="369">
        <f t="shared" si="97"/>
        <v>0</v>
      </c>
      <c r="I160" s="369">
        <f t="shared" si="97"/>
        <v>0</v>
      </c>
      <c r="J160" s="523">
        <f t="shared" ref="J160" si="98">J161+J162+J163+J164</f>
        <v>0</v>
      </c>
      <c r="K160" s="523">
        <f t="shared" si="97"/>
        <v>0</v>
      </c>
      <c r="L160" s="564">
        <f t="shared" si="97"/>
        <v>0</v>
      </c>
      <c r="M160" s="144">
        <f t="shared" ref="M160:AA160" si="99">M161+M162+M163+M164</f>
        <v>0</v>
      </c>
      <c r="N160" s="156">
        <f t="shared" si="83"/>
        <v>0</v>
      </c>
      <c r="O160" s="84">
        <f t="shared" si="99"/>
        <v>0</v>
      </c>
      <c r="P160" s="85">
        <f t="shared" si="99"/>
        <v>0</v>
      </c>
      <c r="Q160" s="85">
        <f t="shared" si="99"/>
        <v>0</v>
      </c>
      <c r="R160" s="85">
        <f t="shared" si="99"/>
        <v>0</v>
      </c>
      <c r="S160" s="85">
        <f t="shared" si="99"/>
        <v>0</v>
      </c>
      <c r="T160" s="88">
        <f t="shared" si="99"/>
        <v>0</v>
      </c>
      <c r="U160" s="484">
        <f t="shared" si="82"/>
        <v>0</v>
      </c>
      <c r="V160" s="409">
        <f t="shared" si="99"/>
        <v>0</v>
      </c>
      <c r="W160" s="85">
        <f t="shared" si="99"/>
        <v>0</v>
      </c>
      <c r="X160" s="88">
        <f t="shared" si="99"/>
        <v>0</v>
      </c>
      <c r="Y160" s="88">
        <f t="shared" si="99"/>
        <v>0</v>
      </c>
      <c r="Z160" s="88">
        <f t="shared" si="99"/>
        <v>0</v>
      </c>
      <c r="AA160" s="89">
        <f t="shared" si="99"/>
        <v>0</v>
      </c>
      <c r="AB160" s="168"/>
      <c r="AC160" s="190"/>
    </row>
    <row r="161" spans="1:29" s="18" customFormat="1" ht="15.75" hidden="1" thickBot="1" x14ac:dyDescent="0.3">
      <c r="A161" s="125" t="s">
        <v>263</v>
      </c>
      <c r="B161" s="241" t="s">
        <v>679</v>
      </c>
      <c r="C161" s="849" t="s">
        <v>264</v>
      </c>
      <c r="D161" s="850"/>
      <c r="E161" s="850"/>
      <c r="F161" s="242"/>
      <c r="G161" s="380"/>
      <c r="H161" s="380"/>
      <c r="I161" s="380"/>
      <c r="J161" s="534"/>
      <c r="K161" s="534"/>
      <c r="L161" s="575">
        <f t="shared" ref="L161:L164" si="100">SUM(O161:AA161)</f>
        <v>0</v>
      </c>
      <c r="M161" s="243"/>
      <c r="N161" s="244">
        <f t="shared" si="83"/>
        <v>0</v>
      </c>
      <c r="O161" s="245"/>
      <c r="P161" s="246"/>
      <c r="Q161" s="246"/>
      <c r="R161" s="246"/>
      <c r="S161" s="246"/>
      <c r="T161" s="247"/>
      <c r="U161" s="492">
        <f t="shared" si="82"/>
        <v>0</v>
      </c>
      <c r="V161" s="417"/>
      <c r="W161" s="246"/>
      <c r="X161" s="247"/>
      <c r="Y161" s="247"/>
      <c r="Z161" s="247"/>
      <c r="AA161" s="249"/>
      <c r="AB161" s="168"/>
      <c r="AC161" s="190"/>
    </row>
    <row r="162" spans="1:29" s="18" customFormat="1" ht="15.75" hidden="1" thickBot="1" x14ac:dyDescent="0.3">
      <c r="A162" s="125" t="s">
        <v>265</v>
      </c>
      <c r="B162" s="250" t="s">
        <v>680</v>
      </c>
      <c r="C162" s="843" t="s">
        <v>871</v>
      </c>
      <c r="D162" s="844"/>
      <c r="E162" s="844"/>
      <c r="F162" s="251"/>
      <c r="G162" s="381"/>
      <c r="H162" s="381"/>
      <c r="I162" s="381"/>
      <c r="J162" s="535"/>
      <c r="K162" s="535"/>
      <c r="L162" s="576">
        <f t="shared" si="100"/>
        <v>0</v>
      </c>
      <c r="M162" s="252"/>
      <c r="N162" s="244">
        <f t="shared" si="83"/>
        <v>0</v>
      </c>
      <c r="O162" s="245"/>
      <c r="P162" s="246"/>
      <c r="Q162" s="246"/>
      <c r="R162" s="246"/>
      <c r="S162" s="246"/>
      <c r="T162" s="247"/>
      <c r="U162" s="492">
        <f t="shared" si="82"/>
        <v>0</v>
      </c>
      <c r="V162" s="417"/>
      <c r="W162" s="246"/>
      <c r="X162" s="247"/>
      <c r="Y162" s="247"/>
      <c r="Z162" s="247"/>
      <c r="AA162" s="249"/>
      <c r="AB162" s="168"/>
      <c r="AC162" s="190"/>
    </row>
    <row r="163" spans="1:29" s="18" customFormat="1" ht="15.75" hidden="1" thickBot="1" x14ac:dyDescent="0.3">
      <c r="A163" s="125" t="s">
        <v>266</v>
      </c>
      <c r="B163" s="250" t="s">
        <v>681</v>
      </c>
      <c r="C163" s="843" t="s">
        <v>267</v>
      </c>
      <c r="D163" s="844"/>
      <c r="E163" s="844"/>
      <c r="F163" s="251"/>
      <c r="G163" s="381"/>
      <c r="H163" s="381"/>
      <c r="I163" s="381"/>
      <c r="J163" s="535"/>
      <c r="K163" s="535"/>
      <c r="L163" s="576">
        <f t="shared" si="100"/>
        <v>0</v>
      </c>
      <c r="M163" s="252"/>
      <c r="N163" s="244">
        <f t="shared" si="83"/>
        <v>0</v>
      </c>
      <c r="O163" s="245"/>
      <c r="P163" s="246"/>
      <c r="Q163" s="246"/>
      <c r="R163" s="246"/>
      <c r="S163" s="246"/>
      <c r="T163" s="247"/>
      <c r="U163" s="492">
        <f t="shared" si="82"/>
        <v>0</v>
      </c>
      <c r="V163" s="417"/>
      <c r="W163" s="246"/>
      <c r="X163" s="247"/>
      <c r="Y163" s="247"/>
      <c r="Z163" s="247"/>
      <c r="AA163" s="249"/>
      <c r="AB163" s="168"/>
      <c r="AC163" s="190"/>
    </row>
    <row r="164" spans="1:29" s="18" customFormat="1" ht="15.75" hidden="1" thickBot="1" x14ac:dyDescent="0.3">
      <c r="A164" s="125" t="s">
        <v>268</v>
      </c>
      <c r="B164" s="253" t="s">
        <v>682</v>
      </c>
      <c r="C164" s="845" t="s">
        <v>366</v>
      </c>
      <c r="D164" s="846"/>
      <c r="E164" s="846"/>
      <c r="F164" s="254"/>
      <c r="G164" s="382"/>
      <c r="H164" s="382"/>
      <c r="I164" s="382"/>
      <c r="J164" s="536"/>
      <c r="K164" s="536"/>
      <c r="L164" s="577">
        <f t="shared" si="100"/>
        <v>0</v>
      </c>
      <c r="M164" s="255"/>
      <c r="N164" s="244">
        <f t="shared" si="83"/>
        <v>0</v>
      </c>
      <c r="O164" s="245"/>
      <c r="P164" s="246"/>
      <c r="Q164" s="246"/>
      <c r="R164" s="246"/>
      <c r="S164" s="246"/>
      <c r="T164" s="247"/>
      <c r="U164" s="492">
        <f t="shared" si="82"/>
        <v>0</v>
      </c>
      <c r="V164" s="417"/>
      <c r="W164" s="246"/>
      <c r="X164" s="247"/>
      <c r="Y164" s="247"/>
      <c r="Z164" s="247"/>
      <c r="AA164" s="249"/>
      <c r="AB164" s="168"/>
      <c r="AC164" s="190"/>
    </row>
    <row r="165" spans="1:29" ht="15.75" thickBot="1" x14ac:dyDescent="0.3">
      <c r="B165" s="98" t="s">
        <v>269</v>
      </c>
      <c r="C165" s="807" t="s">
        <v>270</v>
      </c>
      <c r="D165" s="808"/>
      <c r="E165" s="808"/>
      <c r="F165" s="220">
        <f t="shared" ref="F165:L165" si="101">F166+F167+F178+F189+F200+F203+F215+F216+F217</f>
        <v>0</v>
      </c>
      <c r="G165" s="369">
        <f t="shared" si="101"/>
        <v>0</v>
      </c>
      <c r="H165" s="369">
        <f t="shared" si="101"/>
        <v>0</v>
      </c>
      <c r="I165" s="369">
        <f t="shared" si="101"/>
        <v>0</v>
      </c>
      <c r="J165" s="523">
        <f t="shared" ref="J165" si="102">J166+J167+J178+J189+J200+J203+J215+J216+J217</f>
        <v>0</v>
      </c>
      <c r="K165" s="523">
        <f t="shared" si="101"/>
        <v>0</v>
      </c>
      <c r="L165" s="564">
        <f t="shared" si="101"/>
        <v>0</v>
      </c>
      <c r="M165" s="144">
        <f t="shared" ref="M165:AA165" si="103">M166+M167+M178+M189+M200+M203+M215+M216+M217</f>
        <v>0</v>
      </c>
      <c r="N165" s="156">
        <f t="shared" si="83"/>
        <v>0</v>
      </c>
      <c r="O165" s="84">
        <f t="shared" si="103"/>
        <v>0</v>
      </c>
      <c r="P165" s="85">
        <f t="shared" si="103"/>
        <v>0</v>
      </c>
      <c r="Q165" s="85">
        <f t="shared" si="103"/>
        <v>0</v>
      </c>
      <c r="R165" s="85">
        <f t="shared" si="103"/>
        <v>0</v>
      </c>
      <c r="S165" s="85">
        <f t="shared" si="103"/>
        <v>0</v>
      </c>
      <c r="T165" s="88">
        <f t="shared" si="103"/>
        <v>0</v>
      </c>
      <c r="U165" s="484">
        <f t="shared" si="82"/>
        <v>0</v>
      </c>
      <c r="V165" s="409">
        <f t="shared" si="103"/>
        <v>0</v>
      </c>
      <c r="W165" s="85">
        <f t="shared" si="103"/>
        <v>0</v>
      </c>
      <c r="X165" s="88">
        <f t="shared" si="103"/>
        <v>0</v>
      </c>
      <c r="Y165" s="88">
        <f t="shared" si="103"/>
        <v>0</v>
      </c>
      <c r="Z165" s="88">
        <f t="shared" si="103"/>
        <v>0</v>
      </c>
      <c r="AA165" s="89">
        <f t="shared" si="103"/>
        <v>0</v>
      </c>
      <c r="AB165" s="168"/>
      <c r="AC165" s="190"/>
    </row>
    <row r="166" spans="1:29" s="18" customFormat="1" ht="25.5" hidden="1" customHeight="1" x14ac:dyDescent="0.25">
      <c r="A166" s="125" t="s">
        <v>271</v>
      </c>
      <c r="B166" s="90" t="s">
        <v>683</v>
      </c>
      <c r="C166" s="796" t="s">
        <v>367</v>
      </c>
      <c r="D166" s="797"/>
      <c r="E166" s="797"/>
      <c r="F166" s="231"/>
      <c r="G166" s="383"/>
      <c r="H166" s="383"/>
      <c r="I166" s="383"/>
      <c r="J166" s="537"/>
      <c r="K166" s="537"/>
      <c r="L166" s="578">
        <f t="shared" ref="L166" si="104">SUM(O166:AA166)</f>
        <v>0</v>
      </c>
      <c r="M166" s="155"/>
      <c r="N166" s="158">
        <f t="shared" si="83"/>
        <v>0</v>
      </c>
      <c r="O166" s="92"/>
      <c r="P166" s="93"/>
      <c r="Q166" s="93"/>
      <c r="R166" s="93"/>
      <c r="S166" s="93"/>
      <c r="T166" s="96"/>
      <c r="U166" s="487">
        <f t="shared" si="82"/>
        <v>0</v>
      </c>
      <c r="V166" s="412"/>
      <c r="W166" s="93"/>
      <c r="X166" s="96"/>
      <c r="Y166" s="96"/>
      <c r="Z166" s="96"/>
      <c r="AA166" s="97"/>
      <c r="AB166" s="168"/>
      <c r="AC166" s="190"/>
    </row>
    <row r="167" spans="1:29" s="18" customFormat="1" ht="16.350000000000001" hidden="1" customHeight="1" x14ac:dyDescent="0.25">
      <c r="A167" s="125" t="s">
        <v>272</v>
      </c>
      <c r="B167" s="90" t="s">
        <v>684</v>
      </c>
      <c r="C167" s="841" t="s">
        <v>812</v>
      </c>
      <c r="D167" s="842"/>
      <c r="E167" s="842"/>
      <c r="F167" s="231">
        <f t="shared" ref="F167:L167" si="105">F168+F169+F170+F171+F172+F173+F174+F175+F176+F177</f>
        <v>0</v>
      </c>
      <c r="G167" s="383">
        <f t="shared" si="105"/>
        <v>0</v>
      </c>
      <c r="H167" s="383">
        <f t="shared" si="105"/>
        <v>0</v>
      </c>
      <c r="I167" s="383">
        <f t="shared" si="105"/>
        <v>0</v>
      </c>
      <c r="J167" s="537">
        <f t="shared" ref="J167" si="106">J168+J169+J170+J171+J172+J173+J174+J175+J176+J177</f>
        <v>0</v>
      </c>
      <c r="K167" s="537">
        <f t="shared" si="105"/>
        <v>0</v>
      </c>
      <c r="L167" s="578">
        <f t="shared" si="105"/>
        <v>0</v>
      </c>
      <c r="M167" s="155">
        <f t="shared" ref="M167:AA167" si="107">M168+M169+M170+M171+M172+M173+M174+M175+M176+M177</f>
        <v>0</v>
      </c>
      <c r="N167" s="158">
        <f t="shared" si="83"/>
        <v>0</v>
      </c>
      <c r="O167" s="92">
        <f t="shared" si="107"/>
        <v>0</v>
      </c>
      <c r="P167" s="93">
        <f t="shared" si="107"/>
        <v>0</v>
      </c>
      <c r="Q167" s="93">
        <f t="shared" si="107"/>
        <v>0</v>
      </c>
      <c r="R167" s="93">
        <f t="shared" si="107"/>
        <v>0</v>
      </c>
      <c r="S167" s="93">
        <f t="shared" si="107"/>
        <v>0</v>
      </c>
      <c r="T167" s="96">
        <f t="shared" si="107"/>
        <v>0</v>
      </c>
      <c r="U167" s="487">
        <f t="shared" si="82"/>
        <v>0</v>
      </c>
      <c r="V167" s="412">
        <f t="shared" si="107"/>
        <v>0</v>
      </c>
      <c r="W167" s="93">
        <f t="shared" si="107"/>
        <v>0</v>
      </c>
      <c r="X167" s="96">
        <f t="shared" si="107"/>
        <v>0</v>
      </c>
      <c r="Y167" s="96">
        <f t="shared" si="107"/>
        <v>0</v>
      </c>
      <c r="Z167" s="96">
        <f t="shared" si="107"/>
        <v>0</v>
      </c>
      <c r="AA167" s="97">
        <f t="shared" si="107"/>
        <v>0</v>
      </c>
      <c r="AB167" s="168"/>
      <c r="AC167" s="190"/>
    </row>
    <row r="168" spans="1:29" ht="15.75" hidden="1" thickBot="1" x14ac:dyDescent="0.3">
      <c r="B168" s="54"/>
      <c r="C168" s="2"/>
      <c r="D168" s="801" t="s">
        <v>813</v>
      </c>
      <c r="E168" s="801"/>
      <c r="F168" s="217"/>
      <c r="G168" s="373"/>
      <c r="H168" s="373"/>
      <c r="I168" s="373"/>
      <c r="J168" s="527"/>
      <c r="K168" s="527"/>
      <c r="L168" s="568">
        <f t="shared" ref="L168:L177" si="108">SUM(O168:AA168)</f>
        <v>0</v>
      </c>
      <c r="M168" s="141"/>
      <c r="N168" s="159">
        <f t="shared" si="83"/>
        <v>0</v>
      </c>
      <c r="O168" s="73"/>
      <c r="P168" s="1"/>
      <c r="Q168" s="1"/>
      <c r="R168" s="1"/>
      <c r="S168" s="1"/>
      <c r="T168" s="79"/>
      <c r="U168" s="489">
        <f t="shared" si="82"/>
        <v>0</v>
      </c>
      <c r="V168" s="414"/>
      <c r="W168" s="1"/>
      <c r="X168" s="79"/>
      <c r="Y168" s="79"/>
      <c r="Z168" s="79"/>
      <c r="AA168" s="44"/>
      <c r="AB168" s="168"/>
      <c r="AC168" s="190"/>
    </row>
    <row r="169" spans="1:29" ht="15.75" hidden="1" thickBot="1" x14ac:dyDescent="0.3">
      <c r="B169" s="54"/>
      <c r="C169" s="2"/>
      <c r="D169" s="801" t="s">
        <v>814</v>
      </c>
      <c r="E169" s="801"/>
      <c r="F169" s="217"/>
      <c r="G169" s="373"/>
      <c r="H169" s="373"/>
      <c r="I169" s="373"/>
      <c r="J169" s="527"/>
      <c r="K169" s="527"/>
      <c r="L169" s="568">
        <f t="shared" si="108"/>
        <v>0</v>
      </c>
      <c r="M169" s="141"/>
      <c r="N169" s="159">
        <f t="shared" si="83"/>
        <v>0</v>
      </c>
      <c r="O169" s="73"/>
      <c r="P169" s="1"/>
      <c r="Q169" s="1"/>
      <c r="R169" s="1"/>
      <c r="S169" s="1"/>
      <c r="T169" s="79"/>
      <c r="U169" s="489">
        <f t="shared" si="82"/>
        <v>0</v>
      </c>
      <c r="V169" s="414"/>
      <c r="W169" s="1"/>
      <c r="X169" s="79"/>
      <c r="Y169" s="79"/>
      <c r="Z169" s="79"/>
      <c r="AA169" s="44"/>
      <c r="AB169" s="168"/>
      <c r="AC169" s="190"/>
    </row>
    <row r="170" spans="1:29" ht="15.75" hidden="1" thickBot="1" x14ac:dyDescent="0.3">
      <c r="B170" s="54"/>
      <c r="C170" s="2"/>
      <c r="D170" s="801" t="s">
        <v>545</v>
      </c>
      <c r="E170" s="801"/>
      <c r="F170" s="217"/>
      <c r="G170" s="373"/>
      <c r="H170" s="373"/>
      <c r="I170" s="373"/>
      <c r="J170" s="527"/>
      <c r="K170" s="527"/>
      <c r="L170" s="568">
        <f t="shared" si="108"/>
        <v>0</v>
      </c>
      <c r="M170" s="141"/>
      <c r="N170" s="159">
        <f t="shared" si="83"/>
        <v>0</v>
      </c>
      <c r="O170" s="73"/>
      <c r="P170" s="1"/>
      <c r="Q170" s="1"/>
      <c r="R170" s="1"/>
      <c r="S170" s="1"/>
      <c r="T170" s="79"/>
      <c r="U170" s="489">
        <f t="shared" si="82"/>
        <v>0</v>
      </c>
      <c r="V170" s="414"/>
      <c r="W170" s="1"/>
      <c r="X170" s="79"/>
      <c r="Y170" s="79"/>
      <c r="Z170" s="79"/>
      <c r="AA170" s="44"/>
      <c r="AB170" s="168"/>
      <c r="AC170" s="190"/>
    </row>
    <row r="171" spans="1:29" ht="25.5" hidden="1" customHeight="1" x14ac:dyDescent="0.25">
      <c r="B171" s="54"/>
      <c r="C171" s="2"/>
      <c r="D171" s="798" t="s">
        <v>548</v>
      </c>
      <c r="E171" s="798"/>
      <c r="F171" s="227"/>
      <c r="G171" s="376"/>
      <c r="H171" s="376"/>
      <c r="I171" s="376"/>
      <c r="J171" s="530"/>
      <c r="K171" s="530"/>
      <c r="L171" s="571">
        <f t="shared" si="108"/>
        <v>0</v>
      </c>
      <c r="M171" s="151"/>
      <c r="N171" s="159">
        <f t="shared" si="83"/>
        <v>0</v>
      </c>
      <c r="O171" s="73"/>
      <c r="P171" s="1"/>
      <c r="Q171" s="1"/>
      <c r="R171" s="1"/>
      <c r="S171" s="1"/>
      <c r="T171" s="79"/>
      <c r="U171" s="489">
        <f t="shared" si="82"/>
        <v>0</v>
      </c>
      <c r="V171" s="414"/>
      <c r="W171" s="1"/>
      <c r="X171" s="79"/>
      <c r="Y171" s="79"/>
      <c r="Z171" s="79"/>
      <c r="AA171" s="44"/>
      <c r="AB171" s="168"/>
      <c r="AC171" s="190"/>
    </row>
    <row r="172" spans="1:29" ht="15.75" hidden="1" thickBot="1" x14ac:dyDescent="0.3">
      <c r="B172" s="54"/>
      <c r="C172" s="2"/>
      <c r="D172" s="801" t="s">
        <v>550</v>
      </c>
      <c r="E172" s="801"/>
      <c r="F172" s="217"/>
      <c r="G172" s="373"/>
      <c r="H172" s="373"/>
      <c r="I172" s="373"/>
      <c r="J172" s="527"/>
      <c r="K172" s="527"/>
      <c r="L172" s="568">
        <f t="shared" si="108"/>
        <v>0</v>
      </c>
      <c r="M172" s="141"/>
      <c r="N172" s="159">
        <f t="shared" si="83"/>
        <v>0</v>
      </c>
      <c r="O172" s="73"/>
      <c r="P172" s="1"/>
      <c r="Q172" s="1"/>
      <c r="R172" s="1"/>
      <c r="S172" s="1"/>
      <c r="T172" s="79"/>
      <c r="U172" s="489">
        <f t="shared" si="82"/>
        <v>0</v>
      </c>
      <c r="V172" s="414"/>
      <c r="W172" s="1"/>
      <c r="X172" s="79"/>
      <c r="Y172" s="79"/>
      <c r="Z172" s="79"/>
      <c r="AA172" s="44"/>
      <c r="AB172" s="168"/>
      <c r="AC172" s="190"/>
    </row>
    <row r="173" spans="1:29" ht="15.75" hidden="1" thickBot="1" x14ac:dyDescent="0.3">
      <c r="B173" s="54"/>
      <c r="C173" s="2"/>
      <c r="D173" s="801" t="s">
        <v>551</v>
      </c>
      <c r="E173" s="801"/>
      <c r="F173" s="217"/>
      <c r="G173" s="373"/>
      <c r="H173" s="373"/>
      <c r="I173" s="373"/>
      <c r="J173" s="527"/>
      <c r="K173" s="527"/>
      <c r="L173" s="568">
        <f t="shared" si="108"/>
        <v>0</v>
      </c>
      <c r="M173" s="141"/>
      <c r="N173" s="159">
        <f t="shared" si="83"/>
        <v>0</v>
      </c>
      <c r="O173" s="73"/>
      <c r="P173" s="1"/>
      <c r="Q173" s="1"/>
      <c r="R173" s="1"/>
      <c r="S173" s="1"/>
      <c r="T173" s="79"/>
      <c r="U173" s="489">
        <f t="shared" si="82"/>
        <v>0</v>
      </c>
      <c r="V173" s="414"/>
      <c r="W173" s="1"/>
      <c r="X173" s="79"/>
      <c r="Y173" s="79"/>
      <c r="Z173" s="79"/>
      <c r="AA173" s="44"/>
      <c r="AB173" s="168"/>
      <c r="AC173" s="190"/>
    </row>
    <row r="174" spans="1:29" ht="25.5" hidden="1" customHeight="1" x14ac:dyDescent="0.25">
      <c r="B174" s="54"/>
      <c r="C174" s="2"/>
      <c r="D174" s="798" t="s">
        <v>555</v>
      </c>
      <c r="E174" s="798"/>
      <c r="F174" s="227"/>
      <c r="G174" s="376"/>
      <c r="H174" s="376"/>
      <c r="I174" s="376"/>
      <c r="J174" s="530"/>
      <c r="K174" s="530"/>
      <c r="L174" s="571">
        <f t="shared" si="108"/>
        <v>0</v>
      </c>
      <c r="M174" s="151"/>
      <c r="N174" s="159">
        <f t="shared" si="83"/>
        <v>0</v>
      </c>
      <c r="O174" s="73"/>
      <c r="P174" s="1"/>
      <c r="Q174" s="1"/>
      <c r="R174" s="1"/>
      <c r="S174" s="1"/>
      <c r="T174" s="79"/>
      <c r="U174" s="489">
        <f t="shared" si="82"/>
        <v>0</v>
      </c>
      <c r="V174" s="414"/>
      <c r="W174" s="1"/>
      <c r="X174" s="79"/>
      <c r="Y174" s="79"/>
      <c r="Z174" s="79"/>
      <c r="AA174" s="44"/>
      <c r="AB174" s="168"/>
      <c r="AC174" s="190"/>
    </row>
    <row r="175" spans="1:29" ht="25.5" hidden="1" customHeight="1" x14ac:dyDescent="0.25">
      <c r="B175" s="54"/>
      <c r="C175" s="2"/>
      <c r="D175" s="798" t="s">
        <v>558</v>
      </c>
      <c r="E175" s="798"/>
      <c r="F175" s="227"/>
      <c r="G175" s="376"/>
      <c r="H175" s="376"/>
      <c r="I175" s="376"/>
      <c r="J175" s="530"/>
      <c r="K175" s="530"/>
      <c r="L175" s="571">
        <f t="shared" si="108"/>
        <v>0</v>
      </c>
      <c r="M175" s="151"/>
      <c r="N175" s="159">
        <f t="shared" si="83"/>
        <v>0</v>
      </c>
      <c r="O175" s="73"/>
      <c r="P175" s="1"/>
      <c r="Q175" s="1"/>
      <c r="R175" s="1"/>
      <c r="S175" s="1"/>
      <c r="T175" s="79"/>
      <c r="U175" s="489">
        <f t="shared" si="82"/>
        <v>0</v>
      </c>
      <c r="V175" s="414"/>
      <c r="W175" s="1"/>
      <c r="X175" s="79"/>
      <c r="Y175" s="79"/>
      <c r="Z175" s="79"/>
      <c r="AA175" s="44"/>
      <c r="AB175" s="168"/>
      <c r="AC175" s="190"/>
    </row>
    <row r="176" spans="1:29" ht="25.5" hidden="1" customHeight="1" x14ac:dyDescent="0.25">
      <c r="B176" s="54"/>
      <c r="C176" s="2"/>
      <c r="D176" s="798" t="s">
        <v>560</v>
      </c>
      <c r="E176" s="798"/>
      <c r="F176" s="227"/>
      <c r="G176" s="376"/>
      <c r="H176" s="376"/>
      <c r="I176" s="376"/>
      <c r="J176" s="530"/>
      <c r="K176" s="530"/>
      <c r="L176" s="571">
        <f t="shared" si="108"/>
        <v>0</v>
      </c>
      <c r="M176" s="151"/>
      <c r="N176" s="159">
        <f t="shared" si="83"/>
        <v>0</v>
      </c>
      <c r="O176" s="73"/>
      <c r="P176" s="1"/>
      <c r="Q176" s="1"/>
      <c r="R176" s="1"/>
      <c r="S176" s="1"/>
      <c r="T176" s="79"/>
      <c r="U176" s="489">
        <f t="shared" si="82"/>
        <v>0</v>
      </c>
      <c r="V176" s="414"/>
      <c r="W176" s="1"/>
      <c r="X176" s="79"/>
      <c r="Y176" s="79"/>
      <c r="Z176" s="79"/>
      <c r="AA176" s="44"/>
      <c r="AB176" s="168"/>
      <c r="AC176" s="190"/>
    </row>
    <row r="177" spans="1:29" ht="25.5" hidden="1" customHeight="1" x14ac:dyDescent="0.25">
      <c r="B177" s="54"/>
      <c r="C177" s="2"/>
      <c r="D177" s="798" t="s">
        <v>563</v>
      </c>
      <c r="E177" s="798"/>
      <c r="F177" s="227"/>
      <c r="G177" s="376"/>
      <c r="H177" s="376"/>
      <c r="I177" s="376"/>
      <c r="J177" s="530"/>
      <c r="K177" s="530"/>
      <c r="L177" s="571">
        <f t="shared" si="108"/>
        <v>0</v>
      </c>
      <c r="M177" s="151"/>
      <c r="N177" s="159">
        <f t="shared" si="83"/>
        <v>0</v>
      </c>
      <c r="O177" s="73"/>
      <c r="P177" s="1"/>
      <c r="Q177" s="1"/>
      <c r="R177" s="1"/>
      <c r="S177" s="1"/>
      <c r="T177" s="79"/>
      <c r="U177" s="489">
        <f t="shared" si="82"/>
        <v>0</v>
      </c>
      <c r="V177" s="414"/>
      <c r="W177" s="1"/>
      <c r="X177" s="79"/>
      <c r="Y177" s="79"/>
      <c r="Z177" s="79"/>
      <c r="AA177" s="44"/>
      <c r="AB177" s="168"/>
      <c r="AC177" s="190"/>
    </row>
    <row r="178" spans="1:29" s="18" customFormat="1" ht="25.5" hidden="1" customHeight="1" x14ac:dyDescent="0.25">
      <c r="A178" s="128" t="s">
        <v>273</v>
      </c>
      <c r="B178" s="90" t="s">
        <v>685</v>
      </c>
      <c r="C178" s="841" t="s">
        <v>606</v>
      </c>
      <c r="D178" s="842"/>
      <c r="E178" s="842"/>
      <c r="F178" s="231">
        <f t="shared" ref="F178:L178" si="109">F179+F180+F181+F182+F183+F184+F185+F186+F187+F188</f>
        <v>0</v>
      </c>
      <c r="G178" s="383">
        <f t="shared" si="109"/>
        <v>0</v>
      </c>
      <c r="H178" s="383">
        <f t="shared" si="109"/>
        <v>0</v>
      </c>
      <c r="I178" s="383">
        <f t="shared" si="109"/>
        <v>0</v>
      </c>
      <c r="J178" s="537">
        <f t="shared" ref="J178" si="110">J179+J180+J181+J182+J183+J184+J185+J186+J187+J188</f>
        <v>0</v>
      </c>
      <c r="K178" s="537">
        <f t="shared" si="109"/>
        <v>0</v>
      </c>
      <c r="L178" s="578">
        <f t="shared" si="109"/>
        <v>0</v>
      </c>
      <c r="M178" s="155">
        <f t="shared" ref="M178:AA178" si="111">M179+M180+M181+M182+M183+M184+M185+M186+M187+M188</f>
        <v>0</v>
      </c>
      <c r="N178" s="158">
        <f t="shared" si="83"/>
        <v>0</v>
      </c>
      <c r="O178" s="92">
        <f t="shared" si="111"/>
        <v>0</v>
      </c>
      <c r="P178" s="93">
        <f t="shared" si="111"/>
        <v>0</v>
      </c>
      <c r="Q178" s="93">
        <f t="shared" si="111"/>
        <v>0</v>
      </c>
      <c r="R178" s="93">
        <f t="shared" si="111"/>
        <v>0</v>
      </c>
      <c r="S178" s="93">
        <f t="shared" si="111"/>
        <v>0</v>
      </c>
      <c r="T178" s="96">
        <f t="shared" si="111"/>
        <v>0</v>
      </c>
      <c r="U178" s="487">
        <f t="shared" si="82"/>
        <v>0</v>
      </c>
      <c r="V178" s="412">
        <f t="shared" si="111"/>
        <v>0</v>
      </c>
      <c r="W178" s="93">
        <f t="shared" si="111"/>
        <v>0</v>
      </c>
      <c r="X178" s="96">
        <f t="shared" si="111"/>
        <v>0</v>
      </c>
      <c r="Y178" s="96">
        <f t="shared" si="111"/>
        <v>0</v>
      </c>
      <c r="Z178" s="96">
        <f t="shared" si="111"/>
        <v>0</v>
      </c>
      <c r="AA178" s="97">
        <f t="shared" si="111"/>
        <v>0</v>
      </c>
      <c r="AB178" s="168"/>
      <c r="AC178" s="190"/>
    </row>
    <row r="179" spans="1:29" ht="15.75" hidden="1" thickBot="1" x14ac:dyDescent="0.3">
      <c r="B179" s="54"/>
      <c r="C179" s="2"/>
      <c r="D179" s="801" t="s">
        <v>815</v>
      </c>
      <c r="E179" s="801"/>
      <c r="F179" s="217"/>
      <c r="G179" s="373"/>
      <c r="H179" s="373"/>
      <c r="I179" s="373"/>
      <c r="J179" s="527"/>
      <c r="K179" s="527"/>
      <c r="L179" s="568">
        <f t="shared" ref="L179:L188" si="112">SUM(O179:AA179)</f>
        <v>0</v>
      </c>
      <c r="M179" s="141"/>
      <c r="N179" s="159">
        <f t="shared" si="83"/>
        <v>0</v>
      </c>
      <c r="O179" s="73"/>
      <c r="P179" s="1"/>
      <c r="Q179" s="1"/>
      <c r="R179" s="1"/>
      <c r="S179" s="1"/>
      <c r="T179" s="79"/>
      <c r="U179" s="489">
        <f t="shared" si="82"/>
        <v>0</v>
      </c>
      <c r="V179" s="414"/>
      <c r="W179" s="1"/>
      <c r="X179" s="79"/>
      <c r="Y179" s="79"/>
      <c r="Z179" s="79"/>
      <c r="AA179" s="44"/>
      <c r="AB179" s="168"/>
      <c r="AC179" s="190"/>
    </row>
    <row r="180" spans="1:29" ht="15.75" hidden="1" thickBot="1" x14ac:dyDescent="0.3">
      <c r="B180" s="54"/>
      <c r="C180" s="2"/>
      <c r="D180" s="801" t="s">
        <v>816</v>
      </c>
      <c r="E180" s="801"/>
      <c r="F180" s="217"/>
      <c r="G180" s="373"/>
      <c r="H180" s="373"/>
      <c r="I180" s="373"/>
      <c r="J180" s="527"/>
      <c r="K180" s="527"/>
      <c r="L180" s="568">
        <f t="shared" si="112"/>
        <v>0</v>
      </c>
      <c r="M180" s="141"/>
      <c r="N180" s="159">
        <f t="shared" si="83"/>
        <v>0</v>
      </c>
      <c r="O180" s="73"/>
      <c r="P180" s="1"/>
      <c r="Q180" s="1"/>
      <c r="R180" s="1"/>
      <c r="S180" s="1"/>
      <c r="T180" s="79"/>
      <c r="U180" s="489">
        <f t="shared" si="82"/>
        <v>0</v>
      </c>
      <c r="V180" s="414"/>
      <c r="W180" s="1"/>
      <c r="X180" s="79"/>
      <c r="Y180" s="79"/>
      <c r="Z180" s="79"/>
      <c r="AA180" s="44"/>
      <c r="AB180" s="168"/>
      <c r="AC180" s="190"/>
    </row>
    <row r="181" spans="1:29" ht="15.75" hidden="1" thickBot="1" x14ac:dyDescent="0.3">
      <c r="B181" s="54"/>
      <c r="C181" s="2"/>
      <c r="D181" s="801" t="s">
        <v>546</v>
      </c>
      <c r="E181" s="801"/>
      <c r="F181" s="217"/>
      <c r="G181" s="373"/>
      <c r="H181" s="373"/>
      <c r="I181" s="373"/>
      <c r="J181" s="527"/>
      <c r="K181" s="527"/>
      <c r="L181" s="568">
        <f t="shared" si="112"/>
        <v>0</v>
      </c>
      <c r="M181" s="141"/>
      <c r="N181" s="159">
        <f t="shared" si="83"/>
        <v>0</v>
      </c>
      <c r="O181" s="73"/>
      <c r="P181" s="1"/>
      <c r="Q181" s="1"/>
      <c r="R181" s="1"/>
      <c r="S181" s="1"/>
      <c r="T181" s="79"/>
      <c r="U181" s="489">
        <f t="shared" si="82"/>
        <v>0</v>
      </c>
      <c r="V181" s="414"/>
      <c r="W181" s="1"/>
      <c r="X181" s="79"/>
      <c r="Y181" s="79"/>
      <c r="Z181" s="79"/>
      <c r="AA181" s="44"/>
      <c r="AB181" s="168"/>
      <c r="AC181" s="190"/>
    </row>
    <row r="182" spans="1:29" ht="25.5" hidden="1" customHeight="1" x14ac:dyDescent="0.25">
      <c r="B182" s="54"/>
      <c r="C182" s="2"/>
      <c r="D182" s="798" t="s">
        <v>549</v>
      </c>
      <c r="E182" s="798"/>
      <c r="F182" s="227"/>
      <c r="G182" s="376"/>
      <c r="H182" s="376"/>
      <c r="I182" s="376"/>
      <c r="J182" s="530"/>
      <c r="K182" s="530"/>
      <c r="L182" s="571">
        <f t="shared" si="112"/>
        <v>0</v>
      </c>
      <c r="M182" s="151"/>
      <c r="N182" s="159">
        <f t="shared" si="83"/>
        <v>0</v>
      </c>
      <c r="O182" s="73"/>
      <c r="P182" s="1"/>
      <c r="Q182" s="1"/>
      <c r="R182" s="1"/>
      <c r="S182" s="1"/>
      <c r="T182" s="79"/>
      <c r="U182" s="489">
        <f t="shared" si="82"/>
        <v>0</v>
      </c>
      <c r="V182" s="414"/>
      <c r="W182" s="1"/>
      <c r="X182" s="79"/>
      <c r="Y182" s="79"/>
      <c r="Z182" s="79"/>
      <c r="AA182" s="44"/>
      <c r="AB182" s="168"/>
      <c r="AC182" s="190"/>
    </row>
    <row r="183" spans="1:29" ht="15.75" hidden="1" thickBot="1" x14ac:dyDescent="0.3">
      <c r="B183" s="54"/>
      <c r="C183" s="2"/>
      <c r="D183" s="801" t="s">
        <v>552</v>
      </c>
      <c r="E183" s="801"/>
      <c r="F183" s="217"/>
      <c r="G183" s="373"/>
      <c r="H183" s="373"/>
      <c r="I183" s="373"/>
      <c r="J183" s="527"/>
      <c r="K183" s="527"/>
      <c r="L183" s="568">
        <f t="shared" si="112"/>
        <v>0</v>
      </c>
      <c r="M183" s="141"/>
      <c r="N183" s="159">
        <f t="shared" si="83"/>
        <v>0</v>
      </c>
      <c r="O183" s="73"/>
      <c r="P183" s="1"/>
      <c r="Q183" s="1"/>
      <c r="R183" s="1"/>
      <c r="S183" s="1"/>
      <c r="T183" s="79"/>
      <c r="U183" s="489">
        <f t="shared" si="82"/>
        <v>0</v>
      </c>
      <c r="V183" s="414"/>
      <c r="W183" s="1"/>
      <c r="X183" s="79"/>
      <c r="Y183" s="79"/>
      <c r="Z183" s="79"/>
      <c r="AA183" s="44"/>
      <c r="AB183" s="168"/>
      <c r="AC183" s="190"/>
    </row>
    <row r="184" spans="1:29" ht="15.75" hidden="1" thickBot="1" x14ac:dyDescent="0.3">
      <c r="B184" s="54"/>
      <c r="C184" s="2"/>
      <c r="D184" s="801" t="s">
        <v>817</v>
      </c>
      <c r="E184" s="801"/>
      <c r="F184" s="217"/>
      <c r="G184" s="373"/>
      <c r="H184" s="373"/>
      <c r="I184" s="373"/>
      <c r="J184" s="527"/>
      <c r="K184" s="527"/>
      <c r="L184" s="568">
        <f t="shared" si="112"/>
        <v>0</v>
      </c>
      <c r="M184" s="141"/>
      <c r="N184" s="159">
        <f t="shared" si="83"/>
        <v>0</v>
      </c>
      <c r="O184" s="73"/>
      <c r="P184" s="1"/>
      <c r="Q184" s="1"/>
      <c r="R184" s="1"/>
      <c r="S184" s="1"/>
      <c r="T184" s="79"/>
      <c r="U184" s="489">
        <f t="shared" si="82"/>
        <v>0</v>
      </c>
      <c r="V184" s="414"/>
      <c r="W184" s="1"/>
      <c r="X184" s="79"/>
      <c r="Y184" s="79"/>
      <c r="Z184" s="79"/>
      <c r="AA184" s="44"/>
      <c r="AB184" s="168"/>
      <c r="AC184" s="190"/>
    </row>
    <row r="185" spans="1:29" ht="25.5" hidden="1" customHeight="1" x14ac:dyDescent="0.25">
      <c r="B185" s="54"/>
      <c r="C185" s="2"/>
      <c r="D185" s="798" t="s">
        <v>556</v>
      </c>
      <c r="E185" s="798"/>
      <c r="F185" s="227"/>
      <c r="G185" s="376"/>
      <c r="H185" s="376"/>
      <c r="I185" s="376"/>
      <c r="J185" s="530"/>
      <c r="K185" s="530"/>
      <c r="L185" s="571">
        <f t="shared" si="112"/>
        <v>0</v>
      </c>
      <c r="M185" s="151"/>
      <c r="N185" s="159">
        <f t="shared" si="83"/>
        <v>0</v>
      </c>
      <c r="O185" s="73"/>
      <c r="P185" s="1"/>
      <c r="Q185" s="1"/>
      <c r="R185" s="1"/>
      <c r="S185" s="1"/>
      <c r="T185" s="79"/>
      <c r="U185" s="489">
        <f t="shared" si="82"/>
        <v>0</v>
      </c>
      <c r="V185" s="414"/>
      <c r="W185" s="1"/>
      <c r="X185" s="79"/>
      <c r="Y185" s="79"/>
      <c r="Z185" s="79"/>
      <c r="AA185" s="44"/>
      <c r="AB185" s="168"/>
      <c r="AC185" s="190"/>
    </row>
    <row r="186" spans="1:29" ht="25.5" hidden="1" customHeight="1" x14ac:dyDescent="0.25">
      <c r="B186" s="54"/>
      <c r="C186" s="2"/>
      <c r="D186" s="798" t="s">
        <v>559</v>
      </c>
      <c r="E186" s="798"/>
      <c r="F186" s="227"/>
      <c r="G186" s="376"/>
      <c r="H186" s="376"/>
      <c r="I186" s="376"/>
      <c r="J186" s="530"/>
      <c r="K186" s="530"/>
      <c r="L186" s="571">
        <f t="shared" si="112"/>
        <v>0</v>
      </c>
      <c r="M186" s="151"/>
      <c r="N186" s="159">
        <f t="shared" si="83"/>
        <v>0</v>
      </c>
      <c r="O186" s="73"/>
      <c r="P186" s="1"/>
      <c r="Q186" s="1"/>
      <c r="R186" s="1"/>
      <c r="S186" s="1"/>
      <c r="T186" s="79"/>
      <c r="U186" s="489">
        <f t="shared" si="82"/>
        <v>0</v>
      </c>
      <c r="V186" s="414"/>
      <c r="W186" s="1"/>
      <c r="X186" s="79"/>
      <c r="Y186" s="79"/>
      <c r="Z186" s="79"/>
      <c r="AA186" s="44"/>
      <c r="AB186" s="168"/>
      <c r="AC186" s="190"/>
    </row>
    <row r="187" spans="1:29" ht="25.5" hidden="1" customHeight="1" x14ac:dyDescent="0.25">
      <c r="B187" s="54"/>
      <c r="C187" s="2"/>
      <c r="D187" s="798" t="s">
        <v>561</v>
      </c>
      <c r="E187" s="798"/>
      <c r="F187" s="227"/>
      <c r="G187" s="376"/>
      <c r="H187" s="376"/>
      <c r="I187" s="376"/>
      <c r="J187" s="530"/>
      <c r="K187" s="530"/>
      <c r="L187" s="571">
        <f t="shared" si="112"/>
        <v>0</v>
      </c>
      <c r="M187" s="151"/>
      <c r="N187" s="159">
        <f t="shared" si="83"/>
        <v>0</v>
      </c>
      <c r="O187" s="73"/>
      <c r="P187" s="1"/>
      <c r="Q187" s="1"/>
      <c r="R187" s="1"/>
      <c r="S187" s="1"/>
      <c r="T187" s="79"/>
      <c r="U187" s="489">
        <f t="shared" si="82"/>
        <v>0</v>
      </c>
      <c r="V187" s="414"/>
      <c r="W187" s="1"/>
      <c r="X187" s="79"/>
      <c r="Y187" s="79"/>
      <c r="Z187" s="79"/>
      <c r="AA187" s="44"/>
      <c r="AB187" s="168"/>
      <c r="AC187" s="190"/>
    </row>
    <row r="188" spans="1:29" ht="25.5" hidden="1" customHeight="1" x14ac:dyDescent="0.25">
      <c r="B188" s="54"/>
      <c r="C188" s="2"/>
      <c r="D188" s="798" t="s">
        <v>564</v>
      </c>
      <c r="E188" s="798"/>
      <c r="F188" s="227"/>
      <c r="G188" s="376"/>
      <c r="H188" s="376"/>
      <c r="I188" s="376"/>
      <c r="J188" s="530"/>
      <c r="K188" s="530"/>
      <c r="L188" s="571">
        <f t="shared" si="112"/>
        <v>0</v>
      </c>
      <c r="M188" s="151"/>
      <c r="N188" s="159">
        <f t="shared" si="83"/>
        <v>0</v>
      </c>
      <c r="O188" s="73"/>
      <c r="P188" s="1"/>
      <c r="Q188" s="1"/>
      <c r="R188" s="1"/>
      <c r="S188" s="1"/>
      <c r="T188" s="79"/>
      <c r="U188" s="489">
        <f t="shared" si="82"/>
        <v>0</v>
      </c>
      <c r="V188" s="414"/>
      <c r="W188" s="1"/>
      <c r="X188" s="79"/>
      <c r="Y188" s="79"/>
      <c r="Z188" s="79"/>
      <c r="AA188" s="44"/>
      <c r="AB188" s="168"/>
      <c r="AC188" s="190"/>
    </row>
    <row r="189" spans="1:29" s="18" customFormat="1" ht="15.75" hidden="1" thickBot="1" x14ac:dyDescent="0.3">
      <c r="A189" s="125" t="s">
        <v>274</v>
      </c>
      <c r="B189" s="90" t="s">
        <v>686</v>
      </c>
      <c r="C189" s="803" t="s">
        <v>275</v>
      </c>
      <c r="D189" s="804"/>
      <c r="E189" s="804"/>
      <c r="F189" s="218">
        <f t="shared" ref="F189:L189" si="113">F190+F191+F192+F193+F194+F195+F196+F197+F198+F199</f>
        <v>0</v>
      </c>
      <c r="G189" s="366">
        <f t="shared" si="113"/>
        <v>0</v>
      </c>
      <c r="H189" s="366">
        <f t="shared" si="113"/>
        <v>0</v>
      </c>
      <c r="I189" s="366">
        <f t="shared" si="113"/>
        <v>0</v>
      </c>
      <c r="J189" s="520">
        <f t="shared" ref="J189" si="114">J190+J191+J192+J193+J194+J195+J196+J197+J198+J199</f>
        <v>0</v>
      </c>
      <c r="K189" s="520">
        <f t="shared" si="113"/>
        <v>0</v>
      </c>
      <c r="L189" s="561">
        <f t="shared" si="113"/>
        <v>0</v>
      </c>
      <c r="M189" s="142">
        <f t="shared" ref="M189:AA189" si="115">M190+M191+M192+M193+M194+M195+M196+M197+M198+M199</f>
        <v>0</v>
      </c>
      <c r="N189" s="158">
        <f t="shared" si="83"/>
        <v>0</v>
      </c>
      <c r="O189" s="92">
        <f t="shared" si="115"/>
        <v>0</v>
      </c>
      <c r="P189" s="93">
        <f t="shared" si="115"/>
        <v>0</v>
      </c>
      <c r="Q189" s="93">
        <f t="shared" si="115"/>
        <v>0</v>
      </c>
      <c r="R189" s="93">
        <f t="shared" si="115"/>
        <v>0</v>
      </c>
      <c r="S189" s="93">
        <f t="shared" si="115"/>
        <v>0</v>
      </c>
      <c r="T189" s="96">
        <f t="shared" si="115"/>
        <v>0</v>
      </c>
      <c r="U189" s="487">
        <f t="shared" si="82"/>
        <v>0</v>
      </c>
      <c r="V189" s="412">
        <f t="shared" si="115"/>
        <v>0</v>
      </c>
      <c r="W189" s="93">
        <f t="shared" si="115"/>
        <v>0</v>
      </c>
      <c r="X189" s="96">
        <f t="shared" si="115"/>
        <v>0</v>
      </c>
      <c r="Y189" s="96">
        <f t="shared" si="115"/>
        <v>0</v>
      </c>
      <c r="Z189" s="96">
        <f t="shared" si="115"/>
        <v>0</v>
      </c>
      <c r="AA189" s="97">
        <f t="shared" si="115"/>
        <v>0</v>
      </c>
      <c r="AB189" s="168"/>
      <c r="AC189" s="190"/>
    </row>
    <row r="190" spans="1:29" ht="15.75" hidden="1" thickBot="1" x14ac:dyDescent="0.3">
      <c r="B190" s="54"/>
      <c r="C190" s="2"/>
      <c r="D190" s="801" t="s">
        <v>371</v>
      </c>
      <c r="E190" s="801"/>
      <c r="F190" s="217"/>
      <c r="G190" s="373"/>
      <c r="H190" s="373"/>
      <c r="I190" s="373"/>
      <c r="J190" s="527"/>
      <c r="K190" s="527"/>
      <c r="L190" s="568">
        <f t="shared" ref="L190:L199" si="116">SUM(O190:AA190)</f>
        <v>0</v>
      </c>
      <c r="M190" s="141"/>
      <c r="N190" s="159">
        <f t="shared" si="83"/>
        <v>0</v>
      </c>
      <c r="O190" s="73"/>
      <c r="P190" s="1"/>
      <c r="Q190" s="1"/>
      <c r="R190" s="1"/>
      <c r="S190" s="1"/>
      <c r="T190" s="79"/>
      <c r="U190" s="489">
        <f t="shared" si="82"/>
        <v>0</v>
      </c>
      <c r="V190" s="414"/>
      <c r="W190" s="1"/>
      <c r="X190" s="79"/>
      <c r="Y190" s="79"/>
      <c r="Z190" s="79"/>
      <c r="AA190" s="44"/>
      <c r="AB190" s="168"/>
      <c r="AC190" s="190"/>
    </row>
    <row r="191" spans="1:29" ht="15.75" hidden="1" thickBot="1" x14ac:dyDescent="0.3">
      <c r="B191" s="54"/>
      <c r="C191" s="2"/>
      <c r="D191" s="801" t="s">
        <v>544</v>
      </c>
      <c r="E191" s="801"/>
      <c r="F191" s="217"/>
      <c r="G191" s="373"/>
      <c r="H191" s="373"/>
      <c r="I191" s="373"/>
      <c r="J191" s="527"/>
      <c r="K191" s="527"/>
      <c r="L191" s="568">
        <f t="shared" si="116"/>
        <v>0</v>
      </c>
      <c r="M191" s="141"/>
      <c r="N191" s="159">
        <f t="shared" si="83"/>
        <v>0</v>
      </c>
      <c r="O191" s="73"/>
      <c r="P191" s="1"/>
      <c r="Q191" s="1"/>
      <c r="R191" s="1"/>
      <c r="S191" s="1"/>
      <c r="T191" s="79"/>
      <c r="U191" s="489">
        <f t="shared" si="82"/>
        <v>0</v>
      </c>
      <c r="V191" s="414"/>
      <c r="W191" s="1"/>
      <c r="X191" s="79"/>
      <c r="Y191" s="79"/>
      <c r="Z191" s="79"/>
      <c r="AA191" s="44"/>
      <c r="AB191" s="168"/>
      <c r="AC191" s="190"/>
    </row>
    <row r="192" spans="1:29" ht="15.75" hidden="1" thickBot="1" x14ac:dyDescent="0.3">
      <c r="B192" s="54"/>
      <c r="C192" s="2"/>
      <c r="D192" s="801" t="s">
        <v>547</v>
      </c>
      <c r="E192" s="801"/>
      <c r="F192" s="217"/>
      <c r="G192" s="373"/>
      <c r="H192" s="373"/>
      <c r="I192" s="373"/>
      <c r="J192" s="527"/>
      <c r="K192" s="527"/>
      <c r="L192" s="568">
        <f t="shared" si="116"/>
        <v>0</v>
      </c>
      <c r="M192" s="141"/>
      <c r="N192" s="159">
        <f t="shared" si="83"/>
        <v>0</v>
      </c>
      <c r="O192" s="73"/>
      <c r="P192" s="1"/>
      <c r="Q192" s="1"/>
      <c r="R192" s="1"/>
      <c r="S192" s="1"/>
      <c r="T192" s="79"/>
      <c r="U192" s="489">
        <f t="shared" si="82"/>
        <v>0</v>
      </c>
      <c r="V192" s="414"/>
      <c r="W192" s="1"/>
      <c r="X192" s="79"/>
      <c r="Y192" s="79"/>
      <c r="Z192" s="79"/>
      <c r="AA192" s="44"/>
      <c r="AB192" s="168"/>
      <c r="AC192" s="190"/>
    </row>
    <row r="193" spans="1:29" ht="15.75" hidden="1" thickBot="1" x14ac:dyDescent="0.3">
      <c r="B193" s="54"/>
      <c r="C193" s="2"/>
      <c r="D193" s="798" t="s">
        <v>818</v>
      </c>
      <c r="E193" s="798"/>
      <c r="F193" s="227"/>
      <c r="G193" s="376"/>
      <c r="H193" s="376"/>
      <c r="I193" s="376"/>
      <c r="J193" s="530"/>
      <c r="K193" s="530"/>
      <c r="L193" s="571">
        <f t="shared" si="116"/>
        <v>0</v>
      </c>
      <c r="M193" s="151"/>
      <c r="N193" s="159">
        <f t="shared" si="83"/>
        <v>0</v>
      </c>
      <c r="O193" s="73"/>
      <c r="P193" s="1"/>
      <c r="Q193" s="1"/>
      <c r="R193" s="1"/>
      <c r="S193" s="1"/>
      <c r="T193" s="79"/>
      <c r="U193" s="489">
        <f t="shared" si="82"/>
        <v>0</v>
      </c>
      <c r="V193" s="414"/>
      <c r="W193" s="1"/>
      <c r="X193" s="79"/>
      <c r="Y193" s="79"/>
      <c r="Z193" s="79"/>
      <c r="AA193" s="44"/>
      <c r="AB193" s="168"/>
      <c r="AC193" s="190"/>
    </row>
    <row r="194" spans="1:29" ht="15.75" hidden="1" thickBot="1" x14ac:dyDescent="0.3">
      <c r="B194" s="54"/>
      <c r="C194" s="2"/>
      <c r="D194" s="801" t="s">
        <v>554</v>
      </c>
      <c r="E194" s="801"/>
      <c r="F194" s="217"/>
      <c r="G194" s="373"/>
      <c r="H194" s="373"/>
      <c r="I194" s="373"/>
      <c r="J194" s="527"/>
      <c r="K194" s="527"/>
      <c r="L194" s="568">
        <f t="shared" si="116"/>
        <v>0</v>
      </c>
      <c r="M194" s="141"/>
      <c r="N194" s="159">
        <f t="shared" si="83"/>
        <v>0</v>
      </c>
      <c r="O194" s="73"/>
      <c r="P194" s="1"/>
      <c r="Q194" s="1"/>
      <c r="R194" s="1"/>
      <c r="S194" s="1"/>
      <c r="T194" s="79"/>
      <c r="U194" s="489">
        <f t="shared" si="82"/>
        <v>0</v>
      </c>
      <c r="V194" s="414"/>
      <c r="W194" s="1"/>
      <c r="X194" s="79"/>
      <c r="Y194" s="79"/>
      <c r="Z194" s="79"/>
      <c r="AA194" s="44"/>
      <c r="AB194" s="168"/>
      <c r="AC194" s="190"/>
    </row>
    <row r="195" spans="1:29" ht="15.75" hidden="1" thickBot="1" x14ac:dyDescent="0.3">
      <c r="B195" s="54"/>
      <c r="C195" s="2"/>
      <c r="D195" s="801" t="s">
        <v>553</v>
      </c>
      <c r="E195" s="801"/>
      <c r="F195" s="217"/>
      <c r="G195" s="373"/>
      <c r="H195" s="373"/>
      <c r="I195" s="373"/>
      <c r="J195" s="527"/>
      <c r="K195" s="527"/>
      <c r="L195" s="568">
        <f t="shared" si="116"/>
        <v>0</v>
      </c>
      <c r="M195" s="141"/>
      <c r="N195" s="159">
        <f t="shared" si="83"/>
        <v>0</v>
      </c>
      <c r="O195" s="73"/>
      <c r="P195" s="1"/>
      <c r="Q195" s="1"/>
      <c r="R195" s="1"/>
      <c r="S195" s="1"/>
      <c r="T195" s="79"/>
      <c r="U195" s="489">
        <f t="shared" si="82"/>
        <v>0</v>
      </c>
      <c r="V195" s="414"/>
      <c r="W195" s="1"/>
      <c r="X195" s="79"/>
      <c r="Y195" s="79"/>
      <c r="Z195" s="79"/>
      <c r="AA195" s="44"/>
      <c r="AB195" s="168"/>
      <c r="AC195" s="190"/>
    </row>
    <row r="196" spans="1:29" ht="25.5" hidden="1" customHeight="1" x14ac:dyDescent="0.25">
      <c r="B196" s="54"/>
      <c r="C196" s="2"/>
      <c r="D196" s="798" t="s">
        <v>557</v>
      </c>
      <c r="E196" s="798"/>
      <c r="F196" s="227"/>
      <c r="G196" s="376"/>
      <c r="H196" s="376"/>
      <c r="I196" s="376"/>
      <c r="J196" s="530"/>
      <c r="K196" s="530"/>
      <c r="L196" s="571">
        <f t="shared" si="116"/>
        <v>0</v>
      </c>
      <c r="M196" s="151"/>
      <c r="N196" s="159">
        <f t="shared" si="83"/>
        <v>0</v>
      </c>
      <c r="O196" s="73"/>
      <c r="P196" s="1"/>
      <c r="Q196" s="1"/>
      <c r="R196" s="1"/>
      <c r="S196" s="1"/>
      <c r="T196" s="79"/>
      <c r="U196" s="489">
        <f t="shared" si="82"/>
        <v>0</v>
      </c>
      <c r="V196" s="414"/>
      <c r="W196" s="1"/>
      <c r="X196" s="79"/>
      <c r="Y196" s="79"/>
      <c r="Z196" s="79"/>
      <c r="AA196" s="44"/>
      <c r="AB196" s="168"/>
      <c r="AC196" s="190"/>
    </row>
    <row r="197" spans="1:29" ht="15.75" hidden="1" thickBot="1" x14ac:dyDescent="0.3">
      <c r="B197" s="54"/>
      <c r="C197" s="2"/>
      <c r="D197" s="801" t="s">
        <v>819</v>
      </c>
      <c r="E197" s="801"/>
      <c r="F197" s="217"/>
      <c r="G197" s="373"/>
      <c r="H197" s="373"/>
      <c r="I197" s="373"/>
      <c r="J197" s="527"/>
      <c r="K197" s="527"/>
      <c r="L197" s="568">
        <f t="shared" si="116"/>
        <v>0</v>
      </c>
      <c r="M197" s="141"/>
      <c r="N197" s="159">
        <f t="shared" si="83"/>
        <v>0</v>
      </c>
      <c r="O197" s="73"/>
      <c r="P197" s="1"/>
      <c r="Q197" s="1"/>
      <c r="R197" s="1"/>
      <c r="S197" s="1"/>
      <c r="T197" s="79"/>
      <c r="U197" s="489">
        <f t="shared" si="82"/>
        <v>0</v>
      </c>
      <c r="V197" s="414"/>
      <c r="W197" s="1"/>
      <c r="X197" s="79"/>
      <c r="Y197" s="79"/>
      <c r="Z197" s="79"/>
      <c r="AA197" s="44"/>
      <c r="AB197" s="168"/>
      <c r="AC197" s="190"/>
    </row>
    <row r="198" spans="1:29" ht="25.5" hidden="1" customHeight="1" x14ac:dyDescent="0.25">
      <c r="B198" s="54"/>
      <c r="C198" s="2"/>
      <c r="D198" s="798" t="s">
        <v>562</v>
      </c>
      <c r="E198" s="798"/>
      <c r="F198" s="227"/>
      <c r="G198" s="376"/>
      <c r="H198" s="376"/>
      <c r="I198" s="376"/>
      <c r="J198" s="530"/>
      <c r="K198" s="530"/>
      <c r="L198" s="571">
        <f t="shared" si="116"/>
        <v>0</v>
      </c>
      <c r="M198" s="151"/>
      <c r="N198" s="159">
        <f t="shared" si="83"/>
        <v>0</v>
      </c>
      <c r="O198" s="73"/>
      <c r="P198" s="1"/>
      <c r="Q198" s="1"/>
      <c r="R198" s="1"/>
      <c r="S198" s="1"/>
      <c r="T198" s="79"/>
      <c r="U198" s="489">
        <f t="shared" ref="U198:U258" si="117">SUM(O198:T198)</f>
        <v>0</v>
      </c>
      <c r="V198" s="414"/>
      <c r="W198" s="1"/>
      <c r="X198" s="79"/>
      <c r="Y198" s="79"/>
      <c r="Z198" s="79"/>
      <c r="AA198" s="44"/>
      <c r="AB198" s="168"/>
      <c r="AC198" s="190"/>
    </row>
    <row r="199" spans="1:29" ht="25.5" hidden="1" customHeight="1" x14ac:dyDescent="0.25">
      <c r="B199" s="54"/>
      <c r="C199" s="2"/>
      <c r="D199" s="798" t="s">
        <v>565</v>
      </c>
      <c r="E199" s="798"/>
      <c r="F199" s="227"/>
      <c r="G199" s="376"/>
      <c r="H199" s="376"/>
      <c r="I199" s="376"/>
      <c r="J199" s="530"/>
      <c r="K199" s="530"/>
      <c r="L199" s="571">
        <f t="shared" si="116"/>
        <v>0</v>
      </c>
      <c r="M199" s="151"/>
      <c r="N199" s="159">
        <f t="shared" si="83"/>
        <v>0</v>
      </c>
      <c r="O199" s="73"/>
      <c r="P199" s="1"/>
      <c r="Q199" s="1"/>
      <c r="R199" s="1"/>
      <c r="S199" s="1"/>
      <c r="T199" s="79"/>
      <c r="U199" s="489">
        <f t="shared" si="117"/>
        <v>0</v>
      </c>
      <c r="V199" s="414"/>
      <c r="W199" s="1"/>
      <c r="X199" s="79"/>
      <c r="Y199" s="79"/>
      <c r="Z199" s="79"/>
      <c r="AA199" s="44"/>
      <c r="AB199" s="168"/>
      <c r="AC199" s="190"/>
    </row>
    <row r="200" spans="1:29" s="18" customFormat="1" ht="25.5" hidden="1" customHeight="1" x14ac:dyDescent="0.25">
      <c r="A200" s="125" t="s">
        <v>276</v>
      </c>
      <c r="B200" s="90" t="s">
        <v>687</v>
      </c>
      <c r="C200" s="841" t="s">
        <v>607</v>
      </c>
      <c r="D200" s="842"/>
      <c r="E200" s="842"/>
      <c r="F200" s="231">
        <f t="shared" ref="F200:L200" si="118">F201+F202</f>
        <v>0</v>
      </c>
      <c r="G200" s="383">
        <f t="shared" si="118"/>
        <v>0</v>
      </c>
      <c r="H200" s="383">
        <f t="shared" si="118"/>
        <v>0</v>
      </c>
      <c r="I200" s="383">
        <f t="shared" si="118"/>
        <v>0</v>
      </c>
      <c r="J200" s="537">
        <f t="shared" ref="J200" si="119">J201+J202</f>
        <v>0</v>
      </c>
      <c r="K200" s="537">
        <f t="shared" si="118"/>
        <v>0</v>
      </c>
      <c r="L200" s="578">
        <f t="shared" si="118"/>
        <v>0</v>
      </c>
      <c r="M200" s="155">
        <f t="shared" ref="M200:AA200" si="120">M201+M202</f>
        <v>0</v>
      </c>
      <c r="N200" s="158">
        <f t="shared" si="83"/>
        <v>0</v>
      </c>
      <c r="O200" s="92">
        <f t="shared" si="120"/>
        <v>0</v>
      </c>
      <c r="P200" s="93">
        <f t="shared" si="120"/>
        <v>0</v>
      </c>
      <c r="Q200" s="93">
        <f t="shared" si="120"/>
        <v>0</v>
      </c>
      <c r="R200" s="93">
        <f t="shared" si="120"/>
        <v>0</v>
      </c>
      <c r="S200" s="93">
        <f t="shared" si="120"/>
        <v>0</v>
      </c>
      <c r="T200" s="96">
        <f t="shared" si="120"/>
        <v>0</v>
      </c>
      <c r="U200" s="487">
        <f t="shared" si="117"/>
        <v>0</v>
      </c>
      <c r="V200" s="412">
        <f t="shared" si="120"/>
        <v>0</v>
      </c>
      <c r="W200" s="93">
        <f t="shared" si="120"/>
        <v>0</v>
      </c>
      <c r="X200" s="96">
        <f t="shared" si="120"/>
        <v>0</v>
      </c>
      <c r="Y200" s="96">
        <f t="shared" si="120"/>
        <v>0</v>
      </c>
      <c r="Z200" s="96">
        <f t="shared" si="120"/>
        <v>0</v>
      </c>
      <c r="AA200" s="97">
        <f t="shared" si="120"/>
        <v>0</v>
      </c>
      <c r="AB200" s="168"/>
      <c r="AC200" s="190"/>
    </row>
    <row r="201" spans="1:29" ht="25.5" hidden="1" customHeight="1" x14ac:dyDescent="0.25">
      <c r="B201" s="54"/>
      <c r="C201" s="2"/>
      <c r="D201" s="798" t="s">
        <v>568</v>
      </c>
      <c r="E201" s="798"/>
      <c r="F201" s="227"/>
      <c r="G201" s="376"/>
      <c r="H201" s="376"/>
      <c r="I201" s="376"/>
      <c r="J201" s="530"/>
      <c r="K201" s="530"/>
      <c r="L201" s="571">
        <f t="shared" ref="L201:L202" si="121">SUM(O201:AA201)</f>
        <v>0</v>
      </c>
      <c r="M201" s="151"/>
      <c r="N201" s="159">
        <f t="shared" ref="N201:N258" si="122">SUM(L201:M201)</f>
        <v>0</v>
      </c>
      <c r="O201" s="73"/>
      <c r="P201" s="1"/>
      <c r="Q201" s="1"/>
      <c r="R201" s="1"/>
      <c r="S201" s="1"/>
      <c r="T201" s="79"/>
      <c r="U201" s="489">
        <f t="shared" si="117"/>
        <v>0</v>
      </c>
      <c r="V201" s="414"/>
      <c r="W201" s="1"/>
      <c r="X201" s="79"/>
      <c r="Y201" s="79"/>
      <c r="Z201" s="79"/>
      <c r="AA201" s="44"/>
      <c r="AB201" s="168"/>
      <c r="AC201" s="190"/>
    </row>
    <row r="202" spans="1:29" ht="25.5" hidden="1" customHeight="1" x14ac:dyDescent="0.25">
      <c r="B202" s="54"/>
      <c r="C202" s="2"/>
      <c r="D202" s="798" t="s">
        <v>569</v>
      </c>
      <c r="E202" s="798"/>
      <c r="F202" s="227"/>
      <c r="G202" s="376"/>
      <c r="H202" s="376"/>
      <c r="I202" s="376"/>
      <c r="J202" s="530"/>
      <c r="K202" s="530"/>
      <c r="L202" s="571">
        <f t="shared" si="121"/>
        <v>0</v>
      </c>
      <c r="M202" s="151"/>
      <c r="N202" s="159">
        <f t="shared" si="122"/>
        <v>0</v>
      </c>
      <c r="O202" s="73"/>
      <c r="P202" s="1"/>
      <c r="Q202" s="1"/>
      <c r="R202" s="1"/>
      <c r="S202" s="1"/>
      <c r="T202" s="79"/>
      <c r="U202" s="489">
        <f t="shared" si="117"/>
        <v>0</v>
      </c>
      <c r="V202" s="414"/>
      <c r="W202" s="1"/>
      <c r="X202" s="79"/>
      <c r="Y202" s="79"/>
      <c r="Z202" s="79"/>
      <c r="AA202" s="44"/>
      <c r="AB202" s="168"/>
      <c r="AC202" s="190"/>
    </row>
    <row r="203" spans="1:29" s="18" customFormat="1" ht="15" hidden="1" customHeight="1" x14ac:dyDescent="0.25">
      <c r="A203" s="125" t="s">
        <v>277</v>
      </c>
      <c r="B203" s="90" t="s">
        <v>688</v>
      </c>
      <c r="C203" s="841" t="s">
        <v>820</v>
      </c>
      <c r="D203" s="842"/>
      <c r="E203" s="842"/>
      <c r="F203" s="231">
        <f t="shared" ref="F203:L203" si="123">F204+F205+F206+F207+F208+F209+F210+F211+F212+F213+F214</f>
        <v>0</v>
      </c>
      <c r="G203" s="383">
        <f t="shared" si="123"/>
        <v>0</v>
      </c>
      <c r="H203" s="383">
        <f t="shared" si="123"/>
        <v>0</v>
      </c>
      <c r="I203" s="383">
        <f t="shared" si="123"/>
        <v>0</v>
      </c>
      <c r="J203" s="537">
        <f t="shared" ref="J203" si="124">J204+J205+J206+J207+J208+J209+J210+J211+J212+J213+J214</f>
        <v>0</v>
      </c>
      <c r="K203" s="537">
        <f t="shared" si="123"/>
        <v>0</v>
      </c>
      <c r="L203" s="578">
        <f t="shared" si="123"/>
        <v>0</v>
      </c>
      <c r="M203" s="155">
        <f t="shared" ref="M203:AA203" si="125">M204+M205+M206+M207+M208+M209+M210+M211+M212+M213+M214</f>
        <v>0</v>
      </c>
      <c r="N203" s="158">
        <f t="shared" si="122"/>
        <v>0</v>
      </c>
      <c r="O203" s="92">
        <f t="shared" si="125"/>
        <v>0</v>
      </c>
      <c r="P203" s="93">
        <f t="shared" si="125"/>
        <v>0</v>
      </c>
      <c r="Q203" s="93">
        <f t="shared" si="125"/>
        <v>0</v>
      </c>
      <c r="R203" s="93">
        <f t="shared" si="125"/>
        <v>0</v>
      </c>
      <c r="S203" s="93">
        <f t="shared" si="125"/>
        <v>0</v>
      </c>
      <c r="T203" s="96">
        <f t="shared" si="125"/>
        <v>0</v>
      </c>
      <c r="U203" s="487">
        <f t="shared" si="117"/>
        <v>0</v>
      </c>
      <c r="V203" s="412">
        <f t="shared" si="125"/>
        <v>0</v>
      </c>
      <c r="W203" s="93">
        <f t="shared" si="125"/>
        <v>0</v>
      </c>
      <c r="X203" s="96">
        <f t="shared" si="125"/>
        <v>0</v>
      </c>
      <c r="Y203" s="96">
        <f t="shared" si="125"/>
        <v>0</v>
      </c>
      <c r="Z203" s="96">
        <f t="shared" si="125"/>
        <v>0</v>
      </c>
      <c r="AA203" s="97">
        <f t="shared" si="125"/>
        <v>0</v>
      </c>
      <c r="AB203" s="168"/>
      <c r="AC203" s="190"/>
    </row>
    <row r="204" spans="1:29" ht="15.75" hidden="1" thickBot="1" x14ac:dyDescent="0.3">
      <c r="B204" s="54"/>
      <c r="C204" s="2"/>
      <c r="D204" s="801" t="s">
        <v>372</v>
      </c>
      <c r="E204" s="801"/>
      <c r="F204" s="217"/>
      <c r="G204" s="373"/>
      <c r="H204" s="373"/>
      <c r="I204" s="373"/>
      <c r="J204" s="527"/>
      <c r="K204" s="527"/>
      <c r="L204" s="568">
        <f t="shared" ref="L204:L216" si="126">SUM(O204:AA204)</f>
        <v>0</v>
      </c>
      <c r="M204" s="141"/>
      <c r="N204" s="159">
        <f t="shared" si="122"/>
        <v>0</v>
      </c>
      <c r="O204" s="73"/>
      <c r="P204" s="1"/>
      <c r="Q204" s="1"/>
      <c r="R204" s="1"/>
      <c r="S204" s="1"/>
      <c r="T204" s="79"/>
      <c r="U204" s="489">
        <f t="shared" si="117"/>
        <v>0</v>
      </c>
      <c r="V204" s="414"/>
      <c r="W204" s="1"/>
      <c r="X204" s="79"/>
      <c r="Y204" s="79"/>
      <c r="Z204" s="79"/>
      <c r="AA204" s="44"/>
      <c r="AB204" s="168"/>
      <c r="AC204" s="190"/>
    </row>
    <row r="205" spans="1:29" ht="15.75" hidden="1" thickBot="1" x14ac:dyDescent="0.3">
      <c r="B205" s="54"/>
      <c r="C205" s="2"/>
      <c r="D205" s="801" t="s">
        <v>821</v>
      </c>
      <c r="E205" s="801"/>
      <c r="F205" s="217"/>
      <c r="G205" s="373"/>
      <c r="H205" s="373"/>
      <c r="I205" s="373"/>
      <c r="J205" s="527"/>
      <c r="K205" s="527"/>
      <c r="L205" s="568">
        <f t="shared" si="126"/>
        <v>0</v>
      </c>
      <c r="M205" s="141"/>
      <c r="N205" s="159">
        <f t="shared" si="122"/>
        <v>0</v>
      </c>
      <c r="O205" s="73"/>
      <c r="P205" s="1"/>
      <c r="Q205" s="1"/>
      <c r="R205" s="1"/>
      <c r="S205" s="1"/>
      <c r="T205" s="79"/>
      <c r="U205" s="489">
        <f t="shared" si="117"/>
        <v>0</v>
      </c>
      <c r="V205" s="414"/>
      <c r="W205" s="1"/>
      <c r="X205" s="79"/>
      <c r="Y205" s="79"/>
      <c r="Z205" s="79"/>
      <c r="AA205" s="44"/>
      <c r="AB205" s="168"/>
      <c r="AC205" s="190"/>
    </row>
    <row r="206" spans="1:29" ht="15.75" hidden="1" thickBot="1" x14ac:dyDescent="0.3">
      <c r="B206" s="54"/>
      <c r="C206" s="2"/>
      <c r="D206" s="801" t="s">
        <v>375</v>
      </c>
      <c r="E206" s="801"/>
      <c r="F206" s="217"/>
      <c r="G206" s="373"/>
      <c r="H206" s="373"/>
      <c r="I206" s="373"/>
      <c r="J206" s="527"/>
      <c r="K206" s="527"/>
      <c r="L206" s="568">
        <f t="shared" si="126"/>
        <v>0</v>
      </c>
      <c r="M206" s="141"/>
      <c r="N206" s="159">
        <f t="shared" si="122"/>
        <v>0</v>
      </c>
      <c r="O206" s="73"/>
      <c r="P206" s="1"/>
      <c r="Q206" s="1"/>
      <c r="R206" s="1"/>
      <c r="S206" s="1"/>
      <c r="T206" s="79"/>
      <c r="U206" s="489">
        <f t="shared" si="117"/>
        <v>0</v>
      </c>
      <c r="V206" s="414"/>
      <c r="W206" s="1"/>
      <c r="X206" s="79"/>
      <c r="Y206" s="79"/>
      <c r="Z206" s="79"/>
      <c r="AA206" s="44"/>
      <c r="AB206" s="168"/>
      <c r="AC206" s="190"/>
    </row>
    <row r="207" spans="1:29" ht="15.75" hidden="1" thickBot="1" x14ac:dyDescent="0.3">
      <c r="B207" s="54"/>
      <c r="C207" s="2"/>
      <c r="D207" s="801" t="s">
        <v>373</v>
      </c>
      <c r="E207" s="801"/>
      <c r="F207" s="217"/>
      <c r="G207" s="373"/>
      <c r="H207" s="373"/>
      <c r="I207" s="373"/>
      <c r="J207" s="527"/>
      <c r="K207" s="527"/>
      <c r="L207" s="568">
        <f t="shared" si="126"/>
        <v>0</v>
      </c>
      <c r="M207" s="141"/>
      <c r="N207" s="159">
        <f t="shared" si="122"/>
        <v>0</v>
      </c>
      <c r="O207" s="73"/>
      <c r="P207" s="1"/>
      <c r="Q207" s="1"/>
      <c r="R207" s="1"/>
      <c r="S207" s="1"/>
      <c r="T207" s="79"/>
      <c r="U207" s="489">
        <f t="shared" si="117"/>
        <v>0</v>
      </c>
      <c r="V207" s="414"/>
      <c r="W207" s="1"/>
      <c r="X207" s="79"/>
      <c r="Y207" s="79"/>
      <c r="Z207" s="79"/>
      <c r="AA207" s="44"/>
      <c r="AB207" s="168"/>
      <c r="AC207" s="190"/>
    </row>
    <row r="208" spans="1:29" ht="15.75" hidden="1" thickBot="1" x14ac:dyDescent="0.3">
      <c r="B208" s="54"/>
      <c r="C208" s="2"/>
      <c r="D208" s="801" t="s">
        <v>822</v>
      </c>
      <c r="E208" s="801"/>
      <c r="F208" s="217"/>
      <c r="G208" s="373"/>
      <c r="H208" s="373"/>
      <c r="I208" s="373"/>
      <c r="J208" s="527"/>
      <c r="K208" s="527"/>
      <c r="L208" s="568">
        <f t="shared" si="126"/>
        <v>0</v>
      </c>
      <c r="M208" s="141"/>
      <c r="N208" s="159">
        <f t="shared" si="122"/>
        <v>0</v>
      </c>
      <c r="O208" s="73"/>
      <c r="P208" s="1"/>
      <c r="Q208" s="1"/>
      <c r="R208" s="1"/>
      <c r="S208" s="1"/>
      <c r="T208" s="79"/>
      <c r="U208" s="489">
        <f t="shared" si="117"/>
        <v>0</v>
      </c>
      <c r="V208" s="414"/>
      <c r="W208" s="1"/>
      <c r="X208" s="79"/>
      <c r="Y208" s="79"/>
      <c r="Z208" s="79"/>
      <c r="AA208" s="44"/>
      <c r="AB208" s="168"/>
      <c r="AC208" s="190"/>
    </row>
    <row r="209" spans="1:29" ht="25.5" hidden="1" customHeight="1" x14ac:dyDescent="0.25">
      <c r="B209" s="54"/>
      <c r="C209" s="2"/>
      <c r="D209" s="798" t="s">
        <v>537</v>
      </c>
      <c r="E209" s="798"/>
      <c r="F209" s="227"/>
      <c r="G209" s="376"/>
      <c r="H209" s="376"/>
      <c r="I209" s="376"/>
      <c r="J209" s="530"/>
      <c r="K209" s="530"/>
      <c r="L209" s="571">
        <f t="shared" si="126"/>
        <v>0</v>
      </c>
      <c r="M209" s="151"/>
      <c r="N209" s="159">
        <f t="shared" si="122"/>
        <v>0</v>
      </c>
      <c r="O209" s="73"/>
      <c r="P209" s="1"/>
      <c r="Q209" s="1"/>
      <c r="R209" s="1"/>
      <c r="S209" s="1"/>
      <c r="T209" s="79"/>
      <c r="U209" s="489">
        <f t="shared" si="117"/>
        <v>0</v>
      </c>
      <c r="V209" s="414"/>
      <c r="W209" s="1"/>
      <c r="X209" s="79"/>
      <c r="Y209" s="79"/>
      <c r="Z209" s="79"/>
      <c r="AA209" s="44"/>
      <c r="AB209" s="168"/>
      <c r="AC209" s="190"/>
    </row>
    <row r="210" spans="1:29" ht="25.5" hidden="1" customHeight="1" x14ac:dyDescent="0.25">
      <c r="B210" s="54"/>
      <c r="C210" s="2"/>
      <c r="D210" s="798" t="s">
        <v>540</v>
      </c>
      <c r="E210" s="798"/>
      <c r="F210" s="227"/>
      <c r="G210" s="376"/>
      <c r="H210" s="376"/>
      <c r="I210" s="376"/>
      <c r="J210" s="530"/>
      <c r="K210" s="530"/>
      <c r="L210" s="571">
        <f t="shared" si="126"/>
        <v>0</v>
      </c>
      <c r="M210" s="151"/>
      <c r="N210" s="159">
        <f t="shared" si="122"/>
        <v>0</v>
      </c>
      <c r="O210" s="73"/>
      <c r="P210" s="1"/>
      <c r="Q210" s="1"/>
      <c r="R210" s="1"/>
      <c r="S210" s="1"/>
      <c r="T210" s="79"/>
      <c r="U210" s="489">
        <f t="shared" si="117"/>
        <v>0</v>
      </c>
      <c r="V210" s="414"/>
      <c r="W210" s="1"/>
      <c r="X210" s="79"/>
      <c r="Y210" s="79"/>
      <c r="Z210" s="79"/>
      <c r="AA210" s="44"/>
      <c r="AB210" s="168"/>
      <c r="AC210" s="190"/>
    </row>
    <row r="211" spans="1:29" ht="15.75" hidden="1" thickBot="1" x14ac:dyDescent="0.3">
      <c r="B211" s="54"/>
      <c r="C211" s="2"/>
      <c r="D211" s="801" t="s">
        <v>823</v>
      </c>
      <c r="E211" s="801"/>
      <c r="F211" s="217"/>
      <c r="G211" s="373"/>
      <c r="H211" s="373"/>
      <c r="I211" s="373"/>
      <c r="J211" s="527"/>
      <c r="K211" s="527"/>
      <c r="L211" s="568">
        <f t="shared" si="126"/>
        <v>0</v>
      </c>
      <c r="M211" s="141"/>
      <c r="N211" s="159">
        <f t="shared" si="122"/>
        <v>0</v>
      </c>
      <c r="O211" s="73"/>
      <c r="P211" s="1"/>
      <c r="Q211" s="1"/>
      <c r="R211" s="1"/>
      <c r="S211" s="1"/>
      <c r="T211" s="79"/>
      <c r="U211" s="489">
        <f t="shared" si="117"/>
        <v>0</v>
      </c>
      <c r="V211" s="414"/>
      <c r="W211" s="1"/>
      <c r="X211" s="79"/>
      <c r="Y211" s="79"/>
      <c r="Z211" s="79"/>
      <c r="AA211" s="44"/>
      <c r="AB211" s="168"/>
      <c r="AC211" s="190"/>
    </row>
    <row r="212" spans="1:29" ht="15.75" hidden="1" thickBot="1" x14ac:dyDescent="0.3">
      <c r="B212" s="54"/>
      <c r="C212" s="2"/>
      <c r="D212" s="801" t="s">
        <v>374</v>
      </c>
      <c r="E212" s="801"/>
      <c r="F212" s="217"/>
      <c r="G212" s="373"/>
      <c r="H212" s="373"/>
      <c r="I212" s="373"/>
      <c r="J212" s="527"/>
      <c r="K212" s="527"/>
      <c r="L212" s="568">
        <f t="shared" si="126"/>
        <v>0</v>
      </c>
      <c r="M212" s="141"/>
      <c r="N212" s="159">
        <f t="shared" si="122"/>
        <v>0</v>
      </c>
      <c r="O212" s="73"/>
      <c r="P212" s="1"/>
      <c r="Q212" s="1"/>
      <c r="R212" s="1"/>
      <c r="S212" s="1"/>
      <c r="T212" s="79"/>
      <c r="U212" s="489">
        <f t="shared" si="117"/>
        <v>0</v>
      </c>
      <c r="V212" s="414"/>
      <c r="W212" s="1"/>
      <c r="X212" s="79"/>
      <c r="Y212" s="79"/>
      <c r="Z212" s="79"/>
      <c r="AA212" s="44"/>
      <c r="AB212" s="168"/>
      <c r="AC212" s="190"/>
    </row>
    <row r="213" spans="1:29" ht="15.75" hidden="1" thickBot="1" x14ac:dyDescent="0.3">
      <c r="B213" s="54"/>
      <c r="C213" s="2"/>
      <c r="D213" s="801" t="s">
        <v>824</v>
      </c>
      <c r="E213" s="801"/>
      <c r="F213" s="217"/>
      <c r="G213" s="373"/>
      <c r="H213" s="373"/>
      <c r="I213" s="373"/>
      <c r="J213" s="527"/>
      <c r="K213" s="527"/>
      <c r="L213" s="568">
        <f t="shared" si="126"/>
        <v>0</v>
      </c>
      <c r="M213" s="141"/>
      <c r="N213" s="159">
        <f t="shared" si="122"/>
        <v>0</v>
      </c>
      <c r="O213" s="73"/>
      <c r="P213" s="1"/>
      <c r="Q213" s="1"/>
      <c r="R213" s="1"/>
      <c r="S213" s="1"/>
      <c r="T213" s="79"/>
      <c r="U213" s="489">
        <f t="shared" si="117"/>
        <v>0</v>
      </c>
      <c r="V213" s="414"/>
      <c r="W213" s="1"/>
      <c r="X213" s="79"/>
      <c r="Y213" s="79"/>
      <c r="Z213" s="79"/>
      <c r="AA213" s="44"/>
      <c r="AB213" s="168"/>
      <c r="AC213" s="190"/>
    </row>
    <row r="214" spans="1:29" ht="15.75" hidden="1" thickBot="1" x14ac:dyDescent="0.3">
      <c r="B214" s="54"/>
      <c r="C214" s="2"/>
      <c r="D214" s="801" t="s">
        <v>566</v>
      </c>
      <c r="E214" s="801"/>
      <c r="F214" s="217"/>
      <c r="G214" s="373"/>
      <c r="H214" s="373"/>
      <c r="I214" s="373"/>
      <c r="J214" s="527"/>
      <c r="K214" s="527"/>
      <c r="L214" s="568">
        <f t="shared" si="126"/>
        <v>0</v>
      </c>
      <c r="M214" s="141"/>
      <c r="N214" s="159">
        <f t="shared" si="122"/>
        <v>0</v>
      </c>
      <c r="O214" s="73"/>
      <c r="P214" s="1"/>
      <c r="Q214" s="1"/>
      <c r="R214" s="1"/>
      <c r="S214" s="1"/>
      <c r="T214" s="79"/>
      <c r="U214" s="489">
        <f t="shared" si="117"/>
        <v>0</v>
      </c>
      <c r="V214" s="414"/>
      <c r="W214" s="1"/>
      <c r="X214" s="79"/>
      <c r="Y214" s="79"/>
      <c r="Z214" s="79"/>
      <c r="AA214" s="44"/>
      <c r="AB214" s="168"/>
      <c r="AC214" s="190"/>
    </row>
    <row r="215" spans="1:29" s="18" customFormat="1" ht="15.75" hidden="1" thickBot="1" x14ac:dyDescent="0.3">
      <c r="A215" s="125" t="s">
        <v>278</v>
      </c>
      <c r="B215" s="90" t="s">
        <v>689</v>
      </c>
      <c r="C215" s="803" t="s">
        <v>279</v>
      </c>
      <c r="D215" s="804"/>
      <c r="E215" s="804"/>
      <c r="F215" s="218"/>
      <c r="G215" s="366"/>
      <c r="H215" s="366"/>
      <c r="I215" s="366"/>
      <c r="J215" s="520"/>
      <c r="K215" s="520"/>
      <c r="L215" s="561">
        <f t="shared" si="126"/>
        <v>0</v>
      </c>
      <c r="M215" s="142"/>
      <c r="N215" s="158">
        <f t="shared" si="122"/>
        <v>0</v>
      </c>
      <c r="O215" s="92"/>
      <c r="P215" s="93"/>
      <c r="Q215" s="93"/>
      <c r="R215" s="93"/>
      <c r="S215" s="93"/>
      <c r="T215" s="96"/>
      <c r="U215" s="487">
        <f t="shared" si="117"/>
        <v>0</v>
      </c>
      <c r="V215" s="412"/>
      <c r="W215" s="93"/>
      <c r="X215" s="96"/>
      <c r="Y215" s="96"/>
      <c r="Z215" s="96"/>
      <c r="AA215" s="97"/>
      <c r="AB215" s="168"/>
      <c r="AC215" s="190"/>
    </row>
    <row r="216" spans="1:29" s="18" customFormat="1" ht="15.75" hidden="1" thickBot="1" x14ac:dyDescent="0.3">
      <c r="A216" s="125" t="s">
        <v>280</v>
      </c>
      <c r="B216" s="90" t="s">
        <v>690</v>
      </c>
      <c r="C216" s="803" t="s">
        <v>281</v>
      </c>
      <c r="D216" s="804"/>
      <c r="E216" s="804"/>
      <c r="F216" s="218"/>
      <c r="G216" s="366"/>
      <c r="H216" s="366"/>
      <c r="I216" s="366"/>
      <c r="J216" s="520"/>
      <c r="K216" s="520"/>
      <c r="L216" s="561">
        <f t="shared" si="126"/>
        <v>0</v>
      </c>
      <c r="M216" s="142"/>
      <c r="N216" s="158">
        <f t="shared" si="122"/>
        <v>0</v>
      </c>
      <c r="O216" s="92"/>
      <c r="P216" s="93"/>
      <c r="Q216" s="93"/>
      <c r="R216" s="93"/>
      <c r="S216" s="93"/>
      <c r="T216" s="96"/>
      <c r="U216" s="487">
        <f t="shared" si="117"/>
        <v>0</v>
      </c>
      <c r="V216" s="412"/>
      <c r="W216" s="93"/>
      <c r="X216" s="96"/>
      <c r="Y216" s="96"/>
      <c r="Z216" s="96"/>
      <c r="AA216" s="97"/>
      <c r="AB216" s="168"/>
      <c r="AC216" s="190"/>
    </row>
    <row r="217" spans="1:29" s="18" customFormat="1" ht="15.75" hidden="1" thickBot="1" x14ac:dyDescent="0.3">
      <c r="A217" s="125" t="s">
        <v>282</v>
      </c>
      <c r="B217" s="90" t="s">
        <v>691</v>
      </c>
      <c r="C217" s="803" t="s">
        <v>283</v>
      </c>
      <c r="D217" s="804"/>
      <c r="E217" s="804"/>
      <c r="F217" s="218">
        <f t="shared" ref="F217:L217" si="127">F218+F219+F220+F221+F222+F223+F224+F225+F226+F227</f>
        <v>0</v>
      </c>
      <c r="G217" s="366">
        <f t="shared" si="127"/>
        <v>0</v>
      </c>
      <c r="H217" s="366">
        <f t="shared" si="127"/>
        <v>0</v>
      </c>
      <c r="I217" s="366">
        <f t="shared" si="127"/>
        <v>0</v>
      </c>
      <c r="J217" s="520">
        <f t="shared" ref="J217" si="128">J218+J219+J220+J221+J222+J223+J224+J225+J226+J227</f>
        <v>0</v>
      </c>
      <c r="K217" s="520">
        <f t="shared" si="127"/>
        <v>0</v>
      </c>
      <c r="L217" s="561">
        <f t="shared" si="127"/>
        <v>0</v>
      </c>
      <c r="M217" s="142">
        <f t="shared" ref="M217:AA217" si="129">M218+M219+M220+M221+M222+M223+M224+M225+M226+M227</f>
        <v>0</v>
      </c>
      <c r="N217" s="158">
        <f t="shared" si="122"/>
        <v>0</v>
      </c>
      <c r="O217" s="92">
        <f t="shared" si="129"/>
        <v>0</v>
      </c>
      <c r="P217" s="93">
        <f t="shared" si="129"/>
        <v>0</v>
      </c>
      <c r="Q217" s="93">
        <f t="shared" si="129"/>
        <v>0</v>
      </c>
      <c r="R217" s="93">
        <f t="shared" si="129"/>
        <v>0</v>
      </c>
      <c r="S217" s="93">
        <f t="shared" si="129"/>
        <v>0</v>
      </c>
      <c r="T217" s="96">
        <f t="shared" si="129"/>
        <v>0</v>
      </c>
      <c r="U217" s="487">
        <f t="shared" si="117"/>
        <v>0</v>
      </c>
      <c r="V217" s="412">
        <f t="shared" si="129"/>
        <v>0</v>
      </c>
      <c r="W217" s="93">
        <f t="shared" si="129"/>
        <v>0</v>
      </c>
      <c r="X217" s="96">
        <f t="shared" si="129"/>
        <v>0</v>
      </c>
      <c r="Y217" s="96">
        <f t="shared" si="129"/>
        <v>0</v>
      </c>
      <c r="Z217" s="96">
        <f t="shared" si="129"/>
        <v>0</v>
      </c>
      <c r="AA217" s="97">
        <f t="shared" si="129"/>
        <v>0</v>
      </c>
      <c r="AB217" s="168"/>
      <c r="AC217" s="190"/>
    </row>
    <row r="218" spans="1:29" ht="15.75" hidden="1" thickBot="1" x14ac:dyDescent="0.3">
      <c r="B218" s="54"/>
      <c r="C218" s="2"/>
      <c r="D218" s="801" t="s">
        <v>376</v>
      </c>
      <c r="E218" s="801"/>
      <c r="F218" s="217"/>
      <c r="G218" s="373"/>
      <c r="H218" s="373"/>
      <c r="I218" s="373"/>
      <c r="J218" s="527"/>
      <c r="K218" s="527"/>
      <c r="L218" s="568">
        <f t="shared" ref="L218:L227" si="130">SUM(O218:AA218)</f>
        <v>0</v>
      </c>
      <c r="M218" s="141"/>
      <c r="N218" s="159">
        <f t="shared" si="122"/>
        <v>0</v>
      </c>
      <c r="O218" s="73"/>
      <c r="P218" s="1"/>
      <c r="Q218" s="1"/>
      <c r="R218" s="1"/>
      <c r="S218" s="1"/>
      <c r="T218" s="79"/>
      <c r="U218" s="489">
        <f t="shared" si="117"/>
        <v>0</v>
      </c>
      <c r="V218" s="414"/>
      <c r="W218" s="1"/>
      <c r="X218" s="79"/>
      <c r="Y218" s="79"/>
      <c r="Z218" s="79"/>
      <c r="AA218" s="44"/>
      <c r="AB218" s="168"/>
      <c r="AC218" s="190"/>
    </row>
    <row r="219" spans="1:29" ht="15.75" hidden="1" thickBot="1" x14ac:dyDescent="0.3">
      <c r="B219" s="54"/>
      <c r="C219" s="2"/>
      <c r="D219" s="801" t="s">
        <v>377</v>
      </c>
      <c r="E219" s="801"/>
      <c r="F219" s="217"/>
      <c r="G219" s="373"/>
      <c r="H219" s="373"/>
      <c r="I219" s="373"/>
      <c r="J219" s="527"/>
      <c r="K219" s="527"/>
      <c r="L219" s="568">
        <f t="shared" si="130"/>
        <v>0</v>
      </c>
      <c r="M219" s="141"/>
      <c r="N219" s="159">
        <f t="shared" si="122"/>
        <v>0</v>
      </c>
      <c r="O219" s="73"/>
      <c r="P219" s="1"/>
      <c r="Q219" s="1"/>
      <c r="R219" s="1"/>
      <c r="S219" s="1"/>
      <c r="T219" s="79"/>
      <c r="U219" s="489">
        <f t="shared" si="117"/>
        <v>0</v>
      </c>
      <c r="V219" s="414"/>
      <c r="W219" s="1"/>
      <c r="X219" s="79"/>
      <c r="Y219" s="79"/>
      <c r="Z219" s="79"/>
      <c r="AA219" s="44"/>
      <c r="AB219" s="168"/>
      <c r="AC219" s="190"/>
    </row>
    <row r="220" spans="1:29" ht="15.75" hidden="1" thickBot="1" x14ac:dyDescent="0.3">
      <c r="B220" s="54"/>
      <c r="C220" s="2"/>
      <c r="D220" s="801" t="s">
        <v>378</v>
      </c>
      <c r="E220" s="801"/>
      <c r="F220" s="217"/>
      <c r="G220" s="373"/>
      <c r="H220" s="373"/>
      <c r="I220" s="373"/>
      <c r="J220" s="527"/>
      <c r="K220" s="527"/>
      <c r="L220" s="568">
        <f t="shared" si="130"/>
        <v>0</v>
      </c>
      <c r="M220" s="141"/>
      <c r="N220" s="159">
        <f t="shared" si="122"/>
        <v>0</v>
      </c>
      <c r="O220" s="73"/>
      <c r="P220" s="1"/>
      <c r="Q220" s="1"/>
      <c r="R220" s="1"/>
      <c r="S220" s="1"/>
      <c r="T220" s="79"/>
      <c r="U220" s="489">
        <f t="shared" si="117"/>
        <v>0</v>
      </c>
      <c r="V220" s="414"/>
      <c r="W220" s="1"/>
      <c r="X220" s="79"/>
      <c r="Y220" s="79"/>
      <c r="Z220" s="79"/>
      <c r="AA220" s="44"/>
      <c r="AB220" s="168"/>
      <c r="AC220" s="190"/>
    </row>
    <row r="221" spans="1:29" ht="15.75" hidden="1" thickBot="1" x14ac:dyDescent="0.3">
      <c r="B221" s="54"/>
      <c r="C221" s="2"/>
      <c r="D221" s="801" t="s">
        <v>379</v>
      </c>
      <c r="E221" s="801"/>
      <c r="F221" s="217"/>
      <c r="G221" s="373"/>
      <c r="H221" s="373"/>
      <c r="I221" s="373"/>
      <c r="J221" s="527"/>
      <c r="K221" s="527"/>
      <c r="L221" s="568">
        <f t="shared" si="130"/>
        <v>0</v>
      </c>
      <c r="M221" s="141"/>
      <c r="N221" s="159">
        <f t="shared" si="122"/>
        <v>0</v>
      </c>
      <c r="O221" s="73"/>
      <c r="P221" s="1"/>
      <c r="Q221" s="1"/>
      <c r="R221" s="1"/>
      <c r="S221" s="1"/>
      <c r="T221" s="79"/>
      <c r="U221" s="489">
        <f t="shared" si="117"/>
        <v>0</v>
      </c>
      <c r="V221" s="414"/>
      <c r="W221" s="1"/>
      <c r="X221" s="79"/>
      <c r="Y221" s="79"/>
      <c r="Z221" s="79"/>
      <c r="AA221" s="44"/>
      <c r="AB221" s="168"/>
      <c r="AC221" s="190"/>
    </row>
    <row r="222" spans="1:29" ht="15.75" hidden="1" thickBot="1" x14ac:dyDescent="0.3">
      <c r="B222" s="54"/>
      <c r="C222" s="2"/>
      <c r="D222" s="801" t="s">
        <v>380</v>
      </c>
      <c r="E222" s="801"/>
      <c r="F222" s="217"/>
      <c r="G222" s="373"/>
      <c r="H222" s="373"/>
      <c r="I222" s="373"/>
      <c r="J222" s="527"/>
      <c r="K222" s="527"/>
      <c r="L222" s="568">
        <f t="shared" si="130"/>
        <v>0</v>
      </c>
      <c r="M222" s="141"/>
      <c r="N222" s="159">
        <f t="shared" si="122"/>
        <v>0</v>
      </c>
      <c r="O222" s="73"/>
      <c r="P222" s="1"/>
      <c r="Q222" s="1"/>
      <c r="R222" s="1"/>
      <c r="S222" s="1"/>
      <c r="T222" s="79"/>
      <c r="U222" s="489">
        <f t="shared" si="117"/>
        <v>0</v>
      </c>
      <c r="V222" s="414"/>
      <c r="W222" s="1"/>
      <c r="X222" s="79"/>
      <c r="Y222" s="79"/>
      <c r="Z222" s="79"/>
      <c r="AA222" s="44"/>
      <c r="AB222" s="168"/>
      <c r="AC222" s="190"/>
    </row>
    <row r="223" spans="1:29" ht="25.5" hidden="1" customHeight="1" x14ac:dyDescent="0.25">
      <c r="B223" s="54"/>
      <c r="C223" s="2"/>
      <c r="D223" s="798" t="s">
        <v>538</v>
      </c>
      <c r="E223" s="798"/>
      <c r="F223" s="227"/>
      <c r="G223" s="376"/>
      <c r="H223" s="376"/>
      <c r="I223" s="376"/>
      <c r="J223" s="530"/>
      <c r="K223" s="530"/>
      <c r="L223" s="571">
        <f t="shared" si="130"/>
        <v>0</v>
      </c>
      <c r="M223" s="151"/>
      <c r="N223" s="159">
        <f t="shared" si="122"/>
        <v>0</v>
      </c>
      <c r="O223" s="73"/>
      <c r="P223" s="1"/>
      <c r="Q223" s="1"/>
      <c r="R223" s="1"/>
      <c r="S223" s="1"/>
      <c r="T223" s="79"/>
      <c r="U223" s="489">
        <f t="shared" si="117"/>
        <v>0</v>
      </c>
      <c r="V223" s="414"/>
      <c r="W223" s="1"/>
      <c r="X223" s="79"/>
      <c r="Y223" s="79"/>
      <c r="Z223" s="79"/>
      <c r="AA223" s="44"/>
      <c r="AB223" s="168"/>
      <c r="AC223" s="190"/>
    </row>
    <row r="224" spans="1:29" ht="25.5" hidden="1" customHeight="1" x14ac:dyDescent="0.25">
      <c r="B224" s="54"/>
      <c r="C224" s="2"/>
      <c r="D224" s="798" t="s">
        <v>541</v>
      </c>
      <c r="E224" s="798"/>
      <c r="F224" s="227"/>
      <c r="G224" s="376"/>
      <c r="H224" s="376"/>
      <c r="I224" s="376"/>
      <c r="J224" s="530"/>
      <c r="K224" s="530"/>
      <c r="L224" s="571">
        <f t="shared" si="130"/>
        <v>0</v>
      </c>
      <c r="M224" s="151"/>
      <c r="N224" s="159">
        <f t="shared" si="122"/>
        <v>0</v>
      </c>
      <c r="O224" s="73"/>
      <c r="P224" s="1"/>
      <c r="Q224" s="1"/>
      <c r="R224" s="1"/>
      <c r="S224" s="1"/>
      <c r="T224" s="79"/>
      <c r="U224" s="489">
        <f t="shared" si="117"/>
        <v>0</v>
      </c>
      <c r="V224" s="414"/>
      <c r="W224" s="1"/>
      <c r="X224" s="79"/>
      <c r="Y224" s="79"/>
      <c r="Z224" s="79"/>
      <c r="AA224" s="44"/>
      <c r="AB224" s="168"/>
      <c r="AC224" s="190"/>
    </row>
    <row r="225" spans="1:29" ht="15.75" hidden="1" thickBot="1" x14ac:dyDescent="0.3">
      <c r="B225" s="54"/>
      <c r="C225" s="2"/>
      <c r="D225" s="801" t="s">
        <v>381</v>
      </c>
      <c r="E225" s="801"/>
      <c r="F225" s="217"/>
      <c r="G225" s="373"/>
      <c r="H225" s="373"/>
      <c r="I225" s="373"/>
      <c r="J225" s="527"/>
      <c r="K225" s="527"/>
      <c r="L225" s="568">
        <f t="shared" si="130"/>
        <v>0</v>
      </c>
      <c r="M225" s="141"/>
      <c r="N225" s="159">
        <f t="shared" si="122"/>
        <v>0</v>
      </c>
      <c r="O225" s="73"/>
      <c r="P225" s="1"/>
      <c r="Q225" s="1"/>
      <c r="R225" s="1"/>
      <c r="S225" s="1"/>
      <c r="T225" s="79"/>
      <c r="U225" s="489">
        <f t="shared" si="117"/>
        <v>0</v>
      </c>
      <c r="V225" s="414"/>
      <c r="W225" s="1"/>
      <c r="X225" s="79"/>
      <c r="Y225" s="79"/>
      <c r="Z225" s="79"/>
      <c r="AA225" s="44"/>
      <c r="AB225" s="168"/>
      <c r="AC225" s="190"/>
    </row>
    <row r="226" spans="1:29" ht="15.75" hidden="1" thickBot="1" x14ac:dyDescent="0.3">
      <c r="B226" s="54"/>
      <c r="C226" s="2"/>
      <c r="D226" s="801" t="s">
        <v>382</v>
      </c>
      <c r="E226" s="801"/>
      <c r="F226" s="217"/>
      <c r="G226" s="373"/>
      <c r="H226" s="373"/>
      <c r="I226" s="373"/>
      <c r="J226" s="527"/>
      <c r="K226" s="527"/>
      <c r="L226" s="568">
        <f t="shared" si="130"/>
        <v>0</v>
      </c>
      <c r="M226" s="141"/>
      <c r="N226" s="159">
        <f t="shared" si="122"/>
        <v>0</v>
      </c>
      <c r="O226" s="73"/>
      <c r="P226" s="1"/>
      <c r="Q226" s="1"/>
      <c r="R226" s="1"/>
      <c r="S226" s="1"/>
      <c r="T226" s="79"/>
      <c r="U226" s="489">
        <f t="shared" si="117"/>
        <v>0</v>
      </c>
      <c r="V226" s="414"/>
      <c r="W226" s="1"/>
      <c r="X226" s="79"/>
      <c r="Y226" s="79"/>
      <c r="Z226" s="79"/>
      <c r="AA226" s="44"/>
      <c r="AB226" s="168"/>
      <c r="AC226" s="190"/>
    </row>
    <row r="227" spans="1:29" ht="15.75" hidden="1" thickBot="1" x14ac:dyDescent="0.3">
      <c r="B227" s="56"/>
      <c r="C227" s="20"/>
      <c r="D227" s="806" t="s">
        <v>567</v>
      </c>
      <c r="E227" s="806"/>
      <c r="F227" s="219"/>
      <c r="G227" s="384"/>
      <c r="H227" s="384"/>
      <c r="I227" s="384"/>
      <c r="J227" s="538"/>
      <c r="K227" s="538"/>
      <c r="L227" s="579">
        <f t="shared" si="130"/>
        <v>0</v>
      </c>
      <c r="M227" s="143"/>
      <c r="N227" s="159">
        <f t="shared" si="122"/>
        <v>0</v>
      </c>
      <c r="O227" s="73"/>
      <c r="P227" s="1"/>
      <c r="Q227" s="1"/>
      <c r="R227" s="1"/>
      <c r="S227" s="1"/>
      <c r="T227" s="79"/>
      <c r="U227" s="489">
        <f t="shared" si="117"/>
        <v>0</v>
      </c>
      <c r="V227" s="414"/>
      <c r="W227" s="1"/>
      <c r="X227" s="79"/>
      <c r="Y227" s="79"/>
      <c r="Z227" s="79"/>
      <c r="AA227" s="44"/>
      <c r="AB227" s="168"/>
      <c r="AC227" s="190"/>
    </row>
    <row r="228" spans="1:29" ht="15.75" thickBot="1" x14ac:dyDescent="0.3">
      <c r="B228" s="98" t="s">
        <v>284</v>
      </c>
      <c r="C228" s="807" t="s">
        <v>285</v>
      </c>
      <c r="D228" s="808"/>
      <c r="E228" s="808"/>
      <c r="F228" s="220">
        <f t="shared" ref="F228:L228" si="131">F229+F250+F256+F257</f>
        <v>0</v>
      </c>
      <c r="G228" s="369">
        <f t="shared" si="131"/>
        <v>0</v>
      </c>
      <c r="H228" s="369">
        <f t="shared" si="131"/>
        <v>0</v>
      </c>
      <c r="I228" s="369">
        <f t="shared" si="131"/>
        <v>0</v>
      </c>
      <c r="J228" s="523">
        <f t="shared" ref="J228" si="132">J229+J250+J256+J257</f>
        <v>0</v>
      </c>
      <c r="K228" s="523">
        <f t="shared" si="131"/>
        <v>0</v>
      </c>
      <c r="L228" s="564">
        <f t="shared" si="131"/>
        <v>0</v>
      </c>
      <c r="M228" s="144">
        <f t="shared" ref="M228:AA228" si="133">M229+M250+M256+M257</f>
        <v>0</v>
      </c>
      <c r="N228" s="156">
        <f t="shared" si="122"/>
        <v>0</v>
      </c>
      <c r="O228" s="84">
        <f t="shared" si="133"/>
        <v>0</v>
      </c>
      <c r="P228" s="85">
        <f t="shared" si="133"/>
        <v>0</v>
      </c>
      <c r="Q228" s="85">
        <f t="shared" si="133"/>
        <v>0</v>
      </c>
      <c r="R228" s="85">
        <f t="shared" si="133"/>
        <v>0</v>
      </c>
      <c r="S228" s="85">
        <f t="shared" si="133"/>
        <v>0</v>
      </c>
      <c r="T228" s="88">
        <f t="shared" si="133"/>
        <v>0</v>
      </c>
      <c r="U228" s="484">
        <f t="shared" si="117"/>
        <v>0</v>
      </c>
      <c r="V228" s="409">
        <f t="shared" si="133"/>
        <v>0</v>
      </c>
      <c r="W228" s="85">
        <f t="shared" si="133"/>
        <v>0</v>
      </c>
      <c r="X228" s="88">
        <f t="shared" si="133"/>
        <v>0</v>
      </c>
      <c r="Y228" s="88">
        <f t="shared" si="133"/>
        <v>0</v>
      </c>
      <c r="Z228" s="88">
        <f t="shared" si="133"/>
        <v>0</v>
      </c>
      <c r="AA228" s="89">
        <f t="shared" si="133"/>
        <v>0</v>
      </c>
      <c r="AB228" s="168"/>
      <c r="AC228" s="190"/>
    </row>
    <row r="229" spans="1:29" ht="15.75" hidden="1" thickBot="1" x14ac:dyDescent="0.3">
      <c r="B229" s="114" t="s">
        <v>692</v>
      </c>
      <c r="C229" s="834" t="s">
        <v>286</v>
      </c>
      <c r="D229" s="835"/>
      <c r="E229" s="835"/>
      <c r="F229" s="216">
        <f t="shared" ref="F229:L229" si="134">F230+F234+F241+F242+F243+F244+F245+F246+F247</f>
        <v>0</v>
      </c>
      <c r="G229" s="364">
        <f t="shared" si="134"/>
        <v>0</v>
      </c>
      <c r="H229" s="364">
        <f t="shared" si="134"/>
        <v>0</v>
      </c>
      <c r="I229" s="364">
        <f t="shared" si="134"/>
        <v>0</v>
      </c>
      <c r="J229" s="518">
        <f t="shared" ref="J229" si="135">J230+J234+J241+J242+J243+J244+J245+J246+J247</f>
        <v>0</v>
      </c>
      <c r="K229" s="518">
        <f t="shared" si="134"/>
        <v>0</v>
      </c>
      <c r="L229" s="559">
        <f t="shared" si="134"/>
        <v>0</v>
      </c>
      <c r="M229" s="140">
        <f t="shared" ref="M229:AA229" si="136">M230+M234+M241+M242+M243+M244+M245+M246+M247</f>
        <v>0</v>
      </c>
      <c r="N229" s="157">
        <f t="shared" si="122"/>
        <v>0</v>
      </c>
      <c r="O229" s="116">
        <f t="shared" si="136"/>
        <v>0</v>
      </c>
      <c r="P229" s="117">
        <f t="shared" si="136"/>
        <v>0</v>
      </c>
      <c r="Q229" s="117">
        <f t="shared" si="136"/>
        <v>0</v>
      </c>
      <c r="R229" s="117">
        <f t="shared" si="136"/>
        <v>0</v>
      </c>
      <c r="S229" s="117">
        <f t="shared" si="136"/>
        <v>0</v>
      </c>
      <c r="T229" s="120">
        <f t="shared" si="136"/>
        <v>0</v>
      </c>
      <c r="U229" s="485">
        <f t="shared" si="117"/>
        <v>0</v>
      </c>
      <c r="V229" s="410">
        <f t="shared" si="136"/>
        <v>0</v>
      </c>
      <c r="W229" s="117">
        <f t="shared" si="136"/>
        <v>0</v>
      </c>
      <c r="X229" s="120">
        <f t="shared" si="136"/>
        <v>0</v>
      </c>
      <c r="Y229" s="120">
        <f t="shared" si="136"/>
        <v>0</v>
      </c>
      <c r="Z229" s="120">
        <f t="shared" si="136"/>
        <v>0</v>
      </c>
      <c r="AA229" s="121">
        <f t="shared" si="136"/>
        <v>0</v>
      </c>
      <c r="AB229" s="168"/>
      <c r="AC229" s="190"/>
    </row>
    <row r="230" spans="1:29" s="18" customFormat="1" ht="15.75" hidden="1" thickBot="1" x14ac:dyDescent="0.3">
      <c r="A230" s="125"/>
      <c r="B230" s="52" t="s">
        <v>693</v>
      </c>
      <c r="C230" s="832" t="s">
        <v>287</v>
      </c>
      <c r="D230" s="833"/>
      <c r="E230" s="833"/>
      <c r="F230" s="224">
        <f t="shared" ref="F230:L230" si="137">F231+F232+F233</f>
        <v>0</v>
      </c>
      <c r="G230" s="367">
        <f t="shared" si="137"/>
        <v>0</v>
      </c>
      <c r="H230" s="367">
        <f t="shared" si="137"/>
        <v>0</v>
      </c>
      <c r="I230" s="367">
        <f t="shared" si="137"/>
        <v>0</v>
      </c>
      <c r="J230" s="521">
        <f t="shared" ref="J230" si="138">J231+J232+J233</f>
        <v>0</v>
      </c>
      <c r="K230" s="521">
        <f t="shared" si="137"/>
        <v>0</v>
      </c>
      <c r="L230" s="562">
        <f t="shared" si="137"/>
        <v>0</v>
      </c>
      <c r="M230" s="148">
        <f t="shared" ref="M230:AA230" si="139">M231+M232+M233</f>
        <v>0</v>
      </c>
      <c r="N230" s="160">
        <f t="shared" si="122"/>
        <v>0</v>
      </c>
      <c r="O230" s="75">
        <f t="shared" si="139"/>
        <v>0</v>
      </c>
      <c r="P230" s="13">
        <f t="shared" si="139"/>
        <v>0</v>
      </c>
      <c r="Q230" s="13">
        <f t="shared" si="139"/>
        <v>0</v>
      </c>
      <c r="R230" s="13">
        <f t="shared" si="139"/>
        <v>0</v>
      </c>
      <c r="S230" s="13">
        <f t="shared" si="139"/>
        <v>0</v>
      </c>
      <c r="T230" s="80">
        <f t="shared" si="139"/>
        <v>0</v>
      </c>
      <c r="U230" s="488">
        <f t="shared" si="117"/>
        <v>0</v>
      </c>
      <c r="V230" s="413">
        <f t="shared" si="139"/>
        <v>0</v>
      </c>
      <c r="W230" s="13">
        <f t="shared" si="139"/>
        <v>0</v>
      </c>
      <c r="X230" s="80">
        <f t="shared" si="139"/>
        <v>0</v>
      </c>
      <c r="Y230" s="80">
        <f t="shared" si="139"/>
        <v>0</v>
      </c>
      <c r="Z230" s="80">
        <f t="shared" si="139"/>
        <v>0</v>
      </c>
      <c r="AA230" s="45">
        <f t="shared" si="139"/>
        <v>0</v>
      </c>
      <c r="AB230" s="168"/>
      <c r="AC230" s="190"/>
    </row>
    <row r="231" spans="1:29" s="189" customFormat="1" ht="15.75" hidden="1" thickBot="1" x14ac:dyDescent="0.3">
      <c r="A231" s="125" t="s">
        <v>288</v>
      </c>
      <c r="B231" s="169" t="s">
        <v>694</v>
      </c>
      <c r="C231" s="213"/>
      <c r="D231" s="836" t="s">
        <v>706</v>
      </c>
      <c r="E231" s="836"/>
      <c r="F231" s="256"/>
      <c r="G231" s="385"/>
      <c r="H231" s="385"/>
      <c r="I231" s="385"/>
      <c r="J231" s="539"/>
      <c r="K231" s="539"/>
      <c r="L231" s="580">
        <f t="shared" ref="L231:L233" si="140">SUM(O231:AA231)</f>
        <v>0</v>
      </c>
      <c r="M231" s="257"/>
      <c r="N231" s="171">
        <f t="shared" si="122"/>
        <v>0</v>
      </c>
      <c r="O231" s="179"/>
      <c r="P231" s="173"/>
      <c r="Q231" s="173"/>
      <c r="R231" s="173"/>
      <c r="S231" s="173"/>
      <c r="T231" s="174"/>
      <c r="U231" s="486">
        <f t="shared" si="117"/>
        <v>0</v>
      </c>
      <c r="V231" s="411"/>
      <c r="W231" s="173"/>
      <c r="X231" s="174"/>
      <c r="Y231" s="174"/>
      <c r="Z231" s="174"/>
      <c r="AA231" s="175"/>
      <c r="AB231" s="168"/>
      <c r="AC231" s="190"/>
    </row>
    <row r="232" spans="1:29" s="189" customFormat="1" ht="15.75" hidden="1" thickBot="1" x14ac:dyDescent="0.3">
      <c r="A232" s="125" t="s">
        <v>289</v>
      </c>
      <c r="B232" s="169" t="s">
        <v>695</v>
      </c>
      <c r="C232" s="178"/>
      <c r="D232" s="814" t="s">
        <v>707</v>
      </c>
      <c r="E232" s="814"/>
      <c r="F232" s="239"/>
      <c r="G232" s="365"/>
      <c r="H232" s="365"/>
      <c r="I232" s="365"/>
      <c r="J232" s="519"/>
      <c r="K232" s="519"/>
      <c r="L232" s="560">
        <f t="shared" si="140"/>
        <v>0</v>
      </c>
      <c r="M232" s="170"/>
      <c r="N232" s="171">
        <f t="shared" si="122"/>
        <v>0</v>
      </c>
      <c r="O232" s="179"/>
      <c r="P232" s="173"/>
      <c r="Q232" s="173"/>
      <c r="R232" s="173"/>
      <c r="S232" s="173"/>
      <c r="T232" s="174"/>
      <c r="U232" s="486">
        <f t="shared" si="117"/>
        <v>0</v>
      </c>
      <c r="V232" s="411"/>
      <c r="W232" s="173"/>
      <c r="X232" s="174"/>
      <c r="Y232" s="174"/>
      <c r="Z232" s="174"/>
      <c r="AA232" s="175"/>
      <c r="AB232" s="168"/>
      <c r="AC232" s="190"/>
    </row>
    <row r="233" spans="1:29" s="189" customFormat="1" ht="15.75" hidden="1" thickBot="1" x14ac:dyDescent="0.3">
      <c r="A233" s="125" t="s">
        <v>290</v>
      </c>
      <c r="B233" s="169" t="s">
        <v>696</v>
      </c>
      <c r="C233" s="178"/>
      <c r="D233" s="814" t="s">
        <v>708</v>
      </c>
      <c r="E233" s="814"/>
      <c r="F233" s="239"/>
      <c r="G233" s="365"/>
      <c r="H233" s="365"/>
      <c r="I233" s="365"/>
      <c r="J233" s="519"/>
      <c r="K233" s="519"/>
      <c r="L233" s="560">
        <f t="shared" si="140"/>
        <v>0</v>
      </c>
      <c r="M233" s="170"/>
      <c r="N233" s="171">
        <f t="shared" si="122"/>
        <v>0</v>
      </c>
      <c r="O233" s="179"/>
      <c r="P233" s="173"/>
      <c r="Q233" s="173"/>
      <c r="R233" s="173"/>
      <c r="S233" s="173"/>
      <c r="T233" s="174"/>
      <c r="U233" s="486">
        <f t="shared" si="117"/>
        <v>0</v>
      </c>
      <c r="V233" s="411"/>
      <c r="W233" s="173"/>
      <c r="X233" s="174"/>
      <c r="Y233" s="174"/>
      <c r="Z233" s="174"/>
      <c r="AA233" s="175"/>
      <c r="AB233" s="168"/>
      <c r="AC233" s="190"/>
    </row>
    <row r="234" spans="1:29" s="18" customFormat="1" ht="15.75" hidden="1" thickBot="1" x14ac:dyDescent="0.3">
      <c r="A234" s="125"/>
      <c r="B234" s="52" t="s">
        <v>697</v>
      </c>
      <c r="C234" s="832" t="s">
        <v>291</v>
      </c>
      <c r="D234" s="833"/>
      <c r="E234" s="833"/>
      <c r="F234" s="224">
        <f t="shared" ref="F234:L234" si="141">F235+F236+F237+F238+F239+F240</f>
        <v>0</v>
      </c>
      <c r="G234" s="367">
        <f t="shared" si="141"/>
        <v>0</v>
      </c>
      <c r="H234" s="367">
        <f t="shared" si="141"/>
        <v>0</v>
      </c>
      <c r="I234" s="367">
        <f t="shared" si="141"/>
        <v>0</v>
      </c>
      <c r="J234" s="521">
        <f t="shared" ref="J234" si="142">J235+J236+J237+J238+J239+J240</f>
        <v>0</v>
      </c>
      <c r="K234" s="521">
        <f t="shared" si="141"/>
        <v>0</v>
      </c>
      <c r="L234" s="562">
        <f t="shared" si="141"/>
        <v>0</v>
      </c>
      <c r="M234" s="148">
        <f t="shared" ref="M234:AA234" si="143">M235+M236+M237+M238+M239+M240</f>
        <v>0</v>
      </c>
      <c r="N234" s="160">
        <f t="shared" si="122"/>
        <v>0</v>
      </c>
      <c r="O234" s="75">
        <f t="shared" si="143"/>
        <v>0</v>
      </c>
      <c r="P234" s="13">
        <f t="shared" si="143"/>
        <v>0</v>
      </c>
      <c r="Q234" s="13">
        <f t="shared" si="143"/>
        <v>0</v>
      </c>
      <c r="R234" s="13">
        <f t="shared" si="143"/>
        <v>0</v>
      </c>
      <c r="S234" s="13">
        <f t="shared" si="143"/>
        <v>0</v>
      </c>
      <c r="T234" s="80">
        <f t="shared" si="143"/>
        <v>0</v>
      </c>
      <c r="U234" s="488">
        <f t="shared" si="117"/>
        <v>0</v>
      </c>
      <c r="V234" s="413">
        <f t="shared" si="143"/>
        <v>0</v>
      </c>
      <c r="W234" s="13">
        <f t="shared" si="143"/>
        <v>0</v>
      </c>
      <c r="X234" s="80">
        <f t="shared" si="143"/>
        <v>0</v>
      </c>
      <c r="Y234" s="80">
        <f t="shared" si="143"/>
        <v>0</v>
      </c>
      <c r="Z234" s="80">
        <f t="shared" si="143"/>
        <v>0</v>
      </c>
      <c r="AA234" s="45">
        <f t="shared" si="143"/>
        <v>0</v>
      </c>
      <c r="AB234" s="168"/>
      <c r="AC234" s="190"/>
    </row>
    <row r="235" spans="1:29" s="189" customFormat="1" ht="15.75" hidden="1" thickBot="1" x14ac:dyDescent="0.3">
      <c r="A235" s="125" t="s">
        <v>292</v>
      </c>
      <c r="B235" s="169" t="s">
        <v>698</v>
      </c>
      <c r="C235" s="178"/>
      <c r="D235" s="814" t="s">
        <v>383</v>
      </c>
      <c r="E235" s="814"/>
      <c r="F235" s="239"/>
      <c r="G235" s="365"/>
      <c r="H235" s="365"/>
      <c r="I235" s="365"/>
      <c r="J235" s="519"/>
      <c r="K235" s="519"/>
      <c r="L235" s="560">
        <f t="shared" ref="L235:L246" si="144">SUM(O235:AA235)</f>
        <v>0</v>
      </c>
      <c r="M235" s="170"/>
      <c r="N235" s="171">
        <f t="shared" si="122"/>
        <v>0</v>
      </c>
      <c r="O235" s="179"/>
      <c r="P235" s="173"/>
      <c r="Q235" s="173"/>
      <c r="R235" s="173"/>
      <c r="S235" s="173"/>
      <c r="T235" s="174"/>
      <c r="U235" s="486">
        <f t="shared" si="117"/>
        <v>0</v>
      </c>
      <c r="V235" s="411"/>
      <c r="W235" s="173"/>
      <c r="X235" s="174"/>
      <c r="Y235" s="174"/>
      <c r="Z235" s="174"/>
      <c r="AA235" s="175"/>
      <c r="AB235" s="168"/>
      <c r="AC235" s="190"/>
    </row>
    <row r="236" spans="1:29" s="189" customFormat="1" ht="15.75" hidden="1" thickBot="1" x14ac:dyDescent="0.3">
      <c r="A236" s="125" t="s">
        <v>293</v>
      </c>
      <c r="B236" s="169" t="s">
        <v>699</v>
      </c>
      <c r="C236" s="178"/>
      <c r="D236" s="814" t="s">
        <v>384</v>
      </c>
      <c r="E236" s="814"/>
      <c r="F236" s="239"/>
      <c r="G236" s="365"/>
      <c r="H236" s="365"/>
      <c r="I236" s="365"/>
      <c r="J236" s="519"/>
      <c r="K236" s="519"/>
      <c r="L236" s="560">
        <f t="shared" si="144"/>
        <v>0</v>
      </c>
      <c r="M236" s="170"/>
      <c r="N236" s="171">
        <f t="shared" si="122"/>
        <v>0</v>
      </c>
      <c r="O236" s="179"/>
      <c r="P236" s="173"/>
      <c r="Q236" s="173"/>
      <c r="R236" s="173"/>
      <c r="S236" s="173"/>
      <c r="T236" s="174"/>
      <c r="U236" s="486">
        <f t="shared" si="117"/>
        <v>0</v>
      </c>
      <c r="V236" s="411"/>
      <c r="W236" s="173"/>
      <c r="X236" s="174"/>
      <c r="Y236" s="174"/>
      <c r="Z236" s="174"/>
      <c r="AA236" s="175"/>
      <c r="AB236" s="168"/>
      <c r="AC236" s="190"/>
    </row>
    <row r="237" spans="1:29" s="189" customFormat="1" ht="15.75" hidden="1" thickBot="1" x14ac:dyDescent="0.3">
      <c r="A237" s="125" t="s">
        <v>872</v>
      </c>
      <c r="B237" s="169" t="s">
        <v>873</v>
      </c>
      <c r="C237" s="178"/>
      <c r="D237" s="814" t="s">
        <v>874</v>
      </c>
      <c r="E237" s="814"/>
      <c r="F237" s="239"/>
      <c r="G237" s="365"/>
      <c r="H237" s="365"/>
      <c r="I237" s="365"/>
      <c r="J237" s="519"/>
      <c r="K237" s="519"/>
      <c r="L237" s="560">
        <f t="shared" si="144"/>
        <v>0</v>
      </c>
      <c r="M237" s="170"/>
      <c r="N237" s="171">
        <f t="shared" si="122"/>
        <v>0</v>
      </c>
      <c r="O237" s="179"/>
      <c r="P237" s="173"/>
      <c r="Q237" s="173"/>
      <c r="R237" s="173"/>
      <c r="S237" s="173"/>
      <c r="T237" s="174"/>
      <c r="U237" s="486">
        <f t="shared" si="117"/>
        <v>0</v>
      </c>
      <c r="V237" s="411"/>
      <c r="W237" s="173"/>
      <c r="X237" s="174"/>
      <c r="Y237" s="174"/>
      <c r="Z237" s="174"/>
      <c r="AA237" s="175"/>
      <c r="AB237" s="168"/>
      <c r="AC237" s="190"/>
    </row>
    <row r="238" spans="1:29" s="189" customFormat="1" ht="15.75" hidden="1" thickBot="1" x14ac:dyDescent="0.3">
      <c r="A238" s="125" t="s">
        <v>294</v>
      </c>
      <c r="B238" s="169" t="s">
        <v>700</v>
      </c>
      <c r="C238" s="178"/>
      <c r="D238" s="814" t="s">
        <v>295</v>
      </c>
      <c r="E238" s="814"/>
      <c r="F238" s="239"/>
      <c r="G238" s="365"/>
      <c r="H238" s="365"/>
      <c r="I238" s="365"/>
      <c r="J238" s="519"/>
      <c r="K238" s="519"/>
      <c r="L238" s="560">
        <f t="shared" si="144"/>
        <v>0</v>
      </c>
      <c r="M238" s="170"/>
      <c r="N238" s="171">
        <f t="shared" si="122"/>
        <v>0</v>
      </c>
      <c r="O238" s="179"/>
      <c r="P238" s="173"/>
      <c r="Q238" s="173"/>
      <c r="R238" s="173"/>
      <c r="S238" s="173"/>
      <c r="T238" s="174"/>
      <c r="U238" s="486">
        <f t="shared" si="117"/>
        <v>0</v>
      </c>
      <c r="V238" s="411"/>
      <c r="W238" s="173"/>
      <c r="X238" s="174"/>
      <c r="Y238" s="174"/>
      <c r="Z238" s="174"/>
      <c r="AA238" s="175"/>
      <c r="AB238" s="168"/>
      <c r="AC238" s="190"/>
    </row>
    <row r="239" spans="1:29" s="189" customFormat="1" ht="15.75" hidden="1" thickBot="1" x14ac:dyDescent="0.3">
      <c r="A239" s="125" t="s">
        <v>296</v>
      </c>
      <c r="B239" s="169" t="s">
        <v>701</v>
      </c>
      <c r="C239" s="178"/>
      <c r="D239" s="814" t="s">
        <v>297</v>
      </c>
      <c r="E239" s="814"/>
      <c r="F239" s="239"/>
      <c r="G239" s="365"/>
      <c r="H239" s="365"/>
      <c r="I239" s="365"/>
      <c r="J239" s="519"/>
      <c r="K239" s="519"/>
      <c r="L239" s="560">
        <f t="shared" si="144"/>
        <v>0</v>
      </c>
      <c r="M239" s="170"/>
      <c r="N239" s="171">
        <f t="shared" si="122"/>
        <v>0</v>
      </c>
      <c r="O239" s="179"/>
      <c r="P239" s="173"/>
      <c r="Q239" s="173"/>
      <c r="R239" s="173"/>
      <c r="S239" s="173"/>
      <c r="T239" s="174"/>
      <c r="U239" s="486">
        <f t="shared" si="117"/>
        <v>0</v>
      </c>
      <c r="V239" s="411"/>
      <c r="W239" s="173"/>
      <c r="X239" s="174"/>
      <c r="Y239" s="174"/>
      <c r="Z239" s="174"/>
      <c r="AA239" s="175"/>
      <c r="AB239" s="168"/>
      <c r="AC239" s="190"/>
    </row>
    <row r="240" spans="1:29" s="189" customFormat="1" ht="15.75" hidden="1" thickBot="1" x14ac:dyDescent="0.3">
      <c r="A240" s="125" t="s">
        <v>875</v>
      </c>
      <c r="B240" s="169" t="s">
        <v>876</v>
      </c>
      <c r="C240" s="178"/>
      <c r="D240" s="814" t="s">
        <v>877</v>
      </c>
      <c r="E240" s="814"/>
      <c r="F240" s="239"/>
      <c r="G240" s="365"/>
      <c r="H240" s="365"/>
      <c r="I240" s="365"/>
      <c r="J240" s="519"/>
      <c r="K240" s="519"/>
      <c r="L240" s="560">
        <f t="shared" si="144"/>
        <v>0</v>
      </c>
      <c r="M240" s="170"/>
      <c r="N240" s="171">
        <f t="shared" si="122"/>
        <v>0</v>
      </c>
      <c r="O240" s="179"/>
      <c r="P240" s="173"/>
      <c r="Q240" s="173"/>
      <c r="R240" s="173"/>
      <c r="S240" s="173"/>
      <c r="T240" s="174"/>
      <c r="U240" s="486">
        <f t="shared" si="117"/>
        <v>0</v>
      </c>
      <c r="V240" s="411"/>
      <c r="W240" s="173"/>
      <c r="X240" s="174"/>
      <c r="Y240" s="174"/>
      <c r="Z240" s="174"/>
      <c r="AA240" s="175"/>
      <c r="AB240" s="168"/>
      <c r="AC240" s="190"/>
    </row>
    <row r="241" spans="1:29" s="41" customFormat="1" ht="15.75" hidden="1" thickBot="1" x14ac:dyDescent="0.3">
      <c r="A241" s="125" t="s">
        <v>878</v>
      </c>
      <c r="B241" s="52" t="s">
        <v>879</v>
      </c>
      <c r="C241" s="832" t="s">
        <v>880</v>
      </c>
      <c r="D241" s="833"/>
      <c r="E241" s="833"/>
      <c r="F241" s="224"/>
      <c r="G241" s="367"/>
      <c r="H241" s="367"/>
      <c r="I241" s="367"/>
      <c r="J241" s="521"/>
      <c r="K241" s="521"/>
      <c r="L241" s="562">
        <f t="shared" si="144"/>
        <v>0</v>
      </c>
      <c r="M241" s="148"/>
      <c r="N241" s="160">
        <f t="shared" si="122"/>
        <v>0</v>
      </c>
      <c r="O241" s="75"/>
      <c r="P241" s="13"/>
      <c r="Q241" s="13"/>
      <c r="R241" s="13"/>
      <c r="S241" s="13"/>
      <c r="T241" s="80"/>
      <c r="U241" s="488">
        <f t="shared" si="117"/>
        <v>0</v>
      </c>
      <c r="V241" s="413"/>
      <c r="W241" s="13"/>
      <c r="X241" s="80"/>
      <c r="Y241" s="80"/>
      <c r="Z241" s="80"/>
      <c r="AA241" s="45"/>
      <c r="AB241" s="168"/>
      <c r="AC241" s="190"/>
    </row>
    <row r="242" spans="1:29" s="41" customFormat="1" ht="15.75" hidden="1" thickBot="1" x14ac:dyDescent="0.3">
      <c r="A242" s="125" t="s">
        <v>298</v>
      </c>
      <c r="B242" s="52" t="s">
        <v>702</v>
      </c>
      <c r="C242" s="832" t="s">
        <v>299</v>
      </c>
      <c r="D242" s="833"/>
      <c r="E242" s="833"/>
      <c r="F242" s="224"/>
      <c r="G242" s="367"/>
      <c r="H242" s="367"/>
      <c r="I242" s="367"/>
      <c r="J242" s="521"/>
      <c r="K242" s="521"/>
      <c r="L242" s="562">
        <f t="shared" si="144"/>
        <v>0</v>
      </c>
      <c r="M242" s="148"/>
      <c r="N242" s="160">
        <f t="shared" si="122"/>
        <v>0</v>
      </c>
      <c r="O242" s="75"/>
      <c r="P242" s="13"/>
      <c r="Q242" s="13"/>
      <c r="R242" s="13"/>
      <c r="S242" s="13"/>
      <c r="T242" s="80"/>
      <c r="U242" s="488">
        <f t="shared" si="117"/>
        <v>0</v>
      </c>
      <c r="V242" s="413"/>
      <c r="W242" s="13"/>
      <c r="X242" s="80"/>
      <c r="Y242" s="80"/>
      <c r="Z242" s="80"/>
      <c r="AA242" s="45"/>
      <c r="AB242" s="168"/>
      <c r="AC242" s="190"/>
    </row>
    <row r="243" spans="1:29" s="41" customFormat="1" ht="15.75" hidden="1" thickBot="1" x14ac:dyDescent="0.3">
      <c r="A243" s="125" t="s">
        <v>300</v>
      </c>
      <c r="B243" s="52" t="s">
        <v>703</v>
      </c>
      <c r="C243" s="832" t="s">
        <v>881</v>
      </c>
      <c r="D243" s="833"/>
      <c r="E243" s="833"/>
      <c r="F243" s="224"/>
      <c r="G243" s="367"/>
      <c r="H243" s="367"/>
      <c r="I243" s="367"/>
      <c r="J243" s="521"/>
      <c r="K243" s="521"/>
      <c r="L243" s="562">
        <f t="shared" si="144"/>
        <v>0</v>
      </c>
      <c r="M243" s="148"/>
      <c r="N243" s="160">
        <f t="shared" si="122"/>
        <v>0</v>
      </c>
      <c r="O243" s="75"/>
      <c r="P243" s="13"/>
      <c r="Q243" s="13"/>
      <c r="R243" s="13"/>
      <c r="S243" s="13"/>
      <c r="T243" s="80"/>
      <c r="U243" s="488">
        <f t="shared" si="117"/>
        <v>0</v>
      </c>
      <c r="V243" s="413"/>
      <c r="W243" s="13"/>
      <c r="X243" s="80"/>
      <c r="Y243" s="80"/>
      <c r="Z243" s="80"/>
      <c r="AA243" s="45"/>
      <c r="AB243" s="168"/>
      <c r="AC243" s="190"/>
    </row>
    <row r="244" spans="1:29" s="41" customFormat="1" ht="15.75" hidden="1" thickBot="1" x14ac:dyDescent="0.3">
      <c r="A244" s="125" t="s">
        <v>301</v>
      </c>
      <c r="B244" s="52" t="s">
        <v>704</v>
      </c>
      <c r="C244" s="832" t="s">
        <v>882</v>
      </c>
      <c r="D244" s="833"/>
      <c r="E244" s="833"/>
      <c r="F244" s="224"/>
      <c r="G244" s="367"/>
      <c r="H244" s="367"/>
      <c r="I244" s="367"/>
      <c r="J244" s="521"/>
      <c r="K244" s="521"/>
      <c r="L244" s="562">
        <f t="shared" si="144"/>
        <v>0</v>
      </c>
      <c r="M244" s="148"/>
      <c r="N244" s="160">
        <f t="shared" si="122"/>
        <v>0</v>
      </c>
      <c r="O244" s="75"/>
      <c r="P244" s="13"/>
      <c r="Q244" s="13"/>
      <c r="R244" s="13"/>
      <c r="S244" s="13"/>
      <c r="T244" s="80"/>
      <c r="U244" s="488">
        <f t="shared" si="117"/>
        <v>0</v>
      </c>
      <c r="V244" s="413"/>
      <c r="W244" s="13"/>
      <c r="X244" s="80"/>
      <c r="Y244" s="80"/>
      <c r="Z244" s="80"/>
      <c r="AA244" s="45"/>
      <c r="AB244" s="168"/>
      <c r="AC244" s="190"/>
    </row>
    <row r="245" spans="1:29" s="41" customFormat="1" ht="15.75" hidden="1" thickBot="1" x14ac:dyDescent="0.3">
      <c r="A245" s="125" t="s">
        <v>302</v>
      </c>
      <c r="B245" s="52" t="s">
        <v>705</v>
      </c>
      <c r="C245" s="832" t="s">
        <v>303</v>
      </c>
      <c r="D245" s="833"/>
      <c r="E245" s="833"/>
      <c r="F245" s="224"/>
      <c r="G245" s="367"/>
      <c r="H245" s="367"/>
      <c r="I245" s="367"/>
      <c r="J245" s="521"/>
      <c r="K245" s="521"/>
      <c r="L245" s="562">
        <f t="shared" si="144"/>
        <v>0</v>
      </c>
      <c r="M245" s="148"/>
      <c r="N245" s="160">
        <f t="shared" si="122"/>
        <v>0</v>
      </c>
      <c r="O245" s="75"/>
      <c r="P245" s="13"/>
      <c r="Q245" s="13"/>
      <c r="R245" s="13"/>
      <c r="S245" s="13"/>
      <c r="T245" s="80"/>
      <c r="U245" s="488">
        <f t="shared" si="117"/>
        <v>0</v>
      </c>
      <c r="V245" s="413"/>
      <c r="W245" s="13"/>
      <c r="X245" s="80"/>
      <c r="Y245" s="80"/>
      <c r="Z245" s="80"/>
      <c r="AA245" s="45"/>
      <c r="AB245" s="168"/>
      <c r="AC245" s="190"/>
    </row>
    <row r="246" spans="1:29" s="41" customFormat="1" ht="15.75" hidden="1" thickBot="1" x14ac:dyDescent="0.3">
      <c r="A246" s="125" t="s">
        <v>883</v>
      </c>
      <c r="B246" s="52" t="s">
        <v>884</v>
      </c>
      <c r="C246" s="832" t="s">
        <v>886</v>
      </c>
      <c r="D246" s="833"/>
      <c r="E246" s="833"/>
      <c r="F246" s="224"/>
      <c r="G246" s="367"/>
      <c r="H246" s="367"/>
      <c r="I246" s="367"/>
      <c r="J246" s="521"/>
      <c r="K246" s="521"/>
      <c r="L246" s="562">
        <f t="shared" si="144"/>
        <v>0</v>
      </c>
      <c r="M246" s="148"/>
      <c r="N246" s="160">
        <f t="shared" si="122"/>
        <v>0</v>
      </c>
      <c r="O246" s="75"/>
      <c r="P246" s="13"/>
      <c r="Q246" s="13"/>
      <c r="R246" s="13"/>
      <c r="S246" s="13"/>
      <c r="T246" s="80"/>
      <c r="U246" s="488">
        <f t="shared" si="117"/>
        <v>0</v>
      </c>
      <c r="V246" s="413"/>
      <c r="W246" s="13"/>
      <c r="X246" s="80"/>
      <c r="Y246" s="80"/>
      <c r="Z246" s="80"/>
      <c r="AA246" s="45"/>
      <c r="AB246" s="168"/>
      <c r="AC246" s="190"/>
    </row>
    <row r="247" spans="1:29" s="41" customFormat="1" ht="15.75" hidden="1" thickBot="1" x14ac:dyDescent="0.3">
      <c r="A247" s="125"/>
      <c r="B247" s="52" t="s">
        <v>885</v>
      </c>
      <c r="C247" s="832" t="s">
        <v>887</v>
      </c>
      <c r="D247" s="833"/>
      <c r="E247" s="833"/>
      <c r="F247" s="224">
        <f t="shared" ref="F247:L247" si="145">F248+F249</f>
        <v>0</v>
      </c>
      <c r="G247" s="367">
        <f t="shared" si="145"/>
        <v>0</v>
      </c>
      <c r="H247" s="367">
        <f t="shared" si="145"/>
        <v>0</v>
      </c>
      <c r="I247" s="367">
        <f t="shared" si="145"/>
        <v>0</v>
      </c>
      <c r="J247" s="521">
        <f t="shared" ref="J247" si="146">J248+J249</f>
        <v>0</v>
      </c>
      <c r="K247" s="521">
        <f t="shared" si="145"/>
        <v>0</v>
      </c>
      <c r="L247" s="562">
        <f t="shared" si="145"/>
        <v>0</v>
      </c>
      <c r="M247" s="148">
        <f t="shared" ref="M247:AA247" si="147">M248+M249</f>
        <v>0</v>
      </c>
      <c r="N247" s="160">
        <f t="shared" si="122"/>
        <v>0</v>
      </c>
      <c r="O247" s="75">
        <f t="shared" si="147"/>
        <v>0</v>
      </c>
      <c r="P247" s="13">
        <f t="shared" si="147"/>
        <v>0</v>
      </c>
      <c r="Q247" s="13">
        <f t="shared" si="147"/>
        <v>0</v>
      </c>
      <c r="R247" s="13">
        <f t="shared" si="147"/>
        <v>0</v>
      </c>
      <c r="S247" s="13">
        <f t="shared" si="147"/>
        <v>0</v>
      </c>
      <c r="T247" s="80">
        <f t="shared" si="147"/>
        <v>0</v>
      </c>
      <c r="U247" s="488">
        <f t="shared" si="117"/>
        <v>0</v>
      </c>
      <c r="V247" s="413">
        <f t="shared" si="147"/>
        <v>0</v>
      </c>
      <c r="W247" s="13">
        <f t="shared" si="147"/>
        <v>0</v>
      </c>
      <c r="X247" s="80">
        <f t="shared" si="147"/>
        <v>0</v>
      </c>
      <c r="Y247" s="80">
        <f t="shared" si="147"/>
        <v>0</v>
      </c>
      <c r="Z247" s="80">
        <f t="shared" si="147"/>
        <v>0</v>
      </c>
      <c r="AA247" s="45">
        <f t="shared" si="147"/>
        <v>0</v>
      </c>
      <c r="AB247" s="168"/>
      <c r="AC247" s="190"/>
    </row>
    <row r="248" spans="1:29" s="189" customFormat="1" ht="15.75" hidden="1" thickBot="1" x14ac:dyDescent="0.3">
      <c r="A248" s="125" t="s">
        <v>889</v>
      </c>
      <c r="B248" s="169" t="s">
        <v>888</v>
      </c>
      <c r="C248" s="178"/>
      <c r="D248" s="814" t="s">
        <v>892</v>
      </c>
      <c r="E248" s="814"/>
      <c r="F248" s="239"/>
      <c r="G248" s="365"/>
      <c r="H248" s="365"/>
      <c r="I248" s="365"/>
      <c r="J248" s="519"/>
      <c r="K248" s="519"/>
      <c r="L248" s="560">
        <f t="shared" ref="L248:L249" si="148">SUM(O248:AA248)</f>
        <v>0</v>
      </c>
      <c r="M248" s="170"/>
      <c r="N248" s="171">
        <f t="shared" si="122"/>
        <v>0</v>
      </c>
      <c r="O248" s="179"/>
      <c r="P248" s="173"/>
      <c r="Q248" s="173"/>
      <c r="R248" s="173"/>
      <c r="S248" s="173"/>
      <c r="T248" s="174"/>
      <c r="U248" s="486">
        <f t="shared" si="117"/>
        <v>0</v>
      </c>
      <c r="V248" s="411"/>
      <c r="W248" s="173"/>
      <c r="X248" s="174"/>
      <c r="Y248" s="174"/>
      <c r="Z248" s="174"/>
      <c r="AA248" s="175"/>
      <c r="AB248" s="168"/>
      <c r="AC248" s="190"/>
    </row>
    <row r="249" spans="1:29" s="189" customFormat="1" ht="15.75" hidden="1" thickBot="1" x14ac:dyDescent="0.3">
      <c r="A249" s="125" t="s">
        <v>890</v>
      </c>
      <c r="B249" s="169" t="s">
        <v>891</v>
      </c>
      <c r="C249" s="178"/>
      <c r="D249" s="814" t="s">
        <v>893</v>
      </c>
      <c r="E249" s="814"/>
      <c r="F249" s="239"/>
      <c r="G249" s="365"/>
      <c r="H249" s="365"/>
      <c r="I249" s="365"/>
      <c r="J249" s="519"/>
      <c r="K249" s="519"/>
      <c r="L249" s="560">
        <f t="shared" si="148"/>
        <v>0</v>
      </c>
      <c r="M249" s="170"/>
      <c r="N249" s="171">
        <f t="shared" si="122"/>
        <v>0</v>
      </c>
      <c r="O249" s="179"/>
      <c r="P249" s="173"/>
      <c r="Q249" s="173"/>
      <c r="R249" s="173"/>
      <c r="S249" s="173"/>
      <c r="T249" s="174"/>
      <c r="U249" s="486">
        <f t="shared" si="117"/>
        <v>0</v>
      </c>
      <c r="V249" s="411"/>
      <c r="W249" s="173"/>
      <c r="X249" s="174"/>
      <c r="Y249" s="174"/>
      <c r="Z249" s="174"/>
      <c r="AA249" s="175"/>
      <c r="AB249" s="168"/>
      <c r="AC249" s="190"/>
    </row>
    <row r="250" spans="1:29" ht="15.75" hidden="1" thickBot="1" x14ac:dyDescent="0.3">
      <c r="B250" s="90" t="s">
        <v>709</v>
      </c>
      <c r="C250" s="803" t="s">
        <v>304</v>
      </c>
      <c r="D250" s="804"/>
      <c r="E250" s="804"/>
      <c r="F250" s="218">
        <f t="shared" ref="F250:L250" si="149">F251+F252+F253+F254+F255</f>
        <v>0</v>
      </c>
      <c r="G250" s="366">
        <f t="shared" si="149"/>
        <v>0</v>
      </c>
      <c r="H250" s="366">
        <f t="shared" si="149"/>
        <v>0</v>
      </c>
      <c r="I250" s="366">
        <f t="shared" si="149"/>
        <v>0</v>
      </c>
      <c r="J250" s="520">
        <f t="shared" ref="J250" si="150">J251+J252+J253+J254+J255</f>
        <v>0</v>
      </c>
      <c r="K250" s="520">
        <f t="shared" si="149"/>
        <v>0</v>
      </c>
      <c r="L250" s="561">
        <f t="shared" si="149"/>
        <v>0</v>
      </c>
      <c r="M250" s="142">
        <f t="shared" ref="M250:AA250" si="151">M251+M252+M253+M254+M255</f>
        <v>0</v>
      </c>
      <c r="N250" s="158">
        <f t="shared" si="122"/>
        <v>0</v>
      </c>
      <c r="O250" s="92">
        <f t="shared" si="151"/>
        <v>0</v>
      </c>
      <c r="P250" s="93">
        <f t="shared" si="151"/>
        <v>0</v>
      </c>
      <c r="Q250" s="93">
        <f t="shared" si="151"/>
        <v>0</v>
      </c>
      <c r="R250" s="93">
        <f t="shared" si="151"/>
        <v>0</v>
      </c>
      <c r="S250" s="93">
        <f t="shared" si="151"/>
        <v>0</v>
      </c>
      <c r="T250" s="96">
        <f t="shared" si="151"/>
        <v>0</v>
      </c>
      <c r="U250" s="487">
        <f t="shared" si="117"/>
        <v>0</v>
      </c>
      <c r="V250" s="412">
        <f t="shared" si="151"/>
        <v>0</v>
      </c>
      <c r="W250" s="93">
        <f t="shared" si="151"/>
        <v>0</v>
      </c>
      <c r="X250" s="96">
        <f t="shared" si="151"/>
        <v>0</v>
      </c>
      <c r="Y250" s="96">
        <f t="shared" si="151"/>
        <v>0</v>
      </c>
      <c r="Z250" s="96">
        <f t="shared" si="151"/>
        <v>0</v>
      </c>
      <c r="AA250" s="97">
        <f t="shared" si="151"/>
        <v>0</v>
      </c>
      <c r="AB250" s="168"/>
      <c r="AC250" s="190"/>
    </row>
    <row r="251" spans="1:29" s="41" customFormat="1" ht="15.75" hidden="1" thickBot="1" x14ac:dyDescent="0.3">
      <c r="A251" s="125" t="s">
        <v>305</v>
      </c>
      <c r="B251" s="176" t="s">
        <v>710</v>
      </c>
      <c r="C251" s="837" t="s">
        <v>385</v>
      </c>
      <c r="D251" s="838"/>
      <c r="E251" s="838"/>
      <c r="F251" s="240"/>
      <c r="G251" s="368"/>
      <c r="H251" s="368"/>
      <c r="I251" s="368"/>
      <c r="J251" s="522"/>
      <c r="K251" s="522"/>
      <c r="L251" s="563">
        <f t="shared" ref="L251:L257" si="152">SUM(O251:AA251)</f>
        <v>0</v>
      </c>
      <c r="M251" s="177"/>
      <c r="N251" s="191">
        <f t="shared" si="122"/>
        <v>0</v>
      </c>
      <c r="O251" s="192"/>
      <c r="P251" s="193"/>
      <c r="Q251" s="193"/>
      <c r="R251" s="193"/>
      <c r="S251" s="193"/>
      <c r="T251" s="196"/>
      <c r="U251" s="493">
        <f t="shared" si="117"/>
        <v>0</v>
      </c>
      <c r="V251" s="418"/>
      <c r="W251" s="193"/>
      <c r="X251" s="196"/>
      <c r="Y251" s="196"/>
      <c r="Z251" s="196"/>
      <c r="AA251" s="194"/>
      <c r="AB251" s="168"/>
      <c r="AC251" s="190"/>
    </row>
    <row r="252" spans="1:29" s="41" customFormat="1" ht="15.75" hidden="1" thickBot="1" x14ac:dyDescent="0.3">
      <c r="A252" s="125" t="s">
        <v>306</v>
      </c>
      <c r="B252" s="176" t="s">
        <v>711</v>
      </c>
      <c r="C252" s="837" t="s">
        <v>386</v>
      </c>
      <c r="D252" s="838"/>
      <c r="E252" s="838"/>
      <c r="F252" s="240"/>
      <c r="G252" s="368"/>
      <c r="H252" s="368"/>
      <c r="I252" s="368"/>
      <c r="J252" s="522"/>
      <c r="K252" s="522"/>
      <c r="L252" s="563">
        <f t="shared" si="152"/>
        <v>0</v>
      </c>
      <c r="M252" s="177"/>
      <c r="N252" s="191">
        <f t="shared" si="122"/>
        <v>0</v>
      </c>
      <c r="O252" s="192"/>
      <c r="P252" s="193"/>
      <c r="Q252" s="193"/>
      <c r="R252" s="193"/>
      <c r="S252" s="193"/>
      <c r="T252" s="196"/>
      <c r="U252" s="493">
        <f t="shared" si="117"/>
        <v>0</v>
      </c>
      <c r="V252" s="418"/>
      <c r="W252" s="193"/>
      <c r="X252" s="196"/>
      <c r="Y252" s="196"/>
      <c r="Z252" s="196"/>
      <c r="AA252" s="194"/>
      <c r="AB252" s="168"/>
      <c r="AC252" s="190"/>
    </row>
    <row r="253" spans="1:29" s="41" customFormat="1" ht="15.75" hidden="1" thickBot="1" x14ac:dyDescent="0.3">
      <c r="A253" s="125" t="s">
        <v>307</v>
      </c>
      <c r="B253" s="176" t="s">
        <v>712</v>
      </c>
      <c r="C253" s="837" t="s">
        <v>308</v>
      </c>
      <c r="D253" s="838"/>
      <c r="E253" s="838"/>
      <c r="F253" s="240"/>
      <c r="G253" s="368"/>
      <c r="H253" s="368"/>
      <c r="I253" s="368"/>
      <c r="J253" s="522"/>
      <c r="K253" s="522"/>
      <c r="L253" s="563">
        <f t="shared" si="152"/>
        <v>0</v>
      </c>
      <c r="M253" s="177"/>
      <c r="N253" s="191">
        <f t="shared" si="122"/>
        <v>0</v>
      </c>
      <c r="O253" s="192"/>
      <c r="P253" s="193"/>
      <c r="Q253" s="193"/>
      <c r="R253" s="193"/>
      <c r="S253" s="193"/>
      <c r="T253" s="196"/>
      <c r="U253" s="493">
        <f t="shared" si="117"/>
        <v>0</v>
      </c>
      <c r="V253" s="418"/>
      <c r="W253" s="193"/>
      <c r="X253" s="196"/>
      <c r="Y253" s="196"/>
      <c r="Z253" s="196"/>
      <c r="AA253" s="194"/>
      <c r="AB253" s="168"/>
      <c r="AC253" s="190"/>
    </row>
    <row r="254" spans="1:29" s="41" customFormat="1" ht="15.75" hidden="1" thickBot="1" x14ac:dyDescent="0.3">
      <c r="A254" s="125" t="s">
        <v>309</v>
      </c>
      <c r="B254" s="176" t="s">
        <v>713</v>
      </c>
      <c r="C254" s="837" t="s">
        <v>310</v>
      </c>
      <c r="D254" s="838"/>
      <c r="E254" s="838"/>
      <c r="F254" s="240"/>
      <c r="G254" s="368"/>
      <c r="H254" s="368"/>
      <c r="I254" s="368"/>
      <c r="J254" s="522"/>
      <c r="K254" s="522"/>
      <c r="L254" s="563">
        <f t="shared" si="152"/>
        <v>0</v>
      </c>
      <c r="M254" s="177"/>
      <c r="N254" s="191">
        <f t="shared" si="122"/>
        <v>0</v>
      </c>
      <c r="O254" s="192"/>
      <c r="P254" s="193"/>
      <c r="Q254" s="193"/>
      <c r="R254" s="193"/>
      <c r="S254" s="193"/>
      <c r="T254" s="196"/>
      <c r="U254" s="493">
        <f t="shared" si="117"/>
        <v>0</v>
      </c>
      <c r="V254" s="418"/>
      <c r="W254" s="193"/>
      <c r="X254" s="196"/>
      <c r="Y254" s="196"/>
      <c r="Z254" s="196"/>
      <c r="AA254" s="194"/>
      <c r="AB254" s="168"/>
      <c r="AC254" s="190"/>
    </row>
    <row r="255" spans="1:29" s="41" customFormat="1" ht="15.75" hidden="1" thickBot="1" x14ac:dyDescent="0.3">
      <c r="A255" s="125" t="s">
        <v>311</v>
      </c>
      <c r="B255" s="176" t="s">
        <v>714</v>
      </c>
      <c r="C255" s="837" t="s">
        <v>387</v>
      </c>
      <c r="D255" s="838"/>
      <c r="E255" s="838"/>
      <c r="F255" s="240"/>
      <c r="G255" s="368"/>
      <c r="H255" s="368"/>
      <c r="I255" s="368"/>
      <c r="J255" s="522"/>
      <c r="K255" s="522"/>
      <c r="L255" s="563">
        <f t="shared" si="152"/>
        <v>0</v>
      </c>
      <c r="M255" s="177"/>
      <c r="N255" s="191">
        <f t="shared" si="122"/>
        <v>0</v>
      </c>
      <c r="O255" s="192"/>
      <c r="P255" s="193"/>
      <c r="Q255" s="193"/>
      <c r="R255" s="193"/>
      <c r="S255" s="193"/>
      <c r="T255" s="196"/>
      <c r="U255" s="493">
        <f t="shared" si="117"/>
        <v>0</v>
      </c>
      <c r="V255" s="418"/>
      <c r="W255" s="193"/>
      <c r="X255" s="196"/>
      <c r="Y255" s="196"/>
      <c r="Z255" s="196"/>
      <c r="AA255" s="194"/>
      <c r="AB255" s="168"/>
      <c r="AC255" s="190"/>
    </row>
    <row r="256" spans="1:29" ht="15.75" hidden="1" thickBot="1" x14ac:dyDescent="0.3">
      <c r="A256" s="125" t="s">
        <v>313</v>
      </c>
      <c r="B256" s="90" t="s">
        <v>715</v>
      </c>
      <c r="C256" s="803" t="s">
        <v>312</v>
      </c>
      <c r="D256" s="804"/>
      <c r="E256" s="804"/>
      <c r="F256" s="218"/>
      <c r="G256" s="366"/>
      <c r="H256" s="366"/>
      <c r="I256" s="366"/>
      <c r="J256" s="520"/>
      <c r="K256" s="520"/>
      <c r="L256" s="561">
        <f t="shared" si="152"/>
        <v>0</v>
      </c>
      <c r="M256" s="142"/>
      <c r="N256" s="158">
        <f t="shared" si="122"/>
        <v>0</v>
      </c>
      <c r="O256" s="92"/>
      <c r="P256" s="93"/>
      <c r="Q256" s="93"/>
      <c r="R256" s="93"/>
      <c r="S256" s="93"/>
      <c r="T256" s="96"/>
      <c r="U256" s="487">
        <f t="shared" si="117"/>
        <v>0</v>
      </c>
      <c r="V256" s="412"/>
      <c r="W256" s="93"/>
      <c r="X256" s="96"/>
      <c r="Y256" s="96"/>
      <c r="Z256" s="96"/>
      <c r="AA256" s="97"/>
      <c r="AB256" s="168"/>
      <c r="AC256" s="190"/>
    </row>
    <row r="257" spans="1:29" ht="15.75" hidden="1" thickBot="1" x14ac:dyDescent="0.3">
      <c r="A257" s="125" t="s">
        <v>894</v>
      </c>
      <c r="B257" s="90" t="s">
        <v>895</v>
      </c>
      <c r="C257" s="803" t="s">
        <v>896</v>
      </c>
      <c r="D257" s="804"/>
      <c r="E257" s="804"/>
      <c r="F257" s="218"/>
      <c r="G257" s="366"/>
      <c r="H257" s="366"/>
      <c r="I257" s="366"/>
      <c r="J257" s="520"/>
      <c r="K257" s="520"/>
      <c r="L257" s="561">
        <f t="shared" si="152"/>
        <v>0</v>
      </c>
      <c r="M257" s="142"/>
      <c r="N257" s="158">
        <f t="shared" si="122"/>
        <v>0</v>
      </c>
      <c r="O257" s="92"/>
      <c r="P257" s="93"/>
      <c r="Q257" s="93"/>
      <c r="R257" s="93"/>
      <c r="S257" s="93"/>
      <c r="T257" s="96"/>
      <c r="U257" s="487">
        <f t="shared" si="117"/>
        <v>0</v>
      </c>
      <c r="V257" s="412"/>
      <c r="W257" s="93"/>
      <c r="X257" s="96"/>
      <c r="Y257" s="96"/>
      <c r="Z257" s="96"/>
      <c r="AA257" s="97"/>
      <c r="AB257" s="168"/>
      <c r="AC257" s="190"/>
    </row>
    <row r="258" spans="1:29" ht="15.75" thickBot="1" x14ac:dyDescent="0.3">
      <c r="B258" s="839" t="s">
        <v>314</v>
      </c>
      <c r="C258" s="840"/>
      <c r="D258" s="840"/>
      <c r="E258" s="840"/>
      <c r="F258" s="215">
        <f t="shared" ref="F258:M258" si="153">F5+F24+F32+F62+F78+F150+F160+F165+F228</f>
        <v>4976870</v>
      </c>
      <c r="G258" s="363">
        <f t="shared" si="153"/>
        <v>5989938</v>
      </c>
      <c r="H258" s="363">
        <f t="shared" si="153"/>
        <v>5751017</v>
      </c>
      <c r="I258" s="363">
        <f t="shared" ref="I258:J258" si="154">I5+I24+I32+I62+I78+I150+I160+I165+I228</f>
        <v>5793030.5</v>
      </c>
      <c r="J258" s="517">
        <f t="shared" si="154"/>
        <v>6232252</v>
      </c>
      <c r="K258" s="517">
        <f t="shared" si="153"/>
        <v>6232252</v>
      </c>
      <c r="L258" s="558">
        <f t="shared" si="153"/>
        <v>4042314</v>
      </c>
      <c r="M258" s="139">
        <f t="shared" si="153"/>
        <v>979533</v>
      </c>
      <c r="N258" s="156">
        <f t="shared" si="122"/>
        <v>5021847</v>
      </c>
      <c r="O258" s="84">
        <f t="shared" ref="O258:AA258" si="155">O5+O24+O32+O62+O78+O150+O160+O165+O228</f>
        <v>340532</v>
      </c>
      <c r="P258" s="85">
        <f t="shared" si="155"/>
        <v>407351</v>
      </c>
      <c r="Q258" s="85">
        <f t="shared" si="155"/>
        <v>314128</v>
      </c>
      <c r="R258" s="85">
        <f t="shared" si="155"/>
        <v>348657</v>
      </c>
      <c r="S258" s="85">
        <f t="shared" si="155"/>
        <v>333709</v>
      </c>
      <c r="T258" s="88">
        <f t="shared" si="155"/>
        <v>911608</v>
      </c>
      <c r="U258" s="484">
        <f t="shared" si="117"/>
        <v>2655985</v>
      </c>
      <c r="V258" s="409">
        <f t="shared" si="155"/>
        <v>317628</v>
      </c>
      <c r="W258" s="85">
        <f t="shared" si="155"/>
        <v>252372</v>
      </c>
      <c r="X258" s="88">
        <f t="shared" si="155"/>
        <v>857556</v>
      </c>
      <c r="Y258" s="88">
        <f t="shared" si="155"/>
        <v>388114</v>
      </c>
      <c r="Z258" s="88">
        <f t="shared" si="155"/>
        <v>232103</v>
      </c>
      <c r="AA258" s="89">
        <f t="shared" si="155"/>
        <v>318089</v>
      </c>
      <c r="AC258" s="168"/>
    </row>
    <row r="259" spans="1:29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9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9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7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8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7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7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</row>
    <row r="478" spans="1:27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7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7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7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18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</sheetData>
  <mergeCells count="247"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32:E32"/>
    <mergeCell ref="C30:E30"/>
    <mergeCell ref="C31:E31"/>
    <mergeCell ref="C20:E20"/>
    <mergeCell ref="G2:G4"/>
    <mergeCell ref="O2:AA3"/>
    <mergeCell ref="C21:E21"/>
    <mergeCell ref="C22:E22"/>
    <mergeCell ref="C23:E23"/>
    <mergeCell ref="B2:E4"/>
    <mergeCell ref="F2:F4"/>
    <mergeCell ref="L2:N2"/>
    <mergeCell ref="K2:K4"/>
    <mergeCell ref="H2:H4"/>
    <mergeCell ref="I2:I4"/>
    <mergeCell ref="J2:J4"/>
    <mergeCell ref="L3:L4"/>
    <mergeCell ref="M3:M4"/>
    <mergeCell ref="N3:N4"/>
    <mergeCell ref="C5:E5"/>
    <mergeCell ref="C6:E6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082092 KözművelődésKiadások - 2017. év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25"/>
  <sheetViews>
    <sheetView workbookViewId="0">
      <selection activeCell="S26" sqref="S26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7" width="12.140625" customWidth="1"/>
    <col min="8" max="8" width="11.42578125" bestFit="1" customWidth="1"/>
    <col min="9" max="9" width="12.140625" customWidth="1"/>
    <col min="10" max="10" width="5.7109375" customWidth="1"/>
    <col min="11" max="11" width="31.28515625" customWidth="1"/>
    <col min="12" max="18" width="12.140625" customWidth="1"/>
    <col min="19" max="19" width="19.85546875" customWidth="1"/>
  </cols>
  <sheetData>
    <row r="1" spans="1:19" ht="15.75" x14ac:dyDescent="0.25">
      <c r="A1" s="712" t="s">
        <v>970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</row>
    <row r="2" spans="1:19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 t="s">
        <v>827</v>
      </c>
    </row>
    <row r="3" spans="1:19" ht="51.75" customHeight="1" x14ac:dyDescent="0.25">
      <c r="A3" s="747" t="s">
        <v>574</v>
      </c>
      <c r="B3" s="748"/>
      <c r="C3" s="748"/>
      <c r="D3" s="748"/>
      <c r="E3" s="748"/>
      <c r="F3" s="748"/>
      <c r="G3" s="748"/>
      <c r="H3" s="748"/>
      <c r="I3" s="749"/>
      <c r="J3" s="747" t="s">
        <v>575</v>
      </c>
      <c r="K3" s="748"/>
      <c r="L3" s="748"/>
      <c r="M3" s="748"/>
      <c r="N3" s="748"/>
      <c r="O3" s="748"/>
      <c r="P3" s="748"/>
      <c r="Q3" s="748"/>
      <c r="R3" s="750"/>
      <c r="S3" s="751" t="s">
        <v>825</v>
      </c>
    </row>
    <row r="4" spans="1:19" ht="42.75" customHeight="1" x14ac:dyDescent="0.25">
      <c r="A4" s="753" t="s">
        <v>576</v>
      </c>
      <c r="B4" s="754"/>
      <c r="C4" s="346" t="s">
        <v>1081</v>
      </c>
      <c r="D4" s="550" t="s">
        <v>1093</v>
      </c>
      <c r="E4" s="610" t="s">
        <v>1102</v>
      </c>
      <c r="F4" s="673" t="s">
        <v>1109</v>
      </c>
      <c r="G4" s="706" t="s">
        <v>1116</v>
      </c>
      <c r="H4" s="706" t="s">
        <v>1123</v>
      </c>
      <c r="I4" s="706" t="s">
        <v>1082</v>
      </c>
      <c r="J4" s="753" t="s">
        <v>577</v>
      </c>
      <c r="K4" s="754"/>
      <c r="L4" s="346" t="s">
        <v>1079</v>
      </c>
      <c r="M4" s="589" t="s">
        <v>1093</v>
      </c>
      <c r="N4" s="610" t="s">
        <v>1102</v>
      </c>
      <c r="O4" s="673" t="s">
        <v>1109</v>
      </c>
      <c r="P4" s="706" t="s">
        <v>1116</v>
      </c>
      <c r="Q4" s="673" t="s">
        <v>1123</v>
      </c>
      <c r="R4" s="704" t="s">
        <v>1082</v>
      </c>
      <c r="S4" s="752"/>
    </row>
    <row r="5" spans="1:19" ht="30" x14ac:dyDescent="0.25">
      <c r="A5" s="738" t="s">
        <v>44</v>
      </c>
      <c r="B5" s="65" t="s">
        <v>2</v>
      </c>
      <c r="C5" s="66">
        <f>'Hivatal be'!F5</f>
        <v>0</v>
      </c>
      <c r="D5" s="66">
        <f>'Hivatal be'!G5</f>
        <v>0</v>
      </c>
      <c r="E5" s="66">
        <f>'Hivatal be'!H5</f>
        <v>0</v>
      </c>
      <c r="F5" s="66">
        <f>'Hivatal be'!I5</f>
        <v>0</v>
      </c>
      <c r="G5" s="66">
        <f>'Hivatal be'!J5</f>
        <v>0</v>
      </c>
      <c r="H5" s="66">
        <f>'Hivatal be'!K5</f>
        <v>0</v>
      </c>
      <c r="I5" s="67">
        <f>'Hivatal be'!L5</f>
        <v>0</v>
      </c>
      <c r="J5" s="738" t="s">
        <v>572</v>
      </c>
      <c r="K5" s="65" t="s">
        <v>119</v>
      </c>
      <c r="L5" s="66">
        <f>'Hivatal ki'!F5</f>
        <v>26854952</v>
      </c>
      <c r="M5" s="66">
        <f>'Hivatal ki'!G5</f>
        <v>26854952</v>
      </c>
      <c r="N5" s="66">
        <f>'Hivatal ki'!H5</f>
        <v>26736734</v>
      </c>
      <c r="O5" s="66">
        <f>'Hivatal ki'!I5</f>
        <v>26737701.213114753</v>
      </c>
      <c r="P5" s="66">
        <f>'Hivatal ki'!J5</f>
        <v>26892397</v>
      </c>
      <c r="Q5" s="66">
        <f>'Hivatal ki'!K5</f>
        <v>26893287</v>
      </c>
      <c r="R5" s="67">
        <f>'Hivatal ki'!L5</f>
        <v>25981172</v>
      </c>
      <c r="S5" s="68"/>
    </row>
    <row r="6" spans="1:19" ht="30" x14ac:dyDescent="0.25">
      <c r="A6" s="739"/>
      <c r="B6" s="65" t="s">
        <v>31</v>
      </c>
      <c r="C6" s="66">
        <f>'Hivatal be'!F84</f>
        <v>0</v>
      </c>
      <c r="D6" s="66">
        <f>'Hivatal be'!G84</f>
        <v>0</v>
      </c>
      <c r="E6" s="66">
        <f>'Hivatal be'!H84</f>
        <v>0</v>
      </c>
      <c r="F6" s="66">
        <f>'Hivatal be'!I84</f>
        <v>0</v>
      </c>
      <c r="G6" s="66">
        <f>'Hivatal be'!J84</f>
        <v>0</v>
      </c>
      <c r="H6" s="66">
        <f>'Hivatal be'!K84</f>
        <v>0</v>
      </c>
      <c r="I6" s="67">
        <f>'Hivatal be'!L84</f>
        <v>0</v>
      </c>
      <c r="J6" s="739"/>
      <c r="K6" s="65" t="s">
        <v>153</v>
      </c>
      <c r="L6" s="66">
        <f>'Hivatal ki'!F24</f>
        <v>6166473.8968000002</v>
      </c>
      <c r="M6" s="66">
        <f>'Hivatal ki'!G24</f>
        <v>6196215</v>
      </c>
      <c r="N6" s="66">
        <f>'Hivatal ki'!H24</f>
        <v>6250712.2599999998</v>
      </c>
      <c r="O6" s="66">
        <f>'Hivatal ki'!I24</f>
        <v>6250924.7868852457</v>
      </c>
      <c r="P6" s="66">
        <f>'Hivatal ki'!J24</f>
        <v>6244710</v>
      </c>
      <c r="Q6" s="66">
        <f>'Hivatal ki'!K24</f>
        <v>6244710</v>
      </c>
      <c r="R6" s="67">
        <f>'Hivatal ki'!L24</f>
        <v>6041787.5599999996</v>
      </c>
      <c r="S6" s="68"/>
    </row>
    <row r="7" spans="1:19" x14ac:dyDescent="0.25">
      <c r="A7" s="739"/>
      <c r="B7" s="741" t="s">
        <v>44</v>
      </c>
      <c r="C7" s="743">
        <f>'Hivatal be'!F119</f>
        <v>0</v>
      </c>
      <c r="D7" s="743">
        <f>'Hivatal be'!G119</f>
        <v>53511</v>
      </c>
      <c r="E7" s="743">
        <f>'Hivatal be'!H119</f>
        <v>89768</v>
      </c>
      <c r="F7" s="743">
        <f>'Hivatal be'!I119</f>
        <v>90948</v>
      </c>
      <c r="G7" s="743">
        <f>'Hivatal be'!J119</f>
        <v>182735</v>
      </c>
      <c r="H7" s="743">
        <f>'Hivatal be'!K119</f>
        <v>183625</v>
      </c>
      <c r="I7" s="745">
        <f>'Hivatal be'!L119</f>
        <v>183625</v>
      </c>
      <c r="J7" s="739"/>
      <c r="K7" s="65" t="s">
        <v>162</v>
      </c>
      <c r="L7" s="66">
        <f>'Hivatal ki'!F32</f>
        <v>4540446</v>
      </c>
      <c r="M7" s="66">
        <f>'Hivatal ki'!G32</f>
        <v>4564216</v>
      </c>
      <c r="N7" s="66">
        <f>'Hivatal ki'!H32</f>
        <v>4664194</v>
      </c>
      <c r="O7" s="66">
        <f>'Hivatal ki'!I32</f>
        <v>4664194</v>
      </c>
      <c r="P7" s="66">
        <f>'Hivatal ki'!J32</f>
        <v>4607500</v>
      </c>
      <c r="Q7" s="66">
        <f>'Hivatal ki'!K32</f>
        <v>4607500</v>
      </c>
      <c r="R7" s="67">
        <f>'Hivatal ki'!L32</f>
        <v>4173966</v>
      </c>
      <c r="S7" s="68"/>
    </row>
    <row r="8" spans="1:19" x14ac:dyDescent="0.25">
      <c r="A8" s="739"/>
      <c r="B8" s="742"/>
      <c r="C8" s="744"/>
      <c r="D8" s="744"/>
      <c r="E8" s="744"/>
      <c r="F8" s="744"/>
      <c r="G8" s="744"/>
      <c r="H8" s="744"/>
      <c r="I8" s="746"/>
      <c r="J8" s="739"/>
      <c r="K8" s="65" t="s">
        <v>578</v>
      </c>
      <c r="L8" s="66">
        <f>'Hivatal ki'!F73</f>
        <v>0</v>
      </c>
      <c r="M8" s="66">
        <f>'Hivatal ki'!G73</f>
        <v>0</v>
      </c>
      <c r="N8" s="66">
        <f>'Hivatal ki'!H73</f>
        <v>0</v>
      </c>
      <c r="O8" s="66">
        <f>'Hivatal ki'!I73</f>
        <v>0</v>
      </c>
      <c r="P8" s="66">
        <f>'Hivatal ki'!J73</f>
        <v>0</v>
      </c>
      <c r="Q8" s="66">
        <f>'Hivatal ki'!K73</f>
        <v>0</v>
      </c>
      <c r="R8" s="67">
        <f>'Hivatal ki'!L73</f>
        <v>0</v>
      </c>
      <c r="S8" s="68"/>
    </row>
    <row r="9" spans="1:19" x14ac:dyDescent="0.25">
      <c r="A9" s="739"/>
      <c r="B9" s="65" t="s">
        <v>68</v>
      </c>
      <c r="C9" s="66">
        <f>'Hivatal be'!F163</f>
        <v>0</v>
      </c>
      <c r="D9" s="66">
        <f>'Hivatal be'!G163</f>
        <v>0</v>
      </c>
      <c r="E9" s="66">
        <f>'Hivatal be'!H163</f>
        <v>0</v>
      </c>
      <c r="F9" s="66">
        <f>'Hivatal be'!I163</f>
        <v>0</v>
      </c>
      <c r="G9" s="66">
        <f>'Hivatal be'!J163</f>
        <v>0</v>
      </c>
      <c r="H9" s="66">
        <f>'Hivatal be'!K163</f>
        <v>0</v>
      </c>
      <c r="I9" s="67">
        <f>'Hivatal be'!L163</f>
        <v>0</v>
      </c>
      <c r="J9" s="739"/>
      <c r="K9" s="65" t="s">
        <v>221</v>
      </c>
      <c r="L9" s="66">
        <f>'Hivatal ki'!F89</f>
        <v>0</v>
      </c>
      <c r="M9" s="66">
        <f>'Hivatal ki'!G89</f>
        <v>0</v>
      </c>
      <c r="N9" s="66">
        <f>'Hivatal ki'!H89</f>
        <v>0</v>
      </c>
      <c r="O9" s="66">
        <f>'Hivatal ki'!I89</f>
        <v>0</v>
      </c>
      <c r="P9" s="66">
        <f>'Hivatal ki'!J89</f>
        <v>0</v>
      </c>
      <c r="Q9" s="66">
        <f>'Hivatal ki'!K89</f>
        <v>0</v>
      </c>
      <c r="R9" s="67">
        <f>'Hivatal ki'!L89</f>
        <v>0</v>
      </c>
      <c r="S9" s="68"/>
    </row>
    <row r="10" spans="1:19" x14ac:dyDescent="0.25">
      <c r="A10" s="740"/>
      <c r="B10" s="69" t="s">
        <v>579</v>
      </c>
      <c r="C10" s="70">
        <f>SUM(C5:C9)</f>
        <v>0</v>
      </c>
      <c r="D10" s="70">
        <f t="shared" ref="D10:H10" si="0">SUM(D5:D9)</f>
        <v>53511</v>
      </c>
      <c r="E10" s="70">
        <f t="shared" si="0"/>
        <v>89768</v>
      </c>
      <c r="F10" s="70">
        <f t="shared" si="0"/>
        <v>90948</v>
      </c>
      <c r="G10" s="70">
        <f t="shared" si="0"/>
        <v>182735</v>
      </c>
      <c r="H10" s="70">
        <f t="shared" si="0"/>
        <v>183625</v>
      </c>
      <c r="I10" s="71">
        <f t="shared" ref="I10" si="1">SUM(I5:I9)</f>
        <v>183625</v>
      </c>
      <c r="J10" s="740"/>
      <c r="K10" s="69" t="s">
        <v>580</v>
      </c>
      <c r="L10" s="70">
        <f t="shared" ref="L10" si="2">SUM(L5:L9)</f>
        <v>37561871.896799996</v>
      </c>
      <c r="M10" s="70">
        <f t="shared" ref="M10:R10" si="3">SUM(M5:M9)</f>
        <v>37615383</v>
      </c>
      <c r="N10" s="70">
        <f t="shared" si="3"/>
        <v>37651640.259999998</v>
      </c>
      <c r="O10" s="70">
        <f t="shared" si="3"/>
        <v>37652820</v>
      </c>
      <c r="P10" s="70">
        <f t="shared" si="3"/>
        <v>37744607</v>
      </c>
      <c r="Q10" s="70">
        <f t="shared" si="3"/>
        <v>37745497</v>
      </c>
      <c r="R10" s="71">
        <f t="shared" si="3"/>
        <v>36196925.560000002</v>
      </c>
      <c r="S10" s="72">
        <f>I10-R10</f>
        <v>-36013300.560000002</v>
      </c>
    </row>
    <row r="11" spans="1:19" ht="30" x14ac:dyDescent="0.25">
      <c r="A11" s="725" t="s">
        <v>59</v>
      </c>
      <c r="B11" s="65" t="s">
        <v>21</v>
      </c>
      <c r="C11" s="66">
        <f>'Hivatal be'!F48</f>
        <v>0</v>
      </c>
      <c r="D11" s="66">
        <f>'Hivatal be'!G48</f>
        <v>0</v>
      </c>
      <c r="E11" s="66">
        <f>'Hivatal be'!H48</f>
        <v>0</v>
      </c>
      <c r="F11" s="66">
        <f>'Hivatal be'!I48</f>
        <v>0</v>
      </c>
      <c r="G11" s="66">
        <f>'Hivatal be'!J48</f>
        <v>0</v>
      </c>
      <c r="H11" s="66">
        <f>'Hivatal be'!K48</f>
        <v>0</v>
      </c>
      <c r="I11" s="67">
        <f>'Hivatal be'!L48</f>
        <v>0</v>
      </c>
      <c r="J11" s="725" t="s">
        <v>573</v>
      </c>
      <c r="K11" s="65" t="s">
        <v>246</v>
      </c>
      <c r="L11" s="66">
        <f>'Hivatal ki'!F161</f>
        <v>0</v>
      </c>
      <c r="M11" s="66">
        <f>'Hivatal ki'!G161</f>
        <v>0</v>
      </c>
      <c r="N11" s="66">
        <f>'Hivatal ki'!H161</f>
        <v>0</v>
      </c>
      <c r="O11" s="66">
        <f>'Hivatal ki'!I161</f>
        <v>0</v>
      </c>
      <c r="P11" s="66">
        <f>'Hivatal ki'!J161</f>
        <v>0</v>
      </c>
      <c r="Q11" s="66">
        <f>'Hivatal ki'!K161</f>
        <v>0</v>
      </c>
      <c r="R11" s="67">
        <f>'Hivatal ki'!L161</f>
        <v>0</v>
      </c>
      <c r="S11" s="68"/>
    </row>
    <row r="12" spans="1:19" x14ac:dyDescent="0.25">
      <c r="A12" s="725"/>
      <c r="B12" s="65" t="s">
        <v>59</v>
      </c>
      <c r="C12" s="66">
        <f>'Hivatal be'!F153</f>
        <v>0</v>
      </c>
      <c r="D12" s="66">
        <f>'Hivatal be'!G153</f>
        <v>0</v>
      </c>
      <c r="E12" s="66">
        <f>'Hivatal be'!H153</f>
        <v>0</v>
      </c>
      <c r="F12" s="66">
        <f>'Hivatal be'!I153</f>
        <v>0</v>
      </c>
      <c r="G12" s="66">
        <f>'Hivatal be'!J153</f>
        <v>0</v>
      </c>
      <c r="H12" s="66">
        <f>'Hivatal be'!K153</f>
        <v>0</v>
      </c>
      <c r="I12" s="67">
        <f>'Hivatal be'!L153</f>
        <v>0</v>
      </c>
      <c r="J12" s="725"/>
      <c r="K12" s="65" t="s">
        <v>262</v>
      </c>
      <c r="L12" s="66">
        <f>'Hivatal ki'!F171</f>
        <v>0</v>
      </c>
      <c r="M12" s="66">
        <f>'Hivatal ki'!G171</f>
        <v>0</v>
      </c>
      <c r="N12" s="66">
        <f>'Hivatal ki'!H171</f>
        <v>0</v>
      </c>
      <c r="O12" s="66">
        <f>'Hivatal ki'!I171</f>
        <v>0</v>
      </c>
      <c r="P12" s="66">
        <f>'Hivatal ki'!J171</f>
        <v>0</v>
      </c>
      <c r="Q12" s="66">
        <f>'Hivatal ki'!K171</f>
        <v>0</v>
      </c>
      <c r="R12" s="67">
        <f>'Hivatal ki'!L171</f>
        <v>0</v>
      </c>
      <c r="S12" s="68"/>
    </row>
    <row r="13" spans="1:19" ht="30" x14ac:dyDescent="0.25">
      <c r="A13" s="725"/>
      <c r="B13" s="65" t="s">
        <v>78</v>
      </c>
      <c r="C13" s="66">
        <f>'Hivatal be'!F189</f>
        <v>0</v>
      </c>
      <c r="D13" s="66">
        <f>'Hivatal be'!G189</f>
        <v>0</v>
      </c>
      <c r="E13" s="66">
        <f>'Hivatal be'!H189</f>
        <v>0</v>
      </c>
      <c r="F13" s="66">
        <f>'Hivatal be'!I189</f>
        <v>0</v>
      </c>
      <c r="G13" s="66">
        <f>'Hivatal be'!J189</f>
        <v>0</v>
      </c>
      <c r="H13" s="66">
        <f>'Hivatal be'!K189</f>
        <v>0</v>
      </c>
      <c r="I13" s="67">
        <f>'Hivatal be'!L189</f>
        <v>0</v>
      </c>
      <c r="J13" s="725"/>
      <c r="K13" s="65" t="s">
        <v>581</v>
      </c>
      <c r="L13" s="66">
        <f>'Hivatal ki'!F176</f>
        <v>0</v>
      </c>
      <c r="M13" s="66">
        <f>'Hivatal ki'!G176</f>
        <v>0</v>
      </c>
      <c r="N13" s="66">
        <f>'Hivatal ki'!H176</f>
        <v>0</v>
      </c>
      <c r="O13" s="66">
        <f>'Hivatal ki'!I176</f>
        <v>0</v>
      </c>
      <c r="P13" s="66">
        <f>'Hivatal ki'!J176</f>
        <v>0</v>
      </c>
      <c r="Q13" s="66">
        <f>'Hivatal ki'!K176</f>
        <v>0</v>
      </c>
      <c r="R13" s="67">
        <f>'Hivatal ki'!L176</f>
        <v>0</v>
      </c>
      <c r="S13" s="68"/>
    </row>
    <row r="14" spans="1:19" x14ac:dyDescent="0.25">
      <c r="A14" s="725"/>
      <c r="B14" s="69" t="s">
        <v>582</v>
      </c>
      <c r="C14" s="70">
        <f>SUM(C11:C13)</f>
        <v>0</v>
      </c>
      <c r="D14" s="70">
        <f t="shared" ref="D14:I14" si="4">SUM(D11:D13)</f>
        <v>0</v>
      </c>
      <c r="E14" s="70">
        <f t="shared" ref="E14:G14" si="5">SUM(E11:E13)</f>
        <v>0</v>
      </c>
      <c r="F14" s="70">
        <f t="shared" si="5"/>
        <v>0</v>
      </c>
      <c r="G14" s="70">
        <f t="shared" si="5"/>
        <v>0</v>
      </c>
      <c r="H14" s="70">
        <f t="shared" si="4"/>
        <v>0</v>
      </c>
      <c r="I14" s="71">
        <f t="shared" si="4"/>
        <v>0</v>
      </c>
      <c r="J14" s="725"/>
      <c r="K14" s="69" t="s">
        <v>583</v>
      </c>
      <c r="L14" s="70">
        <f>SUM(L11:L13)</f>
        <v>0</v>
      </c>
      <c r="M14" s="70">
        <f t="shared" ref="M14:R14" si="6">SUM(M11:M13)</f>
        <v>0</v>
      </c>
      <c r="N14" s="70">
        <f t="shared" si="6"/>
        <v>0</v>
      </c>
      <c r="O14" s="70">
        <f t="shared" si="6"/>
        <v>0</v>
      </c>
      <c r="P14" s="70">
        <f t="shared" ref="P14" si="7">SUM(P11:P13)</f>
        <v>0</v>
      </c>
      <c r="Q14" s="70">
        <f t="shared" si="6"/>
        <v>0</v>
      </c>
      <c r="R14" s="71">
        <f t="shared" si="6"/>
        <v>0</v>
      </c>
      <c r="S14" s="72">
        <f>I14-R14</f>
        <v>0</v>
      </c>
    </row>
    <row r="15" spans="1:19" ht="15.75" thickBot="1" x14ac:dyDescent="0.3">
      <c r="A15" s="726" t="s">
        <v>584</v>
      </c>
      <c r="B15" s="727"/>
      <c r="C15" s="63">
        <f>C10+C14</f>
        <v>0</v>
      </c>
      <c r="D15" s="63">
        <f t="shared" ref="D15:I15" si="8">D10+D14</f>
        <v>53511</v>
      </c>
      <c r="E15" s="63">
        <f t="shared" ref="E15:G15" si="9">E10+E14</f>
        <v>89768</v>
      </c>
      <c r="F15" s="63">
        <f t="shared" si="9"/>
        <v>90948</v>
      </c>
      <c r="G15" s="63">
        <f t="shared" si="9"/>
        <v>182735</v>
      </c>
      <c r="H15" s="63">
        <f t="shared" si="8"/>
        <v>183625</v>
      </c>
      <c r="I15" s="5">
        <f t="shared" si="8"/>
        <v>183625</v>
      </c>
      <c r="J15" s="728" t="s">
        <v>585</v>
      </c>
      <c r="K15" s="729"/>
      <c r="L15" s="63">
        <f t="shared" ref="L15" si="10">L10+L14</f>
        <v>37561871.896799996</v>
      </c>
      <c r="M15" s="63">
        <f t="shared" ref="M15:R15" si="11">M10+M14</f>
        <v>37615383</v>
      </c>
      <c r="N15" s="63">
        <f t="shared" ref="N15:P15" si="12">N10+N14</f>
        <v>37651640.259999998</v>
      </c>
      <c r="O15" s="63">
        <f t="shared" si="12"/>
        <v>37652820</v>
      </c>
      <c r="P15" s="63">
        <f t="shared" si="12"/>
        <v>37744607</v>
      </c>
      <c r="Q15" s="63">
        <f t="shared" si="11"/>
        <v>37745497</v>
      </c>
      <c r="R15" s="5">
        <f t="shared" si="11"/>
        <v>36196925.560000002</v>
      </c>
      <c r="S15" s="6">
        <f>S10+S14</f>
        <v>-36013300.560000002</v>
      </c>
    </row>
    <row r="16" spans="1:19" x14ac:dyDescent="0.25">
      <c r="A16" s="730" t="s">
        <v>586</v>
      </c>
      <c r="B16" s="731"/>
      <c r="C16" s="731"/>
      <c r="D16" s="731"/>
      <c r="E16" s="731"/>
      <c r="F16" s="731"/>
      <c r="G16" s="731"/>
      <c r="H16" s="731"/>
      <c r="I16" s="731"/>
      <c r="J16" s="732"/>
      <c r="K16" s="733"/>
      <c r="L16" s="733"/>
      <c r="M16" s="733"/>
      <c r="N16" s="733"/>
      <c r="O16" s="733"/>
      <c r="P16" s="733"/>
      <c r="Q16" s="733"/>
      <c r="R16" s="733"/>
      <c r="S16" s="7"/>
    </row>
    <row r="17" spans="1:19" x14ac:dyDescent="0.25">
      <c r="A17" s="736" t="s">
        <v>570</v>
      </c>
      <c r="B17" s="737"/>
      <c r="C17" s="201">
        <f>'Hivatal be'!F229</f>
        <v>619472</v>
      </c>
      <c r="D17" s="201">
        <f>'Hivatal be'!G229</f>
        <v>619472</v>
      </c>
      <c r="E17" s="201">
        <f>'Hivatal be'!H229</f>
        <v>619472</v>
      </c>
      <c r="F17" s="201">
        <f>'Hivatal be'!I229</f>
        <v>619472</v>
      </c>
      <c r="G17" s="201">
        <f>'Hivatal be'!J229</f>
        <v>619472</v>
      </c>
      <c r="H17" s="201">
        <f>'Hivatal be'!K229</f>
        <v>619472</v>
      </c>
      <c r="I17" s="8">
        <f>'Hivatal be'!L229</f>
        <v>619472</v>
      </c>
      <c r="J17" s="734"/>
      <c r="K17" s="735"/>
      <c r="L17" s="735"/>
      <c r="M17" s="735"/>
      <c r="N17" s="735"/>
      <c r="O17" s="735"/>
      <c r="P17" s="735"/>
      <c r="Q17" s="735"/>
      <c r="R17" s="735"/>
      <c r="S17" s="9">
        <f>I17</f>
        <v>619472</v>
      </c>
    </row>
    <row r="18" spans="1:19" x14ac:dyDescent="0.25">
      <c r="A18" s="736" t="s">
        <v>587</v>
      </c>
      <c r="B18" s="737"/>
      <c r="C18" s="757">
        <f t="shared" ref="C18:I18" si="13">C15+C17</f>
        <v>619472</v>
      </c>
      <c r="D18" s="757">
        <f t="shared" si="13"/>
        <v>672983</v>
      </c>
      <c r="E18" s="757">
        <f t="shared" si="13"/>
        <v>709240</v>
      </c>
      <c r="F18" s="757">
        <f t="shared" si="13"/>
        <v>710420</v>
      </c>
      <c r="G18" s="757">
        <f t="shared" ref="G18" si="14">G15+G17</f>
        <v>802207</v>
      </c>
      <c r="H18" s="757">
        <f t="shared" si="13"/>
        <v>803097</v>
      </c>
      <c r="I18" s="762">
        <f t="shared" si="13"/>
        <v>803097</v>
      </c>
      <c r="J18" s="736" t="s">
        <v>588</v>
      </c>
      <c r="K18" s="737"/>
      <c r="L18" s="757">
        <f t="shared" ref="L18:R18" si="15">L15</f>
        <v>37561871.896799996</v>
      </c>
      <c r="M18" s="757">
        <f t="shared" si="15"/>
        <v>37615383</v>
      </c>
      <c r="N18" s="757">
        <f t="shared" si="15"/>
        <v>37651640.259999998</v>
      </c>
      <c r="O18" s="757">
        <f t="shared" si="15"/>
        <v>37652820</v>
      </c>
      <c r="P18" s="757">
        <f t="shared" ref="P18" si="16">P15</f>
        <v>37744607</v>
      </c>
      <c r="Q18" s="757">
        <f t="shared" si="15"/>
        <v>37745497</v>
      </c>
      <c r="R18" s="757">
        <f t="shared" si="15"/>
        <v>36196925.560000002</v>
      </c>
      <c r="S18" s="760">
        <f>I18-R18</f>
        <v>-35393828.560000002</v>
      </c>
    </row>
    <row r="19" spans="1:19" x14ac:dyDescent="0.25">
      <c r="A19" s="736"/>
      <c r="B19" s="737"/>
      <c r="C19" s="759"/>
      <c r="D19" s="759"/>
      <c r="E19" s="759"/>
      <c r="F19" s="759"/>
      <c r="G19" s="759"/>
      <c r="H19" s="759"/>
      <c r="I19" s="763"/>
      <c r="J19" s="736"/>
      <c r="K19" s="737"/>
      <c r="L19" s="758"/>
      <c r="M19" s="758"/>
      <c r="N19" s="758"/>
      <c r="O19" s="758"/>
      <c r="P19" s="758"/>
      <c r="Q19" s="758"/>
      <c r="R19" s="759"/>
      <c r="S19" s="761">
        <f>I19-R19</f>
        <v>0</v>
      </c>
    </row>
    <row r="20" spans="1:19" x14ac:dyDescent="0.25">
      <c r="A20" s="755" t="s">
        <v>589</v>
      </c>
      <c r="B20" s="756"/>
      <c r="C20" s="756"/>
      <c r="D20" s="756"/>
      <c r="E20" s="756"/>
      <c r="F20" s="756"/>
      <c r="G20" s="756"/>
      <c r="H20" s="756"/>
      <c r="I20" s="756"/>
      <c r="J20" s="755" t="s">
        <v>590</v>
      </c>
      <c r="K20" s="756"/>
      <c r="L20" s="756"/>
      <c r="M20" s="756"/>
      <c r="N20" s="756"/>
      <c r="O20" s="756"/>
      <c r="P20" s="756"/>
      <c r="Q20" s="756"/>
      <c r="R20" s="756"/>
      <c r="S20" s="10"/>
    </row>
    <row r="21" spans="1:19" x14ac:dyDescent="0.25">
      <c r="A21" s="736" t="s">
        <v>88</v>
      </c>
      <c r="B21" s="737"/>
      <c r="C21" s="201">
        <f>'Hivatal be'!F215-'Hivatal be'!F229</f>
        <v>36942400</v>
      </c>
      <c r="D21" s="201">
        <f>'Hivatal be'!G215-'Hivatal be'!G229</f>
        <v>36942400</v>
      </c>
      <c r="E21" s="201">
        <f>'Hivatal be'!H215-'Hivatal be'!H229</f>
        <v>36942400</v>
      </c>
      <c r="F21" s="201">
        <f>'Hivatal be'!I215-'Hivatal be'!I229</f>
        <v>36942400</v>
      </c>
      <c r="G21" s="201">
        <f>'Hivatal be'!J215-'Hivatal be'!J229</f>
        <v>36942400</v>
      </c>
      <c r="H21" s="201">
        <f>'Hivatal be'!K215-'Hivatal be'!K229</f>
        <v>36942400</v>
      </c>
      <c r="I21" s="8">
        <f>'Hivatal be'!L215-'Hivatal be'!L229</f>
        <v>36124739</v>
      </c>
      <c r="J21" s="736" t="s">
        <v>285</v>
      </c>
      <c r="K21" s="737"/>
      <c r="L21" s="201">
        <f>'Hivatal ki'!F239</f>
        <v>0</v>
      </c>
      <c r="M21" s="201">
        <f>'Hivatal ki'!G239</f>
        <v>0</v>
      </c>
      <c r="N21" s="201">
        <f>'Hivatal ki'!H239</f>
        <v>0</v>
      </c>
      <c r="O21" s="201">
        <f>'Hivatal ki'!I239</f>
        <v>0</v>
      </c>
      <c r="P21" s="201">
        <f>'Hivatal ki'!J239</f>
        <v>0</v>
      </c>
      <c r="Q21" s="201">
        <f>'Hivatal ki'!K239</f>
        <v>0</v>
      </c>
      <c r="R21" s="8">
        <f>'Hivatal ki'!L239</f>
        <v>0</v>
      </c>
      <c r="S21" s="9">
        <f>I21-R21</f>
        <v>36124739</v>
      </c>
    </row>
    <row r="22" spans="1:19" x14ac:dyDescent="0.25">
      <c r="A22" s="755" t="s">
        <v>591</v>
      </c>
      <c r="B22" s="756"/>
      <c r="C22" s="756"/>
      <c r="D22" s="756"/>
      <c r="E22" s="756"/>
      <c r="F22" s="756"/>
      <c r="G22" s="756"/>
      <c r="H22" s="756"/>
      <c r="I22" s="756"/>
      <c r="J22" s="755" t="s">
        <v>592</v>
      </c>
      <c r="K22" s="756"/>
      <c r="L22" s="756"/>
      <c r="M22" s="756"/>
      <c r="N22" s="756"/>
      <c r="O22" s="756"/>
      <c r="P22" s="756"/>
      <c r="Q22" s="756"/>
      <c r="R22" s="756"/>
      <c r="S22" s="10"/>
    </row>
    <row r="23" spans="1:19" ht="15.75" thickBot="1" x14ac:dyDescent="0.3">
      <c r="A23" s="728" t="s">
        <v>571</v>
      </c>
      <c r="B23" s="729"/>
      <c r="C23" s="63">
        <f t="shared" ref="C23:I23" si="17">C18+C21</f>
        <v>37561872</v>
      </c>
      <c r="D23" s="63">
        <f t="shared" si="17"/>
        <v>37615383</v>
      </c>
      <c r="E23" s="63">
        <f t="shared" si="17"/>
        <v>37651640</v>
      </c>
      <c r="F23" s="63">
        <f t="shared" si="17"/>
        <v>37652820</v>
      </c>
      <c r="G23" s="63">
        <f t="shared" ref="G23" si="18">G18+G21</f>
        <v>37744607</v>
      </c>
      <c r="H23" s="63">
        <f t="shared" si="17"/>
        <v>37745497</v>
      </c>
      <c r="I23" s="5">
        <f t="shared" si="17"/>
        <v>36927836</v>
      </c>
      <c r="J23" s="728" t="s">
        <v>571</v>
      </c>
      <c r="K23" s="729"/>
      <c r="L23" s="63">
        <f t="shared" ref="L23:S23" si="19">L18+L21</f>
        <v>37561871.896799996</v>
      </c>
      <c r="M23" s="63">
        <f t="shared" si="19"/>
        <v>37615383</v>
      </c>
      <c r="N23" s="63">
        <f t="shared" si="19"/>
        <v>37651640.259999998</v>
      </c>
      <c r="O23" s="63">
        <f t="shared" ref="O23:P23" si="20">O18+O21</f>
        <v>37652820</v>
      </c>
      <c r="P23" s="63">
        <f t="shared" si="20"/>
        <v>37744607</v>
      </c>
      <c r="Q23" s="63">
        <f t="shared" si="19"/>
        <v>37745497</v>
      </c>
      <c r="R23" s="5">
        <f t="shared" si="19"/>
        <v>36196925.560000002</v>
      </c>
      <c r="S23" s="6">
        <f t="shared" si="19"/>
        <v>730910.43999999762</v>
      </c>
    </row>
    <row r="25" spans="1:19" x14ac:dyDescent="0.25">
      <c r="L25" s="203">
        <f>C23-L23</f>
        <v>0.10320000350475311</v>
      </c>
      <c r="M25" s="203">
        <f>D23-M23</f>
        <v>0</v>
      </c>
      <c r="N25" s="203">
        <f>E23-N23</f>
        <v>-0.25999999791383743</v>
      </c>
      <c r="O25" s="203">
        <f>F23-O23</f>
        <v>0</v>
      </c>
      <c r="P25" s="203">
        <f t="shared" ref="P25:Q25" si="21">G23-P23</f>
        <v>0</v>
      </c>
      <c r="Q25" s="203">
        <f t="shared" si="21"/>
        <v>0</v>
      </c>
    </row>
  </sheetData>
  <mergeCells count="48">
    <mergeCell ref="A1:S1"/>
    <mergeCell ref="A3:I3"/>
    <mergeCell ref="J3:R3"/>
    <mergeCell ref="S3:S4"/>
    <mergeCell ref="A4:B4"/>
    <mergeCell ref="J4:K4"/>
    <mergeCell ref="A5:A10"/>
    <mergeCell ref="J5:J10"/>
    <mergeCell ref="B7:B8"/>
    <mergeCell ref="C7:C8"/>
    <mergeCell ref="D7:D8"/>
    <mergeCell ref="I7:I8"/>
    <mergeCell ref="H7:H8"/>
    <mergeCell ref="E7:E8"/>
    <mergeCell ref="F7:F8"/>
    <mergeCell ref="G7:G8"/>
    <mergeCell ref="A11:A14"/>
    <mergeCell ref="J11:J14"/>
    <mergeCell ref="A15:B15"/>
    <mergeCell ref="J15:K15"/>
    <mergeCell ref="A16:I16"/>
    <mergeCell ref="J16:R17"/>
    <mergeCell ref="A17:B17"/>
    <mergeCell ref="S18:S19"/>
    <mergeCell ref="A20:I20"/>
    <mergeCell ref="J20:R20"/>
    <mergeCell ref="A21:B21"/>
    <mergeCell ref="J21:K21"/>
    <mergeCell ref="A18:B19"/>
    <mergeCell ref="C18:C19"/>
    <mergeCell ref="D18:D19"/>
    <mergeCell ref="I18:I19"/>
    <mergeCell ref="J18:K19"/>
    <mergeCell ref="L18:L19"/>
    <mergeCell ref="E18:E19"/>
    <mergeCell ref="N18:N19"/>
    <mergeCell ref="F18:F19"/>
    <mergeCell ref="O18:O19"/>
    <mergeCell ref="G18:G19"/>
    <mergeCell ref="A22:I22"/>
    <mergeCell ref="J22:R22"/>
    <mergeCell ref="A23:B23"/>
    <mergeCell ref="J23:K23"/>
    <mergeCell ref="Q18:Q19"/>
    <mergeCell ref="R18:R19"/>
    <mergeCell ref="H18:H19"/>
    <mergeCell ref="M18:M19"/>
    <mergeCell ref="P18:P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436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250" sqref="K250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0" width="11.7109375" style="12" customWidth="1"/>
    <col min="11" max="11" width="11.85546875" style="12" bestFit="1" customWidth="1"/>
    <col min="12" max="12" width="11.7109375" style="12" customWidth="1"/>
    <col min="13" max="13" width="10" style="12" customWidth="1"/>
    <col min="14" max="14" width="13.42578125" style="12" customWidth="1"/>
    <col min="15" max="15" width="10.7109375" style="12" bestFit="1" customWidth="1"/>
    <col min="16" max="20" width="10.140625" style="12" bestFit="1" customWidth="1"/>
    <col min="21" max="21" width="11.85546875" style="12" bestFit="1" customWidth="1"/>
    <col min="22" max="27" width="10.140625" style="12" bestFit="1" customWidth="1"/>
    <col min="28" max="28" width="10.7109375" style="50" bestFit="1" customWidth="1"/>
    <col min="29" max="16384" width="9.140625" style="17"/>
  </cols>
  <sheetData>
    <row r="1" spans="1:30" ht="15.75" thickBot="1" x14ac:dyDescent="0.3">
      <c r="AA1" s="11" t="s">
        <v>827</v>
      </c>
    </row>
    <row r="2" spans="1:30" ht="32.25" customHeight="1" x14ac:dyDescent="0.25">
      <c r="B2" s="774" t="s">
        <v>0</v>
      </c>
      <c r="C2" s="775"/>
      <c r="D2" s="775"/>
      <c r="E2" s="775"/>
      <c r="F2" s="76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0" t="s">
        <v>1119</v>
      </c>
      <c r="M2" s="781" t="s">
        <v>1122</v>
      </c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  <c r="AB2" s="263"/>
    </row>
    <row r="3" spans="1:30" ht="15" customHeight="1" x14ac:dyDescent="0.25">
      <c r="B3" s="776"/>
      <c r="C3" s="777"/>
      <c r="D3" s="777"/>
      <c r="E3" s="777"/>
      <c r="F3" s="765"/>
      <c r="G3" s="776"/>
      <c r="H3" s="776"/>
      <c r="I3" s="776"/>
      <c r="J3" s="794"/>
      <c r="K3" s="794"/>
      <c r="L3" s="891"/>
      <c r="M3" s="888" t="s">
        <v>839</v>
      </c>
      <c r="N3" s="787" t="s">
        <v>849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  <c r="AB3" s="263"/>
    </row>
    <row r="4" spans="1:30" ht="39" customHeight="1" thickBot="1" x14ac:dyDescent="0.3">
      <c r="B4" s="778"/>
      <c r="C4" s="779"/>
      <c r="D4" s="779"/>
      <c r="E4" s="779"/>
      <c r="F4" s="766"/>
      <c r="G4" s="778"/>
      <c r="H4" s="778"/>
      <c r="I4" s="778"/>
      <c r="J4" s="795"/>
      <c r="K4" s="795"/>
      <c r="L4" s="892"/>
      <c r="M4" s="889"/>
      <c r="N4" s="788"/>
      <c r="O4" s="129" t="s">
        <v>593</v>
      </c>
      <c r="P4" s="64" t="s">
        <v>594</v>
      </c>
      <c r="Q4" s="64" t="s">
        <v>595</v>
      </c>
      <c r="R4" s="81" t="s">
        <v>596</v>
      </c>
      <c r="S4" s="81" t="s">
        <v>597</v>
      </c>
      <c r="T4" s="450" t="s">
        <v>598</v>
      </c>
      <c r="U4" s="483" t="s">
        <v>1094</v>
      </c>
      <c r="V4" s="505" t="s">
        <v>599</v>
      </c>
      <c r="W4" s="81" t="s">
        <v>600</v>
      </c>
      <c r="X4" s="634" t="s">
        <v>601</v>
      </c>
      <c r="Y4" s="450" t="s">
        <v>602</v>
      </c>
      <c r="Z4" s="450" t="s">
        <v>603</v>
      </c>
      <c r="AA4" s="635" t="s">
        <v>604</v>
      </c>
      <c r="AB4" s="263"/>
    </row>
    <row r="5" spans="1:30" ht="15.75" thickBot="1" x14ac:dyDescent="0.3">
      <c r="B5" s="82" t="s">
        <v>1</v>
      </c>
      <c r="C5" s="770" t="s">
        <v>2</v>
      </c>
      <c r="D5" s="770"/>
      <c r="E5" s="771"/>
      <c r="F5" s="83">
        <f t="shared" ref="F5:L5" si="0">F6+F13+F14+F15+F26+F37</f>
        <v>0</v>
      </c>
      <c r="G5" s="596">
        <f t="shared" ref="G5:K5" si="1">G6+G13+G14+G15+G26+G37</f>
        <v>0</v>
      </c>
      <c r="H5" s="596">
        <f t="shared" ref="H5:J5" si="2">H6+H13+H14+H15+H26+H37</f>
        <v>0</v>
      </c>
      <c r="I5" s="596">
        <f t="shared" si="2"/>
        <v>0</v>
      </c>
      <c r="J5" s="541">
        <f t="shared" si="2"/>
        <v>0</v>
      </c>
      <c r="K5" s="541">
        <f t="shared" si="1"/>
        <v>0</v>
      </c>
      <c r="L5" s="355">
        <f t="shared" si="0"/>
        <v>0</v>
      </c>
      <c r="M5" s="87">
        <f t="shared" ref="M5:AA5" si="3">M6+M13+M14+M15+M26+M37</f>
        <v>0</v>
      </c>
      <c r="N5" s="86">
        <f t="shared" si="3"/>
        <v>0</v>
      </c>
      <c r="O5" s="84">
        <f t="shared" si="3"/>
        <v>0</v>
      </c>
      <c r="P5" s="85">
        <f t="shared" si="3"/>
        <v>0</v>
      </c>
      <c r="Q5" s="85">
        <f t="shared" si="3"/>
        <v>0</v>
      </c>
      <c r="R5" s="85">
        <f t="shared" si="3"/>
        <v>0</v>
      </c>
      <c r="S5" s="85">
        <f t="shared" si="3"/>
        <v>0</v>
      </c>
      <c r="T5" s="88">
        <f t="shared" si="3"/>
        <v>0</v>
      </c>
      <c r="U5" s="484">
        <f>SUM(O5:T5)</f>
        <v>0</v>
      </c>
      <c r="V5" s="409">
        <f t="shared" si="3"/>
        <v>0</v>
      </c>
      <c r="W5" s="85">
        <f t="shared" si="3"/>
        <v>0</v>
      </c>
      <c r="X5" s="88">
        <f t="shared" si="3"/>
        <v>0</v>
      </c>
      <c r="Y5" s="88">
        <f t="shared" si="3"/>
        <v>0</v>
      </c>
      <c r="Z5" s="88">
        <f t="shared" si="3"/>
        <v>0</v>
      </c>
      <c r="AA5" s="89">
        <f t="shared" si="3"/>
        <v>0</v>
      </c>
      <c r="AB5" s="51"/>
      <c r="AD5" s="168"/>
    </row>
    <row r="6" spans="1:30" s="18" customFormat="1" hidden="1" x14ac:dyDescent="0.25">
      <c r="A6" s="125"/>
      <c r="B6" s="122" t="s">
        <v>716</v>
      </c>
      <c r="C6" s="772" t="s">
        <v>3</v>
      </c>
      <c r="D6" s="773"/>
      <c r="E6" s="773"/>
      <c r="F6" s="115">
        <f t="shared" ref="F6:L6" si="4">F7+F8+F9+F10+F11+F12</f>
        <v>0</v>
      </c>
      <c r="G6" s="597">
        <f t="shared" ref="G6:K6" si="5">G7+G8+G9+G10+G11+G12</f>
        <v>0</v>
      </c>
      <c r="H6" s="597">
        <f t="shared" ref="H6:J6" si="6">H7+H8+H9+H10+H11+H12</f>
        <v>0</v>
      </c>
      <c r="I6" s="597">
        <f t="shared" si="6"/>
        <v>0</v>
      </c>
      <c r="J6" s="542">
        <f t="shared" si="6"/>
        <v>0</v>
      </c>
      <c r="K6" s="542">
        <f t="shared" si="5"/>
        <v>0</v>
      </c>
      <c r="L6" s="356">
        <f t="shared" si="4"/>
        <v>0</v>
      </c>
      <c r="M6" s="119">
        <f t="shared" ref="M6:AA6" si="7">M7+M8+M9+M10+M11+M12</f>
        <v>0</v>
      </c>
      <c r="N6" s="118">
        <f t="shared" si="7"/>
        <v>0</v>
      </c>
      <c r="O6" s="116">
        <f t="shared" si="7"/>
        <v>0</v>
      </c>
      <c r="P6" s="117">
        <f t="shared" si="7"/>
        <v>0</v>
      </c>
      <c r="Q6" s="117">
        <f t="shared" si="7"/>
        <v>0</v>
      </c>
      <c r="R6" s="117">
        <f t="shared" si="7"/>
        <v>0</v>
      </c>
      <c r="S6" s="117">
        <f t="shared" si="7"/>
        <v>0</v>
      </c>
      <c r="T6" s="120">
        <f t="shared" si="7"/>
        <v>0</v>
      </c>
      <c r="U6" s="485">
        <f t="shared" ref="U6:U69" si="8">SUM(O6:T6)</f>
        <v>0</v>
      </c>
      <c r="V6" s="410">
        <f t="shared" si="7"/>
        <v>0</v>
      </c>
      <c r="W6" s="117">
        <f t="shared" si="7"/>
        <v>0</v>
      </c>
      <c r="X6" s="120">
        <f t="shared" si="7"/>
        <v>0</v>
      </c>
      <c r="Y6" s="120">
        <f t="shared" si="7"/>
        <v>0</v>
      </c>
      <c r="Z6" s="120">
        <f t="shared" si="7"/>
        <v>0</v>
      </c>
      <c r="AA6" s="121">
        <f t="shared" si="7"/>
        <v>0</v>
      </c>
      <c r="AB6" s="51"/>
      <c r="AD6" s="168"/>
    </row>
    <row r="7" spans="1:30" hidden="1" x14ac:dyDescent="0.25">
      <c r="A7" s="125" t="s">
        <v>4</v>
      </c>
      <c r="B7" s="52" t="s">
        <v>717</v>
      </c>
      <c r="C7" s="265" t="s">
        <v>5</v>
      </c>
      <c r="D7" s="266"/>
      <c r="E7" s="232"/>
      <c r="F7" s="78"/>
      <c r="G7" s="595"/>
      <c r="H7" s="595"/>
      <c r="I7" s="595"/>
      <c r="J7" s="543"/>
      <c r="K7" s="543"/>
      <c r="L7" s="357"/>
      <c r="M7" s="43"/>
      <c r="N7" s="76"/>
      <c r="O7" s="75"/>
      <c r="P7" s="13"/>
      <c r="Q7" s="13"/>
      <c r="R7" s="13"/>
      <c r="S7" s="13"/>
      <c r="T7" s="80"/>
      <c r="U7" s="488">
        <f t="shared" si="8"/>
        <v>0</v>
      </c>
      <c r="V7" s="413"/>
      <c r="W7" s="13"/>
      <c r="X7" s="80"/>
      <c r="Y7" s="80"/>
      <c r="Z7" s="80"/>
      <c r="AA7" s="45"/>
      <c r="AB7" s="55"/>
      <c r="AC7" s="168"/>
      <c r="AD7" s="168"/>
    </row>
    <row r="8" spans="1:30" hidden="1" x14ac:dyDescent="0.25">
      <c r="A8" s="125" t="s">
        <v>6</v>
      </c>
      <c r="B8" s="52" t="s">
        <v>718</v>
      </c>
      <c r="C8" s="166" t="s">
        <v>790</v>
      </c>
      <c r="D8" s="266"/>
      <c r="E8" s="232"/>
      <c r="F8" s="78"/>
      <c r="G8" s="595"/>
      <c r="H8" s="595"/>
      <c r="I8" s="595"/>
      <c r="J8" s="543"/>
      <c r="K8" s="543"/>
      <c r="L8" s="357"/>
      <c r="M8" s="43"/>
      <c r="N8" s="76"/>
      <c r="O8" s="75"/>
      <c r="P8" s="13"/>
      <c r="Q8" s="13"/>
      <c r="R8" s="13"/>
      <c r="S8" s="13"/>
      <c r="T8" s="80"/>
      <c r="U8" s="488">
        <f t="shared" si="8"/>
        <v>0</v>
      </c>
      <c r="V8" s="413"/>
      <c r="W8" s="13"/>
      <c r="X8" s="80"/>
      <c r="Y8" s="80"/>
      <c r="Z8" s="80"/>
      <c r="AA8" s="45"/>
      <c r="AB8" s="55"/>
      <c r="AC8" s="168"/>
      <c r="AD8" s="168"/>
    </row>
    <row r="9" spans="1:30" ht="25.5" hidden="1" customHeight="1" x14ac:dyDescent="0.25">
      <c r="A9" s="125" t="s">
        <v>7</v>
      </c>
      <c r="B9" s="52" t="s">
        <v>719</v>
      </c>
      <c r="C9" s="767" t="s">
        <v>8</v>
      </c>
      <c r="D9" s="768"/>
      <c r="E9" s="769"/>
      <c r="F9" s="78"/>
      <c r="G9" s="595"/>
      <c r="H9" s="595"/>
      <c r="I9" s="595"/>
      <c r="J9" s="543"/>
      <c r="K9" s="543"/>
      <c r="L9" s="357"/>
      <c r="M9" s="43"/>
      <c r="N9" s="76"/>
      <c r="O9" s="75"/>
      <c r="P9" s="13"/>
      <c r="Q9" s="13"/>
      <c r="R9" s="13"/>
      <c r="S9" s="13"/>
      <c r="T9" s="80"/>
      <c r="U9" s="488">
        <f t="shared" si="8"/>
        <v>0</v>
      </c>
      <c r="V9" s="413"/>
      <c r="W9" s="13"/>
      <c r="X9" s="80"/>
      <c r="Y9" s="80"/>
      <c r="Z9" s="80"/>
      <c r="AA9" s="45"/>
      <c r="AB9" s="55"/>
      <c r="AC9" s="168"/>
      <c r="AD9" s="168"/>
    </row>
    <row r="10" spans="1:30" hidden="1" x14ac:dyDescent="0.25">
      <c r="A10" s="125" t="s">
        <v>9</v>
      </c>
      <c r="B10" s="52" t="s">
        <v>720</v>
      </c>
      <c r="C10" s="166" t="s">
        <v>10</v>
      </c>
      <c r="D10" s="266"/>
      <c r="E10" s="232"/>
      <c r="F10" s="78"/>
      <c r="G10" s="595"/>
      <c r="H10" s="595"/>
      <c r="I10" s="595"/>
      <c r="J10" s="543"/>
      <c r="K10" s="543"/>
      <c r="L10" s="357"/>
      <c r="M10" s="43"/>
      <c r="N10" s="76"/>
      <c r="O10" s="75"/>
      <c r="P10" s="13"/>
      <c r="Q10" s="13"/>
      <c r="R10" s="13"/>
      <c r="S10" s="13"/>
      <c r="T10" s="80"/>
      <c r="U10" s="488">
        <f t="shared" si="8"/>
        <v>0</v>
      </c>
      <c r="V10" s="413"/>
      <c r="W10" s="13"/>
      <c r="X10" s="80"/>
      <c r="Y10" s="80"/>
      <c r="Z10" s="80"/>
      <c r="AA10" s="45"/>
      <c r="AB10" s="55"/>
      <c r="AC10" s="168"/>
      <c r="AD10" s="168"/>
    </row>
    <row r="11" spans="1:30" hidden="1" x14ac:dyDescent="0.25">
      <c r="A11" s="125" t="s">
        <v>11</v>
      </c>
      <c r="B11" s="52" t="s">
        <v>721</v>
      </c>
      <c r="C11" s="166" t="s">
        <v>791</v>
      </c>
      <c r="D11" s="266"/>
      <c r="E11" s="232"/>
      <c r="F11" s="78"/>
      <c r="G11" s="595"/>
      <c r="H11" s="595"/>
      <c r="I11" s="595"/>
      <c r="J11" s="543"/>
      <c r="K11" s="543"/>
      <c r="L11" s="357"/>
      <c r="M11" s="43"/>
      <c r="N11" s="76"/>
      <c r="O11" s="187"/>
      <c r="P11" s="13"/>
      <c r="Q11" s="13"/>
      <c r="R11" s="13"/>
      <c r="S11" s="13"/>
      <c r="T11" s="80"/>
      <c r="U11" s="488">
        <f t="shared" si="8"/>
        <v>0</v>
      </c>
      <c r="V11" s="413"/>
      <c r="W11" s="13"/>
      <c r="X11" s="80"/>
      <c r="Y11" s="80"/>
      <c r="Z11" s="80"/>
      <c r="AA11" s="45"/>
      <c r="AB11" s="55"/>
      <c r="AC11" s="168"/>
      <c r="AD11" s="168"/>
    </row>
    <row r="12" spans="1:30" hidden="1" x14ac:dyDescent="0.25">
      <c r="A12" s="125" t="s">
        <v>12</v>
      </c>
      <c r="B12" s="52" t="s">
        <v>722</v>
      </c>
      <c r="C12" s="166" t="s">
        <v>13</v>
      </c>
      <c r="D12" s="266"/>
      <c r="E12" s="232"/>
      <c r="F12" s="78"/>
      <c r="G12" s="595"/>
      <c r="H12" s="595"/>
      <c r="I12" s="595"/>
      <c r="J12" s="543"/>
      <c r="K12" s="543"/>
      <c r="L12" s="357"/>
      <c r="M12" s="43"/>
      <c r="N12" s="76"/>
      <c r="O12" s="75"/>
      <c r="P12" s="13"/>
      <c r="Q12" s="13"/>
      <c r="R12" s="13"/>
      <c r="S12" s="13"/>
      <c r="T12" s="80"/>
      <c r="U12" s="488">
        <f t="shared" si="8"/>
        <v>0</v>
      </c>
      <c r="V12" s="413"/>
      <c r="W12" s="13"/>
      <c r="X12" s="80"/>
      <c r="Y12" s="80"/>
      <c r="Z12" s="80"/>
      <c r="AA12" s="45"/>
      <c r="AB12" s="55"/>
      <c r="AC12" s="168"/>
      <c r="AD12" s="168"/>
    </row>
    <row r="13" spans="1:30" s="18" customFormat="1" hidden="1" x14ac:dyDescent="0.25">
      <c r="A13" s="125" t="s">
        <v>14</v>
      </c>
      <c r="B13" s="90" t="s">
        <v>723</v>
      </c>
      <c r="C13" s="799" t="s">
        <v>393</v>
      </c>
      <c r="D13" s="800"/>
      <c r="E13" s="800"/>
      <c r="F13" s="91"/>
      <c r="G13" s="598"/>
      <c r="H13" s="598"/>
      <c r="I13" s="598"/>
      <c r="J13" s="544"/>
      <c r="K13" s="544"/>
      <c r="L13" s="358"/>
      <c r="M13" s="95"/>
      <c r="N13" s="94"/>
      <c r="O13" s="92"/>
      <c r="P13" s="93"/>
      <c r="Q13" s="93"/>
      <c r="R13" s="93"/>
      <c r="S13" s="93"/>
      <c r="T13" s="96"/>
      <c r="U13" s="487">
        <f t="shared" si="8"/>
        <v>0</v>
      </c>
      <c r="V13" s="412"/>
      <c r="W13" s="93"/>
      <c r="X13" s="96"/>
      <c r="Y13" s="96"/>
      <c r="Z13" s="96"/>
      <c r="AA13" s="97"/>
      <c r="AB13" s="51"/>
      <c r="AC13" s="168"/>
      <c r="AD13" s="168"/>
    </row>
    <row r="14" spans="1:30" s="18" customFormat="1" ht="25.5" hidden="1" customHeight="1" x14ac:dyDescent="0.25">
      <c r="A14" s="125" t="s">
        <v>15</v>
      </c>
      <c r="B14" s="90" t="s">
        <v>724</v>
      </c>
      <c r="C14" s="796" t="s">
        <v>350</v>
      </c>
      <c r="D14" s="797"/>
      <c r="E14" s="797"/>
      <c r="F14" s="91"/>
      <c r="G14" s="598"/>
      <c r="H14" s="598"/>
      <c r="I14" s="598"/>
      <c r="J14" s="544"/>
      <c r="K14" s="544"/>
      <c r="L14" s="358"/>
      <c r="M14" s="95"/>
      <c r="N14" s="94"/>
      <c r="O14" s="92"/>
      <c r="P14" s="93"/>
      <c r="Q14" s="93"/>
      <c r="R14" s="93"/>
      <c r="S14" s="93"/>
      <c r="T14" s="96"/>
      <c r="U14" s="487">
        <f t="shared" si="8"/>
        <v>0</v>
      </c>
      <c r="V14" s="412"/>
      <c r="W14" s="93"/>
      <c r="X14" s="96"/>
      <c r="Y14" s="96"/>
      <c r="Z14" s="96"/>
      <c r="AA14" s="97"/>
      <c r="AB14" s="51"/>
      <c r="AC14" s="168"/>
      <c r="AD14" s="168"/>
    </row>
    <row r="15" spans="1:30" s="18" customFormat="1" ht="25.5" hidden="1" customHeight="1" x14ac:dyDescent="0.25">
      <c r="A15" s="125" t="s">
        <v>16</v>
      </c>
      <c r="B15" s="90" t="s">
        <v>725</v>
      </c>
      <c r="C15" s="796" t="s">
        <v>608</v>
      </c>
      <c r="D15" s="797"/>
      <c r="E15" s="797"/>
      <c r="F15" s="91">
        <f t="shared" ref="F15:L15" si="9">F16+F17+F18+F19+F20+F21+F22+F23+F24+F25</f>
        <v>0</v>
      </c>
      <c r="G15" s="598">
        <f t="shared" ref="G15:K15" si="10">G16+G17+G18+G19+G20+G21+G22+G23+G24+G25</f>
        <v>0</v>
      </c>
      <c r="H15" s="598">
        <f t="shared" ref="H15:J15" si="11">H16+H17+H18+H19+H20+H21+H22+H23+H24+H25</f>
        <v>0</v>
      </c>
      <c r="I15" s="598">
        <f t="shared" si="11"/>
        <v>0</v>
      </c>
      <c r="J15" s="544">
        <f t="shared" si="11"/>
        <v>0</v>
      </c>
      <c r="K15" s="544">
        <f t="shared" si="10"/>
        <v>0</v>
      </c>
      <c r="L15" s="358">
        <f t="shared" si="9"/>
        <v>0</v>
      </c>
      <c r="M15" s="95">
        <f t="shared" ref="M15:N15" si="12">M16+M17+M18+M19+M20+M21+M22+M23+M24+M25</f>
        <v>0</v>
      </c>
      <c r="N15" s="94">
        <f t="shared" si="12"/>
        <v>0</v>
      </c>
      <c r="O15" s="92">
        <f>O16+O17+O18+O19+O20+O21+O22+O23+O24+O25</f>
        <v>0</v>
      </c>
      <c r="P15" s="93">
        <f t="shared" ref="P15:AA15" si="13">P16+P17+P18+P19+P20+P21+P22+P23+P24+P25</f>
        <v>0</v>
      </c>
      <c r="Q15" s="93">
        <f t="shared" si="13"/>
        <v>0</v>
      </c>
      <c r="R15" s="93">
        <f t="shared" si="13"/>
        <v>0</v>
      </c>
      <c r="S15" s="93">
        <f t="shared" si="13"/>
        <v>0</v>
      </c>
      <c r="T15" s="96">
        <f t="shared" si="13"/>
        <v>0</v>
      </c>
      <c r="U15" s="487">
        <f t="shared" si="8"/>
        <v>0</v>
      </c>
      <c r="V15" s="412">
        <f t="shared" si="13"/>
        <v>0</v>
      </c>
      <c r="W15" s="93">
        <f t="shared" si="13"/>
        <v>0</v>
      </c>
      <c r="X15" s="96">
        <f t="shared" si="13"/>
        <v>0</v>
      </c>
      <c r="Y15" s="96">
        <f t="shared" si="13"/>
        <v>0</v>
      </c>
      <c r="Z15" s="96">
        <f t="shared" si="13"/>
        <v>0</v>
      </c>
      <c r="AA15" s="97">
        <f t="shared" si="13"/>
        <v>0</v>
      </c>
      <c r="AB15" s="51"/>
      <c r="AC15" s="168"/>
      <c r="AD15" s="168"/>
    </row>
    <row r="16" spans="1:30" ht="25.5" hidden="1" customHeight="1" x14ac:dyDescent="0.25">
      <c r="B16" s="54"/>
      <c r="C16" s="267"/>
      <c r="D16" s="798" t="s">
        <v>443</v>
      </c>
      <c r="E16" s="798"/>
      <c r="F16" s="77"/>
      <c r="G16" s="599"/>
      <c r="H16" s="599"/>
      <c r="I16" s="599"/>
      <c r="J16" s="545"/>
      <c r="K16" s="545"/>
      <c r="L16" s="359"/>
      <c r="M16" s="42"/>
      <c r="N16" s="74"/>
      <c r="O16" s="73"/>
      <c r="P16" s="1"/>
      <c r="Q16" s="1"/>
      <c r="R16" s="1"/>
      <c r="S16" s="1"/>
      <c r="T16" s="79"/>
      <c r="U16" s="489">
        <f t="shared" si="8"/>
        <v>0</v>
      </c>
      <c r="V16" s="414"/>
      <c r="W16" s="1"/>
      <c r="X16" s="79"/>
      <c r="Y16" s="79"/>
      <c r="Z16" s="79"/>
      <c r="AA16" s="44"/>
      <c r="AB16" s="55"/>
      <c r="AC16" s="168"/>
      <c r="AD16" s="168"/>
    </row>
    <row r="17" spans="1:30" hidden="1" x14ac:dyDescent="0.25">
      <c r="B17" s="54"/>
      <c r="C17" s="267"/>
      <c r="D17" s="801" t="s">
        <v>467</v>
      </c>
      <c r="E17" s="801"/>
      <c r="F17" s="77"/>
      <c r="G17" s="599"/>
      <c r="H17" s="599"/>
      <c r="I17" s="599"/>
      <c r="J17" s="545"/>
      <c r="K17" s="545"/>
      <c r="L17" s="359"/>
      <c r="M17" s="42"/>
      <c r="N17" s="74"/>
      <c r="O17" s="73"/>
      <c r="P17" s="1"/>
      <c r="Q17" s="1"/>
      <c r="R17" s="1"/>
      <c r="S17" s="1"/>
      <c r="T17" s="79"/>
      <c r="U17" s="489">
        <f t="shared" si="8"/>
        <v>0</v>
      </c>
      <c r="V17" s="414"/>
      <c r="W17" s="1"/>
      <c r="X17" s="79"/>
      <c r="Y17" s="79"/>
      <c r="Z17" s="79"/>
      <c r="AA17" s="44"/>
      <c r="AB17" s="55"/>
      <c r="AC17" s="168"/>
      <c r="AD17" s="168"/>
    </row>
    <row r="18" spans="1:30" hidden="1" x14ac:dyDescent="0.25">
      <c r="B18" s="54"/>
      <c r="C18" s="267"/>
      <c r="D18" s="801" t="s">
        <v>444</v>
      </c>
      <c r="E18" s="801"/>
      <c r="F18" s="77"/>
      <c r="G18" s="599"/>
      <c r="H18" s="599"/>
      <c r="I18" s="599"/>
      <c r="J18" s="545"/>
      <c r="K18" s="545"/>
      <c r="L18" s="359"/>
      <c r="M18" s="42"/>
      <c r="N18" s="74"/>
      <c r="O18" s="73"/>
      <c r="P18" s="1"/>
      <c r="Q18" s="1"/>
      <c r="R18" s="1"/>
      <c r="S18" s="1"/>
      <c r="T18" s="79"/>
      <c r="U18" s="489">
        <f t="shared" si="8"/>
        <v>0</v>
      </c>
      <c r="V18" s="414"/>
      <c r="W18" s="1"/>
      <c r="X18" s="79"/>
      <c r="Y18" s="79"/>
      <c r="Z18" s="79"/>
      <c r="AA18" s="44"/>
      <c r="AB18" s="55"/>
      <c r="AC18" s="168"/>
      <c r="AD18" s="168"/>
    </row>
    <row r="19" spans="1:30" ht="25.5" hidden="1" customHeight="1" x14ac:dyDescent="0.25">
      <c r="B19" s="54"/>
      <c r="C19" s="267"/>
      <c r="D19" s="798" t="s">
        <v>445</v>
      </c>
      <c r="E19" s="798"/>
      <c r="F19" s="77"/>
      <c r="G19" s="599"/>
      <c r="H19" s="599"/>
      <c r="I19" s="599"/>
      <c r="J19" s="545"/>
      <c r="K19" s="545"/>
      <c r="L19" s="359"/>
      <c r="M19" s="42"/>
      <c r="N19" s="74"/>
      <c r="O19" s="73"/>
      <c r="P19" s="1"/>
      <c r="Q19" s="1"/>
      <c r="R19" s="1"/>
      <c r="S19" s="1"/>
      <c r="T19" s="79"/>
      <c r="U19" s="489">
        <f t="shared" si="8"/>
        <v>0</v>
      </c>
      <c r="V19" s="414"/>
      <c r="W19" s="1"/>
      <c r="X19" s="79"/>
      <c r="Y19" s="79"/>
      <c r="Z19" s="79"/>
      <c r="AA19" s="44"/>
      <c r="AB19" s="55"/>
      <c r="AC19" s="168"/>
      <c r="AD19" s="168"/>
    </row>
    <row r="20" spans="1:30" hidden="1" x14ac:dyDescent="0.25">
      <c r="B20" s="54"/>
      <c r="C20" s="267"/>
      <c r="D20" s="801" t="s">
        <v>446</v>
      </c>
      <c r="E20" s="801"/>
      <c r="F20" s="77"/>
      <c r="G20" s="599"/>
      <c r="H20" s="599"/>
      <c r="I20" s="599"/>
      <c r="J20" s="545"/>
      <c r="K20" s="545"/>
      <c r="L20" s="359"/>
      <c r="M20" s="42"/>
      <c r="N20" s="74"/>
      <c r="O20" s="73"/>
      <c r="P20" s="1"/>
      <c r="Q20" s="1"/>
      <c r="R20" s="1"/>
      <c r="S20" s="1"/>
      <c r="T20" s="79"/>
      <c r="U20" s="489">
        <f t="shared" si="8"/>
        <v>0</v>
      </c>
      <c r="V20" s="414"/>
      <c r="W20" s="1"/>
      <c r="X20" s="79"/>
      <c r="Y20" s="79"/>
      <c r="Z20" s="79"/>
      <c r="AA20" s="44"/>
      <c r="AB20" s="55"/>
      <c r="AC20" s="168"/>
      <c r="AD20" s="168"/>
    </row>
    <row r="21" spans="1:30" hidden="1" x14ac:dyDescent="0.25">
      <c r="B21" s="54"/>
      <c r="C21" s="267"/>
      <c r="D21" s="801" t="s">
        <v>792</v>
      </c>
      <c r="E21" s="801"/>
      <c r="F21" s="77"/>
      <c r="G21" s="599"/>
      <c r="H21" s="599"/>
      <c r="I21" s="599"/>
      <c r="J21" s="545"/>
      <c r="K21" s="545"/>
      <c r="L21" s="359"/>
      <c r="M21" s="42"/>
      <c r="N21" s="74"/>
      <c r="O21" s="73"/>
      <c r="P21" s="1"/>
      <c r="Q21" s="1"/>
      <c r="R21" s="1"/>
      <c r="S21" s="1"/>
      <c r="T21" s="79"/>
      <c r="U21" s="489">
        <f t="shared" si="8"/>
        <v>0</v>
      </c>
      <c r="V21" s="414"/>
      <c r="W21" s="1"/>
      <c r="X21" s="79"/>
      <c r="Y21" s="79"/>
      <c r="Z21" s="79"/>
      <c r="AA21" s="44"/>
      <c r="AB21" s="55"/>
      <c r="AC21" s="168"/>
      <c r="AD21" s="168"/>
    </row>
    <row r="22" spans="1:30" ht="25.5" hidden="1" customHeight="1" x14ac:dyDescent="0.25">
      <c r="B22" s="54"/>
      <c r="C22" s="267"/>
      <c r="D22" s="798" t="s">
        <v>447</v>
      </c>
      <c r="E22" s="798"/>
      <c r="F22" s="77"/>
      <c r="G22" s="599"/>
      <c r="H22" s="599"/>
      <c r="I22" s="599"/>
      <c r="J22" s="545"/>
      <c r="K22" s="545"/>
      <c r="L22" s="359"/>
      <c r="M22" s="42"/>
      <c r="N22" s="74"/>
      <c r="O22" s="73"/>
      <c r="P22" s="1"/>
      <c r="Q22" s="1"/>
      <c r="R22" s="1"/>
      <c r="S22" s="1"/>
      <c r="T22" s="79"/>
      <c r="U22" s="489">
        <f t="shared" si="8"/>
        <v>0</v>
      </c>
      <c r="V22" s="414"/>
      <c r="W22" s="1"/>
      <c r="X22" s="79"/>
      <c r="Y22" s="79"/>
      <c r="Z22" s="79"/>
      <c r="AA22" s="44"/>
      <c r="AB22" s="55"/>
      <c r="AC22" s="168"/>
      <c r="AD22" s="168"/>
    </row>
    <row r="23" spans="1:30" ht="25.5" hidden="1" customHeight="1" x14ac:dyDescent="0.25">
      <c r="B23" s="54"/>
      <c r="C23" s="267"/>
      <c r="D23" s="798" t="s">
        <v>448</v>
      </c>
      <c r="E23" s="798"/>
      <c r="F23" s="77"/>
      <c r="G23" s="599"/>
      <c r="H23" s="599"/>
      <c r="I23" s="599"/>
      <c r="J23" s="545"/>
      <c r="K23" s="545"/>
      <c r="L23" s="359"/>
      <c r="M23" s="42"/>
      <c r="N23" s="74"/>
      <c r="O23" s="73"/>
      <c r="P23" s="1"/>
      <c r="Q23" s="1"/>
      <c r="R23" s="1"/>
      <c r="S23" s="1"/>
      <c r="T23" s="79"/>
      <c r="U23" s="489">
        <f t="shared" si="8"/>
        <v>0</v>
      </c>
      <c r="V23" s="414"/>
      <c r="W23" s="1"/>
      <c r="X23" s="79"/>
      <c r="Y23" s="79"/>
      <c r="Z23" s="79"/>
      <c r="AA23" s="44"/>
      <c r="AB23" s="55"/>
      <c r="AC23" s="168"/>
      <c r="AD23" s="168"/>
    </row>
    <row r="24" spans="1:30" ht="25.5" hidden="1" customHeight="1" x14ac:dyDescent="0.25">
      <c r="B24" s="54"/>
      <c r="C24" s="267"/>
      <c r="D24" s="798" t="s">
        <v>449</v>
      </c>
      <c r="E24" s="798"/>
      <c r="F24" s="77"/>
      <c r="G24" s="599"/>
      <c r="H24" s="599"/>
      <c r="I24" s="599"/>
      <c r="J24" s="545"/>
      <c r="K24" s="545"/>
      <c r="L24" s="359"/>
      <c r="M24" s="42"/>
      <c r="N24" s="74"/>
      <c r="O24" s="73"/>
      <c r="P24" s="1"/>
      <c r="Q24" s="1"/>
      <c r="R24" s="1"/>
      <c r="S24" s="1"/>
      <c r="T24" s="79"/>
      <c r="U24" s="489">
        <f t="shared" si="8"/>
        <v>0</v>
      </c>
      <c r="V24" s="414"/>
      <c r="W24" s="1"/>
      <c r="X24" s="79"/>
      <c r="Y24" s="79"/>
      <c r="Z24" s="79"/>
      <c r="AA24" s="44"/>
      <c r="AB24" s="55"/>
      <c r="AC24" s="168"/>
      <c r="AD24" s="168"/>
    </row>
    <row r="25" spans="1:30" ht="25.5" hidden="1" customHeight="1" x14ac:dyDescent="0.25">
      <c r="B25" s="54"/>
      <c r="C25" s="267"/>
      <c r="D25" s="798" t="s">
        <v>450</v>
      </c>
      <c r="E25" s="798"/>
      <c r="F25" s="77"/>
      <c r="G25" s="599"/>
      <c r="H25" s="599"/>
      <c r="I25" s="599"/>
      <c r="J25" s="545"/>
      <c r="K25" s="545"/>
      <c r="L25" s="359"/>
      <c r="M25" s="42"/>
      <c r="N25" s="74"/>
      <c r="O25" s="73"/>
      <c r="P25" s="1"/>
      <c r="Q25" s="1"/>
      <c r="R25" s="1"/>
      <c r="S25" s="1"/>
      <c r="T25" s="79"/>
      <c r="U25" s="489">
        <f t="shared" si="8"/>
        <v>0</v>
      </c>
      <c r="V25" s="414"/>
      <c r="W25" s="1"/>
      <c r="X25" s="79"/>
      <c r="Y25" s="79"/>
      <c r="Z25" s="79"/>
      <c r="AA25" s="44"/>
      <c r="AB25" s="55"/>
      <c r="AC25" s="168"/>
      <c r="AD25" s="168"/>
    </row>
    <row r="26" spans="1:30" s="18" customFormat="1" hidden="1" x14ac:dyDescent="0.25">
      <c r="A26" s="125" t="s">
        <v>17</v>
      </c>
      <c r="B26" s="90" t="s">
        <v>726</v>
      </c>
      <c r="C26" s="796" t="s">
        <v>793</v>
      </c>
      <c r="D26" s="797"/>
      <c r="E26" s="797"/>
      <c r="F26" s="91">
        <f t="shared" ref="F26:L26" si="14">F27+F28+F29+F30+F31+F32+F33+F34+F35+F36</f>
        <v>0</v>
      </c>
      <c r="G26" s="598">
        <f t="shared" ref="G26:K26" si="15">G27+G28+G29+G30+G31+G32+G33+G34+G35+G36</f>
        <v>0</v>
      </c>
      <c r="H26" s="598">
        <f t="shared" ref="H26:J26" si="16">H27+H28+H29+H30+H31+H32+H33+H34+H35+H36</f>
        <v>0</v>
      </c>
      <c r="I26" s="598">
        <f t="shared" si="16"/>
        <v>0</v>
      </c>
      <c r="J26" s="544">
        <f t="shared" si="16"/>
        <v>0</v>
      </c>
      <c r="K26" s="544">
        <f t="shared" si="15"/>
        <v>0</v>
      </c>
      <c r="L26" s="358">
        <f t="shared" si="14"/>
        <v>0</v>
      </c>
      <c r="M26" s="95">
        <f t="shared" ref="M26:N26" si="17">M27+M28+M29+M30+M31+M32+M33+M34+M35+M36</f>
        <v>0</v>
      </c>
      <c r="N26" s="94">
        <f t="shared" si="17"/>
        <v>0</v>
      </c>
      <c r="O26" s="92">
        <f>O27+O28+O29+O30+O31+O32+O33+O34+O35+O36</f>
        <v>0</v>
      </c>
      <c r="P26" s="93">
        <f t="shared" ref="P26:AA26" si="18">P27+P28+P29+P30+P31+P32+P33+P34+P35+P36</f>
        <v>0</v>
      </c>
      <c r="Q26" s="93">
        <f t="shared" si="18"/>
        <v>0</v>
      </c>
      <c r="R26" s="93">
        <f t="shared" si="18"/>
        <v>0</v>
      </c>
      <c r="S26" s="93">
        <f t="shared" si="18"/>
        <v>0</v>
      </c>
      <c r="T26" s="96">
        <f t="shared" si="18"/>
        <v>0</v>
      </c>
      <c r="U26" s="487">
        <f t="shared" si="8"/>
        <v>0</v>
      </c>
      <c r="V26" s="412">
        <f t="shared" si="18"/>
        <v>0</v>
      </c>
      <c r="W26" s="93">
        <f t="shared" si="18"/>
        <v>0</v>
      </c>
      <c r="X26" s="96">
        <f t="shared" si="18"/>
        <v>0</v>
      </c>
      <c r="Y26" s="96">
        <f t="shared" si="18"/>
        <v>0</v>
      </c>
      <c r="Z26" s="96">
        <f t="shared" si="18"/>
        <v>0</v>
      </c>
      <c r="AA26" s="97">
        <f t="shared" si="18"/>
        <v>0</v>
      </c>
      <c r="AB26" s="51"/>
      <c r="AC26" s="168"/>
      <c r="AD26" s="168"/>
    </row>
    <row r="27" spans="1:30" ht="25.5" hidden="1" customHeight="1" x14ac:dyDescent="0.25">
      <c r="B27" s="54"/>
      <c r="C27" s="267"/>
      <c r="D27" s="798" t="s">
        <v>451</v>
      </c>
      <c r="E27" s="798"/>
      <c r="F27" s="77"/>
      <c r="G27" s="599"/>
      <c r="H27" s="599"/>
      <c r="I27" s="599"/>
      <c r="J27" s="545"/>
      <c r="K27" s="545"/>
      <c r="L27" s="359"/>
      <c r="M27" s="42"/>
      <c r="N27" s="74"/>
      <c r="O27" s="73"/>
      <c r="P27" s="1"/>
      <c r="Q27" s="1"/>
      <c r="R27" s="1"/>
      <c r="S27" s="1"/>
      <c r="T27" s="79"/>
      <c r="U27" s="489">
        <f t="shared" si="8"/>
        <v>0</v>
      </c>
      <c r="V27" s="414"/>
      <c r="W27" s="1"/>
      <c r="X27" s="79"/>
      <c r="Y27" s="79"/>
      <c r="Z27" s="79"/>
      <c r="AA27" s="44"/>
      <c r="AB27" s="55"/>
      <c r="AC27" s="168"/>
      <c r="AD27" s="168"/>
    </row>
    <row r="28" spans="1:30" ht="25.5" hidden="1" customHeight="1" x14ac:dyDescent="0.25">
      <c r="B28" s="54"/>
      <c r="C28" s="267"/>
      <c r="D28" s="798" t="s">
        <v>455</v>
      </c>
      <c r="E28" s="798"/>
      <c r="F28" s="77"/>
      <c r="G28" s="599"/>
      <c r="H28" s="599"/>
      <c r="I28" s="599"/>
      <c r="J28" s="545"/>
      <c r="K28" s="545"/>
      <c r="L28" s="359"/>
      <c r="M28" s="42"/>
      <c r="N28" s="74"/>
      <c r="O28" s="73"/>
      <c r="P28" s="1"/>
      <c r="Q28" s="1"/>
      <c r="R28" s="1"/>
      <c r="S28" s="1"/>
      <c r="T28" s="79"/>
      <c r="U28" s="489">
        <f t="shared" si="8"/>
        <v>0</v>
      </c>
      <c r="V28" s="414"/>
      <c r="W28" s="1"/>
      <c r="X28" s="79"/>
      <c r="Y28" s="79"/>
      <c r="Z28" s="79"/>
      <c r="AA28" s="44"/>
      <c r="AB28" s="55"/>
      <c r="AC28" s="168"/>
      <c r="AD28" s="168"/>
    </row>
    <row r="29" spans="1:30" hidden="1" x14ac:dyDescent="0.25">
      <c r="B29" s="54"/>
      <c r="C29" s="267"/>
      <c r="D29" s="798" t="s">
        <v>795</v>
      </c>
      <c r="E29" s="798"/>
      <c r="F29" s="77"/>
      <c r="G29" s="599"/>
      <c r="H29" s="599"/>
      <c r="I29" s="599"/>
      <c r="J29" s="545"/>
      <c r="K29" s="545"/>
      <c r="L29" s="359"/>
      <c r="M29" s="42"/>
      <c r="N29" s="74"/>
      <c r="O29" s="73"/>
      <c r="P29" s="1"/>
      <c r="Q29" s="1"/>
      <c r="R29" s="1"/>
      <c r="S29" s="1"/>
      <c r="T29" s="79"/>
      <c r="U29" s="489">
        <f t="shared" si="8"/>
        <v>0</v>
      </c>
      <c r="V29" s="414"/>
      <c r="W29" s="1"/>
      <c r="X29" s="79"/>
      <c r="Y29" s="79"/>
      <c r="Z29" s="79"/>
      <c r="AA29" s="44"/>
      <c r="AB29" s="55"/>
      <c r="AC29" s="168"/>
      <c r="AD29" s="168"/>
    </row>
    <row r="30" spans="1:30" ht="25.5" hidden="1" customHeight="1" x14ac:dyDescent="0.25">
      <c r="B30" s="54"/>
      <c r="C30" s="267"/>
      <c r="D30" s="798" t="s">
        <v>463</v>
      </c>
      <c r="E30" s="798"/>
      <c r="F30" s="77"/>
      <c r="G30" s="599"/>
      <c r="H30" s="599"/>
      <c r="I30" s="599"/>
      <c r="J30" s="545"/>
      <c r="K30" s="545"/>
      <c r="L30" s="359"/>
      <c r="M30" s="42"/>
      <c r="N30" s="74"/>
      <c r="O30" s="73"/>
      <c r="P30" s="1"/>
      <c r="Q30" s="1"/>
      <c r="R30" s="1"/>
      <c r="S30" s="1"/>
      <c r="T30" s="79"/>
      <c r="U30" s="489">
        <f t="shared" si="8"/>
        <v>0</v>
      </c>
      <c r="V30" s="414"/>
      <c r="W30" s="1"/>
      <c r="X30" s="79"/>
      <c r="Y30" s="79"/>
      <c r="Z30" s="79"/>
      <c r="AA30" s="44"/>
      <c r="AB30" s="55"/>
      <c r="AC30" s="168"/>
      <c r="AD30" s="168"/>
    </row>
    <row r="31" spans="1:30" hidden="1" x14ac:dyDescent="0.25">
      <c r="B31" s="54"/>
      <c r="C31" s="267"/>
      <c r="D31" s="801" t="s">
        <v>794</v>
      </c>
      <c r="E31" s="801"/>
      <c r="F31" s="77"/>
      <c r="G31" s="599"/>
      <c r="H31" s="599"/>
      <c r="I31" s="599"/>
      <c r="J31" s="545"/>
      <c r="K31" s="545"/>
      <c r="L31" s="359"/>
      <c r="M31" s="42"/>
      <c r="N31" s="74"/>
      <c r="O31" s="73"/>
      <c r="P31" s="1"/>
      <c r="Q31" s="1"/>
      <c r="R31" s="1"/>
      <c r="S31" s="1"/>
      <c r="T31" s="79"/>
      <c r="U31" s="489">
        <f t="shared" si="8"/>
        <v>0</v>
      </c>
      <c r="V31" s="414"/>
      <c r="W31" s="1"/>
      <c r="X31" s="79"/>
      <c r="Y31" s="79"/>
      <c r="Z31" s="79"/>
      <c r="AA31" s="44"/>
      <c r="AB31" s="55"/>
      <c r="AC31" s="168"/>
      <c r="AD31" s="168"/>
    </row>
    <row r="32" spans="1:30" ht="25.5" hidden="1" customHeight="1" x14ac:dyDescent="0.25">
      <c r="B32" s="54"/>
      <c r="C32" s="267"/>
      <c r="D32" s="798" t="s">
        <v>468</v>
      </c>
      <c r="E32" s="798"/>
      <c r="F32" s="77"/>
      <c r="G32" s="599"/>
      <c r="H32" s="599"/>
      <c r="I32" s="599"/>
      <c r="J32" s="545"/>
      <c r="K32" s="545"/>
      <c r="L32" s="359"/>
      <c r="M32" s="42"/>
      <c r="N32" s="74"/>
      <c r="O32" s="73"/>
      <c r="P32" s="1"/>
      <c r="Q32" s="1"/>
      <c r="R32" s="1"/>
      <c r="S32" s="1"/>
      <c r="T32" s="79"/>
      <c r="U32" s="489">
        <f t="shared" si="8"/>
        <v>0</v>
      </c>
      <c r="V32" s="414"/>
      <c r="W32" s="1"/>
      <c r="X32" s="79"/>
      <c r="Y32" s="79"/>
      <c r="Z32" s="79"/>
      <c r="AA32" s="44"/>
      <c r="AB32" s="55"/>
      <c r="AC32" s="168"/>
      <c r="AD32" s="168"/>
    </row>
    <row r="33" spans="1:30" ht="25.5" hidden="1" customHeight="1" x14ac:dyDescent="0.25">
      <c r="B33" s="54"/>
      <c r="C33" s="267"/>
      <c r="D33" s="798" t="s">
        <v>472</v>
      </c>
      <c r="E33" s="798"/>
      <c r="F33" s="77"/>
      <c r="G33" s="599"/>
      <c r="H33" s="599"/>
      <c r="I33" s="599"/>
      <c r="J33" s="545"/>
      <c r="K33" s="545"/>
      <c r="L33" s="359"/>
      <c r="M33" s="42"/>
      <c r="N33" s="74"/>
      <c r="O33" s="73"/>
      <c r="P33" s="1"/>
      <c r="Q33" s="1"/>
      <c r="R33" s="1"/>
      <c r="S33" s="1"/>
      <c r="T33" s="79"/>
      <c r="U33" s="489">
        <f t="shared" si="8"/>
        <v>0</v>
      </c>
      <c r="V33" s="414"/>
      <c r="W33" s="1"/>
      <c r="X33" s="79"/>
      <c r="Y33" s="79"/>
      <c r="Z33" s="79"/>
      <c r="AA33" s="44"/>
      <c r="AB33" s="55"/>
      <c r="AC33" s="168"/>
      <c r="AD33" s="168"/>
    </row>
    <row r="34" spans="1:30" ht="25.5" hidden="1" customHeight="1" x14ac:dyDescent="0.25">
      <c r="B34" s="54"/>
      <c r="C34" s="267"/>
      <c r="D34" s="798" t="s">
        <v>477</v>
      </c>
      <c r="E34" s="798"/>
      <c r="F34" s="77"/>
      <c r="G34" s="599"/>
      <c r="H34" s="599"/>
      <c r="I34" s="599"/>
      <c r="J34" s="545"/>
      <c r="K34" s="545"/>
      <c r="L34" s="359"/>
      <c r="M34" s="42"/>
      <c r="N34" s="74"/>
      <c r="O34" s="73"/>
      <c r="P34" s="1"/>
      <c r="Q34" s="1"/>
      <c r="R34" s="1"/>
      <c r="S34" s="1"/>
      <c r="T34" s="79"/>
      <c r="U34" s="489">
        <f t="shared" si="8"/>
        <v>0</v>
      </c>
      <c r="V34" s="414"/>
      <c r="W34" s="1"/>
      <c r="X34" s="79"/>
      <c r="Y34" s="79"/>
      <c r="Z34" s="79"/>
      <c r="AA34" s="44"/>
      <c r="AB34" s="55"/>
      <c r="AC34" s="168"/>
      <c r="AD34" s="168"/>
    </row>
    <row r="35" spans="1:30" ht="25.5" hidden="1" customHeight="1" x14ac:dyDescent="0.25">
      <c r="B35" s="54"/>
      <c r="C35" s="267"/>
      <c r="D35" s="798" t="s">
        <v>481</v>
      </c>
      <c r="E35" s="798"/>
      <c r="F35" s="77"/>
      <c r="G35" s="599"/>
      <c r="H35" s="599"/>
      <c r="I35" s="599"/>
      <c r="J35" s="545"/>
      <c r="K35" s="545"/>
      <c r="L35" s="359"/>
      <c r="M35" s="42"/>
      <c r="N35" s="74"/>
      <c r="O35" s="73"/>
      <c r="P35" s="1"/>
      <c r="Q35" s="1"/>
      <c r="R35" s="1"/>
      <c r="S35" s="1"/>
      <c r="T35" s="79"/>
      <c r="U35" s="489">
        <f t="shared" si="8"/>
        <v>0</v>
      </c>
      <c r="V35" s="414"/>
      <c r="W35" s="1"/>
      <c r="X35" s="79"/>
      <c r="Y35" s="79"/>
      <c r="Z35" s="79"/>
      <c r="AA35" s="44"/>
      <c r="AB35" s="55"/>
      <c r="AC35" s="168"/>
      <c r="AD35" s="168"/>
    </row>
    <row r="36" spans="1:30" ht="25.5" hidden="1" customHeight="1" x14ac:dyDescent="0.25">
      <c r="B36" s="54"/>
      <c r="C36" s="267"/>
      <c r="D36" s="798" t="s">
        <v>486</v>
      </c>
      <c r="E36" s="798"/>
      <c r="F36" s="77"/>
      <c r="G36" s="599"/>
      <c r="H36" s="599"/>
      <c r="I36" s="599"/>
      <c r="J36" s="545"/>
      <c r="K36" s="545"/>
      <c r="L36" s="359"/>
      <c r="M36" s="42"/>
      <c r="N36" s="74"/>
      <c r="O36" s="73"/>
      <c r="P36" s="1"/>
      <c r="Q36" s="1"/>
      <c r="R36" s="1"/>
      <c r="S36" s="1"/>
      <c r="T36" s="79"/>
      <c r="U36" s="489">
        <f t="shared" si="8"/>
        <v>0</v>
      </c>
      <c r="V36" s="414"/>
      <c r="W36" s="1"/>
      <c r="X36" s="79"/>
      <c r="Y36" s="79"/>
      <c r="Z36" s="79"/>
      <c r="AA36" s="44"/>
      <c r="AB36" s="55"/>
      <c r="AC36" s="168"/>
      <c r="AD36" s="168"/>
    </row>
    <row r="37" spans="1:30" s="18" customFormat="1" hidden="1" x14ac:dyDescent="0.25">
      <c r="A37" s="125" t="s">
        <v>18</v>
      </c>
      <c r="B37" s="90" t="s">
        <v>727</v>
      </c>
      <c r="C37" s="799" t="s">
        <v>19</v>
      </c>
      <c r="D37" s="800"/>
      <c r="E37" s="800"/>
      <c r="F37" s="91">
        <f t="shared" ref="F37:L37" si="19">F38+F39+F40+F41+F42+F43+F44+F45+F46+F47</f>
        <v>0</v>
      </c>
      <c r="G37" s="598">
        <f t="shared" ref="G37:K37" si="20">G38+G39+G40+G41+G42+G43+G44+G45+G46+G47</f>
        <v>0</v>
      </c>
      <c r="H37" s="598">
        <f t="shared" ref="H37:J37" si="21">H38+H39+H40+H41+H42+H43+H44+H45+H46+H47</f>
        <v>0</v>
      </c>
      <c r="I37" s="598">
        <f t="shared" si="21"/>
        <v>0</v>
      </c>
      <c r="J37" s="544">
        <f t="shared" si="21"/>
        <v>0</v>
      </c>
      <c r="K37" s="544">
        <f t="shared" si="20"/>
        <v>0</v>
      </c>
      <c r="L37" s="358">
        <f t="shared" si="19"/>
        <v>0</v>
      </c>
      <c r="M37" s="95">
        <f t="shared" ref="M37:N37" si="22">M38+M39+M40+M41+M42+M43+M44+M45+M46+M47</f>
        <v>0</v>
      </c>
      <c r="N37" s="94">
        <f t="shared" si="22"/>
        <v>0</v>
      </c>
      <c r="O37" s="92">
        <f>O38+O39+O40+O41+O42+O43+O44+O45+O46+O47</f>
        <v>0</v>
      </c>
      <c r="P37" s="93">
        <f t="shared" ref="P37:AA37" si="23">P38+P39+P40+P41+P42+P43+P44+P45+P46+P47</f>
        <v>0</v>
      </c>
      <c r="Q37" s="93">
        <f t="shared" si="23"/>
        <v>0</v>
      </c>
      <c r="R37" s="93">
        <f t="shared" si="23"/>
        <v>0</v>
      </c>
      <c r="S37" s="93">
        <f t="shared" si="23"/>
        <v>0</v>
      </c>
      <c r="T37" s="96">
        <f t="shared" si="23"/>
        <v>0</v>
      </c>
      <c r="U37" s="487">
        <f t="shared" si="8"/>
        <v>0</v>
      </c>
      <c r="V37" s="412">
        <f t="shared" si="23"/>
        <v>0</v>
      </c>
      <c r="W37" s="93">
        <f t="shared" si="23"/>
        <v>0</v>
      </c>
      <c r="X37" s="96">
        <f t="shared" si="23"/>
        <v>0</v>
      </c>
      <c r="Y37" s="96">
        <f t="shared" si="23"/>
        <v>0</v>
      </c>
      <c r="Z37" s="96">
        <f t="shared" si="23"/>
        <v>0</v>
      </c>
      <c r="AA37" s="97">
        <f t="shared" si="23"/>
        <v>0</v>
      </c>
      <c r="AB37" s="51"/>
      <c r="AC37" s="168"/>
      <c r="AD37" s="168"/>
    </row>
    <row r="38" spans="1:30" hidden="1" x14ac:dyDescent="0.25">
      <c r="B38" s="54"/>
      <c r="C38" s="267"/>
      <c r="D38" s="801" t="s">
        <v>452</v>
      </c>
      <c r="E38" s="801"/>
      <c r="F38" s="77"/>
      <c r="G38" s="599"/>
      <c r="H38" s="599"/>
      <c r="I38" s="599"/>
      <c r="J38" s="545"/>
      <c r="K38" s="545"/>
      <c r="L38" s="359"/>
      <c r="M38" s="42"/>
      <c r="N38" s="74"/>
      <c r="O38" s="73"/>
      <c r="P38" s="1"/>
      <c r="Q38" s="1"/>
      <c r="R38" s="1"/>
      <c r="S38" s="1"/>
      <c r="T38" s="79"/>
      <c r="U38" s="489">
        <f t="shared" si="8"/>
        <v>0</v>
      </c>
      <c r="V38" s="414"/>
      <c r="W38" s="1"/>
      <c r="X38" s="79"/>
      <c r="Y38" s="79"/>
      <c r="Z38" s="79"/>
      <c r="AA38" s="44"/>
      <c r="AB38" s="55"/>
      <c r="AC38" s="168"/>
    </row>
    <row r="39" spans="1:30" hidden="1" x14ac:dyDescent="0.25">
      <c r="B39" s="54"/>
      <c r="C39" s="267"/>
      <c r="D39" s="801" t="s">
        <v>456</v>
      </c>
      <c r="E39" s="801"/>
      <c r="F39" s="77"/>
      <c r="G39" s="599"/>
      <c r="H39" s="599"/>
      <c r="I39" s="599"/>
      <c r="J39" s="545"/>
      <c r="K39" s="545"/>
      <c r="L39" s="359"/>
      <c r="M39" s="42"/>
      <c r="N39" s="74"/>
      <c r="O39" s="73"/>
      <c r="P39" s="1"/>
      <c r="Q39" s="1"/>
      <c r="R39" s="1"/>
      <c r="S39" s="1"/>
      <c r="T39" s="79"/>
      <c r="U39" s="489">
        <f t="shared" si="8"/>
        <v>0</v>
      </c>
      <c r="V39" s="414"/>
      <c r="W39" s="1"/>
      <c r="X39" s="79"/>
      <c r="Y39" s="79"/>
      <c r="Z39" s="79"/>
      <c r="AA39" s="44"/>
      <c r="AB39" s="55"/>
      <c r="AC39" s="168"/>
    </row>
    <row r="40" spans="1:30" hidden="1" x14ac:dyDescent="0.25">
      <c r="B40" s="54"/>
      <c r="C40" s="267"/>
      <c r="D40" s="801" t="s">
        <v>459</v>
      </c>
      <c r="E40" s="801"/>
      <c r="F40" s="77"/>
      <c r="G40" s="599"/>
      <c r="H40" s="599"/>
      <c r="I40" s="599"/>
      <c r="J40" s="545"/>
      <c r="K40" s="545"/>
      <c r="L40" s="359"/>
      <c r="M40" s="42"/>
      <c r="N40" s="74"/>
      <c r="O40" s="73"/>
      <c r="P40" s="1"/>
      <c r="Q40" s="1"/>
      <c r="R40" s="1"/>
      <c r="S40" s="1"/>
      <c r="T40" s="79"/>
      <c r="U40" s="489">
        <f t="shared" si="8"/>
        <v>0</v>
      </c>
      <c r="V40" s="414"/>
      <c r="W40" s="1"/>
      <c r="X40" s="79"/>
      <c r="Y40" s="79"/>
      <c r="Z40" s="79"/>
      <c r="AA40" s="44"/>
      <c r="AB40" s="55"/>
      <c r="AC40" s="168"/>
    </row>
    <row r="41" spans="1:30" hidden="1" x14ac:dyDescent="0.25">
      <c r="B41" s="54"/>
      <c r="C41" s="267"/>
      <c r="D41" s="801" t="s">
        <v>464</v>
      </c>
      <c r="E41" s="801"/>
      <c r="F41" s="77"/>
      <c r="G41" s="599"/>
      <c r="H41" s="599"/>
      <c r="I41" s="599"/>
      <c r="J41" s="545"/>
      <c r="K41" s="545"/>
      <c r="L41" s="359"/>
      <c r="M41" s="42"/>
      <c r="N41" s="74"/>
      <c r="O41" s="73"/>
      <c r="P41" s="1"/>
      <c r="Q41" s="1"/>
      <c r="R41" s="1"/>
      <c r="S41" s="1"/>
      <c r="T41" s="79"/>
      <c r="U41" s="489">
        <f t="shared" si="8"/>
        <v>0</v>
      </c>
      <c r="V41" s="414"/>
      <c r="W41" s="1"/>
      <c r="X41" s="79"/>
      <c r="Y41" s="79"/>
      <c r="Z41" s="79"/>
      <c r="AA41" s="44"/>
      <c r="AB41" s="55"/>
      <c r="AC41" s="168"/>
    </row>
    <row r="42" spans="1:30" hidden="1" x14ac:dyDescent="0.25">
      <c r="B42" s="54"/>
      <c r="C42" s="267"/>
      <c r="D42" s="801" t="s">
        <v>394</v>
      </c>
      <c r="E42" s="801"/>
      <c r="F42" s="77"/>
      <c r="G42" s="599"/>
      <c r="H42" s="599"/>
      <c r="I42" s="599"/>
      <c r="J42" s="545"/>
      <c r="K42" s="545"/>
      <c r="L42" s="359"/>
      <c r="M42" s="42"/>
      <c r="N42" s="74"/>
      <c r="O42" s="73"/>
      <c r="P42" s="1"/>
      <c r="Q42" s="1"/>
      <c r="R42" s="1"/>
      <c r="S42" s="1"/>
      <c r="T42" s="79"/>
      <c r="U42" s="489">
        <f t="shared" si="8"/>
        <v>0</v>
      </c>
      <c r="V42" s="414"/>
      <c r="W42" s="1"/>
      <c r="X42" s="79"/>
      <c r="Y42" s="79"/>
      <c r="Z42" s="79"/>
      <c r="AA42" s="44"/>
      <c r="AB42" s="55"/>
      <c r="AC42" s="168"/>
    </row>
    <row r="43" spans="1:30" hidden="1" x14ac:dyDescent="0.25">
      <c r="B43" s="54"/>
      <c r="C43" s="267"/>
      <c r="D43" s="801" t="s">
        <v>469</v>
      </c>
      <c r="E43" s="801"/>
      <c r="F43" s="77"/>
      <c r="G43" s="599"/>
      <c r="H43" s="599"/>
      <c r="I43" s="599"/>
      <c r="J43" s="545"/>
      <c r="K43" s="545"/>
      <c r="L43" s="359"/>
      <c r="M43" s="42"/>
      <c r="N43" s="74"/>
      <c r="O43" s="73"/>
      <c r="P43" s="1"/>
      <c r="Q43" s="1"/>
      <c r="R43" s="1"/>
      <c r="S43" s="1"/>
      <c r="T43" s="79"/>
      <c r="U43" s="489">
        <f t="shared" si="8"/>
        <v>0</v>
      </c>
      <c r="V43" s="414"/>
      <c r="W43" s="1"/>
      <c r="X43" s="79"/>
      <c r="Y43" s="79"/>
      <c r="Z43" s="79"/>
      <c r="AA43" s="44"/>
      <c r="AB43" s="55"/>
      <c r="AC43" s="168"/>
    </row>
    <row r="44" spans="1:30" ht="25.5" hidden="1" customHeight="1" x14ac:dyDescent="0.25">
      <c r="B44" s="54"/>
      <c r="C44" s="267"/>
      <c r="D44" s="798" t="s">
        <v>473</v>
      </c>
      <c r="E44" s="798"/>
      <c r="F44" s="77"/>
      <c r="G44" s="599"/>
      <c r="H44" s="599"/>
      <c r="I44" s="599"/>
      <c r="J44" s="545"/>
      <c r="K44" s="545"/>
      <c r="L44" s="359"/>
      <c r="M44" s="42"/>
      <c r="N44" s="74"/>
      <c r="O44" s="73"/>
      <c r="P44" s="1"/>
      <c r="Q44" s="1"/>
      <c r="R44" s="1"/>
      <c r="S44" s="1"/>
      <c r="T44" s="79"/>
      <c r="U44" s="489">
        <f t="shared" si="8"/>
        <v>0</v>
      </c>
      <c r="V44" s="414"/>
      <c r="W44" s="1"/>
      <c r="X44" s="79"/>
      <c r="Y44" s="79"/>
      <c r="Z44" s="79"/>
      <c r="AA44" s="44"/>
      <c r="AB44" s="55"/>
      <c r="AC44" s="168"/>
    </row>
    <row r="45" spans="1:30" hidden="1" x14ac:dyDescent="0.25">
      <c r="B45" s="54"/>
      <c r="C45" s="267"/>
      <c r="D45" s="801" t="s">
        <v>478</v>
      </c>
      <c r="E45" s="801"/>
      <c r="F45" s="77"/>
      <c r="G45" s="599"/>
      <c r="H45" s="599"/>
      <c r="I45" s="599"/>
      <c r="J45" s="545"/>
      <c r="K45" s="545"/>
      <c r="L45" s="359"/>
      <c r="M45" s="42"/>
      <c r="N45" s="74"/>
      <c r="O45" s="73"/>
      <c r="P45" s="1"/>
      <c r="Q45" s="1"/>
      <c r="R45" s="1"/>
      <c r="S45" s="1"/>
      <c r="T45" s="79"/>
      <c r="U45" s="489">
        <f t="shared" si="8"/>
        <v>0</v>
      </c>
      <c r="V45" s="414"/>
      <c r="W45" s="1"/>
      <c r="X45" s="79"/>
      <c r="Y45" s="79"/>
      <c r="Z45" s="79"/>
      <c r="AA45" s="44"/>
      <c r="AB45" s="55"/>
      <c r="AC45" s="168"/>
    </row>
    <row r="46" spans="1:30" ht="25.5" hidden="1" customHeight="1" x14ac:dyDescent="0.25">
      <c r="B46" s="54"/>
      <c r="C46" s="267"/>
      <c r="D46" s="798" t="s">
        <v>482</v>
      </c>
      <c r="E46" s="798"/>
      <c r="F46" s="77"/>
      <c r="G46" s="599"/>
      <c r="H46" s="599"/>
      <c r="I46" s="599"/>
      <c r="J46" s="545"/>
      <c r="K46" s="545"/>
      <c r="L46" s="359"/>
      <c r="M46" s="42"/>
      <c r="N46" s="74"/>
      <c r="O46" s="73"/>
      <c r="P46" s="1"/>
      <c r="Q46" s="1"/>
      <c r="R46" s="1"/>
      <c r="S46" s="1"/>
      <c r="T46" s="79"/>
      <c r="U46" s="489">
        <f t="shared" si="8"/>
        <v>0</v>
      </c>
      <c r="V46" s="414"/>
      <c r="W46" s="1"/>
      <c r="X46" s="79"/>
      <c r="Y46" s="79"/>
      <c r="Z46" s="79"/>
      <c r="AA46" s="44"/>
      <c r="AB46" s="55"/>
      <c r="AC46" s="168"/>
    </row>
    <row r="47" spans="1:30" ht="25.5" hidden="1" customHeight="1" thickBot="1" x14ac:dyDescent="0.3">
      <c r="B47" s="56"/>
      <c r="C47" s="268"/>
      <c r="D47" s="802" t="s">
        <v>487</v>
      </c>
      <c r="E47" s="802"/>
      <c r="F47" s="77"/>
      <c r="G47" s="599"/>
      <c r="H47" s="599"/>
      <c r="I47" s="599"/>
      <c r="J47" s="545"/>
      <c r="K47" s="545"/>
      <c r="L47" s="359"/>
      <c r="M47" s="42"/>
      <c r="N47" s="74"/>
      <c r="O47" s="73"/>
      <c r="P47" s="1"/>
      <c r="Q47" s="1"/>
      <c r="R47" s="1"/>
      <c r="S47" s="1"/>
      <c r="T47" s="79"/>
      <c r="U47" s="489">
        <f t="shared" si="8"/>
        <v>0</v>
      </c>
      <c r="V47" s="414"/>
      <c r="W47" s="1"/>
      <c r="X47" s="79"/>
      <c r="Y47" s="79"/>
      <c r="Z47" s="79"/>
      <c r="AA47" s="44"/>
      <c r="AB47" s="55"/>
      <c r="AC47" s="168"/>
    </row>
    <row r="48" spans="1:30" ht="15.75" thickBot="1" x14ac:dyDescent="0.3">
      <c r="B48" s="98" t="s">
        <v>20</v>
      </c>
      <c r="C48" s="770" t="s">
        <v>21</v>
      </c>
      <c r="D48" s="770"/>
      <c r="E48" s="771"/>
      <c r="F48" s="83">
        <f t="shared" ref="F48:L48" si="24">F49+F50+F51+F62+F73</f>
        <v>0</v>
      </c>
      <c r="G48" s="596">
        <f t="shared" ref="G48:K48" si="25">G49+G50+G51+G62+G73</f>
        <v>0</v>
      </c>
      <c r="H48" s="596">
        <f t="shared" ref="H48:J48" si="26">H49+H50+H51+H62+H73</f>
        <v>0</v>
      </c>
      <c r="I48" s="596">
        <f t="shared" si="26"/>
        <v>0</v>
      </c>
      <c r="J48" s="541">
        <f t="shared" si="26"/>
        <v>0</v>
      </c>
      <c r="K48" s="541">
        <f t="shared" si="25"/>
        <v>0</v>
      </c>
      <c r="L48" s="355">
        <f t="shared" si="24"/>
        <v>0</v>
      </c>
      <c r="M48" s="87">
        <f t="shared" ref="M48:N48" si="27">M49+M50+M51+M62+M73</f>
        <v>0</v>
      </c>
      <c r="N48" s="86">
        <f t="shared" si="27"/>
        <v>0</v>
      </c>
      <c r="O48" s="84">
        <f>O49+O50+O51+O62+O73</f>
        <v>0</v>
      </c>
      <c r="P48" s="85">
        <f t="shared" ref="P48:AA48" si="28">P49+P50+P51+P62+P73</f>
        <v>0</v>
      </c>
      <c r="Q48" s="85">
        <f t="shared" si="28"/>
        <v>0</v>
      </c>
      <c r="R48" s="85">
        <f t="shared" si="28"/>
        <v>0</v>
      </c>
      <c r="S48" s="85">
        <f t="shared" si="28"/>
        <v>0</v>
      </c>
      <c r="T48" s="88">
        <f t="shared" si="28"/>
        <v>0</v>
      </c>
      <c r="U48" s="484">
        <f t="shared" si="8"/>
        <v>0</v>
      </c>
      <c r="V48" s="409">
        <f t="shared" si="28"/>
        <v>0</v>
      </c>
      <c r="W48" s="85">
        <f t="shared" si="28"/>
        <v>0</v>
      </c>
      <c r="X48" s="88">
        <f t="shared" si="28"/>
        <v>0</v>
      </c>
      <c r="Y48" s="88">
        <f t="shared" si="28"/>
        <v>0</v>
      </c>
      <c r="Z48" s="88">
        <f t="shared" si="28"/>
        <v>0</v>
      </c>
      <c r="AA48" s="89">
        <f t="shared" si="28"/>
        <v>0</v>
      </c>
      <c r="AB48" s="51"/>
      <c r="AC48" s="168"/>
    </row>
    <row r="49" spans="1:29" s="18" customFormat="1" hidden="1" x14ac:dyDescent="0.25">
      <c r="A49" s="125" t="s">
        <v>22</v>
      </c>
      <c r="B49" s="114" t="s">
        <v>728</v>
      </c>
      <c r="C49" s="772" t="s">
        <v>395</v>
      </c>
      <c r="D49" s="773"/>
      <c r="E49" s="773"/>
      <c r="F49" s="91"/>
      <c r="G49" s="598"/>
      <c r="H49" s="598"/>
      <c r="I49" s="598"/>
      <c r="J49" s="544"/>
      <c r="K49" s="544"/>
      <c r="L49" s="358"/>
      <c r="M49" s="95"/>
      <c r="N49" s="94"/>
      <c r="O49" s="92"/>
      <c r="P49" s="93"/>
      <c r="Q49" s="93"/>
      <c r="R49" s="93"/>
      <c r="S49" s="93"/>
      <c r="T49" s="96"/>
      <c r="U49" s="487">
        <f t="shared" si="8"/>
        <v>0</v>
      </c>
      <c r="V49" s="412"/>
      <c r="W49" s="93"/>
      <c r="X49" s="96"/>
      <c r="Y49" s="96"/>
      <c r="Z49" s="96"/>
      <c r="AA49" s="97"/>
      <c r="AB49" s="51"/>
      <c r="AC49" s="168"/>
    </row>
    <row r="50" spans="1:29" s="18" customFormat="1" ht="25.5" hidden="1" customHeight="1" x14ac:dyDescent="0.25">
      <c r="A50" s="125" t="s">
        <v>23</v>
      </c>
      <c r="B50" s="90" t="s">
        <v>729</v>
      </c>
      <c r="C50" s="796" t="s">
        <v>24</v>
      </c>
      <c r="D50" s="797"/>
      <c r="E50" s="797"/>
      <c r="F50" s="91"/>
      <c r="G50" s="598"/>
      <c r="H50" s="598"/>
      <c r="I50" s="598"/>
      <c r="J50" s="544"/>
      <c r="K50" s="544"/>
      <c r="L50" s="358"/>
      <c r="M50" s="95"/>
      <c r="N50" s="94"/>
      <c r="O50" s="92"/>
      <c r="P50" s="93"/>
      <c r="Q50" s="93"/>
      <c r="R50" s="93"/>
      <c r="S50" s="93"/>
      <c r="T50" s="96"/>
      <c r="U50" s="487">
        <f t="shared" si="8"/>
        <v>0</v>
      </c>
      <c r="V50" s="412"/>
      <c r="W50" s="93"/>
      <c r="X50" s="96"/>
      <c r="Y50" s="96"/>
      <c r="Z50" s="96"/>
      <c r="AA50" s="97"/>
      <c r="AB50" s="51"/>
      <c r="AC50" s="168"/>
    </row>
    <row r="51" spans="1:29" s="18" customFormat="1" ht="25.5" hidden="1" customHeight="1" x14ac:dyDescent="0.25">
      <c r="A51" s="125" t="s">
        <v>25</v>
      </c>
      <c r="B51" s="90" t="s">
        <v>730</v>
      </c>
      <c r="C51" s="796" t="s">
        <v>26</v>
      </c>
      <c r="D51" s="797"/>
      <c r="E51" s="797"/>
      <c r="F51" s="91">
        <f t="shared" ref="F51:L51" si="29">F52+F53+F54+F55+F56+F57+F58+F59+F60+F61</f>
        <v>0</v>
      </c>
      <c r="G51" s="598">
        <f t="shared" ref="G51:K51" si="30">G52+G53+G54+G55+G56+G57+G58+G59+G60+G61</f>
        <v>0</v>
      </c>
      <c r="H51" s="598">
        <f t="shared" ref="H51:J51" si="31">H52+H53+H54+H55+H56+H57+H58+H59+H60+H61</f>
        <v>0</v>
      </c>
      <c r="I51" s="598">
        <f t="shared" si="31"/>
        <v>0</v>
      </c>
      <c r="J51" s="544">
        <f t="shared" si="31"/>
        <v>0</v>
      </c>
      <c r="K51" s="544">
        <f t="shared" si="30"/>
        <v>0</v>
      </c>
      <c r="L51" s="358">
        <f t="shared" si="29"/>
        <v>0</v>
      </c>
      <c r="M51" s="95">
        <f t="shared" ref="M51:N51" si="32">M52+M53+M54+M55+M56+M57+M58+M59+M60+M61</f>
        <v>0</v>
      </c>
      <c r="N51" s="94">
        <f t="shared" si="32"/>
        <v>0</v>
      </c>
      <c r="O51" s="92">
        <f>O52+O53+O54+O55+O56+O57+O58+O59+O60+O61</f>
        <v>0</v>
      </c>
      <c r="P51" s="93">
        <f t="shared" ref="P51:AA51" si="33">P52+P53+P54+P55+P56+P57+P58+P59+P60+P61</f>
        <v>0</v>
      </c>
      <c r="Q51" s="93">
        <f t="shared" si="33"/>
        <v>0</v>
      </c>
      <c r="R51" s="93">
        <f t="shared" si="33"/>
        <v>0</v>
      </c>
      <c r="S51" s="93">
        <f t="shared" si="33"/>
        <v>0</v>
      </c>
      <c r="T51" s="96">
        <f t="shared" si="33"/>
        <v>0</v>
      </c>
      <c r="U51" s="487">
        <f t="shared" si="8"/>
        <v>0</v>
      </c>
      <c r="V51" s="412">
        <f t="shared" si="33"/>
        <v>0</v>
      </c>
      <c r="W51" s="93">
        <f t="shared" si="33"/>
        <v>0</v>
      </c>
      <c r="X51" s="96">
        <f t="shared" si="33"/>
        <v>0</v>
      </c>
      <c r="Y51" s="96">
        <f t="shared" si="33"/>
        <v>0</v>
      </c>
      <c r="Z51" s="96">
        <f t="shared" si="33"/>
        <v>0</v>
      </c>
      <c r="AA51" s="97">
        <f t="shared" si="33"/>
        <v>0</v>
      </c>
      <c r="AB51" s="51"/>
      <c r="AC51" s="168"/>
    </row>
    <row r="52" spans="1:29" hidden="1" x14ac:dyDescent="0.25">
      <c r="B52" s="54"/>
      <c r="C52" s="267"/>
      <c r="D52" s="801" t="s">
        <v>796</v>
      </c>
      <c r="E52" s="801"/>
      <c r="F52" s="77"/>
      <c r="G52" s="599"/>
      <c r="H52" s="599"/>
      <c r="I52" s="599"/>
      <c r="J52" s="545"/>
      <c r="K52" s="545"/>
      <c r="L52" s="359"/>
      <c r="M52" s="42"/>
      <c r="N52" s="74"/>
      <c r="O52" s="73"/>
      <c r="P52" s="1"/>
      <c r="Q52" s="1"/>
      <c r="R52" s="1"/>
      <c r="S52" s="1"/>
      <c r="T52" s="79"/>
      <c r="U52" s="489">
        <f t="shared" si="8"/>
        <v>0</v>
      </c>
      <c r="V52" s="414"/>
      <c r="W52" s="1"/>
      <c r="X52" s="79"/>
      <c r="Y52" s="79"/>
      <c r="Z52" s="79"/>
      <c r="AA52" s="44"/>
      <c r="AB52" s="55"/>
      <c r="AC52" s="168"/>
    </row>
    <row r="53" spans="1:29" hidden="1" x14ac:dyDescent="0.25">
      <c r="B53" s="54"/>
      <c r="C53" s="267"/>
      <c r="D53" s="801" t="s">
        <v>797</v>
      </c>
      <c r="E53" s="801"/>
      <c r="F53" s="77"/>
      <c r="G53" s="599"/>
      <c r="H53" s="599"/>
      <c r="I53" s="599"/>
      <c r="J53" s="545"/>
      <c r="K53" s="545"/>
      <c r="L53" s="359"/>
      <c r="M53" s="42"/>
      <c r="N53" s="74"/>
      <c r="O53" s="73"/>
      <c r="P53" s="1"/>
      <c r="Q53" s="1"/>
      <c r="R53" s="1"/>
      <c r="S53" s="1"/>
      <c r="T53" s="79"/>
      <c r="U53" s="489">
        <f t="shared" si="8"/>
        <v>0</v>
      </c>
      <c r="V53" s="414"/>
      <c r="W53" s="1"/>
      <c r="X53" s="79"/>
      <c r="Y53" s="79"/>
      <c r="Z53" s="79"/>
      <c r="AA53" s="44"/>
      <c r="AB53" s="55"/>
      <c r="AC53" s="168"/>
    </row>
    <row r="54" spans="1:29" hidden="1" x14ac:dyDescent="0.25">
      <c r="B54" s="54"/>
      <c r="C54" s="267"/>
      <c r="D54" s="801" t="s">
        <v>460</v>
      </c>
      <c r="E54" s="801"/>
      <c r="F54" s="77"/>
      <c r="G54" s="599"/>
      <c r="H54" s="599"/>
      <c r="I54" s="599"/>
      <c r="J54" s="545"/>
      <c r="K54" s="545"/>
      <c r="L54" s="359"/>
      <c r="M54" s="42"/>
      <c r="N54" s="74"/>
      <c r="O54" s="73"/>
      <c r="P54" s="1"/>
      <c r="Q54" s="1"/>
      <c r="R54" s="1"/>
      <c r="S54" s="1"/>
      <c r="T54" s="79"/>
      <c r="U54" s="489">
        <f t="shared" si="8"/>
        <v>0</v>
      </c>
      <c r="V54" s="414"/>
      <c r="W54" s="1"/>
      <c r="X54" s="79"/>
      <c r="Y54" s="79"/>
      <c r="Z54" s="79"/>
      <c r="AA54" s="44"/>
      <c r="AB54" s="55"/>
      <c r="AC54" s="168"/>
    </row>
    <row r="55" spans="1:29" ht="25.5" hidden="1" customHeight="1" x14ac:dyDescent="0.25">
      <c r="B55" s="54"/>
      <c r="C55" s="267"/>
      <c r="D55" s="798" t="s">
        <v>465</v>
      </c>
      <c r="E55" s="798"/>
      <c r="F55" s="77"/>
      <c r="G55" s="599"/>
      <c r="H55" s="599"/>
      <c r="I55" s="599"/>
      <c r="J55" s="545"/>
      <c r="K55" s="545"/>
      <c r="L55" s="359"/>
      <c r="M55" s="42"/>
      <c r="N55" s="74"/>
      <c r="O55" s="73"/>
      <c r="P55" s="1"/>
      <c r="Q55" s="1"/>
      <c r="R55" s="1"/>
      <c r="S55" s="1"/>
      <c r="T55" s="79"/>
      <c r="U55" s="489">
        <f t="shared" si="8"/>
        <v>0</v>
      </c>
      <c r="V55" s="414"/>
      <c r="W55" s="1"/>
      <c r="X55" s="79"/>
      <c r="Y55" s="79"/>
      <c r="Z55" s="79"/>
      <c r="AA55" s="44"/>
      <c r="AB55" s="55"/>
      <c r="AC55" s="168"/>
    </row>
    <row r="56" spans="1:29" hidden="1" x14ac:dyDescent="0.25">
      <c r="B56" s="54"/>
      <c r="C56" s="267"/>
      <c r="D56" s="801" t="s">
        <v>396</v>
      </c>
      <c r="E56" s="801"/>
      <c r="F56" s="77"/>
      <c r="G56" s="599"/>
      <c r="H56" s="599"/>
      <c r="I56" s="599"/>
      <c r="J56" s="545"/>
      <c r="K56" s="545"/>
      <c r="L56" s="359"/>
      <c r="M56" s="42"/>
      <c r="N56" s="74"/>
      <c r="O56" s="73"/>
      <c r="P56" s="1"/>
      <c r="Q56" s="1"/>
      <c r="R56" s="1"/>
      <c r="S56" s="1"/>
      <c r="T56" s="79"/>
      <c r="U56" s="489">
        <f t="shared" si="8"/>
        <v>0</v>
      </c>
      <c r="V56" s="414"/>
      <c r="W56" s="1"/>
      <c r="X56" s="79"/>
      <c r="Y56" s="79"/>
      <c r="Z56" s="79"/>
      <c r="AA56" s="44"/>
      <c r="AB56" s="55"/>
      <c r="AC56" s="168"/>
    </row>
    <row r="57" spans="1:29" hidden="1" x14ac:dyDescent="0.25">
      <c r="B57" s="54"/>
      <c r="C57" s="267"/>
      <c r="D57" s="801" t="s">
        <v>798</v>
      </c>
      <c r="E57" s="801"/>
      <c r="F57" s="77"/>
      <c r="G57" s="599"/>
      <c r="H57" s="599"/>
      <c r="I57" s="599"/>
      <c r="J57" s="545"/>
      <c r="K57" s="545"/>
      <c r="L57" s="359"/>
      <c r="M57" s="42"/>
      <c r="N57" s="74"/>
      <c r="O57" s="73"/>
      <c r="P57" s="1"/>
      <c r="Q57" s="1"/>
      <c r="R57" s="1"/>
      <c r="S57" s="1"/>
      <c r="T57" s="79"/>
      <c r="U57" s="489">
        <f t="shared" si="8"/>
        <v>0</v>
      </c>
      <c r="V57" s="414"/>
      <c r="W57" s="1"/>
      <c r="X57" s="79"/>
      <c r="Y57" s="79"/>
      <c r="Z57" s="79"/>
      <c r="AA57" s="44"/>
      <c r="AB57" s="55"/>
      <c r="AC57" s="168"/>
    </row>
    <row r="58" spans="1:29" ht="25.5" hidden="1" customHeight="1" x14ac:dyDescent="0.25">
      <c r="B58" s="54"/>
      <c r="C58" s="267"/>
      <c r="D58" s="798" t="s">
        <v>474</v>
      </c>
      <c r="E58" s="798"/>
      <c r="F58" s="77"/>
      <c r="G58" s="599"/>
      <c r="H58" s="599"/>
      <c r="I58" s="599"/>
      <c r="J58" s="545"/>
      <c r="K58" s="545"/>
      <c r="L58" s="359"/>
      <c r="M58" s="42"/>
      <c r="N58" s="74"/>
      <c r="O58" s="73"/>
      <c r="P58" s="1"/>
      <c r="Q58" s="1"/>
      <c r="R58" s="1"/>
      <c r="S58" s="1"/>
      <c r="T58" s="79"/>
      <c r="U58" s="489">
        <f t="shared" si="8"/>
        <v>0</v>
      </c>
      <c r="V58" s="414"/>
      <c r="W58" s="1"/>
      <c r="X58" s="79"/>
      <c r="Y58" s="79"/>
      <c r="Z58" s="79"/>
      <c r="AA58" s="44"/>
      <c r="AB58" s="55"/>
      <c r="AC58" s="168"/>
    </row>
    <row r="59" spans="1:29" ht="25.5" hidden="1" customHeight="1" x14ac:dyDescent="0.25">
      <c r="B59" s="54"/>
      <c r="C59" s="267"/>
      <c r="D59" s="798" t="s">
        <v>479</v>
      </c>
      <c r="E59" s="798"/>
      <c r="F59" s="77"/>
      <c r="G59" s="599"/>
      <c r="H59" s="599"/>
      <c r="I59" s="599"/>
      <c r="J59" s="545"/>
      <c r="K59" s="545"/>
      <c r="L59" s="359"/>
      <c r="M59" s="42"/>
      <c r="N59" s="74"/>
      <c r="O59" s="73"/>
      <c r="P59" s="1"/>
      <c r="Q59" s="1"/>
      <c r="R59" s="1"/>
      <c r="S59" s="1"/>
      <c r="T59" s="79"/>
      <c r="U59" s="489">
        <f t="shared" si="8"/>
        <v>0</v>
      </c>
      <c r="V59" s="414"/>
      <c r="W59" s="1"/>
      <c r="X59" s="79"/>
      <c r="Y59" s="79"/>
      <c r="Z59" s="79"/>
      <c r="AA59" s="44"/>
      <c r="AB59" s="55"/>
      <c r="AC59" s="168"/>
    </row>
    <row r="60" spans="1:29" ht="25.5" hidden="1" customHeight="1" x14ac:dyDescent="0.25">
      <c r="B60" s="54"/>
      <c r="C60" s="267"/>
      <c r="D60" s="798" t="s">
        <v>483</v>
      </c>
      <c r="E60" s="798"/>
      <c r="F60" s="77"/>
      <c r="G60" s="599"/>
      <c r="H60" s="599"/>
      <c r="I60" s="599"/>
      <c r="J60" s="545"/>
      <c r="K60" s="545"/>
      <c r="L60" s="359"/>
      <c r="M60" s="42"/>
      <c r="N60" s="74"/>
      <c r="O60" s="73"/>
      <c r="P60" s="1"/>
      <c r="Q60" s="1"/>
      <c r="R60" s="1"/>
      <c r="S60" s="1"/>
      <c r="T60" s="79"/>
      <c r="U60" s="489">
        <f t="shared" si="8"/>
        <v>0</v>
      </c>
      <c r="V60" s="414"/>
      <c r="W60" s="1"/>
      <c r="X60" s="79"/>
      <c r="Y60" s="79"/>
      <c r="Z60" s="79"/>
      <c r="AA60" s="44"/>
      <c r="AB60" s="55"/>
      <c r="AC60" s="168"/>
    </row>
    <row r="61" spans="1:29" ht="25.5" hidden="1" customHeight="1" x14ac:dyDescent="0.25">
      <c r="B61" s="54"/>
      <c r="C61" s="267"/>
      <c r="D61" s="798" t="s">
        <v>488</v>
      </c>
      <c r="E61" s="798"/>
      <c r="F61" s="77"/>
      <c r="G61" s="599"/>
      <c r="H61" s="599"/>
      <c r="I61" s="599"/>
      <c r="J61" s="545"/>
      <c r="K61" s="545"/>
      <c r="L61" s="359"/>
      <c r="M61" s="42"/>
      <c r="N61" s="74"/>
      <c r="O61" s="73"/>
      <c r="P61" s="1"/>
      <c r="Q61" s="1"/>
      <c r="R61" s="1"/>
      <c r="S61" s="1"/>
      <c r="T61" s="79"/>
      <c r="U61" s="489">
        <f t="shared" si="8"/>
        <v>0</v>
      </c>
      <c r="V61" s="414"/>
      <c r="W61" s="1"/>
      <c r="X61" s="79"/>
      <c r="Y61" s="79"/>
      <c r="Z61" s="79"/>
      <c r="AA61" s="44"/>
      <c r="AB61" s="55"/>
      <c r="AC61" s="168"/>
    </row>
    <row r="62" spans="1:29" s="18" customFormat="1" ht="25.5" hidden="1" customHeight="1" x14ac:dyDescent="0.25">
      <c r="A62" s="125" t="s">
        <v>27</v>
      </c>
      <c r="B62" s="90" t="s">
        <v>731</v>
      </c>
      <c r="C62" s="796" t="s">
        <v>28</v>
      </c>
      <c r="D62" s="797"/>
      <c r="E62" s="797"/>
      <c r="F62" s="91">
        <f t="shared" ref="F62:L62" si="34">F63+F64+F65+F66+F67+F68+F69+F70+F71+F72</f>
        <v>0</v>
      </c>
      <c r="G62" s="598">
        <f t="shared" ref="G62:K62" si="35">G63+G64+G65+G66+G67+G68+G69+G70+G71+G72</f>
        <v>0</v>
      </c>
      <c r="H62" s="598">
        <f t="shared" ref="H62:J62" si="36">H63+H64+H65+H66+H67+H68+H69+H70+H71+H72</f>
        <v>0</v>
      </c>
      <c r="I62" s="598">
        <f t="shared" si="36"/>
        <v>0</v>
      </c>
      <c r="J62" s="544">
        <f t="shared" si="36"/>
        <v>0</v>
      </c>
      <c r="K62" s="544">
        <f t="shared" si="35"/>
        <v>0</v>
      </c>
      <c r="L62" s="358">
        <f t="shared" si="34"/>
        <v>0</v>
      </c>
      <c r="M62" s="95">
        <f t="shared" ref="M62:AA62" si="37">M63+M64+M65+M66+M67+M68+M69+M70+M71+M72</f>
        <v>0</v>
      </c>
      <c r="N62" s="94">
        <f t="shared" si="37"/>
        <v>0</v>
      </c>
      <c r="O62" s="92">
        <f t="shared" si="37"/>
        <v>0</v>
      </c>
      <c r="P62" s="93">
        <f t="shared" si="37"/>
        <v>0</v>
      </c>
      <c r="Q62" s="93">
        <f t="shared" si="37"/>
        <v>0</v>
      </c>
      <c r="R62" s="93">
        <f t="shared" si="37"/>
        <v>0</v>
      </c>
      <c r="S62" s="93">
        <f t="shared" si="37"/>
        <v>0</v>
      </c>
      <c r="T62" s="96">
        <f t="shared" si="37"/>
        <v>0</v>
      </c>
      <c r="U62" s="487">
        <f t="shared" si="8"/>
        <v>0</v>
      </c>
      <c r="V62" s="412">
        <f t="shared" si="37"/>
        <v>0</v>
      </c>
      <c r="W62" s="93">
        <f t="shared" si="37"/>
        <v>0</v>
      </c>
      <c r="X62" s="96">
        <f t="shared" si="37"/>
        <v>0</v>
      </c>
      <c r="Y62" s="96">
        <f t="shared" si="37"/>
        <v>0</v>
      </c>
      <c r="Z62" s="96">
        <f t="shared" si="37"/>
        <v>0</v>
      </c>
      <c r="AA62" s="97">
        <f t="shared" si="37"/>
        <v>0</v>
      </c>
      <c r="AB62" s="51"/>
      <c r="AC62" s="168"/>
    </row>
    <row r="63" spans="1:29" ht="25.5" hidden="1" customHeight="1" x14ac:dyDescent="0.25">
      <c r="B63" s="54"/>
      <c r="C63" s="267"/>
      <c r="D63" s="798" t="s">
        <v>453</v>
      </c>
      <c r="E63" s="798"/>
      <c r="F63" s="77"/>
      <c r="G63" s="599"/>
      <c r="H63" s="599"/>
      <c r="I63" s="599"/>
      <c r="J63" s="545"/>
      <c r="K63" s="545"/>
      <c r="L63" s="359"/>
      <c r="M63" s="42"/>
      <c r="N63" s="74"/>
      <c r="O63" s="73"/>
      <c r="P63" s="1"/>
      <c r="Q63" s="1"/>
      <c r="R63" s="1"/>
      <c r="S63" s="1"/>
      <c r="T63" s="79"/>
      <c r="U63" s="489">
        <f t="shared" si="8"/>
        <v>0</v>
      </c>
      <c r="V63" s="414"/>
      <c r="W63" s="1"/>
      <c r="X63" s="79"/>
      <c r="Y63" s="79"/>
      <c r="Z63" s="79"/>
      <c r="AA63" s="44"/>
      <c r="AB63" s="55"/>
      <c r="AC63" s="168"/>
    </row>
    <row r="64" spans="1:29" ht="25.5" hidden="1" customHeight="1" x14ac:dyDescent="0.25">
      <c r="B64" s="54"/>
      <c r="C64" s="267"/>
      <c r="D64" s="798" t="s">
        <v>457</v>
      </c>
      <c r="E64" s="798"/>
      <c r="F64" s="77"/>
      <c r="G64" s="599"/>
      <c r="H64" s="599"/>
      <c r="I64" s="599"/>
      <c r="J64" s="545"/>
      <c r="K64" s="545"/>
      <c r="L64" s="359"/>
      <c r="M64" s="42"/>
      <c r="N64" s="74"/>
      <c r="O64" s="73"/>
      <c r="P64" s="1"/>
      <c r="Q64" s="1"/>
      <c r="R64" s="1"/>
      <c r="S64" s="1"/>
      <c r="T64" s="79"/>
      <c r="U64" s="489">
        <f t="shared" si="8"/>
        <v>0</v>
      </c>
      <c r="V64" s="414"/>
      <c r="W64" s="1"/>
      <c r="X64" s="79"/>
      <c r="Y64" s="79"/>
      <c r="Z64" s="79"/>
      <c r="AA64" s="44"/>
      <c r="AB64" s="55"/>
      <c r="AC64" s="168"/>
    </row>
    <row r="65" spans="1:29" ht="25.5" hidden="1" customHeight="1" x14ac:dyDescent="0.25">
      <c r="B65" s="54"/>
      <c r="C65" s="267"/>
      <c r="D65" s="798" t="s">
        <v>461</v>
      </c>
      <c r="E65" s="798"/>
      <c r="F65" s="77"/>
      <c r="G65" s="599"/>
      <c r="H65" s="599"/>
      <c r="I65" s="599"/>
      <c r="J65" s="545"/>
      <c r="K65" s="545"/>
      <c r="L65" s="359"/>
      <c r="M65" s="42"/>
      <c r="N65" s="74"/>
      <c r="O65" s="73"/>
      <c r="P65" s="1"/>
      <c r="Q65" s="1"/>
      <c r="R65" s="1"/>
      <c r="S65" s="1"/>
      <c r="T65" s="79"/>
      <c r="U65" s="489">
        <f t="shared" si="8"/>
        <v>0</v>
      </c>
      <c r="V65" s="414"/>
      <c r="W65" s="1"/>
      <c r="X65" s="79"/>
      <c r="Y65" s="79"/>
      <c r="Z65" s="79"/>
      <c r="AA65" s="44"/>
      <c r="AB65" s="55"/>
      <c r="AC65" s="168"/>
    </row>
    <row r="66" spans="1:29" ht="25.5" hidden="1" customHeight="1" x14ac:dyDescent="0.25">
      <c r="B66" s="54"/>
      <c r="C66" s="267"/>
      <c r="D66" s="798" t="s">
        <v>466</v>
      </c>
      <c r="E66" s="798"/>
      <c r="F66" s="77"/>
      <c r="G66" s="599"/>
      <c r="H66" s="599"/>
      <c r="I66" s="599"/>
      <c r="J66" s="545"/>
      <c r="K66" s="545"/>
      <c r="L66" s="359"/>
      <c r="M66" s="42"/>
      <c r="N66" s="74"/>
      <c r="O66" s="73"/>
      <c r="P66" s="1"/>
      <c r="Q66" s="1"/>
      <c r="R66" s="1"/>
      <c r="S66" s="1"/>
      <c r="T66" s="79"/>
      <c r="U66" s="489">
        <f t="shared" si="8"/>
        <v>0</v>
      </c>
      <c r="V66" s="414"/>
      <c r="W66" s="1"/>
      <c r="X66" s="79"/>
      <c r="Y66" s="79"/>
      <c r="Z66" s="79"/>
      <c r="AA66" s="44"/>
      <c r="AB66" s="55"/>
      <c r="AC66" s="168"/>
    </row>
    <row r="67" spans="1:29" ht="25.5" hidden="1" customHeight="1" x14ac:dyDescent="0.25">
      <c r="B67" s="54"/>
      <c r="C67" s="267"/>
      <c r="D67" s="798" t="s">
        <v>397</v>
      </c>
      <c r="E67" s="798"/>
      <c r="F67" s="77"/>
      <c r="G67" s="599"/>
      <c r="H67" s="599"/>
      <c r="I67" s="599"/>
      <c r="J67" s="545"/>
      <c r="K67" s="545"/>
      <c r="L67" s="359"/>
      <c r="M67" s="42"/>
      <c r="N67" s="74"/>
      <c r="O67" s="73"/>
      <c r="P67" s="1"/>
      <c r="Q67" s="1"/>
      <c r="R67" s="1"/>
      <c r="S67" s="1"/>
      <c r="T67" s="79"/>
      <c r="U67" s="489">
        <f t="shared" si="8"/>
        <v>0</v>
      </c>
      <c r="V67" s="414"/>
      <c r="W67" s="1"/>
      <c r="X67" s="79"/>
      <c r="Y67" s="79"/>
      <c r="Z67" s="79"/>
      <c r="AA67" s="44"/>
      <c r="AB67" s="55"/>
      <c r="AC67" s="168"/>
    </row>
    <row r="68" spans="1:29" ht="25.5" hidden="1" customHeight="1" x14ac:dyDescent="0.25">
      <c r="B68" s="54"/>
      <c r="C68" s="267"/>
      <c r="D68" s="798" t="s">
        <v>470</v>
      </c>
      <c r="E68" s="798"/>
      <c r="F68" s="77"/>
      <c r="G68" s="599"/>
      <c r="H68" s="599"/>
      <c r="I68" s="599"/>
      <c r="J68" s="545"/>
      <c r="K68" s="545"/>
      <c r="L68" s="359"/>
      <c r="M68" s="42"/>
      <c r="N68" s="74"/>
      <c r="O68" s="73"/>
      <c r="P68" s="1"/>
      <c r="Q68" s="1"/>
      <c r="R68" s="1"/>
      <c r="S68" s="1"/>
      <c r="T68" s="79"/>
      <c r="U68" s="489">
        <f t="shared" si="8"/>
        <v>0</v>
      </c>
      <c r="V68" s="414"/>
      <c r="W68" s="1"/>
      <c r="X68" s="79"/>
      <c r="Y68" s="79"/>
      <c r="Z68" s="79"/>
      <c r="AA68" s="44"/>
      <c r="AB68" s="55"/>
      <c r="AC68" s="168"/>
    </row>
    <row r="69" spans="1:29" ht="25.5" hidden="1" customHeight="1" x14ac:dyDescent="0.25">
      <c r="B69" s="54"/>
      <c r="C69" s="267"/>
      <c r="D69" s="798" t="s">
        <v>475</v>
      </c>
      <c r="E69" s="798"/>
      <c r="F69" s="77"/>
      <c r="G69" s="599"/>
      <c r="H69" s="599"/>
      <c r="I69" s="599"/>
      <c r="J69" s="545"/>
      <c r="K69" s="545"/>
      <c r="L69" s="359"/>
      <c r="M69" s="42"/>
      <c r="N69" s="74"/>
      <c r="O69" s="73"/>
      <c r="P69" s="1"/>
      <c r="Q69" s="1"/>
      <c r="R69" s="1"/>
      <c r="S69" s="1"/>
      <c r="T69" s="79"/>
      <c r="U69" s="489">
        <f t="shared" si="8"/>
        <v>0</v>
      </c>
      <c r="V69" s="414"/>
      <c r="W69" s="1"/>
      <c r="X69" s="79"/>
      <c r="Y69" s="79"/>
      <c r="Z69" s="79"/>
      <c r="AA69" s="44"/>
      <c r="AB69" s="55"/>
      <c r="AC69" s="168"/>
    </row>
    <row r="70" spans="1:29" ht="25.5" hidden="1" customHeight="1" x14ac:dyDescent="0.25">
      <c r="B70" s="54"/>
      <c r="C70" s="267"/>
      <c r="D70" s="798" t="s">
        <v>480</v>
      </c>
      <c r="E70" s="798"/>
      <c r="F70" s="77"/>
      <c r="G70" s="599"/>
      <c r="H70" s="599"/>
      <c r="I70" s="599"/>
      <c r="J70" s="545"/>
      <c r="K70" s="545"/>
      <c r="L70" s="359"/>
      <c r="M70" s="42"/>
      <c r="N70" s="74"/>
      <c r="O70" s="73"/>
      <c r="P70" s="1"/>
      <c r="Q70" s="1"/>
      <c r="R70" s="1"/>
      <c r="S70" s="1"/>
      <c r="T70" s="79"/>
      <c r="U70" s="489">
        <f t="shared" ref="U70:U133" si="38">SUM(O70:T70)</f>
        <v>0</v>
      </c>
      <c r="V70" s="414"/>
      <c r="W70" s="1"/>
      <c r="X70" s="79"/>
      <c r="Y70" s="79"/>
      <c r="Z70" s="79"/>
      <c r="AA70" s="44"/>
      <c r="AB70" s="55"/>
      <c r="AC70" s="168"/>
    </row>
    <row r="71" spans="1:29" ht="25.5" hidden="1" customHeight="1" x14ac:dyDescent="0.25">
      <c r="B71" s="54"/>
      <c r="C71" s="267"/>
      <c r="D71" s="798" t="s">
        <v>484</v>
      </c>
      <c r="E71" s="798"/>
      <c r="F71" s="77"/>
      <c r="G71" s="599"/>
      <c r="H71" s="599"/>
      <c r="I71" s="599"/>
      <c r="J71" s="545"/>
      <c r="K71" s="545"/>
      <c r="L71" s="359"/>
      <c r="M71" s="42"/>
      <c r="N71" s="74"/>
      <c r="O71" s="73"/>
      <c r="P71" s="1"/>
      <c r="Q71" s="1"/>
      <c r="R71" s="1"/>
      <c r="S71" s="1"/>
      <c r="T71" s="79"/>
      <c r="U71" s="489">
        <f t="shared" si="38"/>
        <v>0</v>
      </c>
      <c r="V71" s="414"/>
      <c r="W71" s="1"/>
      <c r="X71" s="79"/>
      <c r="Y71" s="79"/>
      <c r="Z71" s="79"/>
      <c r="AA71" s="44"/>
      <c r="AB71" s="55"/>
      <c r="AC71" s="168"/>
    </row>
    <row r="72" spans="1:29" ht="25.5" hidden="1" customHeight="1" x14ac:dyDescent="0.25">
      <c r="B72" s="54"/>
      <c r="C72" s="267"/>
      <c r="D72" s="798" t="s">
        <v>489</v>
      </c>
      <c r="E72" s="798"/>
      <c r="F72" s="77"/>
      <c r="G72" s="599"/>
      <c r="H72" s="599"/>
      <c r="I72" s="599"/>
      <c r="J72" s="545"/>
      <c r="K72" s="545"/>
      <c r="L72" s="359"/>
      <c r="M72" s="42"/>
      <c r="N72" s="74"/>
      <c r="O72" s="73"/>
      <c r="P72" s="1"/>
      <c r="Q72" s="1"/>
      <c r="R72" s="1"/>
      <c r="S72" s="1"/>
      <c r="T72" s="79"/>
      <c r="U72" s="489">
        <f t="shared" si="38"/>
        <v>0</v>
      </c>
      <c r="V72" s="414"/>
      <c r="W72" s="1"/>
      <c r="X72" s="79"/>
      <c r="Y72" s="79"/>
      <c r="Z72" s="79"/>
      <c r="AA72" s="44"/>
      <c r="AB72" s="55"/>
      <c r="AC72" s="168"/>
    </row>
    <row r="73" spans="1:29" s="18" customFormat="1" hidden="1" x14ac:dyDescent="0.25">
      <c r="A73" s="125" t="s">
        <v>29</v>
      </c>
      <c r="B73" s="90" t="s">
        <v>732</v>
      </c>
      <c r="C73" s="799" t="s">
        <v>799</v>
      </c>
      <c r="D73" s="800"/>
      <c r="E73" s="800"/>
      <c r="F73" s="91">
        <f t="shared" ref="F73:L73" si="39">F74+F75+F76+F77+F78+F79+F80+F81+F82+F83</f>
        <v>0</v>
      </c>
      <c r="G73" s="598">
        <f t="shared" ref="G73:K73" si="40">G74+G75+G76+G77+G78+G79+G80+G81+G82+G83</f>
        <v>0</v>
      </c>
      <c r="H73" s="598">
        <f t="shared" ref="H73:J73" si="41">H74+H75+H76+H77+H78+H79+H80+H81+H82+H83</f>
        <v>0</v>
      </c>
      <c r="I73" s="598">
        <f t="shared" si="41"/>
        <v>0</v>
      </c>
      <c r="J73" s="544">
        <f t="shared" si="41"/>
        <v>0</v>
      </c>
      <c r="K73" s="544">
        <f t="shared" si="40"/>
        <v>0</v>
      </c>
      <c r="L73" s="358">
        <f t="shared" si="39"/>
        <v>0</v>
      </c>
      <c r="M73" s="95">
        <f t="shared" ref="M73:AA73" si="42">M74+M75+M76+M77+M78+M79+M80+M81+M82+M83</f>
        <v>0</v>
      </c>
      <c r="N73" s="94">
        <f t="shared" si="42"/>
        <v>0</v>
      </c>
      <c r="O73" s="92">
        <f t="shared" si="42"/>
        <v>0</v>
      </c>
      <c r="P73" s="93">
        <f t="shared" si="42"/>
        <v>0</v>
      </c>
      <c r="Q73" s="93">
        <f t="shared" si="42"/>
        <v>0</v>
      </c>
      <c r="R73" s="93">
        <f t="shared" si="42"/>
        <v>0</v>
      </c>
      <c r="S73" s="93">
        <f t="shared" si="42"/>
        <v>0</v>
      </c>
      <c r="T73" s="96">
        <f t="shared" si="42"/>
        <v>0</v>
      </c>
      <c r="U73" s="487">
        <f t="shared" si="38"/>
        <v>0</v>
      </c>
      <c r="V73" s="412">
        <f t="shared" si="42"/>
        <v>0</v>
      </c>
      <c r="W73" s="93">
        <f t="shared" si="42"/>
        <v>0</v>
      </c>
      <c r="X73" s="96">
        <f t="shared" si="42"/>
        <v>0</v>
      </c>
      <c r="Y73" s="96">
        <f t="shared" si="42"/>
        <v>0</v>
      </c>
      <c r="Z73" s="96">
        <f t="shared" si="42"/>
        <v>0</v>
      </c>
      <c r="AA73" s="97">
        <f t="shared" si="42"/>
        <v>0</v>
      </c>
      <c r="AB73" s="51"/>
      <c r="AC73" s="168"/>
    </row>
    <row r="74" spans="1:29" hidden="1" x14ac:dyDescent="0.25">
      <c r="B74" s="54"/>
      <c r="C74" s="267"/>
      <c r="D74" s="801" t="s">
        <v>454</v>
      </c>
      <c r="E74" s="801"/>
      <c r="F74" s="77"/>
      <c r="G74" s="599"/>
      <c r="H74" s="599"/>
      <c r="I74" s="599"/>
      <c r="J74" s="545"/>
      <c r="K74" s="545"/>
      <c r="L74" s="359"/>
      <c r="M74" s="42"/>
      <c r="N74" s="74"/>
      <c r="O74" s="73"/>
      <c r="P74" s="1"/>
      <c r="Q74" s="1"/>
      <c r="R74" s="1"/>
      <c r="S74" s="1"/>
      <c r="T74" s="79"/>
      <c r="U74" s="489">
        <f t="shared" si="38"/>
        <v>0</v>
      </c>
      <c r="V74" s="414"/>
      <c r="W74" s="1"/>
      <c r="X74" s="79"/>
      <c r="Y74" s="79"/>
      <c r="Z74" s="79"/>
      <c r="AA74" s="44"/>
      <c r="AB74" s="55"/>
      <c r="AC74" s="168"/>
    </row>
    <row r="75" spans="1:29" hidden="1" x14ac:dyDescent="0.25">
      <c r="B75" s="54"/>
      <c r="C75" s="267"/>
      <c r="D75" s="801" t="s">
        <v>458</v>
      </c>
      <c r="E75" s="801"/>
      <c r="F75" s="77"/>
      <c r="G75" s="599"/>
      <c r="H75" s="599"/>
      <c r="I75" s="599"/>
      <c r="J75" s="545"/>
      <c r="K75" s="545"/>
      <c r="L75" s="359"/>
      <c r="M75" s="42"/>
      <c r="N75" s="74"/>
      <c r="O75" s="73"/>
      <c r="P75" s="1"/>
      <c r="Q75" s="1"/>
      <c r="R75" s="1"/>
      <c r="S75" s="1"/>
      <c r="T75" s="79"/>
      <c r="U75" s="489">
        <f t="shared" si="38"/>
        <v>0</v>
      </c>
      <c r="V75" s="414"/>
      <c r="W75" s="1"/>
      <c r="X75" s="79"/>
      <c r="Y75" s="79"/>
      <c r="Z75" s="79"/>
      <c r="AA75" s="44"/>
      <c r="AB75" s="55"/>
      <c r="AC75" s="168"/>
    </row>
    <row r="76" spans="1:29" hidden="1" x14ac:dyDescent="0.25">
      <c r="B76" s="54"/>
      <c r="C76" s="267"/>
      <c r="D76" s="801" t="s">
        <v>462</v>
      </c>
      <c r="E76" s="801"/>
      <c r="F76" s="77"/>
      <c r="G76" s="599"/>
      <c r="H76" s="599"/>
      <c r="I76" s="599"/>
      <c r="J76" s="545"/>
      <c r="K76" s="545"/>
      <c r="L76" s="359"/>
      <c r="M76" s="42"/>
      <c r="N76" s="74"/>
      <c r="O76" s="73"/>
      <c r="P76" s="1"/>
      <c r="Q76" s="1"/>
      <c r="R76" s="1"/>
      <c r="S76" s="1"/>
      <c r="T76" s="79"/>
      <c r="U76" s="489">
        <f t="shared" si="38"/>
        <v>0</v>
      </c>
      <c r="V76" s="414"/>
      <c r="W76" s="1"/>
      <c r="X76" s="79"/>
      <c r="Y76" s="79"/>
      <c r="Z76" s="79"/>
      <c r="AA76" s="44"/>
      <c r="AB76" s="55"/>
      <c r="AC76" s="168"/>
    </row>
    <row r="77" spans="1:29" hidden="1" x14ac:dyDescent="0.25">
      <c r="B77" s="54"/>
      <c r="C77" s="267"/>
      <c r="D77" s="801" t="s">
        <v>800</v>
      </c>
      <c r="E77" s="801"/>
      <c r="F77" s="77"/>
      <c r="G77" s="599"/>
      <c r="H77" s="599"/>
      <c r="I77" s="599"/>
      <c r="J77" s="545"/>
      <c r="K77" s="545"/>
      <c r="L77" s="359"/>
      <c r="M77" s="42"/>
      <c r="N77" s="74"/>
      <c r="O77" s="73"/>
      <c r="P77" s="1"/>
      <c r="Q77" s="1"/>
      <c r="R77" s="1"/>
      <c r="S77" s="1"/>
      <c r="T77" s="79"/>
      <c r="U77" s="489">
        <f t="shared" si="38"/>
        <v>0</v>
      </c>
      <c r="V77" s="414"/>
      <c r="W77" s="1"/>
      <c r="X77" s="79"/>
      <c r="Y77" s="79"/>
      <c r="Z77" s="79"/>
      <c r="AA77" s="44"/>
      <c r="AB77" s="55"/>
      <c r="AC77" s="168"/>
    </row>
    <row r="78" spans="1:29" hidden="1" x14ac:dyDescent="0.25">
      <c r="B78" s="54"/>
      <c r="C78" s="267"/>
      <c r="D78" s="801" t="s">
        <v>398</v>
      </c>
      <c r="E78" s="801"/>
      <c r="F78" s="77"/>
      <c r="G78" s="599"/>
      <c r="H78" s="599"/>
      <c r="I78" s="599"/>
      <c r="J78" s="545"/>
      <c r="K78" s="545"/>
      <c r="L78" s="359"/>
      <c r="M78" s="42"/>
      <c r="N78" s="74"/>
      <c r="O78" s="73"/>
      <c r="P78" s="1"/>
      <c r="Q78" s="1"/>
      <c r="R78" s="1"/>
      <c r="S78" s="1"/>
      <c r="T78" s="79"/>
      <c r="U78" s="489">
        <f t="shared" si="38"/>
        <v>0</v>
      </c>
      <c r="V78" s="414"/>
      <c r="W78" s="1"/>
      <c r="X78" s="79"/>
      <c r="Y78" s="79"/>
      <c r="Z78" s="79"/>
      <c r="AA78" s="44"/>
      <c r="AB78" s="55"/>
      <c r="AC78" s="168"/>
    </row>
    <row r="79" spans="1:29" hidden="1" x14ac:dyDescent="0.25">
      <c r="B79" s="54"/>
      <c r="C79" s="267"/>
      <c r="D79" s="801" t="s">
        <v>471</v>
      </c>
      <c r="E79" s="801"/>
      <c r="F79" s="77"/>
      <c r="G79" s="599"/>
      <c r="H79" s="599"/>
      <c r="I79" s="599"/>
      <c r="J79" s="545"/>
      <c r="K79" s="545"/>
      <c r="L79" s="359"/>
      <c r="M79" s="42"/>
      <c r="N79" s="74"/>
      <c r="O79" s="73"/>
      <c r="P79" s="1"/>
      <c r="Q79" s="1"/>
      <c r="R79" s="1"/>
      <c r="S79" s="1"/>
      <c r="T79" s="79"/>
      <c r="U79" s="489">
        <f t="shared" si="38"/>
        <v>0</v>
      </c>
      <c r="V79" s="414"/>
      <c r="W79" s="1"/>
      <c r="X79" s="79"/>
      <c r="Y79" s="79"/>
      <c r="Z79" s="79"/>
      <c r="AA79" s="44"/>
      <c r="AB79" s="55"/>
      <c r="AC79" s="168"/>
    </row>
    <row r="80" spans="1:29" ht="25.5" hidden="1" customHeight="1" x14ac:dyDescent="0.25">
      <c r="B80" s="54"/>
      <c r="C80" s="267"/>
      <c r="D80" s="798" t="s">
        <v>476</v>
      </c>
      <c r="E80" s="798"/>
      <c r="F80" s="77"/>
      <c r="G80" s="599"/>
      <c r="H80" s="599"/>
      <c r="I80" s="599"/>
      <c r="J80" s="545"/>
      <c r="K80" s="545"/>
      <c r="L80" s="359"/>
      <c r="M80" s="42"/>
      <c r="N80" s="74"/>
      <c r="O80" s="73"/>
      <c r="P80" s="1"/>
      <c r="Q80" s="1"/>
      <c r="R80" s="1"/>
      <c r="S80" s="1"/>
      <c r="T80" s="79"/>
      <c r="U80" s="489">
        <f t="shared" si="38"/>
        <v>0</v>
      </c>
      <c r="V80" s="414"/>
      <c r="W80" s="1"/>
      <c r="X80" s="79"/>
      <c r="Y80" s="79"/>
      <c r="Z80" s="79"/>
      <c r="AA80" s="44"/>
      <c r="AB80" s="55"/>
      <c r="AC80" s="168"/>
    </row>
    <row r="81" spans="1:30" hidden="1" x14ac:dyDescent="0.25">
      <c r="B81" s="54"/>
      <c r="C81" s="267"/>
      <c r="D81" s="801" t="s">
        <v>801</v>
      </c>
      <c r="E81" s="801"/>
      <c r="F81" s="77"/>
      <c r="G81" s="599"/>
      <c r="H81" s="599"/>
      <c r="I81" s="599"/>
      <c r="J81" s="545"/>
      <c r="K81" s="545"/>
      <c r="L81" s="359"/>
      <c r="M81" s="42"/>
      <c r="N81" s="74"/>
      <c r="O81" s="73"/>
      <c r="P81" s="1"/>
      <c r="Q81" s="1"/>
      <c r="R81" s="1"/>
      <c r="S81" s="1"/>
      <c r="T81" s="79"/>
      <c r="U81" s="489">
        <f t="shared" si="38"/>
        <v>0</v>
      </c>
      <c r="V81" s="414"/>
      <c r="W81" s="1"/>
      <c r="X81" s="79"/>
      <c r="Y81" s="79"/>
      <c r="Z81" s="79"/>
      <c r="AA81" s="44"/>
      <c r="AB81" s="55"/>
      <c r="AC81" s="168"/>
    </row>
    <row r="82" spans="1:30" ht="25.5" hidden="1" customHeight="1" x14ac:dyDescent="0.25">
      <c r="B82" s="54"/>
      <c r="C82" s="267"/>
      <c r="D82" s="798" t="s">
        <v>485</v>
      </c>
      <c r="E82" s="798"/>
      <c r="F82" s="77"/>
      <c r="G82" s="599"/>
      <c r="H82" s="599"/>
      <c r="I82" s="599"/>
      <c r="J82" s="545"/>
      <c r="K82" s="545"/>
      <c r="L82" s="359"/>
      <c r="M82" s="42"/>
      <c r="N82" s="74"/>
      <c r="O82" s="73"/>
      <c r="P82" s="1"/>
      <c r="Q82" s="1"/>
      <c r="R82" s="1"/>
      <c r="S82" s="1"/>
      <c r="T82" s="79"/>
      <c r="U82" s="489">
        <f t="shared" si="38"/>
        <v>0</v>
      </c>
      <c r="V82" s="414"/>
      <c r="W82" s="1"/>
      <c r="X82" s="79"/>
      <c r="Y82" s="79"/>
      <c r="Z82" s="79"/>
      <c r="AA82" s="44"/>
      <c r="AB82" s="55"/>
      <c r="AC82" s="168"/>
    </row>
    <row r="83" spans="1:30" ht="25.5" hidden="1" customHeight="1" thickBot="1" x14ac:dyDescent="0.3">
      <c r="B83" s="56"/>
      <c r="C83" s="268"/>
      <c r="D83" s="802" t="s">
        <v>490</v>
      </c>
      <c r="E83" s="802"/>
      <c r="F83" s="77"/>
      <c r="G83" s="599"/>
      <c r="H83" s="599"/>
      <c r="I83" s="599"/>
      <c r="J83" s="545"/>
      <c r="K83" s="545"/>
      <c r="L83" s="359"/>
      <c r="M83" s="42"/>
      <c r="N83" s="74"/>
      <c r="O83" s="73"/>
      <c r="P83" s="1"/>
      <c r="Q83" s="1"/>
      <c r="R83" s="1"/>
      <c r="S83" s="1"/>
      <c r="T83" s="79"/>
      <c r="U83" s="489">
        <f t="shared" si="38"/>
        <v>0</v>
      </c>
      <c r="V83" s="414"/>
      <c r="W83" s="1"/>
      <c r="X83" s="79"/>
      <c r="Y83" s="79"/>
      <c r="Z83" s="79"/>
      <c r="AA83" s="44"/>
      <c r="AB83" s="55"/>
      <c r="AC83" s="168"/>
    </row>
    <row r="84" spans="1:30" ht="15.75" thickBot="1" x14ac:dyDescent="0.3">
      <c r="B84" s="98" t="s">
        <v>30</v>
      </c>
      <c r="C84" s="771" t="s">
        <v>31</v>
      </c>
      <c r="D84" s="805"/>
      <c r="E84" s="805"/>
      <c r="F84" s="83">
        <f t="shared" ref="F84:L84" si="43">F85+F88+F89+F90+F95+F106</f>
        <v>0</v>
      </c>
      <c r="G84" s="596">
        <f t="shared" ref="G84:K84" si="44">G85+G88+G89+G90+G95+G106</f>
        <v>0</v>
      </c>
      <c r="H84" s="596">
        <f t="shared" ref="H84:J84" si="45">H85+H88+H89+H90+H95+H106</f>
        <v>0</v>
      </c>
      <c r="I84" s="596">
        <f t="shared" si="45"/>
        <v>0</v>
      </c>
      <c r="J84" s="541">
        <f t="shared" si="45"/>
        <v>0</v>
      </c>
      <c r="K84" s="541">
        <f t="shared" si="44"/>
        <v>0</v>
      </c>
      <c r="L84" s="355">
        <f t="shared" si="43"/>
        <v>0</v>
      </c>
      <c r="M84" s="87">
        <f t="shared" ref="M84:N84" si="46">M85+M88+M89+M90+M95+M106</f>
        <v>0</v>
      </c>
      <c r="N84" s="86">
        <f t="shared" si="46"/>
        <v>0</v>
      </c>
      <c r="O84" s="84">
        <f>O85+O88+O89+O90+O95+O106</f>
        <v>0</v>
      </c>
      <c r="P84" s="85">
        <f t="shared" ref="P84:AA84" si="47">P85+P88+P89+P90+P95+P106</f>
        <v>0</v>
      </c>
      <c r="Q84" s="85">
        <f t="shared" si="47"/>
        <v>0</v>
      </c>
      <c r="R84" s="85">
        <f t="shared" si="47"/>
        <v>0</v>
      </c>
      <c r="S84" s="85">
        <f t="shared" si="47"/>
        <v>0</v>
      </c>
      <c r="T84" s="88">
        <f t="shared" si="47"/>
        <v>0</v>
      </c>
      <c r="U84" s="484">
        <f t="shared" si="38"/>
        <v>0</v>
      </c>
      <c r="V84" s="409">
        <f t="shared" si="47"/>
        <v>0</v>
      </c>
      <c r="W84" s="85">
        <f t="shared" si="47"/>
        <v>0</v>
      </c>
      <c r="X84" s="88">
        <f t="shared" si="47"/>
        <v>0</v>
      </c>
      <c r="Y84" s="88">
        <f t="shared" si="47"/>
        <v>0</v>
      </c>
      <c r="Z84" s="88">
        <f t="shared" si="47"/>
        <v>0</v>
      </c>
      <c r="AA84" s="89">
        <f t="shared" si="47"/>
        <v>0</v>
      </c>
      <c r="AB84" s="51"/>
      <c r="AC84" s="168"/>
    </row>
    <row r="85" spans="1:30" s="18" customFormat="1" hidden="1" x14ac:dyDescent="0.25">
      <c r="A85" s="125"/>
      <c r="B85" s="114" t="s">
        <v>733</v>
      </c>
      <c r="C85" s="772" t="s">
        <v>32</v>
      </c>
      <c r="D85" s="773"/>
      <c r="E85" s="773"/>
      <c r="F85" s="115">
        <f t="shared" ref="F85:L85" si="48">F86+F87</f>
        <v>0</v>
      </c>
      <c r="G85" s="597">
        <f t="shared" ref="G85:K85" si="49">G86+G87</f>
        <v>0</v>
      </c>
      <c r="H85" s="597">
        <f t="shared" ref="H85:J85" si="50">H86+H87</f>
        <v>0</v>
      </c>
      <c r="I85" s="597">
        <f t="shared" si="50"/>
        <v>0</v>
      </c>
      <c r="J85" s="542">
        <f t="shared" si="50"/>
        <v>0</v>
      </c>
      <c r="K85" s="542">
        <f t="shared" si="49"/>
        <v>0</v>
      </c>
      <c r="L85" s="356">
        <f t="shared" si="48"/>
        <v>0</v>
      </c>
      <c r="M85" s="119">
        <f t="shared" ref="M85:N85" si="51">M86+M87</f>
        <v>0</v>
      </c>
      <c r="N85" s="118">
        <f t="shared" si="51"/>
        <v>0</v>
      </c>
      <c r="O85" s="116">
        <f>O86+O87</f>
        <v>0</v>
      </c>
      <c r="P85" s="117">
        <f t="shared" ref="P85:AA85" si="52">P86+P87</f>
        <v>0</v>
      </c>
      <c r="Q85" s="117">
        <f t="shared" si="52"/>
        <v>0</v>
      </c>
      <c r="R85" s="117">
        <f t="shared" si="52"/>
        <v>0</v>
      </c>
      <c r="S85" s="117">
        <f t="shared" si="52"/>
        <v>0</v>
      </c>
      <c r="T85" s="120">
        <f t="shared" si="52"/>
        <v>0</v>
      </c>
      <c r="U85" s="485">
        <f t="shared" si="38"/>
        <v>0</v>
      </c>
      <c r="V85" s="410">
        <f t="shared" si="52"/>
        <v>0</v>
      </c>
      <c r="W85" s="117">
        <f t="shared" si="52"/>
        <v>0</v>
      </c>
      <c r="X85" s="120">
        <f t="shared" si="52"/>
        <v>0</v>
      </c>
      <c r="Y85" s="120">
        <f t="shared" si="52"/>
        <v>0</v>
      </c>
      <c r="Z85" s="120">
        <f t="shared" si="52"/>
        <v>0</v>
      </c>
      <c r="AA85" s="121">
        <f t="shared" si="52"/>
        <v>0</v>
      </c>
      <c r="AB85" s="51"/>
      <c r="AC85" s="168"/>
    </row>
    <row r="86" spans="1:30" s="41" customFormat="1" hidden="1" x14ac:dyDescent="0.25">
      <c r="A86" s="125" t="s">
        <v>33</v>
      </c>
      <c r="B86" s="52" t="s">
        <v>734</v>
      </c>
      <c r="C86" s="167" t="s">
        <v>315</v>
      </c>
      <c r="D86" s="266"/>
      <c r="E86" s="232"/>
      <c r="F86" s="78"/>
      <c r="G86" s="595"/>
      <c r="H86" s="595"/>
      <c r="I86" s="595"/>
      <c r="J86" s="543"/>
      <c r="K86" s="543"/>
      <c r="L86" s="357"/>
      <c r="M86" s="43"/>
      <c r="N86" s="76">
        <f>L86</f>
        <v>0</v>
      </c>
      <c r="O86" s="75"/>
      <c r="P86" s="13"/>
      <c r="Q86" s="13"/>
      <c r="R86" s="13"/>
      <c r="S86" s="13"/>
      <c r="T86" s="80"/>
      <c r="U86" s="488">
        <f t="shared" si="38"/>
        <v>0</v>
      </c>
      <c r="V86" s="413"/>
      <c r="W86" s="13"/>
      <c r="X86" s="80"/>
      <c r="Y86" s="80"/>
      <c r="Z86" s="80"/>
      <c r="AA86" s="45"/>
      <c r="AB86" s="53"/>
      <c r="AC86" s="183"/>
    </row>
    <row r="87" spans="1:30" s="41" customFormat="1" hidden="1" x14ac:dyDescent="0.25">
      <c r="A87" s="125" t="s">
        <v>897</v>
      </c>
      <c r="B87" s="52" t="s">
        <v>898</v>
      </c>
      <c r="C87" s="167" t="s">
        <v>899</v>
      </c>
      <c r="D87" s="266"/>
      <c r="E87" s="232"/>
      <c r="F87" s="78"/>
      <c r="G87" s="595"/>
      <c r="H87" s="595"/>
      <c r="I87" s="595"/>
      <c r="J87" s="543"/>
      <c r="K87" s="543"/>
      <c r="L87" s="357"/>
      <c r="M87" s="43"/>
      <c r="N87" s="76">
        <f>L87</f>
        <v>0</v>
      </c>
      <c r="O87" s="75"/>
      <c r="P87" s="13"/>
      <c r="Q87" s="13"/>
      <c r="R87" s="13"/>
      <c r="S87" s="13"/>
      <c r="T87" s="80"/>
      <c r="U87" s="488">
        <f t="shared" si="38"/>
        <v>0</v>
      </c>
      <c r="V87" s="413"/>
      <c r="W87" s="13"/>
      <c r="X87" s="80"/>
      <c r="Y87" s="80"/>
      <c r="Z87" s="80"/>
      <c r="AA87" s="45"/>
      <c r="AB87" s="53"/>
      <c r="AC87" s="183"/>
    </row>
    <row r="88" spans="1:30" s="18" customFormat="1" hidden="1" x14ac:dyDescent="0.25">
      <c r="A88" s="125" t="s">
        <v>900</v>
      </c>
      <c r="B88" s="90" t="s">
        <v>902</v>
      </c>
      <c r="C88" s="803" t="s">
        <v>904</v>
      </c>
      <c r="D88" s="804"/>
      <c r="E88" s="804"/>
      <c r="F88" s="91"/>
      <c r="G88" s="598"/>
      <c r="H88" s="598"/>
      <c r="I88" s="598"/>
      <c r="J88" s="544"/>
      <c r="K88" s="544"/>
      <c r="L88" s="358"/>
      <c r="M88" s="95"/>
      <c r="N88" s="94">
        <f>L88</f>
        <v>0</v>
      </c>
      <c r="O88" s="92"/>
      <c r="P88" s="93"/>
      <c r="Q88" s="93"/>
      <c r="R88" s="93"/>
      <c r="S88" s="93"/>
      <c r="T88" s="96"/>
      <c r="U88" s="487">
        <f t="shared" si="38"/>
        <v>0</v>
      </c>
      <c r="V88" s="412"/>
      <c r="W88" s="93"/>
      <c r="X88" s="96"/>
      <c r="Y88" s="96"/>
      <c r="Z88" s="96"/>
      <c r="AA88" s="97"/>
      <c r="AB88" s="51"/>
      <c r="AC88" s="168"/>
    </row>
    <row r="89" spans="1:30" s="18" customFormat="1" hidden="1" x14ac:dyDescent="0.25">
      <c r="A89" s="125" t="s">
        <v>901</v>
      </c>
      <c r="B89" s="90" t="s">
        <v>903</v>
      </c>
      <c r="C89" s="803" t="s">
        <v>905</v>
      </c>
      <c r="D89" s="804"/>
      <c r="E89" s="804"/>
      <c r="F89" s="91"/>
      <c r="G89" s="598"/>
      <c r="H89" s="598"/>
      <c r="I89" s="598"/>
      <c r="J89" s="544"/>
      <c r="K89" s="544"/>
      <c r="L89" s="358"/>
      <c r="M89" s="95"/>
      <c r="N89" s="94">
        <f>L89</f>
        <v>0</v>
      </c>
      <c r="O89" s="92"/>
      <c r="P89" s="93"/>
      <c r="Q89" s="93"/>
      <c r="R89" s="93"/>
      <c r="S89" s="93"/>
      <c r="T89" s="96"/>
      <c r="U89" s="487">
        <f t="shared" si="38"/>
        <v>0</v>
      </c>
      <c r="V89" s="412"/>
      <c r="W89" s="93"/>
      <c r="X89" s="96"/>
      <c r="Y89" s="96"/>
      <c r="Z89" s="96"/>
      <c r="AA89" s="97"/>
      <c r="AB89" s="51"/>
      <c r="AC89" s="168"/>
    </row>
    <row r="90" spans="1:30" s="18" customFormat="1" hidden="1" x14ac:dyDescent="0.25">
      <c r="A90" s="125" t="s">
        <v>34</v>
      </c>
      <c r="B90" s="90" t="s">
        <v>735</v>
      </c>
      <c r="C90" s="803" t="s">
        <v>35</v>
      </c>
      <c r="D90" s="804"/>
      <c r="E90" s="804"/>
      <c r="F90" s="91">
        <f t="shared" ref="F90:L90" si="53">F91+F92+F93+F94</f>
        <v>0</v>
      </c>
      <c r="G90" s="598">
        <f t="shared" ref="G90:K90" si="54">G91+G92+G93+G94</f>
        <v>0</v>
      </c>
      <c r="H90" s="598">
        <f t="shared" ref="H90:J90" si="55">H91+H92+H93+H94</f>
        <v>0</v>
      </c>
      <c r="I90" s="598">
        <f t="shared" si="55"/>
        <v>0</v>
      </c>
      <c r="J90" s="544">
        <f t="shared" si="55"/>
        <v>0</v>
      </c>
      <c r="K90" s="544">
        <f t="shared" si="54"/>
        <v>0</v>
      </c>
      <c r="L90" s="358">
        <f t="shared" si="53"/>
        <v>0</v>
      </c>
      <c r="M90" s="95">
        <f t="shared" ref="M90:N90" si="56">M91+M92+M93+M94</f>
        <v>0</v>
      </c>
      <c r="N90" s="94">
        <f t="shared" si="56"/>
        <v>0</v>
      </c>
      <c r="O90" s="92">
        <f>O91+O92+O93+O94</f>
        <v>0</v>
      </c>
      <c r="P90" s="93">
        <f t="shared" ref="P90:AA90" si="57">P91+P92+P93+P94</f>
        <v>0</v>
      </c>
      <c r="Q90" s="93">
        <f t="shared" si="57"/>
        <v>0</v>
      </c>
      <c r="R90" s="93">
        <f t="shared" si="57"/>
        <v>0</v>
      </c>
      <c r="S90" s="93">
        <f t="shared" si="57"/>
        <v>0</v>
      </c>
      <c r="T90" s="96">
        <f t="shared" si="57"/>
        <v>0</v>
      </c>
      <c r="U90" s="487">
        <f t="shared" si="38"/>
        <v>0</v>
      </c>
      <c r="V90" s="412">
        <f t="shared" si="57"/>
        <v>0</v>
      </c>
      <c r="W90" s="93">
        <f t="shared" si="57"/>
        <v>0</v>
      </c>
      <c r="X90" s="96">
        <f t="shared" si="57"/>
        <v>0</v>
      </c>
      <c r="Y90" s="96">
        <f t="shared" si="57"/>
        <v>0</v>
      </c>
      <c r="Z90" s="96">
        <f t="shared" si="57"/>
        <v>0</v>
      </c>
      <c r="AA90" s="97">
        <f t="shared" si="57"/>
        <v>0</v>
      </c>
      <c r="AB90" s="51"/>
      <c r="AC90" s="168"/>
    </row>
    <row r="91" spans="1:30" hidden="1" x14ac:dyDescent="0.25">
      <c r="B91" s="54"/>
      <c r="C91" s="2"/>
      <c r="D91" s="801" t="s">
        <v>316</v>
      </c>
      <c r="E91" s="801"/>
      <c r="F91" s="77"/>
      <c r="G91" s="599"/>
      <c r="H91" s="599"/>
      <c r="I91" s="599"/>
      <c r="J91" s="545"/>
      <c r="K91" s="545"/>
      <c r="L91" s="359"/>
      <c r="M91" s="42"/>
      <c r="N91" s="74">
        <f>L91</f>
        <v>0</v>
      </c>
      <c r="O91" s="73"/>
      <c r="P91" s="1"/>
      <c r="Q91" s="1"/>
      <c r="R91" s="1"/>
      <c r="S91" s="1"/>
      <c r="T91" s="79"/>
      <c r="U91" s="489">
        <f t="shared" si="38"/>
        <v>0</v>
      </c>
      <c r="V91" s="414"/>
      <c r="W91" s="1"/>
      <c r="X91" s="79"/>
      <c r="Y91" s="79"/>
      <c r="Z91" s="79"/>
      <c r="AA91" s="44"/>
      <c r="AB91" s="55"/>
      <c r="AC91" s="168"/>
    </row>
    <row r="92" spans="1:30" hidden="1" x14ac:dyDescent="0.25">
      <c r="B92" s="54"/>
      <c r="C92" s="2"/>
      <c r="D92" s="801" t="s">
        <v>317</v>
      </c>
      <c r="E92" s="801"/>
      <c r="F92" s="77"/>
      <c r="G92" s="599"/>
      <c r="H92" s="599"/>
      <c r="I92" s="599"/>
      <c r="J92" s="545"/>
      <c r="K92" s="545"/>
      <c r="L92" s="359"/>
      <c r="M92" s="42"/>
      <c r="N92" s="74">
        <f>L92</f>
        <v>0</v>
      </c>
      <c r="O92" s="73"/>
      <c r="P92" s="1"/>
      <c r="Q92" s="1"/>
      <c r="R92" s="1"/>
      <c r="S92" s="1"/>
      <c r="T92" s="79"/>
      <c r="U92" s="489">
        <f t="shared" si="38"/>
        <v>0</v>
      </c>
      <c r="V92" s="414"/>
      <c r="W92" s="1"/>
      <c r="X92" s="79"/>
      <c r="Y92" s="79"/>
      <c r="Z92" s="79"/>
      <c r="AA92" s="44"/>
      <c r="AB92" s="55"/>
      <c r="AC92" s="168"/>
    </row>
    <row r="93" spans="1:30" hidden="1" x14ac:dyDescent="0.25">
      <c r="B93" s="54"/>
      <c r="C93" s="2"/>
      <c r="D93" s="801" t="s">
        <v>318</v>
      </c>
      <c r="E93" s="801"/>
      <c r="F93" s="77"/>
      <c r="G93" s="599"/>
      <c r="H93" s="599"/>
      <c r="I93" s="599"/>
      <c r="J93" s="545"/>
      <c r="K93" s="545"/>
      <c r="L93" s="359"/>
      <c r="M93" s="42"/>
      <c r="N93" s="74">
        <f>L93</f>
        <v>0</v>
      </c>
      <c r="O93" s="73"/>
      <c r="P93" s="1"/>
      <c r="Q93" s="1"/>
      <c r="R93" s="1"/>
      <c r="S93" s="1"/>
      <c r="T93" s="79"/>
      <c r="U93" s="489">
        <f t="shared" si="38"/>
        <v>0</v>
      </c>
      <c r="V93" s="414"/>
      <c r="W93" s="1"/>
      <c r="X93" s="79"/>
      <c r="Y93" s="79"/>
      <c r="Z93" s="79"/>
      <c r="AA93" s="44"/>
      <c r="AB93" s="55"/>
      <c r="AC93" s="168"/>
    </row>
    <row r="94" spans="1:30" hidden="1" x14ac:dyDescent="0.25">
      <c r="B94" s="54"/>
      <c r="C94" s="2"/>
      <c r="D94" s="801" t="s">
        <v>319</v>
      </c>
      <c r="E94" s="801"/>
      <c r="F94" s="77"/>
      <c r="G94" s="599"/>
      <c r="H94" s="599"/>
      <c r="I94" s="599"/>
      <c r="J94" s="545"/>
      <c r="K94" s="545"/>
      <c r="L94" s="359"/>
      <c r="M94" s="42"/>
      <c r="N94" s="74">
        <f>L94</f>
        <v>0</v>
      </c>
      <c r="O94" s="73"/>
      <c r="P94" s="1"/>
      <c r="Q94" s="1"/>
      <c r="R94" s="1"/>
      <c r="S94" s="1"/>
      <c r="T94" s="79"/>
      <c r="U94" s="489">
        <f t="shared" si="38"/>
        <v>0</v>
      </c>
      <c r="V94" s="414"/>
      <c r="W94" s="1"/>
      <c r="X94" s="79"/>
      <c r="Y94" s="79"/>
      <c r="Z94" s="79"/>
      <c r="AA94" s="44"/>
      <c r="AB94" s="55"/>
      <c r="AC94" s="168"/>
      <c r="AD94" s="168"/>
    </row>
    <row r="95" spans="1:30" s="18" customFormat="1" hidden="1" x14ac:dyDescent="0.25">
      <c r="A95" s="125"/>
      <c r="B95" s="90" t="s">
        <v>736</v>
      </c>
      <c r="C95" s="803" t="s">
        <v>37</v>
      </c>
      <c r="D95" s="804"/>
      <c r="E95" s="804"/>
      <c r="F95" s="91">
        <f t="shared" ref="F95:L95" si="58">F96+F99+F100+F101+F102</f>
        <v>0</v>
      </c>
      <c r="G95" s="598">
        <f t="shared" ref="G95:K95" si="59">G96+G99+G100+G101+G102</f>
        <v>0</v>
      </c>
      <c r="H95" s="598">
        <f t="shared" ref="H95:J95" si="60">H96+H99+H100+H101+H102</f>
        <v>0</v>
      </c>
      <c r="I95" s="598">
        <f t="shared" si="60"/>
        <v>0</v>
      </c>
      <c r="J95" s="544">
        <f t="shared" si="60"/>
        <v>0</v>
      </c>
      <c r="K95" s="544">
        <f t="shared" si="59"/>
        <v>0</v>
      </c>
      <c r="L95" s="358">
        <f t="shared" si="58"/>
        <v>0</v>
      </c>
      <c r="M95" s="95">
        <f t="shared" ref="M95:N95" si="61">M96+M99+M100+M101+M102</f>
        <v>0</v>
      </c>
      <c r="N95" s="94">
        <f t="shared" si="61"/>
        <v>0</v>
      </c>
      <c r="O95" s="92">
        <f>O96+O99+O100+O101+O102</f>
        <v>0</v>
      </c>
      <c r="P95" s="93">
        <f t="shared" ref="P95:AA95" si="62">P96+P99+P100+P101+P102</f>
        <v>0</v>
      </c>
      <c r="Q95" s="93">
        <f t="shared" si="62"/>
        <v>0</v>
      </c>
      <c r="R95" s="93">
        <f t="shared" si="62"/>
        <v>0</v>
      </c>
      <c r="S95" s="93">
        <f t="shared" si="62"/>
        <v>0</v>
      </c>
      <c r="T95" s="96">
        <f t="shared" si="62"/>
        <v>0</v>
      </c>
      <c r="U95" s="487">
        <f t="shared" si="38"/>
        <v>0</v>
      </c>
      <c r="V95" s="412">
        <f t="shared" si="62"/>
        <v>0</v>
      </c>
      <c r="W95" s="93">
        <f t="shared" si="62"/>
        <v>0</v>
      </c>
      <c r="X95" s="96">
        <f t="shared" si="62"/>
        <v>0</v>
      </c>
      <c r="Y95" s="96">
        <f t="shared" si="62"/>
        <v>0</v>
      </c>
      <c r="Z95" s="96">
        <f t="shared" si="62"/>
        <v>0</v>
      </c>
      <c r="AA95" s="97">
        <f t="shared" si="62"/>
        <v>0</v>
      </c>
      <c r="AB95" s="51"/>
      <c r="AC95" s="168"/>
      <c r="AD95" s="168"/>
    </row>
    <row r="96" spans="1:30" s="41" customFormat="1" hidden="1" x14ac:dyDescent="0.25">
      <c r="A96" s="125" t="s">
        <v>36</v>
      </c>
      <c r="B96" s="52" t="s">
        <v>906</v>
      </c>
      <c r="C96" s="167" t="s">
        <v>907</v>
      </c>
      <c r="D96" s="266"/>
      <c r="E96" s="232"/>
      <c r="F96" s="78">
        <f t="shared" ref="F96:L96" si="63">F97+F98</f>
        <v>0</v>
      </c>
      <c r="G96" s="595">
        <f t="shared" ref="G96:K96" si="64">G97+G98</f>
        <v>0</v>
      </c>
      <c r="H96" s="595">
        <f t="shared" ref="H96:J96" si="65">H97+H98</f>
        <v>0</v>
      </c>
      <c r="I96" s="595">
        <f t="shared" si="65"/>
        <v>0</v>
      </c>
      <c r="J96" s="543">
        <f t="shared" si="65"/>
        <v>0</v>
      </c>
      <c r="K96" s="543">
        <f t="shared" si="64"/>
        <v>0</v>
      </c>
      <c r="L96" s="357">
        <f t="shared" si="63"/>
        <v>0</v>
      </c>
      <c r="M96" s="43">
        <f t="shared" ref="M96:N96" si="66">M97+M98</f>
        <v>0</v>
      </c>
      <c r="N96" s="76">
        <f t="shared" si="66"/>
        <v>0</v>
      </c>
      <c r="O96" s="75">
        <f>O97+O98</f>
        <v>0</v>
      </c>
      <c r="P96" s="13">
        <f t="shared" ref="P96:AA96" si="67">P97+P98</f>
        <v>0</v>
      </c>
      <c r="Q96" s="13">
        <f t="shared" si="67"/>
        <v>0</v>
      </c>
      <c r="R96" s="13">
        <f t="shared" si="67"/>
        <v>0</v>
      </c>
      <c r="S96" s="13">
        <f t="shared" si="67"/>
        <v>0</v>
      </c>
      <c r="T96" s="80">
        <f t="shared" si="67"/>
        <v>0</v>
      </c>
      <c r="U96" s="488">
        <f t="shared" si="38"/>
        <v>0</v>
      </c>
      <c r="V96" s="413">
        <f t="shared" si="67"/>
        <v>0</v>
      </c>
      <c r="W96" s="13">
        <f t="shared" si="67"/>
        <v>0</v>
      </c>
      <c r="X96" s="80">
        <f t="shared" si="67"/>
        <v>0</v>
      </c>
      <c r="Y96" s="80">
        <f t="shared" si="67"/>
        <v>0</v>
      </c>
      <c r="Z96" s="80">
        <f t="shared" si="67"/>
        <v>0</v>
      </c>
      <c r="AA96" s="45">
        <f t="shared" si="67"/>
        <v>0</v>
      </c>
      <c r="AB96" s="53"/>
      <c r="AC96" s="183"/>
    </row>
    <row r="97" spans="1:30" hidden="1" x14ac:dyDescent="0.25">
      <c r="B97" s="54"/>
      <c r="C97" s="2"/>
      <c r="D97" s="801" t="s">
        <v>399</v>
      </c>
      <c r="E97" s="813"/>
      <c r="F97" s="77"/>
      <c r="G97" s="599"/>
      <c r="H97" s="599"/>
      <c r="I97" s="599"/>
      <c r="J97" s="545"/>
      <c r="K97" s="545"/>
      <c r="L97" s="359"/>
      <c r="M97" s="42"/>
      <c r="N97" s="74">
        <f>L97</f>
        <v>0</v>
      </c>
      <c r="O97" s="73"/>
      <c r="P97" s="1"/>
      <c r="Q97" s="1"/>
      <c r="R97" s="1"/>
      <c r="S97" s="1"/>
      <c r="T97" s="79"/>
      <c r="U97" s="489">
        <f t="shared" si="38"/>
        <v>0</v>
      </c>
      <c r="V97" s="414"/>
      <c r="W97" s="1"/>
      <c r="X97" s="79"/>
      <c r="Y97" s="79"/>
      <c r="Z97" s="79"/>
      <c r="AA97" s="44"/>
      <c r="AB97" s="55"/>
      <c r="AC97" s="168"/>
      <c r="AD97" s="168"/>
    </row>
    <row r="98" spans="1:30" hidden="1" x14ac:dyDescent="0.25">
      <c r="B98" s="54"/>
      <c r="C98" s="2"/>
      <c r="D98" s="801" t="s">
        <v>400</v>
      </c>
      <c r="E98" s="813"/>
      <c r="F98" s="77"/>
      <c r="G98" s="599"/>
      <c r="H98" s="599"/>
      <c r="I98" s="599"/>
      <c r="J98" s="545"/>
      <c r="K98" s="545"/>
      <c r="L98" s="359"/>
      <c r="M98" s="42"/>
      <c r="N98" s="74">
        <f>L98</f>
        <v>0</v>
      </c>
      <c r="O98" s="188"/>
      <c r="P98" s="1"/>
      <c r="Q98" s="1"/>
      <c r="R98" s="1"/>
      <c r="S98" s="1"/>
      <c r="T98" s="79"/>
      <c r="U98" s="489">
        <f t="shared" si="38"/>
        <v>0</v>
      </c>
      <c r="V98" s="414"/>
      <c r="W98" s="1"/>
      <c r="X98" s="79"/>
      <c r="Y98" s="79"/>
      <c r="Z98" s="79"/>
      <c r="AA98" s="44"/>
      <c r="AB98" s="55"/>
      <c r="AC98" s="168"/>
      <c r="AD98" s="168"/>
    </row>
    <row r="99" spans="1:30" s="41" customFormat="1" hidden="1" x14ac:dyDescent="0.25">
      <c r="A99" s="125" t="s">
        <v>908</v>
      </c>
      <c r="B99" s="52" t="s">
        <v>909</v>
      </c>
      <c r="C99" s="265" t="s">
        <v>912</v>
      </c>
      <c r="D99" s="266"/>
      <c r="E99" s="232"/>
      <c r="F99" s="78"/>
      <c r="G99" s="595"/>
      <c r="H99" s="595"/>
      <c r="I99" s="595"/>
      <c r="J99" s="543"/>
      <c r="K99" s="543"/>
      <c r="L99" s="357"/>
      <c r="M99" s="43"/>
      <c r="N99" s="76">
        <f>L99</f>
        <v>0</v>
      </c>
      <c r="O99" s="75"/>
      <c r="P99" s="13"/>
      <c r="Q99" s="13"/>
      <c r="R99" s="13"/>
      <c r="S99" s="13"/>
      <c r="T99" s="80"/>
      <c r="U99" s="488">
        <f t="shared" si="38"/>
        <v>0</v>
      </c>
      <c r="V99" s="413"/>
      <c r="W99" s="13"/>
      <c r="X99" s="80"/>
      <c r="Y99" s="80"/>
      <c r="Z99" s="80"/>
      <c r="AA99" s="45"/>
      <c r="AB99" s="53"/>
      <c r="AC99" s="168"/>
      <c r="AD99" s="168"/>
    </row>
    <row r="100" spans="1:30" s="41" customFormat="1" hidden="1" x14ac:dyDescent="0.25">
      <c r="A100" s="125" t="s">
        <v>911</v>
      </c>
      <c r="B100" s="52" t="s">
        <v>910</v>
      </c>
      <c r="C100" s="265" t="s">
        <v>913</v>
      </c>
      <c r="D100" s="266"/>
      <c r="E100" s="232"/>
      <c r="F100" s="78"/>
      <c r="G100" s="595"/>
      <c r="H100" s="595"/>
      <c r="I100" s="595"/>
      <c r="J100" s="543"/>
      <c r="K100" s="543"/>
      <c r="L100" s="357"/>
      <c r="M100" s="43"/>
      <c r="N100" s="76">
        <f>L100</f>
        <v>0</v>
      </c>
      <c r="O100" s="75"/>
      <c r="P100" s="13"/>
      <c r="Q100" s="13"/>
      <c r="R100" s="13"/>
      <c r="S100" s="13"/>
      <c r="T100" s="80"/>
      <c r="U100" s="488">
        <f t="shared" si="38"/>
        <v>0</v>
      </c>
      <c r="V100" s="413"/>
      <c r="W100" s="13"/>
      <c r="X100" s="80"/>
      <c r="Y100" s="80"/>
      <c r="Z100" s="80"/>
      <c r="AA100" s="45"/>
      <c r="AB100" s="53"/>
      <c r="AC100" s="168"/>
      <c r="AD100" s="168"/>
    </row>
    <row r="101" spans="1:30" s="41" customFormat="1" hidden="1" x14ac:dyDescent="0.25">
      <c r="A101" s="125" t="s">
        <v>38</v>
      </c>
      <c r="B101" s="52" t="s">
        <v>737</v>
      </c>
      <c r="C101" s="265" t="s">
        <v>914</v>
      </c>
      <c r="D101" s="266"/>
      <c r="E101" s="232"/>
      <c r="F101" s="78"/>
      <c r="G101" s="595"/>
      <c r="H101" s="595"/>
      <c r="I101" s="595"/>
      <c r="J101" s="543"/>
      <c r="K101" s="543"/>
      <c r="L101" s="357"/>
      <c r="M101" s="43"/>
      <c r="N101" s="76">
        <f>L101</f>
        <v>0</v>
      </c>
      <c r="O101" s="75"/>
      <c r="P101" s="13"/>
      <c r="Q101" s="13"/>
      <c r="R101" s="13"/>
      <c r="S101" s="13"/>
      <c r="T101" s="80"/>
      <c r="U101" s="488">
        <f t="shared" si="38"/>
        <v>0</v>
      </c>
      <c r="V101" s="413"/>
      <c r="W101" s="13"/>
      <c r="X101" s="80"/>
      <c r="Y101" s="80"/>
      <c r="Z101" s="80"/>
      <c r="AA101" s="45"/>
      <c r="AB101" s="53"/>
      <c r="AC101" s="168"/>
      <c r="AD101" s="168"/>
    </row>
    <row r="102" spans="1:30" s="41" customFormat="1" hidden="1" x14ac:dyDescent="0.25">
      <c r="A102" s="125" t="s">
        <v>39</v>
      </c>
      <c r="B102" s="52" t="s">
        <v>738</v>
      </c>
      <c r="C102" s="265" t="s">
        <v>40</v>
      </c>
      <c r="D102" s="266"/>
      <c r="E102" s="232"/>
      <c r="F102" s="78">
        <f t="shared" ref="F102:L102" si="68">F103+F104+F105</f>
        <v>0</v>
      </c>
      <c r="G102" s="595">
        <f t="shared" ref="G102:K102" si="69">G103+G104+G105</f>
        <v>0</v>
      </c>
      <c r="H102" s="595">
        <f t="shared" ref="H102:J102" si="70">H103+H104+H105</f>
        <v>0</v>
      </c>
      <c r="I102" s="595">
        <f t="shared" si="70"/>
        <v>0</v>
      </c>
      <c r="J102" s="543">
        <f t="shared" si="70"/>
        <v>0</v>
      </c>
      <c r="K102" s="543">
        <f t="shared" si="69"/>
        <v>0</v>
      </c>
      <c r="L102" s="357">
        <f t="shared" si="68"/>
        <v>0</v>
      </c>
      <c r="M102" s="43">
        <f t="shared" ref="M102:N102" si="71">M103+M104+M105</f>
        <v>0</v>
      </c>
      <c r="N102" s="76">
        <f t="shared" si="71"/>
        <v>0</v>
      </c>
      <c r="O102" s="75">
        <f>O103+O104+O105</f>
        <v>0</v>
      </c>
      <c r="P102" s="13">
        <f t="shared" ref="P102:AA102" si="72">P103+P104+P105</f>
        <v>0</v>
      </c>
      <c r="Q102" s="13">
        <f t="shared" si="72"/>
        <v>0</v>
      </c>
      <c r="R102" s="13">
        <f t="shared" si="72"/>
        <v>0</v>
      </c>
      <c r="S102" s="13">
        <f t="shared" si="72"/>
        <v>0</v>
      </c>
      <c r="T102" s="80">
        <f t="shared" si="72"/>
        <v>0</v>
      </c>
      <c r="U102" s="488">
        <f t="shared" si="38"/>
        <v>0</v>
      </c>
      <c r="V102" s="413">
        <f t="shared" si="72"/>
        <v>0</v>
      </c>
      <c r="W102" s="13">
        <f t="shared" si="72"/>
        <v>0</v>
      </c>
      <c r="X102" s="80">
        <f t="shared" si="72"/>
        <v>0</v>
      </c>
      <c r="Y102" s="80">
        <f t="shared" si="72"/>
        <v>0</v>
      </c>
      <c r="Z102" s="80">
        <f t="shared" si="72"/>
        <v>0</v>
      </c>
      <c r="AA102" s="45">
        <f t="shared" si="72"/>
        <v>0</v>
      </c>
      <c r="AB102" s="53"/>
      <c r="AC102" s="168"/>
      <c r="AD102" s="168"/>
    </row>
    <row r="103" spans="1:30" hidden="1" x14ac:dyDescent="0.25">
      <c r="B103" s="54"/>
      <c r="C103" s="2"/>
      <c r="D103" s="208" t="s">
        <v>320</v>
      </c>
      <c r="E103" s="211"/>
      <c r="F103" s="77"/>
      <c r="G103" s="599"/>
      <c r="H103" s="599"/>
      <c r="I103" s="599"/>
      <c r="J103" s="545"/>
      <c r="K103" s="545"/>
      <c r="L103" s="359"/>
      <c r="M103" s="42"/>
      <c r="N103" s="74">
        <f>L103</f>
        <v>0</v>
      </c>
      <c r="O103" s="73"/>
      <c r="P103" s="1"/>
      <c r="Q103" s="1"/>
      <c r="R103" s="1"/>
      <c r="S103" s="1"/>
      <c r="T103" s="79"/>
      <c r="U103" s="489">
        <f t="shared" si="38"/>
        <v>0</v>
      </c>
      <c r="V103" s="414"/>
      <c r="W103" s="1"/>
      <c r="X103" s="79"/>
      <c r="Y103" s="79"/>
      <c r="Z103" s="79"/>
      <c r="AA103" s="44"/>
      <c r="AB103" s="55"/>
      <c r="AC103" s="168"/>
      <c r="AD103" s="168"/>
    </row>
    <row r="104" spans="1:30" hidden="1" x14ac:dyDescent="0.25">
      <c r="B104" s="54"/>
      <c r="C104" s="2"/>
      <c r="D104" s="208" t="s">
        <v>321</v>
      </c>
      <c r="E104" s="211"/>
      <c r="F104" s="77"/>
      <c r="G104" s="599"/>
      <c r="H104" s="599"/>
      <c r="I104" s="599"/>
      <c r="J104" s="545"/>
      <c r="K104" s="545"/>
      <c r="L104" s="359"/>
      <c r="M104" s="42"/>
      <c r="N104" s="74">
        <f>L104</f>
        <v>0</v>
      </c>
      <c r="O104" s="73"/>
      <c r="P104" s="1"/>
      <c r="Q104" s="1"/>
      <c r="R104" s="1"/>
      <c r="S104" s="1"/>
      <c r="T104" s="79"/>
      <c r="U104" s="489">
        <f t="shared" si="38"/>
        <v>0</v>
      </c>
      <c r="V104" s="414"/>
      <c r="W104" s="1"/>
      <c r="X104" s="79"/>
      <c r="Y104" s="79"/>
      <c r="Z104" s="79"/>
      <c r="AA104" s="44"/>
      <c r="AB104" s="55"/>
      <c r="AC104" s="168"/>
      <c r="AD104" s="168"/>
    </row>
    <row r="105" spans="1:30" hidden="1" x14ac:dyDescent="0.25">
      <c r="B105" s="54"/>
      <c r="C105" s="2"/>
      <c r="D105" s="208" t="s">
        <v>401</v>
      </c>
      <c r="E105" s="211"/>
      <c r="F105" s="77"/>
      <c r="G105" s="599"/>
      <c r="H105" s="599"/>
      <c r="I105" s="599"/>
      <c r="J105" s="545"/>
      <c r="K105" s="545"/>
      <c r="L105" s="359"/>
      <c r="M105" s="42"/>
      <c r="N105" s="74">
        <f>L105</f>
        <v>0</v>
      </c>
      <c r="O105" s="73"/>
      <c r="P105" s="1"/>
      <c r="Q105" s="1"/>
      <c r="R105" s="1"/>
      <c r="S105" s="1"/>
      <c r="T105" s="79"/>
      <c r="U105" s="489">
        <f t="shared" si="38"/>
        <v>0</v>
      </c>
      <c r="V105" s="414"/>
      <c r="W105" s="1"/>
      <c r="X105" s="79"/>
      <c r="Y105" s="79"/>
      <c r="Z105" s="79"/>
      <c r="AA105" s="44"/>
      <c r="AB105" s="55"/>
      <c r="AC105" s="168"/>
      <c r="AD105" s="168"/>
    </row>
    <row r="106" spans="1:30" s="18" customFormat="1" hidden="1" x14ac:dyDescent="0.25">
      <c r="A106" s="125" t="s">
        <v>41</v>
      </c>
      <c r="B106" s="90" t="s">
        <v>739</v>
      </c>
      <c r="C106" s="803" t="s">
        <v>42</v>
      </c>
      <c r="D106" s="804"/>
      <c r="E106" s="804"/>
      <c r="F106" s="91">
        <f t="shared" ref="F106:L106" si="73">F107+F108+F109+F110+F111+F112+F113+F114+F115+F116+F117+F118</f>
        <v>0</v>
      </c>
      <c r="G106" s="598">
        <f t="shared" ref="G106:K106" si="74">G107+G108+G109+G110+G111+G112+G113+G114+G115+G116+G117+G118</f>
        <v>0</v>
      </c>
      <c r="H106" s="598">
        <f t="shared" ref="H106:J106" si="75">H107+H108+H109+H110+H111+H112+H113+H114+H115+H116+H117+H118</f>
        <v>0</v>
      </c>
      <c r="I106" s="598">
        <f t="shared" si="75"/>
        <v>0</v>
      </c>
      <c r="J106" s="544">
        <f t="shared" si="75"/>
        <v>0</v>
      </c>
      <c r="K106" s="544">
        <f t="shared" si="74"/>
        <v>0</v>
      </c>
      <c r="L106" s="358">
        <f t="shared" si="73"/>
        <v>0</v>
      </c>
      <c r="M106" s="95">
        <f t="shared" ref="M106:AA106" si="76">M107+M108+M109+M110+M111+M112+M113+M114+M115+M116+M117+M118</f>
        <v>0</v>
      </c>
      <c r="N106" s="94">
        <f t="shared" si="76"/>
        <v>0</v>
      </c>
      <c r="O106" s="92">
        <f t="shared" si="76"/>
        <v>0</v>
      </c>
      <c r="P106" s="93">
        <f t="shared" si="76"/>
        <v>0</v>
      </c>
      <c r="Q106" s="93">
        <f t="shared" si="76"/>
        <v>0</v>
      </c>
      <c r="R106" s="93">
        <f t="shared" si="76"/>
        <v>0</v>
      </c>
      <c r="S106" s="93">
        <f t="shared" si="76"/>
        <v>0</v>
      </c>
      <c r="T106" s="96">
        <f t="shared" si="76"/>
        <v>0</v>
      </c>
      <c r="U106" s="487">
        <f t="shared" si="38"/>
        <v>0</v>
      </c>
      <c r="V106" s="412">
        <f t="shared" si="76"/>
        <v>0</v>
      </c>
      <c r="W106" s="93">
        <f t="shared" si="76"/>
        <v>0</v>
      </c>
      <c r="X106" s="96">
        <f t="shared" si="76"/>
        <v>0</v>
      </c>
      <c r="Y106" s="96">
        <f t="shared" si="76"/>
        <v>0</v>
      </c>
      <c r="Z106" s="96">
        <f t="shared" si="76"/>
        <v>0</v>
      </c>
      <c r="AA106" s="97">
        <f t="shared" si="76"/>
        <v>0</v>
      </c>
      <c r="AB106" s="51"/>
      <c r="AC106" s="168"/>
      <c r="AD106" s="168"/>
    </row>
    <row r="107" spans="1:30" hidden="1" x14ac:dyDescent="0.25">
      <c r="B107" s="54"/>
      <c r="C107" s="2"/>
      <c r="D107" s="801" t="s">
        <v>322</v>
      </c>
      <c r="E107" s="801"/>
      <c r="F107" s="77"/>
      <c r="G107" s="599"/>
      <c r="H107" s="599"/>
      <c r="I107" s="599"/>
      <c r="J107" s="545"/>
      <c r="K107" s="545"/>
      <c r="L107" s="359"/>
      <c r="M107" s="42"/>
      <c r="N107" s="74">
        <f t="shared" ref="N107:N118" si="77">L107</f>
        <v>0</v>
      </c>
      <c r="O107" s="73"/>
      <c r="P107" s="1"/>
      <c r="Q107" s="1"/>
      <c r="R107" s="1"/>
      <c r="S107" s="1"/>
      <c r="T107" s="79"/>
      <c r="U107" s="489">
        <f t="shared" si="38"/>
        <v>0</v>
      </c>
      <c r="V107" s="414"/>
      <c r="W107" s="1"/>
      <c r="X107" s="79"/>
      <c r="Y107" s="79"/>
      <c r="Z107" s="79"/>
      <c r="AA107" s="44"/>
      <c r="AB107" s="55"/>
      <c r="AC107" s="168"/>
      <c r="AD107" s="168" t="e">
        <f>AC107-#REF!</f>
        <v>#REF!</v>
      </c>
    </row>
    <row r="108" spans="1:30" hidden="1" x14ac:dyDescent="0.25">
      <c r="B108" s="54"/>
      <c r="C108" s="2"/>
      <c r="D108" s="801" t="s">
        <v>323</v>
      </c>
      <c r="E108" s="801"/>
      <c r="F108" s="77"/>
      <c r="G108" s="599"/>
      <c r="H108" s="599"/>
      <c r="I108" s="599"/>
      <c r="J108" s="545"/>
      <c r="K108" s="545"/>
      <c r="L108" s="359"/>
      <c r="M108" s="42"/>
      <c r="N108" s="74">
        <f t="shared" si="77"/>
        <v>0</v>
      </c>
      <c r="O108" s="73"/>
      <c r="P108" s="1"/>
      <c r="Q108" s="1"/>
      <c r="R108" s="1"/>
      <c r="S108" s="1"/>
      <c r="T108" s="79"/>
      <c r="U108" s="489">
        <f t="shared" si="38"/>
        <v>0</v>
      </c>
      <c r="V108" s="414"/>
      <c r="W108" s="1"/>
      <c r="X108" s="79"/>
      <c r="Y108" s="79"/>
      <c r="Z108" s="79"/>
      <c r="AA108" s="44"/>
      <c r="AB108" s="55"/>
      <c r="AC108" s="168"/>
      <c r="AD108" s="168" t="e">
        <f>AC108-#REF!</f>
        <v>#REF!</v>
      </c>
    </row>
    <row r="109" spans="1:30" hidden="1" x14ac:dyDescent="0.25">
      <c r="B109" s="54"/>
      <c r="C109" s="2"/>
      <c r="D109" s="801" t="s">
        <v>324</v>
      </c>
      <c r="E109" s="801"/>
      <c r="F109" s="77"/>
      <c r="G109" s="599"/>
      <c r="H109" s="599"/>
      <c r="I109" s="599"/>
      <c r="J109" s="545"/>
      <c r="K109" s="545"/>
      <c r="L109" s="359"/>
      <c r="M109" s="42"/>
      <c r="N109" s="74">
        <f t="shared" si="77"/>
        <v>0</v>
      </c>
      <c r="O109" s="73"/>
      <c r="P109" s="1"/>
      <c r="Q109" s="1"/>
      <c r="R109" s="1"/>
      <c r="S109" s="1"/>
      <c r="T109" s="79"/>
      <c r="U109" s="489">
        <f t="shared" si="38"/>
        <v>0</v>
      </c>
      <c r="V109" s="414"/>
      <c r="W109" s="1"/>
      <c r="X109" s="79"/>
      <c r="Y109" s="79"/>
      <c r="Z109" s="79"/>
      <c r="AA109" s="44"/>
      <c r="AB109" s="55"/>
      <c r="AC109" s="168"/>
      <c r="AD109" s="168" t="e">
        <f>AC109-#REF!</f>
        <v>#REF!</v>
      </c>
    </row>
    <row r="110" spans="1:30" hidden="1" x14ac:dyDescent="0.25">
      <c r="B110" s="54"/>
      <c r="C110" s="2"/>
      <c r="D110" s="801" t="s">
        <v>325</v>
      </c>
      <c r="E110" s="801"/>
      <c r="F110" s="77"/>
      <c r="G110" s="599"/>
      <c r="H110" s="599"/>
      <c r="I110" s="599"/>
      <c r="J110" s="545"/>
      <c r="K110" s="545"/>
      <c r="L110" s="359"/>
      <c r="M110" s="42"/>
      <c r="N110" s="74">
        <f t="shared" si="77"/>
        <v>0</v>
      </c>
      <c r="O110" s="73"/>
      <c r="P110" s="1"/>
      <c r="Q110" s="1"/>
      <c r="R110" s="1"/>
      <c r="S110" s="1"/>
      <c r="T110" s="79"/>
      <c r="U110" s="489">
        <f t="shared" si="38"/>
        <v>0</v>
      </c>
      <c r="V110" s="414"/>
      <c r="W110" s="1"/>
      <c r="X110" s="79"/>
      <c r="Y110" s="79"/>
      <c r="Z110" s="79"/>
      <c r="AA110" s="44"/>
      <c r="AB110" s="55"/>
      <c r="AC110" s="168"/>
      <c r="AD110" s="168" t="e">
        <f>AC110-#REF!</f>
        <v>#REF!</v>
      </c>
    </row>
    <row r="111" spans="1:30" hidden="1" x14ac:dyDescent="0.25">
      <c r="B111" s="54"/>
      <c r="C111" s="2"/>
      <c r="D111" s="801" t="s">
        <v>326</v>
      </c>
      <c r="E111" s="801"/>
      <c r="F111" s="77"/>
      <c r="G111" s="599"/>
      <c r="H111" s="599"/>
      <c r="I111" s="599"/>
      <c r="J111" s="545"/>
      <c r="K111" s="545"/>
      <c r="L111" s="359"/>
      <c r="M111" s="42"/>
      <c r="N111" s="74">
        <f t="shared" si="77"/>
        <v>0</v>
      </c>
      <c r="O111" s="73"/>
      <c r="P111" s="1"/>
      <c r="Q111" s="1"/>
      <c r="R111" s="1"/>
      <c r="S111" s="1"/>
      <c r="T111" s="79"/>
      <c r="U111" s="489">
        <f t="shared" si="38"/>
        <v>0</v>
      </c>
      <c r="V111" s="414"/>
      <c r="W111" s="1"/>
      <c r="X111" s="79"/>
      <c r="Y111" s="79"/>
      <c r="Z111" s="79"/>
      <c r="AA111" s="44"/>
      <c r="AB111" s="55"/>
      <c r="AC111" s="168"/>
      <c r="AD111" s="168" t="e">
        <f>AC111-#REF!</f>
        <v>#REF!</v>
      </c>
    </row>
    <row r="112" spans="1:30" hidden="1" x14ac:dyDescent="0.25">
      <c r="B112" s="54"/>
      <c r="C112" s="2"/>
      <c r="D112" s="801" t="s">
        <v>327</v>
      </c>
      <c r="E112" s="801"/>
      <c r="F112" s="77"/>
      <c r="G112" s="599"/>
      <c r="H112" s="599"/>
      <c r="I112" s="599"/>
      <c r="J112" s="545"/>
      <c r="K112" s="545"/>
      <c r="L112" s="359"/>
      <c r="M112" s="42"/>
      <c r="N112" s="74">
        <f t="shared" si="77"/>
        <v>0</v>
      </c>
      <c r="O112" s="73"/>
      <c r="P112" s="1"/>
      <c r="Q112" s="1"/>
      <c r="R112" s="1"/>
      <c r="S112" s="1"/>
      <c r="T112" s="79"/>
      <c r="U112" s="489">
        <f t="shared" si="38"/>
        <v>0</v>
      </c>
      <c r="V112" s="414"/>
      <c r="W112" s="1"/>
      <c r="X112" s="79"/>
      <c r="Y112" s="79"/>
      <c r="Z112" s="79"/>
      <c r="AA112" s="44"/>
      <c r="AB112" s="55"/>
      <c r="AC112" s="168"/>
      <c r="AD112" s="168" t="e">
        <f>AC112-#REF!</f>
        <v>#REF!</v>
      </c>
    </row>
    <row r="113" spans="1:30" hidden="1" x14ac:dyDescent="0.25">
      <c r="B113" s="54"/>
      <c r="C113" s="2"/>
      <c r="D113" s="801" t="s">
        <v>328</v>
      </c>
      <c r="E113" s="801"/>
      <c r="F113" s="77"/>
      <c r="G113" s="599"/>
      <c r="H113" s="599"/>
      <c r="I113" s="599"/>
      <c r="J113" s="545"/>
      <c r="K113" s="545"/>
      <c r="L113" s="359"/>
      <c r="M113" s="42"/>
      <c r="N113" s="74">
        <f t="shared" si="77"/>
        <v>0</v>
      </c>
      <c r="O113" s="73"/>
      <c r="P113" s="1"/>
      <c r="Q113" s="1"/>
      <c r="R113" s="1"/>
      <c r="S113" s="1"/>
      <c r="T113" s="79"/>
      <c r="U113" s="489">
        <f t="shared" si="38"/>
        <v>0</v>
      </c>
      <c r="V113" s="414"/>
      <c r="W113" s="1"/>
      <c r="X113" s="79"/>
      <c r="Y113" s="79"/>
      <c r="Z113" s="79"/>
      <c r="AA113" s="44"/>
      <c r="AB113" s="55"/>
      <c r="AC113" s="168"/>
      <c r="AD113" s="168" t="e">
        <f>AC113-#REF!</f>
        <v>#REF!</v>
      </c>
    </row>
    <row r="114" spans="1:30" hidden="1" x14ac:dyDescent="0.25">
      <c r="B114" s="54"/>
      <c r="C114" s="2"/>
      <c r="D114" s="801" t="s">
        <v>329</v>
      </c>
      <c r="E114" s="801"/>
      <c r="F114" s="77"/>
      <c r="G114" s="599"/>
      <c r="H114" s="599"/>
      <c r="I114" s="599"/>
      <c r="J114" s="545"/>
      <c r="K114" s="545"/>
      <c r="L114" s="359"/>
      <c r="M114" s="42"/>
      <c r="N114" s="74">
        <f t="shared" si="77"/>
        <v>0</v>
      </c>
      <c r="O114" s="73"/>
      <c r="P114" s="1"/>
      <c r="Q114" s="1"/>
      <c r="R114" s="1"/>
      <c r="S114" s="1"/>
      <c r="T114" s="79"/>
      <c r="U114" s="489">
        <f t="shared" si="38"/>
        <v>0</v>
      </c>
      <c r="V114" s="414"/>
      <c r="W114" s="1"/>
      <c r="X114" s="79"/>
      <c r="Y114" s="79"/>
      <c r="Z114" s="79"/>
      <c r="AA114" s="44"/>
      <c r="AB114" s="55"/>
      <c r="AC114" s="168"/>
      <c r="AD114" s="168" t="e">
        <f>AC114-#REF!</f>
        <v>#REF!</v>
      </c>
    </row>
    <row r="115" spans="1:30" hidden="1" x14ac:dyDescent="0.25">
      <c r="B115" s="54"/>
      <c r="C115" s="2"/>
      <c r="D115" s="801" t="s">
        <v>330</v>
      </c>
      <c r="E115" s="801"/>
      <c r="F115" s="77"/>
      <c r="G115" s="599"/>
      <c r="H115" s="599"/>
      <c r="I115" s="599"/>
      <c r="J115" s="545"/>
      <c r="K115" s="545"/>
      <c r="L115" s="359"/>
      <c r="M115" s="42"/>
      <c r="N115" s="74">
        <f t="shared" si="77"/>
        <v>0</v>
      </c>
      <c r="O115" s="73"/>
      <c r="P115" s="1"/>
      <c r="Q115" s="1"/>
      <c r="R115" s="1"/>
      <c r="S115" s="1"/>
      <c r="T115" s="79"/>
      <c r="U115" s="489">
        <f t="shared" si="38"/>
        <v>0</v>
      </c>
      <c r="V115" s="414"/>
      <c r="W115" s="1"/>
      <c r="X115" s="79"/>
      <c r="Y115" s="79"/>
      <c r="Z115" s="79"/>
      <c r="AA115" s="44"/>
      <c r="AB115" s="55"/>
      <c r="AC115" s="168"/>
      <c r="AD115" s="168" t="e">
        <f>AC115-#REF!</f>
        <v>#REF!</v>
      </c>
    </row>
    <row r="116" spans="1:30" hidden="1" x14ac:dyDescent="0.25">
      <c r="B116" s="56"/>
      <c r="C116" s="20"/>
      <c r="D116" s="801" t="s">
        <v>860</v>
      </c>
      <c r="E116" s="813"/>
      <c r="F116" s="77"/>
      <c r="G116" s="599"/>
      <c r="H116" s="599"/>
      <c r="I116" s="599"/>
      <c r="J116" s="545"/>
      <c r="K116" s="545"/>
      <c r="L116" s="359"/>
      <c r="M116" s="42"/>
      <c r="N116" s="74">
        <f t="shared" si="77"/>
        <v>0</v>
      </c>
      <c r="O116" s="73"/>
      <c r="P116" s="1"/>
      <c r="Q116" s="1"/>
      <c r="R116" s="1"/>
      <c r="S116" s="1"/>
      <c r="T116" s="79"/>
      <c r="U116" s="489">
        <f t="shared" si="38"/>
        <v>0</v>
      </c>
      <c r="V116" s="414"/>
      <c r="W116" s="1"/>
      <c r="X116" s="79"/>
      <c r="Y116" s="79"/>
      <c r="Z116" s="79"/>
      <c r="AA116" s="44"/>
      <c r="AB116" s="55"/>
      <c r="AC116" s="168"/>
      <c r="AD116" s="168"/>
    </row>
    <row r="117" spans="1:30" hidden="1" x14ac:dyDescent="0.25">
      <c r="B117" s="56"/>
      <c r="C117" s="20"/>
      <c r="D117" s="801" t="s">
        <v>861</v>
      </c>
      <c r="E117" s="813"/>
      <c r="F117" s="77"/>
      <c r="G117" s="599"/>
      <c r="H117" s="599"/>
      <c r="I117" s="599"/>
      <c r="J117" s="545"/>
      <c r="K117" s="545"/>
      <c r="L117" s="359"/>
      <c r="M117" s="42"/>
      <c r="N117" s="74">
        <f t="shared" si="77"/>
        <v>0</v>
      </c>
      <c r="O117" s="73"/>
      <c r="P117" s="1"/>
      <c r="Q117" s="1"/>
      <c r="R117" s="1"/>
      <c r="S117" s="1"/>
      <c r="T117" s="79"/>
      <c r="U117" s="489">
        <f t="shared" si="38"/>
        <v>0</v>
      </c>
      <c r="V117" s="414"/>
      <c r="W117" s="1"/>
      <c r="X117" s="79"/>
      <c r="Y117" s="79"/>
      <c r="Z117" s="79"/>
      <c r="AA117" s="44"/>
      <c r="AB117" s="55"/>
      <c r="AC117" s="168"/>
      <c r="AD117" s="168"/>
    </row>
    <row r="118" spans="1:30" ht="15.75" hidden="1" thickBot="1" x14ac:dyDescent="0.3">
      <c r="B118" s="56"/>
      <c r="C118" s="20"/>
      <c r="D118" s="806" t="s">
        <v>331</v>
      </c>
      <c r="E118" s="806"/>
      <c r="F118" s="77"/>
      <c r="G118" s="599"/>
      <c r="H118" s="599"/>
      <c r="I118" s="599"/>
      <c r="J118" s="545"/>
      <c r="K118" s="545"/>
      <c r="L118" s="359"/>
      <c r="M118" s="42"/>
      <c r="N118" s="74">
        <f t="shared" si="77"/>
        <v>0</v>
      </c>
      <c r="O118" s="73"/>
      <c r="P118" s="1"/>
      <c r="Q118" s="1"/>
      <c r="R118" s="1"/>
      <c r="S118" s="1"/>
      <c r="T118" s="79"/>
      <c r="U118" s="489">
        <f t="shared" si="38"/>
        <v>0</v>
      </c>
      <c r="V118" s="414"/>
      <c r="W118" s="1"/>
      <c r="X118" s="79"/>
      <c r="Y118" s="79"/>
      <c r="Z118" s="79"/>
      <c r="AA118" s="44"/>
      <c r="AB118" s="55"/>
      <c r="AC118" s="168"/>
      <c r="AD118" s="168"/>
    </row>
    <row r="119" spans="1:30" ht="15.75" thickBot="1" x14ac:dyDescent="0.3">
      <c r="B119" s="98" t="s">
        <v>43</v>
      </c>
      <c r="C119" s="807" t="s">
        <v>44</v>
      </c>
      <c r="D119" s="808"/>
      <c r="E119" s="808"/>
      <c r="F119" s="83">
        <f t="shared" ref="F119:AA119" si="78">F120+F121+F125+F128+F136+F137+F138+F139+F145+F148+F149</f>
        <v>0</v>
      </c>
      <c r="G119" s="596">
        <f t="shared" ref="G119:K119" si="79">G120+G121+G125+G128+G136+G137+G138+G139+G145+G148+G149</f>
        <v>53511</v>
      </c>
      <c r="H119" s="596">
        <f t="shared" ref="H119:J119" si="80">H120+H121+H125+H128+H136+H137+H138+H139+H145+H148+H149</f>
        <v>89768</v>
      </c>
      <c r="I119" s="596">
        <f t="shared" si="80"/>
        <v>90948</v>
      </c>
      <c r="J119" s="541">
        <f t="shared" si="80"/>
        <v>182735</v>
      </c>
      <c r="K119" s="541">
        <f t="shared" si="79"/>
        <v>183625</v>
      </c>
      <c r="L119" s="355">
        <f t="shared" si="78"/>
        <v>183625</v>
      </c>
      <c r="M119" s="87">
        <f t="shared" si="78"/>
        <v>183625</v>
      </c>
      <c r="N119" s="86">
        <f t="shared" si="78"/>
        <v>0</v>
      </c>
      <c r="O119" s="84">
        <f t="shared" si="78"/>
        <v>295</v>
      </c>
      <c r="P119" s="85">
        <f t="shared" si="78"/>
        <v>40000</v>
      </c>
      <c r="Q119" s="85">
        <f t="shared" si="78"/>
        <v>12016</v>
      </c>
      <c r="R119" s="85">
        <f t="shared" si="78"/>
        <v>0</v>
      </c>
      <c r="S119" s="85">
        <f t="shared" si="78"/>
        <v>1200</v>
      </c>
      <c r="T119" s="88">
        <f t="shared" si="78"/>
        <v>9022</v>
      </c>
      <c r="U119" s="484">
        <f t="shared" si="38"/>
        <v>62533</v>
      </c>
      <c r="V119" s="409">
        <f t="shared" si="78"/>
        <v>27235</v>
      </c>
      <c r="W119" s="85">
        <f t="shared" si="78"/>
        <v>0</v>
      </c>
      <c r="X119" s="88">
        <f t="shared" si="78"/>
        <v>1180</v>
      </c>
      <c r="Y119" s="88">
        <f t="shared" si="78"/>
        <v>65499</v>
      </c>
      <c r="Z119" s="88">
        <f t="shared" si="78"/>
        <v>26288</v>
      </c>
      <c r="AA119" s="89">
        <f t="shared" si="78"/>
        <v>890</v>
      </c>
      <c r="AB119" s="51"/>
      <c r="AC119" s="168"/>
    </row>
    <row r="120" spans="1:30" s="41" customFormat="1" hidden="1" x14ac:dyDescent="0.25">
      <c r="A120" s="125" t="s">
        <v>45</v>
      </c>
      <c r="B120" s="123" t="s">
        <v>740</v>
      </c>
      <c r="C120" s="809" t="s">
        <v>402</v>
      </c>
      <c r="D120" s="810"/>
      <c r="E120" s="810"/>
      <c r="F120" s="107"/>
      <c r="G120" s="600"/>
      <c r="H120" s="600"/>
      <c r="I120" s="600"/>
      <c r="J120" s="546"/>
      <c r="K120" s="546"/>
      <c r="L120" s="360"/>
      <c r="M120" s="111"/>
      <c r="N120" s="110"/>
      <c r="O120" s="108"/>
      <c r="P120" s="109"/>
      <c r="Q120" s="109"/>
      <c r="R120" s="109"/>
      <c r="S120" s="109"/>
      <c r="T120" s="112"/>
      <c r="U120" s="491">
        <f t="shared" si="38"/>
        <v>0</v>
      </c>
      <c r="V120" s="416"/>
      <c r="W120" s="109"/>
      <c r="X120" s="112"/>
      <c r="Y120" s="112"/>
      <c r="Z120" s="112"/>
      <c r="AA120" s="113"/>
      <c r="AB120" s="53"/>
      <c r="AC120" s="168"/>
    </row>
    <row r="121" spans="1:30" s="41" customFormat="1" x14ac:dyDescent="0.25">
      <c r="A121" s="125" t="s">
        <v>46</v>
      </c>
      <c r="B121" s="106" t="s">
        <v>741</v>
      </c>
      <c r="C121" s="811" t="s">
        <v>47</v>
      </c>
      <c r="D121" s="812"/>
      <c r="E121" s="812"/>
      <c r="F121" s="107">
        <f t="shared" ref="F121:L121" si="81">F122+F123+F124</f>
        <v>0</v>
      </c>
      <c r="G121" s="600">
        <f t="shared" ref="G121:K121" si="82">G122+G123+G124</f>
        <v>40000</v>
      </c>
      <c r="H121" s="600">
        <f t="shared" ref="H121:J121" si="83">H122+H123+H124</f>
        <v>40000</v>
      </c>
      <c r="I121" s="600">
        <f t="shared" si="83"/>
        <v>40000</v>
      </c>
      <c r="J121" s="546">
        <f t="shared" si="83"/>
        <v>40000</v>
      </c>
      <c r="K121" s="546">
        <f t="shared" si="82"/>
        <v>40890</v>
      </c>
      <c r="L121" s="360">
        <f t="shared" si="81"/>
        <v>40890</v>
      </c>
      <c r="M121" s="111">
        <f t="shared" ref="M121:N121" si="84">M122+M123+M124</f>
        <v>40890</v>
      </c>
      <c r="N121" s="110">
        <f t="shared" si="84"/>
        <v>0</v>
      </c>
      <c r="O121" s="108">
        <f>O122+O123+O124</f>
        <v>0</v>
      </c>
      <c r="P121" s="109">
        <f t="shared" ref="P121:AA121" si="85">P122+P123+P124</f>
        <v>40000</v>
      </c>
      <c r="Q121" s="109">
        <f t="shared" si="85"/>
        <v>0</v>
      </c>
      <c r="R121" s="109">
        <f t="shared" si="85"/>
        <v>0</v>
      </c>
      <c r="S121" s="109">
        <f t="shared" si="85"/>
        <v>0</v>
      </c>
      <c r="T121" s="112">
        <f t="shared" si="85"/>
        <v>0</v>
      </c>
      <c r="U121" s="491">
        <f t="shared" si="38"/>
        <v>40000</v>
      </c>
      <c r="V121" s="416">
        <f t="shared" si="85"/>
        <v>0</v>
      </c>
      <c r="W121" s="109">
        <f t="shared" si="85"/>
        <v>0</v>
      </c>
      <c r="X121" s="112">
        <f t="shared" si="85"/>
        <v>0</v>
      </c>
      <c r="Y121" s="112">
        <f t="shared" si="85"/>
        <v>0</v>
      </c>
      <c r="Z121" s="112">
        <f t="shared" si="85"/>
        <v>0</v>
      </c>
      <c r="AA121" s="113">
        <f t="shared" si="85"/>
        <v>890</v>
      </c>
      <c r="AB121" s="53"/>
      <c r="AC121" s="168"/>
    </row>
    <row r="122" spans="1:30" s="189" customFormat="1" hidden="1" x14ac:dyDescent="0.25">
      <c r="A122" s="125"/>
      <c r="B122" s="169"/>
      <c r="C122" s="178"/>
      <c r="D122" s="814" t="s">
        <v>332</v>
      </c>
      <c r="E122" s="814"/>
      <c r="F122" s="181"/>
      <c r="G122" s="601">
        <f>SUM(N122:Z122)</f>
        <v>0</v>
      </c>
      <c r="H122" s="601">
        <f>SUM(M122:Y122)</f>
        <v>0</v>
      </c>
      <c r="I122" s="601">
        <f>SUM(M122:Y122)</f>
        <v>0</v>
      </c>
      <c r="J122" s="547">
        <f t="shared" ref="J122:L123" si="86">SUM(M122:Y122)</f>
        <v>0</v>
      </c>
      <c r="K122" s="547">
        <f t="shared" si="86"/>
        <v>0</v>
      </c>
      <c r="L122" s="361">
        <f t="shared" si="86"/>
        <v>0</v>
      </c>
      <c r="M122" s="172"/>
      <c r="N122" s="180"/>
      <c r="O122" s="179"/>
      <c r="P122" s="173"/>
      <c r="Q122" s="173"/>
      <c r="R122" s="173"/>
      <c r="S122" s="173"/>
      <c r="T122" s="174"/>
      <c r="U122" s="486">
        <f t="shared" si="38"/>
        <v>0</v>
      </c>
      <c r="V122" s="411"/>
      <c r="W122" s="173"/>
      <c r="X122" s="174"/>
      <c r="Y122" s="174"/>
      <c r="Z122" s="174"/>
      <c r="AA122" s="175"/>
      <c r="AB122" s="212"/>
      <c r="AC122" s="190"/>
    </row>
    <row r="123" spans="1:30" s="189" customFormat="1" hidden="1" x14ac:dyDescent="0.25">
      <c r="A123" s="125"/>
      <c r="B123" s="169"/>
      <c r="C123" s="178"/>
      <c r="D123" s="814" t="s">
        <v>333</v>
      </c>
      <c r="E123" s="814"/>
      <c r="F123" s="181"/>
      <c r="G123" s="601">
        <f>SUM(N123:Z123)</f>
        <v>0</v>
      </c>
      <c r="H123" s="601">
        <f>SUM(M123:Y123)</f>
        <v>0</v>
      </c>
      <c r="I123" s="601">
        <f>SUM(M123:Y123)</f>
        <v>0</v>
      </c>
      <c r="J123" s="547">
        <f t="shared" si="86"/>
        <v>0</v>
      </c>
      <c r="K123" s="547">
        <f t="shared" si="86"/>
        <v>0</v>
      </c>
      <c r="L123" s="361">
        <f t="shared" si="86"/>
        <v>0</v>
      </c>
      <c r="M123" s="172"/>
      <c r="N123" s="180"/>
      <c r="O123" s="179"/>
      <c r="P123" s="173"/>
      <c r="Q123" s="173"/>
      <c r="R123" s="173"/>
      <c r="S123" s="173"/>
      <c r="T123" s="174"/>
      <c r="U123" s="486">
        <f t="shared" si="38"/>
        <v>0</v>
      </c>
      <c r="V123" s="411"/>
      <c r="W123" s="173"/>
      <c r="X123" s="174"/>
      <c r="Y123" s="174"/>
      <c r="Z123" s="174"/>
      <c r="AA123" s="175"/>
      <c r="AB123" s="212"/>
      <c r="AC123" s="190"/>
    </row>
    <row r="124" spans="1:30" s="189" customFormat="1" x14ac:dyDescent="0.25">
      <c r="A124" s="125"/>
      <c r="B124" s="169"/>
      <c r="C124" s="178"/>
      <c r="D124" s="814" t="s">
        <v>403</v>
      </c>
      <c r="E124" s="814"/>
      <c r="F124" s="181">
        <v>0</v>
      </c>
      <c r="G124" s="601">
        <v>40000</v>
      </c>
      <c r="H124" s="601">
        <v>40000</v>
      </c>
      <c r="I124" s="601">
        <v>40000</v>
      </c>
      <c r="J124" s="547">
        <v>40000</v>
      </c>
      <c r="K124" s="547">
        <v>40890</v>
      </c>
      <c r="L124" s="361">
        <f>SUM(U124:AA124)</f>
        <v>40890</v>
      </c>
      <c r="M124" s="172">
        <f>L124</f>
        <v>40890</v>
      </c>
      <c r="N124" s="180"/>
      <c r="O124" s="179"/>
      <c r="P124" s="173">
        <v>40000</v>
      </c>
      <c r="Q124" s="173"/>
      <c r="R124" s="173"/>
      <c r="S124" s="173"/>
      <c r="T124" s="174"/>
      <c r="U124" s="486">
        <f t="shared" si="38"/>
        <v>40000</v>
      </c>
      <c r="V124" s="411"/>
      <c r="W124" s="173"/>
      <c r="X124" s="174"/>
      <c r="Y124" s="174"/>
      <c r="Z124" s="174"/>
      <c r="AA124" s="175">
        <v>890</v>
      </c>
      <c r="AB124" s="212"/>
      <c r="AC124" s="190"/>
    </row>
    <row r="125" spans="1:30" s="41" customFormat="1" x14ac:dyDescent="0.25">
      <c r="A125" s="125" t="s">
        <v>48</v>
      </c>
      <c r="B125" s="106" t="s">
        <v>742</v>
      </c>
      <c r="C125" s="811" t="s">
        <v>49</v>
      </c>
      <c r="D125" s="812"/>
      <c r="E125" s="812"/>
      <c r="F125" s="107">
        <f>F126+F127</f>
        <v>0</v>
      </c>
      <c r="G125" s="600">
        <f t="shared" ref="G125:N125" si="87">G126+G127</f>
        <v>0</v>
      </c>
      <c r="H125" s="600">
        <f t="shared" ref="H125:K125" si="88">H126+H127</f>
        <v>10160</v>
      </c>
      <c r="I125" s="600">
        <f t="shared" ref="I125:J125" si="89">I126+I127</f>
        <v>10160</v>
      </c>
      <c r="J125" s="546">
        <f t="shared" si="89"/>
        <v>101930</v>
      </c>
      <c r="K125" s="546">
        <f t="shared" si="88"/>
        <v>101930</v>
      </c>
      <c r="L125" s="360">
        <f t="shared" si="87"/>
        <v>101930</v>
      </c>
      <c r="M125" s="111">
        <f t="shared" si="87"/>
        <v>101930</v>
      </c>
      <c r="N125" s="110">
        <f t="shared" si="87"/>
        <v>0</v>
      </c>
      <c r="O125" s="108">
        <f t="shared" ref="O125:AA125" si="90">O126+O127</f>
        <v>0</v>
      </c>
      <c r="P125" s="109">
        <f t="shared" si="90"/>
        <v>0</v>
      </c>
      <c r="Q125" s="109">
        <f t="shared" si="90"/>
        <v>0</v>
      </c>
      <c r="R125" s="109">
        <f t="shared" si="90"/>
        <v>0</v>
      </c>
      <c r="S125" s="109">
        <f t="shared" si="90"/>
        <v>0</v>
      </c>
      <c r="T125" s="112">
        <f t="shared" si="90"/>
        <v>0</v>
      </c>
      <c r="U125" s="491">
        <f t="shared" si="38"/>
        <v>0</v>
      </c>
      <c r="V125" s="416">
        <f t="shared" si="90"/>
        <v>10160</v>
      </c>
      <c r="W125" s="109">
        <f t="shared" si="90"/>
        <v>0</v>
      </c>
      <c r="X125" s="112">
        <f t="shared" si="90"/>
        <v>0</v>
      </c>
      <c r="Y125" s="112">
        <f t="shared" si="90"/>
        <v>65484</v>
      </c>
      <c r="Z125" s="112">
        <f t="shared" si="90"/>
        <v>26286</v>
      </c>
      <c r="AA125" s="113">
        <f t="shared" si="90"/>
        <v>0</v>
      </c>
      <c r="AB125" s="53"/>
      <c r="AC125" s="168"/>
    </row>
    <row r="126" spans="1:30" x14ac:dyDescent="0.25">
      <c r="B126" s="169"/>
      <c r="C126" s="178"/>
      <c r="D126" s="814" t="s">
        <v>404</v>
      </c>
      <c r="E126" s="814"/>
      <c r="F126" s="181">
        <v>0</v>
      </c>
      <c r="G126" s="601">
        <v>0</v>
      </c>
      <c r="H126" s="601">
        <v>10160</v>
      </c>
      <c r="I126" s="601">
        <v>10160</v>
      </c>
      <c r="J126" s="547">
        <v>101930</v>
      </c>
      <c r="K126" s="547">
        <v>101930</v>
      </c>
      <c r="L126" s="361">
        <f>SUM(U126:AA126)</f>
        <v>101930</v>
      </c>
      <c r="M126" s="172">
        <f>L126</f>
        <v>101930</v>
      </c>
      <c r="N126" s="180"/>
      <c r="O126" s="179"/>
      <c r="P126" s="173"/>
      <c r="Q126" s="173"/>
      <c r="R126" s="173"/>
      <c r="S126" s="173"/>
      <c r="T126" s="174"/>
      <c r="U126" s="486">
        <f t="shared" si="38"/>
        <v>0</v>
      </c>
      <c r="V126" s="411">
        <v>10160</v>
      </c>
      <c r="W126" s="173"/>
      <c r="X126" s="174"/>
      <c r="Y126" s="174">
        <v>65484</v>
      </c>
      <c r="Z126" s="174">
        <v>26286</v>
      </c>
      <c r="AA126" s="175"/>
      <c r="AB126" s="55"/>
      <c r="AC126" s="168"/>
    </row>
    <row r="127" spans="1:30" hidden="1" x14ac:dyDescent="0.25">
      <c r="B127" s="169"/>
      <c r="C127" s="178"/>
      <c r="D127" s="814" t="s">
        <v>405</v>
      </c>
      <c r="E127" s="814"/>
      <c r="F127" s="181"/>
      <c r="G127" s="601"/>
      <c r="H127" s="601"/>
      <c r="I127" s="601"/>
      <c r="J127" s="547"/>
      <c r="K127" s="547"/>
      <c r="L127" s="361"/>
      <c r="M127" s="172"/>
      <c r="N127" s="180"/>
      <c r="O127" s="179"/>
      <c r="P127" s="173"/>
      <c r="Q127" s="173"/>
      <c r="R127" s="173"/>
      <c r="S127" s="173"/>
      <c r="T127" s="174"/>
      <c r="U127" s="486">
        <f t="shared" si="38"/>
        <v>0</v>
      </c>
      <c r="V127" s="411"/>
      <c r="W127" s="173"/>
      <c r="X127" s="174"/>
      <c r="Y127" s="174"/>
      <c r="Z127" s="174"/>
      <c r="AA127" s="175"/>
      <c r="AB127" s="55"/>
      <c r="AC127" s="168"/>
    </row>
    <row r="128" spans="1:30" s="41" customFormat="1" hidden="1" x14ac:dyDescent="0.25">
      <c r="A128" s="125" t="s">
        <v>50</v>
      </c>
      <c r="B128" s="106" t="s">
        <v>743</v>
      </c>
      <c r="C128" s="811" t="s">
        <v>51</v>
      </c>
      <c r="D128" s="812"/>
      <c r="E128" s="812"/>
      <c r="F128" s="107">
        <f t="shared" ref="F128" si="91">F129+F130+F131+F132+F133+F134+F135</f>
        <v>0</v>
      </c>
      <c r="G128" s="600">
        <f t="shared" ref="G128:G138" si="92">SUM(N128:Z128)</f>
        <v>0</v>
      </c>
      <c r="H128" s="600">
        <f t="shared" ref="H128:H138" si="93">SUM(M128:Y128)</f>
        <v>0</v>
      </c>
      <c r="I128" s="600">
        <f t="shared" ref="I128:I138" si="94">SUM(M128:Y128)</f>
        <v>0</v>
      </c>
      <c r="J128" s="546">
        <f t="shared" ref="J128:L138" si="95">SUM(M128:Y128)</f>
        <v>0</v>
      </c>
      <c r="K128" s="546">
        <f t="shared" si="95"/>
        <v>0</v>
      </c>
      <c r="L128" s="360">
        <f t="shared" si="95"/>
        <v>0</v>
      </c>
      <c r="M128" s="111">
        <f t="shared" ref="M128:N128" si="96">M129+M130+M131+M132+M133+M134+M135</f>
        <v>0</v>
      </c>
      <c r="N128" s="110">
        <f t="shared" si="96"/>
        <v>0</v>
      </c>
      <c r="O128" s="108">
        <f>O129+O130+O131+O132+O133+O134+O135</f>
        <v>0</v>
      </c>
      <c r="P128" s="109">
        <f t="shared" ref="P128:AA128" si="97">P129+P130+P131+P132+P133+P134+P135</f>
        <v>0</v>
      </c>
      <c r="Q128" s="109">
        <f t="shared" si="97"/>
        <v>0</v>
      </c>
      <c r="R128" s="109">
        <f t="shared" si="97"/>
        <v>0</v>
      </c>
      <c r="S128" s="109">
        <f t="shared" si="97"/>
        <v>0</v>
      </c>
      <c r="T128" s="112">
        <f t="shared" si="97"/>
        <v>0</v>
      </c>
      <c r="U128" s="491">
        <f t="shared" si="38"/>
        <v>0</v>
      </c>
      <c r="V128" s="416">
        <f t="shared" si="97"/>
        <v>0</v>
      </c>
      <c r="W128" s="109">
        <f t="shared" si="97"/>
        <v>0</v>
      </c>
      <c r="X128" s="112">
        <f t="shared" si="97"/>
        <v>0</v>
      </c>
      <c r="Y128" s="112">
        <f t="shared" si="97"/>
        <v>0</v>
      </c>
      <c r="Z128" s="112">
        <f t="shared" si="97"/>
        <v>0</v>
      </c>
      <c r="AA128" s="113">
        <f t="shared" si="97"/>
        <v>0</v>
      </c>
      <c r="AB128" s="53"/>
      <c r="AC128" s="168"/>
    </row>
    <row r="129" spans="1:29" hidden="1" x14ac:dyDescent="0.25">
      <c r="B129" s="54"/>
      <c r="C129" s="2"/>
      <c r="D129" s="801" t="s">
        <v>334</v>
      </c>
      <c r="E129" s="801"/>
      <c r="F129" s="77"/>
      <c r="G129" s="599">
        <f t="shared" si="92"/>
        <v>0</v>
      </c>
      <c r="H129" s="599">
        <f t="shared" si="93"/>
        <v>0</v>
      </c>
      <c r="I129" s="599">
        <f t="shared" si="94"/>
        <v>0</v>
      </c>
      <c r="J129" s="545">
        <f t="shared" si="95"/>
        <v>0</v>
      </c>
      <c r="K129" s="545">
        <f t="shared" si="95"/>
        <v>0</v>
      </c>
      <c r="L129" s="359">
        <f t="shared" si="95"/>
        <v>0</v>
      </c>
      <c r="M129" s="42"/>
      <c r="N129" s="74"/>
      <c r="O129" s="73"/>
      <c r="P129" s="1"/>
      <c r="Q129" s="1"/>
      <c r="R129" s="1"/>
      <c r="S129" s="1"/>
      <c r="T129" s="79"/>
      <c r="U129" s="489">
        <f t="shared" si="38"/>
        <v>0</v>
      </c>
      <c r="V129" s="414"/>
      <c r="W129" s="1"/>
      <c r="X129" s="79"/>
      <c r="Y129" s="79"/>
      <c r="Z129" s="79"/>
      <c r="AA129" s="44"/>
      <c r="AB129" s="55"/>
      <c r="AC129" s="168"/>
    </row>
    <row r="130" spans="1:29" ht="27" hidden="1" customHeight="1" x14ac:dyDescent="0.25">
      <c r="B130" s="54"/>
      <c r="C130" s="2"/>
      <c r="D130" s="798" t="s">
        <v>491</v>
      </c>
      <c r="E130" s="798"/>
      <c r="F130" s="77"/>
      <c r="G130" s="599">
        <f t="shared" si="92"/>
        <v>0</v>
      </c>
      <c r="H130" s="599">
        <f t="shared" si="93"/>
        <v>0</v>
      </c>
      <c r="I130" s="599">
        <f t="shared" si="94"/>
        <v>0</v>
      </c>
      <c r="J130" s="545">
        <f t="shared" si="95"/>
        <v>0</v>
      </c>
      <c r="K130" s="545">
        <f t="shared" si="95"/>
        <v>0</v>
      </c>
      <c r="L130" s="359">
        <f t="shared" si="95"/>
        <v>0</v>
      </c>
      <c r="M130" s="42"/>
      <c r="N130" s="74"/>
      <c r="O130" s="73"/>
      <c r="P130" s="1"/>
      <c r="Q130" s="1"/>
      <c r="R130" s="1"/>
      <c r="S130" s="1"/>
      <c r="T130" s="79"/>
      <c r="U130" s="489">
        <f t="shared" si="38"/>
        <v>0</v>
      </c>
      <c r="V130" s="414"/>
      <c r="W130" s="1"/>
      <c r="X130" s="79"/>
      <c r="Y130" s="79"/>
      <c r="Z130" s="79"/>
      <c r="AA130" s="44"/>
      <c r="AB130" s="55"/>
      <c r="AC130" s="168"/>
    </row>
    <row r="131" spans="1:29" hidden="1" x14ac:dyDescent="0.25">
      <c r="B131" s="54"/>
      <c r="C131" s="2"/>
      <c r="D131" s="801" t="s">
        <v>802</v>
      </c>
      <c r="E131" s="801"/>
      <c r="F131" s="77"/>
      <c r="G131" s="599">
        <f t="shared" si="92"/>
        <v>0</v>
      </c>
      <c r="H131" s="599">
        <f t="shared" si="93"/>
        <v>0</v>
      </c>
      <c r="I131" s="599">
        <f t="shared" si="94"/>
        <v>0</v>
      </c>
      <c r="J131" s="545">
        <f t="shared" si="95"/>
        <v>0</v>
      </c>
      <c r="K131" s="545">
        <f t="shared" si="95"/>
        <v>0</v>
      </c>
      <c r="L131" s="359">
        <f t="shared" si="95"/>
        <v>0</v>
      </c>
      <c r="M131" s="42"/>
      <c r="N131" s="74"/>
      <c r="O131" s="73"/>
      <c r="P131" s="1"/>
      <c r="Q131" s="1"/>
      <c r="R131" s="1"/>
      <c r="S131" s="1"/>
      <c r="T131" s="79"/>
      <c r="U131" s="489">
        <f t="shared" si="38"/>
        <v>0</v>
      </c>
      <c r="V131" s="414"/>
      <c r="W131" s="1"/>
      <c r="X131" s="79"/>
      <c r="Y131" s="79"/>
      <c r="Z131" s="79"/>
      <c r="AA131" s="44"/>
      <c r="AB131" s="55"/>
      <c r="AC131" s="168"/>
    </row>
    <row r="132" spans="1:29" hidden="1" x14ac:dyDescent="0.25">
      <c r="B132" s="54"/>
      <c r="C132" s="2"/>
      <c r="D132" s="801" t="s">
        <v>406</v>
      </c>
      <c r="E132" s="801"/>
      <c r="F132" s="77"/>
      <c r="G132" s="599">
        <f t="shared" si="92"/>
        <v>0</v>
      </c>
      <c r="H132" s="599">
        <f t="shared" si="93"/>
        <v>0</v>
      </c>
      <c r="I132" s="599">
        <f t="shared" si="94"/>
        <v>0</v>
      </c>
      <c r="J132" s="545">
        <f t="shared" si="95"/>
        <v>0</v>
      </c>
      <c r="K132" s="545">
        <f t="shared" si="95"/>
        <v>0</v>
      </c>
      <c r="L132" s="359">
        <f t="shared" si="95"/>
        <v>0</v>
      </c>
      <c r="M132" s="42"/>
      <c r="N132" s="74"/>
      <c r="O132" s="73"/>
      <c r="P132" s="1"/>
      <c r="Q132" s="1"/>
      <c r="R132" s="1"/>
      <c r="S132" s="1"/>
      <c r="T132" s="79"/>
      <c r="U132" s="489">
        <f t="shared" si="38"/>
        <v>0</v>
      </c>
      <c r="V132" s="414"/>
      <c r="W132" s="1"/>
      <c r="X132" s="79"/>
      <c r="Y132" s="79"/>
      <c r="Z132" s="79"/>
      <c r="AA132" s="44"/>
      <c r="AB132" s="55"/>
      <c r="AC132" s="168"/>
    </row>
    <row r="133" spans="1:29" hidden="1" x14ac:dyDescent="0.25">
      <c r="B133" s="54"/>
      <c r="C133" s="2"/>
      <c r="D133" s="801" t="s">
        <v>407</v>
      </c>
      <c r="E133" s="801"/>
      <c r="F133" s="77"/>
      <c r="G133" s="599">
        <f t="shared" si="92"/>
        <v>0</v>
      </c>
      <c r="H133" s="599">
        <f t="shared" si="93"/>
        <v>0</v>
      </c>
      <c r="I133" s="599">
        <f t="shared" si="94"/>
        <v>0</v>
      </c>
      <c r="J133" s="545">
        <f t="shared" si="95"/>
        <v>0</v>
      </c>
      <c r="K133" s="545">
        <f t="shared" si="95"/>
        <v>0</v>
      </c>
      <c r="L133" s="359">
        <f t="shared" si="95"/>
        <v>0</v>
      </c>
      <c r="M133" s="42"/>
      <c r="N133" s="74"/>
      <c r="O133" s="73"/>
      <c r="P133" s="1"/>
      <c r="Q133" s="1"/>
      <c r="R133" s="1"/>
      <c r="S133" s="1"/>
      <c r="T133" s="79"/>
      <c r="U133" s="489">
        <f t="shared" si="38"/>
        <v>0</v>
      </c>
      <c r="V133" s="414"/>
      <c r="W133" s="1"/>
      <c r="X133" s="79"/>
      <c r="Y133" s="79"/>
      <c r="Z133" s="79"/>
      <c r="AA133" s="44"/>
      <c r="AB133" s="55"/>
      <c r="AC133" s="168"/>
    </row>
    <row r="134" spans="1:29" hidden="1" x14ac:dyDescent="0.25">
      <c r="B134" s="54"/>
      <c r="C134" s="2"/>
      <c r="D134" s="801" t="s">
        <v>335</v>
      </c>
      <c r="E134" s="801"/>
      <c r="F134" s="77"/>
      <c r="G134" s="599">
        <f t="shared" si="92"/>
        <v>0</v>
      </c>
      <c r="H134" s="599">
        <f t="shared" si="93"/>
        <v>0</v>
      </c>
      <c r="I134" s="599">
        <f t="shared" si="94"/>
        <v>0</v>
      </c>
      <c r="J134" s="545">
        <f t="shared" si="95"/>
        <v>0</v>
      </c>
      <c r="K134" s="545">
        <f t="shared" si="95"/>
        <v>0</v>
      </c>
      <c r="L134" s="359">
        <f t="shared" si="95"/>
        <v>0</v>
      </c>
      <c r="M134" s="42"/>
      <c r="N134" s="74"/>
      <c r="O134" s="73"/>
      <c r="P134" s="1"/>
      <c r="Q134" s="1"/>
      <c r="R134" s="1"/>
      <c r="S134" s="1"/>
      <c r="T134" s="79"/>
      <c r="U134" s="489">
        <f t="shared" ref="U134:U197" si="98">SUM(O134:T134)</f>
        <v>0</v>
      </c>
      <c r="V134" s="414"/>
      <c r="W134" s="1"/>
      <c r="X134" s="79"/>
      <c r="Y134" s="79"/>
      <c r="Z134" s="79"/>
      <c r="AA134" s="44"/>
      <c r="AB134" s="55"/>
      <c r="AC134" s="168"/>
    </row>
    <row r="135" spans="1:29" hidden="1" x14ac:dyDescent="0.25">
      <c r="B135" s="54"/>
      <c r="C135" s="2"/>
      <c r="D135" s="801" t="s">
        <v>408</v>
      </c>
      <c r="E135" s="801"/>
      <c r="F135" s="77"/>
      <c r="G135" s="599">
        <f t="shared" si="92"/>
        <v>0</v>
      </c>
      <c r="H135" s="599">
        <f t="shared" si="93"/>
        <v>0</v>
      </c>
      <c r="I135" s="599">
        <f t="shared" si="94"/>
        <v>0</v>
      </c>
      <c r="J135" s="545">
        <f t="shared" si="95"/>
        <v>0</v>
      </c>
      <c r="K135" s="545">
        <f t="shared" si="95"/>
        <v>0</v>
      </c>
      <c r="L135" s="359">
        <f t="shared" si="95"/>
        <v>0</v>
      </c>
      <c r="M135" s="42"/>
      <c r="N135" s="74"/>
      <c r="O135" s="73"/>
      <c r="P135" s="1"/>
      <c r="Q135" s="1"/>
      <c r="R135" s="1"/>
      <c r="S135" s="1"/>
      <c r="T135" s="79"/>
      <c r="U135" s="489">
        <f t="shared" si="98"/>
        <v>0</v>
      </c>
      <c r="V135" s="414"/>
      <c r="W135" s="1"/>
      <c r="X135" s="79"/>
      <c r="Y135" s="79"/>
      <c r="Z135" s="79"/>
      <c r="AA135" s="44"/>
      <c r="AB135" s="55"/>
      <c r="AC135" s="168"/>
    </row>
    <row r="136" spans="1:29" s="41" customFormat="1" hidden="1" x14ac:dyDescent="0.25">
      <c r="A136" s="125" t="s">
        <v>52</v>
      </c>
      <c r="B136" s="106" t="s">
        <v>744</v>
      </c>
      <c r="C136" s="811" t="s">
        <v>409</v>
      </c>
      <c r="D136" s="812"/>
      <c r="E136" s="812"/>
      <c r="F136" s="107"/>
      <c r="G136" s="600">
        <f t="shared" si="92"/>
        <v>0</v>
      </c>
      <c r="H136" s="600">
        <f t="shared" si="93"/>
        <v>0</v>
      </c>
      <c r="I136" s="600">
        <f t="shared" si="94"/>
        <v>0</v>
      </c>
      <c r="J136" s="546">
        <f t="shared" si="95"/>
        <v>0</v>
      </c>
      <c r="K136" s="546">
        <f t="shared" si="95"/>
        <v>0</v>
      </c>
      <c r="L136" s="360">
        <f t="shared" si="95"/>
        <v>0</v>
      </c>
      <c r="M136" s="111"/>
      <c r="N136" s="110"/>
      <c r="O136" s="108"/>
      <c r="P136" s="109"/>
      <c r="Q136" s="109"/>
      <c r="R136" s="109"/>
      <c r="S136" s="109"/>
      <c r="T136" s="112"/>
      <c r="U136" s="491">
        <f t="shared" si="98"/>
        <v>0</v>
      </c>
      <c r="V136" s="416"/>
      <c r="W136" s="109"/>
      <c r="X136" s="112"/>
      <c r="Y136" s="112"/>
      <c r="Z136" s="112"/>
      <c r="AA136" s="113"/>
      <c r="AB136" s="53"/>
      <c r="AC136" s="168"/>
    </row>
    <row r="137" spans="1:29" s="41" customFormat="1" hidden="1" x14ac:dyDescent="0.25">
      <c r="A137" s="125" t="s">
        <v>53</v>
      </c>
      <c r="B137" s="106" t="s">
        <v>745</v>
      </c>
      <c r="C137" s="811" t="s">
        <v>410</v>
      </c>
      <c r="D137" s="812"/>
      <c r="E137" s="812"/>
      <c r="F137" s="107"/>
      <c r="G137" s="600">
        <f t="shared" si="92"/>
        <v>0</v>
      </c>
      <c r="H137" s="600">
        <f t="shared" si="93"/>
        <v>0</v>
      </c>
      <c r="I137" s="600">
        <f t="shared" si="94"/>
        <v>0</v>
      </c>
      <c r="J137" s="546">
        <f t="shared" si="95"/>
        <v>0</v>
      </c>
      <c r="K137" s="546">
        <f t="shared" si="95"/>
        <v>0</v>
      </c>
      <c r="L137" s="360">
        <f t="shared" si="95"/>
        <v>0</v>
      </c>
      <c r="M137" s="111"/>
      <c r="N137" s="110"/>
      <c r="O137" s="108"/>
      <c r="P137" s="109"/>
      <c r="Q137" s="109"/>
      <c r="R137" s="109"/>
      <c r="S137" s="109"/>
      <c r="T137" s="112"/>
      <c r="U137" s="491">
        <f t="shared" si="98"/>
        <v>0</v>
      </c>
      <c r="V137" s="416"/>
      <c r="W137" s="109"/>
      <c r="X137" s="112"/>
      <c r="Y137" s="112"/>
      <c r="Z137" s="112"/>
      <c r="AA137" s="113"/>
      <c r="AB137" s="53"/>
      <c r="AC137" s="168"/>
    </row>
    <row r="138" spans="1:29" s="41" customFormat="1" hidden="1" x14ac:dyDescent="0.25">
      <c r="A138" s="125" t="s">
        <v>54</v>
      </c>
      <c r="B138" s="106" t="s">
        <v>746</v>
      </c>
      <c r="C138" s="811" t="s">
        <v>915</v>
      </c>
      <c r="D138" s="812"/>
      <c r="E138" s="812"/>
      <c r="F138" s="107"/>
      <c r="G138" s="600">
        <f t="shared" si="92"/>
        <v>0</v>
      </c>
      <c r="H138" s="600">
        <f t="shared" si="93"/>
        <v>0</v>
      </c>
      <c r="I138" s="600">
        <f t="shared" si="94"/>
        <v>0</v>
      </c>
      <c r="J138" s="546">
        <f t="shared" si="95"/>
        <v>0</v>
      </c>
      <c r="K138" s="546">
        <f t="shared" si="95"/>
        <v>0</v>
      </c>
      <c r="L138" s="360">
        <f t="shared" si="95"/>
        <v>0</v>
      </c>
      <c r="M138" s="111"/>
      <c r="N138" s="110"/>
      <c r="O138" s="108"/>
      <c r="P138" s="109"/>
      <c r="Q138" s="109"/>
      <c r="R138" s="109"/>
      <c r="S138" s="109"/>
      <c r="T138" s="112"/>
      <c r="U138" s="491">
        <f t="shared" si="98"/>
        <v>0</v>
      </c>
      <c r="V138" s="416"/>
      <c r="W138" s="109"/>
      <c r="X138" s="112"/>
      <c r="Y138" s="112"/>
      <c r="Z138" s="112"/>
      <c r="AA138" s="113"/>
      <c r="AB138" s="53"/>
      <c r="AC138" s="168"/>
    </row>
    <row r="139" spans="1:29" s="41" customFormat="1" x14ac:dyDescent="0.25">
      <c r="A139" s="125"/>
      <c r="B139" s="106" t="s">
        <v>916</v>
      </c>
      <c r="C139" s="811" t="s">
        <v>917</v>
      </c>
      <c r="D139" s="812"/>
      <c r="E139" s="815"/>
      <c r="F139" s="107">
        <f t="shared" ref="F139:L139" si="99">F140+F141</f>
        <v>0</v>
      </c>
      <c r="G139" s="600">
        <f t="shared" ref="G139:K139" si="100">G140+G141</f>
        <v>311</v>
      </c>
      <c r="H139" s="600">
        <f t="shared" ref="H139:J139" si="101">H140+H141</f>
        <v>333</v>
      </c>
      <c r="I139" s="600">
        <f t="shared" si="101"/>
        <v>333</v>
      </c>
      <c r="J139" s="546">
        <f t="shared" si="101"/>
        <v>350</v>
      </c>
      <c r="K139" s="546">
        <f t="shared" si="100"/>
        <v>348</v>
      </c>
      <c r="L139" s="360">
        <f t="shared" si="99"/>
        <v>348</v>
      </c>
      <c r="M139" s="111">
        <f t="shared" ref="M139:N139" si="102">M140+M141</f>
        <v>348</v>
      </c>
      <c r="N139" s="110">
        <f t="shared" si="102"/>
        <v>0</v>
      </c>
      <c r="O139" s="108">
        <f>O140+O141</f>
        <v>295</v>
      </c>
      <c r="P139" s="109">
        <f t="shared" ref="P139:AA139" si="103">P140+P141</f>
        <v>0</v>
      </c>
      <c r="Q139" s="109">
        <f t="shared" si="103"/>
        <v>16</v>
      </c>
      <c r="R139" s="109">
        <f t="shared" si="103"/>
        <v>0</v>
      </c>
      <c r="S139" s="109">
        <f t="shared" si="103"/>
        <v>0</v>
      </c>
      <c r="T139" s="112">
        <f t="shared" si="103"/>
        <v>22</v>
      </c>
      <c r="U139" s="491">
        <f t="shared" si="98"/>
        <v>333</v>
      </c>
      <c r="V139" s="416">
        <f t="shared" si="103"/>
        <v>0</v>
      </c>
      <c r="W139" s="109">
        <f t="shared" si="103"/>
        <v>0</v>
      </c>
      <c r="X139" s="112">
        <f t="shared" si="103"/>
        <v>0</v>
      </c>
      <c r="Y139" s="112">
        <f t="shared" si="103"/>
        <v>15</v>
      </c>
      <c r="Z139" s="112">
        <f t="shared" si="103"/>
        <v>0</v>
      </c>
      <c r="AA139" s="113">
        <f t="shared" si="103"/>
        <v>0</v>
      </c>
      <c r="AB139" s="53"/>
      <c r="AC139" s="168"/>
    </row>
    <row r="140" spans="1:29" s="189" customFormat="1" hidden="1" x14ac:dyDescent="0.25">
      <c r="A140" s="125" t="s">
        <v>918</v>
      </c>
      <c r="B140" s="169" t="s">
        <v>919</v>
      </c>
      <c r="C140" s="213"/>
      <c r="D140" s="264" t="s">
        <v>920</v>
      </c>
      <c r="E140" s="264"/>
      <c r="F140" s="181"/>
      <c r="G140" s="601"/>
      <c r="H140" s="601"/>
      <c r="I140" s="601"/>
      <c r="J140" s="547"/>
      <c r="K140" s="547"/>
      <c r="L140" s="361"/>
      <c r="M140" s="172"/>
      <c r="N140" s="180"/>
      <c r="O140" s="179"/>
      <c r="P140" s="173"/>
      <c r="Q140" s="173"/>
      <c r="R140" s="173"/>
      <c r="S140" s="173"/>
      <c r="T140" s="174"/>
      <c r="U140" s="486">
        <f t="shared" si="98"/>
        <v>0</v>
      </c>
      <c r="V140" s="411"/>
      <c r="W140" s="173"/>
      <c r="X140" s="174"/>
      <c r="Y140" s="174"/>
      <c r="Z140" s="174"/>
      <c r="AA140" s="175"/>
      <c r="AB140" s="212"/>
      <c r="AC140" s="168"/>
    </row>
    <row r="141" spans="1:29" s="189" customFormat="1" x14ac:dyDescent="0.25">
      <c r="A141" s="125" t="s">
        <v>828</v>
      </c>
      <c r="B141" s="169" t="s">
        <v>859</v>
      </c>
      <c r="C141" s="182"/>
      <c r="D141" s="233" t="s">
        <v>829</v>
      </c>
      <c r="E141" s="234"/>
      <c r="F141" s="181">
        <f t="shared" ref="F141:L141" si="104">F142+F143+F144</f>
        <v>0</v>
      </c>
      <c r="G141" s="601">
        <f t="shared" ref="G141:K141" si="105">G142+G143+G144</f>
        <v>311</v>
      </c>
      <c r="H141" s="601">
        <f t="shared" ref="H141:J141" si="106">H142+H143+H144</f>
        <v>333</v>
      </c>
      <c r="I141" s="601">
        <f t="shared" si="106"/>
        <v>333</v>
      </c>
      <c r="J141" s="547">
        <f t="shared" si="106"/>
        <v>350</v>
      </c>
      <c r="K141" s="547">
        <f t="shared" si="105"/>
        <v>348</v>
      </c>
      <c r="L141" s="361">
        <f t="shared" si="104"/>
        <v>348</v>
      </c>
      <c r="M141" s="172">
        <f t="shared" ref="M141:N141" si="107">M142+M143+M144</f>
        <v>348</v>
      </c>
      <c r="N141" s="180">
        <f t="shared" si="107"/>
        <v>0</v>
      </c>
      <c r="O141" s="179">
        <f>O142+O143+O144</f>
        <v>295</v>
      </c>
      <c r="P141" s="173">
        <f t="shared" ref="P141:AA141" si="108">P142+P143+P144</f>
        <v>0</v>
      </c>
      <c r="Q141" s="173">
        <f t="shared" si="108"/>
        <v>16</v>
      </c>
      <c r="R141" s="173">
        <f t="shared" si="108"/>
        <v>0</v>
      </c>
      <c r="S141" s="173">
        <f t="shared" si="108"/>
        <v>0</v>
      </c>
      <c r="T141" s="174">
        <f t="shared" si="108"/>
        <v>22</v>
      </c>
      <c r="U141" s="486">
        <f t="shared" si="98"/>
        <v>333</v>
      </c>
      <c r="V141" s="411">
        <f t="shared" si="108"/>
        <v>0</v>
      </c>
      <c r="W141" s="173">
        <f t="shared" si="108"/>
        <v>0</v>
      </c>
      <c r="X141" s="174">
        <f t="shared" si="108"/>
        <v>0</v>
      </c>
      <c r="Y141" s="174">
        <f t="shared" si="108"/>
        <v>15</v>
      </c>
      <c r="Z141" s="174">
        <f t="shared" si="108"/>
        <v>0</v>
      </c>
      <c r="AA141" s="175">
        <f t="shared" si="108"/>
        <v>0</v>
      </c>
      <c r="AB141" s="212"/>
      <c r="AC141" s="168"/>
    </row>
    <row r="142" spans="1:29" hidden="1" x14ac:dyDescent="0.25">
      <c r="B142" s="54"/>
      <c r="C142" s="2"/>
      <c r="D142" s="208"/>
      <c r="E142" s="211" t="s">
        <v>830</v>
      </c>
      <c r="F142" s="77"/>
      <c r="G142" s="599">
        <f>SUM(N142:Z142)</f>
        <v>0</v>
      </c>
      <c r="H142" s="599">
        <f>SUM(M142:Y142)</f>
        <v>0</v>
      </c>
      <c r="I142" s="599">
        <f>SUM(M142:Y142)</f>
        <v>0</v>
      </c>
      <c r="J142" s="545">
        <f t="shared" ref="J142:L143" si="109">SUM(M142:Y142)</f>
        <v>0</v>
      </c>
      <c r="K142" s="545">
        <f t="shared" si="109"/>
        <v>0</v>
      </c>
      <c r="L142" s="359">
        <f t="shared" si="109"/>
        <v>0</v>
      </c>
      <c r="M142" s="42"/>
      <c r="N142" s="74"/>
      <c r="O142" s="73"/>
      <c r="P142" s="1"/>
      <c r="Q142" s="1"/>
      <c r="R142" s="1"/>
      <c r="S142" s="1"/>
      <c r="T142" s="79"/>
      <c r="U142" s="489">
        <f t="shared" si="98"/>
        <v>0</v>
      </c>
      <c r="V142" s="414"/>
      <c r="W142" s="1"/>
      <c r="X142" s="79"/>
      <c r="Y142" s="79"/>
      <c r="Z142" s="79"/>
      <c r="AA142" s="44"/>
      <c r="AB142" s="55"/>
      <c r="AC142" s="168"/>
    </row>
    <row r="143" spans="1:29" hidden="1" x14ac:dyDescent="0.25">
      <c r="B143" s="54"/>
      <c r="C143" s="2"/>
      <c r="D143" s="208"/>
      <c r="E143" s="211" t="s">
        <v>336</v>
      </c>
      <c r="F143" s="77"/>
      <c r="G143" s="599">
        <f>SUM(N143:Z143)</f>
        <v>0</v>
      </c>
      <c r="H143" s="599">
        <f>SUM(M143:Y143)</f>
        <v>0</v>
      </c>
      <c r="I143" s="599">
        <f>SUM(M143:Y143)</f>
        <v>0</v>
      </c>
      <c r="J143" s="545">
        <f t="shared" si="109"/>
        <v>0</v>
      </c>
      <c r="K143" s="545">
        <f t="shared" si="109"/>
        <v>0</v>
      </c>
      <c r="L143" s="359">
        <f t="shared" si="109"/>
        <v>0</v>
      </c>
      <c r="M143" s="42"/>
      <c r="N143" s="74"/>
      <c r="O143" s="73"/>
      <c r="P143" s="1"/>
      <c r="Q143" s="1"/>
      <c r="R143" s="1"/>
      <c r="S143" s="1"/>
      <c r="T143" s="79"/>
      <c r="U143" s="489">
        <f t="shared" si="98"/>
        <v>0</v>
      </c>
      <c r="V143" s="414"/>
      <c r="W143" s="1"/>
      <c r="X143" s="79"/>
      <c r="Y143" s="79"/>
      <c r="Z143" s="79"/>
      <c r="AA143" s="44"/>
      <c r="AB143" s="55"/>
      <c r="AC143" s="168"/>
    </row>
    <row r="144" spans="1:29" x14ac:dyDescent="0.25">
      <c r="B144" s="54"/>
      <c r="C144" s="2"/>
      <c r="D144" s="208"/>
      <c r="E144" s="211" t="s">
        <v>831</v>
      </c>
      <c r="F144" s="77"/>
      <c r="G144" s="599">
        <v>311</v>
      </c>
      <c r="H144" s="599">
        <v>333</v>
      </c>
      <c r="I144" s="599">
        <v>333</v>
      </c>
      <c r="J144" s="545">
        <v>350</v>
      </c>
      <c r="K144" s="545">
        <v>348</v>
      </c>
      <c r="L144" s="359">
        <f>SUM(U144:AA144)</f>
        <v>348</v>
      </c>
      <c r="M144" s="42">
        <f>L144</f>
        <v>348</v>
      </c>
      <c r="N144" s="74"/>
      <c r="O144" s="73">
        <v>295</v>
      </c>
      <c r="P144" s="1"/>
      <c r="Q144" s="1">
        <v>16</v>
      </c>
      <c r="R144" s="1"/>
      <c r="S144" s="1"/>
      <c r="T144" s="79">
        <v>22</v>
      </c>
      <c r="U144" s="489">
        <f t="shared" si="98"/>
        <v>333</v>
      </c>
      <c r="V144" s="414"/>
      <c r="W144" s="1"/>
      <c r="X144" s="79"/>
      <c r="Y144" s="79">
        <v>15</v>
      </c>
      <c r="Z144" s="79"/>
      <c r="AA144" s="44"/>
      <c r="AB144" s="55"/>
      <c r="AC144" s="168"/>
    </row>
    <row r="145" spans="1:29" s="41" customFormat="1" hidden="1" x14ac:dyDescent="0.25">
      <c r="A145" s="125"/>
      <c r="B145" s="106" t="s">
        <v>747</v>
      </c>
      <c r="C145" s="811" t="s">
        <v>921</v>
      </c>
      <c r="D145" s="812"/>
      <c r="E145" s="812"/>
      <c r="F145" s="107">
        <f t="shared" ref="F145:L145" si="110">F146+F147</f>
        <v>0</v>
      </c>
      <c r="G145" s="600">
        <f t="shared" ref="G145:K145" si="111">G146+G147</f>
        <v>0</v>
      </c>
      <c r="H145" s="600">
        <f t="shared" ref="H145:J145" si="112">H146+H147</f>
        <v>0</v>
      </c>
      <c r="I145" s="600">
        <f t="shared" si="112"/>
        <v>0</v>
      </c>
      <c r="J145" s="546">
        <f t="shared" si="112"/>
        <v>0</v>
      </c>
      <c r="K145" s="546">
        <f t="shared" si="111"/>
        <v>0</v>
      </c>
      <c r="L145" s="360">
        <f t="shared" si="110"/>
        <v>0</v>
      </c>
      <c r="M145" s="111">
        <f t="shared" ref="M145:N145" si="113">M146+M147</f>
        <v>0</v>
      </c>
      <c r="N145" s="110">
        <f t="shared" si="113"/>
        <v>0</v>
      </c>
      <c r="O145" s="108">
        <f>O146+O147</f>
        <v>0</v>
      </c>
      <c r="P145" s="109">
        <f t="shared" ref="P145:AA145" si="114">P146+P147</f>
        <v>0</v>
      </c>
      <c r="Q145" s="109">
        <f t="shared" si="114"/>
        <v>0</v>
      </c>
      <c r="R145" s="109">
        <f t="shared" si="114"/>
        <v>0</v>
      </c>
      <c r="S145" s="109">
        <f t="shared" si="114"/>
        <v>0</v>
      </c>
      <c r="T145" s="112">
        <f t="shared" si="114"/>
        <v>0</v>
      </c>
      <c r="U145" s="491">
        <f t="shared" si="98"/>
        <v>0</v>
      </c>
      <c r="V145" s="416">
        <f t="shared" si="114"/>
        <v>0</v>
      </c>
      <c r="W145" s="109">
        <f t="shared" si="114"/>
        <v>0</v>
      </c>
      <c r="X145" s="112">
        <f t="shared" si="114"/>
        <v>0</v>
      </c>
      <c r="Y145" s="112">
        <f t="shared" si="114"/>
        <v>0</v>
      </c>
      <c r="Z145" s="112">
        <f t="shared" si="114"/>
        <v>0</v>
      </c>
      <c r="AA145" s="113">
        <f t="shared" si="114"/>
        <v>0</v>
      </c>
      <c r="AB145" s="53"/>
      <c r="AC145" s="168"/>
    </row>
    <row r="146" spans="1:29" s="189" customFormat="1" hidden="1" x14ac:dyDescent="0.25">
      <c r="A146" s="125" t="s">
        <v>925</v>
      </c>
      <c r="B146" s="169" t="s">
        <v>923</v>
      </c>
      <c r="C146" s="178"/>
      <c r="D146" s="814" t="s">
        <v>922</v>
      </c>
      <c r="E146" s="814"/>
      <c r="F146" s="181"/>
      <c r="G146" s="601"/>
      <c r="H146" s="601"/>
      <c r="I146" s="601"/>
      <c r="J146" s="547"/>
      <c r="K146" s="547"/>
      <c r="L146" s="361"/>
      <c r="M146" s="172"/>
      <c r="N146" s="180"/>
      <c r="O146" s="179"/>
      <c r="P146" s="173"/>
      <c r="Q146" s="173"/>
      <c r="R146" s="173"/>
      <c r="S146" s="173"/>
      <c r="T146" s="174"/>
      <c r="U146" s="486">
        <f t="shared" si="98"/>
        <v>0</v>
      </c>
      <c r="V146" s="411"/>
      <c r="W146" s="173"/>
      <c r="X146" s="174"/>
      <c r="Y146" s="174"/>
      <c r="Z146" s="174"/>
      <c r="AA146" s="175"/>
      <c r="AB146" s="212"/>
      <c r="AC146" s="190"/>
    </row>
    <row r="147" spans="1:29" s="189" customFormat="1" hidden="1" x14ac:dyDescent="0.25">
      <c r="A147" s="125" t="s">
        <v>832</v>
      </c>
      <c r="B147" s="169" t="s">
        <v>924</v>
      </c>
      <c r="C147" s="178"/>
      <c r="D147" s="814" t="s">
        <v>833</v>
      </c>
      <c r="E147" s="814"/>
      <c r="F147" s="181"/>
      <c r="G147" s="601"/>
      <c r="H147" s="601"/>
      <c r="I147" s="601"/>
      <c r="J147" s="547"/>
      <c r="K147" s="547"/>
      <c r="L147" s="361"/>
      <c r="M147" s="172"/>
      <c r="N147" s="180"/>
      <c r="O147" s="179"/>
      <c r="P147" s="173"/>
      <c r="Q147" s="173"/>
      <c r="R147" s="173"/>
      <c r="S147" s="173"/>
      <c r="T147" s="174"/>
      <c r="U147" s="486">
        <f t="shared" si="98"/>
        <v>0</v>
      </c>
      <c r="V147" s="411"/>
      <c r="W147" s="173"/>
      <c r="X147" s="174"/>
      <c r="Y147" s="174"/>
      <c r="Z147" s="174"/>
      <c r="AA147" s="175"/>
      <c r="AB147" s="212"/>
      <c r="AC147" s="190"/>
    </row>
    <row r="148" spans="1:29" s="41" customFormat="1" hidden="1" x14ac:dyDescent="0.25">
      <c r="A148" s="125" t="s">
        <v>55</v>
      </c>
      <c r="B148" s="106" t="s">
        <v>748</v>
      </c>
      <c r="C148" s="811" t="s">
        <v>926</v>
      </c>
      <c r="D148" s="812"/>
      <c r="E148" s="812"/>
      <c r="F148" s="107"/>
      <c r="G148" s="600"/>
      <c r="H148" s="600"/>
      <c r="I148" s="600"/>
      <c r="J148" s="546"/>
      <c r="K148" s="546"/>
      <c r="L148" s="360"/>
      <c r="M148" s="111"/>
      <c r="N148" s="110"/>
      <c r="O148" s="108"/>
      <c r="P148" s="109"/>
      <c r="Q148" s="109"/>
      <c r="R148" s="109"/>
      <c r="S148" s="109"/>
      <c r="T148" s="112"/>
      <c r="U148" s="491">
        <f t="shared" si="98"/>
        <v>0</v>
      </c>
      <c r="V148" s="416"/>
      <c r="W148" s="109"/>
      <c r="X148" s="112"/>
      <c r="Y148" s="112"/>
      <c r="Z148" s="112"/>
      <c r="AA148" s="113"/>
      <c r="AB148" s="53"/>
      <c r="AC148" s="168"/>
    </row>
    <row r="149" spans="1:29" s="41" customFormat="1" x14ac:dyDescent="0.25">
      <c r="A149" s="125" t="s">
        <v>56</v>
      </c>
      <c r="B149" s="106" t="s">
        <v>749</v>
      </c>
      <c r="C149" s="811" t="s">
        <v>57</v>
      </c>
      <c r="D149" s="812"/>
      <c r="E149" s="812"/>
      <c r="F149" s="107">
        <f t="shared" ref="F149:L149" si="115">F150+F151+F152</f>
        <v>0</v>
      </c>
      <c r="G149" s="600">
        <f t="shared" ref="G149:K149" si="116">G150+G151+G152</f>
        <v>13200</v>
      </c>
      <c r="H149" s="600">
        <f t="shared" ref="H149:J149" si="117">H150+H151+H152</f>
        <v>39275</v>
      </c>
      <c r="I149" s="600">
        <f t="shared" si="117"/>
        <v>40455</v>
      </c>
      <c r="J149" s="546">
        <f t="shared" si="117"/>
        <v>40455</v>
      </c>
      <c r="K149" s="546">
        <f t="shared" si="116"/>
        <v>40457</v>
      </c>
      <c r="L149" s="360">
        <f t="shared" si="115"/>
        <v>40457</v>
      </c>
      <c r="M149" s="111">
        <f t="shared" ref="M149:N149" si="118">M150+M151+M152</f>
        <v>40457</v>
      </c>
      <c r="N149" s="110">
        <f t="shared" si="118"/>
        <v>0</v>
      </c>
      <c r="O149" s="108">
        <f>O150+O151+O152</f>
        <v>0</v>
      </c>
      <c r="P149" s="109">
        <f t="shared" ref="P149:AA149" si="119">P150+P151+P152</f>
        <v>0</v>
      </c>
      <c r="Q149" s="109">
        <f t="shared" si="119"/>
        <v>12000</v>
      </c>
      <c r="R149" s="109">
        <f t="shared" si="119"/>
        <v>0</v>
      </c>
      <c r="S149" s="109">
        <f t="shared" si="119"/>
        <v>1200</v>
      </c>
      <c r="T149" s="112">
        <f t="shared" si="119"/>
        <v>9000</v>
      </c>
      <c r="U149" s="491">
        <f t="shared" si="98"/>
        <v>22200</v>
      </c>
      <c r="V149" s="416">
        <f t="shared" si="119"/>
        <v>17075</v>
      </c>
      <c r="W149" s="109">
        <f t="shared" si="119"/>
        <v>0</v>
      </c>
      <c r="X149" s="112">
        <f t="shared" si="119"/>
        <v>1180</v>
      </c>
      <c r="Y149" s="112">
        <f t="shared" si="119"/>
        <v>0</v>
      </c>
      <c r="Z149" s="112">
        <f t="shared" si="119"/>
        <v>2</v>
      </c>
      <c r="AA149" s="113">
        <f t="shared" si="119"/>
        <v>0</v>
      </c>
      <c r="AB149" s="53"/>
      <c r="AC149" s="168"/>
    </row>
    <row r="150" spans="1:29" hidden="1" x14ac:dyDescent="0.25">
      <c r="B150" s="54"/>
      <c r="C150" s="2"/>
      <c r="D150" s="801" t="s">
        <v>411</v>
      </c>
      <c r="E150" s="801"/>
      <c r="F150" s="77"/>
      <c r="G150" s="599"/>
      <c r="H150" s="599"/>
      <c r="I150" s="599"/>
      <c r="J150" s="545"/>
      <c r="K150" s="545"/>
      <c r="L150" s="359"/>
      <c r="M150" s="42"/>
      <c r="N150" s="74"/>
      <c r="O150" s="73"/>
      <c r="P150" s="1"/>
      <c r="Q150" s="1"/>
      <c r="R150" s="1"/>
      <c r="S150" s="1"/>
      <c r="T150" s="79"/>
      <c r="U150" s="489">
        <f t="shared" si="98"/>
        <v>0</v>
      </c>
      <c r="V150" s="414"/>
      <c r="W150" s="1"/>
      <c r="X150" s="79"/>
      <c r="Y150" s="79"/>
      <c r="Z150" s="79"/>
      <c r="AA150" s="44"/>
      <c r="AB150" s="55"/>
      <c r="AC150" s="168"/>
    </row>
    <row r="151" spans="1:29" x14ac:dyDescent="0.25">
      <c r="B151" s="54"/>
      <c r="C151" s="2"/>
      <c r="D151" s="801" t="s">
        <v>337</v>
      </c>
      <c r="E151" s="801"/>
      <c r="F151" s="77"/>
      <c r="G151" s="599">
        <v>12000</v>
      </c>
      <c r="H151" s="599">
        <v>29075</v>
      </c>
      <c r="I151" s="599">
        <v>29075</v>
      </c>
      <c r="J151" s="545">
        <v>29075</v>
      </c>
      <c r="K151" s="545">
        <v>29075</v>
      </c>
      <c r="L151" s="359">
        <f t="shared" ref="L151:L152" si="120">SUM(U151:AA151)</f>
        <v>29075</v>
      </c>
      <c r="M151" s="42">
        <f>L151</f>
        <v>29075</v>
      </c>
      <c r="N151" s="74"/>
      <c r="O151" s="73"/>
      <c r="P151" s="1"/>
      <c r="Q151" s="1">
        <v>12000</v>
      </c>
      <c r="R151" s="1"/>
      <c r="S151" s="1"/>
      <c r="T151" s="79"/>
      <c r="U151" s="489">
        <f t="shared" si="98"/>
        <v>12000</v>
      </c>
      <c r="V151" s="414">
        <v>17075</v>
      </c>
      <c r="W151" s="1"/>
      <c r="X151" s="79"/>
      <c r="Y151" s="79"/>
      <c r="Z151" s="79"/>
      <c r="AA151" s="44"/>
      <c r="AB151" s="55"/>
      <c r="AC151" s="168"/>
    </row>
    <row r="152" spans="1:29" ht="15.75" thickBot="1" x14ac:dyDescent="0.3">
      <c r="B152" s="56"/>
      <c r="C152" s="20"/>
      <c r="D152" s="806" t="s">
        <v>338</v>
      </c>
      <c r="E152" s="806"/>
      <c r="F152" s="77"/>
      <c r="G152" s="599">
        <v>1200</v>
      </c>
      <c r="H152" s="599">
        <v>10200</v>
      </c>
      <c r="I152" s="599">
        <v>11380</v>
      </c>
      <c r="J152" s="545">
        <v>11380</v>
      </c>
      <c r="K152" s="545">
        <v>11382</v>
      </c>
      <c r="L152" s="359">
        <f t="shared" si="120"/>
        <v>11382</v>
      </c>
      <c r="M152" s="42">
        <f>L152</f>
        <v>11382</v>
      </c>
      <c r="N152" s="74"/>
      <c r="O152" s="73"/>
      <c r="P152" s="1"/>
      <c r="Q152" s="1"/>
      <c r="R152" s="1"/>
      <c r="S152" s="1">
        <v>1200</v>
      </c>
      <c r="T152" s="79">
        <v>9000</v>
      </c>
      <c r="U152" s="489">
        <f t="shared" si="98"/>
        <v>10200</v>
      </c>
      <c r="V152" s="414"/>
      <c r="W152" s="1"/>
      <c r="X152" s="79">
        <v>1180</v>
      </c>
      <c r="Y152" s="79"/>
      <c r="Z152" s="79">
        <v>2</v>
      </c>
      <c r="AA152" s="44"/>
      <c r="AB152" s="55"/>
      <c r="AC152" s="168"/>
    </row>
    <row r="153" spans="1:29" ht="15.75" thickBot="1" x14ac:dyDescent="0.3">
      <c r="B153" s="98" t="s">
        <v>58</v>
      </c>
      <c r="C153" s="771" t="s">
        <v>59</v>
      </c>
      <c r="D153" s="805"/>
      <c r="E153" s="805"/>
      <c r="F153" s="83">
        <f t="shared" ref="F153:L153" si="121">F154+F155+F158+F159+F162</f>
        <v>0</v>
      </c>
      <c r="G153" s="596">
        <f t="shared" ref="G153:K153" si="122">G154+G155+G158+G159+G162</f>
        <v>0</v>
      </c>
      <c r="H153" s="596">
        <f t="shared" ref="H153:J153" si="123">H154+H155+H158+H159+H162</f>
        <v>0</v>
      </c>
      <c r="I153" s="596">
        <f t="shared" si="123"/>
        <v>0</v>
      </c>
      <c r="J153" s="541">
        <f t="shared" si="123"/>
        <v>0</v>
      </c>
      <c r="K153" s="541">
        <f t="shared" si="122"/>
        <v>0</v>
      </c>
      <c r="L153" s="355">
        <f t="shared" si="121"/>
        <v>0</v>
      </c>
      <c r="M153" s="87">
        <f t="shared" ref="M153:N153" si="124">M154+M155+M158+M159+M162</f>
        <v>0</v>
      </c>
      <c r="N153" s="86">
        <f t="shared" si="124"/>
        <v>0</v>
      </c>
      <c r="O153" s="84">
        <f>O154+O155+O158+O159+O162</f>
        <v>0</v>
      </c>
      <c r="P153" s="85">
        <f t="shared" ref="P153:AA153" si="125">P154+P155+P158+P159+P162</f>
        <v>0</v>
      </c>
      <c r="Q153" s="85">
        <f t="shared" si="125"/>
        <v>0</v>
      </c>
      <c r="R153" s="85">
        <f t="shared" si="125"/>
        <v>0</v>
      </c>
      <c r="S153" s="85">
        <f t="shared" si="125"/>
        <v>0</v>
      </c>
      <c r="T153" s="88">
        <f t="shared" si="125"/>
        <v>0</v>
      </c>
      <c r="U153" s="484">
        <f t="shared" si="98"/>
        <v>0</v>
      </c>
      <c r="V153" s="409">
        <f t="shared" si="125"/>
        <v>0</v>
      </c>
      <c r="W153" s="85">
        <f t="shared" si="125"/>
        <v>0</v>
      </c>
      <c r="X153" s="88">
        <f t="shared" si="125"/>
        <v>0</v>
      </c>
      <c r="Y153" s="88">
        <f t="shared" si="125"/>
        <v>0</v>
      </c>
      <c r="Z153" s="88">
        <f t="shared" si="125"/>
        <v>0</v>
      </c>
      <c r="AA153" s="89">
        <f t="shared" si="125"/>
        <v>0</v>
      </c>
      <c r="AB153" s="51"/>
      <c r="AC153" s="168"/>
    </row>
    <row r="154" spans="1:29" s="18" customFormat="1" hidden="1" x14ac:dyDescent="0.25">
      <c r="A154" s="125" t="s">
        <v>60</v>
      </c>
      <c r="B154" s="114" t="s">
        <v>750</v>
      </c>
      <c r="C154" s="772" t="s">
        <v>412</v>
      </c>
      <c r="D154" s="773"/>
      <c r="E154" s="773"/>
      <c r="F154" s="91"/>
      <c r="G154" s="598"/>
      <c r="H154" s="598"/>
      <c r="I154" s="598"/>
      <c r="J154" s="544"/>
      <c r="K154" s="544"/>
      <c r="L154" s="358"/>
      <c r="M154" s="95"/>
      <c r="N154" s="94"/>
      <c r="O154" s="92"/>
      <c r="P154" s="93"/>
      <c r="Q154" s="93"/>
      <c r="R154" s="93"/>
      <c r="S154" s="93"/>
      <c r="T154" s="96"/>
      <c r="U154" s="487">
        <f t="shared" si="98"/>
        <v>0</v>
      </c>
      <c r="V154" s="412"/>
      <c r="W154" s="93"/>
      <c r="X154" s="96"/>
      <c r="Y154" s="96"/>
      <c r="Z154" s="96"/>
      <c r="AA154" s="97"/>
      <c r="AB154" s="51"/>
      <c r="AC154" s="168"/>
    </row>
    <row r="155" spans="1:29" s="18" customFormat="1" hidden="1" x14ac:dyDescent="0.25">
      <c r="A155" s="125" t="s">
        <v>61</v>
      </c>
      <c r="B155" s="90" t="s">
        <v>751</v>
      </c>
      <c r="C155" s="799" t="s">
        <v>62</v>
      </c>
      <c r="D155" s="800"/>
      <c r="E155" s="800"/>
      <c r="F155" s="91">
        <f t="shared" ref="F155:L155" si="126">F156+F157</f>
        <v>0</v>
      </c>
      <c r="G155" s="598">
        <f t="shared" ref="G155:K155" si="127">G156+G157</f>
        <v>0</v>
      </c>
      <c r="H155" s="598">
        <f t="shared" ref="H155:J155" si="128">H156+H157</f>
        <v>0</v>
      </c>
      <c r="I155" s="598">
        <f t="shared" si="128"/>
        <v>0</v>
      </c>
      <c r="J155" s="544">
        <f t="shared" si="128"/>
        <v>0</v>
      </c>
      <c r="K155" s="544">
        <f t="shared" si="127"/>
        <v>0</v>
      </c>
      <c r="L155" s="358">
        <f t="shared" si="126"/>
        <v>0</v>
      </c>
      <c r="M155" s="95">
        <f t="shared" ref="M155:AA155" si="129">M156+M157</f>
        <v>0</v>
      </c>
      <c r="N155" s="94">
        <f t="shared" si="129"/>
        <v>0</v>
      </c>
      <c r="O155" s="92">
        <f t="shared" si="129"/>
        <v>0</v>
      </c>
      <c r="P155" s="93">
        <f t="shared" si="129"/>
        <v>0</v>
      </c>
      <c r="Q155" s="93">
        <f t="shared" si="129"/>
        <v>0</v>
      </c>
      <c r="R155" s="93">
        <f t="shared" si="129"/>
        <v>0</v>
      </c>
      <c r="S155" s="93">
        <f t="shared" si="129"/>
        <v>0</v>
      </c>
      <c r="T155" s="96">
        <f t="shared" si="129"/>
        <v>0</v>
      </c>
      <c r="U155" s="487">
        <f t="shared" si="98"/>
        <v>0</v>
      </c>
      <c r="V155" s="412">
        <f t="shared" si="129"/>
        <v>0</v>
      </c>
      <c r="W155" s="93">
        <f t="shared" si="129"/>
        <v>0</v>
      </c>
      <c r="X155" s="96">
        <f t="shared" si="129"/>
        <v>0</v>
      </c>
      <c r="Y155" s="96">
        <f t="shared" si="129"/>
        <v>0</v>
      </c>
      <c r="Z155" s="96">
        <f t="shared" si="129"/>
        <v>0</v>
      </c>
      <c r="AA155" s="97">
        <f t="shared" si="129"/>
        <v>0</v>
      </c>
      <c r="AB155" s="51"/>
      <c r="AC155" s="168"/>
    </row>
    <row r="156" spans="1:29" hidden="1" x14ac:dyDescent="0.25">
      <c r="B156" s="54"/>
      <c r="C156" s="2"/>
      <c r="D156" s="801" t="s">
        <v>339</v>
      </c>
      <c r="E156" s="801"/>
      <c r="F156" s="77"/>
      <c r="G156" s="599"/>
      <c r="H156" s="599"/>
      <c r="I156" s="599"/>
      <c r="J156" s="545"/>
      <c r="K156" s="545"/>
      <c r="L156" s="359"/>
      <c r="M156" s="42"/>
      <c r="N156" s="74"/>
      <c r="O156" s="73"/>
      <c r="P156" s="1"/>
      <c r="Q156" s="1"/>
      <c r="R156" s="1"/>
      <c r="S156" s="1"/>
      <c r="T156" s="79"/>
      <c r="U156" s="489">
        <f t="shared" si="98"/>
        <v>0</v>
      </c>
      <c r="V156" s="414"/>
      <c r="W156" s="1"/>
      <c r="X156" s="79"/>
      <c r="Y156" s="79"/>
      <c r="Z156" s="79"/>
      <c r="AA156" s="44"/>
      <c r="AB156" s="55"/>
      <c r="AC156" s="168"/>
    </row>
    <row r="157" spans="1:29" hidden="1" x14ac:dyDescent="0.25">
      <c r="B157" s="54"/>
      <c r="C157" s="2"/>
      <c r="D157" s="801" t="s">
        <v>340</v>
      </c>
      <c r="E157" s="801"/>
      <c r="F157" s="77"/>
      <c r="G157" s="599"/>
      <c r="H157" s="599"/>
      <c r="I157" s="599"/>
      <c r="J157" s="545"/>
      <c r="K157" s="545"/>
      <c r="L157" s="359"/>
      <c r="M157" s="42"/>
      <c r="N157" s="74"/>
      <c r="O157" s="73"/>
      <c r="P157" s="1"/>
      <c r="Q157" s="1"/>
      <c r="R157" s="1"/>
      <c r="S157" s="1"/>
      <c r="T157" s="79"/>
      <c r="U157" s="489">
        <f t="shared" si="98"/>
        <v>0</v>
      </c>
      <c r="V157" s="414"/>
      <c r="W157" s="1"/>
      <c r="X157" s="79"/>
      <c r="Y157" s="79"/>
      <c r="Z157" s="79"/>
      <c r="AA157" s="44"/>
      <c r="AB157" s="55"/>
      <c r="AC157" s="168"/>
    </row>
    <row r="158" spans="1:29" s="18" customFormat="1" hidden="1" x14ac:dyDescent="0.25">
      <c r="A158" s="125" t="s">
        <v>63</v>
      </c>
      <c r="B158" s="90" t="s">
        <v>752</v>
      </c>
      <c r="C158" s="803" t="s">
        <v>413</v>
      </c>
      <c r="D158" s="804"/>
      <c r="E158" s="804"/>
      <c r="F158" s="91"/>
      <c r="G158" s="598"/>
      <c r="H158" s="598"/>
      <c r="I158" s="598"/>
      <c r="J158" s="544"/>
      <c r="K158" s="544"/>
      <c r="L158" s="358"/>
      <c r="M158" s="95"/>
      <c r="N158" s="94"/>
      <c r="O158" s="92"/>
      <c r="P158" s="93"/>
      <c r="Q158" s="93"/>
      <c r="R158" s="93"/>
      <c r="S158" s="93"/>
      <c r="T158" s="96"/>
      <c r="U158" s="487">
        <f t="shared" si="98"/>
        <v>0</v>
      </c>
      <c r="V158" s="412"/>
      <c r="W158" s="93"/>
      <c r="X158" s="96"/>
      <c r="Y158" s="96"/>
      <c r="Z158" s="96"/>
      <c r="AA158" s="97"/>
      <c r="AB158" s="51"/>
      <c r="AC158" s="168"/>
    </row>
    <row r="159" spans="1:29" s="18" customFormat="1" hidden="1" x14ac:dyDescent="0.25">
      <c r="A159" s="125" t="s">
        <v>64</v>
      </c>
      <c r="B159" s="90" t="s">
        <v>753</v>
      </c>
      <c r="C159" s="803" t="s">
        <v>65</v>
      </c>
      <c r="D159" s="804"/>
      <c r="E159" s="804"/>
      <c r="F159" s="91">
        <f t="shared" ref="F159:L159" si="130">F160+F161</f>
        <v>0</v>
      </c>
      <c r="G159" s="598">
        <f t="shared" ref="G159:K159" si="131">G160+G161</f>
        <v>0</v>
      </c>
      <c r="H159" s="598">
        <f t="shared" ref="H159:J159" si="132">H160+H161</f>
        <v>0</v>
      </c>
      <c r="I159" s="598">
        <f t="shared" si="132"/>
        <v>0</v>
      </c>
      <c r="J159" s="544">
        <f t="shared" si="132"/>
        <v>0</v>
      </c>
      <c r="K159" s="544">
        <f t="shared" si="131"/>
        <v>0</v>
      </c>
      <c r="L159" s="358">
        <f t="shared" si="130"/>
        <v>0</v>
      </c>
      <c r="M159" s="95">
        <f t="shared" ref="M159:AA159" si="133">M160+M161</f>
        <v>0</v>
      </c>
      <c r="N159" s="94">
        <f t="shared" si="133"/>
        <v>0</v>
      </c>
      <c r="O159" s="92">
        <f t="shared" si="133"/>
        <v>0</v>
      </c>
      <c r="P159" s="93">
        <f t="shared" si="133"/>
        <v>0</v>
      </c>
      <c r="Q159" s="93">
        <f t="shared" si="133"/>
        <v>0</v>
      </c>
      <c r="R159" s="93">
        <f t="shared" si="133"/>
        <v>0</v>
      </c>
      <c r="S159" s="93">
        <f t="shared" si="133"/>
        <v>0</v>
      </c>
      <c r="T159" s="96">
        <f t="shared" si="133"/>
        <v>0</v>
      </c>
      <c r="U159" s="487">
        <f t="shared" si="98"/>
        <v>0</v>
      </c>
      <c r="V159" s="412">
        <f t="shared" si="133"/>
        <v>0</v>
      </c>
      <c r="W159" s="93">
        <f t="shared" si="133"/>
        <v>0</v>
      </c>
      <c r="X159" s="96">
        <f t="shared" si="133"/>
        <v>0</v>
      </c>
      <c r="Y159" s="96">
        <f t="shared" si="133"/>
        <v>0</v>
      </c>
      <c r="Z159" s="96">
        <f t="shared" si="133"/>
        <v>0</v>
      </c>
      <c r="AA159" s="97">
        <f t="shared" si="133"/>
        <v>0</v>
      </c>
      <c r="AB159" s="51"/>
      <c r="AC159" s="168"/>
    </row>
    <row r="160" spans="1:29" hidden="1" x14ac:dyDescent="0.25">
      <c r="B160" s="54"/>
      <c r="C160" s="2"/>
      <c r="D160" s="801" t="s">
        <v>341</v>
      </c>
      <c r="E160" s="801"/>
      <c r="F160" s="77"/>
      <c r="G160" s="599"/>
      <c r="H160" s="599"/>
      <c r="I160" s="599"/>
      <c r="J160" s="545"/>
      <c r="K160" s="545"/>
      <c r="L160" s="359"/>
      <c r="M160" s="42"/>
      <c r="N160" s="74"/>
      <c r="O160" s="73"/>
      <c r="P160" s="1"/>
      <c r="Q160" s="1"/>
      <c r="R160" s="1"/>
      <c r="S160" s="1"/>
      <c r="T160" s="79"/>
      <c r="U160" s="489">
        <f t="shared" si="98"/>
        <v>0</v>
      </c>
      <c r="V160" s="414"/>
      <c r="W160" s="1"/>
      <c r="X160" s="79"/>
      <c r="Y160" s="79"/>
      <c r="Z160" s="79"/>
      <c r="AA160" s="44"/>
      <c r="AB160" s="55"/>
      <c r="AC160" s="168"/>
    </row>
    <row r="161" spans="1:29" hidden="1" x14ac:dyDescent="0.25">
      <c r="B161" s="54"/>
      <c r="C161" s="2"/>
      <c r="D161" s="801" t="s">
        <v>342</v>
      </c>
      <c r="E161" s="801"/>
      <c r="F161" s="77"/>
      <c r="G161" s="599"/>
      <c r="H161" s="599"/>
      <c r="I161" s="599"/>
      <c r="J161" s="545"/>
      <c r="K161" s="545"/>
      <c r="L161" s="359"/>
      <c r="M161" s="42"/>
      <c r="N161" s="74"/>
      <c r="O161" s="73"/>
      <c r="P161" s="1"/>
      <c r="Q161" s="1"/>
      <c r="R161" s="1"/>
      <c r="S161" s="1"/>
      <c r="T161" s="79"/>
      <c r="U161" s="489">
        <f t="shared" si="98"/>
        <v>0</v>
      </c>
      <c r="V161" s="414"/>
      <c r="W161" s="1"/>
      <c r="X161" s="79"/>
      <c r="Y161" s="79"/>
      <c r="Z161" s="79"/>
      <c r="AA161" s="44"/>
      <c r="AB161" s="55"/>
      <c r="AC161" s="168"/>
    </row>
    <row r="162" spans="1:29" s="18" customFormat="1" ht="15.75" hidden="1" thickBot="1" x14ac:dyDescent="0.3">
      <c r="A162" s="125" t="s">
        <v>66</v>
      </c>
      <c r="B162" s="124" t="s">
        <v>754</v>
      </c>
      <c r="C162" s="816" t="s">
        <v>414</v>
      </c>
      <c r="D162" s="817"/>
      <c r="E162" s="817"/>
      <c r="F162" s="91"/>
      <c r="G162" s="598"/>
      <c r="H162" s="598"/>
      <c r="I162" s="598"/>
      <c r="J162" s="544"/>
      <c r="K162" s="544"/>
      <c r="L162" s="358"/>
      <c r="M162" s="95"/>
      <c r="N162" s="94"/>
      <c r="O162" s="92"/>
      <c r="P162" s="93"/>
      <c r="Q162" s="93"/>
      <c r="R162" s="93"/>
      <c r="S162" s="93"/>
      <c r="T162" s="96"/>
      <c r="U162" s="487">
        <f t="shared" si="98"/>
        <v>0</v>
      </c>
      <c r="V162" s="412"/>
      <c r="W162" s="93"/>
      <c r="X162" s="96"/>
      <c r="Y162" s="96"/>
      <c r="Z162" s="96"/>
      <c r="AA162" s="97"/>
      <c r="AB162" s="51"/>
      <c r="AC162" s="168"/>
    </row>
    <row r="163" spans="1:29" ht="15.75" thickBot="1" x14ac:dyDescent="0.3">
      <c r="B163" s="98" t="s">
        <v>67</v>
      </c>
      <c r="C163" s="771" t="s">
        <v>68</v>
      </c>
      <c r="D163" s="805"/>
      <c r="E163" s="805"/>
      <c r="F163" s="83">
        <f t="shared" ref="F163:L163" si="134">F164+F165+F166+F167+F177</f>
        <v>0</v>
      </c>
      <c r="G163" s="596">
        <f t="shared" ref="G163:K163" si="135">G164+G165+G166+G167+G177</f>
        <v>0</v>
      </c>
      <c r="H163" s="596">
        <f t="shared" ref="H163:J163" si="136">H164+H165+H166+H167+H177</f>
        <v>0</v>
      </c>
      <c r="I163" s="596">
        <f t="shared" si="136"/>
        <v>0</v>
      </c>
      <c r="J163" s="541">
        <f t="shared" si="136"/>
        <v>0</v>
      </c>
      <c r="K163" s="541">
        <f t="shared" si="135"/>
        <v>0</v>
      </c>
      <c r="L163" s="355">
        <f t="shared" si="134"/>
        <v>0</v>
      </c>
      <c r="M163" s="87">
        <f t="shared" ref="M163:N163" si="137">M164+M165+M166+M167+M177</f>
        <v>0</v>
      </c>
      <c r="N163" s="86">
        <f t="shared" si="137"/>
        <v>0</v>
      </c>
      <c r="O163" s="84">
        <f>O164+O165+O166+O167+O177</f>
        <v>0</v>
      </c>
      <c r="P163" s="85">
        <f t="shared" ref="P163:AA163" si="138">P164+P165+P166+P167+P177</f>
        <v>0</v>
      </c>
      <c r="Q163" s="85">
        <f t="shared" si="138"/>
        <v>0</v>
      </c>
      <c r="R163" s="85">
        <f t="shared" si="138"/>
        <v>0</v>
      </c>
      <c r="S163" s="85">
        <f t="shared" si="138"/>
        <v>0</v>
      </c>
      <c r="T163" s="88">
        <f t="shared" si="138"/>
        <v>0</v>
      </c>
      <c r="U163" s="484">
        <f t="shared" si="98"/>
        <v>0</v>
      </c>
      <c r="V163" s="409">
        <f t="shared" si="138"/>
        <v>0</v>
      </c>
      <c r="W163" s="85">
        <f t="shared" si="138"/>
        <v>0</v>
      </c>
      <c r="X163" s="88">
        <f t="shared" si="138"/>
        <v>0</v>
      </c>
      <c r="Y163" s="88">
        <f t="shared" si="138"/>
        <v>0</v>
      </c>
      <c r="Z163" s="88">
        <f t="shared" si="138"/>
        <v>0</v>
      </c>
      <c r="AA163" s="89">
        <f t="shared" si="138"/>
        <v>0</v>
      </c>
      <c r="AB163" s="51"/>
      <c r="AC163" s="168"/>
    </row>
    <row r="164" spans="1:29" s="18" customFormat="1" ht="25.5" hidden="1" customHeight="1" x14ac:dyDescent="0.25">
      <c r="A164" s="125" t="s">
        <v>69</v>
      </c>
      <c r="B164" s="90" t="s">
        <v>755</v>
      </c>
      <c r="C164" s="796" t="s">
        <v>415</v>
      </c>
      <c r="D164" s="797"/>
      <c r="E164" s="797"/>
      <c r="F164" s="91"/>
      <c r="G164" s="598"/>
      <c r="H164" s="598"/>
      <c r="I164" s="598"/>
      <c r="J164" s="544"/>
      <c r="K164" s="544"/>
      <c r="L164" s="358"/>
      <c r="M164" s="95"/>
      <c r="N164" s="94"/>
      <c r="O164" s="92"/>
      <c r="P164" s="93"/>
      <c r="Q164" s="93"/>
      <c r="R164" s="93"/>
      <c r="S164" s="93"/>
      <c r="T164" s="96"/>
      <c r="U164" s="487">
        <f t="shared" si="98"/>
        <v>0</v>
      </c>
      <c r="V164" s="412"/>
      <c r="W164" s="93"/>
      <c r="X164" s="96"/>
      <c r="Y164" s="96"/>
      <c r="Z164" s="96"/>
      <c r="AA164" s="97"/>
      <c r="AB164" s="51"/>
      <c r="AC164" s="168"/>
    </row>
    <row r="165" spans="1:29" s="18" customFormat="1" ht="25.5" hidden="1" customHeight="1" x14ac:dyDescent="0.25">
      <c r="A165" s="125" t="s">
        <v>70</v>
      </c>
      <c r="B165" s="90" t="s">
        <v>756</v>
      </c>
      <c r="C165" s="796" t="s">
        <v>71</v>
      </c>
      <c r="D165" s="797"/>
      <c r="E165" s="797"/>
      <c r="F165" s="91"/>
      <c r="G165" s="598"/>
      <c r="H165" s="598"/>
      <c r="I165" s="598"/>
      <c r="J165" s="544"/>
      <c r="K165" s="544"/>
      <c r="L165" s="358"/>
      <c r="M165" s="95"/>
      <c r="N165" s="94"/>
      <c r="O165" s="92"/>
      <c r="P165" s="93"/>
      <c r="Q165" s="93"/>
      <c r="R165" s="93"/>
      <c r="S165" s="93"/>
      <c r="T165" s="96"/>
      <c r="U165" s="487">
        <f t="shared" si="98"/>
        <v>0</v>
      </c>
      <c r="V165" s="412"/>
      <c r="W165" s="93"/>
      <c r="X165" s="96"/>
      <c r="Y165" s="96"/>
      <c r="Z165" s="96"/>
      <c r="AA165" s="97"/>
      <c r="AB165" s="51"/>
      <c r="AC165" s="168"/>
    </row>
    <row r="166" spans="1:29" s="18" customFormat="1" ht="25.5" hidden="1" customHeight="1" x14ac:dyDescent="0.25">
      <c r="A166" s="125" t="s">
        <v>72</v>
      </c>
      <c r="B166" s="90" t="s">
        <v>757</v>
      </c>
      <c r="C166" s="796" t="s">
        <v>73</v>
      </c>
      <c r="D166" s="797"/>
      <c r="E166" s="797"/>
      <c r="F166" s="91"/>
      <c r="G166" s="598"/>
      <c r="H166" s="598"/>
      <c r="I166" s="598"/>
      <c r="J166" s="544"/>
      <c r="K166" s="544"/>
      <c r="L166" s="358"/>
      <c r="M166" s="95"/>
      <c r="N166" s="94"/>
      <c r="O166" s="92"/>
      <c r="P166" s="93"/>
      <c r="Q166" s="93"/>
      <c r="R166" s="93"/>
      <c r="S166" s="93"/>
      <c r="T166" s="96"/>
      <c r="U166" s="487">
        <f t="shared" si="98"/>
        <v>0</v>
      </c>
      <c r="V166" s="412"/>
      <c r="W166" s="93"/>
      <c r="X166" s="96"/>
      <c r="Y166" s="96"/>
      <c r="Z166" s="96"/>
      <c r="AA166" s="97"/>
      <c r="AB166" s="51"/>
      <c r="AC166" s="168"/>
    </row>
    <row r="167" spans="1:29" s="18" customFormat="1" ht="25.5" hidden="1" customHeight="1" x14ac:dyDescent="0.25">
      <c r="A167" s="125" t="s">
        <v>74</v>
      </c>
      <c r="B167" s="90" t="s">
        <v>758</v>
      </c>
      <c r="C167" s="796" t="s">
        <v>605</v>
      </c>
      <c r="D167" s="797"/>
      <c r="E167" s="797"/>
      <c r="F167" s="91">
        <f t="shared" ref="F167:L167" si="139">F168+F169+F170+F171+F172+F173+F174+F175+F176</f>
        <v>0</v>
      </c>
      <c r="G167" s="598">
        <f t="shared" ref="G167:K167" si="140">G168+G169+G170+G171+G172+G173+G174+G175+G176</f>
        <v>0</v>
      </c>
      <c r="H167" s="598">
        <f t="shared" ref="H167:J167" si="141">H168+H169+H170+H171+H172+H173+H174+H175+H176</f>
        <v>0</v>
      </c>
      <c r="I167" s="598">
        <f t="shared" si="141"/>
        <v>0</v>
      </c>
      <c r="J167" s="544">
        <f t="shared" si="141"/>
        <v>0</v>
      </c>
      <c r="K167" s="544">
        <f t="shared" si="140"/>
        <v>0</v>
      </c>
      <c r="L167" s="358">
        <f t="shared" si="139"/>
        <v>0</v>
      </c>
      <c r="M167" s="95">
        <f t="shared" ref="M167:N167" si="142">M168+M169+M170+M171+M172+M173+M174+M175+M176</f>
        <v>0</v>
      </c>
      <c r="N167" s="94">
        <f t="shared" si="142"/>
        <v>0</v>
      </c>
      <c r="O167" s="92">
        <f>O168+O169+O170+O171+O172+O173+O174+O175+O176</f>
        <v>0</v>
      </c>
      <c r="P167" s="93">
        <f t="shared" ref="P167:AA167" si="143">P168+P169+P170+P171+P172+P173+P174+P175+P176</f>
        <v>0</v>
      </c>
      <c r="Q167" s="93">
        <f t="shared" si="143"/>
        <v>0</v>
      </c>
      <c r="R167" s="93">
        <f t="shared" si="143"/>
        <v>0</v>
      </c>
      <c r="S167" s="93">
        <f t="shared" si="143"/>
        <v>0</v>
      </c>
      <c r="T167" s="96">
        <f t="shared" si="143"/>
        <v>0</v>
      </c>
      <c r="U167" s="487">
        <f t="shared" si="98"/>
        <v>0</v>
      </c>
      <c r="V167" s="412">
        <f t="shared" si="143"/>
        <v>0</v>
      </c>
      <c r="W167" s="93">
        <f t="shared" si="143"/>
        <v>0</v>
      </c>
      <c r="X167" s="96">
        <f t="shared" si="143"/>
        <v>0</v>
      </c>
      <c r="Y167" s="96">
        <f t="shared" si="143"/>
        <v>0</v>
      </c>
      <c r="Z167" s="96">
        <f t="shared" si="143"/>
        <v>0</v>
      </c>
      <c r="AA167" s="97">
        <f t="shared" si="143"/>
        <v>0</v>
      </c>
      <c r="AB167" s="51"/>
      <c r="AC167" s="168"/>
    </row>
    <row r="168" spans="1:29" hidden="1" x14ac:dyDescent="0.25">
      <c r="B168" s="54"/>
      <c r="C168" s="2"/>
      <c r="D168" s="801" t="s">
        <v>416</v>
      </c>
      <c r="E168" s="801"/>
      <c r="F168" s="77"/>
      <c r="G168" s="599"/>
      <c r="H168" s="599"/>
      <c r="I168" s="599"/>
      <c r="J168" s="545"/>
      <c r="K168" s="545"/>
      <c r="L168" s="359"/>
      <c r="M168" s="42"/>
      <c r="N168" s="74"/>
      <c r="O168" s="73"/>
      <c r="P168" s="1"/>
      <c r="Q168" s="1"/>
      <c r="R168" s="1"/>
      <c r="S168" s="1"/>
      <c r="T168" s="79"/>
      <c r="U168" s="489">
        <f t="shared" si="98"/>
        <v>0</v>
      </c>
      <c r="V168" s="414"/>
      <c r="W168" s="1"/>
      <c r="X168" s="79"/>
      <c r="Y168" s="79"/>
      <c r="Z168" s="79"/>
      <c r="AA168" s="44"/>
      <c r="AB168" s="55"/>
      <c r="AC168" s="168"/>
    </row>
    <row r="169" spans="1:29" hidden="1" x14ac:dyDescent="0.25">
      <c r="B169" s="54"/>
      <c r="C169" s="2"/>
      <c r="D169" s="801" t="s">
        <v>418</v>
      </c>
      <c r="E169" s="801"/>
      <c r="F169" s="77"/>
      <c r="G169" s="599"/>
      <c r="H169" s="599"/>
      <c r="I169" s="599"/>
      <c r="J169" s="545"/>
      <c r="K169" s="545"/>
      <c r="L169" s="359"/>
      <c r="M169" s="42"/>
      <c r="N169" s="74"/>
      <c r="O169" s="73"/>
      <c r="P169" s="1"/>
      <c r="Q169" s="1"/>
      <c r="R169" s="1"/>
      <c r="S169" s="1"/>
      <c r="T169" s="79"/>
      <c r="U169" s="489">
        <f t="shared" si="98"/>
        <v>0</v>
      </c>
      <c r="V169" s="414"/>
      <c r="W169" s="1"/>
      <c r="X169" s="79"/>
      <c r="Y169" s="79"/>
      <c r="Z169" s="79"/>
      <c r="AA169" s="44"/>
      <c r="AB169" s="55"/>
      <c r="AC169" s="168"/>
    </row>
    <row r="170" spans="1:29" hidden="1" x14ac:dyDescent="0.25">
      <c r="B170" s="54"/>
      <c r="C170" s="2"/>
      <c r="D170" s="801" t="s">
        <v>419</v>
      </c>
      <c r="E170" s="801"/>
      <c r="F170" s="77"/>
      <c r="G170" s="599"/>
      <c r="H170" s="599"/>
      <c r="I170" s="599"/>
      <c r="J170" s="545"/>
      <c r="K170" s="545"/>
      <c r="L170" s="359"/>
      <c r="M170" s="42"/>
      <c r="N170" s="74"/>
      <c r="O170" s="73"/>
      <c r="P170" s="1"/>
      <c r="Q170" s="1"/>
      <c r="R170" s="1"/>
      <c r="S170" s="1"/>
      <c r="T170" s="79"/>
      <c r="U170" s="489">
        <f t="shared" si="98"/>
        <v>0</v>
      </c>
      <c r="V170" s="414"/>
      <c r="W170" s="1"/>
      <c r="X170" s="79"/>
      <c r="Y170" s="79"/>
      <c r="Z170" s="79"/>
      <c r="AA170" s="44"/>
      <c r="AB170" s="55"/>
      <c r="AC170" s="168"/>
    </row>
    <row r="171" spans="1:29" hidden="1" x14ac:dyDescent="0.25">
      <c r="B171" s="54"/>
      <c r="C171" s="2"/>
      <c r="D171" s="801" t="s">
        <v>417</v>
      </c>
      <c r="E171" s="801"/>
      <c r="F171" s="77"/>
      <c r="G171" s="599"/>
      <c r="H171" s="599"/>
      <c r="I171" s="599"/>
      <c r="J171" s="545"/>
      <c r="K171" s="545"/>
      <c r="L171" s="359"/>
      <c r="M171" s="42"/>
      <c r="N171" s="74"/>
      <c r="O171" s="73"/>
      <c r="P171" s="1"/>
      <c r="Q171" s="1"/>
      <c r="R171" s="1"/>
      <c r="S171" s="1"/>
      <c r="T171" s="79"/>
      <c r="U171" s="489">
        <f t="shared" si="98"/>
        <v>0</v>
      </c>
      <c r="V171" s="414"/>
      <c r="W171" s="1"/>
      <c r="X171" s="79"/>
      <c r="Y171" s="79"/>
      <c r="Z171" s="79"/>
      <c r="AA171" s="44"/>
      <c r="AB171" s="55"/>
      <c r="AC171" s="168"/>
    </row>
    <row r="172" spans="1:29" hidden="1" x14ac:dyDescent="0.25">
      <c r="B172" s="54"/>
      <c r="C172" s="2"/>
      <c r="D172" s="801" t="s">
        <v>420</v>
      </c>
      <c r="E172" s="801"/>
      <c r="F172" s="77"/>
      <c r="G172" s="599"/>
      <c r="H172" s="599"/>
      <c r="I172" s="599"/>
      <c r="J172" s="545"/>
      <c r="K172" s="545"/>
      <c r="L172" s="359"/>
      <c r="M172" s="42"/>
      <c r="N172" s="74"/>
      <c r="O172" s="73"/>
      <c r="P172" s="1"/>
      <c r="Q172" s="1"/>
      <c r="R172" s="1"/>
      <c r="S172" s="1"/>
      <c r="T172" s="79"/>
      <c r="U172" s="489">
        <f t="shared" si="98"/>
        <v>0</v>
      </c>
      <c r="V172" s="414"/>
      <c r="W172" s="1"/>
      <c r="X172" s="79"/>
      <c r="Y172" s="79"/>
      <c r="Z172" s="79"/>
      <c r="AA172" s="44"/>
      <c r="AB172" s="55"/>
      <c r="AC172" s="168"/>
    </row>
    <row r="173" spans="1:29" ht="25.5" hidden="1" customHeight="1" x14ac:dyDescent="0.25">
      <c r="B173" s="54"/>
      <c r="C173" s="2"/>
      <c r="D173" s="798" t="s">
        <v>492</v>
      </c>
      <c r="E173" s="798"/>
      <c r="F173" s="77"/>
      <c r="G173" s="599"/>
      <c r="H173" s="599"/>
      <c r="I173" s="599"/>
      <c r="J173" s="545"/>
      <c r="K173" s="545"/>
      <c r="L173" s="359"/>
      <c r="M173" s="42"/>
      <c r="N173" s="74"/>
      <c r="O173" s="73"/>
      <c r="P173" s="1"/>
      <c r="Q173" s="1"/>
      <c r="R173" s="1"/>
      <c r="S173" s="1"/>
      <c r="T173" s="79"/>
      <c r="U173" s="489">
        <f t="shared" si="98"/>
        <v>0</v>
      </c>
      <c r="V173" s="414"/>
      <c r="W173" s="1"/>
      <c r="X173" s="79"/>
      <c r="Y173" s="79"/>
      <c r="Z173" s="79"/>
      <c r="AA173" s="44"/>
      <c r="AB173" s="55"/>
      <c r="AC173" s="168"/>
    </row>
    <row r="174" spans="1:29" ht="25.5" hidden="1" customHeight="1" x14ac:dyDescent="0.25">
      <c r="B174" s="54"/>
      <c r="C174" s="2"/>
      <c r="D174" s="798" t="s">
        <v>493</v>
      </c>
      <c r="E174" s="798"/>
      <c r="F174" s="77"/>
      <c r="G174" s="599"/>
      <c r="H174" s="599"/>
      <c r="I174" s="599"/>
      <c r="J174" s="545"/>
      <c r="K174" s="545"/>
      <c r="L174" s="359"/>
      <c r="M174" s="42"/>
      <c r="N174" s="74"/>
      <c r="O174" s="73"/>
      <c r="P174" s="1"/>
      <c r="Q174" s="1"/>
      <c r="R174" s="1"/>
      <c r="S174" s="1"/>
      <c r="T174" s="79"/>
      <c r="U174" s="489">
        <f t="shared" si="98"/>
        <v>0</v>
      </c>
      <c r="V174" s="414"/>
      <c r="W174" s="1"/>
      <c r="X174" s="79"/>
      <c r="Y174" s="79"/>
      <c r="Z174" s="79"/>
      <c r="AA174" s="44"/>
      <c r="AB174" s="55"/>
      <c r="AC174" s="168"/>
    </row>
    <row r="175" spans="1:29" hidden="1" x14ac:dyDescent="0.25">
      <c r="B175" s="54"/>
      <c r="C175" s="2"/>
      <c r="D175" s="801" t="s">
        <v>421</v>
      </c>
      <c r="E175" s="801"/>
      <c r="F175" s="77"/>
      <c r="G175" s="599"/>
      <c r="H175" s="599"/>
      <c r="I175" s="599"/>
      <c r="J175" s="545"/>
      <c r="K175" s="545"/>
      <c r="L175" s="359"/>
      <c r="M175" s="42"/>
      <c r="N175" s="74"/>
      <c r="O175" s="73"/>
      <c r="P175" s="1"/>
      <c r="Q175" s="1"/>
      <c r="R175" s="1"/>
      <c r="S175" s="1"/>
      <c r="T175" s="79"/>
      <c r="U175" s="489">
        <f t="shared" si="98"/>
        <v>0</v>
      </c>
      <c r="V175" s="414"/>
      <c r="W175" s="1"/>
      <c r="X175" s="79"/>
      <c r="Y175" s="79"/>
      <c r="Z175" s="79"/>
      <c r="AA175" s="44"/>
      <c r="AB175" s="55"/>
      <c r="AC175" s="168"/>
    </row>
    <row r="176" spans="1:29" ht="26.25" hidden="1" customHeight="1" x14ac:dyDescent="0.25">
      <c r="B176" s="54"/>
      <c r="C176" s="2"/>
      <c r="D176" s="798" t="s">
        <v>494</v>
      </c>
      <c r="E176" s="798"/>
      <c r="F176" s="77"/>
      <c r="G176" s="599"/>
      <c r="H176" s="599"/>
      <c r="I176" s="599"/>
      <c r="J176" s="545"/>
      <c r="K176" s="545"/>
      <c r="L176" s="359"/>
      <c r="M176" s="42"/>
      <c r="N176" s="74"/>
      <c r="O176" s="73"/>
      <c r="P176" s="1"/>
      <c r="Q176" s="1"/>
      <c r="R176" s="1"/>
      <c r="S176" s="1"/>
      <c r="T176" s="79"/>
      <c r="U176" s="489">
        <f t="shared" si="98"/>
        <v>0</v>
      </c>
      <c r="V176" s="414"/>
      <c r="W176" s="1"/>
      <c r="X176" s="79"/>
      <c r="Y176" s="79"/>
      <c r="Z176" s="79"/>
      <c r="AA176" s="44"/>
      <c r="AB176" s="55"/>
      <c r="AC176" s="168"/>
    </row>
    <row r="177" spans="1:29" s="18" customFormat="1" hidden="1" x14ac:dyDescent="0.25">
      <c r="A177" s="125" t="s">
        <v>75</v>
      </c>
      <c r="B177" s="90" t="s">
        <v>759</v>
      </c>
      <c r="C177" s="803" t="s">
        <v>76</v>
      </c>
      <c r="D177" s="804"/>
      <c r="E177" s="804"/>
      <c r="F177" s="91">
        <f t="shared" ref="F177:L177" si="144">F178+F179+F180+F181+F182+F183+F184+F185+F186+F187+F188</f>
        <v>0</v>
      </c>
      <c r="G177" s="598">
        <f t="shared" ref="G177:K177" si="145">G178+G179+G180+G181+G182+G183+G184+G185+G186+G187+G188</f>
        <v>0</v>
      </c>
      <c r="H177" s="598">
        <f t="shared" ref="H177:J177" si="146">H178+H179+H180+H181+H182+H183+H184+H185+H186+H187+H188</f>
        <v>0</v>
      </c>
      <c r="I177" s="598">
        <f t="shared" si="146"/>
        <v>0</v>
      </c>
      <c r="J177" s="544">
        <f t="shared" si="146"/>
        <v>0</v>
      </c>
      <c r="K177" s="544">
        <f t="shared" si="145"/>
        <v>0</v>
      </c>
      <c r="L177" s="358">
        <f t="shared" si="144"/>
        <v>0</v>
      </c>
      <c r="M177" s="95">
        <f t="shared" ref="M177:N177" si="147">M178+M179+M180+M181+M182+M183+M184+M185+M186+M187+M188</f>
        <v>0</v>
      </c>
      <c r="N177" s="94">
        <f t="shared" si="147"/>
        <v>0</v>
      </c>
      <c r="O177" s="92">
        <f>O178+O179+O180+O181+O182+O183+O184+O185+O186+O187+O188</f>
        <v>0</v>
      </c>
      <c r="P177" s="93">
        <f t="shared" ref="P177:AA177" si="148">P178+P179+P180+P181+P182+P183+P184+P185+P186+P187+P188</f>
        <v>0</v>
      </c>
      <c r="Q177" s="93">
        <f t="shared" si="148"/>
        <v>0</v>
      </c>
      <c r="R177" s="93">
        <f t="shared" si="148"/>
        <v>0</v>
      </c>
      <c r="S177" s="93">
        <f t="shared" si="148"/>
        <v>0</v>
      </c>
      <c r="T177" s="96">
        <f t="shared" si="148"/>
        <v>0</v>
      </c>
      <c r="U177" s="487">
        <f t="shared" si="98"/>
        <v>0</v>
      </c>
      <c r="V177" s="412">
        <f t="shared" si="148"/>
        <v>0</v>
      </c>
      <c r="W177" s="93">
        <f t="shared" si="148"/>
        <v>0</v>
      </c>
      <c r="X177" s="96">
        <f t="shared" si="148"/>
        <v>0</v>
      </c>
      <c r="Y177" s="96">
        <f t="shared" si="148"/>
        <v>0</v>
      </c>
      <c r="Z177" s="96">
        <f t="shared" si="148"/>
        <v>0</v>
      </c>
      <c r="AA177" s="97">
        <f t="shared" si="148"/>
        <v>0</v>
      </c>
      <c r="AB177" s="51"/>
      <c r="AC177" s="168"/>
    </row>
    <row r="178" spans="1:29" hidden="1" x14ac:dyDescent="0.25">
      <c r="B178" s="54"/>
      <c r="C178" s="2"/>
      <c r="D178" s="801" t="s">
        <v>422</v>
      </c>
      <c r="E178" s="801"/>
      <c r="F178" s="77"/>
      <c r="G178" s="599"/>
      <c r="H178" s="599"/>
      <c r="I178" s="599"/>
      <c r="J178" s="545"/>
      <c r="K178" s="545"/>
      <c r="L178" s="359"/>
      <c r="M178" s="42"/>
      <c r="N178" s="74"/>
      <c r="O178" s="73"/>
      <c r="P178" s="1"/>
      <c r="Q178" s="1"/>
      <c r="R178" s="1"/>
      <c r="S178" s="1"/>
      <c r="T178" s="79"/>
      <c r="U178" s="489">
        <f t="shared" si="98"/>
        <v>0</v>
      </c>
      <c r="V178" s="414"/>
      <c r="W178" s="1"/>
      <c r="X178" s="79"/>
      <c r="Y178" s="79"/>
      <c r="Z178" s="79"/>
      <c r="AA178" s="44"/>
      <c r="AB178" s="55"/>
      <c r="AC178" s="168"/>
    </row>
    <row r="179" spans="1:29" hidden="1" x14ac:dyDescent="0.25">
      <c r="B179" s="54"/>
      <c r="C179" s="2"/>
      <c r="D179" s="801" t="s">
        <v>425</v>
      </c>
      <c r="E179" s="801"/>
      <c r="F179" s="77"/>
      <c r="G179" s="599"/>
      <c r="H179" s="599"/>
      <c r="I179" s="599"/>
      <c r="J179" s="545"/>
      <c r="K179" s="545"/>
      <c r="L179" s="359"/>
      <c r="M179" s="42"/>
      <c r="N179" s="74"/>
      <c r="O179" s="73"/>
      <c r="P179" s="1"/>
      <c r="Q179" s="1"/>
      <c r="R179" s="1"/>
      <c r="S179" s="1"/>
      <c r="T179" s="79"/>
      <c r="U179" s="489">
        <f t="shared" si="98"/>
        <v>0</v>
      </c>
      <c r="V179" s="414"/>
      <c r="W179" s="1"/>
      <c r="X179" s="79"/>
      <c r="Y179" s="79"/>
      <c r="Z179" s="79"/>
      <c r="AA179" s="44"/>
      <c r="AB179" s="55"/>
      <c r="AC179" s="168"/>
    </row>
    <row r="180" spans="1:29" hidden="1" x14ac:dyDescent="0.25">
      <c r="B180" s="54"/>
      <c r="C180" s="2"/>
      <c r="D180" s="801" t="s">
        <v>426</v>
      </c>
      <c r="E180" s="801"/>
      <c r="F180" s="77"/>
      <c r="G180" s="599"/>
      <c r="H180" s="599"/>
      <c r="I180" s="599"/>
      <c r="J180" s="545"/>
      <c r="K180" s="545"/>
      <c r="L180" s="359"/>
      <c r="M180" s="42"/>
      <c r="N180" s="74"/>
      <c r="O180" s="73"/>
      <c r="P180" s="1"/>
      <c r="Q180" s="1"/>
      <c r="R180" s="1"/>
      <c r="S180" s="1"/>
      <c r="T180" s="79"/>
      <c r="U180" s="489">
        <f t="shared" si="98"/>
        <v>0</v>
      </c>
      <c r="V180" s="414"/>
      <c r="W180" s="1"/>
      <c r="X180" s="79"/>
      <c r="Y180" s="79"/>
      <c r="Z180" s="79"/>
      <c r="AA180" s="44"/>
      <c r="AB180" s="55"/>
      <c r="AC180" s="168"/>
    </row>
    <row r="181" spans="1:29" hidden="1" x14ac:dyDescent="0.25">
      <c r="B181" s="54"/>
      <c r="C181" s="2"/>
      <c r="D181" s="801" t="s">
        <v>423</v>
      </c>
      <c r="E181" s="801"/>
      <c r="F181" s="77"/>
      <c r="G181" s="599"/>
      <c r="H181" s="599"/>
      <c r="I181" s="599"/>
      <c r="J181" s="545"/>
      <c r="K181" s="545"/>
      <c r="L181" s="359"/>
      <c r="M181" s="42"/>
      <c r="N181" s="74"/>
      <c r="O181" s="73"/>
      <c r="P181" s="1"/>
      <c r="Q181" s="1"/>
      <c r="R181" s="1"/>
      <c r="S181" s="1"/>
      <c r="T181" s="79"/>
      <c r="U181" s="489">
        <f t="shared" si="98"/>
        <v>0</v>
      </c>
      <c r="V181" s="414"/>
      <c r="W181" s="1"/>
      <c r="X181" s="79"/>
      <c r="Y181" s="79"/>
      <c r="Z181" s="79"/>
      <c r="AA181" s="44"/>
      <c r="AB181" s="55"/>
      <c r="AC181" s="168"/>
    </row>
    <row r="182" spans="1:29" hidden="1" x14ac:dyDescent="0.25">
      <c r="B182" s="54"/>
      <c r="C182" s="2"/>
      <c r="D182" s="801" t="s">
        <v>427</v>
      </c>
      <c r="E182" s="801"/>
      <c r="F182" s="77"/>
      <c r="G182" s="599"/>
      <c r="H182" s="599"/>
      <c r="I182" s="599"/>
      <c r="J182" s="545"/>
      <c r="K182" s="545"/>
      <c r="L182" s="359"/>
      <c r="M182" s="42"/>
      <c r="N182" s="74"/>
      <c r="O182" s="73"/>
      <c r="P182" s="1"/>
      <c r="Q182" s="1"/>
      <c r="R182" s="1"/>
      <c r="S182" s="1"/>
      <c r="T182" s="79"/>
      <c r="U182" s="489">
        <f t="shared" si="98"/>
        <v>0</v>
      </c>
      <c r="V182" s="414"/>
      <c r="W182" s="1"/>
      <c r="X182" s="79"/>
      <c r="Y182" s="79"/>
      <c r="Z182" s="79"/>
      <c r="AA182" s="44"/>
      <c r="AB182" s="55"/>
      <c r="AC182" s="168"/>
    </row>
    <row r="183" spans="1:29" ht="25.5" hidden="1" customHeight="1" x14ac:dyDescent="0.25">
      <c r="B183" s="54"/>
      <c r="C183" s="2"/>
      <c r="D183" s="798" t="s">
        <v>495</v>
      </c>
      <c r="E183" s="798"/>
      <c r="F183" s="77"/>
      <c r="G183" s="599"/>
      <c r="H183" s="599"/>
      <c r="I183" s="599"/>
      <c r="J183" s="545"/>
      <c r="K183" s="545"/>
      <c r="L183" s="359"/>
      <c r="M183" s="42"/>
      <c r="N183" s="74"/>
      <c r="O183" s="73"/>
      <c r="P183" s="1"/>
      <c r="Q183" s="1"/>
      <c r="R183" s="1"/>
      <c r="S183" s="1"/>
      <c r="T183" s="79"/>
      <c r="U183" s="489">
        <f t="shared" si="98"/>
        <v>0</v>
      </c>
      <c r="V183" s="414"/>
      <c r="W183" s="1"/>
      <c r="X183" s="79"/>
      <c r="Y183" s="79"/>
      <c r="Z183" s="79"/>
      <c r="AA183" s="44"/>
      <c r="AB183" s="55"/>
      <c r="AC183" s="168"/>
    </row>
    <row r="184" spans="1:29" ht="25.5" hidden="1" customHeight="1" x14ac:dyDescent="0.25">
      <c r="B184" s="54"/>
      <c r="C184" s="2"/>
      <c r="D184" s="798" t="s">
        <v>496</v>
      </c>
      <c r="E184" s="798"/>
      <c r="F184" s="77"/>
      <c r="G184" s="599"/>
      <c r="H184" s="599"/>
      <c r="I184" s="599"/>
      <c r="J184" s="545"/>
      <c r="K184" s="545"/>
      <c r="L184" s="359"/>
      <c r="M184" s="42"/>
      <c r="N184" s="74"/>
      <c r="O184" s="73"/>
      <c r="P184" s="1"/>
      <c r="Q184" s="1"/>
      <c r="R184" s="1"/>
      <c r="S184" s="1"/>
      <c r="T184" s="79"/>
      <c r="U184" s="489">
        <f t="shared" si="98"/>
        <v>0</v>
      </c>
      <c r="V184" s="414"/>
      <c r="W184" s="1"/>
      <c r="X184" s="79"/>
      <c r="Y184" s="79"/>
      <c r="Z184" s="79"/>
      <c r="AA184" s="44"/>
      <c r="AB184" s="55"/>
      <c r="AC184" s="168"/>
    </row>
    <row r="185" spans="1:29" hidden="1" x14ac:dyDescent="0.25">
      <c r="B185" s="54"/>
      <c r="C185" s="2"/>
      <c r="D185" s="801" t="s">
        <v>428</v>
      </c>
      <c r="E185" s="801"/>
      <c r="F185" s="77"/>
      <c r="G185" s="599"/>
      <c r="H185" s="599"/>
      <c r="I185" s="599"/>
      <c r="J185" s="545"/>
      <c r="K185" s="545"/>
      <c r="L185" s="359"/>
      <c r="M185" s="42"/>
      <c r="N185" s="74"/>
      <c r="O185" s="73"/>
      <c r="P185" s="1"/>
      <c r="Q185" s="1"/>
      <c r="R185" s="1"/>
      <c r="S185" s="1"/>
      <c r="T185" s="79"/>
      <c r="U185" s="489">
        <f t="shared" si="98"/>
        <v>0</v>
      </c>
      <c r="V185" s="414"/>
      <c r="W185" s="1"/>
      <c r="X185" s="79"/>
      <c r="Y185" s="79"/>
      <c r="Z185" s="79"/>
      <c r="AA185" s="44"/>
      <c r="AB185" s="55"/>
      <c r="AC185" s="168"/>
    </row>
    <row r="186" spans="1:29" hidden="1" x14ac:dyDescent="0.25">
      <c r="B186" s="54"/>
      <c r="C186" s="2"/>
      <c r="D186" s="801" t="s">
        <v>424</v>
      </c>
      <c r="E186" s="801"/>
      <c r="F186" s="77"/>
      <c r="G186" s="599"/>
      <c r="H186" s="599"/>
      <c r="I186" s="599"/>
      <c r="J186" s="545"/>
      <c r="K186" s="545"/>
      <c r="L186" s="359"/>
      <c r="M186" s="42"/>
      <c r="N186" s="74"/>
      <c r="O186" s="73"/>
      <c r="P186" s="1"/>
      <c r="Q186" s="1"/>
      <c r="R186" s="1"/>
      <c r="S186" s="1"/>
      <c r="T186" s="79"/>
      <c r="U186" s="489">
        <f t="shared" si="98"/>
        <v>0</v>
      </c>
      <c r="V186" s="414"/>
      <c r="W186" s="1"/>
      <c r="X186" s="79"/>
      <c r="Y186" s="79"/>
      <c r="Z186" s="79"/>
      <c r="AA186" s="44"/>
      <c r="AB186" s="55"/>
      <c r="AC186" s="168"/>
    </row>
    <row r="187" spans="1:29" ht="25.5" hidden="1" customHeight="1" x14ac:dyDescent="0.25">
      <c r="B187" s="54"/>
      <c r="C187" s="2"/>
      <c r="D187" s="798" t="s">
        <v>497</v>
      </c>
      <c r="E187" s="798"/>
      <c r="F187" s="77"/>
      <c r="G187" s="599"/>
      <c r="H187" s="599"/>
      <c r="I187" s="599"/>
      <c r="J187" s="545"/>
      <c r="K187" s="545"/>
      <c r="L187" s="359"/>
      <c r="M187" s="42"/>
      <c r="N187" s="74"/>
      <c r="O187" s="73"/>
      <c r="P187" s="1"/>
      <c r="Q187" s="1"/>
      <c r="R187" s="1"/>
      <c r="S187" s="1"/>
      <c r="T187" s="79"/>
      <c r="U187" s="489">
        <f t="shared" si="98"/>
        <v>0</v>
      </c>
      <c r="V187" s="414"/>
      <c r="W187" s="1"/>
      <c r="X187" s="79"/>
      <c r="Y187" s="79"/>
      <c r="Z187" s="79"/>
      <c r="AA187" s="44"/>
      <c r="AB187" s="55"/>
      <c r="AC187" s="168"/>
    </row>
    <row r="188" spans="1:29" ht="15.75" hidden="1" thickBot="1" x14ac:dyDescent="0.3">
      <c r="B188" s="56"/>
      <c r="C188" s="20"/>
      <c r="D188" s="806" t="s">
        <v>498</v>
      </c>
      <c r="E188" s="806"/>
      <c r="F188" s="77"/>
      <c r="G188" s="599"/>
      <c r="H188" s="599"/>
      <c r="I188" s="599"/>
      <c r="J188" s="545"/>
      <c r="K188" s="545"/>
      <c r="L188" s="359"/>
      <c r="M188" s="42"/>
      <c r="N188" s="74"/>
      <c r="O188" s="73"/>
      <c r="P188" s="1"/>
      <c r="Q188" s="1"/>
      <c r="R188" s="1"/>
      <c r="S188" s="1"/>
      <c r="T188" s="79"/>
      <c r="U188" s="489">
        <f t="shared" si="98"/>
        <v>0</v>
      </c>
      <c r="V188" s="414"/>
      <c r="W188" s="1"/>
      <c r="X188" s="79"/>
      <c r="Y188" s="79"/>
      <c r="Z188" s="79"/>
      <c r="AA188" s="44"/>
      <c r="AB188" s="55"/>
      <c r="AC188" s="168"/>
    </row>
    <row r="189" spans="1:29" ht="15.75" thickBot="1" x14ac:dyDescent="0.3">
      <c r="B189" s="98" t="s">
        <v>77</v>
      </c>
      <c r="C189" s="771" t="s">
        <v>78</v>
      </c>
      <c r="D189" s="805"/>
      <c r="E189" s="805"/>
      <c r="F189" s="83">
        <f t="shared" ref="F189:L189" si="149">F190+F191+F192+F193+F203</f>
        <v>0</v>
      </c>
      <c r="G189" s="596">
        <f t="shared" ref="G189:K189" si="150">G190+G191+G192+G193+G203</f>
        <v>0</v>
      </c>
      <c r="H189" s="596">
        <f t="shared" ref="H189:J189" si="151">H190+H191+H192+H193+H203</f>
        <v>0</v>
      </c>
      <c r="I189" s="596">
        <f t="shared" si="151"/>
        <v>0</v>
      </c>
      <c r="J189" s="541">
        <f t="shared" si="151"/>
        <v>0</v>
      </c>
      <c r="K189" s="541">
        <f t="shared" si="150"/>
        <v>0</v>
      </c>
      <c r="L189" s="355">
        <f t="shared" si="149"/>
        <v>0</v>
      </c>
      <c r="M189" s="87">
        <f t="shared" ref="M189:N189" si="152">M190+M191+M192+M193+M203</f>
        <v>0</v>
      </c>
      <c r="N189" s="86">
        <f t="shared" si="152"/>
        <v>0</v>
      </c>
      <c r="O189" s="84">
        <f>O190+O191+O192+O193+O203</f>
        <v>0</v>
      </c>
      <c r="P189" s="85">
        <f t="shared" ref="P189:AA189" si="153">P190+P191+P192+P193+P203</f>
        <v>0</v>
      </c>
      <c r="Q189" s="85">
        <f t="shared" si="153"/>
        <v>0</v>
      </c>
      <c r="R189" s="85">
        <f t="shared" si="153"/>
        <v>0</v>
      </c>
      <c r="S189" s="85">
        <f t="shared" si="153"/>
        <v>0</v>
      </c>
      <c r="T189" s="88">
        <f t="shared" si="153"/>
        <v>0</v>
      </c>
      <c r="U189" s="484">
        <f t="shared" si="98"/>
        <v>0</v>
      </c>
      <c r="V189" s="409">
        <f t="shared" si="153"/>
        <v>0</v>
      </c>
      <c r="W189" s="85">
        <f t="shared" si="153"/>
        <v>0</v>
      </c>
      <c r="X189" s="88">
        <f t="shared" si="153"/>
        <v>0</v>
      </c>
      <c r="Y189" s="88">
        <f t="shared" si="153"/>
        <v>0</v>
      </c>
      <c r="Z189" s="88">
        <f t="shared" si="153"/>
        <v>0</v>
      </c>
      <c r="AA189" s="89">
        <f t="shared" si="153"/>
        <v>0</v>
      </c>
      <c r="AB189" s="51"/>
      <c r="AC189" s="168"/>
    </row>
    <row r="190" spans="1:29" s="18" customFormat="1" ht="25.5" hidden="1" customHeight="1" x14ac:dyDescent="0.25">
      <c r="A190" s="125" t="s">
        <v>79</v>
      </c>
      <c r="B190" s="114" t="s">
        <v>760</v>
      </c>
      <c r="C190" s="818" t="s">
        <v>80</v>
      </c>
      <c r="D190" s="819"/>
      <c r="E190" s="819"/>
      <c r="F190" s="91"/>
      <c r="G190" s="598"/>
      <c r="H190" s="598"/>
      <c r="I190" s="598"/>
      <c r="J190" s="544"/>
      <c r="K190" s="544"/>
      <c r="L190" s="358"/>
      <c r="M190" s="95"/>
      <c r="N190" s="94"/>
      <c r="O190" s="92"/>
      <c r="P190" s="93"/>
      <c r="Q190" s="93"/>
      <c r="R190" s="93"/>
      <c r="S190" s="93"/>
      <c r="T190" s="96"/>
      <c r="U190" s="487">
        <f t="shared" si="98"/>
        <v>0</v>
      </c>
      <c r="V190" s="412"/>
      <c r="W190" s="93"/>
      <c r="X190" s="96"/>
      <c r="Y190" s="96"/>
      <c r="Z190" s="96"/>
      <c r="AA190" s="97"/>
      <c r="AB190" s="51"/>
      <c r="AC190" s="168"/>
    </row>
    <row r="191" spans="1:29" s="18" customFormat="1" hidden="1" x14ac:dyDescent="0.25">
      <c r="A191" s="125" t="s">
        <v>81</v>
      </c>
      <c r="B191" s="90" t="s">
        <v>761</v>
      </c>
      <c r="C191" s="799" t="s">
        <v>927</v>
      </c>
      <c r="D191" s="800"/>
      <c r="E191" s="800"/>
      <c r="F191" s="91"/>
      <c r="G191" s="598"/>
      <c r="H191" s="598"/>
      <c r="I191" s="598"/>
      <c r="J191" s="544"/>
      <c r="K191" s="544"/>
      <c r="L191" s="358"/>
      <c r="M191" s="95"/>
      <c r="N191" s="94"/>
      <c r="O191" s="92"/>
      <c r="P191" s="93"/>
      <c r="Q191" s="93"/>
      <c r="R191" s="93"/>
      <c r="S191" s="93"/>
      <c r="T191" s="96"/>
      <c r="U191" s="487">
        <f t="shared" si="98"/>
        <v>0</v>
      </c>
      <c r="V191" s="412"/>
      <c r="W191" s="93"/>
      <c r="X191" s="96"/>
      <c r="Y191" s="96"/>
      <c r="Z191" s="96"/>
      <c r="AA191" s="97"/>
      <c r="AB191" s="51"/>
      <c r="AC191" s="168"/>
    </row>
    <row r="192" spans="1:29" s="18" customFormat="1" ht="25.5" hidden="1" customHeight="1" x14ac:dyDescent="0.25">
      <c r="A192" s="125" t="s">
        <v>82</v>
      </c>
      <c r="B192" s="90" t="s">
        <v>762</v>
      </c>
      <c r="C192" s="796" t="s">
        <v>928</v>
      </c>
      <c r="D192" s="797"/>
      <c r="E192" s="820"/>
      <c r="F192" s="91"/>
      <c r="G192" s="598"/>
      <c r="H192" s="598"/>
      <c r="I192" s="598"/>
      <c r="J192" s="544"/>
      <c r="K192" s="544"/>
      <c r="L192" s="358"/>
      <c r="M192" s="95"/>
      <c r="N192" s="94"/>
      <c r="O192" s="92"/>
      <c r="P192" s="93"/>
      <c r="Q192" s="93"/>
      <c r="R192" s="93"/>
      <c r="S192" s="93"/>
      <c r="T192" s="96"/>
      <c r="U192" s="487">
        <f t="shared" si="98"/>
        <v>0</v>
      </c>
      <c r="V192" s="412"/>
      <c r="W192" s="93"/>
      <c r="X192" s="96"/>
      <c r="Y192" s="96"/>
      <c r="Z192" s="96"/>
      <c r="AA192" s="97"/>
      <c r="AB192" s="51"/>
      <c r="AC192" s="168"/>
    </row>
    <row r="193" spans="1:29" s="18" customFormat="1" ht="25.5" hidden="1" customHeight="1" x14ac:dyDescent="0.25">
      <c r="A193" s="125" t="s">
        <v>83</v>
      </c>
      <c r="B193" s="90" t="s">
        <v>763</v>
      </c>
      <c r="C193" s="796" t="s">
        <v>84</v>
      </c>
      <c r="D193" s="797"/>
      <c r="E193" s="797"/>
      <c r="F193" s="91">
        <f t="shared" ref="F193:L193" si="154">F194+F195+F196+F197+F198+F199+F200+F201+F202</f>
        <v>0</v>
      </c>
      <c r="G193" s="598">
        <f t="shared" ref="G193:K193" si="155">G194+G195+G196+G197+G198+G199+G200+G201+G202</f>
        <v>0</v>
      </c>
      <c r="H193" s="598">
        <f t="shared" ref="H193:J193" si="156">H194+H195+H196+H197+H198+H199+H200+H201+H202</f>
        <v>0</v>
      </c>
      <c r="I193" s="598">
        <f t="shared" si="156"/>
        <v>0</v>
      </c>
      <c r="J193" s="544">
        <f t="shared" si="156"/>
        <v>0</v>
      </c>
      <c r="K193" s="544">
        <f t="shared" si="155"/>
        <v>0</v>
      </c>
      <c r="L193" s="358">
        <f t="shared" si="154"/>
        <v>0</v>
      </c>
      <c r="M193" s="95">
        <f t="shared" ref="M193:N193" si="157">M194+M195+M196+M197+M198+M199+M200+M201+M202</f>
        <v>0</v>
      </c>
      <c r="N193" s="94">
        <f t="shared" si="157"/>
        <v>0</v>
      </c>
      <c r="O193" s="92">
        <f>O194+O195+O196+O197+O198+O199+O200+O201+O202</f>
        <v>0</v>
      </c>
      <c r="P193" s="93">
        <f t="shared" ref="P193:AA193" si="158">P194+P195+P196+P197+P198+P199+P200+P201+P202</f>
        <v>0</v>
      </c>
      <c r="Q193" s="93">
        <f t="shared" si="158"/>
        <v>0</v>
      </c>
      <c r="R193" s="93">
        <f t="shared" si="158"/>
        <v>0</v>
      </c>
      <c r="S193" s="93">
        <f t="shared" si="158"/>
        <v>0</v>
      </c>
      <c r="T193" s="96">
        <f t="shared" si="158"/>
        <v>0</v>
      </c>
      <c r="U193" s="487">
        <f t="shared" si="98"/>
        <v>0</v>
      </c>
      <c r="V193" s="412">
        <f t="shared" si="158"/>
        <v>0</v>
      </c>
      <c r="W193" s="93">
        <f t="shared" si="158"/>
        <v>0</v>
      </c>
      <c r="X193" s="96">
        <f t="shared" si="158"/>
        <v>0</v>
      </c>
      <c r="Y193" s="96">
        <f t="shared" si="158"/>
        <v>0</v>
      </c>
      <c r="Z193" s="96">
        <f t="shared" si="158"/>
        <v>0</v>
      </c>
      <c r="AA193" s="97">
        <f t="shared" si="158"/>
        <v>0</v>
      </c>
      <c r="AB193" s="51"/>
      <c r="AC193" s="168"/>
    </row>
    <row r="194" spans="1:29" hidden="1" x14ac:dyDescent="0.25">
      <c r="B194" s="54"/>
      <c r="C194" s="2"/>
      <c r="D194" s="801" t="s">
        <v>429</v>
      </c>
      <c r="E194" s="801"/>
      <c r="F194" s="77"/>
      <c r="G194" s="599"/>
      <c r="H194" s="599"/>
      <c r="I194" s="599"/>
      <c r="J194" s="545"/>
      <c r="K194" s="545"/>
      <c r="L194" s="359"/>
      <c r="M194" s="42"/>
      <c r="N194" s="74"/>
      <c r="O194" s="73"/>
      <c r="P194" s="1"/>
      <c r="Q194" s="1"/>
      <c r="R194" s="1"/>
      <c r="S194" s="1"/>
      <c r="T194" s="79"/>
      <c r="U194" s="489">
        <f t="shared" si="98"/>
        <v>0</v>
      </c>
      <c r="V194" s="414"/>
      <c r="W194" s="1"/>
      <c r="X194" s="79"/>
      <c r="Y194" s="79"/>
      <c r="Z194" s="79"/>
      <c r="AA194" s="44"/>
      <c r="AB194" s="55"/>
      <c r="AC194" s="168"/>
    </row>
    <row r="195" spans="1:29" hidden="1" x14ac:dyDescent="0.25">
      <c r="B195" s="54"/>
      <c r="C195" s="2"/>
      <c r="D195" s="801" t="s">
        <v>431</v>
      </c>
      <c r="E195" s="801"/>
      <c r="F195" s="77"/>
      <c r="G195" s="599"/>
      <c r="H195" s="599"/>
      <c r="I195" s="599"/>
      <c r="J195" s="545"/>
      <c r="K195" s="545"/>
      <c r="L195" s="359"/>
      <c r="M195" s="42"/>
      <c r="N195" s="74"/>
      <c r="O195" s="73"/>
      <c r="P195" s="1"/>
      <c r="Q195" s="1"/>
      <c r="R195" s="1"/>
      <c r="S195" s="1"/>
      <c r="T195" s="79"/>
      <c r="U195" s="489">
        <f t="shared" si="98"/>
        <v>0</v>
      </c>
      <c r="V195" s="414"/>
      <c r="W195" s="1"/>
      <c r="X195" s="79"/>
      <c r="Y195" s="79"/>
      <c r="Z195" s="79"/>
      <c r="AA195" s="44"/>
      <c r="AB195" s="55"/>
      <c r="AC195" s="168"/>
    </row>
    <row r="196" spans="1:29" hidden="1" x14ac:dyDescent="0.25">
      <c r="B196" s="54"/>
      <c r="C196" s="2"/>
      <c r="D196" s="801" t="s">
        <v>432</v>
      </c>
      <c r="E196" s="801"/>
      <c r="F196" s="77"/>
      <c r="G196" s="599"/>
      <c r="H196" s="599"/>
      <c r="I196" s="599"/>
      <c r="J196" s="545"/>
      <c r="K196" s="545"/>
      <c r="L196" s="359"/>
      <c r="M196" s="42"/>
      <c r="N196" s="74"/>
      <c r="O196" s="73"/>
      <c r="P196" s="1"/>
      <c r="Q196" s="1"/>
      <c r="R196" s="1"/>
      <c r="S196" s="1"/>
      <c r="T196" s="79"/>
      <c r="U196" s="489">
        <f t="shared" si="98"/>
        <v>0</v>
      </c>
      <c r="V196" s="414"/>
      <c r="W196" s="1"/>
      <c r="X196" s="79"/>
      <c r="Y196" s="79"/>
      <c r="Z196" s="79"/>
      <c r="AA196" s="44"/>
      <c r="AB196" s="55"/>
      <c r="AC196" s="168"/>
    </row>
    <row r="197" spans="1:29" hidden="1" x14ac:dyDescent="0.25">
      <c r="B197" s="54"/>
      <c r="C197" s="2"/>
      <c r="D197" s="801" t="s">
        <v>430</v>
      </c>
      <c r="E197" s="801"/>
      <c r="F197" s="77"/>
      <c r="G197" s="599"/>
      <c r="H197" s="599"/>
      <c r="I197" s="599"/>
      <c r="J197" s="545"/>
      <c r="K197" s="545"/>
      <c r="L197" s="359"/>
      <c r="M197" s="42"/>
      <c r="N197" s="74"/>
      <c r="O197" s="73"/>
      <c r="P197" s="1"/>
      <c r="Q197" s="1"/>
      <c r="R197" s="1"/>
      <c r="S197" s="1"/>
      <c r="T197" s="79"/>
      <c r="U197" s="489">
        <f t="shared" si="98"/>
        <v>0</v>
      </c>
      <c r="V197" s="414"/>
      <c r="W197" s="1"/>
      <c r="X197" s="79"/>
      <c r="Y197" s="79"/>
      <c r="Z197" s="79"/>
      <c r="AA197" s="44"/>
      <c r="AB197" s="55"/>
      <c r="AC197" s="168"/>
    </row>
    <row r="198" spans="1:29" hidden="1" x14ac:dyDescent="0.25">
      <c r="B198" s="54"/>
      <c r="C198" s="2"/>
      <c r="D198" s="801" t="s">
        <v>433</v>
      </c>
      <c r="E198" s="801"/>
      <c r="F198" s="77"/>
      <c r="G198" s="599"/>
      <c r="H198" s="599"/>
      <c r="I198" s="599"/>
      <c r="J198" s="545"/>
      <c r="K198" s="545"/>
      <c r="L198" s="359"/>
      <c r="M198" s="42"/>
      <c r="N198" s="74"/>
      <c r="O198" s="73"/>
      <c r="P198" s="1"/>
      <c r="Q198" s="1"/>
      <c r="R198" s="1"/>
      <c r="S198" s="1"/>
      <c r="T198" s="79"/>
      <c r="U198" s="489">
        <f t="shared" ref="U198:U250" si="159">SUM(O198:T198)</f>
        <v>0</v>
      </c>
      <c r="V198" s="414"/>
      <c r="W198" s="1"/>
      <c r="X198" s="79"/>
      <c r="Y198" s="79"/>
      <c r="Z198" s="79"/>
      <c r="AA198" s="44"/>
      <c r="AB198" s="55"/>
      <c r="AC198" s="168"/>
    </row>
    <row r="199" spans="1:29" ht="25.5" hidden="1" customHeight="1" x14ac:dyDescent="0.25">
      <c r="B199" s="54"/>
      <c r="C199" s="2"/>
      <c r="D199" s="798" t="s">
        <v>499</v>
      </c>
      <c r="E199" s="798"/>
      <c r="F199" s="77"/>
      <c r="G199" s="599"/>
      <c r="H199" s="599"/>
      <c r="I199" s="599"/>
      <c r="J199" s="545"/>
      <c r="K199" s="545"/>
      <c r="L199" s="359"/>
      <c r="M199" s="42"/>
      <c r="N199" s="74"/>
      <c r="O199" s="73"/>
      <c r="P199" s="1"/>
      <c r="Q199" s="1"/>
      <c r="R199" s="1"/>
      <c r="S199" s="1"/>
      <c r="T199" s="79"/>
      <c r="U199" s="489">
        <f t="shared" si="159"/>
        <v>0</v>
      </c>
      <c r="V199" s="414"/>
      <c r="W199" s="1"/>
      <c r="X199" s="79"/>
      <c r="Y199" s="79"/>
      <c r="Z199" s="79"/>
      <c r="AA199" s="44"/>
      <c r="AB199" s="55"/>
      <c r="AC199" s="168"/>
    </row>
    <row r="200" spans="1:29" ht="25.5" hidden="1" customHeight="1" x14ac:dyDescent="0.25">
      <c r="B200" s="54"/>
      <c r="C200" s="2"/>
      <c r="D200" s="798" t="s">
        <v>500</v>
      </c>
      <c r="E200" s="798"/>
      <c r="F200" s="77"/>
      <c r="G200" s="599"/>
      <c r="H200" s="599"/>
      <c r="I200" s="599"/>
      <c r="J200" s="545"/>
      <c r="K200" s="545"/>
      <c r="L200" s="359"/>
      <c r="M200" s="42"/>
      <c r="N200" s="74"/>
      <c r="O200" s="73"/>
      <c r="P200" s="1"/>
      <c r="Q200" s="1"/>
      <c r="R200" s="1"/>
      <c r="S200" s="1"/>
      <c r="T200" s="79"/>
      <c r="U200" s="489">
        <f t="shared" si="159"/>
        <v>0</v>
      </c>
      <c r="V200" s="414"/>
      <c r="W200" s="1"/>
      <c r="X200" s="79"/>
      <c r="Y200" s="79"/>
      <c r="Z200" s="79"/>
      <c r="AA200" s="44"/>
      <c r="AB200" s="55"/>
      <c r="AC200" s="168"/>
    </row>
    <row r="201" spans="1:29" hidden="1" x14ac:dyDescent="0.25">
      <c r="B201" s="54"/>
      <c r="C201" s="2"/>
      <c r="D201" s="801" t="s">
        <v>434</v>
      </c>
      <c r="E201" s="801"/>
      <c r="F201" s="77"/>
      <c r="G201" s="599"/>
      <c r="H201" s="599"/>
      <c r="I201" s="599"/>
      <c r="J201" s="545"/>
      <c r="K201" s="545"/>
      <c r="L201" s="359"/>
      <c r="M201" s="42"/>
      <c r="N201" s="74"/>
      <c r="O201" s="73"/>
      <c r="P201" s="1"/>
      <c r="Q201" s="1"/>
      <c r="R201" s="1"/>
      <c r="S201" s="1"/>
      <c r="T201" s="79"/>
      <c r="U201" s="489">
        <f t="shared" si="159"/>
        <v>0</v>
      </c>
      <c r="V201" s="414"/>
      <c r="W201" s="1"/>
      <c r="X201" s="79"/>
      <c r="Y201" s="79"/>
      <c r="Z201" s="79"/>
      <c r="AA201" s="44"/>
      <c r="AB201" s="55"/>
      <c r="AC201" s="168"/>
    </row>
    <row r="202" spans="1:29" hidden="1" x14ac:dyDescent="0.25">
      <c r="B202" s="54"/>
      <c r="C202" s="2"/>
      <c r="D202" s="801" t="s">
        <v>501</v>
      </c>
      <c r="E202" s="801"/>
      <c r="F202" s="77"/>
      <c r="G202" s="599"/>
      <c r="H202" s="599"/>
      <c r="I202" s="599"/>
      <c r="J202" s="545"/>
      <c r="K202" s="545"/>
      <c r="L202" s="359"/>
      <c r="M202" s="42"/>
      <c r="N202" s="74"/>
      <c r="O202" s="73"/>
      <c r="P202" s="1"/>
      <c r="Q202" s="1"/>
      <c r="R202" s="1"/>
      <c r="S202" s="1"/>
      <c r="T202" s="79"/>
      <c r="U202" s="489">
        <f t="shared" si="159"/>
        <v>0</v>
      </c>
      <c r="V202" s="414"/>
      <c r="W202" s="1"/>
      <c r="X202" s="79"/>
      <c r="Y202" s="79"/>
      <c r="Z202" s="79"/>
      <c r="AA202" s="44"/>
      <c r="AB202" s="55"/>
      <c r="AC202" s="168"/>
    </row>
    <row r="203" spans="1:29" s="18" customFormat="1" hidden="1" x14ac:dyDescent="0.25">
      <c r="A203" s="125" t="s">
        <v>85</v>
      </c>
      <c r="B203" s="90" t="s">
        <v>764</v>
      </c>
      <c r="C203" s="803" t="s">
        <v>86</v>
      </c>
      <c r="D203" s="804"/>
      <c r="E203" s="804"/>
      <c r="F203" s="91">
        <f t="shared" ref="F203:L203" si="160">F204+F205+F206+F207+F208+F209+F210+F211+F212+F213+F214</f>
        <v>0</v>
      </c>
      <c r="G203" s="598">
        <f t="shared" ref="G203:K203" si="161">G204+G205+G206+G207+G208+G209+G210+G211+G212+G213+G214</f>
        <v>0</v>
      </c>
      <c r="H203" s="598">
        <f t="shared" ref="H203:J203" si="162">H204+H205+H206+H207+H208+H209+H210+H211+H212+H213+H214</f>
        <v>0</v>
      </c>
      <c r="I203" s="598">
        <f t="shared" si="162"/>
        <v>0</v>
      </c>
      <c r="J203" s="544">
        <f t="shared" si="162"/>
        <v>0</v>
      </c>
      <c r="K203" s="544">
        <f t="shared" si="161"/>
        <v>0</v>
      </c>
      <c r="L203" s="358">
        <f t="shared" si="160"/>
        <v>0</v>
      </c>
      <c r="M203" s="95">
        <f t="shared" ref="M203:N203" si="163">M204+M205+M206+M207+M208+M209+M210+M211+M212+M213+M214</f>
        <v>0</v>
      </c>
      <c r="N203" s="94">
        <f t="shared" si="163"/>
        <v>0</v>
      </c>
      <c r="O203" s="92">
        <f>O204+O205+O206+O207+O208+O209+O210+O211+O212+O213+O214</f>
        <v>0</v>
      </c>
      <c r="P203" s="93">
        <f t="shared" ref="P203:AA203" si="164">P204+P205+P206+P207+P208+P209+P210+P211+P212+P213+P214</f>
        <v>0</v>
      </c>
      <c r="Q203" s="93">
        <f t="shared" si="164"/>
        <v>0</v>
      </c>
      <c r="R203" s="93">
        <f t="shared" si="164"/>
        <v>0</v>
      </c>
      <c r="S203" s="93">
        <f t="shared" si="164"/>
        <v>0</v>
      </c>
      <c r="T203" s="96">
        <f t="shared" si="164"/>
        <v>0</v>
      </c>
      <c r="U203" s="487">
        <f t="shared" si="159"/>
        <v>0</v>
      </c>
      <c r="V203" s="412">
        <f t="shared" si="164"/>
        <v>0</v>
      </c>
      <c r="W203" s="93">
        <f t="shared" si="164"/>
        <v>0</v>
      </c>
      <c r="X203" s="96">
        <f t="shared" si="164"/>
        <v>0</v>
      </c>
      <c r="Y203" s="96">
        <f t="shared" si="164"/>
        <v>0</v>
      </c>
      <c r="Z203" s="96">
        <f t="shared" si="164"/>
        <v>0</v>
      </c>
      <c r="AA203" s="97">
        <f t="shared" si="164"/>
        <v>0</v>
      </c>
      <c r="AB203" s="51"/>
      <c r="AC203" s="168"/>
    </row>
    <row r="204" spans="1:29" hidden="1" x14ac:dyDescent="0.25">
      <c r="B204" s="54"/>
      <c r="C204" s="2"/>
      <c r="D204" s="801" t="s">
        <v>435</v>
      </c>
      <c r="E204" s="801"/>
      <c r="F204" s="77"/>
      <c r="G204" s="599"/>
      <c r="H204" s="599"/>
      <c r="I204" s="599"/>
      <c r="J204" s="545"/>
      <c r="K204" s="545"/>
      <c r="L204" s="359"/>
      <c r="M204" s="42"/>
      <c r="N204" s="74"/>
      <c r="O204" s="73"/>
      <c r="P204" s="1"/>
      <c r="Q204" s="1"/>
      <c r="R204" s="1"/>
      <c r="S204" s="1"/>
      <c r="T204" s="79"/>
      <c r="U204" s="489">
        <f t="shared" si="159"/>
        <v>0</v>
      </c>
      <c r="V204" s="414"/>
      <c r="W204" s="1"/>
      <c r="X204" s="79"/>
      <c r="Y204" s="79"/>
      <c r="Z204" s="79"/>
      <c r="AA204" s="44"/>
      <c r="AB204" s="55"/>
      <c r="AC204" s="168"/>
    </row>
    <row r="205" spans="1:29" hidden="1" x14ac:dyDescent="0.25">
      <c r="B205" s="54"/>
      <c r="C205" s="2"/>
      <c r="D205" s="801" t="s">
        <v>438</v>
      </c>
      <c r="E205" s="801"/>
      <c r="F205" s="77"/>
      <c r="G205" s="599"/>
      <c r="H205" s="599"/>
      <c r="I205" s="599"/>
      <c r="J205" s="545"/>
      <c r="K205" s="545"/>
      <c r="L205" s="359"/>
      <c r="M205" s="42"/>
      <c r="N205" s="74"/>
      <c r="O205" s="73"/>
      <c r="P205" s="1"/>
      <c r="Q205" s="1"/>
      <c r="R205" s="1"/>
      <c r="S205" s="1"/>
      <c r="T205" s="79"/>
      <c r="U205" s="489">
        <f t="shared" si="159"/>
        <v>0</v>
      </c>
      <c r="V205" s="414"/>
      <c r="W205" s="1"/>
      <c r="X205" s="79"/>
      <c r="Y205" s="79"/>
      <c r="Z205" s="79"/>
      <c r="AA205" s="44"/>
      <c r="AB205" s="55"/>
      <c r="AC205" s="168"/>
    </row>
    <row r="206" spans="1:29" hidden="1" x14ac:dyDescent="0.25">
      <c r="B206" s="54"/>
      <c r="C206" s="2"/>
      <c r="D206" s="801" t="s">
        <v>439</v>
      </c>
      <c r="E206" s="801"/>
      <c r="F206" s="77"/>
      <c r="G206" s="599"/>
      <c r="H206" s="599"/>
      <c r="I206" s="599"/>
      <c r="J206" s="545"/>
      <c r="K206" s="545"/>
      <c r="L206" s="359"/>
      <c r="M206" s="42"/>
      <c r="N206" s="74"/>
      <c r="O206" s="73"/>
      <c r="P206" s="1"/>
      <c r="Q206" s="1"/>
      <c r="R206" s="1"/>
      <c r="S206" s="1"/>
      <c r="T206" s="79"/>
      <c r="U206" s="489">
        <f t="shared" si="159"/>
        <v>0</v>
      </c>
      <c r="V206" s="414"/>
      <c r="W206" s="1"/>
      <c r="X206" s="79"/>
      <c r="Y206" s="79"/>
      <c r="Z206" s="79"/>
      <c r="AA206" s="44"/>
      <c r="AB206" s="55"/>
      <c r="AC206" s="168"/>
    </row>
    <row r="207" spans="1:29" hidden="1" x14ac:dyDescent="0.25">
      <c r="B207" s="54"/>
      <c r="C207" s="2"/>
      <c r="D207" s="801" t="s">
        <v>436</v>
      </c>
      <c r="E207" s="801"/>
      <c r="F207" s="77"/>
      <c r="G207" s="599"/>
      <c r="H207" s="599"/>
      <c r="I207" s="599"/>
      <c r="J207" s="545"/>
      <c r="K207" s="545"/>
      <c r="L207" s="359"/>
      <c r="M207" s="42"/>
      <c r="N207" s="74"/>
      <c r="O207" s="73"/>
      <c r="P207" s="1"/>
      <c r="Q207" s="1"/>
      <c r="R207" s="1"/>
      <c r="S207" s="1"/>
      <c r="T207" s="79"/>
      <c r="U207" s="489">
        <f t="shared" si="159"/>
        <v>0</v>
      </c>
      <c r="V207" s="414"/>
      <c r="W207" s="1"/>
      <c r="X207" s="79"/>
      <c r="Y207" s="79"/>
      <c r="Z207" s="79"/>
      <c r="AA207" s="44"/>
      <c r="AB207" s="55"/>
      <c r="AC207" s="168"/>
    </row>
    <row r="208" spans="1:29" hidden="1" x14ac:dyDescent="0.25">
      <c r="B208" s="54"/>
      <c r="C208" s="2"/>
      <c r="D208" s="801" t="s">
        <v>440</v>
      </c>
      <c r="E208" s="801"/>
      <c r="F208" s="77"/>
      <c r="G208" s="599"/>
      <c r="H208" s="599"/>
      <c r="I208" s="599"/>
      <c r="J208" s="545"/>
      <c r="K208" s="545"/>
      <c r="L208" s="359"/>
      <c r="M208" s="42"/>
      <c r="N208" s="74"/>
      <c r="O208" s="73"/>
      <c r="P208" s="1"/>
      <c r="Q208" s="1"/>
      <c r="R208" s="1"/>
      <c r="S208" s="1"/>
      <c r="T208" s="79"/>
      <c r="U208" s="489">
        <f t="shared" si="159"/>
        <v>0</v>
      </c>
      <c r="V208" s="414"/>
      <c r="W208" s="1"/>
      <c r="X208" s="79"/>
      <c r="Y208" s="79"/>
      <c r="Z208" s="79"/>
      <c r="AA208" s="44"/>
      <c r="AB208" s="55"/>
      <c r="AC208" s="168"/>
    </row>
    <row r="209" spans="1:29" ht="25.5" hidden="1" customHeight="1" x14ac:dyDescent="0.25">
      <c r="B209" s="54"/>
      <c r="C209" s="2"/>
      <c r="D209" s="798" t="s">
        <v>502</v>
      </c>
      <c r="E209" s="798"/>
      <c r="F209" s="77"/>
      <c r="G209" s="599"/>
      <c r="H209" s="599"/>
      <c r="I209" s="599"/>
      <c r="J209" s="545"/>
      <c r="K209" s="545"/>
      <c r="L209" s="359"/>
      <c r="M209" s="42"/>
      <c r="N209" s="74"/>
      <c r="O209" s="73"/>
      <c r="P209" s="1"/>
      <c r="Q209" s="1"/>
      <c r="R209" s="1"/>
      <c r="S209" s="1"/>
      <c r="T209" s="79"/>
      <c r="U209" s="489">
        <f t="shared" si="159"/>
        <v>0</v>
      </c>
      <c r="V209" s="414"/>
      <c r="W209" s="1"/>
      <c r="X209" s="79"/>
      <c r="Y209" s="79"/>
      <c r="Z209" s="79"/>
      <c r="AA209" s="44"/>
      <c r="AB209" s="55"/>
      <c r="AC209" s="168"/>
    </row>
    <row r="210" spans="1:29" ht="25.5" hidden="1" customHeight="1" x14ac:dyDescent="0.25">
      <c r="B210" s="54"/>
      <c r="C210" s="2"/>
      <c r="D210" s="798" t="s">
        <v>503</v>
      </c>
      <c r="E210" s="798"/>
      <c r="F210" s="77"/>
      <c r="G210" s="599"/>
      <c r="H210" s="599"/>
      <c r="I210" s="599"/>
      <c r="J210" s="545"/>
      <c r="K210" s="545"/>
      <c r="L210" s="359"/>
      <c r="M210" s="42"/>
      <c r="N210" s="74"/>
      <c r="O210" s="73"/>
      <c r="P210" s="1"/>
      <c r="Q210" s="1"/>
      <c r="R210" s="1"/>
      <c r="S210" s="1"/>
      <c r="T210" s="79"/>
      <c r="U210" s="489">
        <f t="shared" si="159"/>
        <v>0</v>
      </c>
      <c r="V210" s="414"/>
      <c r="W210" s="1"/>
      <c r="X210" s="79"/>
      <c r="Y210" s="79"/>
      <c r="Z210" s="79"/>
      <c r="AA210" s="44"/>
      <c r="AB210" s="55"/>
      <c r="AC210" s="168"/>
    </row>
    <row r="211" spans="1:29" hidden="1" x14ac:dyDescent="0.25">
      <c r="B211" s="54"/>
      <c r="C211" s="2"/>
      <c r="D211" s="801" t="s">
        <v>441</v>
      </c>
      <c r="E211" s="801"/>
      <c r="F211" s="77"/>
      <c r="G211" s="599"/>
      <c r="H211" s="599"/>
      <c r="I211" s="599"/>
      <c r="J211" s="545"/>
      <c r="K211" s="545"/>
      <c r="L211" s="359"/>
      <c r="M211" s="42"/>
      <c r="N211" s="74"/>
      <c r="O211" s="73"/>
      <c r="P211" s="1"/>
      <c r="Q211" s="1"/>
      <c r="R211" s="1"/>
      <c r="S211" s="1"/>
      <c r="T211" s="79"/>
      <c r="U211" s="489">
        <f t="shared" si="159"/>
        <v>0</v>
      </c>
      <c r="V211" s="414"/>
      <c r="W211" s="1"/>
      <c r="X211" s="79"/>
      <c r="Y211" s="79"/>
      <c r="Z211" s="79"/>
      <c r="AA211" s="44"/>
      <c r="AB211" s="55"/>
      <c r="AC211" s="168"/>
    </row>
    <row r="212" spans="1:29" hidden="1" x14ac:dyDescent="0.25">
      <c r="B212" s="54"/>
      <c r="C212" s="2"/>
      <c r="D212" s="801" t="s">
        <v>437</v>
      </c>
      <c r="E212" s="801"/>
      <c r="F212" s="77"/>
      <c r="G212" s="599"/>
      <c r="H212" s="599"/>
      <c r="I212" s="599"/>
      <c r="J212" s="545"/>
      <c r="K212" s="545"/>
      <c r="L212" s="359"/>
      <c r="M212" s="42"/>
      <c r="N212" s="74"/>
      <c r="O212" s="73"/>
      <c r="P212" s="1"/>
      <c r="Q212" s="1"/>
      <c r="R212" s="1"/>
      <c r="S212" s="1"/>
      <c r="T212" s="79"/>
      <c r="U212" s="489">
        <f t="shared" si="159"/>
        <v>0</v>
      </c>
      <c r="V212" s="414"/>
      <c r="W212" s="1"/>
      <c r="X212" s="79"/>
      <c r="Y212" s="79"/>
      <c r="Z212" s="79"/>
      <c r="AA212" s="44"/>
      <c r="AB212" s="55"/>
      <c r="AC212" s="168"/>
    </row>
    <row r="213" spans="1:29" ht="25.5" hidden="1" customHeight="1" x14ac:dyDescent="0.25">
      <c r="B213" s="54"/>
      <c r="C213" s="2"/>
      <c r="D213" s="798" t="s">
        <v>504</v>
      </c>
      <c r="E213" s="798"/>
      <c r="F213" s="77"/>
      <c r="G213" s="599"/>
      <c r="H213" s="599"/>
      <c r="I213" s="599"/>
      <c r="J213" s="545"/>
      <c r="K213" s="545"/>
      <c r="L213" s="359"/>
      <c r="M213" s="42"/>
      <c r="N213" s="74"/>
      <c r="O213" s="73"/>
      <c r="P213" s="1"/>
      <c r="Q213" s="1"/>
      <c r="R213" s="1"/>
      <c r="S213" s="1"/>
      <c r="T213" s="79"/>
      <c r="U213" s="489">
        <f t="shared" si="159"/>
        <v>0</v>
      </c>
      <c r="V213" s="414"/>
      <c r="W213" s="1"/>
      <c r="X213" s="79"/>
      <c r="Y213" s="79"/>
      <c r="Z213" s="79"/>
      <c r="AA213" s="44"/>
      <c r="AB213" s="55"/>
      <c r="AC213" s="168"/>
    </row>
    <row r="214" spans="1:29" ht="15.75" hidden="1" thickBot="1" x14ac:dyDescent="0.3">
      <c r="B214" s="56"/>
      <c r="C214" s="20"/>
      <c r="D214" s="806" t="s">
        <v>505</v>
      </c>
      <c r="E214" s="806"/>
      <c r="F214" s="77"/>
      <c r="G214" s="599"/>
      <c r="H214" s="599"/>
      <c r="I214" s="599"/>
      <c r="J214" s="545"/>
      <c r="K214" s="545"/>
      <c r="L214" s="359"/>
      <c r="M214" s="42"/>
      <c r="N214" s="74"/>
      <c r="O214" s="73"/>
      <c r="P214" s="1"/>
      <c r="Q214" s="1"/>
      <c r="R214" s="1"/>
      <c r="S214" s="1"/>
      <c r="T214" s="79"/>
      <c r="U214" s="489">
        <f t="shared" si="159"/>
        <v>0</v>
      </c>
      <c r="V214" s="414"/>
      <c r="W214" s="1"/>
      <c r="X214" s="79"/>
      <c r="Y214" s="79"/>
      <c r="Z214" s="79"/>
      <c r="AA214" s="44"/>
      <c r="AB214" s="55"/>
      <c r="AC214" s="168"/>
    </row>
    <row r="215" spans="1:29" ht="15.75" thickBot="1" x14ac:dyDescent="0.3">
      <c r="B215" s="98" t="s">
        <v>87</v>
      </c>
      <c r="C215" s="807" t="s">
        <v>88</v>
      </c>
      <c r="D215" s="808"/>
      <c r="E215" s="808"/>
      <c r="F215" s="83">
        <f t="shared" ref="F215:L215" si="165">F216+F242+F248+F249</f>
        <v>37561872</v>
      </c>
      <c r="G215" s="596">
        <f t="shared" ref="G215:K215" si="166">G216+G242+G248+G249</f>
        <v>37561872</v>
      </c>
      <c r="H215" s="596">
        <f t="shared" ref="H215:J215" si="167">H216+H242+H248+H249</f>
        <v>37561872</v>
      </c>
      <c r="I215" s="596">
        <f t="shared" si="167"/>
        <v>37561872</v>
      </c>
      <c r="J215" s="541">
        <f t="shared" si="167"/>
        <v>37561872</v>
      </c>
      <c r="K215" s="541">
        <f t="shared" si="166"/>
        <v>37561872</v>
      </c>
      <c r="L215" s="355">
        <f t="shared" si="165"/>
        <v>36744211</v>
      </c>
      <c r="M215" s="87">
        <f t="shared" ref="M215:N215" si="168">M216+M242+M248+M249</f>
        <v>0</v>
      </c>
      <c r="N215" s="86">
        <f t="shared" si="168"/>
        <v>36744211</v>
      </c>
      <c r="O215" s="84">
        <f>O216+O242+O248+O249</f>
        <v>2715474</v>
      </c>
      <c r="P215" s="85">
        <f t="shared" ref="P215:AA215" si="169">P216+P242+P248+P249</f>
        <v>3806376</v>
      </c>
      <c r="Q215" s="85">
        <f t="shared" si="169"/>
        <v>3636925</v>
      </c>
      <c r="R215" s="85">
        <f t="shared" si="169"/>
        <v>3416140</v>
      </c>
      <c r="S215" s="85">
        <f t="shared" si="169"/>
        <v>3172681</v>
      </c>
      <c r="T215" s="88">
        <f t="shared" si="169"/>
        <v>2505589</v>
      </c>
      <c r="U215" s="484">
        <f t="shared" si="159"/>
        <v>19253185</v>
      </c>
      <c r="V215" s="409">
        <f t="shared" si="169"/>
        <v>2554521</v>
      </c>
      <c r="W215" s="85">
        <f t="shared" si="169"/>
        <v>2928156</v>
      </c>
      <c r="X215" s="88">
        <f t="shared" si="169"/>
        <v>2973500</v>
      </c>
      <c r="Y215" s="88">
        <f t="shared" si="169"/>
        <v>3036737</v>
      </c>
      <c r="Z215" s="88">
        <f t="shared" si="169"/>
        <v>2715248</v>
      </c>
      <c r="AA215" s="89">
        <f t="shared" si="169"/>
        <v>3282864</v>
      </c>
      <c r="AB215" s="51"/>
      <c r="AC215" s="168"/>
    </row>
    <row r="216" spans="1:29" x14ac:dyDescent="0.25">
      <c r="B216" s="114" t="s">
        <v>765</v>
      </c>
      <c r="C216" s="834" t="s">
        <v>89</v>
      </c>
      <c r="D216" s="835"/>
      <c r="E216" s="835"/>
      <c r="F216" s="115">
        <f t="shared" ref="F216:L216" si="170">F217+F221+F229+F232+F233+F234+F237+F238+F239</f>
        <v>37561872</v>
      </c>
      <c r="G216" s="597">
        <f t="shared" ref="G216:K216" si="171">G217+G221+G229+G232+G233+G234+G237+G238+G239</f>
        <v>37561872</v>
      </c>
      <c r="H216" s="597">
        <f t="shared" ref="H216:J216" si="172">H217+H221+H229+H232+H233+H234+H237+H238+H239</f>
        <v>37561872</v>
      </c>
      <c r="I216" s="597">
        <f t="shared" si="172"/>
        <v>37561872</v>
      </c>
      <c r="J216" s="542">
        <f t="shared" si="172"/>
        <v>37561872</v>
      </c>
      <c r="K216" s="542">
        <f t="shared" si="171"/>
        <v>37561872</v>
      </c>
      <c r="L216" s="356">
        <f t="shared" si="170"/>
        <v>36744211</v>
      </c>
      <c r="M216" s="119">
        <f t="shared" ref="M216:N216" si="173">M217+M221+M229+M232+M233+M234+M237+M238+M239</f>
        <v>0</v>
      </c>
      <c r="N216" s="118">
        <f t="shared" si="173"/>
        <v>36744211</v>
      </c>
      <c r="O216" s="116">
        <f>O217+O221+O229+O232+O233+O234+O237+O238+O239</f>
        <v>2715474</v>
      </c>
      <c r="P216" s="117">
        <f t="shared" ref="P216:AA216" si="174">P217+P221+P229+P232+P233+P234+P237+P238+P239</f>
        <v>3806376</v>
      </c>
      <c r="Q216" s="117">
        <f t="shared" si="174"/>
        <v>3636925</v>
      </c>
      <c r="R216" s="117">
        <f t="shared" si="174"/>
        <v>3416140</v>
      </c>
      <c r="S216" s="117">
        <f t="shared" si="174"/>
        <v>3172681</v>
      </c>
      <c r="T216" s="120">
        <f t="shared" si="174"/>
        <v>2505589</v>
      </c>
      <c r="U216" s="485">
        <f t="shared" si="159"/>
        <v>19253185</v>
      </c>
      <c r="V216" s="410">
        <f t="shared" si="174"/>
        <v>2554521</v>
      </c>
      <c r="W216" s="117">
        <f t="shared" si="174"/>
        <v>2928156</v>
      </c>
      <c r="X216" s="120">
        <f t="shared" si="174"/>
        <v>2973500</v>
      </c>
      <c r="Y216" s="120">
        <f t="shared" si="174"/>
        <v>3036737</v>
      </c>
      <c r="Z216" s="120">
        <f t="shared" si="174"/>
        <v>2715248</v>
      </c>
      <c r="AA216" s="121">
        <f t="shared" si="174"/>
        <v>3282864</v>
      </c>
      <c r="AB216" s="51"/>
      <c r="AC216" s="168"/>
    </row>
    <row r="217" spans="1:29" s="18" customFormat="1" hidden="1" x14ac:dyDescent="0.25">
      <c r="A217" s="125"/>
      <c r="B217" s="52" t="s">
        <v>766</v>
      </c>
      <c r="C217" s="832" t="s">
        <v>90</v>
      </c>
      <c r="D217" s="833"/>
      <c r="E217" s="833"/>
      <c r="F217" s="78">
        <f t="shared" ref="F217:L217" si="175">F218+F219+F220</f>
        <v>0</v>
      </c>
      <c r="G217" s="595">
        <f t="shared" ref="G217:K217" si="176">G218+G219+G220</f>
        <v>0</v>
      </c>
      <c r="H217" s="595">
        <f t="shared" ref="H217:J217" si="177">H218+H219+H220</f>
        <v>0</v>
      </c>
      <c r="I217" s="595">
        <f t="shared" si="177"/>
        <v>0</v>
      </c>
      <c r="J217" s="543">
        <f t="shared" si="177"/>
        <v>0</v>
      </c>
      <c r="K217" s="543">
        <f t="shared" si="176"/>
        <v>0</v>
      </c>
      <c r="L217" s="357">
        <f t="shared" si="175"/>
        <v>0</v>
      </c>
      <c r="M217" s="43">
        <f t="shared" ref="M217:N217" si="178">M218+M219+M220</f>
        <v>0</v>
      </c>
      <c r="N217" s="76">
        <f t="shared" si="178"/>
        <v>0</v>
      </c>
      <c r="O217" s="75">
        <f>O218+O219+O220</f>
        <v>0</v>
      </c>
      <c r="P217" s="13">
        <f t="shared" ref="P217:AA217" si="179">P218+P219+P220</f>
        <v>0</v>
      </c>
      <c r="Q217" s="13">
        <f t="shared" si="179"/>
        <v>0</v>
      </c>
      <c r="R217" s="13">
        <f t="shared" si="179"/>
        <v>0</v>
      </c>
      <c r="S217" s="13">
        <f t="shared" si="179"/>
        <v>0</v>
      </c>
      <c r="T217" s="80">
        <f t="shared" si="179"/>
        <v>0</v>
      </c>
      <c r="U217" s="488">
        <f t="shared" si="159"/>
        <v>0</v>
      </c>
      <c r="V217" s="413">
        <f t="shared" si="179"/>
        <v>0</v>
      </c>
      <c r="W217" s="13">
        <f t="shared" si="179"/>
        <v>0</v>
      </c>
      <c r="X217" s="80">
        <f t="shared" si="179"/>
        <v>0</v>
      </c>
      <c r="Y217" s="80">
        <f t="shared" si="179"/>
        <v>0</v>
      </c>
      <c r="Z217" s="80">
        <f t="shared" si="179"/>
        <v>0</v>
      </c>
      <c r="AA217" s="45">
        <f t="shared" si="179"/>
        <v>0</v>
      </c>
      <c r="AB217" s="53"/>
      <c r="AC217" s="168"/>
    </row>
    <row r="218" spans="1:29" s="189" customFormat="1" hidden="1" x14ac:dyDescent="0.25">
      <c r="A218" s="125" t="s">
        <v>91</v>
      </c>
      <c r="B218" s="169" t="s">
        <v>768</v>
      </c>
      <c r="C218" s="182"/>
      <c r="D218" s="814" t="s">
        <v>952</v>
      </c>
      <c r="E218" s="814"/>
      <c r="F218" s="181"/>
      <c r="G218" s="601"/>
      <c r="H218" s="601"/>
      <c r="I218" s="601"/>
      <c r="J218" s="547"/>
      <c r="K218" s="547"/>
      <c r="L218" s="361"/>
      <c r="M218" s="172"/>
      <c r="N218" s="180"/>
      <c r="O218" s="179"/>
      <c r="P218" s="173"/>
      <c r="Q218" s="173"/>
      <c r="R218" s="173"/>
      <c r="S218" s="173"/>
      <c r="T218" s="174"/>
      <c r="U218" s="486">
        <f t="shared" si="159"/>
        <v>0</v>
      </c>
      <c r="V218" s="411"/>
      <c r="W218" s="173"/>
      <c r="X218" s="174"/>
      <c r="Y218" s="174"/>
      <c r="Z218" s="174"/>
      <c r="AA218" s="175"/>
      <c r="AB218" s="212"/>
      <c r="AC218" s="190"/>
    </row>
    <row r="219" spans="1:29" s="189" customFormat="1" hidden="1" x14ac:dyDescent="0.25">
      <c r="A219" s="125" t="s">
        <v>92</v>
      </c>
      <c r="B219" s="169" t="s">
        <v>769</v>
      </c>
      <c r="C219" s="182"/>
      <c r="D219" s="814" t="s">
        <v>953</v>
      </c>
      <c r="E219" s="814"/>
      <c r="F219" s="181"/>
      <c r="G219" s="601"/>
      <c r="H219" s="601"/>
      <c r="I219" s="601"/>
      <c r="J219" s="547"/>
      <c r="K219" s="547"/>
      <c r="L219" s="361"/>
      <c r="M219" s="172"/>
      <c r="N219" s="180"/>
      <c r="O219" s="179"/>
      <c r="P219" s="173"/>
      <c r="Q219" s="173"/>
      <c r="R219" s="173"/>
      <c r="S219" s="173"/>
      <c r="T219" s="174"/>
      <c r="U219" s="486">
        <f t="shared" si="159"/>
        <v>0</v>
      </c>
      <c r="V219" s="411"/>
      <c r="W219" s="173"/>
      <c r="X219" s="174"/>
      <c r="Y219" s="174"/>
      <c r="Z219" s="174"/>
      <c r="AA219" s="175"/>
      <c r="AB219" s="212"/>
      <c r="AC219" s="190"/>
    </row>
    <row r="220" spans="1:29" s="189" customFormat="1" hidden="1" x14ac:dyDescent="0.25">
      <c r="A220" s="125" t="s">
        <v>93</v>
      </c>
      <c r="B220" s="169" t="s">
        <v>770</v>
      </c>
      <c r="C220" s="182"/>
      <c r="D220" s="814" t="s">
        <v>954</v>
      </c>
      <c r="E220" s="814"/>
      <c r="F220" s="181"/>
      <c r="G220" s="601"/>
      <c r="H220" s="601"/>
      <c r="I220" s="601"/>
      <c r="J220" s="547"/>
      <c r="K220" s="547"/>
      <c r="L220" s="361"/>
      <c r="M220" s="172"/>
      <c r="N220" s="180"/>
      <c r="O220" s="179"/>
      <c r="P220" s="173"/>
      <c r="Q220" s="173"/>
      <c r="R220" s="173"/>
      <c r="S220" s="173"/>
      <c r="T220" s="174"/>
      <c r="U220" s="486">
        <f t="shared" si="159"/>
        <v>0</v>
      </c>
      <c r="V220" s="411"/>
      <c r="W220" s="173"/>
      <c r="X220" s="174"/>
      <c r="Y220" s="174"/>
      <c r="Z220" s="174"/>
      <c r="AA220" s="175"/>
      <c r="AB220" s="212"/>
      <c r="AC220" s="190"/>
    </row>
    <row r="221" spans="1:29" s="18" customFormat="1" hidden="1" x14ac:dyDescent="0.25">
      <c r="A221" s="125"/>
      <c r="B221" s="52" t="s">
        <v>771</v>
      </c>
      <c r="C221" s="832" t="s">
        <v>94</v>
      </c>
      <c r="D221" s="833"/>
      <c r="E221" s="833"/>
      <c r="F221" s="78">
        <f t="shared" ref="F221:L221" si="180">F222+F226+F227+F228</f>
        <v>0</v>
      </c>
      <c r="G221" s="595">
        <f t="shared" ref="G221:K221" si="181">G222+G226+G227+G228</f>
        <v>0</v>
      </c>
      <c r="H221" s="595">
        <f t="shared" ref="H221:J221" si="182">H222+H226+H227+H228</f>
        <v>0</v>
      </c>
      <c r="I221" s="595">
        <f t="shared" si="182"/>
        <v>0</v>
      </c>
      <c r="J221" s="543">
        <f t="shared" si="182"/>
        <v>0</v>
      </c>
      <c r="K221" s="543">
        <f t="shared" si="181"/>
        <v>0</v>
      </c>
      <c r="L221" s="357">
        <f t="shared" si="180"/>
        <v>0</v>
      </c>
      <c r="M221" s="43">
        <f t="shared" ref="M221:N221" si="183">M222+M226+M227+M228</f>
        <v>0</v>
      </c>
      <c r="N221" s="76">
        <f t="shared" si="183"/>
        <v>0</v>
      </c>
      <c r="O221" s="75">
        <f>O222+O226+O227+O228</f>
        <v>0</v>
      </c>
      <c r="P221" s="13">
        <f t="shared" ref="P221:AA221" si="184">P222+P226+P227+P228</f>
        <v>0</v>
      </c>
      <c r="Q221" s="13">
        <f t="shared" si="184"/>
        <v>0</v>
      </c>
      <c r="R221" s="13">
        <f t="shared" si="184"/>
        <v>0</v>
      </c>
      <c r="S221" s="13">
        <f t="shared" si="184"/>
        <v>0</v>
      </c>
      <c r="T221" s="80">
        <f t="shared" si="184"/>
        <v>0</v>
      </c>
      <c r="U221" s="488">
        <f t="shared" si="159"/>
        <v>0</v>
      </c>
      <c r="V221" s="413">
        <f t="shared" si="184"/>
        <v>0</v>
      </c>
      <c r="W221" s="13">
        <f t="shared" si="184"/>
        <v>0</v>
      </c>
      <c r="X221" s="80">
        <f t="shared" si="184"/>
        <v>0</v>
      </c>
      <c r="Y221" s="80">
        <f t="shared" si="184"/>
        <v>0</v>
      </c>
      <c r="Z221" s="80">
        <f t="shared" si="184"/>
        <v>0</v>
      </c>
      <c r="AA221" s="45">
        <f t="shared" si="184"/>
        <v>0</v>
      </c>
      <c r="AB221" s="53"/>
      <c r="AC221" s="168"/>
    </row>
    <row r="222" spans="1:29" s="189" customFormat="1" hidden="1" x14ac:dyDescent="0.25">
      <c r="A222" s="125" t="s">
        <v>95</v>
      </c>
      <c r="B222" s="169" t="s">
        <v>772</v>
      </c>
      <c r="C222" s="182"/>
      <c r="D222" s="233" t="s">
        <v>96</v>
      </c>
      <c r="E222" s="234"/>
      <c r="F222" s="181">
        <f t="shared" ref="F222:L222" si="185">F223+F224+F225</f>
        <v>0</v>
      </c>
      <c r="G222" s="601">
        <f t="shared" ref="G222:K222" si="186">G223+G224+G225</f>
        <v>0</v>
      </c>
      <c r="H222" s="601">
        <f t="shared" ref="H222:J222" si="187">H223+H224+H225</f>
        <v>0</v>
      </c>
      <c r="I222" s="601">
        <f t="shared" si="187"/>
        <v>0</v>
      </c>
      <c r="J222" s="547">
        <f t="shared" si="187"/>
        <v>0</v>
      </c>
      <c r="K222" s="547">
        <f t="shared" si="186"/>
        <v>0</v>
      </c>
      <c r="L222" s="361">
        <f t="shared" si="185"/>
        <v>0</v>
      </c>
      <c r="M222" s="172">
        <f t="shared" ref="M222:N222" si="188">M223+M224+M225</f>
        <v>0</v>
      </c>
      <c r="N222" s="180">
        <f t="shared" si="188"/>
        <v>0</v>
      </c>
      <c r="O222" s="179">
        <f>O223+O224+O225</f>
        <v>0</v>
      </c>
      <c r="P222" s="173">
        <f t="shared" ref="P222:AA222" si="189">P223+P224+P225</f>
        <v>0</v>
      </c>
      <c r="Q222" s="173">
        <f t="shared" si="189"/>
        <v>0</v>
      </c>
      <c r="R222" s="173">
        <f t="shared" si="189"/>
        <v>0</v>
      </c>
      <c r="S222" s="173">
        <f t="shared" si="189"/>
        <v>0</v>
      </c>
      <c r="T222" s="174">
        <f t="shared" si="189"/>
        <v>0</v>
      </c>
      <c r="U222" s="486">
        <f t="shared" si="159"/>
        <v>0</v>
      </c>
      <c r="V222" s="411">
        <f t="shared" si="189"/>
        <v>0</v>
      </c>
      <c r="W222" s="173">
        <f t="shared" si="189"/>
        <v>0</v>
      </c>
      <c r="X222" s="174">
        <f t="shared" si="189"/>
        <v>0</v>
      </c>
      <c r="Y222" s="174">
        <f t="shared" si="189"/>
        <v>0</v>
      </c>
      <c r="Z222" s="174">
        <f t="shared" si="189"/>
        <v>0</v>
      </c>
      <c r="AA222" s="175">
        <f t="shared" si="189"/>
        <v>0</v>
      </c>
      <c r="AB222" s="212"/>
      <c r="AC222" s="190"/>
    </row>
    <row r="223" spans="1:29" hidden="1" x14ac:dyDescent="0.25">
      <c r="B223" s="54"/>
      <c r="C223" s="2"/>
      <c r="D223" s="208"/>
      <c r="E223" s="211" t="s">
        <v>391</v>
      </c>
      <c r="F223" s="77"/>
      <c r="G223" s="599"/>
      <c r="H223" s="599"/>
      <c r="I223" s="599"/>
      <c r="J223" s="545"/>
      <c r="K223" s="545"/>
      <c r="L223" s="359"/>
      <c r="M223" s="42"/>
      <c r="N223" s="74"/>
      <c r="O223" s="73"/>
      <c r="P223" s="1"/>
      <c r="Q223" s="1"/>
      <c r="R223" s="1"/>
      <c r="S223" s="1"/>
      <c r="T223" s="79"/>
      <c r="U223" s="489">
        <f t="shared" si="159"/>
        <v>0</v>
      </c>
      <c r="V223" s="414"/>
      <c r="W223" s="1"/>
      <c r="X223" s="79"/>
      <c r="Y223" s="79"/>
      <c r="Z223" s="79"/>
      <c r="AA223" s="44"/>
      <c r="AB223" s="55"/>
      <c r="AC223" s="168"/>
    </row>
    <row r="224" spans="1:29" hidden="1" x14ac:dyDescent="0.25">
      <c r="B224" s="54"/>
      <c r="C224" s="2"/>
      <c r="D224" s="208"/>
      <c r="E224" s="211" t="s">
        <v>392</v>
      </c>
      <c r="F224" s="77"/>
      <c r="G224" s="599"/>
      <c r="H224" s="599"/>
      <c r="I224" s="599"/>
      <c r="J224" s="545"/>
      <c r="K224" s="545"/>
      <c r="L224" s="359"/>
      <c r="M224" s="42"/>
      <c r="N224" s="74"/>
      <c r="O224" s="73"/>
      <c r="P224" s="1"/>
      <c r="Q224" s="1"/>
      <c r="R224" s="1"/>
      <c r="S224" s="1"/>
      <c r="T224" s="79"/>
      <c r="U224" s="489">
        <f t="shared" si="159"/>
        <v>0</v>
      </c>
      <c r="V224" s="414"/>
      <c r="W224" s="1"/>
      <c r="X224" s="79"/>
      <c r="Y224" s="79"/>
      <c r="Z224" s="79"/>
      <c r="AA224" s="44"/>
      <c r="AB224" s="55"/>
      <c r="AC224" s="168"/>
    </row>
    <row r="225" spans="1:29" hidden="1" x14ac:dyDescent="0.25">
      <c r="B225" s="54"/>
      <c r="C225" s="2"/>
      <c r="D225" s="208"/>
      <c r="E225" s="211" t="s">
        <v>442</v>
      </c>
      <c r="F225" s="77"/>
      <c r="G225" s="599"/>
      <c r="H225" s="599"/>
      <c r="I225" s="599"/>
      <c r="J225" s="545"/>
      <c r="K225" s="545"/>
      <c r="L225" s="359"/>
      <c r="M225" s="42"/>
      <c r="N225" s="74"/>
      <c r="O225" s="73"/>
      <c r="P225" s="1"/>
      <c r="Q225" s="1"/>
      <c r="R225" s="1"/>
      <c r="S225" s="1"/>
      <c r="T225" s="79"/>
      <c r="U225" s="489">
        <f t="shared" si="159"/>
        <v>0</v>
      </c>
      <c r="V225" s="414"/>
      <c r="W225" s="1"/>
      <c r="X225" s="79"/>
      <c r="Y225" s="79"/>
      <c r="Z225" s="79"/>
      <c r="AA225" s="44"/>
      <c r="AB225" s="55"/>
      <c r="AC225" s="168"/>
    </row>
    <row r="226" spans="1:29" s="189" customFormat="1" hidden="1" x14ac:dyDescent="0.25">
      <c r="A226" s="125" t="s">
        <v>97</v>
      </c>
      <c r="B226" s="169" t="s">
        <v>773</v>
      </c>
      <c r="C226" s="182"/>
      <c r="D226" s="233" t="s">
        <v>98</v>
      </c>
      <c r="E226" s="234"/>
      <c r="F226" s="181"/>
      <c r="G226" s="601"/>
      <c r="H226" s="601"/>
      <c r="I226" s="601"/>
      <c r="J226" s="547"/>
      <c r="K226" s="547"/>
      <c r="L226" s="361"/>
      <c r="M226" s="172"/>
      <c r="N226" s="180"/>
      <c r="O226" s="179"/>
      <c r="P226" s="173"/>
      <c r="Q226" s="173"/>
      <c r="R226" s="173"/>
      <c r="S226" s="173"/>
      <c r="T226" s="174"/>
      <c r="U226" s="486">
        <f t="shared" si="159"/>
        <v>0</v>
      </c>
      <c r="V226" s="411"/>
      <c r="W226" s="173"/>
      <c r="X226" s="174"/>
      <c r="Y226" s="174"/>
      <c r="Z226" s="174"/>
      <c r="AA226" s="175"/>
      <c r="AB226" s="212"/>
      <c r="AC226" s="190"/>
    </row>
    <row r="227" spans="1:29" s="189" customFormat="1" hidden="1" x14ac:dyDescent="0.25">
      <c r="A227" s="125" t="s">
        <v>99</v>
      </c>
      <c r="B227" s="169" t="s">
        <v>774</v>
      </c>
      <c r="C227" s="182"/>
      <c r="D227" s="233" t="s">
        <v>100</v>
      </c>
      <c r="E227" s="234"/>
      <c r="F227" s="181"/>
      <c r="G227" s="601"/>
      <c r="H227" s="601"/>
      <c r="I227" s="601"/>
      <c r="J227" s="547"/>
      <c r="K227" s="547"/>
      <c r="L227" s="361"/>
      <c r="M227" s="172"/>
      <c r="N227" s="180"/>
      <c r="O227" s="179"/>
      <c r="P227" s="173"/>
      <c r="Q227" s="173"/>
      <c r="R227" s="173"/>
      <c r="S227" s="173"/>
      <c r="T227" s="174"/>
      <c r="U227" s="486">
        <f t="shared" si="159"/>
        <v>0</v>
      </c>
      <c r="V227" s="411"/>
      <c r="W227" s="173"/>
      <c r="X227" s="174"/>
      <c r="Y227" s="174"/>
      <c r="Z227" s="174"/>
      <c r="AA227" s="175"/>
      <c r="AB227" s="212"/>
      <c r="AC227" s="190"/>
    </row>
    <row r="228" spans="1:29" s="189" customFormat="1" hidden="1" x14ac:dyDescent="0.25">
      <c r="A228" s="125" t="s">
        <v>101</v>
      </c>
      <c r="B228" s="169" t="s">
        <v>775</v>
      </c>
      <c r="C228" s="182"/>
      <c r="D228" s="233" t="s">
        <v>102</v>
      </c>
      <c r="E228" s="234"/>
      <c r="F228" s="181"/>
      <c r="G228" s="601"/>
      <c r="H228" s="601"/>
      <c r="I228" s="601"/>
      <c r="J228" s="547"/>
      <c r="K228" s="547"/>
      <c r="L228" s="361"/>
      <c r="M228" s="172"/>
      <c r="N228" s="180"/>
      <c r="O228" s="179"/>
      <c r="P228" s="173"/>
      <c r="Q228" s="173"/>
      <c r="R228" s="173"/>
      <c r="S228" s="173"/>
      <c r="T228" s="174"/>
      <c r="U228" s="486">
        <f t="shared" si="159"/>
        <v>0</v>
      </c>
      <c r="V228" s="411"/>
      <c r="W228" s="173"/>
      <c r="X228" s="174"/>
      <c r="Y228" s="174"/>
      <c r="Z228" s="174"/>
      <c r="AA228" s="175"/>
      <c r="AB228" s="212"/>
      <c r="AC228" s="190"/>
    </row>
    <row r="229" spans="1:29" s="18" customFormat="1" x14ac:dyDescent="0.25">
      <c r="A229" s="125"/>
      <c r="B229" s="52" t="s">
        <v>776</v>
      </c>
      <c r="C229" s="823" t="s">
        <v>103</v>
      </c>
      <c r="D229" s="824"/>
      <c r="E229" s="824"/>
      <c r="F229" s="78">
        <f t="shared" ref="F229:N229" si="190">F230+F231</f>
        <v>619472</v>
      </c>
      <c r="G229" s="595">
        <f t="shared" ref="G229:L229" si="191">G230+G231</f>
        <v>619472</v>
      </c>
      <c r="H229" s="595">
        <f t="shared" ref="H229:K229" si="192">H230+H231</f>
        <v>619472</v>
      </c>
      <c r="I229" s="595">
        <f t="shared" ref="I229:J229" si="193">I230+I231</f>
        <v>619472</v>
      </c>
      <c r="J229" s="543">
        <f t="shared" si="193"/>
        <v>619472</v>
      </c>
      <c r="K229" s="543">
        <f t="shared" si="192"/>
        <v>619472</v>
      </c>
      <c r="L229" s="357">
        <f t="shared" si="191"/>
        <v>619472</v>
      </c>
      <c r="M229" s="43">
        <f t="shared" si="190"/>
        <v>0</v>
      </c>
      <c r="N229" s="76">
        <f t="shared" si="190"/>
        <v>619472</v>
      </c>
      <c r="O229" s="75">
        <f>O230+O231</f>
        <v>0</v>
      </c>
      <c r="P229" s="13">
        <f t="shared" ref="P229:AA229" si="194">P230+P231</f>
        <v>0</v>
      </c>
      <c r="Q229" s="13">
        <f t="shared" si="194"/>
        <v>0</v>
      </c>
      <c r="R229" s="13">
        <f t="shared" si="194"/>
        <v>0</v>
      </c>
      <c r="S229" s="13">
        <f t="shared" si="194"/>
        <v>619472</v>
      </c>
      <c r="T229" s="80">
        <f t="shared" si="194"/>
        <v>0</v>
      </c>
      <c r="U229" s="488">
        <f t="shared" si="159"/>
        <v>619472</v>
      </c>
      <c r="V229" s="413">
        <f t="shared" si="194"/>
        <v>0</v>
      </c>
      <c r="W229" s="13">
        <f t="shared" si="194"/>
        <v>0</v>
      </c>
      <c r="X229" s="80">
        <f t="shared" si="194"/>
        <v>0</v>
      </c>
      <c r="Y229" s="80">
        <f t="shared" si="194"/>
        <v>0</v>
      </c>
      <c r="Z229" s="80">
        <f t="shared" si="194"/>
        <v>0</v>
      </c>
      <c r="AA229" s="45">
        <f t="shared" si="194"/>
        <v>0</v>
      </c>
      <c r="AB229" s="53"/>
      <c r="AC229" s="168"/>
    </row>
    <row r="230" spans="1:29" s="189" customFormat="1" x14ac:dyDescent="0.25">
      <c r="A230" s="125" t="s">
        <v>104</v>
      </c>
      <c r="B230" s="169" t="s">
        <v>777</v>
      </c>
      <c r="C230" s="182"/>
      <c r="D230" s="814" t="s">
        <v>767</v>
      </c>
      <c r="E230" s="814"/>
      <c r="F230" s="181">
        <v>619472</v>
      </c>
      <c r="G230" s="601">
        <v>619472</v>
      </c>
      <c r="H230" s="601">
        <v>619472</v>
      </c>
      <c r="I230" s="601">
        <v>619472</v>
      </c>
      <c r="J230" s="547">
        <v>619472</v>
      </c>
      <c r="K230" s="547">
        <v>619472</v>
      </c>
      <c r="L230" s="361">
        <f>SUM(U230:AA230)</f>
        <v>619472</v>
      </c>
      <c r="M230" s="172"/>
      <c r="N230" s="180">
        <f>L230</f>
        <v>619472</v>
      </c>
      <c r="O230" s="179"/>
      <c r="P230" s="173"/>
      <c r="Q230" s="173"/>
      <c r="R230" s="173"/>
      <c r="S230" s="173">
        <v>619472</v>
      </c>
      <c r="T230" s="174"/>
      <c r="U230" s="486">
        <f t="shared" si="159"/>
        <v>619472</v>
      </c>
      <c r="V230" s="411"/>
      <c r="W230" s="173"/>
      <c r="X230" s="174"/>
      <c r="Y230" s="174"/>
      <c r="Z230" s="174"/>
      <c r="AA230" s="175"/>
      <c r="AB230" s="212"/>
      <c r="AC230" s="190"/>
    </row>
    <row r="231" spans="1:29" s="189" customFormat="1" hidden="1" x14ac:dyDescent="0.25">
      <c r="A231" s="125" t="s">
        <v>105</v>
      </c>
      <c r="B231" s="169" t="s">
        <v>778</v>
      </c>
      <c r="C231" s="182"/>
      <c r="D231" s="814" t="s">
        <v>779</v>
      </c>
      <c r="E231" s="814"/>
      <c r="F231" s="181">
        <f>SUM(N231:Z231)</f>
        <v>0</v>
      </c>
      <c r="G231" s="601">
        <f>SUM(N231:Z231)</f>
        <v>0</v>
      </c>
      <c r="H231" s="601">
        <f>SUM(M231:Y231)</f>
        <v>0</v>
      </c>
      <c r="I231" s="601">
        <f>SUM(M231:Y231)</f>
        <v>0</v>
      </c>
      <c r="J231" s="547">
        <f t="shared" ref="J231:L233" si="195">SUM(M231:Y231)</f>
        <v>0</v>
      </c>
      <c r="K231" s="547">
        <f t="shared" si="195"/>
        <v>0</v>
      </c>
      <c r="L231" s="361">
        <f t="shared" si="195"/>
        <v>0</v>
      </c>
      <c r="M231" s="172"/>
      <c r="N231" s="180"/>
      <c r="O231" s="179"/>
      <c r="P231" s="173"/>
      <c r="Q231" s="173"/>
      <c r="R231" s="173"/>
      <c r="S231" s="173"/>
      <c r="T231" s="174"/>
      <c r="U231" s="486">
        <f t="shared" si="159"/>
        <v>0</v>
      </c>
      <c r="V231" s="411"/>
      <c r="W231" s="173"/>
      <c r="X231" s="174"/>
      <c r="Y231" s="174"/>
      <c r="Z231" s="174"/>
      <c r="AA231" s="175"/>
      <c r="AB231" s="212"/>
      <c r="AC231" s="190"/>
    </row>
    <row r="232" spans="1:29" s="41" customFormat="1" hidden="1" x14ac:dyDescent="0.25">
      <c r="A232" s="125" t="s">
        <v>106</v>
      </c>
      <c r="B232" s="52" t="s">
        <v>780</v>
      </c>
      <c r="C232" s="823" t="s">
        <v>390</v>
      </c>
      <c r="D232" s="824"/>
      <c r="E232" s="824"/>
      <c r="F232" s="78">
        <f>SUM(N232:Z232)</f>
        <v>0</v>
      </c>
      <c r="G232" s="595">
        <f>SUM(N232:Z232)</f>
        <v>0</v>
      </c>
      <c r="H232" s="595">
        <f>SUM(M232:Y232)</f>
        <v>0</v>
      </c>
      <c r="I232" s="595">
        <f>SUM(M232:Y232)</f>
        <v>0</v>
      </c>
      <c r="J232" s="543">
        <f t="shared" si="195"/>
        <v>0</v>
      </c>
      <c r="K232" s="543">
        <f t="shared" si="195"/>
        <v>0</v>
      </c>
      <c r="L232" s="357">
        <f t="shared" si="195"/>
        <v>0</v>
      </c>
      <c r="M232" s="43"/>
      <c r="N232" s="76"/>
      <c r="O232" s="75"/>
      <c r="P232" s="13"/>
      <c r="Q232" s="13"/>
      <c r="R232" s="13"/>
      <c r="S232" s="13"/>
      <c r="T232" s="80"/>
      <c r="U232" s="488">
        <f t="shared" si="159"/>
        <v>0</v>
      </c>
      <c r="V232" s="413"/>
      <c r="W232" s="13"/>
      <c r="X232" s="80"/>
      <c r="Y232" s="80"/>
      <c r="Z232" s="80"/>
      <c r="AA232" s="45"/>
      <c r="AB232" s="53"/>
      <c r="AC232" s="168"/>
    </row>
    <row r="233" spans="1:29" s="41" customFormat="1" hidden="1" x14ac:dyDescent="0.25">
      <c r="A233" s="125" t="s">
        <v>929</v>
      </c>
      <c r="B233" s="52" t="s">
        <v>930</v>
      </c>
      <c r="C233" s="823" t="s">
        <v>931</v>
      </c>
      <c r="D233" s="824"/>
      <c r="E233" s="824"/>
      <c r="F233" s="78">
        <f>SUM(N233:Z233)</f>
        <v>0</v>
      </c>
      <c r="G233" s="595">
        <f>SUM(N233:Z233)</f>
        <v>0</v>
      </c>
      <c r="H233" s="595">
        <f>SUM(M233:Y233)</f>
        <v>0</v>
      </c>
      <c r="I233" s="595">
        <f>SUM(M233:Y233)</f>
        <v>0</v>
      </c>
      <c r="J233" s="543">
        <f t="shared" si="195"/>
        <v>0</v>
      </c>
      <c r="K233" s="543">
        <f t="shared" si="195"/>
        <v>0</v>
      </c>
      <c r="L233" s="357">
        <f t="shared" si="195"/>
        <v>0</v>
      </c>
      <c r="M233" s="43"/>
      <c r="N233" s="76"/>
      <c r="O233" s="75"/>
      <c r="P233" s="13"/>
      <c r="Q233" s="13"/>
      <c r="R233" s="13"/>
      <c r="S233" s="13"/>
      <c r="T233" s="80"/>
      <c r="U233" s="488">
        <f t="shared" si="159"/>
        <v>0</v>
      </c>
      <c r="V233" s="413"/>
      <c r="W233" s="13"/>
      <c r="X233" s="80"/>
      <c r="Y233" s="80"/>
      <c r="Z233" s="80"/>
      <c r="AA233" s="45"/>
      <c r="AB233" s="53"/>
      <c r="AC233" s="168"/>
    </row>
    <row r="234" spans="1:29" s="41" customFormat="1" x14ac:dyDescent="0.25">
      <c r="A234" s="125" t="s">
        <v>107</v>
      </c>
      <c r="B234" s="52" t="s">
        <v>781</v>
      </c>
      <c r="C234" s="823" t="s">
        <v>932</v>
      </c>
      <c r="D234" s="824"/>
      <c r="E234" s="824"/>
      <c r="F234" s="78">
        <f t="shared" ref="F234:AA234" si="196">SUM(F235:F236)</f>
        <v>36942400</v>
      </c>
      <c r="G234" s="595">
        <f t="shared" ref="G234:K234" si="197">SUM(G235:G236)</f>
        <v>36942400</v>
      </c>
      <c r="H234" s="595">
        <f t="shared" ref="H234:J234" si="198">SUM(H235:H236)</f>
        <v>36942400</v>
      </c>
      <c r="I234" s="595">
        <f t="shared" si="198"/>
        <v>36942400</v>
      </c>
      <c r="J234" s="543">
        <f t="shared" si="198"/>
        <v>36942400</v>
      </c>
      <c r="K234" s="543">
        <f t="shared" si="197"/>
        <v>36942400</v>
      </c>
      <c r="L234" s="357">
        <f t="shared" si="196"/>
        <v>36124739</v>
      </c>
      <c r="M234" s="43">
        <f t="shared" si="196"/>
        <v>0</v>
      </c>
      <c r="N234" s="76">
        <f t="shared" si="196"/>
        <v>36124739</v>
      </c>
      <c r="O234" s="75">
        <f t="shared" si="196"/>
        <v>2715474</v>
      </c>
      <c r="P234" s="13">
        <f t="shared" si="196"/>
        <v>3806376</v>
      </c>
      <c r="Q234" s="13">
        <f t="shared" si="196"/>
        <v>3636925</v>
      </c>
      <c r="R234" s="13">
        <f t="shared" si="196"/>
        <v>3416140</v>
      </c>
      <c r="S234" s="13">
        <f t="shared" si="196"/>
        <v>2553209</v>
      </c>
      <c r="T234" s="80">
        <f t="shared" si="196"/>
        <v>2505589</v>
      </c>
      <c r="U234" s="488">
        <f t="shared" si="159"/>
        <v>18633713</v>
      </c>
      <c r="V234" s="413">
        <f t="shared" si="196"/>
        <v>2554521</v>
      </c>
      <c r="W234" s="13">
        <f t="shared" si="196"/>
        <v>2928156</v>
      </c>
      <c r="X234" s="80">
        <f t="shared" si="196"/>
        <v>2973500</v>
      </c>
      <c r="Y234" s="80">
        <f t="shared" si="196"/>
        <v>3036737</v>
      </c>
      <c r="Z234" s="80">
        <f t="shared" si="196"/>
        <v>2715248</v>
      </c>
      <c r="AA234" s="45">
        <f t="shared" si="196"/>
        <v>3282864</v>
      </c>
      <c r="AB234" s="53"/>
      <c r="AC234" s="168"/>
    </row>
    <row r="235" spans="1:29" x14ac:dyDescent="0.25">
      <c r="B235" s="54"/>
      <c r="C235" s="293"/>
      <c r="D235" s="801" t="s">
        <v>1014</v>
      </c>
      <c r="E235" s="813"/>
      <c r="F235" s="77">
        <v>33342400</v>
      </c>
      <c r="G235" s="599">
        <v>33342400</v>
      </c>
      <c r="H235" s="599">
        <v>33342400</v>
      </c>
      <c r="I235" s="599">
        <v>33342400</v>
      </c>
      <c r="J235" s="545">
        <v>33342400</v>
      </c>
      <c r="K235" s="545">
        <v>33342400</v>
      </c>
      <c r="L235" s="359">
        <f t="shared" ref="L235:L236" si="199">SUM(U235:AA235)</f>
        <v>33342400</v>
      </c>
      <c r="M235" s="42"/>
      <c r="N235" s="74">
        <f>L235</f>
        <v>33342400</v>
      </c>
      <c r="O235" s="73">
        <v>2715474</v>
      </c>
      <c r="P235" s="1">
        <v>3806376</v>
      </c>
      <c r="Q235" s="1">
        <v>3636925</v>
      </c>
      <c r="R235" s="1">
        <v>3416140</v>
      </c>
      <c r="S235" s="1">
        <v>2553209</v>
      </c>
      <c r="T235" s="79">
        <v>2505589</v>
      </c>
      <c r="U235" s="489">
        <f t="shared" si="159"/>
        <v>18633713</v>
      </c>
      <c r="V235" s="414">
        <v>2554521</v>
      </c>
      <c r="W235" s="1">
        <v>2928156</v>
      </c>
      <c r="X235" s="79">
        <v>2973500</v>
      </c>
      <c r="Y235" s="79">
        <v>3036737</v>
      </c>
      <c r="Z235" s="79">
        <v>2715248</v>
      </c>
      <c r="AA235" s="44">
        <v>500525</v>
      </c>
      <c r="AB235" s="55"/>
      <c r="AC235" s="168"/>
    </row>
    <row r="236" spans="1:29" ht="15.75" thickBot="1" x14ac:dyDescent="0.3">
      <c r="B236" s="54"/>
      <c r="C236" s="293"/>
      <c r="D236" s="801" t="s">
        <v>1015</v>
      </c>
      <c r="E236" s="813"/>
      <c r="F236" s="77">
        <v>3600000</v>
      </c>
      <c r="G236" s="599">
        <v>3600000</v>
      </c>
      <c r="H236" s="599">
        <v>3600000</v>
      </c>
      <c r="I236" s="599">
        <v>3600000</v>
      </c>
      <c r="J236" s="545">
        <v>3600000</v>
      </c>
      <c r="K236" s="545">
        <v>3600000</v>
      </c>
      <c r="L236" s="359">
        <f t="shared" si="199"/>
        <v>2782339</v>
      </c>
      <c r="M236" s="42"/>
      <c r="N236" s="74">
        <f>L236</f>
        <v>2782339</v>
      </c>
      <c r="O236" s="73"/>
      <c r="P236" s="1"/>
      <c r="Q236" s="1"/>
      <c r="R236" s="1"/>
      <c r="S236" s="1"/>
      <c r="T236" s="79"/>
      <c r="U236" s="489">
        <f t="shared" si="159"/>
        <v>0</v>
      </c>
      <c r="V236" s="414"/>
      <c r="W236" s="1"/>
      <c r="X236" s="79"/>
      <c r="Y236" s="79"/>
      <c r="Z236" s="79"/>
      <c r="AA236" s="44">
        <v>2782339</v>
      </c>
      <c r="AB236" s="55"/>
      <c r="AC236" s="168"/>
    </row>
    <row r="237" spans="1:29" s="41" customFormat="1" hidden="1" x14ac:dyDescent="0.25">
      <c r="A237" s="125" t="s">
        <v>108</v>
      </c>
      <c r="B237" s="52" t="s">
        <v>782</v>
      </c>
      <c r="C237" s="823" t="s">
        <v>389</v>
      </c>
      <c r="D237" s="824"/>
      <c r="E237" s="824"/>
      <c r="F237" s="78">
        <f t="shared" ref="F237:F249" si="200">SUM(N237:Z237)</f>
        <v>0</v>
      </c>
      <c r="G237" s="595">
        <f t="shared" ref="G237:G249" si="201">SUM(N237:Z237)</f>
        <v>0</v>
      </c>
      <c r="H237" s="595">
        <f t="shared" ref="H237:H249" si="202">SUM(M237:Y237)</f>
        <v>0</v>
      </c>
      <c r="I237" s="595">
        <f t="shared" ref="I237:I249" si="203">SUM(M237:Y237)</f>
        <v>0</v>
      </c>
      <c r="J237" s="543">
        <f t="shared" ref="J237:L249" si="204">SUM(M237:Y237)</f>
        <v>0</v>
      </c>
      <c r="K237" s="543">
        <f t="shared" si="204"/>
        <v>0</v>
      </c>
      <c r="L237" s="357">
        <f t="shared" si="204"/>
        <v>0</v>
      </c>
      <c r="M237" s="43"/>
      <c r="N237" s="76"/>
      <c r="O237" s="75"/>
      <c r="P237" s="13"/>
      <c r="Q237" s="13"/>
      <c r="R237" s="13"/>
      <c r="S237" s="13"/>
      <c r="T237" s="80"/>
      <c r="U237" s="488">
        <f t="shared" si="159"/>
        <v>0</v>
      </c>
      <c r="V237" s="413"/>
      <c r="W237" s="13"/>
      <c r="X237" s="80"/>
      <c r="Y237" s="80"/>
      <c r="Z237" s="80"/>
      <c r="AA237" s="45"/>
      <c r="AB237" s="53"/>
      <c r="AC237" s="168"/>
    </row>
    <row r="238" spans="1:29" s="41" customFormat="1" hidden="1" x14ac:dyDescent="0.25">
      <c r="A238" s="125" t="s">
        <v>933</v>
      </c>
      <c r="B238" s="52" t="s">
        <v>934</v>
      </c>
      <c r="C238" s="823" t="s">
        <v>936</v>
      </c>
      <c r="D238" s="824"/>
      <c r="E238" s="824"/>
      <c r="F238" s="78">
        <f t="shared" si="200"/>
        <v>0</v>
      </c>
      <c r="G238" s="595">
        <f t="shared" si="201"/>
        <v>0</v>
      </c>
      <c r="H238" s="595">
        <f t="shared" si="202"/>
        <v>0</v>
      </c>
      <c r="I238" s="595">
        <f t="shared" si="203"/>
        <v>0</v>
      </c>
      <c r="J238" s="543">
        <f t="shared" si="204"/>
        <v>0</v>
      </c>
      <c r="K238" s="543">
        <f t="shared" si="204"/>
        <v>0</v>
      </c>
      <c r="L238" s="357">
        <f t="shared" si="204"/>
        <v>0</v>
      </c>
      <c r="M238" s="43"/>
      <c r="N238" s="76"/>
      <c r="O238" s="75"/>
      <c r="P238" s="13"/>
      <c r="Q238" s="13"/>
      <c r="R238" s="13"/>
      <c r="S238" s="13"/>
      <c r="T238" s="80"/>
      <c r="U238" s="488">
        <f t="shared" si="159"/>
        <v>0</v>
      </c>
      <c r="V238" s="413"/>
      <c r="W238" s="13"/>
      <c r="X238" s="80"/>
      <c r="Y238" s="80"/>
      <c r="Z238" s="80"/>
      <c r="AA238" s="45"/>
      <c r="AB238" s="53"/>
      <c r="AC238" s="168"/>
    </row>
    <row r="239" spans="1:29" s="41" customFormat="1" hidden="1" x14ac:dyDescent="0.25">
      <c r="A239" s="125"/>
      <c r="B239" s="52" t="s">
        <v>935</v>
      </c>
      <c r="C239" s="823" t="s">
        <v>937</v>
      </c>
      <c r="D239" s="824"/>
      <c r="E239" s="824"/>
      <c r="F239" s="78">
        <f t="shared" si="200"/>
        <v>0</v>
      </c>
      <c r="G239" s="595">
        <f t="shared" si="201"/>
        <v>0</v>
      </c>
      <c r="H239" s="595">
        <f t="shared" si="202"/>
        <v>0</v>
      </c>
      <c r="I239" s="595">
        <f t="shared" si="203"/>
        <v>0</v>
      </c>
      <c r="J239" s="543">
        <f t="shared" si="204"/>
        <v>0</v>
      </c>
      <c r="K239" s="543">
        <f t="shared" si="204"/>
        <v>0</v>
      </c>
      <c r="L239" s="357">
        <f t="shared" si="204"/>
        <v>0</v>
      </c>
      <c r="M239" s="43">
        <f t="shared" ref="M239:N239" si="205">M240+M241</f>
        <v>0</v>
      </c>
      <c r="N239" s="76">
        <f t="shared" si="205"/>
        <v>0</v>
      </c>
      <c r="O239" s="75">
        <f>O240+O241</f>
        <v>0</v>
      </c>
      <c r="P239" s="13">
        <f t="shared" ref="P239:AA239" si="206">P240+P241</f>
        <v>0</v>
      </c>
      <c r="Q239" s="13">
        <f t="shared" si="206"/>
        <v>0</v>
      </c>
      <c r="R239" s="13">
        <f t="shared" si="206"/>
        <v>0</v>
      </c>
      <c r="S239" s="13">
        <f t="shared" si="206"/>
        <v>0</v>
      </c>
      <c r="T239" s="80">
        <f t="shared" si="206"/>
        <v>0</v>
      </c>
      <c r="U239" s="488">
        <f t="shared" si="159"/>
        <v>0</v>
      </c>
      <c r="V239" s="413">
        <f t="shared" si="206"/>
        <v>0</v>
      </c>
      <c r="W239" s="13">
        <f t="shared" si="206"/>
        <v>0</v>
      </c>
      <c r="X239" s="80">
        <f t="shared" si="206"/>
        <v>0</v>
      </c>
      <c r="Y239" s="80">
        <f t="shared" si="206"/>
        <v>0</v>
      </c>
      <c r="Z239" s="80">
        <f t="shared" si="206"/>
        <v>0</v>
      </c>
      <c r="AA239" s="45">
        <f t="shared" si="206"/>
        <v>0</v>
      </c>
      <c r="AB239" s="53"/>
      <c r="AC239" s="168"/>
    </row>
    <row r="240" spans="1:29" s="189" customFormat="1" hidden="1" x14ac:dyDescent="0.25">
      <c r="A240" s="125" t="s">
        <v>940</v>
      </c>
      <c r="B240" s="169" t="s">
        <v>942</v>
      </c>
      <c r="C240" s="182"/>
      <c r="D240" s="814" t="s">
        <v>938</v>
      </c>
      <c r="E240" s="814"/>
      <c r="F240" s="181">
        <f t="shared" si="200"/>
        <v>0</v>
      </c>
      <c r="G240" s="601">
        <f t="shared" si="201"/>
        <v>0</v>
      </c>
      <c r="H240" s="601">
        <f t="shared" si="202"/>
        <v>0</v>
      </c>
      <c r="I240" s="601">
        <f t="shared" si="203"/>
        <v>0</v>
      </c>
      <c r="J240" s="547">
        <f t="shared" si="204"/>
        <v>0</v>
      </c>
      <c r="K240" s="547">
        <f t="shared" si="204"/>
        <v>0</v>
      </c>
      <c r="L240" s="361">
        <f t="shared" si="204"/>
        <v>0</v>
      </c>
      <c r="M240" s="172"/>
      <c r="N240" s="180"/>
      <c r="O240" s="179"/>
      <c r="P240" s="173"/>
      <c r="Q240" s="173"/>
      <c r="R240" s="173"/>
      <c r="S240" s="173"/>
      <c r="T240" s="174"/>
      <c r="U240" s="486">
        <f t="shared" si="159"/>
        <v>0</v>
      </c>
      <c r="V240" s="411"/>
      <c r="W240" s="173"/>
      <c r="X240" s="174"/>
      <c r="Y240" s="174"/>
      <c r="Z240" s="174"/>
      <c r="AA240" s="175"/>
      <c r="AB240" s="212"/>
      <c r="AC240" s="190"/>
    </row>
    <row r="241" spans="1:29" s="189" customFormat="1" hidden="1" x14ac:dyDescent="0.25">
      <c r="A241" s="125" t="s">
        <v>941</v>
      </c>
      <c r="B241" s="169" t="s">
        <v>943</v>
      </c>
      <c r="C241" s="182"/>
      <c r="D241" s="814" t="s">
        <v>939</v>
      </c>
      <c r="E241" s="814"/>
      <c r="F241" s="181">
        <f t="shared" si="200"/>
        <v>0</v>
      </c>
      <c r="G241" s="601">
        <f t="shared" si="201"/>
        <v>0</v>
      </c>
      <c r="H241" s="601">
        <f t="shared" si="202"/>
        <v>0</v>
      </c>
      <c r="I241" s="601">
        <f t="shared" si="203"/>
        <v>0</v>
      </c>
      <c r="J241" s="547">
        <f t="shared" si="204"/>
        <v>0</v>
      </c>
      <c r="K241" s="547">
        <f t="shared" si="204"/>
        <v>0</v>
      </c>
      <c r="L241" s="361">
        <f t="shared" si="204"/>
        <v>0</v>
      </c>
      <c r="M241" s="172"/>
      <c r="N241" s="180"/>
      <c r="O241" s="179"/>
      <c r="P241" s="173"/>
      <c r="Q241" s="173"/>
      <c r="R241" s="173"/>
      <c r="S241" s="173"/>
      <c r="T241" s="174"/>
      <c r="U241" s="486">
        <f t="shared" si="159"/>
        <v>0</v>
      </c>
      <c r="V241" s="411"/>
      <c r="W241" s="173"/>
      <c r="X241" s="174"/>
      <c r="Y241" s="174"/>
      <c r="Z241" s="174"/>
      <c r="AA241" s="175"/>
      <c r="AB241" s="212"/>
      <c r="AC241" s="190"/>
    </row>
    <row r="242" spans="1:29" hidden="1" x14ac:dyDescent="0.25">
      <c r="B242" s="90" t="s">
        <v>783</v>
      </c>
      <c r="C242" s="799" t="s">
        <v>109</v>
      </c>
      <c r="D242" s="800"/>
      <c r="E242" s="800"/>
      <c r="F242" s="91">
        <f t="shared" si="200"/>
        <v>0</v>
      </c>
      <c r="G242" s="598">
        <f t="shared" si="201"/>
        <v>0</v>
      </c>
      <c r="H242" s="598">
        <f t="shared" si="202"/>
        <v>0</v>
      </c>
      <c r="I242" s="598">
        <f t="shared" si="203"/>
        <v>0</v>
      </c>
      <c r="J242" s="544">
        <f t="shared" si="204"/>
        <v>0</v>
      </c>
      <c r="K242" s="544">
        <f t="shared" si="204"/>
        <v>0</v>
      </c>
      <c r="L242" s="358">
        <f t="shared" si="204"/>
        <v>0</v>
      </c>
      <c r="M242" s="95">
        <f t="shared" ref="M242:N242" si="207">M243+M244+M245+M246+M247</f>
        <v>0</v>
      </c>
      <c r="N242" s="94">
        <f t="shared" si="207"/>
        <v>0</v>
      </c>
      <c r="O242" s="92">
        <f>O243+O244+O245+O246+O247</f>
        <v>0</v>
      </c>
      <c r="P242" s="93">
        <f t="shared" ref="P242:AA242" si="208">P243+P244+P245+P246+P247</f>
        <v>0</v>
      </c>
      <c r="Q242" s="93">
        <f t="shared" si="208"/>
        <v>0</v>
      </c>
      <c r="R242" s="93">
        <f t="shared" si="208"/>
        <v>0</v>
      </c>
      <c r="S242" s="93">
        <f t="shared" si="208"/>
        <v>0</v>
      </c>
      <c r="T242" s="96">
        <f t="shared" si="208"/>
        <v>0</v>
      </c>
      <c r="U242" s="487">
        <f t="shared" si="159"/>
        <v>0</v>
      </c>
      <c r="V242" s="412">
        <f t="shared" si="208"/>
        <v>0</v>
      </c>
      <c r="W242" s="93">
        <f t="shared" si="208"/>
        <v>0</v>
      </c>
      <c r="X242" s="96">
        <f t="shared" si="208"/>
        <v>0</v>
      </c>
      <c r="Y242" s="96">
        <f t="shared" si="208"/>
        <v>0</v>
      </c>
      <c r="Z242" s="96">
        <f t="shared" si="208"/>
        <v>0</v>
      </c>
      <c r="AA242" s="97">
        <f t="shared" si="208"/>
        <v>0</v>
      </c>
      <c r="AB242" s="51"/>
      <c r="AC242" s="168"/>
    </row>
    <row r="243" spans="1:29" s="41" customFormat="1" hidden="1" x14ac:dyDescent="0.25">
      <c r="A243" s="125" t="s">
        <v>110</v>
      </c>
      <c r="B243" s="52" t="s">
        <v>784</v>
      </c>
      <c r="C243" s="823" t="s">
        <v>944</v>
      </c>
      <c r="D243" s="824"/>
      <c r="E243" s="824"/>
      <c r="F243" s="78">
        <f t="shared" si="200"/>
        <v>0</v>
      </c>
      <c r="G243" s="595">
        <f t="shared" si="201"/>
        <v>0</v>
      </c>
      <c r="H243" s="595">
        <f t="shared" si="202"/>
        <v>0</v>
      </c>
      <c r="I243" s="595">
        <f t="shared" si="203"/>
        <v>0</v>
      </c>
      <c r="J243" s="543">
        <f t="shared" si="204"/>
        <v>0</v>
      </c>
      <c r="K243" s="543">
        <f t="shared" si="204"/>
        <v>0</v>
      </c>
      <c r="L243" s="357">
        <f t="shared" si="204"/>
        <v>0</v>
      </c>
      <c r="M243" s="43"/>
      <c r="N243" s="76"/>
      <c r="O243" s="75"/>
      <c r="P243" s="13"/>
      <c r="Q243" s="13"/>
      <c r="R243" s="13"/>
      <c r="S243" s="13"/>
      <c r="T243" s="80"/>
      <c r="U243" s="488">
        <f t="shared" si="159"/>
        <v>0</v>
      </c>
      <c r="V243" s="413"/>
      <c r="W243" s="13"/>
      <c r="X243" s="80"/>
      <c r="Y243" s="80"/>
      <c r="Z243" s="80"/>
      <c r="AA243" s="45"/>
      <c r="AB243" s="53"/>
      <c r="AC243" s="183"/>
    </row>
    <row r="244" spans="1:29" s="41" customFormat="1" hidden="1" x14ac:dyDescent="0.25">
      <c r="A244" s="125" t="s">
        <v>111</v>
      </c>
      <c r="B244" s="52" t="s">
        <v>785</v>
      </c>
      <c r="C244" s="823" t="s">
        <v>945</v>
      </c>
      <c r="D244" s="824"/>
      <c r="E244" s="824"/>
      <c r="F244" s="78">
        <f t="shared" si="200"/>
        <v>0</v>
      </c>
      <c r="G244" s="595">
        <f t="shared" si="201"/>
        <v>0</v>
      </c>
      <c r="H244" s="595">
        <f t="shared" si="202"/>
        <v>0</v>
      </c>
      <c r="I244" s="595">
        <f t="shared" si="203"/>
        <v>0</v>
      </c>
      <c r="J244" s="543">
        <f t="shared" si="204"/>
        <v>0</v>
      </c>
      <c r="K244" s="543">
        <f t="shared" si="204"/>
        <v>0</v>
      </c>
      <c r="L244" s="357">
        <f t="shared" si="204"/>
        <v>0</v>
      </c>
      <c r="M244" s="43"/>
      <c r="N244" s="76"/>
      <c r="O244" s="75"/>
      <c r="P244" s="13"/>
      <c r="Q244" s="13"/>
      <c r="R244" s="13"/>
      <c r="S244" s="13"/>
      <c r="T244" s="80"/>
      <c r="U244" s="488">
        <f t="shared" si="159"/>
        <v>0</v>
      </c>
      <c r="V244" s="413"/>
      <c r="W244" s="13"/>
      <c r="X244" s="80"/>
      <c r="Y244" s="80"/>
      <c r="Z244" s="80"/>
      <c r="AA244" s="45"/>
      <c r="AB244" s="53"/>
      <c r="AC244" s="183"/>
    </row>
    <row r="245" spans="1:29" s="41" customFormat="1" hidden="1" x14ac:dyDescent="0.25">
      <c r="A245" s="125" t="s">
        <v>112</v>
      </c>
      <c r="B245" s="52" t="s">
        <v>786</v>
      </c>
      <c r="C245" s="823" t="s">
        <v>388</v>
      </c>
      <c r="D245" s="824"/>
      <c r="E245" s="824"/>
      <c r="F245" s="78">
        <f t="shared" si="200"/>
        <v>0</v>
      </c>
      <c r="G245" s="595">
        <f t="shared" si="201"/>
        <v>0</v>
      </c>
      <c r="H245" s="595">
        <f t="shared" si="202"/>
        <v>0</v>
      </c>
      <c r="I245" s="595">
        <f t="shared" si="203"/>
        <v>0</v>
      </c>
      <c r="J245" s="543">
        <f t="shared" si="204"/>
        <v>0</v>
      </c>
      <c r="K245" s="543">
        <f t="shared" si="204"/>
        <v>0</v>
      </c>
      <c r="L245" s="357">
        <f t="shared" si="204"/>
        <v>0</v>
      </c>
      <c r="M245" s="43"/>
      <c r="N245" s="76"/>
      <c r="O245" s="75"/>
      <c r="P245" s="13"/>
      <c r="Q245" s="13"/>
      <c r="R245" s="13"/>
      <c r="S245" s="13"/>
      <c r="T245" s="80"/>
      <c r="U245" s="488">
        <f t="shared" si="159"/>
        <v>0</v>
      </c>
      <c r="V245" s="413"/>
      <c r="W245" s="13"/>
      <c r="X245" s="80"/>
      <c r="Y245" s="80"/>
      <c r="Z245" s="80"/>
      <c r="AA245" s="45"/>
      <c r="AB245" s="53"/>
      <c r="AC245" s="183"/>
    </row>
    <row r="246" spans="1:29" s="41" customFormat="1" ht="25.5" hidden="1" customHeight="1" x14ac:dyDescent="0.25">
      <c r="A246" s="125" t="s">
        <v>113</v>
      </c>
      <c r="B246" s="52" t="s">
        <v>787</v>
      </c>
      <c r="C246" s="825" t="s">
        <v>946</v>
      </c>
      <c r="D246" s="826"/>
      <c r="E246" s="827"/>
      <c r="F246" s="78">
        <f t="shared" si="200"/>
        <v>0</v>
      </c>
      <c r="G246" s="595">
        <f t="shared" si="201"/>
        <v>0</v>
      </c>
      <c r="H246" s="595">
        <f t="shared" si="202"/>
        <v>0</v>
      </c>
      <c r="I246" s="595">
        <f t="shared" si="203"/>
        <v>0</v>
      </c>
      <c r="J246" s="543">
        <f t="shared" si="204"/>
        <v>0</v>
      </c>
      <c r="K246" s="543">
        <f t="shared" si="204"/>
        <v>0</v>
      </c>
      <c r="L246" s="357">
        <f t="shared" si="204"/>
        <v>0</v>
      </c>
      <c r="M246" s="43"/>
      <c r="N246" s="76"/>
      <c r="O246" s="75"/>
      <c r="P246" s="13"/>
      <c r="Q246" s="13"/>
      <c r="R246" s="13"/>
      <c r="S246" s="13"/>
      <c r="T246" s="80"/>
      <c r="U246" s="488">
        <f t="shared" si="159"/>
        <v>0</v>
      </c>
      <c r="V246" s="413"/>
      <c r="W246" s="13"/>
      <c r="X246" s="80"/>
      <c r="Y246" s="80"/>
      <c r="Z246" s="80"/>
      <c r="AA246" s="45"/>
      <c r="AB246" s="53"/>
      <c r="AC246" s="183"/>
    </row>
    <row r="247" spans="1:29" s="41" customFormat="1" hidden="1" x14ac:dyDescent="0.25">
      <c r="A247" s="125" t="s">
        <v>114</v>
      </c>
      <c r="B247" s="52" t="s">
        <v>788</v>
      </c>
      <c r="C247" s="823" t="s">
        <v>947</v>
      </c>
      <c r="D247" s="824"/>
      <c r="E247" s="824"/>
      <c r="F247" s="78">
        <f t="shared" si="200"/>
        <v>0</v>
      </c>
      <c r="G247" s="595">
        <f t="shared" si="201"/>
        <v>0</v>
      </c>
      <c r="H247" s="595">
        <f t="shared" si="202"/>
        <v>0</v>
      </c>
      <c r="I247" s="595">
        <f t="shared" si="203"/>
        <v>0</v>
      </c>
      <c r="J247" s="543">
        <f t="shared" si="204"/>
        <v>0</v>
      </c>
      <c r="K247" s="543">
        <f t="shared" si="204"/>
        <v>0</v>
      </c>
      <c r="L247" s="357">
        <f t="shared" si="204"/>
        <v>0</v>
      </c>
      <c r="M247" s="43"/>
      <c r="N247" s="76"/>
      <c r="O247" s="75"/>
      <c r="P247" s="13"/>
      <c r="Q247" s="13"/>
      <c r="R247" s="13"/>
      <c r="S247" s="13"/>
      <c r="T247" s="80"/>
      <c r="U247" s="488">
        <f t="shared" si="159"/>
        <v>0</v>
      </c>
      <c r="V247" s="413"/>
      <c r="W247" s="13"/>
      <c r="X247" s="80"/>
      <c r="Y247" s="80"/>
      <c r="Z247" s="80"/>
      <c r="AA247" s="45"/>
      <c r="AB247" s="53"/>
      <c r="AC247" s="183"/>
    </row>
    <row r="248" spans="1:29" s="18" customFormat="1" hidden="1" x14ac:dyDescent="0.25">
      <c r="A248" s="125" t="s">
        <v>115</v>
      </c>
      <c r="B248" s="124" t="s">
        <v>789</v>
      </c>
      <c r="C248" s="816" t="s">
        <v>116</v>
      </c>
      <c r="D248" s="817"/>
      <c r="E248" s="817"/>
      <c r="F248" s="91">
        <f t="shared" si="200"/>
        <v>0</v>
      </c>
      <c r="G248" s="598">
        <f t="shared" si="201"/>
        <v>0</v>
      </c>
      <c r="H248" s="598">
        <f t="shared" si="202"/>
        <v>0</v>
      </c>
      <c r="I248" s="598">
        <f t="shared" si="203"/>
        <v>0</v>
      </c>
      <c r="J248" s="544">
        <f t="shared" si="204"/>
        <v>0</v>
      </c>
      <c r="K248" s="544">
        <f t="shared" si="204"/>
        <v>0</v>
      </c>
      <c r="L248" s="358">
        <f t="shared" si="204"/>
        <v>0</v>
      </c>
      <c r="M248" s="95"/>
      <c r="N248" s="94"/>
      <c r="O248" s="92"/>
      <c r="P248" s="93"/>
      <c r="Q248" s="93"/>
      <c r="R248" s="93"/>
      <c r="S248" s="93"/>
      <c r="T248" s="96"/>
      <c r="U248" s="487">
        <f t="shared" si="159"/>
        <v>0</v>
      </c>
      <c r="V248" s="412"/>
      <c r="W248" s="93"/>
      <c r="X248" s="96"/>
      <c r="Y248" s="96"/>
      <c r="Z248" s="96"/>
      <c r="AA248" s="97"/>
      <c r="AB248" s="51"/>
      <c r="AC248" s="168"/>
    </row>
    <row r="249" spans="1:29" s="18" customFormat="1" ht="15.75" hidden="1" thickBot="1" x14ac:dyDescent="0.3">
      <c r="A249" s="125" t="s">
        <v>948</v>
      </c>
      <c r="B249" s="124" t="s">
        <v>949</v>
      </c>
      <c r="C249" s="816" t="s">
        <v>950</v>
      </c>
      <c r="D249" s="817"/>
      <c r="E249" s="817"/>
      <c r="F249" s="91">
        <f t="shared" si="200"/>
        <v>0</v>
      </c>
      <c r="G249" s="598">
        <f t="shared" si="201"/>
        <v>0</v>
      </c>
      <c r="H249" s="598">
        <f t="shared" si="202"/>
        <v>0</v>
      </c>
      <c r="I249" s="598">
        <f t="shared" si="203"/>
        <v>0</v>
      </c>
      <c r="J249" s="544">
        <f t="shared" si="204"/>
        <v>0</v>
      </c>
      <c r="K249" s="544">
        <f t="shared" si="204"/>
        <v>0</v>
      </c>
      <c r="L249" s="358">
        <f t="shared" si="204"/>
        <v>0</v>
      </c>
      <c r="M249" s="95"/>
      <c r="N249" s="94"/>
      <c r="O249" s="92"/>
      <c r="P249" s="93"/>
      <c r="Q249" s="93"/>
      <c r="R249" s="93"/>
      <c r="S249" s="93"/>
      <c r="T249" s="96"/>
      <c r="U249" s="487">
        <f t="shared" si="159"/>
        <v>0</v>
      </c>
      <c r="V249" s="412"/>
      <c r="W249" s="93"/>
      <c r="X249" s="96"/>
      <c r="Y249" s="96"/>
      <c r="Z249" s="96"/>
      <c r="AA249" s="97"/>
      <c r="AB249" s="51"/>
      <c r="AC249" s="168"/>
    </row>
    <row r="250" spans="1:29" s="58" customFormat="1" ht="16.5" thickBot="1" x14ac:dyDescent="0.3">
      <c r="A250" s="126"/>
      <c r="B250" s="821" t="s">
        <v>117</v>
      </c>
      <c r="C250" s="822"/>
      <c r="D250" s="822"/>
      <c r="E250" s="822"/>
      <c r="F250" s="99">
        <f t="shared" ref="F250:AA250" si="209">F5+F48+F84+F119+F153+F163+F189+F215</f>
        <v>37561872</v>
      </c>
      <c r="G250" s="602">
        <f t="shared" ref="G250:K250" si="210">G5+G48+G84+G119+G153+G163+G189+G215</f>
        <v>37615383</v>
      </c>
      <c r="H250" s="602">
        <f t="shared" ref="H250:J250" si="211">H5+H48+H84+H119+H153+H163+H189+H215</f>
        <v>37651640</v>
      </c>
      <c r="I250" s="602">
        <f t="shared" si="211"/>
        <v>37652820</v>
      </c>
      <c r="J250" s="548">
        <f t="shared" si="211"/>
        <v>37744607</v>
      </c>
      <c r="K250" s="548">
        <f t="shared" si="210"/>
        <v>37745497</v>
      </c>
      <c r="L250" s="362">
        <f t="shared" si="209"/>
        <v>36927836</v>
      </c>
      <c r="M250" s="103">
        <f t="shared" si="209"/>
        <v>183625</v>
      </c>
      <c r="N250" s="102">
        <f t="shared" si="209"/>
        <v>36744211</v>
      </c>
      <c r="O250" s="100">
        <f t="shared" si="209"/>
        <v>2715769</v>
      </c>
      <c r="P250" s="101">
        <f t="shared" si="209"/>
        <v>3846376</v>
      </c>
      <c r="Q250" s="101">
        <f t="shared" si="209"/>
        <v>3648941</v>
      </c>
      <c r="R250" s="101">
        <f t="shared" si="209"/>
        <v>3416140</v>
      </c>
      <c r="S250" s="101">
        <f t="shared" si="209"/>
        <v>3173881</v>
      </c>
      <c r="T250" s="104">
        <f t="shared" si="209"/>
        <v>2514611</v>
      </c>
      <c r="U250" s="549">
        <f t="shared" si="159"/>
        <v>19315718</v>
      </c>
      <c r="V250" s="449">
        <f t="shared" si="209"/>
        <v>2581756</v>
      </c>
      <c r="W250" s="101">
        <f t="shared" si="209"/>
        <v>2928156</v>
      </c>
      <c r="X250" s="104">
        <f t="shared" si="209"/>
        <v>2974680</v>
      </c>
      <c r="Y250" s="104">
        <f t="shared" si="209"/>
        <v>3102236</v>
      </c>
      <c r="Z250" s="104">
        <f t="shared" si="209"/>
        <v>2741536</v>
      </c>
      <c r="AA250" s="105">
        <f t="shared" si="209"/>
        <v>3283754</v>
      </c>
      <c r="AB250" s="57"/>
      <c r="AC250" s="168"/>
    </row>
    <row r="251" spans="1:29" x14ac:dyDescent="0.25">
      <c r="A251" s="127"/>
      <c r="B251" s="27"/>
      <c r="C251" s="28"/>
      <c r="D251" s="28"/>
      <c r="E251" s="2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5"/>
    </row>
    <row r="252" spans="1:29" x14ac:dyDescent="0.25">
      <c r="A252" s="127"/>
      <c r="B252" s="27"/>
      <c r="C252" s="24"/>
      <c r="D252" s="24"/>
      <c r="E252" s="28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5"/>
    </row>
    <row r="253" spans="1:29" x14ac:dyDescent="0.25">
      <c r="A253" s="127"/>
      <c r="B253" s="27"/>
      <c r="C253" s="24"/>
      <c r="D253" s="24"/>
      <c r="E253" s="28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5"/>
    </row>
    <row r="254" spans="1:29" x14ac:dyDescent="0.25">
      <c r="A254" s="127"/>
      <c r="B254" s="27"/>
      <c r="C254" s="24"/>
      <c r="D254" s="24"/>
      <c r="E254" s="28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5"/>
    </row>
    <row r="255" spans="1:29" x14ac:dyDescent="0.25">
      <c r="A255" s="127"/>
      <c r="B255" s="27"/>
      <c r="C255" s="24"/>
      <c r="D255" s="24"/>
      <c r="E255" s="28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5"/>
    </row>
    <row r="256" spans="1:29" x14ac:dyDescent="0.25">
      <c r="A256" s="127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5"/>
    </row>
    <row r="257" spans="1:28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5"/>
    </row>
    <row r="258" spans="1:28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5"/>
    </row>
    <row r="259" spans="1:28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5"/>
    </row>
    <row r="260" spans="1:28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5"/>
    </row>
    <row r="261" spans="1:28" x14ac:dyDescent="0.25">
      <c r="A261" s="127"/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5"/>
    </row>
    <row r="262" spans="1:28" x14ac:dyDescent="0.25">
      <c r="A262" s="127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5"/>
    </row>
    <row r="263" spans="1:28" x14ac:dyDescent="0.25">
      <c r="A263" s="127"/>
      <c r="B263" s="27"/>
      <c r="C263" s="28"/>
      <c r="D263" s="28"/>
      <c r="E263" s="2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5"/>
    </row>
    <row r="264" spans="1:28" x14ac:dyDescent="0.25">
      <c r="A264" s="127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5"/>
    </row>
    <row r="265" spans="1:28" x14ac:dyDescent="0.25">
      <c r="A265" s="127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5"/>
    </row>
    <row r="266" spans="1:28" x14ac:dyDescent="0.25">
      <c r="A266" s="127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5"/>
    </row>
    <row r="267" spans="1:28" x14ac:dyDescent="0.25">
      <c r="A267" s="127"/>
      <c r="B267" s="27"/>
      <c r="C267" s="24"/>
      <c r="D267" s="24"/>
      <c r="E267" s="28"/>
      <c r="F267" s="14"/>
      <c r="G267" s="14"/>
      <c r="H267" s="14"/>
      <c r="I267" s="14"/>
      <c r="J267" s="14"/>
      <c r="K267" s="14"/>
      <c r="L267" s="14"/>
      <c r="M267" s="14"/>
      <c r="N267" s="14"/>
    </row>
    <row r="268" spans="1:28" x14ac:dyDescent="0.25"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40"/>
    </row>
    <row r="269" spans="1:28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AB269" s="50"/>
    </row>
    <row r="270" spans="1:28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AB270" s="50"/>
    </row>
    <row r="271" spans="1:28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AB271" s="50"/>
    </row>
    <row r="272" spans="1:28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AB272" s="50"/>
    </row>
    <row r="273" spans="1:28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AB273" s="50"/>
    </row>
    <row r="274" spans="1:28" s="12" customFormat="1" x14ac:dyDescent="0.25">
      <c r="A274" s="128"/>
      <c r="B274" s="27"/>
      <c r="C274" s="28"/>
      <c r="D274" s="28"/>
      <c r="E274" s="24"/>
      <c r="F274" s="14"/>
      <c r="G274" s="14"/>
      <c r="H274" s="14"/>
      <c r="I274" s="14"/>
      <c r="J274" s="14"/>
      <c r="K274" s="14"/>
      <c r="L274" s="14"/>
      <c r="M274" s="14"/>
      <c r="N274" s="14"/>
      <c r="AB274" s="50"/>
    </row>
    <row r="275" spans="1:28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AB275" s="50"/>
    </row>
    <row r="276" spans="1:28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AB276" s="50"/>
    </row>
    <row r="277" spans="1:28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AB277" s="50"/>
    </row>
    <row r="278" spans="1:28" s="12" customFormat="1" x14ac:dyDescent="0.25">
      <c r="A278" s="128"/>
      <c r="B278" s="27"/>
      <c r="C278" s="24"/>
      <c r="D278" s="24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AB278" s="50"/>
    </row>
    <row r="279" spans="1:28" s="12" customFormat="1" x14ac:dyDescent="0.25">
      <c r="A279" s="128"/>
      <c r="B279" s="27"/>
      <c r="C279" s="24"/>
      <c r="D279" s="24"/>
      <c r="E279" s="28"/>
      <c r="F279" s="14"/>
      <c r="G279" s="14"/>
      <c r="H279" s="14"/>
      <c r="I279" s="14"/>
      <c r="J279" s="14"/>
      <c r="K279" s="14"/>
      <c r="L279" s="14"/>
      <c r="M279" s="14"/>
      <c r="N279" s="14"/>
      <c r="AB279" s="50"/>
    </row>
    <row r="280" spans="1:28" s="12" customFormat="1" x14ac:dyDescent="0.25">
      <c r="A280" s="128"/>
      <c r="B280" s="27"/>
      <c r="C280" s="24"/>
      <c r="D280" s="24"/>
      <c r="E280" s="28"/>
      <c r="F280" s="14"/>
      <c r="G280" s="14"/>
      <c r="H280" s="14"/>
      <c r="I280" s="14"/>
      <c r="J280" s="14"/>
      <c r="K280" s="14"/>
      <c r="L280" s="14"/>
      <c r="M280" s="14"/>
      <c r="N280" s="14"/>
      <c r="AB280" s="50"/>
    </row>
    <row r="281" spans="1:28" s="12" customFormat="1" x14ac:dyDescent="0.25">
      <c r="A281" s="128"/>
      <c r="B281" s="27"/>
      <c r="C281" s="24"/>
      <c r="D281" s="24"/>
      <c r="E281" s="28"/>
      <c r="F281" s="14"/>
      <c r="G281" s="14"/>
      <c r="H281" s="14"/>
      <c r="I281" s="14"/>
      <c r="J281" s="14"/>
      <c r="K281" s="14"/>
      <c r="L281" s="14"/>
      <c r="M281" s="14"/>
      <c r="N281" s="14"/>
      <c r="AB281" s="50"/>
    </row>
    <row r="282" spans="1:28" s="12" customFormat="1" x14ac:dyDescent="0.25">
      <c r="A282" s="128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AB282" s="50"/>
    </row>
    <row r="283" spans="1:28" s="12" customFormat="1" x14ac:dyDescent="0.25">
      <c r="A283" s="128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AB283" s="50"/>
    </row>
    <row r="284" spans="1:28" s="12" customFormat="1" x14ac:dyDescent="0.25">
      <c r="A284" s="128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AB284" s="50"/>
    </row>
    <row r="285" spans="1:28" x14ac:dyDescent="0.25">
      <c r="B285" s="29"/>
      <c r="C285" s="23"/>
      <c r="D285" s="23"/>
      <c r="E285" s="28"/>
      <c r="F285" s="14"/>
      <c r="G285" s="14"/>
      <c r="H285" s="14"/>
      <c r="I285" s="14"/>
      <c r="J285" s="14"/>
      <c r="K285" s="14"/>
      <c r="L285" s="14"/>
      <c r="M285" s="14"/>
      <c r="N285" s="14"/>
    </row>
    <row r="286" spans="1:28" x14ac:dyDescent="0.25">
      <c r="B286" s="30"/>
      <c r="C286" s="26"/>
      <c r="D286" s="26"/>
      <c r="E286" s="24"/>
    </row>
    <row r="287" spans="1:28" x14ac:dyDescent="0.25">
      <c r="B287" s="27"/>
      <c r="C287" s="24"/>
      <c r="D287" s="24"/>
      <c r="E287" s="28"/>
    </row>
    <row r="288" spans="1:28" x14ac:dyDescent="0.25">
      <c r="B288" s="27"/>
      <c r="C288" s="28"/>
      <c r="D288" s="28"/>
      <c r="E288" s="24"/>
    </row>
    <row r="289" spans="1:28" x14ac:dyDescent="0.25">
      <c r="B289" s="27"/>
      <c r="C289" s="24"/>
      <c r="D289" s="24"/>
      <c r="E289" s="28"/>
    </row>
    <row r="290" spans="1:28" x14ac:dyDescent="0.25">
      <c r="B290" s="27"/>
      <c r="C290" s="24"/>
      <c r="D290" s="24"/>
      <c r="E290" s="28"/>
    </row>
    <row r="291" spans="1:28" x14ac:dyDescent="0.25">
      <c r="B291" s="27"/>
      <c r="C291" s="24"/>
      <c r="D291" s="24"/>
      <c r="E291" s="28"/>
    </row>
    <row r="292" spans="1:28" x14ac:dyDescent="0.25">
      <c r="B292" s="27"/>
      <c r="C292" s="24"/>
      <c r="D292" s="24"/>
      <c r="E292" s="28"/>
    </row>
    <row r="293" spans="1:28" x14ac:dyDescent="0.25">
      <c r="B293" s="27"/>
      <c r="C293" s="28"/>
      <c r="D293" s="28"/>
      <c r="E293" s="2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5"/>
    </row>
    <row r="294" spans="1:28" x14ac:dyDescent="0.25">
      <c r="B294" s="27"/>
      <c r="C294" s="24"/>
      <c r="D294" s="24"/>
      <c r="E294" s="28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5"/>
    </row>
    <row r="295" spans="1:28" x14ac:dyDescent="0.25">
      <c r="B295" s="27"/>
      <c r="C295" s="24"/>
      <c r="D295" s="24"/>
      <c r="E295" s="28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5"/>
    </row>
    <row r="296" spans="1:28" x14ac:dyDescent="0.25">
      <c r="B296" s="27"/>
      <c r="C296" s="28"/>
      <c r="D296" s="28"/>
      <c r="E296" s="2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5"/>
    </row>
    <row r="297" spans="1:28" x14ac:dyDescent="0.25">
      <c r="B297" s="27"/>
      <c r="C297" s="28"/>
      <c r="D297" s="28"/>
      <c r="E297" s="2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5"/>
    </row>
    <row r="298" spans="1:28" x14ac:dyDescent="0.25">
      <c r="B298" s="27"/>
      <c r="C298" s="24"/>
      <c r="D298" s="24"/>
      <c r="E298" s="28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5"/>
    </row>
    <row r="299" spans="1:28" x14ac:dyDescent="0.25">
      <c r="B299" s="27"/>
      <c r="C299" s="24"/>
      <c r="D299" s="24"/>
      <c r="E299" s="28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5"/>
    </row>
    <row r="300" spans="1:28" x14ac:dyDescent="0.25">
      <c r="A300" s="127"/>
      <c r="B300" s="27"/>
      <c r="C300" s="24"/>
      <c r="D300" s="24"/>
      <c r="E300" s="28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5"/>
    </row>
    <row r="301" spans="1:28" x14ac:dyDescent="0.25">
      <c r="A301" s="127"/>
      <c r="B301" s="27"/>
      <c r="C301" s="28"/>
      <c r="D301" s="28"/>
      <c r="E301" s="2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5"/>
    </row>
    <row r="302" spans="1:28" x14ac:dyDescent="0.25">
      <c r="A302" s="127"/>
      <c r="B302" s="27"/>
      <c r="C302" s="24"/>
      <c r="D302" s="24"/>
      <c r="E302" s="28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5"/>
    </row>
    <row r="303" spans="1:28" x14ac:dyDescent="0.25">
      <c r="A303" s="127"/>
      <c r="B303" s="27"/>
      <c r="C303" s="24"/>
      <c r="D303" s="24"/>
      <c r="E303" s="28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5"/>
    </row>
    <row r="304" spans="1:28" x14ac:dyDescent="0.25">
      <c r="A304" s="127"/>
      <c r="B304" s="27"/>
      <c r="C304" s="24"/>
      <c r="D304" s="24"/>
      <c r="E304" s="28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5"/>
    </row>
    <row r="305" spans="1:28" x14ac:dyDescent="0.25">
      <c r="A305" s="127"/>
      <c r="B305" s="27"/>
      <c r="C305" s="24"/>
      <c r="D305" s="24"/>
      <c r="E305" s="28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5"/>
    </row>
    <row r="306" spans="1:28" x14ac:dyDescent="0.25">
      <c r="A306" s="127"/>
      <c r="B306" s="27"/>
      <c r="C306" s="24"/>
      <c r="D306" s="24"/>
      <c r="E306" s="28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5"/>
    </row>
    <row r="307" spans="1:28" x14ac:dyDescent="0.25">
      <c r="A307" s="127"/>
      <c r="B307" s="27"/>
      <c r="C307" s="24"/>
      <c r="D307" s="24"/>
      <c r="E307" s="28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5"/>
    </row>
    <row r="308" spans="1:28" x14ac:dyDescent="0.25">
      <c r="A308" s="127"/>
      <c r="B308" s="27"/>
      <c r="C308" s="24"/>
      <c r="D308" s="24"/>
      <c r="E308" s="28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5"/>
    </row>
    <row r="309" spans="1:28" x14ac:dyDescent="0.25">
      <c r="A309" s="127"/>
      <c r="B309" s="27"/>
      <c r="C309" s="24"/>
      <c r="D309" s="24"/>
      <c r="E309" s="28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5"/>
    </row>
    <row r="310" spans="1:28" x14ac:dyDescent="0.25">
      <c r="A310" s="127"/>
      <c r="B310" s="27"/>
      <c r="C310" s="24"/>
      <c r="D310" s="24"/>
      <c r="E310" s="28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5"/>
    </row>
    <row r="311" spans="1:28" x14ac:dyDescent="0.25">
      <c r="A311" s="127"/>
      <c r="B311" s="27"/>
      <c r="C311" s="24"/>
      <c r="D311" s="24"/>
      <c r="E311" s="28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5"/>
    </row>
    <row r="312" spans="1:28" x14ac:dyDescent="0.25">
      <c r="A312" s="127"/>
      <c r="B312" s="29"/>
      <c r="C312" s="23"/>
      <c r="D312" s="23"/>
      <c r="E312" s="2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5"/>
    </row>
    <row r="313" spans="1:28" x14ac:dyDescent="0.25">
      <c r="A313" s="127"/>
      <c r="B313" s="27"/>
      <c r="C313" s="28"/>
      <c r="D313" s="28"/>
      <c r="E313" s="2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5"/>
    </row>
    <row r="314" spans="1:28" x14ac:dyDescent="0.25">
      <c r="A314" s="127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5"/>
    </row>
    <row r="315" spans="1:28" x14ac:dyDescent="0.25">
      <c r="A315" s="127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5"/>
    </row>
    <row r="316" spans="1:28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5"/>
    </row>
    <row r="317" spans="1:28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5"/>
    </row>
    <row r="318" spans="1:28" x14ac:dyDescent="0.25">
      <c r="A318" s="127"/>
      <c r="B318" s="27"/>
      <c r="C318" s="28"/>
      <c r="D318" s="28"/>
      <c r="E318" s="2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5"/>
    </row>
    <row r="319" spans="1:28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5"/>
    </row>
    <row r="320" spans="1:28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5"/>
    </row>
    <row r="321" spans="1:28" x14ac:dyDescent="0.25">
      <c r="A321" s="127"/>
      <c r="B321" s="27"/>
      <c r="C321" s="28"/>
      <c r="D321" s="28"/>
      <c r="E321" s="2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5"/>
    </row>
    <row r="322" spans="1:28" x14ac:dyDescent="0.25">
      <c r="A322" s="127"/>
      <c r="B322" s="27"/>
      <c r="C322" s="24"/>
      <c r="D322" s="24"/>
      <c r="E322" s="28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5"/>
    </row>
    <row r="323" spans="1:28" x14ac:dyDescent="0.25">
      <c r="A323" s="127"/>
      <c r="B323" s="27"/>
      <c r="C323" s="24"/>
      <c r="D323" s="24"/>
      <c r="E323" s="28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5"/>
    </row>
    <row r="324" spans="1:28" x14ac:dyDescent="0.25">
      <c r="A324" s="127"/>
      <c r="B324" s="27"/>
      <c r="C324" s="24"/>
      <c r="D324" s="24"/>
      <c r="E324" s="28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5"/>
    </row>
    <row r="325" spans="1:28" x14ac:dyDescent="0.25">
      <c r="A325" s="127"/>
      <c r="B325" s="27"/>
      <c r="C325" s="24"/>
      <c r="D325" s="24"/>
      <c r="E325" s="28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5"/>
    </row>
    <row r="326" spans="1:28" x14ac:dyDescent="0.25">
      <c r="A326" s="127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5"/>
    </row>
    <row r="327" spans="1:28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5"/>
    </row>
    <row r="328" spans="1:28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5"/>
    </row>
    <row r="329" spans="1:28" x14ac:dyDescent="0.25">
      <c r="A329" s="127"/>
      <c r="B329" s="27"/>
      <c r="C329" s="28"/>
      <c r="D329" s="28"/>
      <c r="E329" s="2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5"/>
    </row>
    <row r="330" spans="1:28" x14ac:dyDescent="0.25">
      <c r="A330" s="127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5"/>
    </row>
    <row r="331" spans="1:28" x14ac:dyDescent="0.25">
      <c r="A331" s="127"/>
      <c r="B331" s="27"/>
      <c r="C331" s="28"/>
      <c r="D331" s="28"/>
      <c r="E331" s="2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5"/>
    </row>
    <row r="332" spans="1:28" x14ac:dyDescent="0.25">
      <c r="A332" s="127"/>
      <c r="B332" s="27"/>
      <c r="C332" s="28"/>
      <c r="D332" s="28"/>
      <c r="E332" s="2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5"/>
    </row>
    <row r="333" spans="1:28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5"/>
    </row>
    <row r="334" spans="1:28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5"/>
    </row>
    <row r="335" spans="1:28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5"/>
    </row>
    <row r="336" spans="1:28" x14ac:dyDescent="0.25">
      <c r="A336" s="127"/>
      <c r="B336" s="27"/>
      <c r="C336" s="24"/>
      <c r="D336" s="24"/>
      <c r="E336" s="28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5"/>
    </row>
    <row r="337" spans="1:28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5"/>
    </row>
    <row r="338" spans="1:28" x14ac:dyDescent="0.25">
      <c r="A338" s="127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5"/>
    </row>
    <row r="339" spans="1:28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5"/>
    </row>
    <row r="340" spans="1:28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5"/>
    </row>
    <row r="341" spans="1:28" x14ac:dyDescent="0.25">
      <c r="A341" s="127"/>
      <c r="B341" s="27"/>
      <c r="C341" s="24"/>
      <c r="D341" s="24"/>
      <c r="E341" s="28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5"/>
    </row>
    <row r="342" spans="1:28" x14ac:dyDescent="0.25">
      <c r="A342" s="127"/>
      <c r="B342" s="27"/>
      <c r="C342" s="24"/>
      <c r="D342" s="24"/>
      <c r="E342" s="28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5"/>
    </row>
    <row r="343" spans="1:28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5"/>
    </row>
    <row r="344" spans="1:28" x14ac:dyDescent="0.25">
      <c r="A344" s="127"/>
      <c r="B344" s="27"/>
      <c r="C344" s="28"/>
      <c r="D344" s="28"/>
      <c r="E344" s="2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5"/>
    </row>
    <row r="345" spans="1:28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5"/>
    </row>
    <row r="346" spans="1:28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5"/>
    </row>
    <row r="347" spans="1:28" x14ac:dyDescent="0.25">
      <c r="A347" s="127"/>
      <c r="B347" s="27"/>
      <c r="C347" s="24"/>
      <c r="D347" s="24"/>
      <c r="E347" s="28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5"/>
    </row>
    <row r="348" spans="1:28" x14ac:dyDescent="0.25">
      <c r="A348" s="127"/>
      <c r="B348" s="29"/>
      <c r="C348" s="23"/>
      <c r="D348" s="23"/>
      <c r="E348" s="2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5"/>
    </row>
    <row r="349" spans="1:28" x14ac:dyDescent="0.25">
      <c r="A349" s="127"/>
      <c r="B349" s="27"/>
      <c r="C349" s="28"/>
      <c r="D349" s="28"/>
      <c r="E349" s="2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5"/>
    </row>
    <row r="350" spans="1:28" x14ac:dyDescent="0.25">
      <c r="A350" s="127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5"/>
    </row>
    <row r="351" spans="1:28" x14ac:dyDescent="0.25">
      <c r="A351" s="127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5"/>
    </row>
    <row r="352" spans="1:28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5"/>
    </row>
    <row r="353" spans="1:28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5"/>
    </row>
    <row r="354" spans="1:28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5"/>
    </row>
    <row r="355" spans="1:28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5"/>
    </row>
    <row r="356" spans="1:28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5"/>
    </row>
    <row r="357" spans="1:28" x14ac:dyDescent="0.25">
      <c r="A357" s="127"/>
      <c r="B357" s="27"/>
      <c r="C357" s="28"/>
      <c r="D357" s="28"/>
      <c r="E357" s="2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5"/>
    </row>
    <row r="358" spans="1:28" x14ac:dyDescent="0.25">
      <c r="A358" s="127"/>
      <c r="B358" s="29"/>
      <c r="C358" s="23"/>
      <c r="D358" s="23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5"/>
    </row>
    <row r="359" spans="1:28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5"/>
    </row>
    <row r="360" spans="1:28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5"/>
    </row>
    <row r="361" spans="1:28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5"/>
    </row>
    <row r="362" spans="1:28" x14ac:dyDescent="0.25">
      <c r="A362" s="127"/>
      <c r="B362" s="27"/>
      <c r="C362" s="28"/>
      <c r="D362" s="28"/>
      <c r="E362" s="2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5"/>
    </row>
    <row r="363" spans="1:28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5"/>
    </row>
    <row r="364" spans="1:28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5"/>
    </row>
    <row r="365" spans="1:28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5"/>
    </row>
    <row r="366" spans="1:28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5"/>
    </row>
    <row r="367" spans="1:28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5"/>
    </row>
    <row r="368" spans="1:28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5"/>
    </row>
    <row r="369" spans="1:28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5"/>
    </row>
    <row r="370" spans="1:28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5"/>
    </row>
    <row r="371" spans="1:28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5"/>
    </row>
    <row r="372" spans="1:28" x14ac:dyDescent="0.25">
      <c r="A372" s="127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5"/>
    </row>
    <row r="373" spans="1:28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5"/>
    </row>
    <row r="374" spans="1:28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5"/>
    </row>
    <row r="375" spans="1:28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5"/>
    </row>
    <row r="376" spans="1:28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5"/>
    </row>
    <row r="377" spans="1:28" x14ac:dyDescent="0.25">
      <c r="A377" s="127"/>
      <c r="B377" s="27"/>
      <c r="C377" s="24"/>
      <c r="D377" s="24"/>
      <c r="E377" s="28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5"/>
    </row>
    <row r="378" spans="1:28" x14ac:dyDescent="0.25">
      <c r="A378" s="127"/>
      <c r="B378" s="27"/>
      <c r="C378" s="24"/>
      <c r="D378" s="24"/>
      <c r="E378" s="28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5"/>
    </row>
    <row r="379" spans="1:28" x14ac:dyDescent="0.25">
      <c r="A379" s="127"/>
      <c r="B379" s="27"/>
      <c r="C379" s="24"/>
      <c r="D379" s="24"/>
      <c r="E379" s="28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5"/>
    </row>
    <row r="380" spans="1:28" x14ac:dyDescent="0.25">
      <c r="A380" s="127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5"/>
    </row>
    <row r="381" spans="1:28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5"/>
    </row>
    <row r="382" spans="1:28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5"/>
    </row>
    <row r="383" spans="1:28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5"/>
    </row>
    <row r="384" spans="1:28" x14ac:dyDescent="0.25">
      <c r="A384" s="127"/>
      <c r="B384" s="29"/>
      <c r="C384" s="23"/>
      <c r="D384" s="23"/>
      <c r="E384" s="2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5"/>
    </row>
    <row r="385" spans="1:28" x14ac:dyDescent="0.25">
      <c r="A385" s="127"/>
      <c r="B385" s="27"/>
      <c r="C385" s="28"/>
      <c r="D385" s="28"/>
      <c r="E385" s="2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5"/>
    </row>
    <row r="386" spans="1:28" x14ac:dyDescent="0.25">
      <c r="A386" s="127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5"/>
    </row>
    <row r="387" spans="1:28" x14ac:dyDescent="0.25">
      <c r="A387" s="127"/>
      <c r="B387" s="27"/>
      <c r="C387" s="28"/>
      <c r="D387" s="28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5"/>
    </row>
    <row r="388" spans="1:28" x14ac:dyDescent="0.25">
      <c r="A388" s="127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5"/>
    </row>
    <row r="389" spans="1:28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5"/>
    </row>
    <row r="390" spans="1:28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5"/>
    </row>
    <row r="391" spans="1:28" x14ac:dyDescent="0.25">
      <c r="A391" s="127"/>
      <c r="B391" s="27"/>
      <c r="C391" s="24"/>
      <c r="D391" s="24"/>
      <c r="E391" s="28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5"/>
    </row>
    <row r="392" spans="1:28" x14ac:dyDescent="0.25">
      <c r="A392" s="127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5"/>
    </row>
    <row r="393" spans="1:28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5"/>
    </row>
    <row r="394" spans="1:28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5"/>
    </row>
    <row r="395" spans="1:28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5"/>
    </row>
    <row r="396" spans="1:28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5"/>
    </row>
    <row r="397" spans="1:28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5"/>
    </row>
    <row r="398" spans="1:28" x14ac:dyDescent="0.25">
      <c r="A398" s="127"/>
      <c r="B398" s="27"/>
      <c r="C398" s="28"/>
      <c r="D398" s="28"/>
      <c r="E398" s="2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5"/>
    </row>
    <row r="399" spans="1:28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5"/>
    </row>
    <row r="400" spans="1:28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5"/>
    </row>
    <row r="401" spans="1:28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5"/>
    </row>
    <row r="402" spans="1:28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5"/>
    </row>
    <row r="403" spans="1:28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5"/>
    </row>
    <row r="404" spans="1:28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5"/>
    </row>
    <row r="405" spans="1:28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5"/>
    </row>
    <row r="406" spans="1:28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5"/>
    </row>
    <row r="407" spans="1:28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5"/>
    </row>
    <row r="408" spans="1:28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5"/>
    </row>
    <row r="409" spans="1:28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5"/>
    </row>
    <row r="410" spans="1:28" x14ac:dyDescent="0.25">
      <c r="A410" s="127"/>
      <c r="B410" s="29"/>
      <c r="C410" s="23"/>
      <c r="D410" s="23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5"/>
    </row>
    <row r="411" spans="1:28" x14ac:dyDescent="0.25">
      <c r="A411" s="127"/>
      <c r="B411" s="32"/>
      <c r="C411" s="33"/>
      <c r="D411" s="33"/>
      <c r="E411" s="2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5"/>
    </row>
    <row r="412" spans="1:28" x14ac:dyDescent="0.25">
      <c r="A412" s="127"/>
      <c r="B412" s="34"/>
      <c r="C412" s="35"/>
      <c r="D412" s="35"/>
      <c r="E412" s="36"/>
      <c r="F412" s="31"/>
      <c r="G412" s="31"/>
      <c r="H412" s="31"/>
      <c r="I412" s="31"/>
      <c r="J412" s="31"/>
      <c r="K412" s="31"/>
      <c r="L412" s="31"/>
      <c r="M412" s="31"/>
      <c r="N412" s="31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5"/>
    </row>
    <row r="413" spans="1:28" x14ac:dyDescent="0.25">
      <c r="A413" s="127"/>
      <c r="B413" s="19"/>
      <c r="C413" s="37"/>
      <c r="D413" s="37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5"/>
    </row>
    <row r="414" spans="1:28" x14ac:dyDescent="0.25">
      <c r="A414" s="127"/>
      <c r="B414" s="19"/>
      <c r="C414" s="37"/>
      <c r="D414" s="37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5"/>
    </row>
    <row r="415" spans="1:28" x14ac:dyDescent="0.25">
      <c r="A415" s="127"/>
      <c r="B415" s="19"/>
      <c r="C415" s="37"/>
      <c r="D415" s="37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5"/>
    </row>
    <row r="416" spans="1:28" x14ac:dyDescent="0.25">
      <c r="A416" s="127"/>
      <c r="B416" s="34"/>
      <c r="C416" s="35"/>
      <c r="D416" s="35"/>
      <c r="E416" s="36"/>
      <c r="F416" s="31"/>
      <c r="G416" s="31"/>
      <c r="H416" s="31"/>
      <c r="I416" s="31"/>
      <c r="J416" s="31"/>
      <c r="K416" s="31"/>
      <c r="L416" s="31"/>
      <c r="M416" s="31"/>
      <c r="N416" s="31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5"/>
    </row>
    <row r="417" spans="1:28" x14ac:dyDescent="0.25">
      <c r="A417" s="127"/>
      <c r="B417" s="19"/>
      <c r="C417" s="37"/>
      <c r="D417" s="37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5"/>
    </row>
    <row r="418" spans="1:28" x14ac:dyDescent="0.25">
      <c r="A418" s="127"/>
      <c r="B418" s="19"/>
      <c r="C418" s="24"/>
      <c r="D418" s="24"/>
      <c r="E418" s="37"/>
      <c r="F418" s="14"/>
      <c r="G418" s="14"/>
      <c r="H418" s="14"/>
      <c r="I418" s="14"/>
      <c r="J418" s="14"/>
      <c r="K418" s="14"/>
      <c r="L418" s="14"/>
      <c r="M418" s="14"/>
      <c r="N418" s="14"/>
    </row>
    <row r="419" spans="1:28" x14ac:dyDescent="0.25">
      <c r="A419" s="127"/>
      <c r="B419" s="19"/>
      <c r="C419" s="24"/>
      <c r="D419" s="24"/>
      <c r="E419" s="37"/>
      <c r="F419" s="14"/>
      <c r="G419" s="14"/>
      <c r="H419" s="14"/>
      <c r="I419" s="14"/>
      <c r="J419" s="14"/>
      <c r="K419" s="14"/>
      <c r="L419" s="14"/>
      <c r="M419" s="14"/>
      <c r="N419" s="14"/>
    </row>
    <row r="420" spans="1:28" x14ac:dyDescent="0.25">
      <c r="A420" s="127"/>
      <c r="B420" s="19"/>
      <c r="C420" s="24"/>
      <c r="D420" s="24"/>
      <c r="E420" s="37"/>
      <c r="F420" s="38"/>
      <c r="G420" s="38"/>
      <c r="H420" s="38"/>
      <c r="I420" s="38"/>
      <c r="J420" s="38"/>
      <c r="K420" s="38"/>
      <c r="L420" s="38"/>
      <c r="M420" s="38"/>
      <c r="N420" s="38"/>
    </row>
    <row r="421" spans="1:28" x14ac:dyDescent="0.25">
      <c r="A421" s="127"/>
      <c r="B421" s="19"/>
      <c r="C421" s="24"/>
      <c r="D421" s="24"/>
      <c r="E421" s="37"/>
      <c r="F421" s="38"/>
      <c r="G421" s="38"/>
      <c r="H421" s="38"/>
      <c r="I421" s="38"/>
      <c r="J421" s="38"/>
      <c r="K421" s="38"/>
      <c r="L421" s="38"/>
      <c r="M421" s="38"/>
      <c r="N421" s="38"/>
    </row>
    <row r="422" spans="1:28" x14ac:dyDescent="0.25">
      <c r="A422" s="127"/>
      <c r="B422" s="19"/>
      <c r="C422" s="24"/>
      <c r="D422" s="24"/>
      <c r="E422" s="37"/>
      <c r="F422" s="38"/>
      <c r="G422" s="38"/>
      <c r="H422" s="38"/>
      <c r="I422" s="38"/>
      <c r="J422" s="38"/>
      <c r="K422" s="38"/>
      <c r="L422" s="38"/>
      <c r="M422" s="38"/>
      <c r="N422" s="38"/>
    </row>
    <row r="423" spans="1:28" x14ac:dyDescent="0.25">
      <c r="A423" s="127"/>
      <c r="B423" s="19"/>
      <c r="C423" s="24"/>
      <c r="D423" s="24"/>
      <c r="E423" s="37"/>
      <c r="F423" s="38"/>
      <c r="G423" s="38"/>
      <c r="H423" s="38"/>
      <c r="I423" s="38"/>
      <c r="J423" s="38"/>
      <c r="K423" s="38"/>
      <c r="L423" s="38"/>
      <c r="M423" s="38"/>
      <c r="N423" s="38"/>
    </row>
    <row r="424" spans="1:28" x14ac:dyDescent="0.25">
      <c r="A424" s="127"/>
      <c r="B424" s="34"/>
      <c r="C424" s="35"/>
      <c r="D424" s="35"/>
      <c r="E424" s="36"/>
      <c r="F424" s="39"/>
      <c r="G424" s="39"/>
      <c r="H424" s="39"/>
      <c r="I424" s="39"/>
      <c r="J424" s="39"/>
      <c r="K424" s="39"/>
      <c r="L424" s="39"/>
      <c r="M424" s="39"/>
      <c r="N424" s="39"/>
    </row>
    <row r="425" spans="1:28" x14ac:dyDescent="0.25">
      <c r="A425" s="127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</row>
    <row r="426" spans="1:28" x14ac:dyDescent="0.25">
      <c r="A426" s="127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</row>
    <row r="427" spans="1:28" x14ac:dyDescent="0.25">
      <c r="A427" s="127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</row>
    <row r="428" spans="1:28" x14ac:dyDescent="0.25"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40"/>
    </row>
    <row r="429" spans="1:28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AB429" s="50"/>
    </row>
    <row r="430" spans="1:28" s="12" customFormat="1" x14ac:dyDescent="0.25">
      <c r="A430" s="128"/>
      <c r="B430" s="32"/>
      <c r="C430" s="33"/>
      <c r="D430" s="33"/>
      <c r="E430" s="24"/>
      <c r="F430" s="38"/>
      <c r="G430" s="38"/>
      <c r="H430" s="38"/>
      <c r="I430" s="38"/>
      <c r="J430" s="38"/>
      <c r="K430" s="38"/>
      <c r="L430" s="38"/>
      <c r="M430" s="38"/>
      <c r="N430" s="38"/>
      <c r="AB430" s="50"/>
    </row>
    <row r="431" spans="1:28" s="12" customFormat="1" x14ac:dyDescent="0.25">
      <c r="A431" s="128"/>
      <c r="B431" s="19"/>
      <c r="C431" s="37"/>
      <c r="D431" s="37"/>
      <c r="E431" s="24"/>
      <c r="F431" s="38"/>
      <c r="G431" s="38"/>
      <c r="H431" s="38"/>
      <c r="I431" s="38"/>
      <c r="J431" s="38"/>
      <c r="K431" s="38"/>
      <c r="L431" s="38"/>
      <c r="M431" s="38"/>
      <c r="N431" s="38"/>
      <c r="AB431" s="50"/>
    </row>
    <row r="432" spans="1:28" s="12" customFormat="1" x14ac:dyDescent="0.25">
      <c r="A432" s="128"/>
      <c r="B432" s="19"/>
      <c r="C432" s="37"/>
      <c r="D432" s="37"/>
      <c r="E432" s="24"/>
      <c r="F432" s="38"/>
      <c r="G432" s="38"/>
      <c r="H432" s="38"/>
      <c r="I432" s="38"/>
      <c r="J432" s="38"/>
      <c r="K432" s="38"/>
      <c r="L432" s="38"/>
      <c r="M432" s="38"/>
      <c r="N432" s="38"/>
      <c r="AB432" s="50"/>
    </row>
    <row r="433" spans="1:28" s="12" customFormat="1" x14ac:dyDescent="0.25">
      <c r="A433" s="128"/>
      <c r="B433" s="19"/>
      <c r="C433" s="37"/>
      <c r="D433" s="37"/>
      <c r="E433" s="24"/>
      <c r="F433" s="38"/>
      <c r="G433" s="38"/>
      <c r="H433" s="38"/>
      <c r="I433" s="38"/>
      <c r="J433" s="38"/>
      <c r="K433" s="38"/>
      <c r="L433" s="38"/>
      <c r="M433" s="38"/>
      <c r="N433" s="38"/>
      <c r="AB433" s="50"/>
    </row>
    <row r="434" spans="1:28" s="12" customFormat="1" x14ac:dyDescent="0.25">
      <c r="A434" s="128"/>
      <c r="B434" s="19"/>
      <c r="C434" s="37"/>
      <c r="D434" s="37"/>
      <c r="E434" s="24"/>
      <c r="F434" s="38"/>
      <c r="G434" s="38"/>
      <c r="H434" s="38"/>
      <c r="I434" s="38"/>
      <c r="J434" s="38"/>
      <c r="K434" s="38"/>
      <c r="L434" s="38"/>
      <c r="M434" s="38"/>
      <c r="N434" s="38"/>
      <c r="AB434" s="50"/>
    </row>
    <row r="435" spans="1:28" s="12" customFormat="1" x14ac:dyDescent="0.25">
      <c r="A435" s="128"/>
      <c r="B435" s="19"/>
      <c r="C435" s="37"/>
      <c r="D435" s="37"/>
      <c r="E435" s="24"/>
      <c r="F435" s="38"/>
      <c r="G435" s="38"/>
      <c r="H435" s="38"/>
      <c r="I435" s="38"/>
      <c r="J435" s="38"/>
      <c r="K435" s="38"/>
      <c r="L435" s="38"/>
      <c r="M435" s="38"/>
      <c r="N435" s="38"/>
      <c r="AB435" s="50"/>
    </row>
    <row r="436" spans="1:28" s="12" customFormat="1" x14ac:dyDescent="0.25">
      <c r="A436" s="128"/>
      <c r="B436" s="19"/>
      <c r="C436" s="37"/>
      <c r="D436" s="37"/>
      <c r="E436" s="24"/>
      <c r="F436" s="38"/>
      <c r="G436" s="38"/>
      <c r="H436" s="38"/>
      <c r="I436" s="38"/>
      <c r="J436" s="38"/>
      <c r="K436" s="38"/>
      <c r="L436" s="38"/>
      <c r="M436" s="38"/>
      <c r="N436" s="38"/>
      <c r="AB436" s="50"/>
    </row>
  </sheetData>
  <mergeCells count="231">
    <mergeCell ref="D235:E235"/>
    <mergeCell ref="D236:E236"/>
    <mergeCell ref="M3:M4"/>
    <mergeCell ref="C15:E15"/>
    <mergeCell ref="D16:E16"/>
    <mergeCell ref="D17:E17"/>
    <mergeCell ref="D18:E18"/>
    <mergeCell ref="D19:E19"/>
    <mergeCell ref="D20:E20"/>
    <mergeCell ref="C5:E5"/>
    <mergeCell ref="C6:E6"/>
    <mergeCell ref="C9:E9"/>
    <mergeCell ref="C13:E13"/>
    <mergeCell ref="C14:E14"/>
    <mergeCell ref="B2:E4"/>
    <mergeCell ref="L2:L4"/>
    <mergeCell ref="M2:N2"/>
    <mergeCell ref="D27:E27"/>
    <mergeCell ref="D21:E21"/>
    <mergeCell ref="D22:E22"/>
    <mergeCell ref="D23:E23"/>
    <mergeCell ref="D24:E24"/>
    <mergeCell ref="D25:E25"/>
    <mergeCell ref="C26:E26"/>
    <mergeCell ref="D34:E34"/>
    <mergeCell ref="D35:E35"/>
    <mergeCell ref="D36:E36"/>
    <mergeCell ref="C37:E37"/>
    <mergeCell ref="K2:K4"/>
    <mergeCell ref="D28:E28"/>
    <mergeCell ref="D29:E29"/>
    <mergeCell ref="D30:E30"/>
    <mergeCell ref="D31:E31"/>
    <mergeCell ref="D32:E32"/>
    <mergeCell ref="H2:H4"/>
    <mergeCell ref="I2:I4"/>
    <mergeCell ref="J2:J4"/>
    <mergeCell ref="O2:AA3"/>
    <mergeCell ref="D53:E53"/>
    <mergeCell ref="D54:E54"/>
    <mergeCell ref="D55:E55"/>
    <mergeCell ref="D56:E56"/>
    <mergeCell ref="C48:E48"/>
    <mergeCell ref="C49:E49"/>
    <mergeCell ref="C50:E50"/>
    <mergeCell ref="G2:G4"/>
    <mergeCell ref="F2:F4"/>
    <mergeCell ref="D38:E38"/>
    <mergeCell ref="D45:E45"/>
    <mergeCell ref="D46:E46"/>
    <mergeCell ref="D47:E47"/>
    <mergeCell ref="D39:E39"/>
    <mergeCell ref="D40:E40"/>
    <mergeCell ref="D41:E41"/>
    <mergeCell ref="D42:E42"/>
    <mergeCell ref="D43:E43"/>
    <mergeCell ref="D44:E44"/>
    <mergeCell ref="C51:E51"/>
    <mergeCell ref="D52:E52"/>
    <mergeCell ref="N3:N4"/>
    <mergeCell ref="D33:E33"/>
    <mergeCell ref="D63:E63"/>
    <mergeCell ref="D64:E64"/>
    <mergeCell ref="D65:E65"/>
    <mergeCell ref="D66:E66"/>
    <mergeCell ref="D67:E67"/>
    <mergeCell ref="D68:E68"/>
    <mergeCell ref="D57:E57"/>
    <mergeCell ref="D58:E58"/>
    <mergeCell ref="D59:E59"/>
    <mergeCell ref="D60:E60"/>
    <mergeCell ref="D61:E61"/>
    <mergeCell ref="C62:E62"/>
    <mergeCell ref="D75:E75"/>
    <mergeCell ref="D76:E76"/>
    <mergeCell ref="D77:E77"/>
    <mergeCell ref="D78:E78"/>
    <mergeCell ref="D79:E79"/>
    <mergeCell ref="D80:E80"/>
    <mergeCell ref="D69:E69"/>
    <mergeCell ref="D70:E70"/>
    <mergeCell ref="D71:E71"/>
    <mergeCell ref="D72:E72"/>
    <mergeCell ref="C73:E73"/>
    <mergeCell ref="D74:E74"/>
    <mergeCell ref="C89:E89"/>
    <mergeCell ref="C90:E90"/>
    <mergeCell ref="D91:E91"/>
    <mergeCell ref="D92:E92"/>
    <mergeCell ref="D93:E93"/>
    <mergeCell ref="D94:E94"/>
    <mergeCell ref="D81:E81"/>
    <mergeCell ref="D82:E82"/>
    <mergeCell ref="D83:E83"/>
    <mergeCell ref="C84:E84"/>
    <mergeCell ref="C85:E85"/>
    <mergeCell ref="C88:E88"/>
    <mergeCell ref="D109:E109"/>
    <mergeCell ref="D110:E110"/>
    <mergeCell ref="D111:E111"/>
    <mergeCell ref="D112:E112"/>
    <mergeCell ref="D113:E113"/>
    <mergeCell ref="D114:E114"/>
    <mergeCell ref="C95:E95"/>
    <mergeCell ref="D97:E97"/>
    <mergeCell ref="D98:E98"/>
    <mergeCell ref="C106:E106"/>
    <mergeCell ref="D107:E107"/>
    <mergeCell ref="D108:E108"/>
    <mergeCell ref="C121:E121"/>
    <mergeCell ref="D122:E122"/>
    <mergeCell ref="D123:E123"/>
    <mergeCell ref="D124:E124"/>
    <mergeCell ref="C125:E125"/>
    <mergeCell ref="D126:E126"/>
    <mergeCell ref="D115:E115"/>
    <mergeCell ref="D116:E116"/>
    <mergeCell ref="D117:E117"/>
    <mergeCell ref="D118:E118"/>
    <mergeCell ref="C119:E119"/>
    <mergeCell ref="C120:E120"/>
    <mergeCell ref="D133:E133"/>
    <mergeCell ref="D134:E134"/>
    <mergeCell ref="D135:E135"/>
    <mergeCell ref="C136:E136"/>
    <mergeCell ref="C137:E137"/>
    <mergeCell ref="C138:E138"/>
    <mergeCell ref="D127:E127"/>
    <mergeCell ref="C128:E128"/>
    <mergeCell ref="D129:E129"/>
    <mergeCell ref="D130:E130"/>
    <mergeCell ref="D131:E131"/>
    <mergeCell ref="D132:E132"/>
    <mergeCell ref="D150:E150"/>
    <mergeCell ref="D151:E151"/>
    <mergeCell ref="D152:E152"/>
    <mergeCell ref="C153:E153"/>
    <mergeCell ref="C154:E154"/>
    <mergeCell ref="C155:E155"/>
    <mergeCell ref="C139:E139"/>
    <mergeCell ref="C145:E145"/>
    <mergeCell ref="D146:E146"/>
    <mergeCell ref="D147:E147"/>
    <mergeCell ref="C148:E148"/>
    <mergeCell ref="C149:E149"/>
    <mergeCell ref="C162:E162"/>
    <mergeCell ref="C163:E163"/>
    <mergeCell ref="C164:E164"/>
    <mergeCell ref="C165:E165"/>
    <mergeCell ref="C166:E166"/>
    <mergeCell ref="C167:E167"/>
    <mergeCell ref="D156:E156"/>
    <mergeCell ref="D157:E157"/>
    <mergeCell ref="C158:E158"/>
    <mergeCell ref="C159:E159"/>
    <mergeCell ref="D160:E160"/>
    <mergeCell ref="D161:E161"/>
    <mergeCell ref="D174:E174"/>
    <mergeCell ref="D175:E175"/>
    <mergeCell ref="D176:E176"/>
    <mergeCell ref="C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86:E186"/>
    <mergeCell ref="D187:E187"/>
    <mergeCell ref="D188:E188"/>
    <mergeCell ref="C189:E189"/>
    <mergeCell ref="C190:E190"/>
    <mergeCell ref="C191:E191"/>
    <mergeCell ref="D180:E180"/>
    <mergeCell ref="D181:E181"/>
    <mergeCell ref="D182:E182"/>
    <mergeCell ref="D183:E183"/>
    <mergeCell ref="D184:E184"/>
    <mergeCell ref="D185:E185"/>
    <mergeCell ref="D198:E198"/>
    <mergeCell ref="D199:E199"/>
    <mergeCell ref="D200:E200"/>
    <mergeCell ref="D201:E201"/>
    <mergeCell ref="D202:E202"/>
    <mergeCell ref="C203:E203"/>
    <mergeCell ref="C192:E192"/>
    <mergeCell ref="C193:E193"/>
    <mergeCell ref="D194:E194"/>
    <mergeCell ref="D195:E195"/>
    <mergeCell ref="D196:E196"/>
    <mergeCell ref="D197:E197"/>
    <mergeCell ref="D220:E220"/>
    <mergeCell ref="C221:E221"/>
    <mergeCell ref="D210:E210"/>
    <mergeCell ref="D211:E211"/>
    <mergeCell ref="D212:E212"/>
    <mergeCell ref="D213:E213"/>
    <mergeCell ref="D214:E214"/>
    <mergeCell ref="C215:E215"/>
    <mergeCell ref="D204:E204"/>
    <mergeCell ref="D205:E205"/>
    <mergeCell ref="D206:E206"/>
    <mergeCell ref="D207:E207"/>
    <mergeCell ref="D208:E208"/>
    <mergeCell ref="D209:E209"/>
    <mergeCell ref="C229:E229"/>
    <mergeCell ref="D230:E230"/>
    <mergeCell ref="D231:E231"/>
    <mergeCell ref="C232:E232"/>
    <mergeCell ref="C233:E233"/>
    <mergeCell ref="C234:E234"/>
    <mergeCell ref="C216:E216"/>
    <mergeCell ref="C249:E249"/>
    <mergeCell ref="B250:E250"/>
    <mergeCell ref="C243:E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D240:E240"/>
    <mergeCell ref="D241:E241"/>
    <mergeCell ref="C242:E242"/>
    <mergeCell ref="C217:E217"/>
    <mergeCell ref="D218:E218"/>
    <mergeCell ref="D219:E219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Roman,Félkövér"&amp;12Szári Közös Önkormányzati Hivatal bevételei - 2017. év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29"/>
  <sheetViews>
    <sheetView topLeftCell="C1" workbookViewId="0">
      <selection activeCell="Q25" sqref="Q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9" width="13.7109375" bestFit="1" customWidth="1"/>
    <col min="10" max="10" width="5.7109375" customWidth="1"/>
    <col min="11" max="11" width="31.28515625" customWidth="1"/>
    <col min="12" max="18" width="13.7109375" bestFit="1" customWidth="1"/>
    <col min="19" max="19" width="19.85546875" customWidth="1"/>
  </cols>
  <sheetData>
    <row r="1" spans="1:19" ht="15.75" x14ac:dyDescent="0.25">
      <c r="A1" s="712" t="s">
        <v>962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</row>
    <row r="2" spans="1:19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 t="s">
        <v>827</v>
      </c>
    </row>
    <row r="3" spans="1:19" ht="51.75" customHeight="1" x14ac:dyDescent="0.25">
      <c r="A3" s="747" t="s">
        <v>574</v>
      </c>
      <c r="B3" s="748"/>
      <c r="C3" s="748"/>
      <c r="D3" s="748"/>
      <c r="E3" s="748"/>
      <c r="F3" s="748"/>
      <c r="G3" s="748"/>
      <c r="H3" s="748"/>
      <c r="I3" s="749"/>
      <c r="J3" s="747" t="s">
        <v>575</v>
      </c>
      <c r="K3" s="748"/>
      <c r="L3" s="748"/>
      <c r="M3" s="748"/>
      <c r="N3" s="748"/>
      <c r="O3" s="748"/>
      <c r="P3" s="748"/>
      <c r="Q3" s="748"/>
      <c r="R3" s="750"/>
      <c r="S3" s="751" t="s">
        <v>825</v>
      </c>
    </row>
    <row r="4" spans="1:19" ht="42.75" customHeight="1" x14ac:dyDescent="0.25">
      <c r="A4" s="753" t="s">
        <v>576</v>
      </c>
      <c r="B4" s="754"/>
      <c r="C4" s="419" t="s">
        <v>1079</v>
      </c>
      <c r="D4" s="589" t="s">
        <v>1093</v>
      </c>
      <c r="E4" s="610" t="s">
        <v>1102</v>
      </c>
      <c r="F4" s="673" t="s">
        <v>1109</v>
      </c>
      <c r="G4" s="706" t="s">
        <v>1116</v>
      </c>
      <c r="H4" s="706" t="s">
        <v>1123</v>
      </c>
      <c r="I4" s="706" t="s">
        <v>1082</v>
      </c>
      <c r="J4" s="753" t="s">
        <v>577</v>
      </c>
      <c r="K4" s="754"/>
      <c r="L4" s="419" t="s">
        <v>1079</v>
      </c>
      <c r="M4" s="589" t="s">
        <v>1093</v>
      </c>
      <c r="N4" s="610" t="s">
        <v>1102</v>
      </c>
      <c r="O4" s="673" t="s">
        <v>1109</v>
      </c>
      <c r="P4" s="706" t="s">
        <v>1116</v>
      </c>
      <c r="Q4" s="706" t="s">
        <v>1123</v>
      </c>
      <c r="R4" s="706" t="s">
        <v>1082</v>
      </c>
      <c r="S4" s="752"/>
    </row>
    <row r="5" spans="1:19" ht="30" x14ac:dyDescent="0.25">
      <c r="A5" s="738" t="s">
        <v>44</v>
      </c>
      <c r="B5" s="65" t="s">
        <v>2</v>
      </c>
      <c r="C5" s="66">
        <f>Bevételek!F5</f>
        <v>144252392.09999999</v>
      </c>
      <c r="D5" s="66">
        <f>Bevételek!G5</f>
        <v>144587963.69999999</v>
      </c>
      <c r="E5" s="66">
        <f>Bevételek!H5</f>
        <v>147119668</v>
      </c>
      <c r="F5" s="66">
        <f>Bevételek!I5</f>
        <v>146851597</v>
      </c>
      <c r="G5" s="66">
        <f>Bevételek!J5</f>
        <v>147075379</v>
      </c>
      <c r="H5" s="66">
        <f>Bevételek!K5</f>
        <v>149031266</v>
      </c>
      <c r="I5" s="67">
        <f>Bevételek!L5</f>
        <v>149031266</v>
      </c>
      <c r="J5" s="738" t="s">
        <v>572</v>
      </c>
      <c r="K5" s="65" t="s">
        <v>119</v>
      </c>
      <c r="L5" s="66">
        <f>Kiadások!F5</f>
        <v>22785713</v>
      </c>
      <c r="M5" s="66">
        <f>Kiadások!G5</f>
        <v>22838440</v>
      </c>
      <c r="N5" s="66">
        <f>Kiadások!H5</f>
        <v>22901680</v>
      </c>
      <c r="O5" s="66">
        <f>Kiadások!I5</f>
        <v>23120180</v>
      </c>
      <c r="P5" s="66">
        <f>Kiadások!J5</f>
        <v>23069741</v>
      </c>
      <c r="Q5" s="66">
        <f>Kiadások!K5</f>
        <v>23069741</v>
      </c>
      <c r="R5" s="67">
        <f>Kiadások!N5</f>
        <v>22974692</v>
      </c>
      <c r="S5" s="68"/>
    </row>
    <row r="6" spans="1:19" ht="30" x14ac:dyDescent="0.25">
      <c r="A6" s="739"/>
      <c r="B6" s="65" t="s">
        <v>31</v>
      </c>
      <c r="C6" s="66">
        <f>Bevételek!F99</f>
        <v>46292757</v>
      </c>
      <c r="D6" s="66">
        <f>Bevételek!G99</f>
        <v>46296537</v>
      </c>
      <c r="E6" s="66">
        <f>Bevételek!H99</f>
        <v>46544185</v>
      </c>
      <c r="F6" s="66">
        <f>Bevételek!I99</f>
        <v>69925795</v>
      </c>
      <c r="G6" s="66">
        <f>Bevételek!J99</f>
        <v>69967795</v>
      </c>
      <c r="H6" s="66">
        <f>Bevételek!K99</f>
        <v>70690379</v>
      </c>
      <c r="I6" s="67">
        <f>Bevételek!L99</f>
        <v>49038249</v>
      </c>
      <c r="J6" s="739"/>
      <c r="K6" s="65" t="s">
        <v>153</v>
      </c>
      <c r="L6" s="66">
        <f>Kiadások!F24</f>
        <v>5073417.5999999996</v>
      </c>
      <c r="M6" s="66">
        <f>Kiadások!G24</f>
        <v>5013183.5999999996</v>
      </c>
      <c r="N6" s="66">
        <f>Kiadások!H24</f>
        <v>5030658.5999999996</v>
      </c>
      <c r="O6" s="66">
        <f>Kiadások!I24</f>
        <v>5123463.9000000004</v>
      </c>
      <c r="P6" s="66">
        <f>Kiadások!J24</f>
        <v>5113486.3</v>
      </c>
      <c r="Q6" s="66">
        <f>Kiadások!K24</f>
        <v>5113486.3</v>
      </c>
      <c r="R6" s="67">
        <f>Kiadások!N24</f>
        <v>5068541.7</v>
      </c>
      <c r="S6" s="68"/>
    </row>
    <row r="7" spans="1:19" x14ac:dyDescent="0.25">
      <c r="A7" s="739"/>
      <c r="B7" s="741" t="s">
        <v>44</v>
      </c>
      <c r="C7" s="743">
        <f>Bevételek!F134</f>
        <v>15526805.5</v>
      </c>
      <c r="D7" s="743">
        <f>Bevételek!G134</f>
        <v>28463682</v>
      </c>
      <c r="E7" s="743">
        <f>Bevételek!H134</f>
        <v>29341462</v>
      </c>
      <c r="F7" s="743">
        <f>Bevételek!I134</f>
        <v>29627317</v>
      </c>
      <c r="G7" s="743">
        <f>Bevételek!J134</f>
        <v>29988710</v>
      </c>
      <c r="H7" s="743">
        <f>Bevételek!K134</f>
        <v>28983250</v>
      </c>
      <c r="I7" s="745">
        <f>Bevételek!L134</f>
        <v>28983250</v>
      </c>
      <c r="J7" s="739"/>
      <c r="K7" s="65" t="s">
        <v>162</v>
      </c>
      <c r="L7" s="66">
        <f>Kiadások!F32</f>
        <v>32942808.23</v>
      </c>
      <c r="M7" s="66">
        <f>Kiadások!G32</f>
        <v>37057673</v>
      </c>
      <c r="N7" s="66">
        <f>Kiadások!H32</f>
        <v>37071746</v>
      </c>
      <c r="O7" s="66">
        <f>Kiadások!I32</f>
        <v>39183253.68</v>
      </c>
      <c r="P7" s="66">
        <f>Kiadások!J32</f>
        <v>43299753</v>
      </c>
      <c r="Q7" s="66">
        <f>Kiadások!K32</f>
        <v>43306759</v>
      </c>
      <c r="R7" s="67">
        <f>Kiadások!N32</f>
        <v>35119606</v>
      </c>
      <c r="S7" s="68"/>
    </row>
    <row r="8" spans="1:19" x14ac:dyDescent="0.25">
      <c r="A8" s="739"/>
      <c r="B8" s="742"/>
      <c r="C8" s="744"/>
      <c r="D8" s="744"/>
      <c r="E8" s="744"/>
      <c r="F8" s="744"/>
      <c r="G8" s="744"/>
      <c r="H8" s="744"/>
      <c r="I8" s="746"/>
      <c r="J8" s="739"/>
      <c r="K8" s="65" t="s">
        <v>578</v>
      </c>
      <c r="L8" s="66">
        <f>Kiadások!F59</f>
        <v>3671000</v>
      </c>
      <c r="M8" s="66">
        <f>Kiadások!G59</f>
        <v>3671000</v>
      </c>
      <c r="N8" s="66">
        <f>Kiadások!H59</f>
        <v>3861200</v>
      </c>
      <c r="O8" s="66">
        <f>Kiadások!I59</f>
        <v>5412450</v>
      </c>
      <c r="P8" s="66">
        <f>Kiadások!J59</f>
        <v>5675870</v>
      </c>
      <c r="Q8" s="66">
        <f>Kiadások!K59</f>
        <v>5358370</v>
      </c>
      <c r="R8" s="67">
        <f>Kiadások!N59</f>
        <v>4264511</v>
      </c>
      <c r="S8" s="68"/>
    </row>
    <row r="9" spans="1:19" x14ac:dyDescent="0.25">
      <c r="A9" s="739"/>
      <c r="B9" s="65" t="s">
        <v>68</v>
      </c>
      <c r="C9" s="66">
        <f>Bevételek!F195</f>
        <v>0</v>
      </c>
      <c r="D9" s="66">
        <f>Bevételek!G195</f>
        <v>37159</v>
      </c>
      <c r="E9" s="66">
        <f>Bevételek!H195</f>
        <v>37159</v>
      </c>
      <c r="F9" s="66">
        <f>Bevételek!I195</f>
        <v>37159</v>
      </c>
      <c r="G9" s="66">
        <f>Bevételek!J195</f>
        <v>37159</v>
      </c>
      <c r="H9" s="66">
        <f>Bevételek!K195</f>
        <v>37159</v>
      </c>
      <c r="I9" s="67">
        <f>Bevételek!L195</f>
        <v>37159</v>
      </c>
      <c r="J9" s="739"/>
      <c r="K9" s="65" t="s">
        <v>221</v>
      </c>
      <c r="L9" s="66">
        <f>Kiadások!F75</f>
        <v>79504326.239999995</v>
      </c>
      <c r="M9" s="66">
        <f>Kiadások!G75</f>
        <v>68905765.700000003</v>
      </c>
      <c r="N9" s="66">
        <f>Kiadások!H75</f>
        <v>75294897.019999996</v>
      </c>
      <c r="O9" s="66">
        <f>Kiadások!I75</f>
        <v>124322684</v>
      </c>
      <c r="P9" s="66">
        <f>Kiadások!J75</f>
        <v>119160199.69999999</v>
      </c>
      <c r="Q9" s="66">
        <f>Kiadások!K75</f>
        <v>137460861</v>
      </c>
      <c r="R9" s="67">
        <f>Kiadások!N75</f>
        <v>15313836</v>
      </c>
      <c r="S9" s="68"/>
    </row>
    <row r="10" spans="1:19" x14ac:dyDescent="0.25">
      <c r="A10" s="740"/>
      <c r="B10" s="69" t="s">
        <v>579</v>
      </c>
      <c r="C10" s="70">
        <f>SUM(C5:C9)</f>
        <v>206071954.59999999</v>
      </c>
      <c r="D10" s="70">
        <f t="shared" ref="D10:I10" si="0">SUM(D5:D9)</f>
        <v>219385341.69999999</v>
      </c>
      <c r="E10" s="70">
        <f t="shared" si="0"/>
        <v>223042474</v>
      </c>
      <c r="F10" s="70">
        <f t="shared" si="0"/>
        <v>246441868</v>
      </c>
      <c r="G10" s="70">
        <f t="shared" ref="G10" si="1">SUM(G5:G9)</f>
        <v>247069043</v>
      </c>
      <c r="H10" s="70">
        <f t="shared" si="0"/>
        <v>248742054</v>
      </c>
      <c r="I10" s="71">
        <f t="shared" si="0"/>
        <v>227089924</v>
      </c>
      <c r="J10" s="740"/>
      <c r="K10" s="69" t="s">
        <v>580</v>
      </c>
      <c r="L10" s="70">
        <f t="shared" ref="L10:R10" si="2">SUM(L5:L9)</f>
        <v>143977265.06999999</v>
      </c>
      <c r="M10" s="70">
        <f t="shared" si="2"/>
        <v>137486062.30000001</v>
      </c>
      <c r="N10" s="70">
        <f t="shared" si="2"/>
        <v>144160181.62</v>
      </c>
      <c r="O10" s="70">
        <f t="shared" si="2"/>
        <v>197162031.57999998</v>
      </c>
      <c r="P10" s="70">
        <f t="shared" si="2"/>
        <v>196319050</v>
      </c>
      <c r="Q10" s="70">
        <f t="shared" si="2"/>
        <v>214309217.30000001</v>
      </c>
      <c r="R10" s="71">
        <f t="shared" si="2"/>
        <v>82741186.700000003</v>
      </c>
      <c r="S10" s="72">
        <f>I10-R10</f>
        <v>144348737.30000001</v>
      </c>
    </row>
    <row r="11" spans="1:19" ht="30" x14ac:dyDescent="0.25">
      <c r="A11" s="725" t="s">
        <v>59</v>
      </c>
      <c r="B11" s="65" t="s">
        <v>21</v>
      </c>
      <c r="C11" s="66">
        <f>Bevételek!F63</f>
        <v>0</v>
      </c>
      <c r="D11" s="66">
        <f>Bevételek!G63</f>
        <v>0</v>
      </c>
      <c r="E11" s="66">
        <f>Bevételek!H63</f>
        <v>0</v>
      </c>
      <c r="F11" s="66">
        <f>Bevételek!I63</f>
        <v>33528946</v>
      </c>
      <c r="G11" s="66">
        <f>Bevételek!J63</f>
        <v>33528946</v>
      </c>
      <c r="H11" s="66">
        <f>Bevételek!K63</f>
        <v>45128946</v>
      </c>
      <c r="I11" s="67">
        <f>Bevételek!L63</f>
        <v>45128946</v>
      </c>
      <c r="J11" s="725" t="s">
        <v>573</v>
      </c>
      <c r="K11" s="65" t="s">
        <v>246</v>
      </c>
      <c r="L11" s="66">
        <f>Kiadások!F147</f>
        <v>10067500</v>
      </c>
      <c r="M11" s="66">
        <f>Kiadások!G147</f>
        <v>12342439</v>
      </c>
      <c r="N11" s="66">
        <f>Kiadások!H147</f>
        <v>13006219</v>
      </c>
      <c r="O11" s="66">
        <f>Kiadások!I147</f>
        <v>13830487</v>
      </c>
      <c r="P11" s="66">
        <f>Kiadások!J147</f>
        <v>15437715</v>
      </c>
      <c r="Q11" s="66">
        <f>Kiadások!K147</f>
        <v>15437715</v>
      </c>
      <c r="R11" s="67">
        <f>Kiadások!N147</f>
        <v>5051946</v>
      </c>
      <c r="S11" s="68"/>
    </row>
    <row r="12" spans="1:19" x14ac:dyDescent="0.25">
      <c r="A12" s="725"/>
      <c r="B12" s="65" t="s">
        <v>59</v>
      </c>
      <c r="C12" s="66">
        <f>Bevételek!F185</f>
        <v>18000000</v>
      </c>
      <c r="D12" s="66">
        <f>Bevételek!G185</f>
        <v>18000000</v>
      </c>
      <c r="E12" s="66">
        <f>Bevételek!H185</f>
        <v>24011000</v>
      </c>
      <c r="F12" s="66">
        <f>Bevételek!I185</f>
        <v>24011000</v>
      </c>
      <c r="G12" s="66">
        <f>Bevételek!J185</f>
        <v>24011000</v>
      </c>
      <c r="H12" s="66">
        <f>Bevételek!K185</f>
        <v>24011000</v>
      </c>
      <c r="I12" s="67">
        <f>Bevételek!L185</f>
        <v>24011000</v>
      </c>
      <c r="J12" s="725"/>
      <c r="K12" s="65" t="s">
        <v>262</v>
      </c>
      <c r="L12" s="66">
        <f>Kiadások!F157</f>
        <v>0</v>
      </c>
      <c r="M12" s="66">
        <f>Kiadások!G157</f>
        <v>13819949</v>
      </c>
      <c r="N12" s="66">
        <f>Kiadások!H157</f>
        <v>15907449</v>
      </c>
      <c r="O12" s="66">
        <f>Kiadások!I157</f>
        <v>18567289</v>
      </c>
      <c r="P12" s="66">
        <f>Kiadások!J157</f>
        <v>19075289</v>
      </c>
      <c r="Q12" s="66">
        <f>Kiadások!K157</f>
        <v>19075289</v>
      </c>
      <c r="R12" s="67">
        <f>Kiadások!N157</f>
        <v>17984064</v>
      </c>
      <c r="S12" s="68"/>
    </row>
    <row r="13" spans="1:19" ht="30" x14ac:dyDescent="0.25">
      <c r="A13" s="725"/>
      <c r="B13" s="65" t="s">
        <v>78</v>
      </c>
      <c r="C13" s="66">
        <f>Bevételek!F221</f>
        <v>0</v>
      </c>
      <c r="D13" s="66">
        <f>Bevételek!G221</f>
        <v>0</v>
      </c>
      <c r="E13" s="66">
        <f>Bevételek!H221</f>
        <v>0</v>
      </c>
      <c r="F13" s="66">
        <f>Bevételek!I221</f>
        <v>0</v>
      </c>
      <c r="G13" s="66">
        <f>Bevételek!J221</f>
        <v>0</v>
      </c>
      <c r="H13" s="66">
        <f>Bevételek!K221</f>
        <v>0</v>
      </c>
      <c r="I13" s="67">
        <f>Bevételek!L221</f>
        <v>0</v>
      </c>
      <c r="J13" s="725"/>
      <c r="K13" s="65" t="s">
        <v>581</v>
      </c>
      <c r="L13" s="66">
        <f>Kiadások!F162</f>
        <v>0</v>
      </c>
      <c r="M13" s="66">
        <f>Kiadások!G162</f>
        <v>0</v>
      </c>
      <c r="N13" s="66">
        <f>Kiadások!H162</f>
        <v>0</v>
      </c>
      <c r="O13" s="66">
        <f>Kiadások!I162</f>
        <v>34861</v>
      </c>
      <c r="P13" s="66">
        <f>Kiadások!J162</f>
        <v>34861</v>
      </c>
      <c r="Q13" s="66">
        <f>Kiadások!K162</f>
        <v>34861</v>
      </c>
      <c r="R13" s="67">
        <f>Kiadások!N162</f>
        <v>34861</v>
      </c>
      <c r="S13" s="68"/>
    </row>
    <row r="14" spans="1:19" x14ac:dyDescent="0.25">
      <c r="A14" s="725"/>
      <c r="B14" s="69" t="s">
        <v>582</v>
      </c>
      <c r="C14" s="70">
        <f>SUM(C11:C13)</f>
        <v>18000000</v>
      </c>
      <c r="D14" s="70">
        <f t="shared" ref="D14:H14" si="3">SUM(D11:D13)</f>
        <v>18000000</v>
      </c>
      <c r="E14" s="70">
        <f t="shared" ref="E14:G14" si="4">SUM(E11:E13)</f>
        <v>24011000</v>
      </c>
      <c r="F14" s="70">
        <f t="shared" si="4"/>
        <v>57539946</v>
      </c>
      <c r="G14" s="70">
        <f t="shared" si="4"/>
        <v>57539946</v>
      </c>
      <c r="H14" s="70">
        <f t="shared" si="3"/>
        <v>69139946</v>
      </c>
      <c r="I14" s="71">
        <f>SUM(I11:I13)</f>
        <v>69139946</v>
      </c>
      <c r="J14" s="725"/>
      <c r="K14" s="69" t="s">
        <v>583</v>
      </c>
      <c r="L14" s="70">
        <f>SUM(L11:L13)</f>
        <v>10067500</v>
      </c>
      <c r="M14" s="70">
        <f t="shared" ref="M14" si="5">SUM(M11:M13)</f>
        <v>26162388</v>
      </c>
      <c r="N14" s="70">
        <f t="shared" ref="N14:Q14" si="6">SUM(N11:N13)</f>
        <v>28913668</v>
      </c>
      <c r="O14" s="70">
        <f t="shared" ref="O14:P14" si="7">SUM(O11:O13)</f>
        <v>32432637</v>
      </c>
      <c r="P14" s="70">
        <f t="shared" si="7"/>
        <v>34547865</v>
      </c>
      <c r="Q14" s="70">
        <f t="shared" si="6"/>
        <v>34547865</v>
      </c>
      <c r="R14" s="71">
        <f t="shared" ref="R14" si="8">SUM(R11:R13)</f>
        <v>23070871</v>
      </c>
      <c r="S14" s="72">
        <f>I14-R14</f>
        <v>46069075</v>
      </c>
    </row>
    <row r="15" spans="1:19" ht="15.75" thickBot="1" x14ac:dyDescent="0.3">
      <c r="A15" s="726" t="s">
        <v>584</v>
      </c>
      <c r="B15" s="727"/>
      <c r="C15" s="63">
        <f>C10+C14</f>
        <v>224071954.59999999</v>
      </c>
      <c r="D15" s="63">
        <f t="shared" ref="D15:H15" si="9">D10+D14</f>
        <v>237385341.69999999</v>
      </c>
      <c r="E15" s="63">
        <f t="shared" ref="E15:G15" si="10">E10+E14</f>
        <v>247053474</v>
      </c>
      <c r="F15" s="63">
        <f t="shared" si="10"/>
        <v>303981814</v>
      </c>
      <c r="G15" s="63">
        <f t="shared" si="10"/>
        <v>304608989</v>
      </c>
      <c r="H15" s="63">
        <f t="shared" si="9"/>
        <v>317882000</v>
      </c>
      <c r="I15" s="5">
        <f>I10+I14</f>
        <v>296229870</v>
      </c>
      <c r="J15" s="728" t="s">
        <v>585</v>
      </c>
      <c r="K15" s="729"/>
      <c r="L15" s="63">
        <f t="shared" ref="L15:R15" si="11">L10+L14</f>
        <v>154044765.06999999</v>
      </c>
      <c r="M15" s="63">
        <f t="shared" ref="M15" si="12">M10+M14</f>
        <v>163648450.30000001</v>
      </c>
      <c r="N15" s="63">
        <f t="shared" ref="N15:Q15" si="13">N10+N14</f>
        <v>173073849.62</v>
      </c>
      <c r="O15" s="63">
        <f t="shared" ref="O15:P15" si="14">O10+O14</f>
        <v>229594668.57999998</v>
      </c>
      <c r="P15" s="63">
        <f t="shared" si="14"/>
        <v>230866915</v>
      </c>
      <c r="Q15" s="63">
        <f t="shared" si="13"/>
        <v>248857082.30000001</v>
      </c>
      <c r="R15" s="5">
        <f t="shared" si="11"/>
        <v>105812057.7</v>
      </c>
      <c r="S15" s="6">
        <f>S10+S14</f>
        <v>190417812.30000001</v>
      </c>
    </row>
    <row r="16" spans="1:19" x14ac:dyDescent="0.25">
      <c r="A16" s="730" t="s">
        <v>586</v>
      </c>
      <c r="B16" s="731"/>
      <c r="C16" s="731"/>
      <c r="D16" s="731"/>
      <c r="E16" s="731"/>
      <c r="F16" s="731"/>
      <c r="G16" s="731"/>
      <c r="H16" s="731"/>
      <c r="I16" s="731"/>
      <c r="J16" s="732"/>
      <c r="K16" s="733"/>
      <c r="L16" s="733"/>
      <c r="M16" s="733"/>
      <c r="N16" s="733"/>
      <c r="O16" s="733"/>
      <c r="P16" s="733"/>
      <c r="Q16" s="733"/>
      <c r="R16" s="733"/>
      <c r="S16" s="7"/>
    </row>
    <row r="17" spans="1:20" x14ac:dyDescent="0.25">
      <c r="A17" s="736" t="s">
        <v>570</v>
      </c>
      <c r="B17" s="737"/>
      <c r="C17" s="135">
        <f>Bevételek!F261</f>
        <v>53070454</v>
      </c>
      <c r="D17" s="201">
        <f>Bevételek!G261</f>
        <v>49360482</v>
      </c>
      <c r="E17" s="201">
        <f>Bevételek!H261</f>
        <v>49360482</v>
      </c>
      <c r="F17" s="201">
        <f>Bevételek!I261</f>
        <v>49360482</v>
      </c>
      <c r="G17" s="201">
        <f>Bevételek!J261</f>
        <v>49360482</v>
      </c>
      <c r="H17" s="201">
        <f>Bevételek!K261</f>
        <v>49360482</v>
      </c>
      <c r="I17" s="8">
        <f>Bevételek!L261</f>
        <v>49360482</v>
      </c>
      <c r="J17" s="734"/>
      <c r="K17" s="735"/>
      <c r="L17" s="735"/>
      <c r="M17" s="735"/>
      <c r="N17" s="735"/>
      <c r="O17" s="735"/>
      <c r="P17" s="735"/>
      <c r="Q17" s="735"/>
      <c r="R17" s="735"/>
      <c r="S17" s="9">
        <f>I17</f>
        <v>49360482</v>
      </c>
    </row>
    <row r="18" spans="1:20" x14ac:dyDescent="0.25">
      <c r="A18" s="736" t="s">
        <v>587</v>
      </c>
      <c r="B18" s="737"/>
      <c r="C18" s="757">
        <f>C15+C17</f>
        <v>277142408.60000002</v>
      </c>
      <c r="D18" s="757">
        <f t="shared" ref="D18:I18" si="15">D15+D17</f>
        <v>286745823.69999999</v>
      </c>
      <c r="E18" s="757">
        <f t="shared" ref="E18:G18" si="16">E15+E17</f>
        <v>296413956</v>
      </c>
      <c r="F18" s="757">
        <f t="shared" si="16"/>
        <v>353342296</v>
      </c>
      <c r="G18" s="757">
        <f t="shared" si="16"/>
        <v>353969471</v>
      </c>
      <c r="H18" s="757">
        <f t="shared" si="15"/>
        <v>367242482</v>
      </c>
      <c r="I18" s="762">
        <f t="shared" si="15"/>
        <v>345590352</v>
      </c>
      <c r="J18" s="736" t="s">
        <v>588</v>
      </c>
      <c r="K18" s="737"/>
      <c r="L18" s="757">
        <f t="shared" ref="L18:R18" si="17">L15</f>
        <v>154044765.06999999</v>
      </c>
      <c r="M18" s="757">
        <f t="shared" si="17"/>
        <v>163648450.30000001</v>
      </c>
      <c r="N18" s="757">
        <f t="shared" si="17"/>
        <v>173073849.62</v>
      </c>
      <c r="O18" s="757">
        <f t="shared" si="17"/>
        <v>229594668.57999998</v>
      </c>
      <c r="P18" s="757">
        <f t="shared" ref="P18" si="18">P15</f>
        <v>230866915</v>
      </c>
      <c r="Q18" s="757">
        <f t="shared" si="17"/>
        <v>248857082.30000001</v>
      </c>
      <c r="R18" s="757">
        <f t="shared" si="17"/>
        <v>105812057.7</v>
      </c>
      <c r="S18" s="760">
        <f>I18-R18</f>
        <v>239778294.30000001</v>
      </c>
    </row>
    <row r="19" spans="1:20" x14ac:dyDescent="0.25">
      <c r="A19" s="736"/>
      <c r="B19" s="737"/>
      <c r="C19" s="759"/>
      <c r="D19" s="759"/>
      <c r="E19" s="759"/>
      <c r="F19" s="759"/>
      <c r="G19" s="759"/>
      <c r="H19" s="759"/>
      <c r="I19" s="763"/>
      <c r="J19" s="736"/>
      <c r="K19" s="737"/>
      <c r="L19" s="758"/>
      <c r="M19" s="758"/>
      <c r="N19" s="758"/>
      <c r="O19" s="758"/>
      <c r="P19" s="758"/>
      <c r="Q19" s="758"/>
      <c r="R19" s="759"/>
      <c r="S19" s="761">
        <f>I19-R19</f>
        <v>0</v>
      </c>
    </row>
    <row r="20" spans="1:20" x14ac:dyDescent="0.25">
      <c r="A20" s="755" t="s">
        <v>589</v>
      </c>
      <c r="B20" s="756"/>
      <c r="C20" s="756"/>
      <c r="D20" s="756"/>
      <c r="E20" s="756"/>
      <c r="F20" s="756"/>
      <c r="G20" s="756"/>
      <c r="H20" s="756"/>
      <c r="I20" s="756"/>
      <c r="J20" s="755" t="s">
        <v>590</v>
      </c>
      <c r="K20" s="756"/>
      <c r="L20" s="756"/>
      <c r="M20" s="756"/>
      <c r="N20" s="756"/>
      <c r="O20" s="756"/>
      <c r="P20" s="756"/>
      <c r="Q20" s="756"/>
      <c r="R20" s="756"/>
      <c r="S20" s="10"/>
    </row>
    <row r="21" spans="1:20" x14ac:dyDescent="0.25">
      <c r="A21" s="736" t="s">
        <v>88</v>
      </c>
      <c r="B21" s="737"/>
      <c r="C21" s="135">
        <f>Bevételek!F247-Bevételek!F261</f>
        <v>0</v>
      </c>
      <c r="D21" s="201">
        <f>Bevételek!G247-Bevételek!G261</f>
        <v>0</v>
      </c>
      <c r="E21" s="201">
        <f>Bevételek!H247-Bevételek!H261</f>
        <v>0</v>
      </c>
      <c r="F21" s="201">
        <f>Bevételek!I247-Bevételek!I261</f>
        <v>0</v>
      </c>
      <c r="G21" s="201">
        <f>Bevételek!J247-Bevételek!J261</f>
        <v>0</v>
      </c>
      <c r="H21" s="201">
        <f>Bevételek!K247-Bevételek!K261</f>
        <v>5104002</v>
      </c>
      <c r="I21" s="8">
        <f>Bevételek!L247-Bevételek!L261</f>
        <v>5104002</v>
      </c>
      <c r="J21" s="736" t="s">
        <v>285</v>
      </c>
      <c r="K21" s="737"/>
      <c r="L21" s="135">
        <f>Kiadások!F225</f>
        <v>123097643</v>
      </c>
      <c r="M21" s="201">
        <f>Kiadások!G225</f>
        <v>123097373</v>
      </c>
      <c r="N21" s="201">
        <f>Kiadások!H225</f>
        <v>123340106.2</v>
      </c>
      <c r="O21" s="201">
        <f>Kiadások!I225</f>
        <v>123747627.34666666</v>
      </c>
      <c r="P21" s="201">
        <f>Kiadások!J225</f>
        <v>123102556</v>
      </c>
      <c r="Q21" s="201">
        <f>Kiadások!K225</f>
        <v>123489402</v>
      </c>
      <c r="R21" s="8">
        <f>Kiadások!N225</f>
        <v>122671741</v>
      </c>
      <c r="S21" s="9">
        <f>I21-R21</f>
        <v>-117567739</v>
      </c>
    </row>
    <row r="22" spans="1:20" x14ac:dyDescent="0.25">
      <c r="A22" s="755" t="s">
        <v>591</v>
      </c>
      <c r="B22" s="756"/>
      <c r="C22" s="756"/>
      <c r="D22" s="756"/>
      <c r="E22" s="756"/>
      <c r="F22" s="756"/>
      <c r="G22" s="756"/>
      <c r="H22" s="756"/>
      <c r="I22" s="756"/>
      <c r="J22" s="755" t="s">
        <v>592</v>
      </c>
      <c r="K22" s="756"/>
      <c r="L22" s="756"/>
      <c r="M22" s="756"/>
      <c r="N22" s="756"/>
      <c r="O22" s="756"/>
      <c r="P22" s="756"/>
      <c r="Q22" s="756"/>
      <c r="R22" s="756"/>
      <c r="S22" s="10"/>
    </row>
    <row r="23" spans="1:20" ht="15.75" thickBot="1" x14ac:dyDescent="0.3">
      <c r="A23" s="728" t="s">
        <v>571</v>
      </c>
      <c r="B23" s="729"/>
      <c r="C23" s="63">
        <f>C18+C21</f>
        <v>277142408.60000002</v>
      </c>
      <c r="D23" s="63">
        <f t="shared" ref="D23:I23" si="19">D18+D21</f>
        <v>286745823.69999999</v>
      </c>
      <c r="E23" s="63">
        <f t="shared" ref="E23:G23" si="20">E18+E21</f>
        <v>296413956</v>
      </c>
      <c r="F23" s="63">
        <f t="shared" si="20"/>
        <v>353342296</v>
      </c>
      <c r="G23" s="63">
        <f t="shared" si="20"/>
        <v>353969471</v>
      </c>
      <c r="H23" s="63">
        <f t="shared" si="19"/>
        <v>372346484</v>
      </c>
      <c r="I23" s="5">
        <f t="shared" si="19"/>
        <v>350694354</v>
      </c>
      <c r="J23" s="728" t="s">
        <v>571</v>
      </c>
      <c r="K23" s="729"/>
      <c r="L23" s="63">
        <f>L18+L21+1</f>
        <v>277142409.06999999</v>
      </c>
      <c r="M23" s="63">
        <f>M18+M21+0.5</f>
        <v>286745823.80000001</v>
      </c>
      <c r="N23" s="63">
        <f t="shared" ref="N23:S23" si="21">N18+N21</f>
        <v>296413955.81999999</v>
      </c>
      <c r="O23" s="63">
        <f t="shared" si="21"/>
        <v>353342295.92666662</v>
      </c>
      <c r="P23" s="63">
        <f t="shared" si="21"/>
        <v>353969471</v>
      </c>
      <c r="Q23" s="63">
        <f t="shared" si="21"/>
        <v>372346484.30000001</v>
      </c>
      <c r="R23" s="5">
        <f t="shared" si="21"/>
        <v>228483798.69999999</v>
      </c>
      <c r="S23" s="6">
        <f t="shared" si="21"/>
        <v>122210555.30000001</v>
      </c>
    </row>
    <row r="25" spans="1:20" x14ac:dyDescent="0.25">
      <c r="C25" s="203"/>
      <c r="D25" s="203"/>
      <c r="E25" s="203"/>
      <c r="F25" s="203"/>
      <c r="G25" s="203"/>
      <c r="H25" s="203"/>
      <c r="I25" s="203"/>
      <c r="L25" s="203">
        <f>C23-L23</f>
        <v>-0.46999996900558472</v>
      </c>
      <c r="M25" s="203">
        <f t="shared" ref="M25:Q25" si="22">D23-M23</f>
        <v>-0.10000002384185791</v>
      </c>
      <c r="N25" s="203">
        <f t="shared" si="22"/>
        <v>0.18000000715255737</v>
      </c>
      <c r="O25" s="203">
        <f t="shared" si="22"/>
        <v>7.3333382606506348E-2</v>
      </c>
      <c r="P25" s="203">
        <f t="shared" si="22"/>
        <v>0</v>
      </c>
      <c r="Q25" s="203">
        <f t="shared" si="22"/>
        <v>-0.30000001192092896</v>
      </c>
      <c r="S25" s="203"/>
      <c r="T25" s="203"/>
    </row>
    <row r="26" spans="1:20" x14ac:dyDescent="0.25">
      <c r="C26" s="203"/>
      <c r="D26" s="203"/>
      <c r="E26" s="203"/>
      <c r="F26" s="203"/>
      <c r="G26" s="203"/>
      <c r="H26" s="203"/>
      <c r="I26" s="203"/>
    </row>
    <row r="27" spans="1:20" x14ac:dyDescent="0.25">
      <c r="L27" s="203"/>
      <c r="M27" s="203"/>
      <c r="N27" s="203"/>
      <c r="O27" s="203"/>
      <c r="P27" s="203"/>
      <c r="Q27" s="203"/>
      <c r="R27" s="203"/>
    </row>
    <row r="28" spans="1:20" x14ac:dyDescent="0.25">
      <c r="L28" s="203"/>
      <c r="M28" s="203"/>
      <c r="N28" s="203"/>
      <c r="O28" s="203"/>
      <c r="P28" s="203"/>
      <c r="Q28" s="203"/>
      <c r="R28" s="203"/>
    </row>
    <row r="29" spans="1:20" x14ac:dyDescent="0.25">
      <c r="C29" s="203"/>
      <c r="D29" s="203"/>
      <c r="E29" s="203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</row>
  </sheetData>
  <mergeCells count="48">
    <mergeCell ref="S18:S19"/>
    <mergeCell ref="A20:I20"/>
    <mergeCell ref="J20:R20"/>
    <mergeCell ref="A21:B21"/>
    <mergeCell ref="J21:K21"/>
    <mergeCell ref="A18:B19"/>
    <mergeCell ref="C18:C19"/>
    <mergeCell ref="I18:I19"/>
    <mergeCell ref="J18:K19"/>
    <mergeCell ref="L18:L19"/>
    <mergeCell ref="R18:R19"/>
    <mergeCell ref="H18:H19"/>
    <mergeCell ref="E18:E19"/>
    <mergeCell ref="N18:N19"/>
    <mergeCell ref="F18:F19"/>
    <mergeCell ref="O18:O19"/>
    <mergeCell ref="A23:B23"/>
    <mergeCell ref="J23:K23"/>
    <mergeCell ref="A22:I22"/>
    <mergeCell ref="J22:R22"/>
    <mergeCell ref="Q18:Q19"/>
    <mergeCell ref="D18:D19"/>
    <mergeCell ref="M18:M19"/>
    <mergeCell ref="G18:G19"/>
    <mergeCell ref="P18:P19"/>
    <mergeCell ref="A1:S1"/>
    <mergeCell ref="A5:A10"/>
    <mergeCell ref="J5:J10"/>
    <mergeCell ref="B7:B8"/>
    <mergeCell ref="C7:C8"/>
    <mergeCell ref="I7:I8"/>
    <mergeCell ref="A3:I3"/>
    <mergeCell ref="J3:R3"/>
    <mergeCell ref="S3:S4"/>
    <mergeCell ref="A4:B4"/>
    <mergeCell ref="J4:K4"/>
    <mergeCell ref="H7:H8"/>
    <mergeCell ref="D7:D8"/>
    <mergeCell ref="E7:E8"/>
    <mergeCell ref="F7:F8"/>
    <mergeCell ref="G7:G8"/>
    <mergeCell ref="A11:A14"/>
    <mergeCell ref="J11:J14"/>
    <mergeCell ref="A15:B15"/>
    <mergeCell ref="J15:K15"/>
    <mergeCell ref="A16:I16"/>
    <mergeCell ref="J16:R17"/>
    <mergeCell ref="A17:B17"/>
  </mergeCells>
  <printOptions horizontalCentered="1"/>
  <pageMargins left="0.23622047244094491" right="0.23622047244094491" top="0.74803149606299213" bottom="0.74803149606299213" header="0.31496062992125984" footer="0.31496062992125984"/>
  <pageSetup paperSize="8" scale="88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AB733"/>
  <sheetViews>
    <sheetView workbookViewId="0">
      <pane xSplit="5" ySplit="4" topLeftCell="F5" activePane="bottomRight" state="frozen"/>
      <selection activeCell="F22" sqref="F22:J22"/>
      <selection pane="topRight" activeCell="F22" sqref="F22:J22"/>
      <selection pane="bottomLeft" activeCell="F22" sqref="F22:J22"/>
      <selection pane="bottomRight" activeCell="K65" sqref="K6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8" width="10.7109375" style="12" bestFit="1" customWidth="1"/>
    <col min="19" max="19" width="11.85546875" style="12" bestFit="1" customWidth="1"/>
    <col min="20" max="24" width="10.7109375" style="12" bestFit="1" customWidth="1"/>
    <col min="25" max="25" width="11.28515625" style="12" bestFit="1" customWidth="1"/>
    <col min="26" max="26" width="9.5703125" style="17" bestFit="1" customWidth="1"/>
    <col min="27" max="27" width="9.85546875" style="17" bestFit="1" customWidth="1"/>
    <col min="28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7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3" t="s">
        <v>1125</v>
      </c>
      <c r="M2" s="764" t="s">
        <v>1121</v>
      </c>
      <c r="N2" s="775"/>
      <c r="O2" s="775"/>
      <c r="P2" s="775"/>
      <c r="Q2" s="775"/>
      <c r="R2" s="775"/>
      <c r="S2" s="775"/>
      <c r="T2" s="775"/>
      <c r="U2" s="775"/>
      <c r="V2" s="775"/>
      <c r="W2" s="775"/>
      <c r="X2" s="775"/>
      <c r="Y2" s="828"/>
    </row>
    <row r="3" spans="1:27" ht="22.5" customHeight="1" x14ac:dyDescent="0.25">
      <c r="B3" s="776"/>
      <c r="C3" s="777"/>
      <c r="D3" s="777"/>
      <c r="E3" s="777"/>
      <c r="F3" s="776"/>
      <c r="G3" s="776"/>
      <c r="H3" s="776"/>
      <c r="I3" s="776"/>
      <c r="J3" s="794"/>
      <c r="K3" s="794"/>
      <c r="L3" s="894"/>
      <c r="M3" s="829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1"/>
    </row>
    <row r="4" spans="1:27" ht="21" customHeight="1" thickBot="1" x14ac:dyDescent="0.3">
      <c r="B4" s="778"/>
      <c r="C4" s="779"/>
      <c r="D4" s="779"/>
      <c r="E4" s="779"/>
      <c r="F4" s="778"/>
      <c r="G4" s="778"/>
      <c r="H4" s="778"/>
      <c r="I4" s="778"/>
      <c r="J4" s="795"/>
      <c r="K4" s="795"/>
      <c r="L4" s="895"/>
      <c r="M4" s="129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551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 t="shared" ref="F5:L5" si="0">F6+F20</f>
        <v>26854952</v>
      </c>
      <c r="G5" s="363">
        <f t="shared" si="0"/>
        <v>26854952</v>
      </c>
      <c r="H5" s="363">
        <f t="shared" si="0"/>
        <v>26736734</v>
      </c>
      <c r="I5" s="363">
        <f t="shared" si="0"/>
        <v>26737701.213114753</v>
      </c>
      <c r="J5" s="517">
        <f t="shared" ref="J5" si="1">J6+J20</f>
        <v>26892397</v>
      </c>
      <c r="K5" s="517">
        <f t="shared" si="0"/>
        <v>26893287</v>
      </c>
      <c r="L5" s="386">
        <f t="shared" si="0"/>
        <v>25981172</v>
      </c>
      <c r="M5" s="84">
        <f t="shared" ref="M5:Y5" si="2">M6+M20</f>
        <v>2219328</v>
      </c>
      <c r="N5" s="85">
        <f t="shared" si="2"/>
        <v>1682324</v>
      </c>
      <c r="O5" s="85">
        <f t="shared" si="2"/>
        <v>3407973</v>
      </c>
      <c r="P5" s="85">
        <f t="shared" si="2"/>
        <v>2199492</v>
      </c>
      <c r="Q5" s="85">
        <f t="shared" si="2"/>
        <v>1964835</v>
      </c>
      <c r="R5" s="88">
        <f t="shared" si="2"/>
        <v>1955945</v>
      </c>
      <c r="S5" s="484">
        <f>SUM(M5:R5)</f>
        <v>13429897</v>
      </c>
      <c r="T5" s="409">
        <f t="shared" si="2"/>
        <v>2400515</v>
      </c>
      <c r="U5" s="85">
        <f t="shared" si="2"/>
        <v>1992609</v>
      </c>
      <c r="V5" s="88">
        <f t="shared" si="2"/>
        <v>1984978</v>
      </c>
      <c r="W5" s="88">
        <f t="shared" si="2"/>
        <v>2181788</v>
      </c>
      <c r="X5" s="88">
        <f t="shared" si="2"/>
        <v>2013146</v>
      </c>
      <c r="Y5" s="89">
        <f t="shared" si="2"/>
        <v>1978239</v>
      </c>
      <c r="Z5" s="168"/>
      <c r="AA5" s="168"/>
    </row>
    <row r="6" spans="1:27" x14ac:dyDescent="0.25">
      <c r="B6" s="122" t="s">
        <v>609</v>
      </c>
      <c r="C6" s="772" t="s">
        <v>120</v>
      </c>
      <c r="D6" s="773"/>
      <c r="E6" s="773"/>
      <c r="F6" s="364">
        <f t="shared" ref="F6:L6" si="3">F7+F8+F9+F10+F11+F12+F13+F14+F15+F16+F17+F18+F19</f>
        <v>26854952</v>
      </c>
      <c r="G6" s="364">
        <f t="shared" si="3"/>
        <v>26854952</v>
      </c>
      <c r="H6" s="364">
        <f t="shared" si="3"/>
        <v>26736734</v>
      </c>
      <c r="I6" s="364">
        <f t="shared" si="3"/>
        <v>26737701.213114753</v>
      </c>
      <c r="J6" s="518">
        <f t="shared" ref="J6" si="4">J7+J8+J9+J10+J11+J12+J13+J14+J15+J16+J17+J18+J19</f>
        <v>26892397</v>
      </c>
      <c r="K6" s="518">
        <f t="shared" si="3"/>
        <v>26893287</v>
      </c>
      <c r="L6" s="387">
        <f t="shared" si="3"/>
        <v>25981172</v>
      </c>
      <c r="M6" s="116">
        <f t="shared" ref="M6:Y6" si="5">M7+M8+M9+M10+M11+M12+M13+M14+M15+M16+M17+M18+M19</f>
        <v>2219328</v>
      </c>
      <c r="N6" s="117">
        <f t="shared" si="5"/>
        <v>1682324</v>
      </c>
      <c r="O6" s="117">
        <f t="shared" si="5"/>
        <v>3407973</v>
      </c>
      <c r="P6" s="117">
        <f t="shared" si="5"/>
        <v>2199492</v>
      </c>
      <c r="Q6" s="117">
        <f t="shared" si="5"/>
        <v>1964835</v>
      </c>
      <c r="R6" s="120">
        <f t="shared" si="5"/>
        <v>1955945</v>
      </c>
      <c r="S6" s="485">
        <f t="shared" ref="S6:S66" si="6">SUM(M6:R6)</f>
        <v>13429897</v>
      </c>
      <c r="T6" s="410">
        <f t="shared" si="5"/>
        <v>2400515</v>
      </c>
      <c r="U6" s="117">
        <f t="shared" si="5"/>
        <v>1992609</v>
      </c>
      <c r="V6" s="120">
        <f t="shared" si="5"/>
        <v>1984978</v>
      </c>
      <c r="W6" s="120">
        <f t="shared" si="5"/>
        <v>2181788</v>
      </c>
      <c r="X6" s="120">
        <f t="shared" si="5"/>
        <v>2013146</v>
      </c>
      <c r="Y6" s="121">
        <f t="shared" si="5"/>
        <v>1978239</v>
      </c>
      <c r="AA6" s="168"/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23563355</v>
      </c>
      <c r="G7" s="365">
        <v>23563355</v>
      </c>
      <c r="H7" s="365">
        <v>23358019</v>
      </c>
      <c r="I7" s="365">
        <v>23347686.213114753</v>
      </c>
      <c r="J7" s="519">
        <v>23024856</v>
      </c>
      <c r="K7" s="519">
        <v>23024856</v>
      </c>
      <c r="L7" s="388">
        <f>SUM(S7:Y7)</f>
        <v>22989945</v>
      </c>
      <c r="M7" s="179">
        <v>1500294</v>
      </c>
      <c r="N7" s="173">
        <v>1640500</v>
      </c>
      <c r="O7" s="173">
        <v>2014899</v>
      </c>
      <c r="P7" s="173">
        <v>2162484</v>
      </c>
      <c r="Q7" s="173">
        <v>1944602</v>
      </c>
      <c r="R7" s="174">
        <v>1944605</v>
      </c>
      <c r="S7" s="486">
        <f t="shared" si="6"/>
        <v>11207384</v>
      </c>
      <c r="T7" s="411">
        <v>1956802</v>
      </c>
      <c r="U7" s="173">
        <v>1956801</v>
      </c>
      <c r="V7" s="174">
        <v>1959170</v>
      </c>
      <c r="W7" s="174">
        <v>1990499</v>
      </c>
      <c r="X7" s="174">
        <f>192000+256900+234700+280200+230900+274600+507800-2</f>
        <v>1977098</v>
      </c>
      <c r="Y7" s="175">
        <v>1942191</v>
      </c>
      <c r="Z7" s="190"/>
      <c r="AA7" s="168"/>
    </row>
    <row r="8" spans="1:27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v>621359</v>
      </c>
      <c r="G8" s="365">
        <v>621359</v>
      </c>
      <c r="H8" s="365">
        <v>718059</v>
      </c>
      <c r="I8" s="365">
        <v>729359</v>
      </c>
      <c r="J8" s="519">
        <v>1214306</v>
      </c>
      <c r="K8" s="519">
        <f>1214306+890</f>
        <v>1215196</v>
      </c>
      <c r="L8" s="388">
        <f t="shared" ref="L8:L19" si="7">SUM(S8:Y8)</f>
        <v>499359</v>
      </c>
      <c r="M8" s="179">
        <v>391359</v>
      </c>
      <c r="N8" s="173"/>
      <c r="O8" s="173"/>
      <c r="P8" s="173"/>
      <c r="Q8" s="173"/>
      <c r="R8" s="174"/>
      <c r="S8" s="486">
        <f t="shared" si="6"/>
        <v>391359</v>
      </c>
      <c r="T8" s="411"/>
      <c r="U8" s="173"/>
      <c r="V8" s="174"/>
      <c r="W8" s="174">
        <v>108000</v>
      </c>
      <c r="X8" s="174"/>
      <c r="Y8" s="175"/>
      <c r="AA8" s="168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v>0</v>
      </c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388">
        <f t="shared" si="7"/>
        <v>0</v>
      </c>
      <c r="M9" s="179"/>
      <c r="N9" s="173"/>
      <c r="O9" s="173"/>
      <c r="P9" s="173"/>
      <c r="Q9" s="173"/>
      <c r="R9" s="174"/>
      <c r="S9" s="486">
        <f t="shared" si="6"/>
        <v>0</v>
      </c>
      <c r="T9" s="411"/>
      <c r="U9" s="173"/>
      <c r="V9" s="174"/>
      <c r="W9" s="174"/>
      <c r="X9" s="174"/>
      <c r="Y9" s="175"/>
      <c r="AA9" s="168"/>
    </row>
    <row r="10" spans="1:27" s="189" customForma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v>192143</v>
      </c>
      <c r="G10" s="365">
        <v>192143</v>
      </c>
      <c r="H10" s="365">
        <v>142143</v>
      </c>
      <c r="I10" s="365">
        <v>142143</v>
      </c>
      <c r="J10" s="519">
        <v>142143</v>
      </c>
      <c r="K10" s="519">
        <v>142143</v>
      </c>
      <c r="L10" s="388">
        <f t="shared" si="7"/>
        <v>142143</v>
      </c>
      <c r="M10" s="179">
        <v>142143</v>
      </c>
      <c r="N10" s="173"/>
      <c r="O10" s="173">
        <v>8000</v>
      </c>
      <c r="P10" s="173"/>
      <c r="Q10" s="173"/>
      <c r="R10" s="174"/>
      <c r="S10" s="486">
        <f t="shared" si="6"/>
        <v>150143</v>
      </c>
      <c r="T10" s="411">
        <v>8000</v>
      </c>
      <c r="U10" s="173">
        <v>-16000</v>
      </c>
      <c r="V10" s="174"/>
      <c r="W10" s="174"/>
      <c r="X10" s="174"/>
      <c r="Y10" s="175"/>
      <c r="AA10" s="168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v>0</v>
      </c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388">
        <f t="shared" si="7"/>
        <v>0</v>
      </c>
      <c r="M11" s="179"/>
      <c r="N11" s="173"/>
      <c r="O11" s="173"/>
      <c r="P11" s="173"/>
      <c r="Q11" s="173"/>
      <c r="R11" s="174"/>
      <c r="S11" s="486">
        <f t="shared" si="6"/>
        <v>0</v>
      </c>
      <c r="T11" s="411"/>
      <c r="U11" s="173"/>
      <c r="V11" s="174"/>
      <c r="W11" s="174"/>
      <c r="X11" s="174"/>
      <c r="Y11" s="175"/>
      <c r="AA11" s="168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v>0</v>
      </c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388">
        <f t="shared" si="7"/>
        <v>0</v>
      </c>
      <c r="M12" s="179"/>
      <c r="N12" s="173"/>
      <c r="O12" s="173"/>
      <c r="P12" s="173"/>
      <c r="Q12" s="173"/>
      <c r="R12" s="174"/>
      <c r="S12" s="486">
        <f t="shared" si="6"/>
        <v>0</v>
      </c>
      <c r="T12" s="411"/>
      <c r="U12" s="173"/>
      <c r="V12" s="174"/>
      <c r="W12" s="174"/>
      <c r="X12" s="174"/>
      <c r="Y12" s="175"/>
      <c r="AA12" s="168"/>
    </row>
    <row r="13" spans="1:27" s="189" customFormat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v>1142487</v>
      </c>
      <c r="G13" s="365">
        <v>1142487</v>
      </c>
      <c r="H13" s="365">
        <v>1142213</v>
      </c>
      <c r="I13" s="365">
        <v>1142213</v>
      </c>
      <c r="J13" s="519">
        <v>1142213</v>
      </c>
      <c r="K13" s="519">
        <v>1142213</v>
      </c>
      <c r="L13" s="388">
        <f t="shared" si="7"/>
        <v>1142213</v>
      </c>
      <c r="M13" s="179">
        <v>99424</v>
      </c>
      <c r="N13" s="173"/>
      <c r="O13" s="173">
        <v>651326</v>
      </c>
      <c r="P13" s="173"/>
      <c r="Q13" s="173"/>
      <c r="R13" s="174"/>
      <c r="S13" s="486">
        <f t="shared" si="6"/>
        <v>750750</v>
      </c>
      <c r="T13" s="411">
        <v>391463</v>
      </c>
      <c r="U13" s="173"/>
      <c r="V13" s="174"/>
      <c r="W13" s="174"/>
      <c r="X13" s="174"/>
      <c r="Y13" s="175"/>
      <c r="AA13" s="168"/>
    </row>
    <row r="14" spans="1:27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v>700000</v>
      </c>
      <c r="G14" s="365">
        <v>700000</v>
      </c>
      <c r="H14" s="365">
        <v>700000</v>
      </c>
      <c r="I14" s="365">
        <v>700000</v>
      </c>
      <c r="J14" s="519">
        <v>700000</v>
      </c>
      <c r="K14" s="519">
        <v>700000</v>
      </c>
      <c r="L14" s="388">
        <f t="shared" si="7"/>
        <v>700000</v>
      </c>
      <c r="M14" s="179"/>
      <c r="N14" s="173"/>
      <c r="O14" s="173"/>
      <c r="P14" s="173"/>
      <c r="Q14" s="173"/>
      <c r="R14" s="174">
        <v>700000</v>
      </c>
      <c r="S14" s="486">
        <f t="shared" si="6"/>
        <v>700000</v>
      </c>
      <c r="T14" s="411"/>
      <c r="U14" s="173"/>
      <c r="V14" s="174"/>
      <c r="W14" s="174"/>
      <c r="X14" s="174"/>
      <c r="Y14" s="175"/>
      <c r="AA14" s="168"/>
    </row>
    <row r="15" spans="1:27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v>417308</v>
      </c>
      <c r="G15" s="365">
        <v>417308</v>
      </c>
      <c r="H15" s="365">
        <v>390000</v>
      </c>
      <c r="I15" s="365">
        <v>390000</v>
      </c>
      <c r="J15" s="519">
        <v>406790</v>
      </c>
      <c r="K15" s="519">
        <v>406790</v>
      </c>
      <c r="L15" s="388">
        <f t="shared" si="7"/>
        <v>339173</v>
      </c>
      <c r="M15" s="179">
        <v>15308</v>
      </c>
      <c r="N15" s="173">
        <v>41824</v>
      </c>
      <c r="O15" s="173">
        <v>28748</v>
      </c>
      <c r="P15" s="173">
        <v>34508</v>
      </c>
      <c r="Q15" s="173">
        <v>17733</v>
      </c>
      <c r="R15" s="174">
        <v>3840</v>
      </c>
      <c r="S15" s="486">
        <f t="shared" si="6"/>
        <v>141961</v>
      </c>
      <c r="T15" s="411">
        <v>41750</v>
      </c>
      <c r="U15" s="173">
        <v>15308</v>
      </c>
      <c r="V15" s="174">
        <v>15308</v>
      </c>
      <c r="W15" s="174">
        <v>57750</v>
      </c>
      <c r="X15" s="174">
        <v>33548</v>
      </c>
      <c r="Y15" s="175">
        <v>33548</v>
      </c>
      <c r="Z15" s="190"/>
      <c r="AA15" s="168"/>
    </row>
    <row r="16" spans="1:27" s="189" customFormat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v>160000</v>
      </c>
      <c r="G16" s="365">
        <v>160000</v>
      </c>
      <c r="H16" s="365">
        <v>160000</v>
      </c>
      <c r="I16" s="365">
        <v>160000</v>
      </c>
      <c r="J16" s="519">
        <v>120000</v>
      </c>
      <c r="K16" s="519">
        <v>120000</v>
      </c>
      <c r="L16" s="388">
        <f t="shared" si="7"/>
        <v>40000</v>
      </c>
      <c r="M16" s="179">
        <v>40000</v>
      </c>
      <c r="N16" s="173"/>
      <c r="O16" s="173">
        <v>700000</v>
      </c>
      <c r="P16" s="173"/>
      <c r="Q16" s="173"/>
      <c r="R16" s="174">
        <v>-700000</v>
      </c>
      <c r="S16" s="486">
        <f t="shared" si="6"/>
        <v>40000</v>
      </c>
      <c r="T16" s="411"/>
      <c r="U16" s="173"/>
      <c r="V16" s="174"/>
      <c r="W16" s="174"/>
      <c r="X16" s="174"/>
      <c r="Y16" s="175"/>
      <c r="AA16" s="168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v>0</v>
      </c>
      <c r="G17" s="365">
        <v>0</v>
      </c>
      <c r="H17" s="365">
        <v>0</v>
      </c>
      <c r="I17" s="365">
        <v>0</v>
      </c>
      <c r="J17" s="519">
        <v>0</v>
      </c>
      <c r="K17" s="519">
        <v>0</v>
      </c>
      <c r="L17" s="388">
        <f t="shared" si="7"/>
        <v>0</v>
      </c>
      <c r="M17" s="179"/>
      <c r="N17" s="173"/>
      <c r="O17" s="173"/>
      <c r="P17" s="173"/>
      <c r="Q17" s="173"/>
      <c r="R17" s="174"/>
      <c r="S17" s="486">
        <f t="shared" si="6"/>
        <v>0</v>
      </c>
      <c r="T17" s="411"/>
      <c r="U17" s="173"/>
      <c r="V17" s="174"/>
      <c r="W17" s="174"/>
      <c r="X17" s="174"/>
      <c r="Y17" s="175"/>
      <c r="AA17" s="168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v>0</v>
      </c>
      <c r="G18" s="365">
        <v>0</v>
      </c>
      <c r="H18" s="365">
        <v>0</v>
      </c>
      <c r="I18" s="365">
        <v>0</v>
      </c>
      <c r="J18" s="519">
        <v>0</v>
      </c>
      <c r="K18" s="519">
        <v>0</v>
      </c>
      <c r="L18" s="388">
        <f t="shared" si="7"/>
        <v>0</v>
      </c>
      <c r="M18" s="179"/>
      <c r="N18" s="173"/>
      <c r="O18" s="173"/>
      <c r="P18" s="173"/>
      <c r="Q18" s="173"/>
      <c r="R18" s="174"/>
      <c r="S18" s="486">
        <f t="shared" si="6"/>
        <v>0</v>
      </c>
      <c r="T18" s="411"/>
      <c r="U18" s="173"/>
      <c r="V18" s="174"/>
      <c r="W18" s="174"/>
      <c r="X18" s="174"/>
      <c r="Y18" s="175"/>
      <c r="AA18" s="168"/>
    </row>
    <row r="19" spans="1:27" s="189" customFormat="1" ht="15.75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65">
        <v>58300</v>
      </c>
      <c r="G19" s="365">
        <v>58300</v>
      </c>
      <c r="H19" s="365">
        <v>126300</v>
      </c>
      <c r="I19" s="365">
        <v>126300</v>
      </c>
      <c r="J19" s="519">
        <v>142089</v>
      </c>
      <c r="K19" s="519">
        <v>142089</v>
      </c>
      <c r="L19" s="388">
        <f t="shared" si="7"/>
        <v>128339</v>
      </c>
      <c r="M19" s="179">
        <v>30800</v>
      </c>
      <c r="N19" s="173"/>
      <c r="O19" s="173">
        <v>5000</v>
      </c>
      <c r="P19" s="173">
        <v>2500</v>
      </c>
      <c r="Q19" s="173">
        <v>2500</v>
      </c>
      <c r="R19" s="174">
        <v>7500</v>
      </c>
      <c r="S19" s="486">
        <f t="shared" si="6"/>
        <v>48300</v>
      </c>
      <c r="T19" s="411">
        <v>2500</v>
      </c>
      <c r="U19" s="173">
        <f>18000+2500+16000</f>
        <v>36500</v>
      </c>
      <c r="V19" s="174">
        <v>10500</v>
      </c>
      <c r="W19" s="174">
        <v>25539</v>
      </c>
      <c r="X19" s="174">
        <v>2500</v>
      </c>
      <c r="Y19" s="175">
        <v>2500</v>
      </c>
      <c r="Z19" s="190"/>
      <c r="AA19" s="168"/>
    </row>
    <row r="20" spans="1:27" ht="15.75" hidden="1" thickBot="1" x14ac:dyDescent="0.3">
      <c r="B20" s="90" t="s">
        <v>623</v>
      </c>
      <c r="C20" s="799" t="s">
        <v>146</v>
      </c>
      <c r="D20" s="800"/>
      <c r="E20" s="800"/>
      <c r="F20" s="366">
        <f t="shared" ref="F20:L20" si="8">F21+F22+F23</f>
        <v>0</v>
      </c>
      <c r="G20" s="366">
        <f t="shared" si="8"/>
        <v>0</v>
      </c>
      <c r="H20" s="366">
        <f t="shared" si="8"/>
        <v>0</v>
      </c>
      <c r="I20" s="366">
        <f t="shared" si="8"/>
        <v>0</v>
      </c>
      <c r="J20" s="520">
        <f t="shared" ref="J20" si="9">J21+J22+J23</f>
        <v>0</v>
      </c>
      <c r="K20" s="520">
        <f t="shared" si="8"/>
        <v>0</v>
      </c>
      <c r="L20" s="389">
        <f t="shared" si="8"/>
        <v>0</v>
      </c>
      <c r="M20" s="92">
        <f t="shared" ref="M20:Y20" si="10">M21+M22+M23</f>
        <v>0</v>
      </c>
      <c r="N20" s="93">
        <f t="shared" si="10"/>
        <v>0</v>
      </c>
      <c r="O20" s="93">
        <f t="shared" si="10"/>
        <v>0</v>
      </c>
      <c r="P20" s="93">
        <f t="shared" si="10"/>
        <v>0</v>
      </c>
      <c r="Q20" s="93">
        <f t="shared" si="10"/>
        <v>0</v>
      </c>
      <c r="R20" s="96">
        <f t="shared" si="10"/>
        <v>0</v>
      </c>
      <c r="S20" s="487">
        <f t="shared" si="6"/>
        <v>0</v>
      </c>
      <c r="T20" s="412">
        <f t="shared" si="10"/>
        <v>0</v>
      </c>
      <c r="U20" s="93">
        <f t="shared" si="10"/>
        <v>0</v>
      </c>
      <c r="V20" s="96">
        <f t="shared" si="10"/>
        <v>0</v>
      </c>
      <c r="W20" s="96">
        <f t="shared" si="10"/>
        <v>0</v>
      </c>
      <c r="X20" s="96">
        <f t="shared" si="10"/>
        <v>0</v>
      </c>
      <c r="Y20" s="97">
        <f t="shared" si="10"/>
        <v>0</v>
      </c>
      <c r="AA20" s="168"/>
    </row>
    <row r="21" spans="1:27" s="41" customFormat="1" ht="15.75" hidden="1" thickBot="1" x14ac:dyDescent="0.3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SUM(L21:X21)</f>
        <v>0</v>
      </c>
      <c r="G21" s="367">
        <f>SUM(L21:X21)</f>
        <v>0</v>
      </c>
      <c r="H21" s="367">
        <f>SUM(L21:X21)</f>
        <v>0</v>
      </c>
      <c r="I21" s="367">
        <f>SUM(L21:X21)</f>
        <v>0</v>
      </c>
      <c r="J21" s="521">
        <f t="shared" ref="J21:K23" si="11">SUM(L21:X21)</f>
        <v>0</v>
      </c>
      <c r="K21" s="521">
        <f t="shared" si="11"/>
        <v>0</v>
      </c>
      <c r="L21" s="390">
        <f>SUM(M21:Y21)</f>
        <v>0</v>
      </c>
      <c r="M21" s="75"/>
      <c r="N21" s="13"/>
      <c r="O21" s="13"/>
      <c r="P21" s="13"/>
      <c r="Q21" s="13"/>
      <c r="R21" s="80"/>
      <c r="S21" s="488">
        <f t="shared" si="6"/>
        <v>0</v>
      </c>
      <c r="T21" s="413"/>
      <c r="U21" s="13"/>
      <c r="V21" s="80"/>
      <c r="W21" s="80"/>
      <c r="X21" s="80"/>
      <c r="Y21" s="45"/>
      <c r="AA21" s="168"/>
    </row>
    <row r="22" spans="1:27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>
        <f>SUM(L22:X22)</f>
        <v>0</v>
      </c>
      <c r="G22" s="367">
        <f>SUM(L22:X22)</f>
        <v>0</v>
      </c>
      <c r="H22" s="367">
        <f>SUM(L22:X22)</f>
        <v>0</v>
      </c>
      <c r="I22" s="367">
        <f>SUM(L22:X22)</f>
        <v>0</v>
      </c>
      <c r="J22" s="521">
        <f t="shared" si="11"/>
        <v>0</v>
      </c>
      <c r="K22" s="521">
        <f t="shared" si="11"/>
        <v>0</v>
      </c>
      <c r="L22" s="390">
        <f>SUM(M22:Y22)</f>
        <v>0</v>
      </c>
      <c r="M22" s="75"/>
      <c r="N22" s="13"/>
      <c r="O22" s="13"/>
      <c r="P22" s="13"/>
      <c r="Q22" s="13"/>
      <c r="R22" s="80"/>
      <c r="S22" s="488">
        <f t="shared" si="6"/>
        <v>0</v>
      </c>
      <c r="T22" s="413"/>
      <c r="U22" s="13"/>
      <c r="V22" s="80"/>
      <c r="W22" s="80"/>
      <c r="X22" s="80"/>
      <c r="Y22" s="45"/>
      <c r="AA22" s="168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SUM(L23:X23)</f>
        <v>0</v>
      </c>
      <c r="G23" s="368">
        <f>SUM(L23:X23)</f>
        <v>0</v>
      </c>
      <c r="H23" s="368">
        <f>SUM(L23:X23)</f>
        <v>0</v>
      </c>
      <c r="I23" s="368">
        <f>SUM(L23:X23)</f>
        <v>0</v>
      </c>
      <c r="J23" s="522">
        <f t="shared" si="11"/>
        <v>0</v>
      </c>
      <c r="K23" s="522">
        <f t="shared" si="11"/>
        <v>0</v>
      </c>
      <c r="L23" s="391">
        <f>SUM(M23:Y23)</f>
        <v>0</v>
      </c>
      <c r="M23" s="75"/>
      <c r="N23" s="13"/>
      <c r="O23" s="13"/>
      <c r="P23" s="13"/>
      <c r="Q23" s="13"/>
      <c r="R23" s="80"/>
      <c r="S23" s="488">
        <f t="shared" si="6"/>
        <v>0</v>
      </c>
      <c r="T23" s="413"/>
      <c r="U23" s="13"/>
      <c r="V23" s="80"/>
      <c r="W23" s="80"/>
      <c r="X23" s="80"/>
      <c r="Y23" s="45"/>
      <c r="AA23" s="168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L24" si="12">F25+F26+F27+F28+F29+F30+F31</f>
        <v>6166473.8968000002</v>
      </c>
      <c r="G24" s="369">
        <f t="shared" si="12"/>
        <v>6196215</v>
      </c>
      <c r="H24" s="369">
        <f t="shared" si="12"/>
        <v>6250712.2599999998</v>
      </c>
      <c r="I24" s="369">
        <f t="shared" si="12"/>
        <v>6250924.7868852457</v>
      </c>
      <c r="J24" s="523">
        <f t="shared" ref="J24" si="13">J25+J26+J27+J28+J29+J30+J31</f>
        <v>6244710</v>
      </c>
      <c r="K24" s="523">
        <f t="shared" si="12"/>
        <v>6244710</v>
      </c>
      <c r="L24" s="392">
        <f t="shared" si="12"/>
        <v>6041787.5599999996</v>
      </c>
      <c r="M24" s="84">
        <f t="shared" ref="M24:Y24" si="14">M25+M26+M27+M28+M29+M30+M31</f>
        <v>610346</v>
      </c>
      <c r="N24" s="85">
        <f t="shared" si="14"/>
        <v>360910</v>
      </c>
      <c r="O24" s="85">
        <f t="shared" si="14"/>
        <v>974641</v>
      </c>
      <c r="P24" s="85">
        <f t="shared" si="14"/>
        <v>476295</v>
      </c>
      <c r="Q24" s="85">
        <f t="shared" si="14"/>
        <v>428362</v>
      </c>
      <c r="R24" s="88">
        <f t="shared" si="14"/>
        <v>429462</v>
      </c>
      <c r="S24" s="484">
        <f t="shared" si="6"/>
        <v>3280016</v>
      </c>
      <c r="T24" s="409">
        <f t="shared" si="14"/>
        <v>566766</v>
      </c>
      <c r="U24" s="85">
        <f t="shared" si="14"/>
        <v>431046</v>
      </c>
      <c r="V24" s="88">
        <f t="shared" si="14"/>
        <v>433327</v>
      </c>
      <c r="W24" s="88">
        <f t="shared" si="14"/>
        <v>467289</v>
      </c>
      <c r="X24" s="88">
        <f t="shared" si="14"/>
        <v>435511.56</v>
      </c>
      <c r="Y24" s="89">
        <f t="shared" si="14"/>
        <v>427832</v>
      </c>
      <c r="Z24" s="168"/>
      <c r="AA24" s="168"/>
    </row>
    <row r="25" spans="1:27" x14ac:dyDescent="0.25">
      <c r="B25" s="60"/>
      <c r="C25" s="862" t="s">
        <v>154</v>
      </c>
      <c r="D25" s="863"/>
      <c r="E25" s="863"/>
      <c r="F25" s="370">
        <v>5432163.4199999999</v>
      </c>
      <c r="G25" s="370">
        <v>5432161</v>
      </c>
      <c r="H25" s="370">
        <v>5486751.2599999998</v>
      </c>
      <c r="I25" s="370">
        <v>5486963.7868852457</v>
      </c>
      <c r="J25" s="524">
        <v>5498213</v>
      </c>
      <c r="K25" s="524">
        <v>5498213</v>
      </c>
      <c r="L25" s="393">
        <f t="shared" ref="L25:L31" si="15">SUM(S25:Y25)</f>
        <v>5330218.5599999996</v>
      </c>
      <c r="M25" s="73">
        <v>561240</v>
      </c>
      <c r="N25" s="1">
        <v>360910</v>
      </c>
      <c r="O25" s="1">
        <v>974641</v>
      </c>
      <c r="P25" s="1">
        <v>476295</v>
      </c>
      <c r="Q25" s="1">
        <v>428362</v>
      </c>
      <c r="R25" s="79">
        <v>-99042</v>
      </c>
      <c r="S25" s="489">
        <f t="shared" si="6"/>
        <v>2702406</v>
      </c>
      <c r="T25" s="414">
        <v>432807</v>
      </c>
      <c r="U25" s="1">
        <v>431046</v>
      </c>
      <c r="V25" s="79">
        <v>433327</v>
      </c>
      <c r="W25" s="79">
        <v>467289</v>
      </c>
      <c r="X25" s="79">
        <f t="shared" ref="X25" si="16">(X7+X8+X9+X10+X19)*0.22</f>
        <v>435511.56</v>
      </c>
      <c r="Y25" s="44">
        <v>427832</v>
      </c>
      <c r="Z25" s="168"/>
      <c r="AA25" s="168"/>
    </row>
    <row r="26" spans="1:27" hidden="1" x14ac:dyDescent="0.25">
      <c r="B26" s="61"/>
      <c r="C26" s="858" t="s">
        <v>155</v>
      </c>
      <c r="D26" s="859"/>
      <c r="E26" s="859"/>
      <c r="F26" s="371">
        <v>0</v>
      </c>
      <c r="G26" s="371">
        <v>0</v>
      </c>
      <c r="H26" s="371">
        <v>0</v>
      </c>
      <c r="I26" s="371">
        <v>0</v>
      </c>
      <c r="J26" s="525">
        <v>0</v>
      </c>
      <c r="K26" s="525">
        <v>0</v>
      </c>
      <c r="L26" s="394">
        <f t="shared" si="15"/>
        <v>0</v>
      </c>
      <c r="M26" s="73"/>
      <c r="N26" s="1"/>
      <c r="O26" s="1"/>
      <c r="P26" s="1"/>
      <c r="Q26" s="1"/>
      <c r="R26" s="79"/>
      <c r="S26" s="489">
        <f t="shared" si="6"/>
        <v>0</v>
      </c>
      <c r="T26" s="414"/>
      <c r="U26" s="1"/>
      <c r="V26" s="79"/>
      <c r="W26" s="79"/>
      <c r="X26" s="79"/>
      <c r="Y26" s="44"/>
      <c r="AA26" s="168"/>
    </row>
    <row r="27" spans="1:27" hidden="1" x14ac:dyDescent="0.25">
      <c r="B27" s="61"/>
      <c r="C27" s="858" t="s">
        <v>156</v>
      </c>
      <c r="D27" s="859"/>
      <c r="E27" s="859"/>
      <c r="F27" s="371">
        <v>0</v>
      </c>
      <c r="G27" s="371">
        <v>0</v>
      </c>
      <c r="H27" s="371">
        <v>0</v>
      </c>
      <c r="I27" s="371">
        <v>0</v>
      </c>
      <c r="J27" s="525">
        <v>0</v>
      </c>
      <c r="K27" s="525">
        <v>0</v>
      </c>
      <c r="L27" s="394">
        <f t="shared" si="15"/>
        <v>0</v>
      </c>
      <c r="M27" s="73"/>
      <c r="N27" s="1"/>
      <c r="O27" s="1"/>
      <c r="P27" s="1"/>
      <c r="Q27" s="1"/>
      <c r="R27" s="79"/>
      <c r="S27" s="489">
        <f t="shared" si="6"/>
        <v>0</v>
      </c>
      <c r="T27" s="414"/>
      <c r="U27" s="1"/>
      <c r="V27" s="79"/>
      <c r="W27" s="79"/>
      <c r="X27" s="79"/>
      <c r="Y27" s="44"/>
      <c r="AA27" s="168"/>
    </row>
    <row r="28" spans="1:27" x14ac:dyDescent="0.25">
      <c r="B28" s="61"/>
      <c r="C28" s="858" t="s">
        <v>157</v>
      </c>
      <c r="D28" s="859"/>
      <c r="E28" s="859"/>
      <c r="F28" s="371">
        <v>404873.98880000011</v>
      </c>
      <c r="G28" s="371">
        <v>419233</v>
      </c>
      <c r="H28" s="371">
        <v>419186</v>
      </c>
      <c r="I28" s="371">
        <v>419186</v>
      </c>
      <c r="J28" s="525">
        <v>408802</v>
      </c>
      <c r="K28" s="525">
        <v>408802</v>
      </c>
      <c r="L28" s="394">
        <f t="shared" si="15"/>
        <v>388034</v>
      </c>
      <c r="M28" s="73">
        <v>34047</v>
      </c>
      <c r="N28" s="1"/>
      <c r="O28" s="1"/>
      <c r="P28" s="1"/>
      <c r="Q28" s="1"/>
      <c r="R28" s="79">
        <v>289319</v>
      </c>
      <c r="S28" s="489">
        <f t="shared" si="6"/>
        <v>323366</v>
      </c>
      <c r="T28" s="414">
        <v>64668</v>
      </c>
      <c r="U28" s="1"/>
      <c r="V28" s="79"/>
      <c r="W28" s="79"/>
      <c r="X28" s="79"/>
      <c r="Y28" s="44"/>
      <c r="AA28" s="168"/>
    </row>
    <row r="29" spans="1:27" hidden="1" x14ac:dyDescent="0.25">
      <c r="B29" s="61"/>
      <c r="C29" s="858" t="s">
        <v>158</v>
      </c>
      <c r="D29" s="859"/>
      <c r="E29" s="859"/>
      <c r="F29" s="371">
        <v>0</v>
      </c>
      <c r="G29" s="371">
        <v>0</v>
      </c>
      <c r="H29" s="371">
        <v>0</v>
      </c>
      <c r="I29" s="371">
        <v>0</v>
      </c>
      <c r="J29" s="525">
        <v>0</v>
      </c>
      <c r="K29" s="525">
        <v>0</v>
      </c>
      <c r="L29" s="394">
        <f t="shared" si="15"/>
        <v>0</v>
      </c>
      <c r="M29" s="73"/>
      <c r="N29" s="1"/>
      <c r="O29" s="1"/>
      <c r="P29" s="1"/>
      <c r="Q29" s="1"/>
      <c r="R29" s="79"/>
      <c r="S29" s="489">
        <f t="shared" si="6"/>
        <v>0</v>
      </c>
      <c r="T29" s="414"/>
      <c r="U29" s="1"/>
      <c r="V29" s="79"/>
      <c r="W29" s="79"/>
      <c r="X29" s="79"/>
      <c r="Y29" s="44"/>
      <c r="AA29" s="168"/>
    </row>
    <row r="30" spans="1:27" hidden="1" x14ac:dyDescent="0.25">
      <c r="B30" s="61"/>
      <c r="C30" s="858" t="s">
        <v>159</v>
      </c>
      <c r="D30" s="859"/>
      <c r="E30" s="859"/>
      <c r="F30" s="371">
        <v>0</v>
      </c>
      <c r="G30" s="371">
        <v>0</v>
      </c>
      <c r="H30" s="371">
        <v>0</v>
      </c>
      <c r="I30" s="371">
        <v>0</v>
      </c>
      <c r="J30" s="525">
        <v>0</v>
      </c>
      <c r="K30" s="525">
        <v>0</v>
      </c>
      <c r="L30" s="394">
        <f t="shared" si="15"/>
        <v>0</v>
      </c>
      <c r="M30" s="73"/>
      <c r="N30" s="1"/>
      <c r="O30" s="1"/>
      <c r="P30" s="1"/>
      <c r="Q30" s="1"/>
      <c r="R30" s="79"/>
      <c r="S30" s="489">
        <f t="shared" si="6"/>
        <v>0</v>
      </c>
      <c r="T30" s="414"/>
      <c r="U30" s="1"/>
      <c r="V30" s="79"/>
      <c r="W30" s="79"/>
      <c r="X30" s="79"/>
      <c r="Y30" s="44"/>
      <c r="AA30" s="168"/>
    </row>
    <row r="31" spans="1:27" ht="15.75" thickBot="1" x14ac:dyDescent="0.3">
      <c r="B31" s="62"/>
      <c r="C31" s="860" t="s">
        <v>160</v>
      </c>
      <c r="D31" s="861"/>
      <c r="E31" s="861"/>
      <c r="F31" s="372">
        <v>329436.48799999995</v>
      </c>
      <c r="G31" s="372">
        <v>344821</v>
      </c>
      <c r="H31" s="372">
        <v>344775</v>
      </c>
      <c r="I31" s="372">
        <v>344775</v>
      </c>
      <c r="J31" s="526">
        <v>337695</v>
      </c>
      <c r="K31" s="526">
        <v>337695</v>
      </c>
      <c r="L31" s="395">
        <f t="shared" si="15"/>
        <v>323535</v>
      </c>
      <c r="M31" s="73">
        <v>15059</v>
      </c>
      <c r="N31" s="1"/>
      <c r="O31" s="1"/>
      <c r="P31" s="1"/>
      <c r="Q31" s="1"/>
      <c r="R31" s="79">
        <v>239185</v>
      </c>
      <c r="S31" s="489">
        <f t="shared" si="6"/>
        <v>254244</v>
      </c>
      <c r="T31" s="414">
        <v>69291</v>
      </c>
      <c r="U31" s="1"/>
      <c r="V31" s="79"/>
      <c r="W31" s="79"/>
      <c r="X31" s="79"/>
      <c r="Y31" s="44"/>
      <c r="AA31" s="168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R32" si="17">F33+F37+F46+F64+F67</f>
        <v>4540446</v>
      </c>
      <c r="G32" s="369">
        <f t="shared" ref="G32:J32" si="18">G33+G37+G46+G64+G67</f>
        <v>4564216</v>
      </c>
      <c r="H32" s="369">
        <f t="shared" si="18"/>
        <v>4664194</v>
      </c>
      <c r="I32" s="369">
        <f t="shared" si="18"/>
        <v>4664194</v>
      </c>
      <c r="J32" s="523">
        <f t="shared" si="18"/>
        <v>4607500</v>
      </c>
      <c r="K32" s="523">
        <f t="shared" si="17"/>
        <v>4607500</v>
      </c>
      <c r="L32" s="392">
        <f t="shared" si="17"/>
        <v>4173966</v>
      </c>
      <c r="M32" s="84">
        <f t="shared" si="17"/>
        <v>362976</v>
      </c>
      <c r="N32" s="85">
        <f t="shared" si="17"/>
        <v>305834</v>
      </c>
      <c r="O32" s="85">
        <f t="shared" si="17"/>
        <v>371852</v>
      </c>
      <c r="P32" s="85">
        <f t="shared" si="17"/>
        <v>449043</v>
      </c>
      <c r="Q32" s="85">
        <f t="shared" si="17"/>
        <v>232163</v>
      </c>
      <c r="R32" s="88">
        <f t="shared" si="17"/>
        <v>249349</v>
      </c>
      <c r="S32" s="484">
        <f t="shared" si="6"/>
        <v>1971217</v>
      </c>
      <c r="T32" s="409">
        <f t="shared" ref="T32:Y32" si="19">T33+T37+T46+T64+T67</f>
        <v>247569</v>
      </c>
      <c r="U32" s="85">
        <f t="shared" si="19"/>
        <v>129832</v>
      </c>
      <c r="V32" s="88">
        <f t="shared" si="19"/>
        <v>756221</v>
      </c>
      <c r="W32" s="88">
        <f t="shared" si="19"/>
        <v>276860</v>
      </c>
      <c r="X32" s="88">
        <f t="shared" si="19"/>
        <v>469952</v>
      </c>
      <c r="Y32" s="89">
        <f t="shared" si="19"/>
        <v>322315</v>
      </c>
      <c r="AA32" s="168"/>
    </row>
    <row r="33" spans="1:28" x14ac:dyDescent="0.25">
      <c r="B33" s="122" t="s">
        <v>627</v>
      </c>
      <c r="C33" s="772" t="s">
        <v>163</v>
      </c>
      <c r="D33" s="773"/>
      <c r="E33" s="773"/>
      <c r="F33" s="364">
        <f t="shared" ref="F33:L33" si="20">F34+F35+F36</f>
        <v>252000</v>
      </c>
      <c r="G33" s="364">
        <f t="shared" si="20"/>
        <v>252000</v>
      </c>
      <c r="H33" s="364">
        <f t="shared" si="20"/>
        <v>252000</v>
      </c>
      <c r="I33" s="364">
        <f t="shared" si="20"/>
        <v>252000</v>
      </c>
      <c r="J33" s="518">
        <f t="shared" ref="J33" si="21">J34+J35+J36</f>
        <v>252000</v>
      </c>
      <c r="K33" s="518">
        <f t="shared" si="20"/>
        <v>252000</v>
      </c>
      <c r="L33" s="387">
        <f t="shared" si="20"/>
        <v>196166</v>
      </c>
      <c r="M33" s="116">
        <f t="shared" ref="M33:Y33" si="22">M34+M35+M36</f>
        <v>21019</v>
      </c>
      <c r="N33" s="117">
        <f t="shared" si="22"/>
        <v>18420</v>
      </c>
      <c r="O33" s="117">
        <f t="shared" si="22"/>
        <v>0</v>
      </c>
      <c r="P33" s="117">
        <f t="shared" si="22"/>
        <v>31670</v>
      </c>
      <c r="Q33" s="117">
        <f t="shared" si="22"/>
        <v>5450</v>
      </c>
      <c r="R33" s="120">
        <f t="shared" si="22"/>
        <v>11147</v>
      </c>
      <c r="S33" s="485">
        <f t="shared" si="6"/>
        <v>87706</v>
      </c>
      <c r="T33" s="410">
        <f t="shared" si="22"/>
        <v>0</v>
      </c>
      <c r="U33" s="117">
        <f t="shared" si="22"/>
        <v>8035</v>
      </c>
      <c r="V33" s="120">
        <f t="shared" si="22"/>
        <v>1600</v>
      </c>
      <c r="W33" s="120">
        <f t="shared" si="22"/>
        <v>53780</v>
      </c>
      <c r="X33" s="120">
        <f t="shared" si="22"/>
        <v>0</v>
      </c>
      <c r="Y33" s="121">
        <f t="shared" si="22"/>
        <v>45045</v>
      </c>
      <c r="AA33" s="168"/>
    </row>
    <row r="34" spans="1:28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SUM(L34:X34)</f>
        <v>0</v>
      </c>
      <c r="G34" s="367">
        <f>SUM(L34:X34)</f>
        <v>0</v>
      </c>
      <c r="H34" s="367">
        <f>SUM(L34:X34)</f>
        <v>0</v>
      </c>
      <c r="I34" s="367">
        <f>SUM(L34:X34)</f>
        <v>0</v>
      </c>
      <c r="J34" s="521">
        <f>SUM(L34:X34)</f>
        <v>0</v>
      </c>
      <c r="K34" s="521">
        <f>SUM(M34:Y34)</f>
        <v>0</v>
      </c>
      <c r="L34" s="390">
        <f>SUM(M34:Y34)</f>
        <v>0</v>
      </c>
      <c r="M34" s="75"/>
      <c r="N34" s="13"/>
      <c r="O34" s="13"/>
      <c r="P34" s="13"/>
      <c r="Q34" s="13"/>
      <c r="R34" s="80"/>
      <c r="S34" s="488">
        <f t="shared" si="6"/>
        <v>0</v>
      </c>
      <c r="T34" s="413"/>
      <c r="U34" s="13"/>
      <c r="V34" s="80"/>
      <c r="W34" s="80"/>
      <c r="X34" s="80"/>
      <c r="Y34" s="45"/>
      <c r="AA34" s="168"/>
    </row>
    <row r="35" spans="1:28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v>252000</v>
      </c>
      <c r="G35" s="367">
        <v>252000</v>
      </c>
      <c r="H35" s="367">
        <v>252000</v>
      </c>
      <c r="I35" s="367">
        <v>252000</v>
      </c>
      <c r="J35" s="521">
        <v>252000</v>
      </c>
      <c r="K35" s="521">
        <v>252000</v>
      </c>
      <c r="L35" s="390">
        <f>SUM(S35:Y35)</f>
        <v>196166</v>
      </c>
      <c r="M35" s="75">
        <v>21019</v>
      </c>
      <c r="N35" s="13">
        <v>18420</v>
      </c>
      <c r="O35" s="13"/>
      <c r="P35" s="13">
        <v>31670</v>
      </c>
      <c r="Q35" s="13">
        <v>5450</v>
      </c>
      <c r="R35" s="80">
        <v>11147</v>
      </c>
      <c r="S35" s="488">
        <f t="shared" si="6"/>
        <v>87706</v>
      </c>
      <c r="T35" s="413"/>
      <c r="U35" s="13">
        <v>8035</v>
      </c>
      <c r="V35" s="80">
        <v>1600</v>
      </c>
      <c r="W35" s="80">
        <v>53780</v>
      </c>
      <c r="X35" s="80"/>
      <c r="Y35" s="45">
        <v>45045</v>
      </c>
      <c r="Z35" s="183"/>
      <c r="AA35" s="168"/>
      <c r="AB35" s="183"/>
    </row>
    <row r="36" spans="1:28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SUM(L36:X36)</f>
        <v>0</v>
      </c>
      <c r="G36" s="367">
        <f>SUM(L36:X36)</f>
        <v>0</v>
      </c>
      <c r="H36" s="367">
        <f>SUM(L36:X36)</f>
        <v>0</v>
      </c>
      <c r="I36" s="367">
        <f>SUM(L36:X36)</f>
        <v>0</v>
      </c>
      <c r="J36" s="521">
        <f>SUM(L36:X36)</f>
        <v>0</v>
      </c>
      <c r="K36" s="521">
        <f>SUM(M36:Y36)</f>
        <v>0</v>
      </c>
      <c r="L36" s="390">
        <f>SUM(M36:Y36)</f>
        <v>0</v>
      </c>
      <c r="M36" s="75"/>
      <c r="N36" s="13"/>
      <c r="O36" s="13"/>
      <c r="P36" s="13"/>
      <c r="Q36" s="13"/>
      <c r="R36" s="80"/>
      <c r="S36" s="488">
        <f t="shared" si="6"/>
        <v>0</v>
      </c>
      <c r="T36" s="413"/>
      <c r="U36" s="13"/>
      <c r="V36" s="80"/>
      <c r="W36" s="80"/>
      <c r="X36" s="80"/>
      <c r="Y36" s="45"/>
      <c r="Z36" s="183"/>
      <c r="AA36" s="168"/>
    </row>
    <row r="37" spans="1:28" x14ac:dyDescent="0.25">
      <c r="B37" s="90" t="s">
        <v>631</v>
      </c>
      <c r="C37" s="799" t="s">
        <v>170</v>
      </c>
      <c r="D37" s="800"/>
      <c r="E37" s="800"/>
      <c r="F37" s="366">
        <f t="shared" ref="F37:L37" si="23">F38+F43</f>
        <v>1239600</v>
      </c>
      <c r="G37" s="366">
        <f t="shared" si="23"/>
        <v>1263370</v>
      </c>
      <c r="H37" s="366">
        <f t="shared" si="23"/>
        <v>996929</v>
      </c>
      <c r="I37" s="366">
        <f t="shared" si="23"/>
        <v>996929</v>
      </c>
      <c r="J37" s="520">
        <f t="shared" ref="J37" si="24">J38+J43</f>
        <v>1072000</v>
      </c>
      <c r="K37" s="520">
        <f t="shared" si="23"/>
        <v>1072000</v>
      </c>
      <c r="L37" s="389">
        <f t="shared" si="23"/>
        <v>1040758</v>
      </c>
      <c r="M37" s="92">
        <f t="shared" ref="M37:Y37" si="25">M38+M43</f>
        <v>116715</v>
      </c>
      <c r="N37" s="93">
        <f t="shared" si="25"/>
        <v>96229</v>
      </c>
      <c r="O37" s="93">
        <f t="shared" si="25"/>
        <v>151700</v>
      </c>
      <c r="P37" s="93">
        <f t="shared" si="25"/>
        <v>116861</v>
      </c>
      <c r="Q37" s="93">
        <f t="shared" si="25"/>
        <v>112779</v>
      </c>
      <c r="R37" s="96">
        <f t="shared" si="25"/>
        <v>46178</v>
      </c>
      <c r="S37" s="487">
        <f t="shared" si="6"/>
        <v>640462</v>
      </c>
      <c r="T37" s="412">
        <f t="shared" si="25"/>
        <v>65939</v>
      </c>
      <c r="U37" s="93">
        <f t="shared" si="25"/>
        <v>27394</v>
      </c>
      <c r="V37" s="96">
        <f t="shared" si="25"/>
        <v>43913</v>
      </c>
      <c r="W37" s="96">
        <f t="shared" si="25"/>
        <v>88383</v>
      </c>
      <c r="X37" s="96">
        <f t="shared" si="25"/>
        <v>27135</v>
      </c>
      <c r="Y37" s="97">
        <f t="shared" si="25"/>
        <v>147532</v>
      </c>
      <c r="Z37" s="183"/>
      <c r="AA37" s="168"/>
      <c r="AB37" s="41"/>
    </row>
    <row r="38" spans="1:28" s="41" customFormat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f t="shared" ref="F38:L38" si="26">SUM(F39:F42)</f>
        <v>939600</v>
      </c>
      <c r="G38" s="367">
        <f t="shared" si="26"/>
        <v>973370</v>
      </c>
      <c r="H38" s="367">
        <f t="shared" si="26"/>
        <v>713700</v>
      </c>
      <c r="I38" s="367">
        <f t="shared" si="26"/>
        <v>713700</v>
      </c>
      <c r="J38" s="521">
        <f t="shared" ref="J38" si="27">SUM(J39:J42)</f>
        <v>790000</v>
      </c>
      <c r="K38" s="521">
        <f t="shared" si="26"/>
        <v>790000</v>
      </c>
      <c r="L38" s="390">
        <f t="shared" si="26"/>
        <v>782672</v>
      </c>
      <c r="M38" s="75">
        <f t="shared" ref="M38:Y38" si="28">SUM(M39:M42)</f>
        <v>91900</v>
      </c>
      <c r="N38" s="13">
        <f t="shared" si="28"/>
        <v>74700</v>
      </c>
      <c r="O38" s="13">
        <f t="shared" si="28"/>
        <v>130772</v>
      </c>
      <c r="P38" s="13">
        <f t="shared" si="28"/>
        <v>95700</v>
      </c>
      <c r="Q38" s="13">
        <f t="shared" si="28"/>
        <v>81200</v>
      </c>
      <c r="R38" s="80">
        <f t="shared" si="28"/>
        <v>24700</v>
      </c>
      <c r="S38" s="488">
        <f t="shared" si="6"/>
        <v>498972</v>
      </c>
      <c r="T38" s="413">
        <f t="shared" si="28"/>
        <v>45700</v>
      </c>
      <c r="U38" s="13">
        <f t="shared" si="28"/>
        <v>18200</v>
      </c>
      <c r="V38" s="80">
        <f t="shared" si="28"/>
        <v>24700</v>
      </c>
      <c r="W38" s="80">
        <f t="shared" si="28"/>
        <v>52200</v>
      </c>
      <c r="X38" s="80">
        <f t="shared" si="28"/>
        <v>18200</v>
      </c>
      <c r="Y38" s="45">
        <f t="shared" si="28"/>
        <v>124700</v>
      </c>
      <c r="Z38" s="183"/>
      <c r="AA38" s="168"/>
    </row>
    <row r="39" spans="1:28" x14ac:dyDescent="0.25">
      <c r="B39" s="54"/>
      <c r="C39" s="293"/>
      <c r="D39" s="208" t="s">
        <v>1016</v>
      </c>
      <c r="E39" s="208"/>
      <c r="F39" s="373">
        <v>78000</v>
      </c>
      <c r="G39" s="373">
        <v>113200</v>
      </c>
      <c r="H39" s="373">
        <v>119700</v>
      </c>
      <c r="I39" s="373">
        <v>119700</v>
      </c>
      <c r="J39" s="527">
        <v>119700</v>
      </c>
      <c r="K39" s="527">
        <v>119700</v>
      </c>
      <c r="L39" s="396">
        <f t="shared" ref="L39:L42" si="29">SUM(S39:Y39)</f>
        <v>113200</v>
      </c>
      <c r="M39" s="73">
        <v>6500</v>
      </c>
      <c r="N39" s="1">
        <f>3200+6500</f>
        <v>9700</v>
      </c>
      <c r="O39" s="1">
        <f>6500+3200</f>
        <v>9700</v>
      </c>
      <c r="P39" s="1">
        <f>3200+6500</f>
        <v>9700</v>
      </c>
      <c r="Q39" s="1">
        <f>3200+13000</f>
        <v>16200</v>
      </c>
      <c r="R39" s="79">
        <f>6500+3200</f>
        <v>9700</v>
      </c>
      <c r="S39" s="489">
        <f t="shared" si="6"/>
        <v>61500</v>
      </c>
      <c r="T39" s="414">
        <v>9700</v>
      </c>
      <c r="U39" s="1">
        <v>3200</v>
      </c>
      <c r="V39" s="79">
        <v>9700</v>
      </c>
      <c r="W39" s="79">
        <f>13000+3200</f>
        <v>16200</v>
      </c>
      <c r="X39" s="79">
        <v>3200</v>
      </c>
      <c r="Y39" s="44">
        <v>9700</v>
      </c>
      <c r="Z39" s="183"/>
      <c r="AA39" s="168"/>
    </row>
    <row r="40" spans="1:28" x14ac:dyDescent="0.25">
      <c r="B40" s="54"/>
      <c r="C40" s="293"/>
      <c r="D40" s="208" t="s">
        <v>1017</v>
      </c>
      <c r="E40" s="208"/>
      <c r="F40" s="373">
        <v>36000</v>
      </c>
      <c r="G40" s="373">
        <v>36000</v>
      </c>
      <c r="H40" s="373">
        <v>36000</v>
      </c>
      <c r="I40" s="373">
        <v>36000</v>
      </c>
      <c r="J40" s="527">
        <v>36000</v>
      </c>
      <c r="K40" s="527">
        <v>36000</v>
      </c>
      <c r="L40" s="396">
        <f t="shared" si="29"/>
        <v>36000</v>
      </c>
      <c r="M40" s="73">
        <v>3000</v>
      </c>
      <c r="N40" s="1">
        <v>3000</v>
      </c>
      <c r="O40" s="1">
        <v>3000</v>
      </c>
      <c r="P40" s="1">
        <v>3000</v>
      </c>
      <c r="Q40" s="1">
        <v>3000</v>
      </c>
      <c r="R40" s="79">
        <v>3000</v>
      </c>
      <c r="S40" s="489">
        <f t="shared" si="6"/>
        <v>18000</v>
      </c>
      <c r="T40" s="414">
        <v>3000</v>
      </c>
      <c r="U40" s="1">
        <v>3000</v>
      </c>
      <c r="V40" s="79">
        <v>3000</v>
      </c>
      <c r="W40" s="79">
        <v>3000</v>
      </c>
      <c r="X40" s="79">
        <v>3000</v>
      </c>
      <c r="Y40" s="44">
        <v>3000</v>
      </c>
      <c r="Z40" s="183"/>
      <c r="AA40" s="168"/>
    </row>
    <row r="41" spans="1:28" x14ac:dyDescent="0.25">
      <c r="B41" s="54"/>
      <c r="C41" s="293"/>
      <c r="D41" s="208" t="s">
        <v>1018</v>
      </c>
      <c r="E41" s="208"/>
      <c r="F41" s="373">
        <v>825600</v>
      </c>
      <c r="G41" s="373">
        <v>816170</v>
      </c>
      <c r="H41" s="373">
        <v>550000</v>
      </c>
      <c r="I41" s="373">
        <v>550000</v>
      </c>
      <c r="J41" s="527">
        <v>626300</v>
      </c>
      <c r="K41" s="527">
        <v>626300</v>
      </c>
      <c r="L41" s="396">
        <f t="shared" si="29"/>
        <v>625472</v>
      </c>
      <c r="M41" s="73">
        <v>82400</v>
      </c>
      <c r="N41" s="1">
        <f>12000+50000</f>
        <v>62000</v>
      </c>
      <c r="O41" s="1">
        <f>12000+48072+50000</f>
        <v>110072</v>
      </c>
      <c r="P41" s="1">
        <f>50000+21000+12000</f>
        <v>83000</v>
      </c>
      <c r="Q41" s="1">
        <f>12000+50000</f>
        <v>62000</v>
      </c>
      <c r="R41" s="79">
        <v>12000</v>
      </c>
      <c r="S41" s="489">
        <f t="shared" si="6"/>
        <v>411472</v>
      </c>
      <c r="T41" s="414">
        <v>33000</v>
      </c>
      <c r="U41" s="1">
        <v>12000</v>
      </c>
      <c r="V41" s="79">
        <v>12000</v>
      </c>
      <c r="W41" s="79">
        <f>12000+21000</f>
        <v>33000</v>
      </c>
      <c r="X41" s="79">
        <v>12000</v>
      </c>
      <c r="Y41" s="44">
        <v>112000</v>
      </c>
      <c r="Z41" s="183"/>
      <c r="AA41" s="168"/>
    </row>
    <row r="42" spans="1:28" x14ac:dyDescent="0.25">
      <c r="B42" s="54"/>
      <c r="C42" s="293"/>
      <c r="D42" s="208" t="s">
        <v>1080</v>
      </c>
      <c r="E42" s="208"/>
      <c r="F42" s="373">
        <v>0</v>
      </c>
      <c r="G42" s="373">
        <v>8000</v>
      </c>
      <c r="H42" s="373">
        <v>8000</v>
      </c>
      <c r="I42" s="373">
        <v>8000</v>
      </c>
      <c r="J42" s="527">
        <v>8000</v>
      </c>
      <c r="K42" s="527">
        <v>8000</v>
      </c>
      <c r="L42" s="396">
        <f t="shared" si="29"/>
        <v>8000</v>
      </c>
      <c r="M42" s="73"/>
      <c r="N42" s="1"/>
      <c r="O42" s="1">
        <v>8000</v>
      </c>
      <c r="P42" s="1"/>
      <c r="Q42" s="1"/>
      <c r="R42" s="79"/>
      <c r="S42" s="489">
        <f t="shared" si="6"/>
        <v>8000</v>
      </c>
      <c r="T42" s="414"/>
      <c r="U42" s="1"/>
      <c r="V42" s="79"/>
      <c r="W42" s="79"/>
      <c r="X42" s="79"/>
      <c r="Y42" s="44"/>
      <c r="Z42" s="183"/>
      <c r="AA42" s="168"/>
    </row>
    <row r="43" spans="1:28" s="41" customFormat="1" x14ac:dyDescent="0.25">
      <c r="A43" s="125" t="s">
        <v>173</v>
      </c>
      <c r="B43" s="52" t="s">
        <v>633</v>
      </c>
      <c r="C43" s="823" t="s">
        <v>174</v>
      </c>
      <c r="D43" s="824"/>
      <c r="E43" s="824"/>
      <c r="F43" s="367">
        <f t="shared" ref="F43:L43" si="30">SUM(F44:F45)</f>
        <v>300000</v>
      </c>
      <c r="G43" s="367">
        <f t="shared" si="30"/>
        <v>290000</v>
      </c>
      <c r="H43" s="367">
        <f t="shared" si="30"/>
        <v>283229</v>
      </c>
      <c r="I43" s="367">
        <f t="shared" si="30"/>
        <v>283229</v>
      </c>
      <c r="J43" s="521">
        <f t="shared" ref="J43" si="31">SUM(J44:J45)</f>
        <v>282000</v>
      </c>
      <c r="K43" s="521">
        <f t="shared" si="30"/>
        <v>282000</v>
      </c>
      <c r="L43" s="390">
        <f t="shared" si="30"/>
        <v>258086</v>
      </c>
      <c r="M43" s="75">
        <f t="shared" ref="M43:Y43" si="32">SUM(M44:M45)</f>
        <v>24815</v>
      </c>
      <c r="N43" s="13">
        <f t="shared" si="32"/>
        <v>21529</v>
      </c>
      <c r="O43" s="13">
        <f t="shared" si="32"/>
        <v>20928</v>
      </c>
      <c r="P43" s="13">
        <f t="shared" si="32"/>
        <v>21161</v>
      </c>
      <c r="Q43" s="13">
        <f t="shared" si="32"/>
        <v>31579</v>
      </c>
      <c r="R43" s="80">
        <f t="shared" si="32"/>
        <v>21478</v>
      </c>
      <c r="S43" s="488">
        <f t="shared" si="6"/>
        <v>141490</v>
      </c>
      <c r="T43" s="413">
        <f t="shared" si="32"/>
        <v>20239</v>
      </c>
      <c r="U43" s="13">
        <f t="shared" si="32"/>
        <v>9194</v>
      </c>
      <c r="V43" s="80">
        <f t="shared" si="32"/>
        <v>19213</v>
      </c>
      <c r="W43" s="80">
        <f t="shared" si="32"/>
        <v>36183</v>
      </c>
      <c r="X43" s="80">
        <f t="shared" si="32"/>
        <v>8935</v>
      </c>
      <c r="Y43" s="45">
        <f t="shared" si="32"/>
        <v>22832</v>
      </c>
      <c r="Z43" s="183"/>
      <c r="AA43" s="168"/>
    </row>
    <row r="44" spans="1:28" x14ac:dyDescent="0.25">
      <c r="B44" s="54"/>
      <c r="C44" s="293"/>
      <c r="D44" s="208" t="s">
        <v>1019</v>
      </c>
      <c r="E44" s="208"/>
      <c r="F44" s="373">
        <v>150000</v>
      </c>
      <c r="G44" s="373">
        <v>124000</v>
      </c>
      <c r="H44" s="373">
        <v>122364</v>
      </c>
      <c r="I44" s="373">
        <v>122364</v>
      </c>
      <c r="J44" s="527">
        <v>121000</v>
      </c>
      <c r="K44" s="527">
        <v>121000</v>
      </c>
      <c r="L44" s="396">
        <f t="shared" ref="L44:L45" si="33">SUM(S44:Y44)</f>
        <v>117185</v>
      </c>
      <c r="M44" s="73">
        <v>13435</v>
      </c>
      <c r="N44" s="1">
        <v>10127</v>
      </c>
      <c r="O44" s="1">
        <v>8748</v>
      </c>
      <c r="P44" s="1">
        <v>9781</v>
      </c>
      <c r="Q44" s="1">
        <v>8819</v>
      </c>
      <c r="R44" s="79">
        <v>10098</v>
      </c>
      <c r="S44" s="489">
        <f t="shared" si="6"/>
        <v>61008</v>
      </c>
      <c r="T44" s="414">
        <v>8856</v>
      </c>
      <c r="U44" s="1">
        <v>9194</v>
      </c>
      <c r="V44" s="79">
        <v>7833</v>
      </c>
      <c r="W44" s="79">
        <v>11079</v>
      </c>
      <c r="X44" s="79">
        <v>8935</v>
      </c>
      <c r="Y44" s="44">
        <v>10280</v>
      </c>
      <c r="Z44" s="183"/>
      <c r="AA44" s="168"/>
    </row>
    <row r="45" spans="1:28" x14ac:dyDescent="0.25">
      <c r="B45" s="54"/>
      <c r="C45" s="293"/>
      <c r="D45" s="208" t="s">
        <v>1020</v>
      </c>
      <c r="E45" s="208"/>
      <c r="F45" s="373">
        <v>150000</v>
      </c>
      <c r="G45" s="373">
        <v>166000</v>
      </c>
      <c r="H45" s="373">
        <v>160865</v>
      </c>
      <c r="I45" s="373">
        <v>160865</v>
      </c>
      <c r="J45" s="527">
        <v>161000</v>
      </c>
      <c r="K45" s="527">
        <v>161000</v>
      </c>
      <c r="L45" s="396">
        <f t="shared" si="33"/>
        <v>140901</v>
      </c>
      <c r="M45" s="73">
        <v>11380</v>
      </c>
      <c r="N45" s="1">
        <v>11402</v>
      </c>
      <c r="O45" s="1">
        <v>12180</v>
      </c>
      <c r="P45" s="1">
        <v>11380</v>
      </c>
      <c r="Q45" s="1">
        <v>22760</v>
      </c>
      <c r="R45" s="79">
        <v>11380</v>
      </c>
      <c r="S45" s="489">
        <f t="shared" si="6"/>
        <v>80482</v>
      </c>
      <c r="T45" s="414">
        <v>11383</v>
      </c>
      <c r="U45" s="1"/>
      <c r="V45" s="79">
        <v>11380</v>
      </c>
      <c r="W45" s="79">
        <v>25104</v>
      </c>
      <c r="X45" s="79"/>
      <c r="Y45" s="44">
        <v>12552</v>
      </c>
      <c r="Z45" s="183"/>
      <c r="AA45" s="168"/>
    </row>
    <row r="46" spans="1:28" x14ac:dyDescent="0.25">
      <c r="B46" s="90" t="s">
        <v>634</v>
      </c>
      <c r="C46" s="799" t="s">
        <v>175</v>
      </c>
      <c r="D46" s="800"/>
      <c r="E46" s="800"/>
      <c r="F46" s="366">
        <f t="shared" ref="F46:R46" si="34">F47+F48+F49+F50+F51+F54+F57</f>
        <v>2294604</v>
      </c>
      <c r="G46" s="366">
        <f t="shared" ref="G46:J46" si="35">G47+G48+G49+G50+G51+G54+G57</f>
        <v>2294604</v>
      </c>
      <c r="H46" s="366">
        <f t="shared" si="35"/>
        <v>2595265</v>
      </c>
      <c r="I46" s="366">
        <f t="shared" si="35"/>
        <v>2595265</v>
      </c>
      <c r="J46" s="520">
        <f t="shared" si="35"/>
        <v>2463500</v>
      </c>
      <c r="K46" s="520">
        <f t="shared" si="34"/>
        <v>2461500</v>
      </c>
      <c r="L46" s="389">
        <f t="shared" si="34"/>
        <v>2290768</v>
      </c>
      <c r="M46" s="92">
        <f t="shared" si="34"/>
        <v>161798</v>
      </c>
      <c r="N46" s="93">
        <f t="shared" si="34"/>
        <v>146249</v>
      </c>
      <c r="O46" s="93">
        <f t="shared" si="34"/>
        <v>142535</v>
      </c>
      <c r="P46" s="93">
        <f t="shared" si="34"/>
        <v>216105</v>
      </c>
      <c r="Q46" s="93">
        <f t="shared" si="34"/>
        <v>58469</v>
      </c>
      <c r="R46" s="96">
        <f t="shared" si="34"/>
        <v>172077</v>
      </c>
      <c r="S46" s="487">
        <f t="shared" si="6"/>
        <v>897233</v>
      </c>
      <c r="T46" s="412">
        <f t="shared" ref="T46:Y46" si="36">T47+T48+T49+T50+T51+T54+T57</f>
        <v>111281</v>
      </c>
      <c r="U46" s="93">
        <f t="shared" si="36"/>
        <v>80534</v>
      </c>
      <c r="V46" s="96">
        <f t="shared" si="36"/>
        <v>686721</v>
      </c>
      <c r="W46" s="96">
        <f t="shared" si="36"/>
        <v>71587</v>
      </c>
      <c r="X46" s="96">
        <f t="shared" si="36"/>
        <v>390960</v>
      </c>
      <c r="Y46" s="97">
        <f t="shared" si="36"/>
        <v>52452</v>
      </c>
      <c r="Z46" s="183"/>
      <c r="AA46" s="168"/>
    </row>
    <row r="47" spans="1:28" s="41" customFormat="1" hidden="1" x14ac:dyDescent="0.25">
      <c r="A47" s="125" t="s">
        <v>176</v>
      </c>
      <c r="B47" s="52" t="s">
        <v>635</v>
      </c>
      <c r="C47" s="823" t="s">
        <v>177</v>
      </c>
      <c r="D47" s="824"/>
      <c r="E47" s="824"/>
      <c r="F47" s="367">
        <f>SUM(L47:X47)</f>
        <v>0</v>
      </c>
      <c r="G47" s="367">
        <f>SUM(L47:X47)</f>
        <v>0</v>
      </c>
      <c r="H47" s="367">
        <f>SUM(L47:X47)</f>
        <v>0</v>
      </c>
      <c r="I47" s="367">
        <f>SUM(L47:X47)</f>
        <v>0</v>
      </c>
      <c r="J47" s="521">
        <f>SUM(L47:X47)</f>
        <v>0</v>
      </c>
      <c r="K47" s="521">
        <f>SUM(M47:Y47)</f>
        <v>0</v>
      </c>
      <c r="L47" s="390">
        <f>SUM(M47:Y47)</f>
        <v>0</v>
      </c>
      <c r="M47" s="75"/>
      <c r="N47" s="13"/>
      <c r="O47" s="13"/>
      <c r="P47" s="13"/>
      <c r="Q47" s="13"/>
      <c r="R47" s="80"/>
      <c r="S47" s="488">
        <f t="shared" si="6"/>
        <v>0</v>
      </c>
      <c r="T47" s="413"/>
      <c r="U47" s="13"/>
      <c r="V47" s="80"/>
      <c r="W47" s="80"/>
      <c r="X47" s="80"/>
      <c r="Y47" s="45"/>
      <c r="Z47" s="183"/>
      <c r="AA47" s="168"/>
      <c r="AB47" s="17">
        <f t="shared" ref="AB47:AB53" si="37">AA47/7*12</f>
        <v>0</v>
      </c>
    </row>
    <row r="48" spans="1:28" s="41" customFormat="1" hidden="1" x14ac:dyDescent="0.25">
      <c r="A48" s="125" t="s">
        <v>178</v>
      </c>
      <c r="B48" s="52" t="s">
        <v>636</v>
      </c>
      <c r="C48" s="823" t="s">
        <v>179</v>
      </c>
      <c r="D48" s="824"/>
      <c r="E48" s="824"/>
      <c r="F48" s="367">
        <f>SUM(L48:X48)</f>
        <v>0</v>
      </c>
      <c r="G48" s="367">
        <f>SUM(L48:X48)</f>
        <v>0</v>
      </c>
      <c r="H48" s="367">
        <f>SUM(L48:X48)</f>
        <v>0</v>
      </c>
      <c r="I48" s="367">
        <f>SUM(L48:X48)</f>
        <v>0</v>
      </c>
      <c r="J48" s="521">
        <f>SUM(L48:X48)</f>
        <v>0</v>
      </c>
      <c r="K48" s="521">
        <f>SUM(M48:Y48)</f>
        <v>0</v>
      </c>
      <c r="L48" s="390">
        <f>SUM(M48:Y48)</f>
        <v>0</v>
      </c>
      <c r="M48" s="75"/>
      <c r="N48" s="13"/>
      <c r="O48" s="13"/>
      <c r="P48" s="13"/>
      <c r="Q48" s="13"/>
      <c r="R48" s="80"/>
      <c r="S48" s="488">
        <f t="shared" si="6"/>
        <v>0</v>
      </c>
      <c r="T48" s="413"/>
      <c r="U48" s="13"/>
      <c r="V48" s="80"/>
      <c r="W48" s="80"/>
      <c r="X48" s="80"/>
      <c r="Y48" s="45"/>
      <c r="Z48" s="183"/>
      <c r="AA48" s="168"/>
      <c r="AB48" s="17">
        <f t="shared" si="37"/>
        <v>0</v>
      </c>
    </row>
    <row r="49" spans="1:28" s="41" customFormat="1" x14ac:dyDescent="0.25">
      <c r="A49" s="125" t="s">
        <v>180</v>
      </c>
      <c r="B49" s="52" t="s">
        <v>637</v>
      </c>
      <c r="C49" s="823" t="s">
        <v>181</v>
      </c>
      <c r="D49" s="824"/>
      <c r="E49" s="824"/>
      <c r="F49" s="367">
        <v>438000</v>
      </c>
      <c r="G49" s="367">
        <v>438000</v>
      </c>
      <c r="H49" s="367">
        <v>438000</v>
      </c>
      <c r="I49" s="367">
        <v>438000</v>
      </c>
      <c r="J49" s="521">
        <v>256000</v>
      </c>
      <c r="K49" s="521">
        <v>256000</v>
      </c>
      <c r="L49" s="390">
        <f>SUM(S49:Y49)</f>
        <v>215700</v>
      </c>
      <c r="M49" s="75">
        <v>32627</v>
      </c>
      <c r="N49" s="13"/>
      <c r="O49" s="13">
        <v>40376</v>
      </c>
      <c r="P49" s="13"/>
      <c r="Q49" s="13">
        <v>31810</v>
      </c>
      <c r="R49" s="80"/>
      <c r="S49" s="488">
        <f t="shared" si="6"/>
        <v>104813</v>
      </c>
      <c r="T49" s="413">
        <v>43257</v>
      </c>
      <c r="U49" s="13"/>
      <c r="V49" s="80">
        <v>31150</v>
      </c>
      <c r="W49" s="80"/>
      <c r="X49" s="80">
        <v>36480</v>
      </c>
      <c r="Y49" s="45"/>
      <c r="Z49" s="183"/>
      <c r="AA49" s="168"/>
      <c r="AB49" s="17"/>
    </row>
    <row r="50" spans="1:28" s="41" customFormat="1" hidden="1" x14ac:dyDescent="0.25">
      <c r="A50" s="125" t="s">
        <v>182</v>
      </c>
      <c r="B50" s="52" t="s">
        <v>638</v>
      </c>
      <c r="C50" s="823" t="s">
        <v>183</v>
      </c>
      <c r="D50" s="824"/>
      <c r="E50" s="824"/>
      <c r="F50" s="367">
        <f>SUM(L50:X50)</f>
        <v>0</v>
      </c>
      <c r="G50" s="367">
        <f>SUM(L50:X50)</f>
        <v>0</v>
      </c>
      <c r="H50" s="367">
        <f>SUM(L50:X50)</f>
        <v>0</v>
      </c>
      <c r="I50" s="367">
        <f>SUM(L50:X50)</f>
        <v>0</v>
      </c>
      <c r="J50" s="521">
        <f>SUM(L50:X50)</f>
        <v>0</v>
      </c>
      <c r="K50" s="521">
        <f>SUM(M50:Y50)</f>
        <v>0</v>
      </c>
      <c r="L50" s="390">
        <f>SUM(M50:Y50)</f>
        <v>0</v>
      </c>
      <c r="M50" s="75"/>
      <c r="N50" s="13"/>
      <c r="O50" s="13"/>
      <c r="P50" s="13"/>
      <c r="Q50" s="13"/>
      <c r="R50" s="80"/>
      <c r="S50" s="488">
        <f t="shared" si="6"/>
        <v>0</v>
      </c>
      <c r="T50" s="413"/>
      <c r="U50" s="13"/>
      <c r="V50" s="80"/>
      <c r="W50" s="80"/>
      <c r="X50" s="80"/>
      <c r="Y50" s="45"/>
      <c r="Z50" s="183"/>
      <c r="AA50" s="168"/>
      <c r="AB50" s="17">
        <f t="shared" si="37"/>
        <v>0</v>
      </c>
    </row>
    <row r="51" spans="1:28" s="18" customFormat="1" x14ac:dyDescent="0.25">
      <c r="A51" s="125" t="s">
        <v>184</v>
      </c>
      <c r="B51" s="52" t="s">
        <v>639</v>
      </c>
      <c r="C51" s="823" t="s">
        <v>185</v>
      </c>
      <c r="D51" s="824"/>
      <c r="E51" s="824"/>
      <c r="F51" s="367">
        <f t="shared" ref="F51:R51" si="38">F52+F53</f>
        <v>715940</v>
      </c>
      <c r="G51" s="367">
        <f t="shared" ref="G51:J51" si="39">G52+G53</f>
        <v>715940</v>
      </c>
      <c r="H51" s="367">
        <f t="shared" si="39"/>
        <v>1029765</v>
      </c>
      <c r="I51" s="367">
        <f t="shared" si="39"/>
        <v>1029765</v>
      </c>
      <c r="J51" s="521">
        <f t="shared" si="39"/>
        <v>1080000</v>
      </c>
      <c r="K51" s="521">
        <f t="shared" si="38"/>
        <v>1080000</v>
      </c>
      <c r="L51" s="390">
        <f t="shared" si="38"/>
        <v>1047531</v>
      </c>
      <c r="M51" s="75">
        <f t="shared" si="38"/>
        <v>0</v>
      </c>
      <c r="N51" s="13">
        <f t="shared" si="38"/>
        <v>43140</v>
      </c>
      <c r="O51" s="13">
        <f t="shared" si="38"/>
        <v>0</v>
      </c>
      <c r="P51" s="13">
        <f t="shared" si="38"/>
        <v>137515</v>
      </c>
      <c r="Q51" s="13">
        <f t="shared" si="38"/>
        <v>0</v>
      </c>
      <c r="R51" s="80">
        <f t="shared" si="38"/>
        <v>0</v>
      </c>
      <c r="S51" s="488">
        <f t="shared" si="6"/>
        <v>180655</v>
      </c>
      <c r="T51" s="413">
        <f t="shared" ref="T51:Y51" si="40">T52+T53</f>
        <v>0</v>
      </c>
      <c r="U51" s="13">
        <f t="shared" si="40"/>
        <v>0</v>
      </c>
      <c r="V51" s="80">
        <f t="shared" si="40"/>
        <v>581381</v>
      </c>
      <c r="W51" s="80">
        <f t="shared" si="40"/>
        <v>0</v>
      </c>
      <c r="X51" s="80">
        <f t="shared" si="40"/>
        <v>285495</v>
      </c>
      <c r="Y51" s="45">
        <f t="shared" si="40"/>
        <v>0</v>
      </c>
      <c r="Z51" s="183"/>
      <c r="AA51" s="168"/>
      <c r="AB51" s="17"/>
    </row>
    <row r="52" spans="1:28" s="189" customFormat="1" x14ac:dyDescent="0.25">
      <c r="A52" s="308"/>
      <c r="B52" s="169"/>
      <c r="C52" s="213"/>
      <c r="D52" s="814" t="s">
        <v>186</v>
      </c>
      <c r="E52" s="814"/>
      <c r="F52" s="365">
        <v>715940</v>
      </c>
      <c r="G52" s="365">
        <v>715940</v>
      </c>
      <c r="H52" s="365">
        <v>1029765</v>
      </c>
      <c r="I52" s="365">
        <v>1029765</v>
      </c>
      <c r="J52" s="519">
        <v>1080000</v>
      </c>
      <c r="K52" s="519">
        <v>1080000</v>
      </c>
      <c r="L52" s="388">
        <f t="shared" ref="L52" si="41">SUM(S52:Y52)</f>
        <v>1047531</v>
      </c>
      <c r="M52" s="179"/>
      <c r="N52" s="173">
        <v>43140</v>
      </c>
      <c r="O52" s="173"/>
      <c r="P52" s="173">
        <v>137515</v>
      </c>
      <c r="Q52" s="173"/>
      <c r="R52" s="174"/>
      <c r="S52" s="486">
        <f t="shared" si="6"/>
        <v>180655</v>
      </c>
      <c r="T52" s="411"/>
      <c r="U52" s="173"/>
      <c r="V52" s="174">
        <v>581381</v>
      </c>
      <c r="W52" s="174"/>
      <c r="X52" s="174">
        <v>285495</v>
      </c>
      <c r="Y52" s="175"/>
      <c r="Z52" s="183"/>
      <c r="AA52" s="168"/>
      <c r="AB52" s="17"/>
    </row>
    <row r="53" spans="1:28" hidden="1" x14ac:dyDescent="0.25">
      <c r="B53" s="54"/>
      <c r="C53" s="237"/>
      <c r="D53" s="801" t="s">
        <v>187</v>
      </c>
      <c r="E53" s="801"/>
      <c r="F53" s="373">
        <f>SUM(L53:X53)</f>
        <v>0</v>
      </c>
      <c r="G53" s="373">
        <f>SUM(L53:X53)</f>
        <v>0</v>
      </c>
      <c r="H53" s="373">
        <f>SUM(L53:X53)</f>
        <v>0</v>
      </c>
      <c r="I53" s="373">
        <f>SUM(L53:X53)</f>
        <v>0</v>
      </c>
      <c r="J53" s="527">
        <f>SUM(L53:X53)</f>
        <v>0</v>
      </c>
      <c r="K53" s="527">
        <f>SUM(M53:Y53)</f>
        <v>0</v>
      </c>
      <c r="L53" s="396">
        <f>SUM(M53:Y53)</f>
        <v>0</v>
      </c>
      <c r="M53" s="73"/>
      <c r="N53" s="1"/>
      <c r="O53" s="1"/>
      <c r="P53" s="1"/>
      <c r="Q53" s="1"/>
      <c r="R53" s="79"/>
      <c r="S53" s="489">
        <f t="shared" si="6"/>
        <v>0</v>
      </c>
      <c r="T53" s="414"/>
      <c r="U53" s="1"/>
      <c r="V53" s="79"/>
      <c r="W53" s="79"/>
      <c r="X53" s="79"/>
      <c r="Y53" s="44"/>
      <c r="Z53" s="183"/>
      <c r="AA53" s="168"/>
      <c r="AB53" s="17">
        <f t="shared" si="37"/>
        <v>0</v>
      </c>
    </row>
    <row r="54" spans="1:28" s="41" customFormat="1" x14ac:dyDescent="0.25">
      <c r="A54" s="125" t="s">
        <v>188</v>
      </c>
      <c r="B54" s="52" t="s">
        <v>640</v>
      </c>
      <c r="C54" s="832" t="s">
        <v>189</v>
      </c>
      <c r="D54" s="833"/>
      <c r="E54" s="833"/>
      <c r="F54" s="367">
        <f t="shared" ref="F54:L54" si="42">SUM(F55:F56)</f>
        <v>127500</v>
      </c>
      <c r="G54" s="367">
        <f t="shared" si="42"/>
        <v>127500</v>
      </c>
      <c r="H54" s="367">
        <f t="shared" si="42"/>
        <v>127500</v>
      </c>
      <c r="I54" s="367">
        <f t="shared" si="42"/>
        <v>127500</v>
      </c>
      <c r="J54" s="521">
        <f t="shared" ref="J54" si="43">SUM(J55:J56)</f>
        <v>127500</v>
      </c>
      <c r="K54" s="521">
        <f t="shared" si="42"/>
        <v>127500</v>
      </c>
      <c r="L54" s="390">
        <f t="shared" si="42"/>
        <v>117524</v>
      </c>
      <c r="M54" s="75">
        <f t="shared" ref="M54:Y54" si="44">SUM(M55:M56)</f>
        <v>0</v>
      </c>
      <c r="N54" s="13">
        <f t="shared" si="44"/>
        <v>22750</v>
      </c>
      <c r="O54" s="13">
        <f t="shared" si="44"/>
        <v>72024</v>
      </c>
      <c r="P54" s="13">
        <f t="shared" si="44"/>
        <v>0</v>
      </c>
      <c r="Q54" s="13">
        <f t="shared" si="44"/>
        <v>0</v>
      </c>
      <c r="R54" s="80">
        <f t="shared" si="44"/>
        <v>0</v>
      </c>
      <c r="S54" s="488">
        <f t="shared" si="6"/>
        <v>94774</v>
      </c>
      <c r="T54" s="413">
        <f t="shared" si="44"/>
        <v>0</v>
      </c>
      <c r="U54" s="13">
        <f t="shared" si="44"/>
        <v>22750</v>
      </c>
      <c r="V54" s="80">
        <f t="shared" si="44"/>
        <v>0</v>
      </c>
      <c r="W54" s="80">
        <f t="shared" si="44"/>
        <v>0</v>
      </c>
      <c r="X54" s="80">
        <f t="shared" si="44"/>
        <v>0</v>
      </c>
      <c r="Y54" s="45">
        <f t="shared" si="44"/>
        <v>0</v>
      </c>
      <c r="Z54" s="183"/>
      <c r="AA54" s="168"/>
      <c r="AB54" s="17"/>
    </row>
    <row r="55" spans="1:28" x14ac:dyDescent="0.25">
      <c r="B55" s="54"/>
      <c r="C55" s="237"/>
      <c r="D55" s="294" t="s">
        <v>1021</v>
      </c>
      <c r="E55" s="294"/>
      <c r="F55" s="373">
        <v>82000</v>
      </c>
      <c r="G55" s="373">
        <v>82000</v>
      </c>
      <c r="H55" s="373">
        <v>82000</v>
      </c>
      <c r="I55" s="373">
        <v>82000</v>
      </c>
      <c r="J55" s="527">
        <v>82000</v>
      </c>
      <c r="K55" s="527">
        <v>82000</v>
      </c>
      <c r="L55" s="396">
        <f t="shared" ref="L55:L56" si="45">SUM(S55:Y55)</f>
        <v>72024</v>
      </c>
      <c r="M55" s="73"/>
      <c r="N55" s="1"/>
      <c r="O55" s="1">
        <v>72024</v>
      </c>
      <c r="P55" s="1"/>
      <c r="Q55" s="1"/>
      <c r="R55" s="79"/>
      <c r="S55" s="489">
        <f t="shared" si="6"/>
        <v>72024</v>
      </c>
      <c r="T55" s="414"/>
      <c r="U55" s="1"/>
      <c r="V55" s="79"/>
      <c r="W55" s="79"/>
      <c r="X55" s="79"/>
      <c r="Y55" s="44"/>
      <c r="Z55" s="183"/>
      <c r="AA55" s="168"/>
    </row>
    <row r="56" spans="1:28" x14ac:dyDescent="0.25">
      <c r="B56" s="54"/>
      <c r="C56" s="237"/>
      <c r="D56" s="294" t="s">
        <v>999</v>
      </c>
      <c r="E56" s="294"/>
      <c r="F56" s="373">
        <v>45500</v>
      </c>
      <c r="G56" s="373">
        <v>45500</v>
      </c>
      <c r="H56" s="373">
        <v>45500</v>
      </c>
      <c r="I56" s="373">
        <v>45500</v>
      </c>
      <c r="J56" s="527">
        <v>45500</v>
      </c>
      <c r="K56" s="527">
        <v>45500</v>
      </c>
      <c r="L56" s="396">
        <f t="shared" si="45"/>
        <v>45500</v>
      </c>
      <c r="M56" s="73"/>
      <c r="N56" s="1">
        <v>22750</v>
      </c>
      <c r="O56" s="1"/>
      <c r="P56" s="1"/>
      <c r="Q56" s="1"/>
      <c r="R56" s="79"/>
      <c r="S56" s="489">
        <f t="shared" si="6"/>
        <v>22750</v>
      </c>
      <c r="T56" s="414"/>
      <c r="U56" s="1">
        <v>22750</v>
      </c>
      <c r="V56" s="79"/>
      <c r="W56" s="79"/>
      <c r="X56" s="79"/>
      <c r="Y56" s="44"/>
      <c r="Z56" s="183"/>
      <c r="AA56" s="168"/>
    </row>
    <row r="57" spans="1:28" s="41" customFormat="1" x14ac:dyDescent="0.25">
      <c r="A57" s="125" t="s">
        <v>190</v>
      </c>
      <c r="B57" s="52" t="s">
        <v>641</v>
      </c>
      <c r="C57" s="832" t="s">
        <v>191</v>
      </c>
      <c r="D57" s="833"/>
      <c r="E57" s="833"/>
      <c r="F57" s="367">
        <f t="shared" ref="F57:L57" si="46">SUM(F58:F63)</f>
        <v>1013164</v>
      </c>
      <c r="G57" s="367">
        <f t="shared" si="46"/>
        <v>1013164</v>
      </c>
      <c r="H57" s="367">
        <f t="shared" si="46"/>
        <v>1000000</v>
      </c>
      <c r="I57" s="367">
        <f t="shared" si="46"/>
        <v>1000000</v>
      </c>
      <c r="J57" s="521">
        <f t="shared" ref="J57" si="47">SUM(J58:J63)</f>
        <v>1000000</v>
      </c>
      <c r="K57" s="521">
        <f t="shared" si="46"/>
        <v>998000</v>
      </c>
      <c r="L57" s="390">
        <f t="shared" si="46"/>
        <v>910013</v>
      </c>
      <c r="M57" s="75">
        <f t="shared" ref="M57:Y57" si="48">SUM(M58:M63)</f>
        <v>129171</v>
      </c>
      <c r="N57" s="13">
        <f t="shared" si="48"/>
        <v>80359</v>
      </c>
      <c r="O57" s="13">
        <f t="shared" si="48"/>
        <v>30135</v>
      </c>
      <c r="P57" s="13">
        <f t="shared" si="48"/>
        <v>78590</v>
      </c>
      <c r="Q57" s="13">
        <f t="shared" si="48"/>
        <v>26659</v>
      </c>
      <c r="R57" s="80">
        <f t="shared" si="48"/>
        <v>172077</v>
      </c>
      <c r="S57" s="488">
        <f t="shared" si="6"/>
        <v>516991</v>
      </c>
      <c r="T57" s="413">
        <f t="shared" si="48"/>
        <v>68024</v>
      </c>
      <c r="U57" s="13">
        <f t="shared" si="48"/>
        <v>57784</v>
      </c>
      <c r="V57" s="80">
        <f t="shared" si="48"/>
        <v>74190</v>
      </c>
      <c r="W57" s="80">
        <f t="shared" si="48"/>
        <v>71587</v>
      </c>
      <c r="X57" s="80">
        <f t="shared" si="48"/>
        <v>68985</v>
      </c>
      <c r="Y57" s="45">
        <f t="shared" si="48"/>
        <v>52452</v>
      </c>
      <c r="Z57" s="183"/>
      <c r="AA57" s="168"/>
      <c r="AB57" s="17"/>
    </row>
    <row r="58" spans="1:28" x14ac:dyDescent="0.25">
      <c r="B58" s="54"/>
      <c r="C58" s="237"/>
      <c r="D58" s="294" t="s">
        <v>1004</v>
      </c>
      <c r="E58" s="294"/>
      <c r="F58" s="373">
        <v>52800</v>
      </c>
      <c r="G58" s="373">
        <v>52800</v>
      </c>
      <c r="H58" s="373">
        <v>56500</v>
      </c>
      <c r="I58" s="373">
        <v>56500</v>
      </c>
      <c r="J58" s="527">
        <v>56500</v>
      </c>
      <c r="K58" s="527">
        <v>56500</v>
      </c>
      <c r="L58" s="396">
        <f t="shared" ref="L58:L63" si="49">SUM(S58:Y58)</f>
        <v>49937</v>
      </c>
      <c r="M58" s="73">
        <v>5189</v>
      </c>
      <c r="N58" s="1">
        <v>4269</v>
      </c>
      <c r="O58" s="1">
        <v>9545</v>
      </c>
      <c r="P58" s="1">
        <v>2000</v>
      </c>
      <c r="Q58" s="1">
        <v>6069</v>
      </c>
      <c r="R58" s="79">
        <v>3045</v>
      </c>
      <c r="S58" s="489">
        <f t="shared" si="6"/>
        <v>30117</v>
      </c>
      <c r="T58" s="414">
        <v>2834</v>
      </c>
      <c r="U58" s="1">
        <v>2694</v>
      </c>
      <c r="V58" s="79">
        <v>2000</v>
      </c>
      <c r="W58" s="79">
        <v>7497</v>
      </c>
      <c r="X58" s="79">
        <v>2795</v>
      </c>
      <c r="Y58" s="44">
        <v>2000</v>
      </c>
      <c r="Z58" s="183"/>
      <c r="AA58" s="168"/>
    </row>
    <row r="59" spans="1:28" x14ac:dyDescent="0.25">
      <c r="B59" s="54"/>
      <c r="C59" s="237"/>
      <c r="D59" s="294" t="s">
        <v>1022</v>
      </c>
      <c r="E59" s="294"/>
      <c r="F59" s="373">
        <v>457200</v>
      </c>
      <c r="G59" s="373">
        <v>457200</v>
      </c>
      <c r="H59" s="373">
        <v>457200</v>
      </c>
      <c r="I59" s="373">
        <v>457200</v>
      </c>
      <c r="J59" s="527">
        <v>460200</v>
      </c>
      <c r="K59" s="527">
        <v>460200</v>
      </c>
      <c r="L59" s="396">
        <f t="shared" si="49"/>
        <v>443850</v>
      </c>
      <c r="M59" s="73">
        <v>18750</v>
      </c>
      <c r="N59" s="1">
        <v>55500</v>
      </c>
      <c r="O59" s="1"/>
      <c r="P59" s="1">
        <v>56000</v>
      </c>
      <c r="Q59" s="1"/>
      <c r="R59" s="79">
        <v>63800</v>
      </c>
      <c r="S59" s="489">
        <f t="shared" si="6"/>
        <v>194050</v>
      </c>
      <c r="T59" s="414">
        <v>44600</v>
      </c>
      <c r="U59" s="1">
        <v>34500</v>
      </c>
      <c r="V59" s="79">
        <v>51600</v>
      </c>
      <c r="W59" s="79">
        <f>37500+6000</f>
        <v>43500</v>
      </c>
      <c r="X59" s="79">
        <v>45600</v>
      </c>
      <c r="Y59" s="44">
        <v>30000</v>
      </c>
      <c r="Z59" s="183"/>
      <c r="AA59" s="168"/>
    </row>
    <row r="60" spans="1:28" x14ac:dyDescent="0.25">
      <c r="B60" s="54"/>
      <c r="C60" s="237"/>
      <c r="D60" s="294" t="s">
        <v>1023</v>
      </c>
      <c r="E60" s="294"/>
      <c r="F60" s="373">
        <v>240000</v>
      </c>
      <c r="G60" s="373">
        <v>240000</v>
      </c>
      <c r="H60" s="373">
        <v>240000</v>
      </c>
      <c r="I60" s="373">
        <v>240000</v>
      </c>
      <c r="J60" s="527">
        <v>240000</v>
      </c>
      <c r="K60" s="527">
        <v>240000</v>
      </c>
      <c r="L60" s="396">
        <f t="shared" si="49"/>
        <v>240000</v>
      </c>
      <c r="M60" s="73">
        <v>20000</v>
      </c>
      <c r="N60" s="1">
        <v>20000</v>
      </c>
      <c r="O60" s="1">
        <v>20000</v>
      </c>
      <c r="P60" s="1">
        <v>20000</v>
      </c>
      <c r="Q60" s="1">
        <v>20000</v>
      </c>
      <c r="R60" s="79">
        <v>20000</v>
      </c>
      <c r="S60" s="489">
        <f t="shared" si="6"/>
        <v>120000</v>
      </c>
      <c r="T60" s="414">
        <v>20000</v>
      </c>
      <c r="U60" s="1">
        <v>20000</v>
      </c>
      <c r="V60" s="79">
        <v>20000</v>
      </c>
      <c r="W60" s="79">
        <v>20000</v>
      </c>
      <c r="X60" s="79">
        <v>20000</v>
      </c>
      <c r="Y60" s="44">
        <v>20000</v>
      </c>
      <c r="Z60" s="183"/>
      <c r="AA60" s="168"/>
    </row>
    <row r="61" spans="1:28" x14ac:dyDescent="0.25">
      <c r="B61" s="54"/>
      <c r="C61" s="237"/>
      <c r="D61" s="294" t="s">
        <v>1024</v>
      </c>
      <c r="E61" s="294"/>
      <c r="F61" s="373">
        <v>7080</v>
      </c>
      <c r="G61" s="373">
        <v>7080</v>
      </c>
      <c r="H61" s="373">
        <v>7080</v>
      </c>
      <c r="I61" s="373">
        <v>7080</v>
      </c>
      <c r="J61" s="527">
        <v>7080</v>
      </c>
      <c r="K61" s="527">
        <v>7080</v>
      </c>
      <c r="L61" s="396">
        <f t="shared" si="49"/>
        <v>6942</v>
      </c>
      <c r="M61" s="73">
        <v>590</v>
      </c>
      <c r="N61" s="1">
        <v>590</v>
      </c>
      <c r="O61" s="1">
        <v>590</v>
      </c>
      <c r="P61" s="1">
        <v>590</v>
      </c>
      <c r="Q61" s="1">
        <v>590</v>
      </c>
      <c r="R61" s="79">
        <v>590</v>
      </c>
      <c r="S61" s="489">
        <f t="shared" si="6"/>
        <v>3540</v>
      </c>
      <c r="T61" s="414">
        <v>590</v>
      </c>
      <c r="U61" s="1">
        <v>590</v>
      </c>
      <c r="V61" s="79">
        <v>590</v>
      </c>
      <c r="W61" s="79">
        <v>590</v>
      </c>
      <c r="X61" s="79">
        <v>590</v>
      </c>
      <c r="Y61" s="44">
        <v>452</v>
      </c>
      <c r="Z61" s="183"/>
      <c r="AA61" s="168"/>
    </row>
    <row r="62" spans="1:28" x14ac:dyDescent="0.25">
      <c r="B62" s="54"/>
      <c r="C62" s="237"/>
      <c r="D62" s="294" t="s">
        <v>1025</v>
      </c>
      <c r="E62" s="294"/>
      <c r="F62" s="373">
        <v>179284</v>
      </c>
      <c r="G62" s="373">
        <v>179284</v>
      </c>
      <c r="H62" s="373">
        <v>179284</v>
      </c>
      <c r="I62" s="373">
        <v>179284</v>
      </c>
      <c r="J62" s="527">
        <v>179284</v>
      </c>
      <c r="K62" s="527">
        <v>179284</v>
      </c>
      <c r="L62" s="396">
        <f t="shared" si="49"/>
        <v>169284</v>
      </c>
      <c r="M62" s="73">
        <v>84642</v>
      </c>
      <c r="N62" s="1"/>
      <c r="O62" s="1"/>
      <c r="P62" s="1"/>
      <c r="Q62" s="1"/>
      <c r="R62" s="79">
        <v>84642</v>
      </c>
      <c r="S62" s="489">
        <f t="shared" si="6"/>
        <v>169284</v>
      </c>
      <c r="T62" s="414"/>
      <c r="U62" s="1"/>
      <c r="V62" s="79"/>
      <c r="W62" s="79"/>
      <c r="X62" s="79"/>
      <c r="Y62" s="44"/>
      <c r="Z62" s="183"/>
      <c r="AA62" s="168"/>
    </row>
    <row r="63" spans="1:28" x14ac:dyDescent="0.25">
      <c r="B63" s="54"/>
      <c r="C63" s="237"/>
      <c r="D63" s="294" t="s">
        <v>1000</v>
      </c>
      <c r="E63" s="294"/>
      <c r="F63" s="373">
        <v>76800</v>
      </c>
      <c r="G63" s="373">
        <v>76800</v>
      </c>
      <c r="H63" s="373">
        <v>59936</v>
      </c>
      <c r="I63" s="373">
        <v>59936</v>
      </c>
      <c r="J63" s="527">
        <v>56936</v>
      </c>
      <c r="K63" s="527">
        <v>54936</v>
      </c>
      <c r="L63" s="396">
        <f t="shared" si="49"/>
        <v>0</v>
      </c>
      <c r="M63" s="73"/>
      <c r="N63" s="1"/>
      <c r="O63" s="1"/>
      <c r="P63" s="1"/>
      <c r="Q63" s="1"/>
      <c r="R63" s="79"/>
      <c r="S63" s="489">
        <f t="shared" si="6"/>
        <v>0</v>
      </c>
      <c r="T63" s="414"/>
      <c r="U63" s="1"/>
      <c r="V63" s="79"/>
      <c r="W63" s="79"/>
      <c r="X63" s="79"/>
      <c r="Y63" s="44"/>
      <c r="Z63" s="183"/>
      <c r="AA63" s="168"/>
    </row>
    <row r="64" spans="1:28" x14ac:dyDescent="0.25">
      <c r="B64" s="90" t="s">
        <v>642</v>
      </c>
      <c r="C64" s="803" t="s">
        <v>192</v>
      </c>
      <c r="D64" s="804"/>
      <c r="E64" s="804"/>
      <c r="F64" s="366">
        <f t="shared" ref="F64:L64" si="50">F65+F66</f>
        <v>144734</v>
      </c>
      <c r="G64" s="366">
        <f t="shared" si="50"/>
        <v>144734</v>
      </c>
      <c r="H64" s="366">
        <f t="shared" si="50"/>
        <v>211000</v>
      </c>
      <c r="I64" s="366">
        <f t="shared" si="50"/>
        <v>211000</v>
      </c>
      <c r="J64" s="520">
        <f t="shared" ref="J64" si="51">J65+J66</f>
        <v>211000</v>
      </c>
      <c r="K64" s="520">
        <f t="shared" si="50"/>
        <v>211000</v>
      </c>
      <c r="L64" s="389">
        <f t="shared" si="50"/>
        <v>191986</v>
      </c>
      <c r="M64" s="92">
        <f t="shared" ref="M64:Y64" si="52">M65+M66</f>
        <v>12734</v>
      </c>
      <c r="N64" s="93">
        <f t="shared" si="52"/>
        <v>7621</v>
      </c>
      <c r="O64" s="93">
        <f t="shared" si="52"/>
        <v>19064</v>
      </c>
      <c r="P64" s="93">
        <f t="shared" si="52"/>
        <v>36699</v>
      </c>
      <c r="Q64" s="93">
        <f t="shared" si="52"/>
        <v>9858</v>
      </c>
      <c r="R64" s="96">
        <f t="shared" si="52"/>
        <v>0</v>
      </c>
      <c r="S64" s="487">
        <f t="shared" si="6"/>
        <v>85976</v>
      </c>
      <c r="T64" s="412">
        <f t="shared" si="52"/>
        <v>37148</v>
      </c>
      <c r="U64" s="93">
        <f t="shared" si="52"/>
        <v>0</v>
      </c>
      <c r="V64" s="96">
        <f t="shared" si="52"/>
        <v>0</v>
      </c>
      <c r="W64" s="96">
        <f t="shared" si="52"/>
        <v>21593</v>
      </c>
      <c r="X64" s="96">
        <f t="shared" si="52"/>
        <v>30379</v>
      </c>
      <c r="Y64" s="97">
        <f t="shared" si="52"/>
        <v>16890</v>
      </c>
      <c r="Z64" s="183"/>
      <c r="AA64" s="168"/>
    </row>
    <row r="65" spans="1:28" s="41" customFormat="1" x14ac:dyDescent="0.25">
      <c r="A65" s="125" t="s">
        <v>193</v>
      </c>
      <c r="B65" s="52" t="s">
        <v>643</v>
      </c>
      <c r="C65" s="832" t="s">
        <v>194</v>
      </c>
      <c r="D65" s="833"/>
      <c r="E65" s="833"/>
      <c r="F65" s="367">
        <v>144734</v>
      </c>
      <c r="G65" s="367">
        <v>144734</v>
      </c>
      <c r="H65" s="367">
        <v>211000</v>
      </c>
      <c r="I65" s="367">
        <v>211000</v>
      </c>
      <c r="J65" s="521">
        <v>211000</v>
      </c>
      <c r="K65" s="521">
        <v>211000</v>
      </c>
      <c r="L65" s="390">
        <f>SUM(S65:Y65)</f>
        <v>191986</v>
      </c>
      <c r="M65" s="75">
        <v>12734</v>
      </c>
      <c r="N65" s="13">
        <v>7621</v>
      </c>
      <c r="O65" s="13">
        <v>19064</v>
      </c>
      <c r="P65" s="13">
        <v>36699</v>
      </c>
      <c r="Q65" s="13">
        <v>9858</v>
      </c>
      <c r="R65" s="80"/>
      <c r="S65" s="488">
        <f t="shared" si="6"/>
        <v>85976</v>
      </c>
      <c r="T65" s="413">
        <v>37148</v>
      </c>
      <c r="U65" s="13"/>
      <c r="V65" s="80"/>
      <c r="W65" s="80">
        <v>21593</v>
      </c>
      <c r="X65" s="80">
        <v>30379</v>
      </c>
      <c r="Y65" s="45">
        <v>16890</v>
      </c>
      <c r="Z65" s="183"/>
      <c r="AA65" s="168"/>
      <c r="AB65" s="183"/>
    </row>
    <row r="66" spans="1:28" s="41" customFormat="1" hidden="1" x14ac:dyDescent="0.25">
      <c r="A66" s="125" t="s">
        <v>195</v>
      </c>
      <c r="B66" s="52" t="s">
        <v>644</v>
      </c>
      <c r="C66" s="832" t="s">
        <v>196</v>
      </c>
      <c r="D66" s="833"/>
      <c r="E66" s="833"/>
      <c r="F66" s="367">
        <f>SUM(L66:X66)</f>
        <v>0</v>
      </c>
      <c r="G66" s="367">
        <f>SUM(L66:X66)</f>
        <v>0</v>
      </c>
      <c r="H66" s="367">
        <f>SUM(L66:X66)</f>
        <v>0</v>
      </c>
      <c r="I66" s="367">
        <f>SUM(L66:X66)</f>
        <v>0</v>
      </c>
      <c r="J66" s="521">
        <f>SUM(L66:X66)</f>
        <v>0</v>
      </c>
      <c r="K66" s="521">
        <f>SUM(M66:Y66)</f>
        <v>0</v>
      </c>
      <c r="L66" s="390">
        <f>SUM(M66:Y66)</f>
        <v>0</v>
      </c>
      <c r="M66" s="75"/>
      <c r="N66" s="13"/>
      <c r="O66" s="13"/>
      <c r="P66" s="13"/>
      <c r="Q66" s="13"/>
      <c r="R66" s="80"/>
      <c r="S66" s="488">
        <f t="shared" si="6"/>
        <v>0</v>
      </c>
      <c r="T66" s="413"/>
      <c r="U66" s="13"/>
      <c r="V66" s="80"/>
      <c r="W66" s="80"/>
      <c r="X66" s="80"/>
      <c r="Y66" s="45"/>
      <c r="Z66" s="183"/>
      <c r="AA66" s="168"/>
      <c r="AB66" s="17"/>
    </row>
    <row r="67" spans="1:28" x14ac:dyDescent="0.25">
      <c r="B67" s="90" t="s">
        <v>645</v>
      </c>
      <c r="C67" s="803" t="s">
        <v>197</v>
      </c>
      <c r="D67" s="804"/>
      <c r="E67" s="804"/>
      <c r="F67" s="366">
        <f t="shared" ref="F67:L67" si="53">F68+F69+F70+F71+F72</f>
        <v>609508</v>
      </c>
      <c r="G67" s="366">
        <f t="shared" si="53"/>
        <v>609508</v>
      </c>
      <c r="H67" s="366">
        <f t="shared" si="53"/>
        <v>609000</v>
      </c>
      <c r="I67" s="366">
        <f t="shared" si="53"/>
        <v>609000</v>
      </c>
      <c r="J67" s="520">
        <f t="shared" ref="J67" si="54">J68+J69+J70+J71+J72</f>
        <v>609000</v>
      </c>
      <c r="K67" s="520">
        <f t="shared" si="53"/>
        <v>611000</v>
      </c>
      <c r="L67" s="389">
        <f t="shared" si="53"/>
        <v>454288</v>
      </c>
      <c r="M67" s="92">
        <f t="shared" ref="M67:Y67" si="55">M68+M69+M70+M71+M72</f>
        <v>50710</v>
      </c>
      <c r="N67" s="93">
        <f t="shared" si="55"/>
        <v>37315</v>
      </c>
      <c r="O67" s="93">
        <f t="shared" si="55"/>
        <v>58553</v>
      </c>
      <c r="P67" s="93">
        <f t="shared" si="55"/>
        <v>47708</v>
      </c>
      <c r="Q67" s="93">
        <f t="shared" si="55"/>
        <v>45607</v>
      </c>
      <c r="R67" s="96">
        <f t="shared" si="55"/>
        <v>19947</v>
      </c>
      <c r="S67" s="487">
        <f t="shared" ref="S67:S130" si="56">SUM(M67:R67)</f>
        <v>259840</v>
      </c>
      <c r="T67" s="412">
        <f t="shared" si="55"/>
        <v>33201</v>
      </c>
      <c r="U67" s="93">
        <f t="shared" si="55"/>
        <v>13869</v>
      </c>
      <c r="V67" s="96">
        <f t="shared" si="55"/>
        <v>23987</v>
      </c>
      <c r="W67" s="96">
        <f t="shared" si="55"/>
        <v>41517</v>
      </c>
      <c r="X67" s="96">
        <f t="shared" si="55"/>
        <v>21478</v>
      </c>
      <c r="Y67" s="97">
        <f t="shared" si="55"/>
        <v>60396</v>
      </c>
      <c r="Z67" s="183"/>
      <c r="AA67" s="168"/>
      <c r="AB67" s="41"/>
    </row>
    <row r="68" spans="1:28" s="41" customFormat="1" x14ac:dyDescent="0.25">
      <c r="A68" s="125" t="s">
        <v>198</v>
      </c>
      <c r="B68" s="52" t="s">
        <v>646</v>
      </c>
      <c r="C68" s="832" t="s">
        <v>863</v>
      </c>
      <c r="D68" s="833"/>
      <c r="E68" s="833"/>
      <c r="F68" s="367">
        <v>599508</v>
      </c>
      <c r="G68" s="367">
        <v>599508</v>
      </c>
      <c r="H68" s="367">
        <v>599000</v>
      </c>
      <c r="I68" s="367">
        <v>599000</v>
      </c>
      <c r="J68" s="521">
        <v>599000</v>
      </c>
      <c r="K68" s="521">
        <v>599000</v>
      </c>
      <c r="L68" s="390">
        <f t="shared" ref="L68:L72" si="57">SUM(S68:Y68)</f>
        <v>443057</v>
      </c>
      <c r="M68" s="75">
        <v>50614</v>
      </c>
      <c r="N68" s="13">
        <v>35234</v>
      </c>
      <c r="O68" s="13">
        <v>58553</v>
      </c>
      <c r="P68" s="13">
        <v>44647</v>
      </c>
      <c r="Q68" s="13">
        <v>44061</v>
      </c>
      <c r="R68" s="80">
        <v>19195</v>
      </c>
      <c r="S68" s="488">
        <f t="shared" si="56"/>
        <v>252304</v>
      </c>
      <c r="T68" s="413">
        <v>33199</v>
      </c>
      <c r="U68" s="13">
        <v>13867</v>
      </c>
      <c r="V68" s="80">
        <f>28543-4559</f>
        <v>23984</v>
      </c>
      <c r="W68" s="80">
        <v>41517</v>
      </c>
      <c r="X68" s="80">
        <v>21478</v>
      </c>
      <c r="Y68" s="45">
        <v>56708</v>
      </c>
      <c r="Z68" s="183"/>
      <c r="AA68" s="168"/>
      <c r="AB68" s="183"/>
    </row>
    <row r="69" spans="1:28" s="41" customFormat="1" hidden="1" x14ac:dyDescent="0.25">
      <c r="A69" s="125" t="s">
        <v>199</v>
      </c>
      <c r="B69" s="52" t="s">
        <v>647</v>
      </c>
      <c r="C69" s="832" t="s">
        <v>200</v>
      </c>
      <c r="D69" s="833"/>
      <c r="E69" s="833"/>
      <c r="F69" s="367">
        <v>0</v>
      </c>
      <c r="G69" s="367">
        <v>0</v>
      </c>
      <c r="H69" s="367">
        <v>0</v>
      </c>
      <c r="I69" s="367">
        <v>0</v>
      </c>
      <c r="J69" s="521">
        <v>0</v>
      </c>
      <c r="K69" s="521">
        <v>0</v>
      </c>
      <c r="L69" s="390">
        <f t="shared" si="57"/>
        <v>0</v>
      </c>
      <c r="M69" s="75"/>
      <c r="N69" s="13"/>
      <c r="O69" s="13"/>
      <c r="P69" s="13"/>
      <c r="Q69" s="13"/>
      <c r="R69" s="80"/>
      <c r="S69" s="488">
        <f t="shared" si="56"/>
        <v>0</v>
      </c>
      <c r="T69" s="413"/>
      <c r="U69" s="13"/>
      <c r="V69" s="80"/>
      <c r="W69" s="80"/>
      <c r="X69" s="80"/>
      <c r="Y69" s="45"/>
      <c r="Z69" s="183"/>
      <c r="AA69" s="168"/>
      <c r="AB69" s="17"/>
    </row>
    <row r="70" spans="1:28" s="41" customFormat="1" hidden="1" x14ac:dyDescent="0.25">
      <c r="A70" s="125" t="s">
        <v>201</v>
      </c>
      <c r="B70" s="52" t="s">
        <v>648</v>
      </c>
      <c r="C70" s="832" t="s">
        <v>202</v>
      </c>
      <c r="D70" s="833"/>
      <c r="E70" s="833"/>
      <c r="F70" s="367">
        <v>0</v>
      </c>
      <c r="G70" s="367">
        <v>0</v>
      </c>
      <c r="H70" s="367">
        <v>0</v>
      </c>
      <c r="I70" s="367">
        <v>0</v>
      </c>
      <c r="J70" s="521">
        <v>0</v>
      </c>
      <c r="K70" s="521">
        <v>0</v>
      </c>
      <c r="L70" s="390">
        <f t="shared" si="57"/>
        <v>0</v>
      </c>
      <c r="M70" s="75"/>
      <c r="N70" s="13"/>
      <c r="O70" s="13"/>
      <c r="P70" s="13"/>
      <c r="Q70" s="13"/>
      <c r="R70" s="80"/>
      <c r="S70" s="488">
        <f t="shared" si="56"/>
        <v>0</v>
      </c>
      <c r="T70" s="413"/>
      <c r="U70" s="13"/>
      <c r="V70" s="80"/>
      <c r="W70" s="80"/>
      <c r="X70" s="80"/>
      <c r="Y70" s="45"/>
      <c r="Z70" s="183"/>
      <c r="AA70" s="168"/>
      <c r="AB70" s="17"/>
    </row>
    <row r="71" spans="1:28" s="41" customFormat="1" hidden="1" x14ac:dyDescent="0.25">
      <c r="A71" s="125" t="s">
        <v>203</v>
      </c>
      <c r="B71" s="52" t="s">
        <v>649</v>
      </c>
      <c r="C71" s="832" t="s">
        <v>204</v>
      </c>
      <c r="D71" s="833"/>
      <c r="E71" s="833"/>
      <c r="F71" s="367">
        <v>0</v>
      </c>
      <c r="G71" s="367">
        <v>0</v>
      </c>
      <c r="H71" s="367">
        <v>0</v>
      </c>
      <c r="I71" s="367">
        <v>0</v>
      </c>
      <c r="J71" s="521">
        <v>0</v>
      </c>
      <c r="K71" s="521">
        <v>0</v>
      </c>
      <c r="L71" s="390">
        <f t="shared" si="57"/>
        <v>0</v>
      </c>
      <c r="M71" s="75"/>
      <c r="N71" s="13"/>
      <c r="O71" s="13"/>
      <c r="P71" s="13"/>
      <c r="Q71" s="13"/>
      <c r="R71" s="80"/>
      <c r="S71" s="488">
        <f t="shared" si="56"/>
        <v>0</v>
      </c>
      <c r="T71" s="413"/>
      <c r="U71" s="13"/>
      <c r="V71" s="80"/>
      <c r="W71" s="80"/>
      <c r="X71" s="80"/>
      <c r="Y71" s="45"/>
      <c r="Z71" s="183"/>
      <c r="AA71" s="168"/>
      <c r="AB71" s="17"/>
    </row>
    <row r="72" spans="1:28" s="41" customFormat="1" ht="15.75" thickBot="1" x14ac:dyDescent="0.3">
      <c r="A72" s="125" t="s">
        <v>205</v>
      </c>
      <c r="B72" s="176" t="s">
        <v>650</v>
      </c>
      <c r="C72" s="837" t="s">
        <v>206</v>
      </c>
      <c r="D72" s="838"/>
      <c r="E72" s="838"/>
      <c r="F72" s="368">
        <v>10000</v>
      </c>
      <c r="G72" s="368">
        <v>10000</v>
      </c>
      <c r="H72" s="368">
        <v>10000</v>
      </c>
      <c r="I72" s="368">
        <v>10000</v>
      </c>
      <c r="J72" s="522">
        <v>10000</v>
      </c>
      <c r="K72" s="522">
        <v>12000</v>
      </c>
      <c r="L72" s="391">
        <f t="shared" si="57"/>
        <v>11231</v>
      </c>
      <c r="M72" s="75">
        <v>96</v>
      </c>
      <c r="N72" s="13">
        <v>2081</v>
      </c>
      <c r="O72" s="13"/>
      <c r="P72" s="13">
        <v>3061</v>
      </c>
      <c r="Q72" s="13">
        <v>1546</v>
      </c>
      <c r="R72" s="80">
        <v>752</v>
      </c>
      <c r="S72" s="488">
        <f t="shared" si="56"/>
        <v>7536</v>
      </c>
      <c r="T72" s="413">
        <v>2</v>
      </c>
      <c r="U72" s="13">
        <v>2</v>
      </c>
      <c r="V72" s="80">
        <v>3</v>
      </c>
      <c r="W72" s="80"/>
      <c r="X72" s="80">
        <v>0</v>
      </c>
      <c r="Y72" s="45">
        <v>3688</v>
      </c>
      <c r="Z72" s="183"/>
      <c r="AA72" s="168"/>
      <c r="AB72" s="17"/>
    </row>
    <row r="73" spans="1:28" ht="15.75" thickBot="1" x14ac:dyDescent="0.3">
      <c r="B73" s="82" t="s">
        <v>207</v>
      </c>
      <c r="C73" s="807" t="s">
        <v>208</v>
      </c>
      <c r="D73" s="808"/>
      <c r="E73" s="808"/>
      <c r="F73" s="369">
        <f t="shared" ref="F73:L73" si="58">F74+F75+F76+F77+F78+F79+F80+F84</f>
        <v>0</v>
      </c>
      <c r="G73" s="369">
        <f t="shared" si="58"/>
        <v>0</v>
      </c>
      <c r="H73" s="369">
        <f t="shared" si="58"/>
        <v>0</v>
      </c>
      <c r="I73" s="369">
        <f t="shared" si="58"/>
        <v>0</v>
      </c>
      <c r="J73" s="523">
        <f t="shared" ref="J73" si="59">J74+J75+J76+J77+J78+J79+J80+J84</f>
        <v>0</v>
      </c>
      <c r="K73" s="523">
        <f t="shared" si="58"/>
        <v>0</v>
      </c>
      <c r="L73" s="392">
        <f t="shared" si="58"/>
        <v>0</v>
      </c>
      <c r="M73" s="84">
        <f t="shared" ref="M73:Y73" si="60">M74+M75+M76+M77+M78+M79+M80+M84</f>
        <v>0</v>
      </c>
      <c r="N73" s="85">
        <f t="shared" si="60"/>
        <v>0</v>
      </c>
      <c r="O73" s="85">
        <f t="shared" si="60"/>
        <v>0</v>
      </c>
      <c r="P73" s="85">
        <f t="shared" si="60"/>
        <v>0</v>
      </c>
      <c r="Q73" s="85">
        <f t="shared" si="60"/>
        <v>0</v>
      </c>
      <c r="R73" s="88">
        <f t="shared" si="60"/>
        <v>0</v>
      </c>
      <c r="S73" s="484">
        <f t="shared" si="56"/>
        <v>0</v>
      </c>
      <c r="T73" s="409">
        <f t="shared" si="60"/>
        <v>0</v>
      </c>
      <c r="U73" s="85">
        <f t="shared" si="60"/>
        <v>0</v>
      </c>
      <c r="V73" s="88">
        <f t="shared" si="60"/>
        <v>0</v>
      </c>
      <c r="W73" s="88">
        <f t="shared" si="60"/>
        <v>0</v>
      </c>
      <c r="X73" s="88">
        <f t="shared" si="60"/>
        <v>0</v>
      </c>
      <c r="Y73" s="89">
        <f t="shared" si="60"/>
        <v>0</v>
      </c>
      <c r="AA73" s="168"/>
    </row>
    <row r="74" spans="1:28" s="18" customFormat="1" ht="15.75" hidden="1" thickBot="1" x14ac:dyDescent="0.3">
      <c r="A74" s="125" t="s">
        <v>864</v>
      </c>
      <c r="B74" s="114" t="s">
        <v>865</v>
      </c>
      <c r="C74" s="834" t="s">
        <v>866</v>
      </c>
      <c r="D74" s="835"/>
      <c r="E74" s="835"/>
      <c r="F74" s="364">
        <f t="shared" ref="F74:F79" si="61">SUM(L74:X74)</f>
        <v>0</v>
      </c>
      <c r="G74" s="364">
        <f t="shared" ref="G74:G79" si="62">SUM(L74:X74)</f>
        <v>0</v>
      </c>
      <c r="H74" s="364">
        <f t="shared" ref="H74:H79" si="63">SUM(L74:X74)</f>
        <v>0</v>
      </c>
      <c r="I74" s="364">
        <f t="shared" ref="I74:I79" si="64">SUM(L74:X74)</f>
        <v>0</v>
      </c>
      <c r="J74" s="518">
        <f t="shared" ref="J74:K79" si="65">SUM(L74:X74)</f>
        <v>0</v>
      </c>
      <c r="K74" s="518">
        <f t="shared" si="65"/>
        <v>0</v>
      </c>
      <c r="L74" s="387">
        <f t="shared" ref="L74:L79" si="66">SUM(M74:Y74)</f>
        <v>0</v>
      </c>
      <c r="M74" s="92"/>
      <c r="N74" s="93"/>
      <c r="O74" s="93"/>
      <c r="P74" s="93"/>
      <c r="Q74" s="93"/>
      <c r="R74" s="96"/>
      <c r="S74" s="487">
        <f t="shared" si="56"/>
        <v>0</v>
      </c>
      <c r="T74" s="412"/>
      <c r="U74" s="93"/>
      <c r="V74" s="96"/>
      <c r="W74" s="96"/>
      <c r="X74" s="96"/>
      <c r="Y74" s="97"/>
      <c r="AA74" s="168"/>
    </row>
    <row r="75" spans="1:28" s="18" customFormat="1" ht="15.75" hidden="1" thickBot="1" x14ac:dyDescent="0.3">
      <c r="A75" s="125" t="s">
        <v>209</v>
      </c>
      <c r="B75" s="114" t="s">
        <v>651</v>
      </c>
      <c r="C75" s="834" t="s">
        <v>210</v>
      </c>
      <c r="D75" s="835"/>
      <c r="E75" s="835"/>
      <c r="F75" s="364">
        <f t="shared" si="61"/>
        <v>0</v>
      </c>
      <c r="G75" s="364">
        <f t="shared" si="62"/>
        <v>0</v>
      </c>
      <c r="H75" s="364">
        <f t="shared" si="63"/>
        <v>0</v>
      </c>
      <c r="I75" s="364">
        <f t="shared" si="64"/>
        <v>0</v>
      </c>
      <c r="J75" s="518">
        <f t="shared" si="65"/>
        <v>0</v>
      </c>
      <c r="K75" s="518">
        <f t="shared" si="65"/>
        <v>0</v>
      </c>
      <c r="L75" s="387">
        <f t="shared" si="66"/>
        <v>0</v>
      </c>
      <c r="M75" s="92"/>
      <c r="N75" s="93"/>
      <c r="O75" s="93"/>
      <c r="P75" s="93"/>
      <c r="Q75" s="93"/>
      <c r="R75" s="96"/>
      <c r="S75" s="487">
        <f t="shared" si="56"/>
        <v>0</v>
      </c>
      <c r="T75" s="412"/>
      <c r="U75" s="93"/>
      <c r="V75" s="96"/>
      <c r="W75" s="96"/>
      <c r="X75" s="96"/>
      <c r="Y75" s="97"/>
      <c r="AA75" s="168"/>
    </row>
    <row r="76" spans="1:28" s="18" customFormat="1" ht="15.75" hidden="1" thickBot="1" x14ac:dyDescent="0.3">
      <c r="A76" s="125" t="s">
        <v>211</v>
      </c>
      <c r="B76" s="90" t="s">
        <v>652</v>
      </c>
      <c r="C76" s="803" t="s">
        <v>352</v>
      </c>
      <c r="D76" s="804"/>
      <c r="E76" s="804"/>
      <c r="F76" s="366">
        <f t="shared" si="61"/>
        <v>0</v>
      </c>
      <c r="G76" s="366">
        <f t="shared" si="62"/>
        <v>0</v>
      </c>
      <c r="H76" s="366">
        <f t="shared" si="63"/>
        <v>0</v>
      </c>
      <c r="I76" s="366">
        <f t="shared" si="64"/>
        <v>0</v>
      </c>
      <c r="J76" s="520">
        <f t="shared" si="65"/>
        <v>0</v>
      </c>
      <c r="K76" s="520">
        <f t="shared" si="65"/>
        <v>0</v>
      </c>
      <c r="L76" s="389">
        <f t="shared" si="66"/>
        <v>0</v>
      </c>
      <c r="M76" s="92"/>
      <c r="N76" s="93"/>
      <c r="O76" s="93"/>
      <c r="P76" s="93"/>
      <c r="Q76" s="93"/>
      <c r="R76" s="96"/>
      <c r="S76" s="487">
        <f t="shared" si="56"/>
        <v>0</v>
      </c>
      <c r="T76" s="412"/>
      <c r="U76" s="93"/>
      <c r="V76" s="96"/>
      <c r="W76" s="96"/>
      <c r="X76" s="96"/>
      <c r="Y76" s="97"/>
      <c r="AA76" s="168"/>
    </row>
    <row r="77" spans="1:28" s="18" customFormat="1" ht="15.75" hidden="1" thickBot="1" x14ac:dyDescent="0.3">
      <c r="A77" s="125" t="s">
        <v>212</v>
      </c>
      <c r="B77" s="114" t="s">
        <v>653</v>
      </c>
      <c r="C77" s="803" t="s">
        <v>867</v>
      </c>
      <c r="D77" s="804"/>
      <c r="E77" s="804"/>
      <c r="F77" s="366">
        <f t="shared" si="61"/>
        <v>0</v>
      </c>
      <c r="G77" s="366">
        <f t="shared" si="62"/>
        <v>0</v>
      </c>
      <c r="H77" s="366">
        <f t="shared" si="63"/>
        <v>0</v>
      </c>
      <c r="I77" s="366">
        <f t="shared" si="64"/>
        <v>0</v>
      </c>
      <c r="J77" s="520">
        <f t="shared" si="65"/>
        <v>0</v>
      </c>
      <c r="K77" s="520">
        <f t="shared" si="65"/>
        <v>0</v>
      </c>
      <c r="L77" s="389">
        <f t="shared" si="66"/>
        <v>0</v>
      </c>
      <c r="M77" s="92"/>
      <c r="N77" s="93"/>
      <c r="O77" s="93"/>
      <c r="P77" s="93"/>
      <c r="Q77" s="93"/>
      <c r="R77" s="96"/>
      <c r="S77" s="487">
        <f t="shared" si="56"/>
        <v>0</v>
      </c>
      <c r="T77" s="412"/>
      <c r="U77" s="93"/>
      <c r="V77" s="96"/>
      <c r="W77" s="96"/>
      <c r="X77" s="96"/>
      <c r="Y77" s="97"/>
      <c r="AA77" s="168"/>
    </row>
    <row r="78" spans="1:28" s="18" customFormat="1" ht="15.75" hidden="1" thickBot="1" x14ac:dyDescent="0.3">
      <c r="A78" s="125" t="s">
        <v>213</v>
      </c>
      <c r="B78" s="90" t="s">
        <v>654</v>
      </c>
      <c r="C78" s="803" t="s">
        <v>868</v>
      </c>
      <c r="D78" s="804"/>
      <c r="E78" s="804"/>
      <c r="F78" s="366">
        <f t="shared" si="61"/>
        <v>0</v>
      </c>
      <c r="G78" s="366">
        <f t="shared" si="62"/>
        <v>0</v>
      </c>
      <c r="H78" s="366">
        <f t="shared" si="63"/>
        <v>0</v>
      </c>
      <c r="I78" s="366">
        <f t="shared" si="64"/>
        <v>0</v>
      </c>
      <c r="J78" s="520">
        <f t="shared" si="65"/>
        <v>0</v>
      </c>
      <c r="K78" s="520">
        <f t="shared" si="65"/>
        <v>0</v>
      </c>
      <c r="L78" s="389">
        <f t="shared" si="66"/>
        <v>0</v>
      </c>
      <c r="M78" s="92"/>
      <c r="N78" s="93"/>
      <c r="O78" s="93"/>
      <c r="P78" s="93"/>
      <c r="Q78" s="93"/>
      <c r="R78" s="96"/>
      <c r="S78" s="487">
        <f t="shared" si="56"/>
        <v>0</v>
      </c>
      <c r="T78" s="412"/>
      <c r="U78" s="93"/>
      <c r="V78" s="96"/>
      <c r="W78" s="96"/>
      <c r="X78" s="96"/>
      <c r="Y78" s="97"/>
      <c r="AA78" s="168"/>
    </row>
    <row r="79" spans="1:28" s="18" customFormat="1" ht="15.75" hidden="1" thickBot="1" x14ac:dyDescent="0.3">
      <c r="A79" s="125" t="s">
        <v>214</v>
      </c>
      <c r="B79" s="114" t="s">
        <v>655</v>
      </c>
      <c r="C79" s="803" t="s">
        <v>215</v>
      </c>
      <c r="D79" s="804"/>
      <c r="E79" s="804"/>
      <c r="F79" s="366">
        <f t="shared" si="61"/>
        <v>0</v>
      </c>
      <c r="G79" s="366">
        <f t="shared" si="62"/>
        <v>0</v>
      </c>
      <c r="H79" s="366">
        <f t="shared" si="63"/>
        <v>0</v>
      </c>
      <c r="I79" s="366">
        <f t="shared" si="64"/>
        <v>0</v>
      </c>
      <c r="J79" s="520">
        <f t="shared" si="65"/>
        <v>0</v>
      </c>
      <c r="K79" s="520">
        <f t="shared" si="65"/>
        <v>0</v>
      </c>
      <c r="L79" s="389">
        <f t="shared" si="66"/>
        <v>0</v>
      </c>
      <c r="M79" s="92"/>
      <c r="N79" s="93"/>
      <c r="O79" s="93"/>
      <c r="P79" s="93"/>
      <c r="Q79" s="93"/>
      <c r="R79" s="96"/>
      <c r="S79" s="487">
        <f t="shared" si="56"/>
        <v>0</v>
      </c>
      <c r="T79" s="412"/>
      <c r="U79" s="93"/>
      <c r="V79" s="96"/>
      <c r="W79" s="96"/>
      <c r="X79" s="96"/>
      <c r="Y79" s="97"/>
      <c r="AA79" s="168"/>
    </row>
    <row r="80" spans="1:28" s="18" customFormat="1" ht="15.75" hidden="1" thickBot="1" x14ac:dyDescent="0.3">
      <c r="A80" s="125" t="s">
        <v>216</v>
      </c>
      <c r="B80" s="90" t="s">
        <v>656</v>
      </c>
      <c r="C80" s="803" t="s">
        <v>217</v>
      </c>
      <c r="D80" s="804"/>
      <c r="E80" s="804"/>
      <c r="F80" s="366">
        <f t="shared" ref="F80:L80" si="67">F81+F82+F83</f>
        <v>0</v>
      </c>
      <c r="G80" s="366">
        <f t="shared" si="67"/>
        <v>0</v>
      </c>
      <c r="H80" s="366">
        <f t="shared" si="67"/>
        <v>0</v>
      </c>
      <c r="I80" s="366">
        <f t="shared" si="67"/>
        <v>0</v>
      </c>
      <c r="J80" s="520">
        <f t="shared" ref="J80" si="68">J81+J82+J83</f>
        <v>0</v>
      </c>
      <c r="K80" s="520">
        <f t="shared" si="67"/>
        <v>0</v>
      </c>
      <c r="L80" s="389">
        <f t="shared" si="67"/>
        <v>0</v>
      </c>
      <c r="M80" s="92">
        <f t="shared" ref="M80:Y80" si="69">M81+M82+M83</f>
        <v>0</v>
      </c>
      <c r="N80" s="93">
        <f t="shared" si="69"/>
        <v>0</v>
      </c>
      <c r="O80" s="93">
        <f t="shared" si="69"/>
        <v>0</v>
      </c>
      <c r="P80" s="93">
        <f t="shared" si="69"/>
        <v>0</v>
      </c>
      <c r="Q80" s="93">
        <f t="shared" si="69"/>
        <v>0</v>
      </c>
      <c r="R80" s="96">
        <f t="shared" si="69"/>
        <v>0</v>
      </c>
      <c r="S80" s="487">
        <f t="shared" si="56"/>
        <v>0</v>
      </c>
      <c r="T80" s="412">
        <f t="shared" si="69"/>
        <v>0</v>
      </c>
      <c r="U80" s="93">
        <f t="shared" si="69"/>
        <v>0</v>
      </c>
      <c r="V80" s="96">
        <f t="shared" si="69"/>
        <v>0</v>
      </c>
      <c r="W80" s="96">
        <f t="shared" si="69"/>
        <v>0</v>
      </c>
      <c r="X80" s="96">
        <f t="shared" si="69"/>
        <v>0</v>
      </c>
      <c r="Y80" s="97">
        <f t="shared" si="69"/>
        <v>0</v>
      </c>
      <c r="AA80" s="168"/>
    </row>
    <row r="81" spans="1:27" ht="15.75" hidden="1" thickBot="1" x14ac:dyDescent="0.3">
      <c r="B81" s="54"/>
      <c r="C81" s="2"/>
      <c r="D81" s="801" t="s">
        <v>343</v>
      </c>
      <c r="E81" s="801"/>
      <c r="F81" s="373">
        <f>SUM(L81:X81)</f>
        <v>0</v>
      </c>
      <c r="G81" s="373">
        <f>SUM(L81:X81)</f>
        <v>0</v>
      </c>
      <c r="H81" s="373">
        <f>SUM(L81:X81)</f>
        <v>0</v>
      </c>
      <c r="I81" s="373">
        <f>SUM(L81:X81)</f>
        <v>0</v>
      </c>
      <c r="J81" s="527">
        <f t="shared" ref="J81:K83" si="70">SUM(L81:X81)</f>
        <v>0</v>
      </c>
      <c r="K81" s="527">
        <f t="shared" si="70"/>
        <v>0</v>
      </c>
      <c r="L81" s="396">
        <f>SUM(M81:Y81)</f>
        <v>0</v>
      </c>
      <c r="M81" s="73"/>
      <c r="N81" s="1"/>
      <c r="O81" s="1"/>
      <c r="P81" s="1"/>
      <c r="Q81" s="1"/>
      <c r="R81" s="79"/>
      <c r="S81" s="489">
        <f t="shared" si="56"/>
        <v>0</v>
      </c>
      <c r="T81" s="414"/>
      <c r="U81" s="1"/>
      <c r="V81" s="79"/>
      <c r="W81" s="79"/>
      <c r="X81" s="79"/>
      <c r="Y81" s="44"/>
      <c r="Z81" s="21"/>
      <c r="AA81" s="168"/>
    </row>
    <row r="82" spans="1:27" ht="15.75" hidden="1" thickBot="1" x14ac:dyDescent="0.3">
      <c r="B82" s="54"/>
      <c r="C82" s="2"/>
      <c r="D82" s="801" t="s">
        <v>344</v>
      </c>
      <c r="E82" s="801"/>
      <c r="F82" s="373">
        <f>SUM(L82:X82)</f>
        <v>0</v>
      </c>
      <c r="G82" s="373">
        <f>SUM(L82:X82)</f>
        <v>0</v>
      </c>
      <c r="H82" s="373">
        <f>SUM(L82:X82)</f>
        <v>0</v>
      </c>
      <c r="I82" s="373">
        <f>SUM(L82:X82)</f>
        <v>0</v>
      </c>
      <c r="J82" s="527">
        <f t="shared" si="70"/>
        <v>0</v>
      </c>
      <c r="K82" s="527">
        <f t="shared" si="70"/>
        <v>0</v>
      </c>
      <c r="L82" s="396">
        <f>SUM(M82:Y82)</f>
        <v>0</v>
      </c>
      <c r="M82" s="73"/>
      <c r="N82" s="1"/>
      <c r="O82" s="1"/>
      <c r="P82" s="1"/>
      <c r="Q82" s="1"/>
      <c r="R82" s="79"/>
      <c r="S82" s="489">
        <f t="shared" si="56"/>
        <v>0</v>
      </c>
      <c r="T82" s="414"/>
      <c r="U82" s="1"/>
      <c r="V82" s="79"/>
      <c r="W82" s="79"/>
      <c r="X82" s="79"/>
      <c r="Y82" s="44"/>
      <c r="AA82" s="168"/>
    </row>
    <row r="83" spans="1:27" ht="15.75" hidden="1" thickBot="1" x14ac:dyDescent="0.3">
      <c r="B83" s="54"/>
      <c r="C83" s="2"/>
      <c r="D83" s="801" t="s">
        <v>345</v>
      </c>
      <c r="E83" s="801"/>
      <c r="F83" s="373">
        <f>SUM(L83:X83)</f>
        <v>0</v>
      </c>
      <c r="G83" s="373">
        <f>SUM(L83:X83)</f>
        <v>0</v>
      </c>
      <c r="H83" s="373">
        <f>SUM(L83:X83)</f>
        <v>0</v>
      </c>
      <c r="I83" s="373">
        <f>SUM(L83:X83)</f>
        <v>0</v>
      </c>
      <c r="J83" s="527">
        <f t="shared" si="70"/>
        <v>0</v>
      </c>
      <c r="K83" s="527">
        <f t="shared" si="70"/>
        <v>0</v>
      </c>
      <c r="L83" s="396">
        <f>SUM(M83:Y83)</f>
        <v>0</v>
      </c>
      <c r="M83" s="73"/>
      <c r="N83" s="1"/>
      <c r="O83" s="1"/>
      <c r="P83" s="1"/>
      <c r="Q83" s="1"/>
      <c r="R83" s="79"/>
      <c r="S83" s="489">
        <f t="shared" si="56"/>
        <v>0</v>
      </c>
      <c r="T83" s="414"/>
      <c r="U83" s="1"/>
      <c r="V83" s="79"/>
      <c r="W83" s="79"/>
      <c r="X83" s="79"/>
      <c r="Y83" s="44"/>
      <c r="AA83" s="168"/>
    </row>
    <row r="84" spans="1:27" s="18" customFormat="1" ht="15.75" hidden="1" thickBot="1" x14ac:dyDescent="0.3">
      <c r="A84" s="125" t="s">
        <v>218</v>
      </c>
      <c r="B84" s="90" t="s">
        <v>657</v>
      </c>
      <c r="C84" s="803" t="s">
        <v>219</v>
      </c>
      <c r="D84" s="804"/>
      <c r="E84" s="804"/>
      <c r="F84" s="366">
        <f t="shared" ref="F84:L84" si="71">F85+F86+F87+F88</f>
        <v>0</v>
      </c>
      <c r="G84" s="366">
        <f t="shared" si="71"/>
        <v>0</v>
      </c>
      <c r="H84" s="366">
        <f t="shared" si="71"/>
        <v>0</v>
      </c>
      <c r="I84" s="366">
        <f t="shared" si="71"/>
        <v>0</v>
      </c>
      <c r="J84" s="520">
        <f t="shared" ref="J84" si="72">J85+J86+J87+J88</f>
        <v>0</v>
      </c>
      <c r="K84" s="520">
        <f t="shared" si="71"/>
        <v>0</v>
      </c>
      <c r="L84" s="389">
        <f t="shared" si="71"/>
        <v>0</v>
      </c>
      <c r="M84" s="92">
        <f t="shared" ref="M84:Y84" si="73">M85+M86+M87+M88</f>
        <v>0</v>
      </c>
      <c r="N84" s="93">
        <f t="shared" si="73"/>
        <v>0</v>
      </c>
      <c r="O84" s="93">
        <f t="shared" si="73"/>
        <v>0</v>
      </c>
      <c r="P84" s="93">
        <f t="shared" si="73"/>
        <v>0</v>
      </c>
      <c r="Q84" s="93">
        <f t="shared" si="73"/>
        <v>0</v>
      </c>
      <c r="R84" s="96">
        <f t="shared" si="73"/>
        <v>0</v>
      </c>
      <c r="S84" s="487">
        <f t="shared" si="56"/>
        <v>0</v>
      </c>
      <c r="T84" s="412">
        <f t="shared" si="73"/>
        <v>0</v>
      </c>
      <c r="U84" s="93">
        <f t="shared" si="73"/>
        <v>0</v>
      </c>
      <c r="V84" s="96">
        <f t="shared" si="73"/>
        <v>0</v>
      </c>
      <c r="W84" s="96">
        <f t="shared" si="73"/>
        <v>0</v>
      </c>
      <c r="X84" s="96">
        <f t="shared" si="73"/>
        <v>0</v>
      </c>
      <c r="Y84" s="97">
        <f t="shared" si="73"/>
        <v>0</v>
      </c>
      <c r="AA84" s="168"/>
    </row>
    <row r="85" spans="1:27" ht="15.75" hidden="1" thickBot="1" x14ac:dyDescent="0.3">
      <c r="B85" s="54"/>
      <c r="C85" s="2"/>
      <c r="D85" s="801" t="s">
        <v>835</v>
      </c>
      <c r="E85" s="801"/>
      <c r="F85" s="373">
        <f>SUM(L85:X85)</f>
        <v>0</v>
      </c>
      <c r="G85" s="373">
        <f>SUM(L85:X85)</f>
        <v>0</v>
      </c>
      <c r="H85" s="373">
        <f>SUM(L85:X85)</f>
        <v>0</v>
      </c>
      <c r="I85" s="373">
        <f>SUM(L85:X85)</f>
        <v>0</v>
      </c>
      <c r="J85" s="527">
        <f t="shared" ref="J85:K88" si="74">SUM(L85:X85)</f>
        <v>0</v>
      </c>
      <c r="K85" s="527">
        <f t="shared" si="74"/>
        <v>0</v>
      </c>
      <c r="L85" s="396">
        <f>SUM(M85:Y85)</f>
        <v>0</v>
      </c>
      <c r="M85" s="73"/>
      <c r="N85" s="1"/>
      <c r="O85" s="1"/>
      <c r="P85" s="1"/>
      <c r="Q85" s="1"/>
      <c r="R85" s="79"/>
      <c r="S85" s="489">
        <f t="shared" si="56"/>
        <v>0</v>
      </c>
      <c r="T85" s="414"/>
      <c r="U85" s="1"/>
      <c r="V85" s="79"/>
      <c r="W85" s="79"/>
      <c r="X85" s="79"/>
      <c r="Y85" s="44"/>
      <c r="AA85" s="168"/>
    </row>
    <row r="86" spans="1:27" ht="15.75" hidden="1" thickBot="1" x14ac:dyDescent="0.3">
      <c r="B86" s="54"/>
      <c r="C86" s="2"/>
      <c r="D86" s="801" t="s">
        <v>346</v>
      </c>
      <c r="E86" s="801"/>
      <c r="F86" s="373">
        <f>SUM(L86:X86)</f>
        <v>0</v>
      </c>
      <c r="G86" s="373">
        <f>SUM(L86:X86)</f>
        <v>0</v>
      </c>
      <c r="H86" s="373">
        <f>SUM(L86:X86)</f>
        <v>0</v>
      </c>
      <c r="I86" s="373">
        <f>SUM(L86:X86)</f>
        <v>0</v>
      </c>
      <c r="J86" s="527">
        <f t="shared" si="74"/>
        <v>0</v>
      </c>
      <c r="K86" s="527">
        <f t="shared" si="74"/>
        <v>0</v>
      </c>
      <c r="L86" s="396">
        <f>SUM(M86:Y86)</f>
        <v>0</v>
      </c>
      <c r="M86" s="73"/>
      <c r="N86" s="1"/>
      <c r="O86" s="1"/>
      <c r="P86" s="1"/>
      <c r="Q86" s="1"/>
      <c r="R86" s="79"/>
      <c r="S86" s="489">
        <f t="shared" si="56"/>
        <v>0</v>
      </c>
      <c r="T86" s="414"/>
      <c r="U86" s="1"/>
      <c r="V86" s="79"/>
      <c r="W86" s="79"/>
      <c r="X86" s="79"/>
      <c r="Y86" s="44"/>
      <c r="AA86" s="168"/>
    </row>
    <row r="87" spans="1:27" ht="15.75" hidden="1" thickBot="1" x14ac:dyDescent="0.3">
      <c r="B87" s="54"/>
      <c r="C87" s="2"/>
      <c r="D87" s="801" t="s">
        <v>836</v>
      </c>
      <c r="E87" s="801"/>
      <c r="F87" s="373">
        <f>SUM(L87:X87)</f>
        <v>0</v>
      </c>
      <c r="G87" s="373">
        <f>SUM(L87:X87)</f>
        <v>0</v>
      </c>
      <c r="H87" s="373">
        <f>SUM(L87:X87)</f>
        <v>0</v>
      </c>
      <c r="I87" s="373">
        <f>SUM(L87:X87)</f>
        <v>0</v>
      </c>
      <c r="J87" s="527">
        <f t="shared" si="74"/>
        <v>0</v>
      </c>
      <c r="K87" s="527">
        <f t="shared" si="74"/>
        <v>0</v>
      </c>
      <c r="L87" s="396">
        <f>SUM(M87:Y87)</f>
        <v>0</v>
      </c>
      <c r="M87" s="73"/>
      <c r="N87" s="1"/>
      <c r="O87" s="1"/>
      <c r="P87" s="1"/>
      <c r="Q87" s="1"/>
      <c r="R87" s="79"/>
      <c r="S87" s="489">
        <f t="shared" si="56"/>
        <v>0</v>
      </c>
      <c r="T87" s="414"/>
      <c r="U87" s="1"/>
      <c r="V87" s="79"/>
      <c r="W87" s="79"/>
      <c r="X87" s="79"/>
      <c r="Y87" s="44"/>
      <c r="AA87" s="168"/>
    </row>
    <row r="88" spans="1:27" ht="15.75" hidden="1" thickBot="1" x14ac:dyDescent="0.3">
      <c r="B88" s="54"/>
      <c r="C88" s="2"/>
      <c r="D88" s="801" t="s">
        <v>834</v>
      </c>
      <c r="E88" s="801"/>
      <c r="F88" s="373">
        <f>SUM(L88:X88)</f>
        <v>0</v>
      </c>
      <c r="G88" s="373">
        <f>SUM(L88:X88)</f>
        <v>0</v>
      </c>
      <c r="H88" s="373">
        <f>SUM(L88:X88)</f>
        <v>0</v>
      </c>
      <c r="I88" s="373">
        <f>SUM(L88:X88)</f>
        <v>0</v>
      </c>
      <c r="J88" s="527">
        <f t="shared" si="74"/>
        <v>0</v>
      </c>
      <c r="K88" s="527">
        <f t="shared" si="74"/>
        <v>0</v>
      </c>
      <c r="L88" s="396">
        <f>SUM(M88:Y88)</f>
        <v>0</v>
      </c>
      <c r="M88" s="73"/>
      <c r="N88" s="1"/>
      <c r="O88" s="1"/>
      <c r="P88" s="1"/>
      <c r="Q88" s="1"/>
      <c r="R88" s="79"/>
      <c r="S88" s="489">
        <f t="shared" si="56"/>
        <v>0</v>
      </c>
      <c r="T88" s="414"/>
      <c r="U88" s="1"/>
      <c r="V88" s="79"/>
      <c r="W88" s="79"/>
      <c r="X88" s="79"/>
      <c r="Y88" s="44"/>
      <c r="AA88" s="168"/>
    </row>
    <row r="89" spans="1:27" ht="15.75" thickBot="1" x14ac:dyDescent="0.3">
      <c r="B89" s="98" t="s">
        <v>220</v>
      </c>
      <c r="C89" s="807" t="s">
        <v>221</v>
      </c>
      <c r="D89" s="808"/>
      <c r="E89" s="808"/>
      <c r="F89" s="369">
        <f t="shared" ref="F89:L89" si="75">F90+F93+F97+F98+F109+F120+F131+F134+F146+F147+F148+F149+F160</f>
        <v>0</v>
      </c>
      <c r="G89" s="369">
        <f t="shared" si="75"/>
        <v>0</v>
      </c>
      <c r="H89" s="369">
        <f t="shared" si="75"/>
        <v>0</v>
      </c>
      <c r="I89" s="369">
        <f t="shared" si="75"/>
        <v>0</v>
      </c>
      <c r="J89" s="523">
        <f t="shared" ref="J89" si="76">J90+J93+J97+J98+J109+J120+J131+J134+J146+J147+J148+J149+J160</f>
        <v>0</v>
      </c>
      <c r="K89" s="523">
        <f t="shared" si="75"/>
        <v>0</v>
      </c>
      <c r="L89" s="392">
        <f t="shared" si="75"/>
        <v>0</v>
      </c>
      <c r="M89" s="84">
        <f t="shared" ref="M89:Y89" si="77">M90+M93+M97+M98+M109+M120+M131+M134+M146+M147+M148+M149+M160</f>
        <v>0</v>
      </c>
      <c r="N89" s="85">
        <f t="shared" si="77"/>
        <v>0</v>
      </c>
      <c r="O89" s="85">
        <f t="shared" si="77"/>
        <v>0</v>
      </c>
      <c r="P89" s="85">
        <f t="shared" si="77"/>
        <v>0</v>
      </c>
      <c r="Q89" s="85">
        <f t="shared" si="77"/>
        <v>0</v>
      </c>
      <c r="R89" s="88">
        <f t="shared" si="77"/>
        <v>0</v>
      </c>
      <c r="S89" s="484">
        <f t="shared" si="56"/>
        <v>0</v>
      </c>
      <c r="T89" s="409">
        <f t="shared" si="77"/>
        <v>0</v>
      </c>
      <c r="U89" s="85">
        <f t="shared" si="77"/>
        <v>0</v>
      </c>
      <c r="V89" s="88">
        <f t="shared" si="77"/>
        <v>0</v>
      </c>
      <c r="W89" s="88">
        <f t="shared" si="77"/>
        <v>0</v>
      </c>
      <c r="X89" s="88">
        <f t="shared" si="77"/>
        <v>0</v>
      </c>
      <c r="Y89" s="89">
        <f t="shared" si="77"/>
        <v>0</v>
      </c>
      <c r="AA89" s="168"/>
    </row>
    <row r="90" spans="1:27" s="41" customFormat="1" ht="15.75" hidden="1" thickBot="1" x14ac:dyDescent="0.3">
      <c r="A90" s="125" t="s">
        <v>222</v>
      </c>
      <c r="B90" s="123" t="s">
        <v>658</v>
      </c>
      <c r="C90" s="809" t="s">
        <v>223</v>
      </c>
      <c r="D90" s="810"/>
      <c r="E90" s="810"/>
      <c r="F90" s="374">
        <f t="shared" ref="F90:L90" si="78">F91+F92</f>
        <v>0</v>
      </c>
      <c r="G90" s="374">
        <f t="shared" si="78"/>
        <v>0</v>
      </c>
      <c r="H90" s="374">
        <f t="shared" si="78"/>
        <v>0</v>
      </c>
      <c r="I90" s="374">
        <f t="shared" si="78"/>
        <v>0</v>
      </c>
      <c r="J90" s="528">
        <f t="shared" ref="J90" si="79">J91+J92</f>
        <v>0</v>
      </c>
      <c r="K90" s="528">
        <f t="shared" si="78"/>
        <v>0</v>
      </c>
      <c r="L90" s="397">
        <f t="shared" si="78"/>
        <v>0</v>
      </c>
      <c r="M90" s="163">
        <f t="shared" ref="M90:Y90" si="80">M91+M92</f>
        <v>0</v>
      </c>
      <c r="N90" s="131">
        <f t="shared" si="80"/>
        <v>0</v>
      </c>
      <c r="O90" s="131">
        <f t="shared" si="80"/>
        <v>0</v>
      </c>
      <c r="P90" s="131">
        <f t="shared" si="80"/>
        <v>0</v>
      </c>
      <c r="Q90" s="131">
        <f t="shared" si="80"/>
        <v>0</v>
      </c>
      <c r="R90" s="132">
        <f t="shared" si="80"/>
        <v>0</v>
      </c>
      <c r="S90" s="490">
        <f t="shared" si="56"/>
        <v>0</v>
      </c>
      <c r="T90" s="415">
        <f t="shared" si="80"/>
        <v>0</v>
      </c>
      <c r="U90" s="131">
        <f t="shared" si="80"/>
        <v>0</v>
      </c>
      <c r="V90" s="132">
        <f t="shared" si="80"/>
        <v>0</v>
      </c>
      <c r="W90" s="132">
        <f t="shared" si="80"/>
        <v>0</v>
      </c>
      <c r="X90" s="132">
        <f t="shared" si="80"/>
        <v>0</v>
      </c>
      <c r="Y90" s="133">
        <f t="shared" si="80"/>
        <v>0</v>
      </c>
      <c r="AA90" s="168"/>
    </row>
    <row r="91" spans="1:27" ht="15.75" hidden="1" thickBot="1" x14ac:dyDescent="0.3">
      <c r="B91" s="54"/>
      <c r="C91" s="2"/>
      <c r="D91" s="801" t="s">
        <v>347</v>
      </c>
      <c r="E91" s="801"/>
      <c r="F91" s="373">
        <f>SUM(L91:X91)</f>
        <v>0</v>
      </c>
      <c r="G91" s="373">
        <f>SUM(L91:X91)</f>
        <v>0</v>
      </c>
      <c r="H91" s="373">
        <f>SUM(L91:X91)</f>
        <v>0</v>
      </c>
      <c r="I91" s="373">
        <f>SUM(L91:X91)</f>
        <v>0</v>
      </c>
      <c r="J91" s="527">
        <f>SUM(L91:X91)</f>
        <v>0</v>
      </c>
      <c r="K91" s="527">
        <f>SUM(M91:Y91)</f>
        <v>0</v>
      </c>
      <c r="L91" s="396">
        <f>SUM(M91:Y91)</f>
        <v>0</v>
      </c>
      <c r="M91" s="73"/>
      <c r="N91" s="1"/>
      <c r="O91" s="1"/>
      <c r="P91" s="1"/>
      <c r="Q91" s="1"/>
      <c r="R91" s="79"/>
      <c r="S91" s="489">
        <f t="shared" si="56"/>
        <v>0</v>
      </c>
      <c r="T91" s="414"/>
      <c r="U91" s="1"/>
      <c r="V91" s="79"/>
      <c r="W91" s="79"/>
      <c r="X91" s="79"/>
      <c r="Y91" s="44"/>
      <c r="AA91" s="168"/>
    </row>
    <row r="92" spans="1:27" ht="15.75" hidden="1" thickBot="1" x14ac:dyDescent="0.3">
      <c r="B92" s="54"/>
      <c r="C92" s="2"/>
      <c r="D92" s="801" t="s">
        <v>348</v>
      </c>
      <c r="E92" s="801"/>
      <c r="F92" s="373">
        <f>SUM(L92:X92)</f>
        <v>0</v>
      </c>
      <c r="G92" s="373">
        <f>SUM(L92:X92)</f>
        <v>0</v>
      </c>
      <c r="H92" s="373">
        <f>SUM(L92:X92)</f>
        <v>0</v>
      </c>
      <c r="I92" s="373">
        <f>SUM(L92:X92)</f>
        <v>0</v>
      </c>
      <c r="J92" s="527">
        <f>SUM(L92:X92)</f>
        <v>0</v>
      </c>
      <c r="K92" s="527">
        <f>SUM(M92:Y92)</f>
        <v>0</v>
      </c>
      <c r="L92" s="396">
        <f>SUM(M92:Y92)</f>
        <v>0</v>
      </c>
      <c r="M92" s="73"/>
      <c r="N92" s="1"/>
      <c r="O92" s="1"/>
      <c r="P92" s="1"/>
      <c r="Q92" s="1"/>
      <c r="R92" s="79"/>
      <c r="S92" s="489">
        <f t="shared" si="56"/>
        <v>0</v>
      </c>
      <c r="T92" s="414"/>
      <c r="U92" s="1"/>
      <c r="V92" s="79"/>
      <c r="W92" s="79"/>
      <c r="X92" s="79"/>
      <c r="Y92" s="44"/>
      <c r="AA92" s="168"/>
    </row>
    <row r="93" spans="1:27" ht="15.75" hidden="1" thickBot="1" x14ac:dyDescent="0.3">
      <c r="B93" s="123" t="s">
        <v>837</v>
      </c>
      <c r="C93" s="809" t="s">
        <v>838</v>
      </c>
      <c r="D93" s="810"/>
      <c r="E93" s="810"/>
      <c r="F93" s="374">
        <f t="shared" ref="F93:L93" si="81">F94+F95+F96</f>
        <v>0</v>
      </c>
      <c r="G93" s="374">
        <f t="shared" si="81"/>
        <v>0</v>
      </c>
      <c r="H93" s="374">
        <f t="shared" si="81"/>
        <v>0</v>
      </c>
      <c r="I93" s="374">
        <f t="shared" si="81"/>
        <v>0</v>
      </c>
      <c r="J93" s="528">
        <f t="shared" ref="J93" si="82">J94+J95+J96</f>
        <v>0</v>
      </c>
      <c r="K93" s="528">
        <f t="shared" si="81"/>
        <v>0</v>
      </c>
      <c r="L93" s="397">
        <f t="shared" si="81"/>
        <v>0</v>
      </c>
      <c r="M93" s="163">
        <f t="shared" ref="M93:Y93" si="83">M94+M95+M96</f>
        <v>0</v>
      </c>
      <c r="N93" s="131">
        <f t="shared" si="83"/>
        <v>0</v>
      </c>
      <c r="O93" s="131">
        <f t="shared" si="83"/>
        <v>0</v>
      </c>
      <c r="P93" s="131">
        <f t="shared" si="83"/>
        <v>0</v>
      </c>
      <c r="Q93" s="131">
        <f t="shared" si="83"/>
        <v>0</v>
      </c>
      <c r="R93" s="132">
        <f t="shared" si="83"/>
        <v>0</v>
      </c>
      <c r="S93" s="490">
        <f t="shared" si="56"/>
        <v>0</v>
      </c>
      <c r="T93" s="415">
        <f t="shared" si="83"/>
        <v>0</v>
      </c>
      <c r="U93" s="131">
        <f t="shared" si="83"/>
        <v>0</v>
      </c>
      <c r="V93" s="132">
        <f t="shared" si="83"/>
        <v>0</v>
      </c>
      <c r="W93" s="132">
        <f t="shared" si="83"/>
        <v>0</v>
      </c>
      <c r="X93" s="132">
        <f t="shared" si="83"/>
        <v>0</v>
      </c>
      <c r="Y93" s="133">
        <f t="shared" si="83"/>
        <v>0</v>
      </c>
      <c r="AA93" s="168"/>
    </row>
    <row r="94" spans="1:27" s="189" customFormat="1" ht="15.75" hidden="1" thickBot="1" x14ac:dyDescent="0.3">
      <c r="A94" s="125" t="s">
        <v>869</v>
      </c>
      <c r="B94" s="169" t="s">
        <v>870</v>
      </c>
      <c r="C94" s="182"/>
      <c r="D94" s="233" t="s">
        <v>955</v>
      </c>
      <c r="E94" s="258"/>
      <c r="F94" s="365">
        <f>SUM(L94:X94)</f>
        <v>0</v>
      </c>
      <c r="G94" s="365">
        <f>SUM(L94:X94)</f>
        <v>0</v>
      </c>
      <c r="H94" s="365">
        <f>SUM(L94:X94)</f>
        <v>0</v>
      </c>
      <c r="I94" s="365">
        <f>SUM(L94:X94)</f>
        <v>0</v>
      </c>
      <c r="J94" s="519">
        <f t="shared" ref="J94:K97" si="84">SUM(L94:X94)</f>
        <v>0</v>
      </c>
      <c r="K94" s="519">
        <f t="shared" si="84"/>
        <v>0</v>
      </c>
      <c r="L94" s="388">
        <f>SUM(M94:Y94)</f>
        <v>0</v>
      </c>
      <c r="M94" s="179"/>
      <c r="N94" s="173"/>
      <c r="O94" s="173"/>
      <c r="P94" s="173"/>
      <c r="Q94" s="173"/>
      <c r="R94" s="174"/>
      <c r="S94" s="486">
        <f t="shared" si="56"/>
        <v>0</v>
      </c>
      <c r="T94" s="411"/>
      <c r="U94" s="173"/>
      <c r="V94" s="174"/>
      <c r="W94" s="174"/>
      <c r="X94" s="174"/>
      <c r="Y94" s="175"/>
      <c r="AA94" s="168"/>
    </row>
    <row r="95" spans="1:27" s="189" customFormat="1" ht="15.75" hidden="1" thickBot="1" x14ac:dyDescent="0.3">
      <c r="A95" s="125" t="s">
        <v>224</v>
      </c>
      <c r="B95" s="169" t="s">
        <v>659</v>
      </c>
      <c r="C95" s="182"/>
      <c r="D95" s="233" t="s">
        <v>225</v>
      </c>
      <c r="E95" s="258"/>
      <c r="F95" s="365">
        <f>SUM(L95:X95)</f>
        <v>0</v>
      </c>
      <c r="G95" s="365">
        <f>SUM(L95:X95)</f>
        <v>0</v>
      </c>
      <c r="H95" s="365">
        <f>SUM(L95:X95)</f>
        <v>0</v>
      </c>
      <c r="I95" s="365">
        <f>SUM(L95:X95)</f>
        <v>0</v>
      </c>
      <c r="J95" s="519">
        <f t="shared" si="84"/>
        <v>0</v>
      </c>
      <c r="K95" s="519">
        <f t="shared" si="84"/>
        <v>0</v>
      </c>
      <c r="L95" s="388">
        <f>SUM(M95:Y95)</f>
        <v>0</v>
      </c>
      <c r="M95" s="179"/>
      <c r="N95" s="173"/>
      <c r="O95" s="173"/>
      <c r="P95" s="173"/>
      <c r="Q95" s="173"/>
      <c r="R95" s="174"/>
      <c r="S95" s="486">
        <f t="shared" si="56"/>
        <v>0</v>
      </c>
      <c r="T95" s="411"/>
      <c r="U95" s="173"/>
      <c r="V95" s="174"/>
      <c r="W95" s="174"/>
      <c r="X95" s="174"/>
      <c r="Y95" s="175"/>
      <c r="AA95" s="168"/>
    </row>
    <row r="96" spans="1:27" s="189" customFormat="1" ht="15.75" hidden="1" thickBot="1" x14ac:dyDescent="0.3">
      <c r="A96" s="125" t="s">
        <v>226</v>
      </c>
      <c r="B96" s="169" t="s">
        <v>660</v>
      </c>
      <c r="C96" s="182"/>
      <c r="D96" s="233" t="s">
        <v>227</v>
      </c>
      <c r="E96" s="258"/>
      <c r="F96" s="365">
        <f>SUM(L96:X96)</f>
        <v>0</v>
      </c>
      <c r="G96" s="365">
        <f>SUM(L96:X96)</f>
        <v>0</v>
      </c>
      <c r="H96" s="365">
        <f>SUM(L96:X96)</f>
        <v>0</v>
      </c>
      <c r="I96" s="365">
        <f>SUM(L96:X96)</f>
        <v>0</v>
      </c>
      <c r="J96" s="519">
        <f t="shared" si="84"/>
        <v>0</v>
      </c>
      <c r="K96" s="519">
        <f t="shared" si="84"/>
        <v>0</v>
      </c>
      <c r="L96" s="388">
        <f>SUM(M96:Y96)</f>
        <v>0</v>
      </c>
      <c r="M96" s="179"/>
      <c r="N96" s="173"/>
      <c r="O96" s="173"/>
      <c r="P96" s="173"/>
      <c r="Q96" s="173"/>
      <c r="R96" s="174"/>
      <c r="S96" s="486">
        <f t="shared" si="56"/>
        <v>0</v>
      </c>
      <c r="T96" s="411"/>
      <c r="U96" s="173"/>
      <c r="V96" s="174"/>
      <c r="W96" s="174"/>
      <c r="X96" s="174"/>
      <c r="Y96" s="175"/>
      <c r="AA96" s="168"/>
    </row>
    <row r="97" spans="1:27" s="41" customFormat="1" ht="27.75" hidden="1" customHeight="1" x14ac:dyDescent="0.25">
      <c r="A97" s="125" t="s">
        <v>228</v>
      </c>
      <c r="B97" s="106" t="s">
        <v>661</v>
      </c>
      <c r="C97" s="853" t="s">
        <v>353</v>
      </c>
      <c r="D97" s="854"/>
      <c r="E97" s="854"/>
      <c r="F97" s="375">
        <f>SUM(L97:X97)</f>
        <v>0</v>
      </c>
      <c r="G97" s="375">
        <f>SUM(L97:X97)</f>
        <v>0</v>
      </c>
      <c r="H97" s="375">
        <f>SUM(L97:X97)</f>
        <v>0</v>
      </c>
      <c r="I97" s="375">
        <f>SUM(L97:X97)</f>
        <v>0</v>
      </c>
      <c r="J97" s="529">
        <f t="shared" si="84"/>
        <v>0</v>
      </c>
      <c r="K97" s="529">
        <f t="shared" si="84"/>
        <v>0</v>
      </c>
      <c r="L97" s="398">
        <f>SUM(M97:Y97)</f>
        <v>0</v>
      </c>
      <c r="M97" s="108"/>
      <c r="N97" s="109"/>
      <c r="O97" s="109"/>
      <c r="P97" s="109"/>
      <c r="Q97" s="109"/>
      <c r="R97" s="112"/>
      <c r="S97" s="491">
        <f t="shared" si="56"/>
        <v>0</v>
      </c>
      <c r="T97" s="416"/>
      <c r="U97" s="109"/>
      <c r="V97" s="112"/>
      <c r="W97" s="112"/>
      <c r="X97" s="112"/>
      <c r="Y97" s="113"/>
      <c r="AA97" s="168"/>
    </row>
    <row r="98" spans="1:27" s="41" customFormat="1" ht="15.75" hidden="1" thickBot="1" x14ac:dyDescent="0.3">
      <c r="A98" s="125" t="s">
        <v>229</v>
      </c>
      <c r="B98" s="106" t="s">
        <v>662</v>
      </c>
      <c r="C98" s="853" t="s">
        <v>804</v>
      </c>
      <c r="D98" s="854"/>
      <c r="E98" s="854"/>
      <c r="F98" s="375">
        <f t="shared" ref="F98:L98" si="85">F99+F100+F101+F102+F103+F104+F105+F106+F107+F108</f>
        <v>0</v>
      </c>
      <c r="G98" s="375">
        <f t="shared" si="85"/>
        <v>0</v>
      </c>
      <c r="H98" s="375">
        <f t="shared" si="85"/>
        <v>0</v>
      </c>
      <c r="I98" s="375">
        <f t="shared" si="85"/>
        <v>0</v>
      </c>
      <c r="J98" s="529">
        <f t="shared" ref="J98" si="86">J99+J100+J101+J102+J103+J104+J105+J106+J107+J108</f>
        <v>0</v>
      </c>
      <c r="K98" s="529">
        <f t="shared" si="85"/>
        <v>0</v>
      </c>
      <c r="L98" s="398">
        <f t="shared" si="85"/>
        <v>0</v>
      </c>
      <c r="M98" s="108">
        <f t="shared" ref="M98:Y98" si="87">M99+M100+M101+M102+M103+M104+M105+M106+M107+M108</f>
        <v>0</v>
      </c>
      <c r="N98" s="109">
        <f t="shared" si="87"/>
        <v>0</v>
      </c>
      <c r="O98" s="109">
        <f t="shared" si="87"/>
        <v>0</v>
      </c>
      <c r="P98" s="109">
        <f t="shared" si="87"/>
        <v>0</v>
      </c>
      <c r="Q98" s="109">
        <f t="shared" si="87"/>
        <v>0</v>
      </c>
      <c r="R98" s="112">
        <f t="shared" si="87"/>
        <v>0</v>
      </c>
      <c r="S98" s="491">
        <f t="shared" si="56"/>
        <v>0</v>
      </c>
      <c r="T98" s="416">
        <f t="shared" si="87"/>
        <v>0</v>
      </c>
      <c r="U98" s="109">
        <f t="shared" si="87"/>
        <v>0</v>
      </c>
      <c r="V98" s="112">
        <f t="shared" si="87"/>
        <v>0</v>
      </c>
      <c r="W98" s="112">
        <f t="shared" si="87"/>
        <v>0</v>
      </c>
      <c r="X98" s="112">
        <f t="shared" si="87"/>
        <v>0</v>
      </c>
      <c r="Y98" s="113">
        <f t="shared" si="87"/>
        <v>0</v>
      </c>
      <c r="AA98" s="168"/>
    </row>
    <row r="99" spans="1:27" ht="15.75" hidden="1" thickBot="1" x14ac:dyDescent="0.3">
      <c r="B99" s="54"/>
      <c r="C99" s="2"/>
      <c r="D99" s="801" t="s">
        <v>370</v>
      </c>
      <c r="E99" s="801"/>
      <c r="F99" s="373">
        <f t="shared" ref="F99:F108" si="88">SUM(L99:X99)</f>
        <v>0</v>
      </c>
      <c r="G99" s="373">
        <f t="shared" ref="G99:G108" si="89">SUM(L99:X99)</f>
        <v>0</v>
      </c>
      <c r="H99" s="373">
        <f t="shared" ref="H99:H108" si="90">SUM(L99:X99)</f>
        <v>0</v>
      </c>
      <c r="I99" s="373">
        <f t="shared" ref="I99:I108" si="91">SUM(L99:X99)</f>
        <v>0</v>
      </c>
      <c r="J99" s="527">
        <f t="shared" ref="J99:K108" si="92">SUM(L99:X99)</f>
        <v>0</v>
      </c>
      <c r="K99" s="527">
        <f t="shared" si="92"/>
        <v>0</v>
      </c>
      <c r="L99" s="396">
        <f t="shared" ref="L99:L108" si="93">SUM(M99:Y99)</f>
        <v>0</v>
      </c>
      <c r="M99" s="73"/>
      <c r="N99" s="1"/>
      <c r="O99" s="1"/>
      <c r="P99" s="1"/>
      <c r="Q99" s="1"/>
      <c r="R99" s="79"/>
      <c r="S99" s="489">
        <f t="shared" si="56"/>
        <v>0</v>
      </c>
      <c r="T99" s="414"/>
      <c r="U99" s="1"/>
      <c r="V99" s="79"/>
      <c r="W99" s="79"/>
      <c r="X99" s="79"/>
      <c r="Y99" s="44"/>
      <c r="AA99" s="168"/>
    </row>
    <row r="100" spans="1:27" ht="15.75" hidden="1" thickBot="1" x14ac:dyDescent="0.3">
      <c r="B100" s="54"/>
      <c r="C100" s="2"/>
      <c r="D100" s="801" t="s">
        <v>506</v>
      </c>
      <c r="E100" s="801"/>
      <c r="F100" s="373">
        <f t="shared" si="88"/>
        <v>0</v>
      </c>
      <c r="G100" s="373">
        <f t="shared" si="89"/>
        <v>0</v>
      </c>
      <c r="H100" s="373">
        <f t="shared" si="90"/>
        <v>0</v>
      </c>
      <c r="I100" s="373">
        <f t="shared" si="91"/>
        <v>0</v>
      </c>
      <c r="J100" s="527">
        <f t="shared" si="92"/>
        <v>0</v>
      </c>
      <c r="K100" s="527">
        <f t="shared" si="92"/>
        <v>0</v>
      </c>
      <c r="L100" s="396">
        <f t="shared" si="93"/>
        <v>0</v>
      </c>
      <c r="M100" s="73"/>
      <c r="N100" s="1"/>
      <c r="O100" s="1"/>
      <c r="P100" s="1"/>
      <c r="Q100" s="1"/>
      <c r="R100" s="79"/>
      <c r="S100" s="489">
        <f t="shared" si="56"/>
        <v>0</v>
      </c>
      <c r="T100" s="414"/>
      <c r="U100" s="1"/>
      <c r="V100" s="79"/>
      <c r="W100" s="79"/>
      <c r="X100" s="79"/>
      <c r="Y100" s="44"/>
      <c r="AA100" s="168"/>
    </row>
    <row r="101" spans="1:27" ht="15.75" hidden="1" thickBot="1" x14ac:dyDescent="0.3">
      <c r="B101" s="54"/>
      <c r="C101" s="2"/>
      <c r="D101" s="801" t="s">
        <v>507</v>
      </c>
      <c r="E101" s="801"/>
      <c r="F101" s="373">
        <f t="shared" si="88"/>
        <v>0</v>
      </c>
      <c r="G101" s="373">
        <f t="shared" si="89"/>
        <v>0</v>
      </c>
      <c r="H101" s="373">
        <f t="shared" si="90"/>
        <v>0</v>
      </c>
      <c r="I101" s="373">
        <f t="shared" si="91"/>
        <v>0</v>
      </c>
      <c r="J101" s="527">
        <f t="shared" si="92"/>
        <v>0</v>
      </c>
      <c r="K101" s="527">
        <f t="shared" si="92"/>
        <v>0</v>
      </c>
      <c r="L101" s="396">
        <f t="shared" si="93"/>
        <v>0</v>
      </c>
      <c r="M101" s="73"/>
      <c r="N101" s="1"/>
      <c r="O101" s="1"/>
      <c r="P101" s="1"/>
      <c r="Q101" s="1"/>
      <c r="R101" s="79"/>
      <c r="S101" s="489">
        <f t="shared" si="56"/>
        <v>0</v>
      </c>
      <c r="T101" s="414"/>
      <c r="U101" s="1"/>
      <c r="V101" s="79"/>
      <c r="W101" s="79"/>
      <c r="X101" s="79"/>
      <c r="Y101" s="44"/>
      <c r="AA101" s="168"/>
    </row>
    <row r="102" spans="1:27" ht="15.75" hidden="1" thickBot="1" x14ac:dyDescent="0.3">
      <c r="B102" s="54"/>
      <c r="C102" s="2"/>
      <c r="D102" s="801" t="s">
        <v>508</v>
      </c>
      <c r="E102" s="801"/>
      <c r="F102" s="373">
        <f t="shared" si="88"/>
        <v>0</v>
      </c>
      <c r="G102" s="373">
        <f t="shared" si="89"/>
        <v>0</v>
      </c>
      <c r="H102" s="373">
        <f t="shared" si="90"/>
        <v>0</v>
      </c>
      <c r="I102" s="373">
        <f t="shared" si="91"/>
        <v>0</v>
      </c>
      <c r="J102" s="527">
        <f t="shared" si="92"/>
        <v>0</v>
      </c>
      <c r="K102" s="527">
        <f t="shared" si="92"/>
        <v>0</v>
      </c>
      <c r="L102" s="396">
        <f t="shared" si="93"/>
        <v>0</v>
      </c>
      <c r="M102" s="73"/>
      <c r="N102" s="1"/>
      <c r="O102" s="1"/>
      <c r="P102" s="1"/>
      <c r="Q102" s="1"/>
      <c r="R102" s="79"/>
      <c r="S102" s="489">
        <f t="shared" si="56"/>
        <v>0</v>
      </c>
      <c r="T102" s="414"/>
      <c r="U102" s="1"/>
      <c r="V102" s="79"/>
      <c r="W102" s="79"/>
      <c r="X102" s="79"/>
      <c r="Y102" s="44"/>
      <c r="AA102" s="168"/>
    </row>
    <row r="103" spans="1:27" ht="15.75" hidden="1" thickBot="1" x14ac:dyDescent="0.3">
      <c r="B103" s="54"/>
      <c r="C103" s="2"/>
      <c r="D103" s="801" t="s">
        <v>509</v>
      </c>
      <c r="E103" s="801"/>
      <c r="F103" s="373">
        <f t="shared" si="88"/>
        <v>0</v>
      </c>
      <c r="G103" s="373">
        <f t="shared" si="89"/>
        <v>0</v>
      </c>
      <c r="H103" s="373">
        <f t="shared" si="90"/>
        <v>0</v>
      </c>
      <c r="I103" s="373">
        <f t="shared" si="91"/>
        <v>0</v>
      </c>
      <c r="J103" s="527">
        <f t="shared" si="92"/>
        <v>0</v>
      </c>
      <c r="K103" s="527">
        <f t="shared" si="92"/>
        <v>0</v>
      </c>
      <c r="L103" s="396">
        <f t="shared" si="93"/>
        <v>0</v>
      </c>
      <c r="M103" s="73"/>
      <c r="N103" s="1"/>
      <c r="O103" s="1"/>
      <c r="P103" s="1"/>
      <c r="Q103" s="1"/>
      <c r="R103" s="79"/>
      <c r="S103" s="489">
        <f t="shared" si="56"/>
        <v>0</v>
      </c>
      <c r="T103" s="414"/>
      <c r="U103" s="1"/>
      <c r="V103" s="79"/>
      <c r="W103" s="79"/>
      <c r="X103" s="79"/>
      <c r="Y103" s="44"/>
      <c r="AA103" s="168"/>
    </row>
    <row r="104" spans="1:27" ht="15.75" hidden="1" thickBot="1" x14ac:dyDescent="0.3">
      <c r="B104" s="54"/>
      <c r="C104" s="2"/>
      <c r="D104" s="801" t="s">
        <v>510</v>
      </c>
      <c r="E104" s="801"/>
      <c r="F104" s="373">
        <f t="shared" si="88"/>
        <v>0</v>
      </c>
      <c r="G104" s="373">
        <f t="shared" si="89"/>
        <v>0</v>
      </c>
      <c r="H104" s="373">
        <f t="shared" si="90"/>
        <v>0</v>
      </c>
      <c r="I104" s="373">
        <f t="shared" si="91"/>
        <v>0</v>
      </c>
      <c r="J104" s="527">
        <f t="shared" si="92"/>
        <v>0</v>
      </c>
      <c r="K104" s="527">
        <f t="shared" si="92"/>
        <v>0</v>
      </c>
      <c r="L104" s="396">
        <f t="shared" si="93"/>
        <v>0</v>
      </c>
      <c r="M104" s="73"/>
      <c r="N104" s="1"/>
      <c r="O104" s="1"/>
      <c r="P104" s="1"/>
      <c r="Q104" s="1"/>
      <c r="R104" s="79"/>
      <c r="S104" s="489">
        <f t="shared" si="56"/>
        <v>0</v>
      </c>
      <c r="T104" s="414"/>
      <c r="U104" s="1"/>
      <c r="V104" s="79"/>
      <c r="W104" s="79"/>
      <c r="X104" s="79"/>
      <c r="Y104" s="44"/>
      <c r="AA104" s="168"/>
    </row>
    <row r="105" spans="1:27" ht="25.5" hidden="1" customHeight="1" x14ac:dyDescent="0.25">
      <c r="B105" s="54"/>
      <c r="C105" s="2"/>
      <c r="D105" s="798" t="s">
        <v>511</v>
      </c>
      <c r="E105" s="798"/>
      <c r="F105" s="376">
        <f t="shared" si="88"/>
        <v>0</v>
      </c>
      <c r="G105" s="376">
        <f t="shared" si="89"/>
        <v>0</v>
      </c>
      <c r="H105" s="376">
        <f t="shared" si="90"/>
        <v>0</v>
      </c>
      <c r="I105" s="376">
        <f t="shared" si="91"/>
        <v>0</v>
      </c>
      <c r="J105" s="530">
        <f t="shared" si="92"/>
        <v>0</v>
      </c>
      <c r="K105" s="530">
        <f t="shared" si="92"/>
        <v>0</v>
      </c>
      <c r="L105" s="399">
        <f t="shared" si="93"/>
        <v>0</v>
      </c>
      <c r="M105" s="73"/>
      <c r="N105" s="1"/>
      <c r="O105" s="1"/>
      <c r="P105" s="1"/>
      <c r="Q105" s="1"/>
      <c r="R105" s="79"/>
      <c r="S105" s="489">
        <f t="shared" si="56"/>
        <v>0</v>
      </c>
      <c r="T105" s="414"/>
      <c r="U105" s="1"/>
      <c r="V105" s="79"/>
      <c r="W105" s="79"/>
      <c r="X105" s="79"/>
      <c r="Y105" s="44"/>
      <c r="AA105" s="168"/>
    </row>
    <row r="106" spans="1:27" ht="15.75" hidden="1" thickBot="1" x14ac:dyDescent="0.3">
      <c r="B106" s="54"/>
      <c r="C106" s="2"/>
      <c r="D106" s="801" t="s">
        <v>805</v>
      </c>
      <c r="E106" s="801"/>
      <c r="F106" s="373">
        <f t="shared" si="88"/>
        <v>0</v>
      </c>
      <c r="G106" s="373">
        <f t="shared" si="89"/>
        <v>0</v>
      </c>
      <c r="H106" s="373">
        <f t="shared" si="90"/>
        <v>0</v>
      </c>
      <c r="I106" s="373">
        <f t="shared" si="91"/>
        <v>0</v>
      </c>
      <c r="J106" s="527">
        <f t="shared" si="92"/>
        <v>0</v>
      </c>
      <c r="K106" s="527">
        <f t="shared" si="92"/>
        <v>0</v>
      </c>
      <c r="L106" s="396">
        <f t="shared" si="93"/>
        <v>0</v>
      </c>
      <c r="M106" s="73"/>
      <c r="N106" s="1"/>
      <c r="O106" s="1"/>
      <c r="P106" s="1"/>
      <c r="Q106" s="1"/>
      <c r="R106" s="79"/>
      <c r="S106" s="489">
        <f t="shared" si="56"/>
        <v>0</v>
      </c>
      <c r="T106" s="414"/>
      <c r="U106" s="1"/>
      <c r="V106" s="79"/>
      <c r="W106" s="79"/>
      <c r="X106" s="79"/>
      <c r="Y106" s="44"/>
      <c r="AA106" s="168"/>
    </row>
    <row r="107" spans="1:27" ht="25.5" hidden="1" customHeight="1" x14ac:dyDescent="0.25">
      <c r="B107" s="54"/>
      <c r="C107" s="2"/>
      <c r="D107" s="798" t="s">
        <v>512</v>
      </c>
      <c r="E107" s="798"/>
      <c r="F107" s="376">
        <f t="shared" si="88"/>
        <v>0</v>
      </c>
      <c r="G107" s="376">
        <f t="shared" si="89"/>
        <v>0</v>
      </c>
      <c r="H107" s="376">
        <f t="shared" si="90"/>
        <v>0</v>
      </c>
      <c r="I107" s="376">
        <f t="shared" si="91"/>
        <v>0</v>
      </c>
      <c r="J107" s="530">
        <f t="shared" si="92"/>
        <v>0</v>
      </c>
      <c r="K107" s="530">
        <f t="shared" si="92"/>
        <v>0</v>
      </c>
      <c r="L107" s="399">
        <f t="shared" si="93"/>
        <v>0</v>
      </c>
      <c r="M107" s="73"/>
      <c r="N107" s="1"/>
      <c r="O107" s="1"/>
      <c r="P107" s="1"/>
      <c r="Q107" s="1"/>
      <c r="R107" s="79"/>
      <c r="S107" s="489">
        <f t="shared" si="56"/>
        <v>0</v>
      </c>
      <c r="T107" s="414"/>
      <c r="U107" s="1"/>
      <c r="V107" s="79"/>
      <c r="W107" s="79"/>
      <c r="X107" s="79"/>
      <c r="Y107" s="44"/>
      <c r="AA107" s="168"/>
    </row>
    <row r="108" spans="1:27" ht="25.5" hidden="1" customHeight="1" x14ac:dyDescent="0.25">
      <c r="B108" s="54"/>
      <c r="C108" s="2"/>
      <c r="D108" s="798" t="s">
        <v>513</v>
      </c>
      <c r="E108" s="798"/>
      <c r="F108" s="376">
        <f t="shared" si="88"/>
        <v>0</v>
      </c>
      <c r="G108" s="376">
        <f t="shared" si="89"/>
        <v>0</v>
      </c>
      <c r="H108" s="376">
        <f t="shared" si="90"/>
        <v>0</v>
      </c>
      <c r="I108" s="376">
        <f t="shared" si="91"/>
        <v>0</v>
      </c>
      <c r="J108" s="530">
        <f t="shared" si="92"/>
        <v>0</v>
      </c>
      <c r="K108" s="530">
        <f t="shared" si="92"/>
        <v>0</v>
      </c>
      <c r="L108" s="399">
        <f t="shared" si="93"/>
        <v>0</v>
      </c>
      <c r="M108" s="73"/>
      <c r="N108" s="1"/>
      <c r="O108" s="1"/>
      <c r="P108" s="1"/>
      <c r="Q108" s="1"/>
      <c r="R108" s="79"/>
      <c r="S108" s="489">
        <f t="shared" si="56"/>
        <v>0</v>
      </c>
      <c r="T108" s="414"/>
      <c r="U108" s="1"/>
      <c r="V108" s="79"/>
      <c r="W108" s="79"/>
      <c r="X108" s="79"/>
      <c r="Y108" s="44"/>
      <c r="AA108" s="168"/>
    </row>
    <row r="109" spans="1:27" s="41" customFormat="1" ht="15" hidden="1" customHeight="1" x14ac:dyDescent="0.25">
      <c r="A109" s="125" t="s">
        <v>230</v>
      </c>
      <c r="B109" s="106" t="s">
        <v>663</v>
      </c>
      <c r="C109" s="853" t="s">
        <v>806</v>
      </c>
      <c r="D109" s="854"/>
      <c r="E109" s="854"/>
      <c r="F109" s="375">
        <f t="shared" ref="F109:L109" si="94">F110+F111+F112+F113+F114+F115+F116+F117+F118+F119</f>
        <v>0</v>
      </c>
      <c r="G109" s="375">
        <f t="shared" si="94"/>
        <v>0</v>
      </c>
      <c r="H109" s="375">
        <f t="shared" si="94"/>
        <v>0</v>
      </c>
      <c r="I109" s="375">
        <f t="shared" si="94"/>
        <v>0</v>
      </c>
      <c r="J109" s="529">
        <f t="shared" ref="J109" si="95">J110+J111+J112+J113+J114+J115+J116+J117+J118+J119</f>
        <v>0</v>
      </c>
      <c r="K109" s="529">
        <f t="shared" si="94"/>
        <v>0</v>
      </c>
      <c r="L109" s="398">
        <f t="shared" si="94"/>
        <v>0</v>
      </c>
      <c r="M109" s="108">
        <f t="shared" ref="M109:Y109" si="96">M110+M111+M112+M113+M114+M115+M116+M117+M118+M119</f>
        <v>0</v>
      </c>
      <c r="N109" s="109">
        <f t="shared" si="96"/>
        <v>0</v>
      </c>
      <c r="O109" s="109">
        <f t="shared" si="96"/>
        <v>0</v>
      </c>
      <c r="P109" s="109">
        <f t="shared" si="96"/>
        <v>0</v>
      </c>
      <c r="Q109" s="109">
        <f t="shared" si="96"/>
        <v>0</v>
      </c>
      <c r="R109" s="112">
        <f t="shared" si="96"/>
        <v>0</v>
      </c>
      <c r="S109" s="491">
        <f t="shared" si="56"/>
        <v>0</v>
      </c>
      <c r="T109" s="416">
        <f t="shared" si="96"/>
        <v>0</v>
      </c>
      <c r="U109" s="109">
        <f t="shared" si="96"/>
        <v>0</v>
      </c>
      <c r="V109" s="112">
        <f t="shared" si="96"/>
        <v>0</v>
      </c>
      <c r="W109" s="112">
        <f t="shared" si="96"/>
        <v>0</v>
      </c>
      <c r="X109" s="112">
        <f t="shared" si="96"/>
        <v>0</v>
      </c>
      <c r="Y109" s="113">
        <f t="shared" si="96"/>
        <v>0</v>
      </c>
      <c r="AA109" s="168"/>
    </row>
    <row r="110" spans="1:27" ht="15.75" hidden="1" thickBot="1" x14ac:dyDescent="0.3">
      <c r="B110" s="54"/>
      <c r="C110" s="2"/>
      <c r="D110" s="801" t="s">
        <v>369</v>
      </c>
      <c r="E110" s="801"/>
      <c r="F110" s="373">
        <f t="shared" ref="F110:F119" si="97">SUM(L110:X110)</f>
        <v>0</v>
      </c>
      <c r="G110" s="373">
        <f t="shared" ref="G110:G119" si="98">SUM(L110:X110)</f>
        <v>0</v>
      </c>
      <c r="H110" s="373">
        <f t="shared" ref="H110:H119" si="99">SUM(L110:X110)</f>
        <v>0</v>
      </c>
      <c r="I110" s="373">
        <f t="shared" ref="I110:I119" si="100">SUM(L110:X110)</f>
        <v>0</v>
      </c>
      <c r="J110" s="527">
        <f t="shared" ref="J110:K119" si="101">SUM(L110:X110)</f>
        <v>0</v>
      </c>
      <c r="K110" s="527">
        <f t="shared" si="101"/>
        <v>0</v>
      </c>
      <c r="L110" s="396">
        <f t="shared" ref="L110:L119" si="102">SUM(M110:Y110)</f>
        <v>0</v>
      </c>
      <c r="M110" s="73"/>
      <c r="N110" s="1"/>
      <c r="O110" s="1"/>
      <c r="P110" s="1"/>
      <c r="Q110" s="1"/>
      <c r="R110" s="79"/>
      <c r="S110" s="489">
        <f t="shared" si="56"/>
        <v>0</v>
      </c>
      <c r="T110" s="414"/>
      <c r="U110" s="1"/>
      <c r="V110" s="79"/>
      <c r="W110" s="79"/>
      <c r="X110" s="79"/>
      <c r="Y110" s="44"/>
      <c r="AA110" s="168"/>
    </row>
    <row r="111" spans="1:27" ht="15.75" hidden="1" thickBot="1" x14ac:dyDescent="0.3">
      <c r="B111" s="54"/>
      <c r="C111" s="2"/>
      <c r="D111" s="801" t="s">
        <v>514</v>
      </c>
      <c r="E111" s="801"/>
      <c r="F111" s="373">
        <f t="shared" si="97"/>
        <v>0</v>
      </c>
      <c r="G111" s="373">
        <f t="shared" si="98"/>
        <v>0</v>
      </c>
      <c r="H111" s="373">
        <f t="shared" si="99"/>
        <v>0</v>
      </c>
      <c r="I111" s="373">
        <f t="shared" si="100"/>
        <v>0</v>
      </c>
      <c r="J111" s="527">
        <f t="shared" si="101"/>
        <v>0</v>
      </c>
      <c r="K111" s="527">
        <f t="shared" si="101"/>
        <v>0</v>
      </c>
      <c r="L111" s="396">
        <f t="shared" si="102"/>
        <v>0</v>
      </c>
      <c r="M111" s="73"/>
      <c r="N111" s="1"/>
      <c r="O111" s="1"/>
      <c r="P111" s="1"/>
      <c r="Q111" s="1"/>
      <c r="R111" s="79"/>
      <c r="S111" s="489">
        <f t="shared" si="56"/>
        <v>0</v>
      </c>
      <c r="T111" s="414"/>
      <c r="U111" s="1"/>
      <c r="V111" s="79"/>
      <c r="W111" s="79"/>
      <c r="X111" s="79"/>
      <c r="Y111" s="44"/>
      <c r="AA111" s="168"/>
    </row>
    <row r="112" spans="1:27" ht="15.75" hidden="1" thickBot="1" x14ac:dyDescent="0.3">
      <c r="B112" s="54"/>
      <c r="C112" s="2"/>
      <c r="D112" s="801" t="s">
        <v>516</v>
      </c>
      <c r="E112" s="801"/>
      <c r="F112" s="373">
        <f t="shared" si="97"/>
        <v>0</v>
      </c>
      <c r="G112" s="373">
        <f t="shared" si="98"/>
        <v>0</v>
      </c>
      <c r="H112" s="373">
        <f t="shared" si="99"/>
        <v>0</v>
      </c>
      <c r="I112" s="373">
        <f t="shared" si="100"/>
        <v>0</v>
      </c>
      <c r="J112" s="527">
        <f t="shared" si="101"/>
        <v>0</v>
      </c>
      <c r="K112" s="527">
        <f t="shared" si="101"/>
        <v>0</v>
      </c>
      <c r="L112" s="396">
        <f t="shared" si="102"/>
        <v>0</v>
      </c>
      <c r="M112" s="73"/>
      <c r="N112" s="1"/>
      <c r="O112" s="1"/>
      <c r="P112" s="1"/>
      <c r="Q112" s="1"/>
      <c r="R112" s="79"/>
      <c r="S112" s="489">
        <f t="shared" si="56"/>
        <v>0</v>
      </c>
      <c r="T112" s="414"/>
      <c r="U112" s="1"/>
      <c r="V112" s="79"/>
      <c r="W112" s="79"/>
      <c r="X112" s="79"/>
      <c r="Y112" s="44"/>
      <c r="AA112" s="168"/>
    </row>
    <row r="113" spans="1:27" ht="15.75" hidden="1" thickBot="1" x14ac:dyDescent="0.3">
      <c r="B113" s="54"/>
      <c r="C113" s="2"/>
      <c r="D113" s="801" t="s">
        <v>808</v>
      </c>
      <c r="E113" s="801"/>
      <c r="F113" s="373">
        <f t="shared" si="97"/>
        <v>0</v>
      </c>
      <c r="G113" s="373">
        <f t="shared" si="98"/>
        <v>0</v>
      </c>
      <c r="H113" s="373">
        <f t="shared" si="99"/>
        <v>0</v>
      </c>
      <c r="I113" s="373">
        <f t="shared" si="100"/>
        <v>0</v>
      </c>
      <c r="J113" s="527">
        <f t="shared" si="101"/>
        <v>0</v>
      </c>
      <c r="K113" s="527">
        <f t="shared" si="101"/>
        <v>0</v>
      </c>
      <c r="L113" s="396">
        <f t="shared" si="102"/>
        <v>0</v>
      </c>
      <c r="M113" s="73"/>
      <c r="N113" s="1"/>
      <c r="O113" s="1"/>
      <c r="P113" s="1"/>
      <c r="Q113" s="1"/>
      <c r="R113" s="79"/>
      <c r="S113" s="489">
        <f t="shared" si="56"/>
        <v>0</v>
      </c>
      <c r="T113" s="414"/>
      <c r="U113" s="1"/>
      <c r="V113" s="79"/>
      <c r="W113" s="79"/>
      <c r="X113" s="79"/>
      <c r="Y113" s="44"/>
      <c r="AA113" s="168"/>
    </row>
    <row r="114" spans="1:27" ht="15.75" hidden="1" thickBot="1" x14ac:dyDescent="0.3">
      <c r="B114" s="54"/>
      <c r="C114" s="2"/>
      <c r="D114" s="801" t="s">
        <v>521</v>
      </c>
      <c r="E114" s="801"/>
      <c r="F114" s="373">
        <f t="shared" si="97"/>
        <v>0</v>
      </c>
      <c r="G114" s="373">
        <f t="shared" si="98"/>
        <v>0</v>
      </c>
      <c r="H114" s="373">
        <f t="shared" si="99"/>
        <v>0</v>
      </c>
      <c r="I114" s="373">
        <f t="shared" si="100"/>
        <v>0</v>
      </c>
      <c r="J114" s="527">
        <f t="shared" si="101"/>
        <v>0</v>
      </c>
      <c r="K114" s="527">
        <f t="shared" si="101"/>
        <v>0</v>
      </c>
      <c r="L114" s="396">
        <f t="shared" si="102"/>
        <v>0</v>
      </c>
      <c r="M114" s="73"/>
      <c r="N114" s="1"/>
      <c r="O114" s="1"/>
      <c r="P114" s="1"/>
      <c r="Q114" s="1"/>
      <c r="R114" s="79"/>
      <c r="S114" s="489">
        <f t="shared" si="56"/>
        <v>0</v>
      </c>
      <c r="T114" s="414"/>
      <c r="U114" s="1"/>
      <c r="V114" s="79"/>
      <c r="W114" s="79"/>
      <c r="X114" s="79"/>
      <c r="Y114" s="44"/>
      <c r="AA114" s="168"/>
    </row>
    <row r="115" spans="1:27" ht="15.75" hidden="1" thickBot="1" x14ac:dyDescent="0.3">
      <c r="B115" s="54"/>
      <c r="C115" s="2"/>
      <c r="D115" s="801" t="s">
        <v>519</v>
      </c>
      <c r="E115" s="801"/>
      <c r="F115" s="373">
        <f t="shared" si="97"/>
        <v>0</v>
      </c>
      <c r="G115" s="373">
        <f t="shared" si="98"/>
        <v>0</v>
      </c>
      <c r="H115" s="373">
        <f t="shared" si="99"/>
        <v>0</v>
      </c>
      <c r="I115" s="373">
        <f t="shared" si="100"/>
        <v>0</v>
      </c>
      <c r="J115" s="527">
        <f t="shared" si="101"/>
        <v>0</v>
      </c>
      <c r="K115" s="527">
        <f t="shared" si="101"/>
        <v>0</v>
      </c>
      <c r="L115" s="396">
        <f t="shared" si="102"/>
        <v>0</v>
      </c>
      <c r="M115" s="73"/>
      <c r="N115" s="1"/>
      <c r="O115" s="1"/>
      <c r="P115" s="1"/>
      <c r="Q115" s="1"/>
      <c r="R115" s="79"/>
      <c r="S115" s="489">
        <f t="shared" si="56"/>
        <v>0</v>
      </c>
      <c r="T115" s="414"/>
      <c r="U115" s="1"/>
      <c r="V115" s="79"/>
      <c r="W115" s="79"/>
      <c r="X115" s="79"/>
      <c r="Y115" s="44"/>
      <c r="AA115" s="168"/>
    </row>
    <row r="116" spans="1:27" ht="25.5" hidden="1" customHeight="1" x14ac:dyDescent="0.25">
      <c r="B116" s="54"/>
      <c r="C116" s="2"/>
      <c r="D116" s="798" t="s">
        <v>523</v>
      </c>
      <c r="E116" s="798"/>
      <c r="F116" s="376">
        <f t="shared" si="97"/>
        <v>0</v>
      </c>
      <c r="G116" s="376">
        <f t="shared" si="98"/>
        <v>0</v>
      </c>
      <c r="H116" s="376">
        <f t="shared" si="99"/>
        <v>0</v>
      </c>
      <c r="I116" s="376">
        <f t="shared" si="100"/>
        <v>0</v>
      </c>
      <c r="J116" s="530">
        <f t="shared" si="101"/>
        <v>0</v>
      </c>
      <c r="K116" s="530">
        <f t="shared" si="101"/>
        <v>0</v>
      </c>
      <c r="L116" s="399">
        <f t="shared" si="102"/>
        <v>0</v>
      </c>
      <c r="M116" s="73"/>
      <c r="N116" s="1"/>
      <c r="O116" s="1"/>
      <c r="P116" s="1"/>
      <c r="Q116" s="1"/>
      <c r="R116" s="79"/>
      <c r="S116" s="489">
        <f t="shared" si="56"/>
        <v>0</v>
      </c>
      <c r="T116" s="414"/>
      <c r="U116" s="1"/>
      <c r="V116" s="79"/>
      <c r="W116" s="79"/>
      <c r="X116" s="79"/>
      <c r="Y116" s="44"/>
      <c r="AA116" s="168"/>
    </row>
    <row r="117" spans="1:27" ht="15.75" hidden="1" thickBot="1" x14ac:dyDescent="0.3">
      <c r="B117" s="54"/>
      <c r="C117" s="2"/>
      <c r="D117" s="801" t="s">
        <v>807</v>
      </c>
      <c r="E117" s="801"/>
      <c r="F117" s="373">
        <f t="shared" si="97"/>
        <v>0</v>
      </c>
      <c r="G117" s="373">
        <f t="shared" si="98"/>
        <v>0</v>
      </c>
      <c r="H117" s="373">
        <f t="shared" si="99"/>
        <v>0</v>
      </c>
      <c r="I117" s="373">
        <f t="shared" si="100"/>
        <v>0</v>
      </c>
      <c r="J117" s="527">
        <f t="shared" si="101"/>
        <v>0</v>
      </c>
      <c r="K117" s="527">
        <f t="shared" si="101"/>
        <v>0</v>
      </c>
      <c r="L117" s="396">
        <f t="shared" si="102"/>
        <v>0</v>
      </c>
      <c r="M117" s="73"/>
      <c r="N117" s="1"/>
      <c r="O117" s="1"/>
      <c r="P117" s="1"/>
      <c r="Q117" s="1"/>
      <c r="R117" s="79"/>
      <c r="S117" s="489">
        <f t="shared" si="56"/>
        <v>0</v>
      </c>
      <c r="T117" s="414"/>
      <c r="U117" s="1"/>
      <c r="V117" s="79"/>
      <c r="W117" s="79"/>
      <c r="X117" s="79"/>
      <c r="Y117" s="44"/>
      <c r="AA117" s="168"/>
    </row>
    <row r="118" spans="1:27" ht="25.5" hidden="1" customHeight="1" x14ac:dyDescent="0.25">
      <c r="B118" s="54"/>
      <c r="C118" s="2"/>
      <c r="D118" s="798" t="s">
        <v>526</v>
      </c>
      <c r="E118" s="798"/>
      <c r="F118" s="376">
        <f t="shared" si="97"/>
        <v>0</v>
      </c>
      <c r="G118" s="376">
        <f t="shared" si="98"/>
        <v>0</v>
      </c>
      <c r="H118" s="376">
        <f t="shared" si="99"/>
        <v>0</v>
      </c>
      <c r="I118" s="376">
        <f t="shared" si="100"/>
        <v>0</v>
      </c>
      <c r="J118" s="530">
        <f t="shared" si="101"/>
        <v>0</v>
      </c>
      <c r="K118" s="530">
        <f t="shared" si="101"/>
        <v>0</v>
      </c>
      <c r="L118" s="399">
        <f t="shared" si="102"/>
        <v>0</v>
      </c>
      <c r="M118" s="73"/>
      <c r="N118" s="1"/>
      <c r="O118" s="1"/>
      <c r="P118" s="1"/>
      <c r="Q118" s="1"/>
      <c r="R118" s="79"/>
      <c r="S118" s="489">
        <f t="shared" si="56"/>
        <v>0</v>
      </c>
      <c r="T118" s="414"/>
      <c r="U118" s="1"/>
      <c r="V118" s="79"/>
      <c r="W118" s="79"/>
      <c r="X118" s="79"/>
      <c r="Y118" s="44"/>
      <c r="AA118" s="168"/>
    </row>
    <row r="119" spans="1:27" ht="25.5" hidden="1" customHeight="1" x14ac:dyDescent="0.25">
      <c r="B119" s="54"/>
      <c r="C119" s="2"/>
      <c r="D119" s="798" t="s">
        <v>528</v>
      </c>
      <c r="E119" s="798"/>
      <c r="F119" s="376">
        <f t="shared" si="97"/>
        <v>0</v>
      </c>
      <c r="G119" s="376">
        <f t="shared" si="98"/>
        <v>0</v>
      </c>
      <c r="H119" s="376">
        <f t="shared" si="99"/>
        <v>0</v>
      </c>
      <c r="I119" s="376">
        <f t="shared" si="100"/>
        <v>0</v>
      </c>
      <c r="J119" s="530">
        <f t="shared" si="101"/>
        <v>0</v>
      </c>
      <c r="K119" s="530">
        <f t="shared" si="101"/>
        <v>0</v>
      </c>
      <c r="L119" s="399">
        <f t="shared" si="102"/>
        <v>0</v>
      </c>
      <c r="M119" s="73"/>
      <c r="N119" s="1"/>
      <c r="O119" s="1"/>
      <c r="P119" s="1"/>
      <c r="Q119" s="1"/>
      <c r="R119" s="79"/>
      <c r="S119" s="489">
        <f t="shared" si="56"/>
        <v>0</v>
      </c>
      <c r="T119" s="414"/>
      <c r="U119" s="1"/>
      <c r="V119" s="79"/>
      <c r="W119" s="79"/>
      <c r="X119" s="79"/>
      <c r="Y119" s="44"/>
      <c r="AA119" s="168"/>
    </row>
    <row r="120" spans="1:27" s="41" customFormat="1" ht="15.75" hidden="1" thickBot="1" x14ac:dyDescent="0.3">
      <c r="A120" s="125" t="s">
        <v>231</v>
      </c>
      <c r="B120" s="106" t="s">
        <v>664</v>
      </c>
      <c r="C120" s="811" t="s">
        <v>232</v>
      </c>
      <c r="D120" s="812"/>
      <c r="E120" s="812"/>
      <c r="F120" s="377">
        <f t="shared" ref="F120:L120" si="103">F121+F122+F123+F124+F125+F126+F127+F128+F129+F130</f>
        <v>0</v>
      </c>
      <c r="G120" s="377">
        <f t="shared" si="103"/>
        <v>0</v>
      </c>
      <c r="H120" s="377">
        <f t="shared" si="103"/>
        <v>0</v>
      </c>
      <c r="I120" s="377">
        <f t="shared" si="103"/>
        <v>0</v>
      </c>
      <c r="J120" s="531">
        <f t="shared" ref="J120" si="104">J121+J122+J123+J124+J125+J126+J127+J128+J129+J130</f>
        <v>0</v>
      </c>
      <c r="K120" s="531">
        <f t="shared" si="103"/>
        <v>0</v>
      </c>
      <c r="L120" s="400">
        <f t="shared" si="103"/>
        <v>0</v>
      </c>
      <c r="M120" s="108">
        <f t="shared" ref="M120:Y120" si="105">M121+M122+M123+M124+M125+M126+M127+M128+M129+M130</f>
        <v>0</v>
      </c>
      <c r="N120" s="109">
        <f t="shared" si="105"/>
        <v>0</v>
      </c>
      <c r="O120" s="109">
        <f t="shared" si="105"/>
        <v>0</v>
      </c>
      <c r="P120" s="109">
        <f t="shared" si="105"/>
        <v>0</v>
      </c>
      <c r="Q120" s="109">
        <f t="shared" si="105"/>
        <v>0</v>
      </c>
      <c r="R120" s="112">
        <f t="shared" si="105"/>
        <v>0</v>
      </c>
      <c r="S120" s="491">
        <f t="shared" si="56"/>
        <v>0</v>
      </c>
      <c r="T120" s="416">
        <f t="shared" si="105"/>
        <v>0</v>
      </c>
      <c r="U120" s="109">
        <f t="shared" si="105"/>
        <v>0</v>
      </c>
      <c r="V120" s="112">
        <f t="shared" si="105"/>
        <v>0</v>
      </c>
      <c r="W120" s="112">
        <f t="shared" si="105"/>
        <v>0</v>
      </c>
      <c r="X120" s="112">
        <f t="shared" si="105"/>
        <v>0</v>
      </c>
      <c r="Y120" s="113">
        <f t="shared" si="105"/>
        <v>0</v>
      </c>
      <c r="AA120" s="168"/>
    </row>
    <row r="121" spans="1:27" ht="15.75" hidden="1" thickBot="1" x14ac:dyDescent="0.3">
      <c r="B121" s="54"/>
      <c r="C121" s="2"/>
      <c r="D121" s="801" t="s">
        <v>368</v>
      </c>
      <c r="E121" s="801"/>
      <c r="F121" s="373">
        <f t="shared" ref="F121:F130" si="106">SUM(L121:X121)</f>
        <v>0</v>
      </c>
      <c r="G121" s="373">
        <f t="shared" ref="G121:G130" si="107">SUM(L121:X121)</f>
        <v>0</v>
      </c>
      <c r="H121" s="373">
        <f t="shared" ref="H121:H130" si="108">SUM(L121:X121)</f>
        <v>0</v>
      </c>
      <c r="I121" s="373">
        <f t="shared" ref="I121:I130" si="109">SUM(L121:X121)</f>
        <v>0</v>
      </c>
      <c r="J121" s="527">
        <f t="shared" ref="J121:K130" si="110">SUM(L121:X121)</f>
        <v>0</v>
      </c>
      <c r="K121" s="527">
        <f t="shared" si="110"/>
        <v>0</v>
      </c>
      <c r="L121" s="396">
        <f t="shared" ref="L121:L130" si="111">SUM(M121:Y121)</f>
        <v>0</v>
      </c>
      <c r="M121" s="73"/>
      <c r="N121" s="1"/>
      <c r="O121" s="1"/>
      <c r="P121" s="1"/>
      <c r="Q121" s="1"/>
      <c r="R121" s="79"/>
      <c r="S121" s="489">
        <f t="shared" si="56"/>
        <v>0</v>
      </c>
      <c r="T121" s="414"/>
      <c r="U121" s="1"/>
      <c r="V121" s="79"/>
      <c r="W121" s="79"/>
      <c r="X121" s="79"/>
      <c r="Y121" s="44"/>
      <c r="AA121" s="168"/>
    </row>
    <row r="122" spans="1:27" ht="15.75" hidden="1" thickBot="1" x14ac:dyDescent="0.3">
      <c r="B122" s="54"/>
      <c r="C122" s="2"/>
      <c r="D122" s="801" t="s">
        <v>515</v>
      </c>
      <c r="E122" s="801"/>
      <c r="F122" s="373">
        <f t="shared" si="106"/>
        <v>0</v>
      </c>
      <c r="G122" s="373">
        <f t="shared" si="107"/>
        <v>0</v>
      </c>
      <c r="H122" s="373">
        <f t="shared" si="108"/>
        <v>0</v>
      </c>
      <c r="I122" s="373">
        <f t="shared" si="109"/>
        <v>0</v>
      </c>
      <c r="J122" s="527">
        <f t="shared" si="110"/>
        <v>0</v>
      </c>
      <c r="K122" s="527">
        <f t="shared" si="110"/>
        <v>0</v>
      </c>
      <c r="L122" s="396">
        <f t="shared" si="111"/>
        <v>0</v>
      </c>
      <c r="M122" s="73"/>
      <c r="N122" s="1"/>
      <c r="O122" s="1"/>
      <c r="P122" s="1"/>
      <c r="Q122" s="1"/>
      <c r="R122" s="79"/>
      <c r="S122" s="489">
        <f t="shared" si="56"/>
        <v>0</v>
      </c>
      <c r="T122" s="414"/>
      <c r="U122" s="1"/>
      <c r="V122" s="79"/>
      <c r="W122" s="79"/>
      <c r="X122" s="79"/>
      <c r="Y122" s="44"/>
      <c r="AA122" s="168"/>
    </row>
    <row r="123" spans="1:27" ht="15.75" hidden="1" thickBot="1" x14ac:dyDescent="0.3">
      <c r="B123" s="54"/>
      <c r="C123" s="2"/>
      <c r="D123" s="801" t="s">
        <v>517</v>
      </c>
      <c r="E123" s="801"/>
      <c r="F123" s="373">
        <f t="shared" si="106"/>
        <v>0</v>
      </c>
      <c r="G123" s="373">
        <f t="shared" si="107"/>
        <v>0</v>
      </c>
      <c r="H123" s="373">
        <f t="shared" si="108"/>
        <v>0</v>
      </c>
      <c r="I123" s="373">
        <f t="shared" si="109"/>
        <v>0</v>
      </c>
      <c r="J123" s="527">
        <f t="shared" si="110"/>
        <v>0</v>
      </c>
      <c r="K123" s="527">
        <f t="shared" si="110"/>
        <v>0</v>
      </c>
      <c r="L123" s="396">
        <f t="shared" si="111"/>
        <v>0</v>
      </c>
      <c r="M123" s="73"/>
      <c r="N123" s="1"/>
      <c r="O123" s="1"/>
      <c r="P123" s="1"/>
      <c r="Q123" s="1"/>
      <c r="R123" s="79"/>
      <c r="S123" s="489">
        <f t="shared" si="56"/>
        <v>0</v>
      </c>
      <c r="T123" s="414"/>
      <c r="U123" s="1"/>
      <c r="V123" s="79"/>
      <c r="W123" s="79"/>
      <c r="X123" s="79"/>
      <c r="Y123" s="44"/>
      <c r="AA123" s="168"/>
    </row>
    <row r="124" spans="1:27" ht="15.75" hidden="1" thickBot="1" x14ac:dyDescent="0.3">
      <c r="B124" s="54"/>
      <c r="C124" s="2"/>
      <c r="D124" s="801" t="s">
        <v>518</v>
      </c>
      <c r="E124" s="801"/>
      <c r="F124" s="373">
        <f t="shared" si="106"/>
        <v>0</v>
      </c>
      <c r="G124" s="373">
        <f t="shared" si="107"/>
        <v>0</v>
      </c>
      <c r="H124" s="373">
        <f t="shared" si="108"/>
        <v>0</v>
      </c>
      <c r="I124" s="373">
        <f t="shared" si="109"/>
        <v>0</v>
      </c>
      <c r="J124" s="527">
        <f t="shared" si="110"/>
        <v>0</v>
      </c>
      <c r="K124" s="527">
        <f t="shared" si="110"/>
        <v>0</v>
      </c>
      <c r="L124" s="396">
        <f t="shared" si="111"/>
        <v>0</v>
      </c>
      <c r="M124" s="73"/>
      <c r="N124" s="1"/>
      <c r="O124" s="1"/>
      <c r="P124" s="1"/>
      <c r="Q124" s="1"/>
      <c r="R124" s="79"/>
      <c r="S124" s="489">
        <f t="shared" si="56"/>
        <v>0</v>
      </c>
      <c r="T124" s="414"/>
      <c r="U124" s="1"/>
      <c r="V124" s="79"/>
      <c r="W124" s="79"/>
      <c r="X124" s="79"/>
      <c r="Y124" s="44"/>
      <c r="AA124" s="168"/>
    </row>
    <row r="125" spans="1:27" ht="15.75" hidden="1" thickBot="1" x14ac:dyDescent="0.3">
      <c r="B125" s="54"/>
      <c r="C125" s="2"/>
      <c r="D125" s="801" t="s">
        <v>522</v>
      </c>
      <c r="E125" s="801"/>
      <c r="F125" s="373">
        <f t="shared" si="106"/>
        <v>0</v>
      </c>
      <c r="G125" s="373">
        <f t="shared" si="107"/>
        <v>0</v>
      </c>
      <c r="H125" s="373">
        <f t="shared" si="108"/>
        <v>0</v>
      </c>
      <c r="I125" s="373">
        <f t="shared" si="109"/>
        <v>0</v>
      </c>
      <c r="J125" s="527">
        <f t="shared" si="110"/>
        <v>0</v>
      </c>
      <c r="K125" s="527">
        <f t="shared" si="110"/>
        <v>0</v>
      </c>
      <c r="L125" s="396">
        <f t="shared" si="111"/>
        <v>0</v>
      </c>
      <c r="M125" s="73"/>
      <c r="N125" s="1"/>
      <c r="O125" s="1"/>
      <c r="P125" s="1"/>
      <c r="Q125" s="1"/>
      <c r="R125" s="79"/>
      <c r="S125" s="489">
        <f t="shared" si="56"/>
        <v>0</v>
      </c>
      <c r="T125" s="414"/>
      <c r="U125" s="1"/>
      <c r="V125" s="79"/>
      <c r="W125" s="79"/>
      <c r="X125" s="79"/>
      <c r="Y125" s="44"/>
      <c r="AA125" s="168"/>
    </row>
    <row r="126" spans="1:27" ht="15.75" hidden="1" thickBot="1" x14ac:dyDescent="0.3">
      <c r="B126" s="54"/>
      <c r="C126" s="2"/>
      <c r="D126" s="801" t="s">
        <v>520</v>
      </c>
      <c r="E126" s="801"/>
      <c r="F126" s="373">
        <f t="shared" si="106"/>
        <v>0</v>
      </c>
      <c r="G126" s="373">
        <f t="shared" si="107"/>
        <v>0</v>
      </c>
      <c r="H126" s="373">
        <f t="shared" si="108"/>
        <v>0</v>
      </c>
      <c r="I126" s="373">
        <f t="shared" si="109"/>
        <v>0</v>
      </c>
      <c r="J126" s="527">
        <f t="shared" si="110"/>
        <v>0</v>
      </c>
      <c r="K126" s="527">
        <f t="shared" si="110"/>
        <v>0</v>
      </c>
      <c r="L126" s="396">
        <f t="shared" si="111"/>
        <v>0</v>
      </c>
      <c r="M126" s="73"/>
      <c r="N126" s="1"/>
      <c r="O126" s="1"/>
      <c r="P126" s="1"/>
      <c r="Q126" s="1"/>
      <c r="R126" s="79"/>
      <c r="S126" s="489">
        <f t="shared" si="56"/>
        <v>0</v>
      </c>
      <c r="T126" s="414"/>
      <c r="U126" s="1"/>
      <c r="V126" s="79"/>
      <c r="W126" s="79"/>
      <c r="X126" s="79"/>
      <c r="Y126" s="44"/>
      <c r="AA126" s="168"/>
    </row>
    <row r="127" spans="1:27" ht="25.5" hidden="1" customHeight="1" x14ac:dyDescent="0.25">
      <c r="B127" s="54"/>
      <c r="C127" s="2"/>
      <c r="D127" s="798" t="s">
        <v>524</v>
      </c>
      <c r="E127" s="798"/>
      <c r="F127" s="376">
        <f t="shared" si="106"/>
        <v>0</v>
      </c>
      <c r="G127" s="376">
        <f t="shared" si="107"/>
        <v>0</v>
      </c>
      <c r="H127" s="376">
        <f t="shared" si="108"/>
        <v>0</v>
      </c>
      <c r="I127" s="376">
        <f t="shared" si="109"/>
        <v>0</v>
      </c>
      <c r="J127" s="530">
        <f t="shared" si="110"/>
        <v>0</v>
      </c>
      <c r="K127" s="530">
        <f t="shared" si="110"/>
        <v>0</v>
      </c>
      <c r="L127" s="399">
        <f t="shared" si="111"/>
        <v>0</v>
      </c>
      <c r="M127" s="73"/>
      <c r="N127" s="1"/>
      <c r="O127" s="1"/>
      <c r="P127" s="1"/>
      <c r="Q127" s="1"/>
      <c r="R127" s="79"/>
      <c r="S127" s="489">
        <f t="shared" si="56"/>
        <v>0</v>
      </c>
      <c r="T127" s="414"/>
      <c r="U127" s="1"/>
      <c r="V127" s="79"/>
      <c r="W127" s="79"/>
      <c r="X127" s="79"/>
      <c r="Y127" s="44"/>
      <c r="AA127" s="168"/>
    </row>
    <row r="128" spans="1:27" ht="15.75" hidden="1" thickBot="1" x14ac:dyDescent="0.3">
      <c r="B128" s="54"/>
      <c r="C128" s="2"/>
      <c r="D128" s="801" t="s">
        <v>525</v>
      </c>
      <c r="E128" s="801"/>
      <c r="F128" s="373">
        <f t="shared" si="106"/>
        <v>0</v>
      </c>
      <c r="G128" s="373">
        <f t="shared" si="107"/>
        <v>0</v>
      </c>
      <c r="H128" s="373">
        <f t="shared" si="108"/>
        <v>0</v>
      </c>
      <c r="I128" s="373">
        <f t="shared" si="109"/>
        <v>0</v>
      </c>
      <c r="J128" s="527">
        <f t="shared" si="110"/>
        <v>0</v>
      </c>
      <c r="K128" s="527">
        <f t="shared" si="110"/>
        <v>0</v>
      </c>
      <c r="L128" s="396">
        <f t="shared" si="111"/>
        <v>0</v>
      </c>
      <c r="M128" s="73"/>
      <c r="N128" s="1"/>
      <c r="O128" s="1"/>
      <c r="P128" s="1"/>
      <c r="Q128" s="1"/>
      <c r="R128" s="79"/>
      <c r="S128" s="489">
        <f t="shared" si="56"/>
        <v>0</v>
      </c>
      <c r="T128" s="414"/>
      <c r="U128" s="1"/>
      <c r="V128" s="79"/>
      <c r="W128" s="79"/>
      <c r="X128" s="79"/>
      <c r="Y128" s="44"/>
      <c r="AA128" s="168"/>
    </row>
    <row r="129" spans="1:27" ht="25.5" hidden="1" customHeight="1" x14ac:dyDescent="0.25">
      <c r="B129" s="54"/>
      <c r="C129" s="2"/>
      <c r="D129" s="798" t="s">
        <v>527</v>
      </c>
      <c r="E129" s="798"/>
      <c r="F129" s="376">
        <f t="shared" si="106"/>
        <v>0</v>
      </c>
      <c r="G129" s="376">
        <f t="shared" si="107"/>
        <v>0</v>
      </c>
      <c r="H129" s="376">
        <f t="shared" si="108"/>
        <v>0</v>
      </c>
      <c r="I129" s="376">
        <f t="shared" si="109"/>
        <v>0</v>
      </c>
      <c r="J129" s="530">
        <f t="shared" si="110"/>
        <v>0</v>
      </c>
      <c r="K129" s="530">
        <f t="shared" si="110"/>
        <v>0</v>
      </c>
      <c r="L129" s="399">
        <f t="shared" si="111"/>
        <v>0</v>
      </c>
      <c r="M129" s="73"/>
      <c r="N129" s="1"/>
      <c r="O129" s="1"/>
      <c r="P129" s="1"/>
      <c r="Q129" s="1"/>
      <c r="R129" s="79"/>
      <c r="S129" s="489">
        <f t="shared" si="56"/>
        <v>0</v>
      </c>
      <c r="T129" s="414"/>
      <c r="U129" s="1"/>
      <c r="V129" s="79"/>
      <c r="W129" s="79"/>
      <c r="X129" s="79"/>
      <c r="Y129" s="44"/>
      <c r="AA129" s="168"/>
    </row>
    <row r="130" spans="1:27" ht="25.5" hidden="1" customHeight="1" x14ac:dyDescent="0.25">
      <c r="B130" s="54"/>
      <c r="C130" s="2"/>
      <c r="D130" s="798" t="s">
        <v>529</v>
      </c>
      <c r="E130" s="798"/>
      <c r="F130" s="376">
        <f t="shared" si="106"/>
        <v>0</v>
      </c>
      <c r="G130" s="376">
        <f t="shared" si="107"/>
        <v>0</v>
      </c>
      <c r="H130" s="376">
        <f t="shared" si="108"/>
        <v>0</v>
      </c>
      <c r="I130" s="376">
        <f t="shared" si="109"/>
        <v>0</v>
      </c>
      <c r="J130" s="530">
        <f t="shared" si="110"/>
        <v>0</v>
      </c>
      <c r="K130" s="530">
        <f t="shared" si="110"/>
        <v>0</v>
      </c>
      <c r="L130" s="399">
        <f t="shared" si="111"/>
        <v>0</v>
      </c>
      <c r="M130" s="73"/>
      <c r="N130" s="1"/>
      <c r="O130" s="1"/>
      <c r="P130" s="1"/>
      <c r="Q130" s="1"/>
      <c r="R130" s="79"/>
      <c r="S130" s="489">
        <f t="shared" si="56"/>
        <v>0</v>
      </c>
      <c r="T130" s="414"/>
      <c r="U130" s="1"/>
      <c r="V130" s="79"/>
      <c r="W130" s="79"/>
      <c r="X130" s="79"/>
      <c r="Y130" s="44"/>
      <c r="AA130" s="168"/>
    </row>
    <row r="131" spans="1:27" s="41" customFormat="1" ht="27.75" hidden="1" customHeight="1" x14ac:dyDescent="0.25">
      <c r="A131" s="125" t="s">
        <v>233</v>
      </c>
      <c r="B131" s="106" t="s">
        <v>665</v>
      </c>
      <c r="C131" s="853" t="s">
        <v>809</v>
      </c>
      <c r="D131" s="854"/>
      <c r="E131" s="854"/>
      <c r="F131" s="375">
        <f t="shared" ref="F131:L131" si="112">F132+F133</f>
        <v>0</v>
      </c>
      <c r="G131" s="375">
        <f t="shared" si="112"/>
        <v>0</v>
      </c>
      <c r="H131" s="375">
        <f t="shared" si="112"/>
        <v>0</v>
      </c>
      <c r="I131" s="375">
        <f t="shared" si="112"/>
        <v>0</v>
      </c>
      <c r="J131" s="529">
        <f t="shared" ref="J131" si="113">J132+J133</f>
        <v>0</v>
      </c>
      <c r="K131" s="529">
        <f t="shared" si="112"/>
        <v>0</v>
      </c>
      <c r="L131" s="398">
        <f t="shared" si="112"/>
        <v>0</v>
      </c>
      <c r="M131" s="108">
        <f t="shared" ref="M131:Y131" si="114">M132+M133</f>
        <v>0</v>
      </c>
      <c r="N131" s="109">
        <f t="shared" si="114"/>
        <v>0</v>
      </c>
      <c r="O131" s="109">
        <f t="shared" si="114"/>
        <v>0</v>
      </c>
      <c r="P131" s="109">
        <f t="shared" si="114"/>
        <v>0</v>
      </c>
      <c r="Q131" s="109">
        <f t="shared" si="114"/>
        <v>0</v>
      </c>
      <c r="R131" s="112">
        <f t="shared" si="114"/>
        <v>0</v>
      </c>
      <c r="S131" s="491">
        <f t="shared" ref="S131:S194" si="115">SUM(M131:R131)</f>
        <v>0</v>
      </c>
      <c r="T131" s="416">
        <f t="shared" si="114"/>
        <v>0</v>
      </c>
      <c r="U131" s="109">
        <f t="shared" si="114"/>
        <v>0</v>
      </c>
      <c r="V131" s="112">
        <f t="shared" si="114"/>
        <v>0</v>
      </c>
      <c r="W131" s="112">
        <f t="shared" si="114"/>
        <v>0</v>
      </c>
      <c r="X131" s="112">
        <f t="shared" si="114"/>
        <v>0</v>
      </c>
      <c r="Y131" s="113">
        <f t="shared" si="114"/>
        <v>0</v>
      </c>
      <c r="AA131" s="168"/>
    </row>
    <row r="132" spans="1:27" ht="15.75" hidden="1" thickBot="1" x14ac:dyDescent="0.3">
      <c r="B132" s="54"/>
      <c r="C132" s="2"/>
      <c r="D132" s="801" t="s">
        <v>531</v>
      </c>
      <c r="E132" s="801"/>
      <c r="F132" s="373">
        <f>SUM(L132:X132)</f>
        <v>0</v>
      </c>
      <c r="G132" s="373">
        <f>SUM(L132:X132)</f>
        <v>0</v>
      </c>
      <c r="H132" s="373">
        <f>SUM(L132:X132)</f>
        <v>0</v>
      </c>
      <c r="I132" s="373">
        <f>SUM(L132:X132)</f>
        <v>0</v>
      </c>
      <c r="J132" s="527">
        <f>SUM(L132:X132)</f>
        <v>0</v>
      </c>
      <c r="K132" s="527">
        <f>SUM(M132:Y132)</f>
        <v>0</v>
      </c>
      <c r="L132" s="396">
        <f>SUM(M132:Y132)</f>
        <v>0</v>
      </c>
      <c r="M132" s="73"/>
      <c r="N132" s="1"/>
      <c r="O132" s="1"/>
      <c r="P132" s="1"/>
      <c r="Q132" s="1"/>
      <c r="R132" s="79"/>
      <c r="S132" s="489">
        <f t="shared" si="115"/>
        <v>0</v>
      </c>
      <c r="T132" s="414"/>
      <c r="U132" s="1"/>
      <c r="V132" s="79"/>
      <c r="W132" s="79"/>
      <c r="X132" s="79"/>
      <c r="Y132" s="44"/>
      <c r="AA132" s="168"/>
    </row>
    <row r="133" spans="1:27" ht="25.5" hidden="1" customHeight="1" x14ac:dyDescent="0.25">
      <c r="B133" s="54"/>
      <c r="C133" s="2"/>
      <c r="D133" s="798" t="s">
        <v>530</v>
      </c>
      <c r="E133" s="798"/>
      <c r="F133" s="376">
        <f>SUM(L133:X133)</f>
        <v>0</v>
      </c>
      <c r="G133" s="376">
        <f>SUM(L133:X133)</f>
        <v>0</v>
      </c>
      <c r="H133" s="376">
        <f>SUM(L133:X133)</f>
        <v>0</v>
      </c>
      <c r="I133" s="376">
        <f>SUM(L133:X133)</f>
        <v>0</v>
      </c>
      <c r="J133" s="530">
        <f>SUM(L133:X133)</f>
        <v>0</v>
      </c>
      <c r="K133" s="530">
        <f>SUM(M133:Y133)</f>
        <v>0</v>
      </c>
      <c r="L133" s="399">
        <f>SUM(M133:Y133)</f>
        <v>0</v>
      </c>
      <c r="M133" s="73"/>
      <c r="N133" s="1"/>
      <c r="O133" s="1"/>
      <c r="P133" s="1"/>
      <c r="Q133" s="1"/>
      <c r="R133" s="79"/>
      <c r="S133" s="489">
        <f t="shared" si="115"/>
        <v>0</v>
      </c>
      <c r="T133" s="414"/>
      <c r="U133" s="1"/>
      <c r="V133" s="79"/>
      <c r="W133" s="79"/>
      <c r="X133" s="79"/>
      <c r="Y133" s="44"/>
      <c r="AA133" s="168"/>
    </row>
    <row r="134" spans="1:27" s="41" customFormat="1" ht="15.75" hidden="1" thickBot="1" x14ac:dyDescent="0.3">
      <c r="A134" s="125" t="s">
        <v>234</v>
      </c>
      <c r="B134" s="106" t="s">
        <v>667</v>
      </c>
      <c r="C134" s="853" t="s">
        <v>810</v>
      </c>
      <c r="D134" s="854"/>
      <c r="E134" s="854"/>
      <c r="F134" s="375">
        <f t="shared" ref="F134:L134" si="116">F135+F136+F137+F138+F139+F140+F141+F142+F143+F144+F145</f>
        <v>0</v>
      </c>
      <c r="G134" s="375">
        <f t="shared" si="116"/>
        <v>0</v>
      </c>
      <c r="H134" s="375">
        <f t="shared" si="116"/>
        <v>0</v>
      </c>
      <c r="I134" s="375">
        <f t="shared" si="116"/>
        <v>0</v>
      </c>
      <c r="J134" s="529">
        <f t="shared" ref="J134" si="117">J135+J136+J137+J138+J139+J140+J141+J142+J143+J144+J145</f>
        <v>0</v>
      </c>
      <c r="K134" s="529">
        <f t="shared" si="116"/>
        <v>0</v>
      </c>
      <c r="L134" s="398">
        <f t="shared" si="116"/>
        <v>0</v>
      </c>
      <c r="M134" s="108">
        <f t="shared" ref="M134:Y134" si="118">M135+M136+M137+M138+M139+M140+M141+M142+M143+M144+M145</f>
        <v>0</v>
      </c>
      <c r="N134" s="109">
        <f t="shared" si="118"/>
        <v>0</v>
      </c>
      <c r="O134" s="109">
        <f t="shared" si="118"/>
        <v>0</v>
      </c>
      <c r="P134" s="109">
        <f t="shared" si="118"/>
        <v>0</v>
      </c>
      <c r="Q134" s="109">
        <f t="shared" si="118"/>
        <v>0</v>
      </c>
      <c r="R134" s="112">
        <f t="shared" si="118"/>
        <v>0</v>
      </c>
      <c r="S134" s="491">
        <f t="shared" si="115"/>
        <v>0</v>
      </c>
      <c r="T134" s="416">
        <f t="shared" si="118"/>
        <v>0</v>
      </c>
      <c r="U134" s="109">
        <f t="shared" si="118"/>
        <v>0</v>
      </c>
      <c r="V134" s="112">
        <f t="shared" si="118"/>
        <v>0</v>
      </c>
      <c r="W134" s="112">
        <f t="shared" si="118"/>
        <v>0</v>
      </c>
      <c r="X134" s="112">
        <f t="shared" si="118"/>
        <v>0</v>
      </c>
      <c r="Y134" s="113">
        <f t="shared" si="118"/>
        <v>0</v>
      </c>
      <c r="AA134" s="168"/>
    </row>
    <row r="135" spans="1:27" ht="15.75" hidden="1" thickBot="1" x14ac:dyDescent="0.3">
      <c r="B135" s="54"/>
      <c r="C135" s="2"/>
      <c r="D135" s="801" t="s">
        <v>354</v>
      </c>
      <c r="E135" s="801"/>
      <c r="F135" s="373">
        <f t="shared" ref="F135:F148" si="119">SUM(L135:X135)</f>
        <v>0</v>
      </c>
      <c r="G135" s="373">
        <f t="shared" ref="G135:G148" si="120">SUM(L135:X135)</f>
        <v>0</v>
      </c>
      <c r="H135" s="373">
        <f t="shared" ref="H135:H148" si="121">SUM(L135:X135)</f>
        <v>0</v>
      </c>
      <c r="I135" s="373">
        <f t="shared" ref="I135:I148" si="122">SUM(L135:X135)</f>
        <v>0</v>
      </c>
      <c r="J135" s="527">
        <f t="shared" ref="J135:K148" si="123">SUM(L135:X135)</f>
        <v>0</v>
      </c>
      <c r="K135" s="527">
        <f t="shared" si="123"/>
        <v>0</v>
      </c>
      <c r="L135" s="396">
        <f t="shared" ref="L135:L148" si="124">SUM(M135:Y135)</f>
        <v>0</v>
      </c>
      <c r="M135" s="73"/>
      <c r="N135" s="1"/>
      <c r="O135" s="1"/>
      <c r="P135" s="1"/>
      <c r="Q135" s="1"/>
      <c r="R135" s="79"/>
      <c r="S135" s="489">
        <f t="shared" si="115"/>
        <v>0</v>
      </c>
      <c r="T135" s="414"/>
      <c r="U135" s="1"/>
      <c r="V135" s="79"/>
      <c r="W135" s="79"/>
      <c r="X135" s="79"/>
      <c r="Y135" s="44"/>
      <c r="AA135" s="168"/>
    </row>
    <row r="136" spans="1:27" ht="15.75" hidden="1" thickBot="1" x14ac:dyDescent="0.3">
      <c r="B136" s="54"/>
      <c r="C136" s="2"/>
      <c r="D136" s="801" t="s">
        <v>357</v>
      </c>
      <c r="E136" s="801"/>
      <c r="F136" s="373">
        <f t="shared" si="119"/>
        <v>0</v>
      </c>
      <c r="G136" s="373">
        <f t="shared" si="120"/>
        <v>0</v>
      </c>
      <c r="H136" s="373">
        <f t="shared" si="121"/>
        <v>0</v>
      </c>
      <c r="I136" s="373">
        <f t="shared" si="122"/>
        <v>0</v>
      </c>
      <c r="J136" s="527">
        <f t="shared" si="123"/>
        <v>0</v>
      </c>
      <c r="K136" s="527">
        <f t="shared" si="123"/>
        <v>0</v>
      </c>
      <c r="L136" s="396">
        <f t="shared" si="124"/>
        <v>0</v>
      </c>
      <c r="M136" s="73"/>
      <c r="N136" s="1"/>
      <c r="O136" s="1"/>
      <c r="P136" s="1"/>
      <c r="Q136" s="1"/>
      <c r="R136" s="79"/>
      <c r="S136" s="489">
        <f t="shared" si="115"/>
        <v>0</v>
      </c>
      <c r="T136" s="414"/>
      <c r="U136" s="1"/>
      <c r="V136" s="79"/>
      <c r="W136" s="79"/>
      <c r="X136" s="79"/>
      <c r="Y136" s="44"/>
      <c r="AA136" s="168"/>
    </row>
    <row r="137" spans="1:27" ht="15.75" hidden="1" thickBot="1" x14ac:dyDescent="0.3">
      <c r="B137" s="54"/>
      <c r="C137" s="2"/>
      <c r="D137" s="801" t="s">
        <v>358</v>
      </c>
      <c r="E137" s="801"/>
      <c r="F137" s="373">
        <f t="shared" si="119"/>
        <v>0</v>
      </c>
      <c r="G137" s="373">
        <f t="shared" si="120"/>
        <v>0</v>
      </c>
      <c r="H137" s="373">
        <f t="shared" si="121"/>
        <v>0</v>
      </c>
      <c r="I137" s="373">
        <f t="shared" si="122"/>
        <v>0</v>
      </c>
      <c r="J137" s="527">
        <f t="shared" si="123"/>
        <v>0</v>
      </c>
      <c r="K137" s="527">
        <f t="shared" si="123"/>
        <v>0</v>
      </c>
      <c r="L137" s="396">
        <f t="shared" si="124"/>
        <v>0</v>
      </c>
      <c r="M137" s="73"/>
      <c r="N137" s="1"/>
      <c r="O137" s="1"/>
      <c r="P137" s="1"/>
      <c r="Q137" s="1"/>
      <c r="R137" s="79"/>
      <c r="S137" s="489">
        <f t="shared" si="115"/>
        <v>0</v>
      </c>
      <c r="T137" s="414"/>
      <c r="U137" s="1"/>
      <c r="V137" s="79"/>
      <c r="W137" s="79"/>
      <c r="X137" s="79"/>
      <c r="Y137" s="44"/>
      <c r="AA137" s="168"/>
    </row>
    <row r="138" spans="1:27" ht="15.75" hidden="1" thickBot="1" x14ac:dyDescent="0.3">
      <c r="B138" s="54"/>
      <c r="C138" s="2"/>
      <c r="D138" s="801" t="s">
        <v>355</v>
      </c>
      <c r="E138" s="801"/>
      <c r="F138" s="373">
        <f t="shared" si="119"/>
        <v>0</v>
      </c>
      <c r="G138" s="373">
        <f t="shared" si="120"/>
        <v>0</v>
      </c>
      <c r="H138" s="373">
        <f t="shared" si="121"/>
        <v>0</v>
      </c>
      <c r="I138" s="373">
        <f t="shared" si="122"/>
        <v>0</v>
      </c>
      <c r="J138" s="527">
        <f t="shared" si="123"/>
        <v>0</v>
      </c>
      <c r="K138" s="527">
        <f t="shared" si="123"/>
        <v>0</v>
      </c>
      <c r="L138" s="396">
        <f t="shared" si="124"/>
        <v>0</v>
      </c>
      <c r="M138" s="73"/>
      <c r="N138" s="1"/>
      <c r="O138" s="1"/>
      <c r="P138" s="1"/>
      <c r="Q138" s="1"/>
      <c r="R138" s="79"/>
      <c r="S138" s="489">
        <f t="shared" si="115"/>
        <v>0</v>
      </c>
      <c r="T138" s="414"/>
      <c r="U138" s="1"/>
      <c r="V138" s="79"/>
      <c r="W138" s="79"/>
      <c r="X138" s="79"/>
      <c r="Y138" s="44"/>
      <c r="AA138" s="168"/>
    </row>
    <row r="139" spans="1:27" ht="15.75" hidden="1" thickBot="1" x14ac:dyDescent="0.3">
      <c r="B139" s="54"/>
      <c r="C139" s="2"/>
      <c r="D139" s="801" t="s">
        <v>811</v>
      </c>
      <c r="E139" s="801"/>
      <c r="F139" s="373">
        <f t="shared" si="119"/>
        <v>0</v>
      </c>
      <c r="G139" s="373">
        <f t="shared" si="120"/>
        <v>0</v>
      </c>
      <c r="H139" s="373">
        <f t="shared" si="121"/>
        <v>0</v>
      </c>
      <c r="I139" s="373">
        <f t="shared" si="122"/>
        <v>0</v>
      </c>
      <c r="J139" s="527">
        <f t="shared" si="123"/>
        <v>0</v>
      </c>
      <c r="K139" s="527">
        <f t="shared" si="123"/>
        <v>0</v>
      </c>
      <c r="L139" s="396">
        <f t="shared" si="124"/>
        <v>0</v>
      </c>
      <c r="M139" s="73"/>
      <c r="N139" s="1"/>
      <c r="O139" s="1"/>
      <c r="P139" s="1"/>
      <c r="Q139" s="1"/>
      <c r="R139" s="79"/>
      <c r="S139" s="489">
        <f t="shared" si="115"/>
        <v>0</v>
      </c>
      <c r="T139" s="414"/>
      <c r="U139" s="1"/>
      <c r="V139" s="79"/>
      <c r="W139" s="79"/>
      <c r="X139" s="79"/>
      <c r="Y139" s="44"/>
      <c r="AA139" s="168"/>
    </row>
    <row r="140" spans="1:27" ht="25.5" hidden="1" customHeight="1" x14ac:dyDescent="0.25">
      <c r="B140" s="54"/>
      <c r="C140" s="2"/>
      <c r="D140" s="798" t="s">
        <v>532</v>
      </c>
      <c r="E140" s="798"/>
      <c r="F140" s="376">
        <f t="shared" si="119"/>
        <v>0</v>
      </c>
      <c r="G140" s="376">
        <f t="shared" si="120"/>
        <v>0</v>
      </c>
      <c r="H140" s="376">
        <f t="shared" si="121"/>
        <v>0</v>
      </c>
      <c r="I140" s="376">
        <f t="shared" si="122"/>
        <v>0</v>
      </c>
      <c r="J140" s="530">
        <f t="shared" si="123"/>
        <v>0</v>
      </c>
      <c r="K140" s="530">
        <f t="shared" si="123"/>
        <v>0</v>
      </c>
      <c r="L140" s="399">
        <f t="shared" si="124"/>
        <v>0</v>
      </c>
      <c r="M140" s="73"/>
      <c r="N140" s="1"/>
      <c r="O140" s="1"/>
      <c r="P140" s="1"/>
      <c r="Q140" s="1"/>
      <c r="R140" s="79"/>
      <c r="S140" s="489">
        <f t="shared" si="115"/>
        <v>0</v>
      </c>
      <c r="T140" s="414"/>
      <c r="U140" s="1"/>
      <c r="V140" s="79"/>
      <c r="W140" s="79"/>
      <c r="X140" s="79"/>
      <c r="Y140" s="44"/>
      <c r="AA140" s="168"/>
    </row>
    <row r="141" spans="1:27" ht="25.5" hidden="1" customHeight="1" x14ac:dyDescent="0.25">
      <c r="B141" s="54"/>
      <c r="C141" s="2"/>
      <c r="D141" s="798" t="s">
        <v>533</v>
      </c>
      <c r="E141" s="798"/>
      <c r="F141" s="376">
        <f t="shared" si="119"/>
        <v>0</v>
      </c>
      <c r="G141" s="376">
        <f t="shared" si="120"/>
        <v>0</v>
      </c>
      <c r="H141" s="376">
        <f t="shared" si="121"/>
        <v>0</v>
      </c>
      <c r="I141" s="376">
        <f t="shared" si="122"/>
        <v>0</v>
      </c>
      <c r="J141" s="530">
        <f t="shared" si="123"/>
        <v>0</v>
      </c>
      <c r="K141" s="530">
        <f t="shared" si="123"/>
        <v>0</v>
      </c>
      <c r="L141" s="399">
        <f t="shared" si="124"/>
        <v>0</v>
      </c>
      <c r="M141" s="73"/>
      <c r="N141" s="1"/>
      <c r="O141" s="1"/>
      <c r="P141" s="1"/>
      <c r="Q141" s="1"/>
      <c r="R141" s="79"/>
      <c r="S141" s="489">
        <f t="shared" si="115"/>
        <v>0</v>
      </c>
      <c r="T141" s="414"/>
      <c r="U141" s="1"/>
      <c r="V141" s="79"/>
      <c r="W141" s="79"/>
      <c r="X141" s="79"/>
      <c r="Y141" s="44"/>
      <c r="AA141" s="168"/>
    </row>
    <row r="142" spans="1:27" ht="15.75" hidden="1" thickBot="1" x14ac:dyDescent="0.3">
      <c r="B142" s="54"/>
      <c r="C142" s="2"/>
      <c r="D142" s="801" t="s">
        <v>364</v>
      </c>
      <c r="E142" s="801"/>
      <c r="F142" s="373">
        <f t="shared" si="119"/>
        <v>0</v>
      </c>
      <c r="G142" s="373">
        <f t="shared" si="120"/>
        <v>0</v>
      </c>
      <c r="H142" s="373">
        <f t="shared" si="121"/>
        <v>0</v>
      </c>
      <c r="I142" s="373">
        <f t="shared" si="122"/>
        <v>0</v>
      </c>
      <c r="J142" s="527">
        <f t="shared" si="123"/>
        <v>0</v>
      </c>
      <c r="K142" s="527">
        <f t="shared" si="123"/>
        <v>0</v>
      </c>
      <c r="L142" s="396">
        <f t="shared" si="124"/>
        <v>0</v>
      </c>
      <c r="M142" s="73"/>
      <c r="N142" s="1"/>
      <c r="O142" s="1"/>
      <c r="P142" s="1"/>
      <c r="Q142" s="1"/>
      <c r="R142" s="79"/>
      <c r="S142" s="489">
        <f t="shared" si="115"/>
        <v>0</v>
      </c>
      <c r="T142" s="414"/>
      <c r="U142" s="1"/>
      <c r="V142" s="79"/>
      <c r="W142" s="79"/>
      <c r="X142" s="79"/>
      <c r="Y142" s="44"/>
      <c r="AA142" s="168"/>
    </row>
    <row r="143" spans="1:27" ht="15.75" hidden="1" thickBot="1" x14ac:dyDescent="0.3">
      <c r="B143" s="54"/>
      <c r="C143" s="2"/>
      <c r="D143" s="801" t="s">
        <v>356</v>
      </c>
      <c r="E143" s="801"/>
      <c r="F143" s="373">
        <f t="shared" si="119"/>
        <v>0</v>
      </c>
      <c r="G143" s="373">
        <f t="shared" si="120"/>
        <v>0</v>
      </c>
      <c r="H143" s="373">
        <f t="shared" si="121"/>
        <v>0</v>
      </c>
      <c r="I143" s="373">
        <f t="shared" si="122"/>
        <v>0</v>
      </c>
      <c r="J143" s="527">
        <f t="shared" si="123"/>
        <v>0</v>
      </c>
      <c r="K143" s="527">
        <f t="shared" si="123"/>
        <v>0</v>
      </c>
      <c r="L143" s="396">
        <f t="shared" si="124"/>
        <v>0</v>
      </c>
      <c r="M143" s="73"/>
      <c r="N143" s="1"/>
      <c r="O143" s="1"/>
      <c r="P143" s="1"/>
      <c r="Q143" s="1"/>
      <c r="R143" s="79"/>
      <c r="S143" s="489">
        <f t="shared" si="115"/>
        <v>0</v>
      </c>
      <c r="T143" s="414"/>
      <c r="U143" s="1"/>
      <c r="V143" s="79"/>
      <c r="W143" s="79"/>
      <c r="X143" s="79"/>
      <c r="Y143" s="44"/>
      <c r="AA143" s="168"/>
    </row>
    <row r="144" spans="1:27" ht="25.5" hidden="1" customHeight="1" x14ac:dyDescent="0.25">
      <c r="B144" s="54"/>
      <c r="C144" s="2"/>
      <c r="D144" s="798" t="s">
        <v>534</v>
      </c>
      <c r="E144" s="798"/>
      <c r="F144" s="376">
        <f t="shared" si="119"/>
        <v>0</v>
      </c>
      <c r="G144" s="376">
        <f t="shared" si="120"/>
        <v>0</v>
      </c>
      <c r="H144" s="376">
        <f t="shared" si="121"/>
        <v>0</v>
      </c>
      <c r="I144" s="376">
        <f t="shared" si="122"/>
        <v>0</v>
      </c>
      <c r="J144" s="530">
        <f t="shared" si="123"/>
        <v>0</v>
      </c>
      <c r="K144" s="530">
        <f t="shared" si="123"/>
        <v>0</v>
      </c>
      <c r="L144" s="399">
        <f t="shared" si="124"/>
        <v>0</v>
      </c>
      <c r="M144" s="73"/>
      <c r="N144" s="1"/>
      <c r="O144" s="1"/>
      <c r="P144" s="1"/>
      <c r="Q144" s="1"/>
      <c r="R144" s="79"/>
      <c r="S144" s="489">
        <f t="shared" si="115"/>
        <v>0</v>
      </c>
      <c r="T144" s="414"/>
      <c r="U144" s="1"/>
      <c r="V144" s="79"/>
      <c r="W144" s="79"/>
      <c r="X144" s="79"/>
      <c r="Y144" s="44"/>
      <c r="AA144" s="168"/>
    </row>
    <row r="145" spans="1:27" ht="15.75" hidden="1" thickBot="1" x14ac:dyDescent="0.3">
      <c r="B145" s="54"/>
      <c r="C145" s="2"/>
      <c r="D145" s="801" t="s">
        <v>535</v>
      </c>
      <c r="E145" s="801"/>
      <c r="F145" s="373">
        <f t="shared" si="119"/>
        <v>0</v>
      </c>
      <c r="G145" s="373">
        <f t="shared" si="120"/>
        <v>0</v>
      </c>
      <c r="H145" s="373">
        <f t="shared" si="121"/>
        <v>0</v>
      </c>
      <c r="I145" s="373">
        <f t="shared" si="122"/>
        <v>0</v>
      </c>
      <c r="J145" s="527">
        <f t="shared" si="123"/>
        <v>0</v>
      </c>
      <c r="K145" s="527">
        <f t="shared" si="123"/>
        <v>0</v>
      </c>
      <c r="L145" s="396">
        <f t="shared" si="124"/>
        <v>0</v>
      </c>
      <c r="M145" s="73"/>
      <c r="N145" s="1"/>
      <c r="O145" s="1"/>
      <c r="P145" s="1"/>
      <c r="Q145" s="1"/>
      <c r="R145" s="79"/>
      <c r="S145" s="489">
        <f t="shared" si="115"/>
        <v>0</v>
      </c>
      <c r="T145" s="414"/>
      <c r="U145" s="1"/>
      <c r="V145" s="79"/>
      <c r="W145" s="79"/>
      <c r="X145" s="79"/>
      <c r="Y145" s="44"/>
      <c r="AA145" s="168"/>
    </row>
    <row r="146" spans="1:27" s="41" customFormat="1" ht="15.75" hidden="1" thickBot="1" x14ac:dyDescent="0.3">
      <c r="A146" s="125" t="s">
        <v>235</v>
      </c>
      <c r="B146" s="106" t="s">
        <v>666</v>
      </c>
      <c r="C146" s="811" t="s">
        <v>236</v>
      </c>
      <c r="D146" s="812"/>
      <c r="E146" s="812"/>
      <c r="F146" s="377">
        <f t="shared" si="119"/>
        <v>0</v>
      </c>
      <c r="G146" s="377">
        <f t="shared" si="120"/>
        <v>0</v>
      </c>
      <c r="H146" s="377">
        <f t="shared" si="121"/>
        <v>0</v>
      </c>
      <c r="I146" s="377">
        <f t="shared" si="122"/>
        <v>0</v>
      </c>
      <c r="J146" s="531">
        <f t="shared" si="123"/>
        <v>0</v>
      </c>
      <c r="K146" s="531">
        <f t="shared" si="123"/>
        <v>0</v>
      </c>
      <c r="L146" s="400">
        <f t="shared" si="124"/>
        <v>0</v>
      </c>
      <c r="M146" s="108"/>
      <c r="N146" s="109"/>
      <c r="O146" s="109"/>
      <c r="P146" s="109"/>
      <c r="Q146" s="109"/>
      <c r="R146" s="112"/>
      <c r="S146" s="491">
        <f t="shared" si="115"/>
        <v>0</v>
      </c>
      <c r="T146" s="416"/>
      <c r="U146" s="109"/>
      <c r="V146" s="112"/>
      <c r="W146" s="112"/>
      <c r="X146" s="112"/>
      <c r="Y146" s="113"/>
      <c r="AA146" s="168"/>
    </row>
    <row r="147" spans="1:27" s="41" customFormat="1" ht="15.75" hidden="1" thickBot="1" x14ac:dyDescent="0.3">
      <c r="A147" s="125" t="s">
        <v>237</v>
      </c>
      <c r="B147" s="106" t="s">
        <v>668</v>
      </c>
      <c r="C147" s="811" t="s">
        <v>238</v>
      </c>
      <c r="D147" s="812"/>
      <c r="E147" s="812"/>
      <c r="F147" s="377">
        <f t="shared" si="119"/>
        <v>0</v>
      </c>
      <c r="G147" s="377">
        <f t="shared" si="120"/>
        <v>0</v>
      </c>
      <c r="H147" s="377">
        <f t="shared" si="121"/>
        <v>0</v>
      </c>
      <c r="I147" s="377">
        <f t="shared" si="122"/>
        <v>0</v>
      </c>
      <c r="J147" s="531">
        <f t="shared" si="123"/>
        <v>0</v>
      </c>
      <c r="K147" s="531">
        <f t="shared" si="123"/>
        <v>0</v>
      </c>
      <c r="L147" s="400">
        <f t="shared" si="124"/>
        <v>0</v>
      </c>
      <c r="M147" s="108"/>
      <c r="N147" s="109"/>
      <c r="O147" s="109"/>
      <c r="P147" s="109"/>
      <c r="Q147" s="109"/>
      <c r="R147" s="112"/>
      <c r="S147" s="491">
        <f t="shared" si="115"/>
        <v>0</v>
      </c>
      <c r="T147" s="416"/>
      <c r="U147" s="109"/>
      <c r="V147" s="112"/>
      <c r="W147" s="112"/>
      <c r="X147" s="112"/>
      <c r="Y147" s="113"/>
      <c r="AA147" s="168"/>
    </row>
    <row r="148" spans="1:27" s="41" customFormat="1" ht="15.75" hidden="1" thickBot="1" x14ac:dyDescent="0.3">
      <c r="A148" s="125" t="s">
        <v>239</v>
      </c>
      <c r="B148" s="106" t="s">
        <v>669</v>
      </c>
      <c r="C148" s="811" t="s">
        <v>240</v>
      </c>
      <c r="D148" s="812"/>
      <c r="E148" s="812"/>
      <c r="F148" s="377">
        <f t="shared" si="119"/>
        <v>0</v>
      </c>
      <c r="G148" s="377">
        <f t="shared" si="120"/>
        <v>0</v>
      </c>
      <c r="H148" s="377">
        <f t="shared" si="121"/>
        <v>0</v>
      </c>
      <c r="I148" s="377">
        <f t="shared" si="122"/>
        <v>0</v>
      </c>
      <c r="J148" s="531">
        <f t="shared" si="123"/>
        <v>0</v>
      </c>
      <c r="K148" s="531">
        <f t="shared" si="123"/>
        <v>0</v>
      </c>
      <c r="L148" s="400">
        <f t="shared" si="124"/>
        <v>0</v>
      </c>
      <c r="M148" s="108"/>
      <c r="N148" s="109"/>
      <c r="O148" s="109"/>
      <c r="P148" s="109"/>
      <c r="Q148" s="109"/>
      <c r="R148" s="112"/>
      <c r="S148" s="491">
        <f t="shared" si="115"/>
        <v>0</v>
      </c>
      <c r="T148" s="416"/>
      <c r="U148" s="109"/>
      <c r="V148" s="112"/>
      <c r="W148" s="112"/>
      <c r="X148" s="112"/>
      <c r="Y148" s="113"/>
      <c r="AA148" s="168"/>
    </row>
    <row r="149" spans="1:27" s="41" customFormat="1" ht="15.75" hidden="1" thickBot="1" x14ac:dyDescent="0.3">
      <c r="A149" s="125" t="s">
        <v>241</v>
      </c>
      <c r="B149" s="106" t="s">
        <v>670</v>
      </c>
      <c r="C149" s="811" t="s">
        <v>242</v>
      </c>
      <c r="D149" s="812"/>
      <c r="E149" s="812"/>
      <c r="F149" s="377">
        <f t="shared" ref="F149:L149" si="125">F150+F151+F152+F153+F154+F155+F156+F157+F158+F159</f>
        <v>0</v>
      </c>
      <c r="G149" s="377">
        <f t="shared" si="125"/>
        <v>0</v>
      </c>
      <c r="H149" s="377">
        <f t="shared" si="125"/>
        <v>0</v>
      </c>
      <c r="I149" s="377">
        <f t="shared" si="125"/>
        <v>0</v>
      </c>
      <c r="J149" s="531">
        <f t="shared" ref="J149" si="126">J150+J151+J152+J153+J154+J155+J156+J157+J158+J159</f>
        <v>0</v>
      </c>
      <c r="K149" s="531">
        <f t="shared" si="125"/>
        <v>0</v>
      </c>
      <c r="L149" s="400">
        <f t="shared" si="125"/>
        <v>0</v>
      </c>
      <c r="M149" s="108">
        <f t="shared" ref="M149:Y149" si="127">M150+M151+M152+M153+M154+M155+M156+M157+M158+M159</f>
        <v>0</v>
      </c>
      <c r="N149" s="109">
        <f t="shared" si="127"/>
        <v>0</v>
      </c>
      <c r="O149" s="109">
        <f t="shared" si="127"/>
        <v>0</v>
      </c>
      <c r="P149" s="109">
        <f t="shared" si="127"/>
        <v>0</v>
      </c>
      <c r="Q149" s="109">
        <f t="shared" si="127"/>
        <v>0</v>
      </c>
      <c r="R149" s="112">
        <f t="shared" si="127"/>
        <v>0</v>
      </c>
      <c r="S149" s="491">
        <f t="shared" si="115"/>
        <v>0</v>
      </c>
      <c r="T149" s="416">
        <f t="shared" si="127"/>
        <v>0</v>
      </c>
      <c r="U149" s="109">
        <f t="shared" si="127"/>
        <v>0</v>
      </c>
      <c r="V149" s="112">
        <f t="shared" si="127"/>
        <v>0</v>
      </c>
      <c r="W149" s="112">
        <f t="shared" si="127"/>
        <v>0</v>
      </c>
      <c r="X149" s="112">
        <f t="shared" si="127"/>
        <v>0</v>
      </c>
      <c r="Y149" s="113">
        <f t="shared" si="127"/>
        <v>0</v>
      </c>
      <c r="AA149" s="168"/>
    </row>
    <row r="150" spans="1:27" ht="15.75" hidden="1" thickBot="1" x14ac:dyDescent="0.3">
      <c r="B150" s="54"/>
      <c r="C150" s="2"/>
      <c r="D150" s="801" t="s">
        <v>359</v>
      </c>
      <c r="E150" s="801"/>
      <c r="F150" s="373">
        <f t="shared" ref="F150:F160" si="128">SUM(L150:X150)</f>
        <v>0</v>
      </c>
      <c r="G150" s="373">
        <f t="shared" ref="G150:G160" si="129">SUM(L150:X150)</f>
        <v>0</v>
      </c>
      <c r="H150" s="373">
        <f t="shared" ref="H150:H160" si="130">SUM(L150:X150)</f>
        <v>0</v>
      </c>
      <c r="I150" s="373">
        <f t="shared" ref="I150:I160" si="131">SUM(L150:X150)</f>
        <v>0</v>
      </c>
      <c r="J150" s="527">
        <f t="shared" ref="J150:K160" si="132">SUM(L150:X150)</f>
        <v>0</v>
      </c>
      <c r="K150" s="527">
        <f t="shared" si="132"/>
        <v>0</v>
      </c>
      <c r="L150" s="396">
        <f t="shared" ref="L150:L160" si="133">SUM(M150:Y150)</f>
        <v>0</v>
      </c>
      <c r="M150" s="73"/>
      <c r="N150" s="1"/>
      <c r="O150" s="1"/>
      <c r="P150" s="1"/>
      <c r="Q150" s="1"/>
      <c r="R150" s="79"/>
      <c r="S150" s="489">
        <f t="shared" si="115"/>
        <v>0</v>
      </c>
      <c r="T150" s="414"/>
      <c r="U150" s="1"/>
      <c r="V150" s="79"/>
      <c r="W150" s="79"/>
      <c r="X150" s="79"/>
      <c r="Y150" s="44"/>
      <c r="AA150" s="168"/>
    </row>
    <row r="151" spans="1:27" ht="15.75" hidden="1" thickBot="1" x14ac:dyDescent="0.3">
      <c r="B151" s="54"/>
      <c r="C151" s="2"/>
      <c r="D151" s="801" t="s">
        <v>360</v>
      </c>
      <c r="E151" s="801"/>
      <c r="F151" s="373">
        <f t="shared" si="128"/>
        <v>0</v>
      </c>
      <c r="G151" s="373">
        <f t="shared" si="129"/>
        <v>0</v>
      </c>
      <c r="H151" s="373">
        <f t="shared" si="130"/>
        <v>0</v>
      </c>
      <c r="I151" s="373">
        <f t="shared" si="131"/>
        <v>0</v>
      </c>
      <c r="J151" s="527">
        <f t="shared" si="132"/>
        <v>0</v>
      </c>
      <c r="K151" s="527">
        <f t="shared" si="132"/>
        <v>0</v>
      </c>
      <c r="L151" s="396">
        <f t="shared" si="133"/>
        <v>0</v>
      </c>
      <c r="M151" s="73"/>
      <c r="N151" s="1"/>
      <c r="O151" s="1"/>
      <c r="P151" s="1"/>
      <c r="Q151" s="1"/>
      <c r="R151" s="79"/>
      <c r="S151" s="489">
        <f t="shared" si="115"/>
        <v>0</v>
      </c>
      <c r="T151" s="414"/>
      <c r="U151" s="1"/>
      <c r="V151" s="79"/>
      <c r="W151" s="79"/>
      <c r="X151" s="79"/>
      <c r="Y151" s="44"/>
      <c r="AA151" s="168"/>
    </row>
    <row r="152" spans="1:27" ht="15.75" hidden="1" thickBot="1" x14ac:dyDescent="0.3">
      <c r="B152" s="54"/>
      <c r="C152" s="2"/>
      <c r="D152" s="801" t="s">
        <v>361</v>
      </c>
      <c r="E152" s="801"/>
      <c r="F152" s="373">
        <f t="shared" si="128"/>
        <v>0</v>
      </c>
      <c r="G152" s="373">
        <f t="shared" si="129"/>
        <v>0</v>
      </c>
      <c r="H152" s="373">
        <f t="shared" si="130"/>
        <v>0</v>
      </c>
      <c r="I152" s="373">
        <f t="shared" si="131"/>
        <v>0</v>
      </c>
      <c r="J152" s="527">
        <f t="shared" si="132"/>
        <v>0</v>
      </c>
      <c r="K152" s="527">
        <f t="shared" si="132"/>
        <v>0</v>
      </c>
      <c r="L152" s="396">
        <f t="shared" si="133"/>
        <v>0</v>
      </c>
      <c r="M152" s="73"/>
      <c r="N152" s="1"/>
      <c r="O152" s="1"/>
      <c r="P152" s="1"/>
      <c r="Q152" s="1"/>
      <c r="R152" s="79"/>
      <c r="S152" s="489">
        <f t="shared" si="115"/>
        <v>0</v>
      </c>
      <c r="T152" s="414"/>
      <c r="U152" s="1"/>
      <c r="V152" s="79"/>
      <c r="W152" s="79"/>
      <c r="X152" s="79"/>
      <c r="Y152" s="44"/>
      <c r="AA152" s="168"/>
    </row>
    <row r="153" spans="1:27" ht="15.75" hidden="1" thickBot="1" x14ac:dyDescent="0.3">
      <c r="B153" s="54"/>
      <c r="C153" s="2"/>
      <c r="D153" s="801" t="s">
        <v>362</v>
      </c>
      <c r="E153" s="801"/>
      <c r="F153" s="373">
        <f t="shared" si="128"/>
        <v>0</v>
      </c>
      <c r="G153" s="373">
        <f t="shared" si="129"/>
        <v>0</v>
      </c>
      <c r="H153" s="373">
        <f t="shared" si="130"/>
        <v>0</v>
      </c>
      <c r="I153" s="373">
        <f t="shared" si="131"/>
        <v>0</v>
      </c>
      <c r="J153" s="527">
        <f t="shared" si="132"/>
        <v>0</v>
      </c>
      <c r="K153" s="527">
        <f t="shared" si="132"/>
        <v>0</v>
      </c>
      <c r="L153" s="396">
        <f t="shared" si="133"/>
        <v>0</v>
      </c>
      <c r="M153" s="73"/>
      <c r="N153" s="1"/>
      <c r="O153" s="1"/>
      <c r="P153" s="1"/>
      <c r="Q153" s="1"/>
      <c r="R153" s="79"/>
      <c r="S153" s="489">
        <f t="shared" si="115"/>
        <v>0</v>
      </c>
      <c r="T153" s="414"/>
      <c r="U153" s="1"/>
      <c r="V153" s="79"/>
      <c r="W153" s="79"/>
      <c r="X153" s="79"/>
      <c r="Y153" s="44"/>
      <c r="AA153" s="168"/>
    </row>
    <row r="154" spans="1:27" ht="15.75" hidden="1" thickBot="1" x14ac:dyDescent="0.3">
      <c r="B154" s="54"/>
      <c r="C154" s="2"/>
      <c r="D154" s="801" t="s">
        <v>363</v>
      </c>
      <c r="E154" s="801"/>
      <c r="F154" s="373">
        <f t="shared" si="128"/>
        <v>0</v>
      </c>
      <c r="G154" s="373">
        <f t="shared" si="129"/>
        <v>0</v>
      </c>
      <c r="H154" s="373">
        <f t="shared" si="130"/>
        <v>0</v>
      </c>
      <c r="I154" s="373">
        <f t="shared" si="131"/>
        <v>0</v>
      </c>
      <c r="J154" s="527">
        <f t="shared" si="132"/>
        <v>0</v>
      </c>
      <c r="K154" s="527">
        <f t="shared" si="132"/>
        <v>0</v>
      </c>
      <c r="L154" s="396">
        <f t="shared" si="133"/>
        <v>0</v>
      </c>
      <c r="M154" s="73"/>
      <c r="N154" s="1"/>
      <c r="O154" s="1"/>
      <c r="P154" s="1"/>
      <c r="Q154" s="1"/>
      <c r="R154" s="79"/>
      <c r="S154" s="489">
        <f t="shared" si="115"/>
        <v>0</v>
      </c>
      <c r="T154" s="414"/>
      <c r="U154" s="1"/>
      <c r="V154" s="79"/>
      <c r="W154" s="79"/>
      <c r="X154" s="79"/>
      <c r="Y154" s="44"/>
      <c r="AA154" s="168"/>
    </row>
    <row r="155" spans="1:27" ht="25.5" hidden="1" customHeight="1" x14ac:dyDescent="0.25">
      <c r="B155" s="54"/>
      <c r="C155" s="2"/>
      <c r="D155" s="798" t="s">
        <v>536</v>
      </c>
      <c r="E155" s="798"/>
      <c r="F155" s="376">
        <f t="shared" si="128"/>
        <v>0</v>
      </c>
      <c r="G155" s="376">
        <f t="shared" si="129"/>
        <v>0</v>
      </c>
      <c r="H155" s="376">
        <f t="shared" si="130"/>
        <v>0</v>
      </c>
      <c r="I155" s="376">
        <f t="shared" si="131"/>
        <v>0</v>
      </c>
      <c r="J155" s="530">
        <f t="shared" si="132"/>
        <v>0</v>
      </c>
      <c r="K155" s="530">
        <f t="shared" si="132"/>
        <v>0</v>
      </c>
      <c r="L155" s="399">
        <f t="shared" si="133"/>
        <v>0</v>
      </c>
      <c r="M155" s="73"/>
      <c r="N155" s="1"/>
      <c r="O155" s="1"/>
      <c r="P155" s="1"/>
      <c r="Q155" s="1"/>
      <c r="R155" s="79"/>
      <c r="S155" s="489">
        <f t="shared" si="115"/>
        <v>0</v>
      </c>
      <c r="T155" s="414"/>
      <c r="U155" s="1"/>
      <c r="V155" s="79"/>
      <c r="W155" s="79"/>
      <c r="X155" s="79"/>
      <c r="Y155" s="44"/>
      <c r="AA155" s="168"/>
    </row>
    <row r="156" spans="1:27" ht="25.5" hidden="1" customHeight="1" x14ac:dyDescent="0.25">
      <c r="B156" s="54"/>
      <c r="C156" s="2"/>
      <c r="D156" s="798" t="s">
        <v>539</v>
      </c>
      <c r="E156" s="798"/>
      <c r="F156" s="376">
        <f t="shared" si="128"/>
        <v>0</v>
      </c>
      <c r="G156" s="376">
        <f t="shared" si="129"/>
        <v>0</v>
      </c>
      <c r="H156" s="376">
        <f t="shared" si="130"/>
        <v>0</v>
      </c>
      <c r="I156" s="376">
        <f t="shared" si="131"/>
        <v>0</v>
      </c>
      <c r="J156" s="530">
        <f t="shared" si="132"/>
        <v>0</v>
      </c>
      <c r="K156" s="530">
        <f t="shared" si="132"/>
        <v>0</v>
      </c>
      <c r="L156" s="399">
        <f t="shared" si="133"/>
        <v>0</v>
      </c>
      <c r="M156" s="73"/>
      <c r="N156" s="1"/>
      <c r="O156" s="1"/>
      <c r="P156" s="1"/>
      <c r="Q156" s="1"/>
      <c r="R156" s="79"/>
      <c r="S156" s="489">
        <f t="shared" si="115"/>
        <v>0</v>
      </c>
      <c r="T156" s="414"/>
      <c r="U156" s="1"/>
      <c r="V156" s="79"/>
      <c r="W156" s="79"/>
      <c r="X156" s="79"/>
      <c r="Y156" s="44"/>
      <c r="AA156" s="168"/>
    </row>
    <row r="157" spans="1:27" ht="15.75" hidden="1" thickBot="1" x14ac:dyDescent="0.3">
      <c r="B157" s="54"/>
      <c r="C157" s="2"/>
      <c r="D157" s="801" t="s">
        <v>365</v>
      </c>
      <c r="E157" s="801"/>
      <c r="F157" s="373">
        <f t="shared" si="128"/>
        <v>0</v>
      </c>
      <c r="G157" s="373">
        <f t="shared" si="129"/>
        <v>0</v>
      </c>
      <c r="H157" s="373">
        <f t="shared" si="130"/>
        <v>0</v>
      </c>
      <c r="I157" s="373">
        <f t="shared" si="131"/>
        <v>0</v>
      </c>
      <c r="J157" s="527">
        <f t="shared" si="132"/>
        <v>0</v>
      </c>
      <c r="K157" s="527">
        <f t="shared" si="132"/>
        <v>0</v>
      </c>
      <c r="L157" s="396">
        <f t="shared" si="133"/>
        <v>0</v>
      </c>
      <c r="M157" s="73"/>
      <c r="N157" s="1"/>
      <c r="O157" s="1"/>
      <c r="P157" s="1"/>
      <c r="Q157" s="1"/>
      <c r="R157" s="79"/>
      <c r="S157" s="489">
        <f t="shared" si="115"/>
        <v>0</v>
      </c>
      <c r="T157" s="414"/>
      <c r="U157" s="1"/>
      <c r="V157" s="79"/>
      <c r="W157" s="79"/>
      <c r="X157" s="79"/>
      <c r="Y157" s="44"/>
      <c r="AA157" s="168"/>
    </row>
    <row r="158" spans="1:27" ht="25.5" hidden="1" customHeight="1" x14ac:dyDescent="0.25">
      <c r="B158" s="54"/>
      <c r="C158" s="2"/>
      <c r="D158" s="798" t="s">
        <v>542</v>
      </c>
      <c r="E158" s="798"/>
      <c r="F158" s="376">
        <f t="shared" si="128"/>
        <v>0</v>
      </c>
      <c r="G158" s="376">
        <f t="shared" si="129"/>
        <v>0</v>
      </c>
      <c r="H158" s="376">
        <f t="shared" si="130"/>
        <v>0</v>
      </c>
      <c r="I158" s="376">
        <f t="shared" si="131"/>
        <v>0</v>
      </c>
      <c r="J158" s="530">
        <f t="shared" si="132"/>
        <v>0</v>
      </c>
      <c r="K158" s="530">
        <f t="shared" si="132"/>
        <v>0</v>
      </c>
      <c r="L158" s="399">
        <f t="shared" si="133"/>
        <v>0</v>
      </c>
      <c r="M158" s="73"/>
      <c r="N158" s="1"/>
      <c r="O158" s="1"/>
      <c r="P158" s="1"/>
      <c r="Q158" s="1"/>
      <c r="R158" s="79"/>
      <c r="S158" s="489">
        <f t="shared" si="115"/>
        <v>0</v>
      </c>
      <c r="T158" s="414"/>
      <c r="U158" s="1"/>
      <c r="V158" s="79"/>
      <c r="W158" s="79"/>
      <c r="X158" s="79"/>
      <c r="Y158" s="44"/>
      <c r="AA158" s="168"/>
    </row>
    <row r="159" spans="1:27" ht="15.75" hidden="1" thickBot="1" x14ac:dyDescent="0.3">
      <c r="B159" s="54"/>
      <c r="C159" s="2"/>
      <c r="D159" s="801" t="s">
        <v>543</v>
      </c>
      <c r="E159" s="801"/>
      <c r="F159" s="373">
        <f t="shared" si="128"/>
        <v>0</v>
      </c>
      <c r="G159" s="373">
        <f t="shared" si="129"/>
        <v>0</v>
      </c>
      <c r="H159" s="373">
        <f t="shared" si="130"/>
        <v>0</v>
      </c>
      <c r="I159" s="373">
        <f t="shared" si="131"/>
        <v>0</v>
      </c>
      <c r="J159" s="527">
        <f t="shared" si="132"/>
        <v>0</v>
      </c>
      <c r="K159" s="527">
        <f t="shared" si="132"/>
        <v>0</v>
      </c>
      <c r="L159" s="396">
        <f t="shared" si="133"/>
        <v>0</v>
      </c>
      <c r="M159" s="73"/>
      <c r="N159" s="1"/>
      <c r="O159" s="1"/>
      <c r="P159" s="1"/>
      <c r="Q159" s="1"/>
      <c r="R159" s="79"/>
      <c r="S159" s="489">
        <f t="shared" si="115"/>
        <v>0</v>
      </c>
      <c r="T159" s="414"/>
      <c r="U159" s="1"/>
      <c r="V159" s="79"/>
      <c r="W159" s="79"/>
      <c r="X159" s="79"/>
      <c r="Y159" s="44"/>
      <c r="AA159" s="168"/>
    </row>
    <row r="160" spans="1:27" s="41" customFormat="1" ht="15.75" hidden="1" thickBot="1" x14ac:dyDescent="0.3">
      <c r="A160" s="125" t="s">
        <v>243</v>
      </c>
      <c r="B160" s="134" t="s">
        <v>671</v>
      </c>
      <c r="C160" s="851" t="s">
        <v>244</v>
      </c>
      <c r="D160" s="852"/>
      <c r="E160" s="852"/>
      <c r="F160" s="378">
        <f t="shared" si="128"/>
        <v>0</v>
      </c>
      <c r="G160" s="378">
        <f t="shared" si="129"/>
        <v>0</v>
      </c>
      <c r="H160" s="378">
        <f t="shared" si="130"/>
        <v>0</v>
      </c>
      <c r="I160" s="378">
        <f t="shared" si="131"/>
        <v>0</v>
      </c>
      <c r="J160" s="532">
        <f t="shared" si="132"/>
        <v>0</v>
      </c>
      <c r="K160" s="532">
        <f t="shared" si="132"/>
        <v>0</v>
      </c>
      <c r="L160" s="401">
        <f t="shared" si="133"/>
        <v>0</v>
      </c>
      <c r="M160" s="108"/>
      <c r="N160" s="109"/>
      <c r="O160" s="109"/>
      <c r="P160" s="109"/>
      <c r="Q160" s="109"/>
      <c r="R160" s="112"/>
      <c r="S160" s="491">
        <f t="shared" si="115"/>
        <v>0</v>
      </c>
      <c r="T160" s="416"/>
      <c r="U160" s="109"/>
      <c r="V160" s="112"/>
      <c r="W160" s="112"/>
      <c r="X160" s="112"/>
      <c r="Y160" s="113"/>
      <c r="AA160" s="168"/>
    </row>
    <row r="161" spans="1:27" ht="15.75" thickBot="1" x14ac:dyDescent="0.3">
      <c r="B161" s="98" t="s">
        <v>245</v>
      </c>
      <c r="C161" s="807" t="s">
        <v>246</v>
      </c>
      <c r="D161" s="808"/>
      <c r="E161" s="808"/>
      <c r="F161" s="369">
        <f t="shared" ref="F161:L161" si="134">F162+F163+F166+F167+F168+F169+F170</f>
        <v>0</v>
      </c>
      <c r="G161" s="369">
        <f t="shared" si="134"/>
        <v>0</v>
      </c>
      <c r="H161" s="369">
        <f t="shared" si="134"/>
        <v>0</v>
      </c>
      <c r="I161" s="369">
        <f t="shared" si="134"/>
        <v>0</v>
      </c>
      <c r="J161" s="523">
        <f t="shared" ref="J161" si="135">J162+J163+J166+J167+J168+J169+J170</f>
        <v>0</v>
      </c>
      <c r="K161" s="523">
        <f t="shared" si="134"/>
        <v>0</v>
      </c>
      <c r="L161" s="392">
        <f t="shared" si="134"/>
        <v>0</v>
      </c>
      <c r="M161" s="84">
        <f t="shared" ref="M161:Y161" si="136">M162+M163+M166+M167+M168+M169+M170</f>
        <v>0</v>
      </c>
      <c r="N161" s="85">
        <f t="shared" si="136"/>
        <v>0</v>
      </c>
      <c r="O161" s="85">
        <f t="shared" si="136"/>
        <v>0</v>
      </c>
      <c r="P161" s="85">
        <f t="shared" si="136"/>
        <v>0</v>
      </c>
      <c r="Q161" s="85">
        <f t="shared" si="136"/>
        <v>0</v>
      </c>
      <c r="R161" s="88">
        <f t="shared" si="136"/>
        <v>0</v>
      </c>
      <c r="S161" s="484">
        <f t="shared" si="115"/>
        <v>0</v>
      </c>
      <c r="T161" s="409">
        <f t="shared" si="136"/>
        <v>0</v>
      </c>
      <c r="U161" s="85">
        <f t="shared" si="136"/>
        <v>0</v>
      </c>
      <c r="V161" s="88">
        <f t="shared" si="136"/>
        <v>0</v>
      </c>
      <c r="W161" s="88">
        <f t="shared" si="136"/>
        <v>0</v>
      </c>
      <c r="X161" s="88">
        <f t="shared" si="136"/>
        <v>0</v>
      </c>
      <c r="Y161" s="89">
        <f t="shared" si="136"/>
        <v>0</v>
      </c>
      <c r="AA161" s="168"/>
    </row>
    <row r="162" spans="1:27" s="18" customFormat="1" ht="15.75" hidden="1" thickBot="1" x14ac:dyDescent="0.3">
      <c r="A162" s="125" t="s">
        <v>247</v>
      </c>
      <c r="B162" s="114" t="s">
        <v>672</v>
      </c>
      <c r="C162" s="834" t="s">
        <v>248</v>
      </c>
      <c r="D162" s="835"/>
      <c r="E162" s="835"/>
      <c r="F162" s="364">
        <f>SUM(L162:X162)</f>
        <v>0</v>
      </c>
      <c r="G162" s="364">
        <f>SUM(L162:X162)</f>
        <v>0</v>
      </c>
      <c r="H162" s="364">
        <f>SUM(L162:X162)</f>
        <v>0</v>
      </c>
      <c r="I162" s="364">
        <f>SUM(L162:X162)</f>
        <v>0</v>
      </c>
      <c r="J162" s="518">
        <f>SUM(L162:X162)</f>
        <v>0</v>
      </c>
      <c r="K162" s="518">
        <f>SUM(M162:Y162)</f>
        <v>0</v>
      </c>
      <c r="L162" s="387">
        <f>SUM(M162:Y162)</f>
        <v>0</v>
      </c>
      <c r="M162" s="92"/>
      <c r="N162" s="93"/>
      <c r="O162" s="93"/>
      <c r="P162" s="93"/>
      <c r="Q162" s="93"/>
      <c r="R162" s="96"/>
      <c r="S162" s="487">
        <f t="shared" si="115"/>
        <v>0</v>
      </c>
      <c r="T162" s="412"/>
      <c r="U162" s="93"/>
      <c r="V162" s="96"/>
      <c r="W162" s="96"/>
      <c r="X162" s="96"/>
      <c r="Y162" s="97"/>
      <c r="AA162" s="168"/>
    </row>
    <row r="163" spans="1:27" s="18" customFormat="1" ht="15.75" hidden="1" thickBot="1" x14ac:dyDescent="0.3">
      <c r="A163" s="125" t="s">
        <v>249</v>
      </c>
      <c r="B163" s="90" t="s">
        <v>673</v>
      </c>
      <c r="C163" s="803" t="s">
        <v>250</v>
      </c>
      <c r="D163" s="804"/>
      <c r="E163" s="804"/>
      <c r="F163" s="366">
        <f t="shared" ref="F163:L163" si="137">F164+F165</f>
        <v>0</v>
      </c>
      <c r="G163" s="366">
        <f t="shared" si="137"/>
        <v>0</v>
      </c>
      <c r="H163" s="366">
        <f t="shared" si="137"/>
        <v>0</v>
      </c>
      <c r="I163" s="366">
        <f t="shared" si="137"/>
        <v>0</v>
      </c>
      <c r="J163" s="520">
        <f t="shared" ref="J163" si="138">J164+J165</f>
        <v>0</v>
      </c>
      <c r="K163" s="520">
        <f t="shared" si="137"/>
        <v>0</v>
      </c>
      <c r="L163" s="389">
        <f t="shared" si="137"/>
        <v>0</v>
      </c>
      <c r="M163" s="92">
        <f t="shared" ref="M163:Y163" si="139">M164+M165</f>
        <v>0</v>
      </c>
      <c r="N163" s="93">
        <f t="shared" si="139"/>
        <v>0</v>
      </c>
      <c r="O163" s="93">
        <f t="shared" si="139"/>
        <v>0</v>
      </c>
      <c r="P163" s="93">
        <f t="shared" si="139"/>
        <v>0</v>
      </c>
      <c r="Q163" s="93">
        <f t="shared" si="139"/>
        <v>0</v>
      </c>
      <c r="R163" s="96">
        <f t="shared" si="139"/>
        <v>0</v>
      </c>
      <c r="S163" s="487">
        <f t="shared" si="115"/>
        <v>0</v>
      </c>
      <c r="T163" s="412">
        <f t="shared" si="139"/>
        <v>0</v>
      </c>
      <c r="U163" s="93">
        <f t="shared" si="139"/>
        <v>0</v>
      </c>
      <c r="V163" s="96">
        <f t="shared" si="139"/>
        <v>0</v>
      </c>
      <c r="W163" s="96">
        <f t="shared" si="139"/>
        <v>0</v>
      </c>
      <c r="X163" s="96">
        <f t="shared" si="139"/>
        <v>0</v>
      </c>
      <c r="Y163" s="97">
        <f t="shared" si="139"/>
        <v>0</v>
      </c>
      <c r="AA163" s="168"/>
    </row>
    <row r="164" spans="1:27" ht="15.75" hidden="1" thickBot="1" x14ac:dyDescent="0.3">
      <c r="B164" s="54"/>
      <c r="C164" s="2"/>
      <c r="D164" s="801" t="s">
        <v>250</v>
      </c>
      <c r="E164" s="801"/>
      <c r="F164" s="373">
        <f t="shared" ref="F164:F170" si="140">SUM(L164:X164)</f>
        <v>0</v>
      </c>
      <c r="G164" s="373">
        <f t="shared" ref="G164:G170" si="141">SUM(L164:X164)</f>
        <v>0</v>
      </c>
      <c r="H164" s="373">
        <f t="shared" ref="H164:H170" si="142">SUM(L164:X164)</f>
        <v>0</v>
      </c>
      <c r="I164" s="373">
        <f t="shared" ref="I164:I170" si="143">SUM(L164:X164)</f>
        <v>0</v>
      </c>
      <c r="J164" s="527">
        <f t="shared" ref="J164:K170" si="144">SUM(L164:X164)</f>
        <v>0</v>
      </c>
      <c r="K164" s="527">
        <f t="shared" si="144"/>
        <v>0</v>
      </c>
      <c r="L164" s="396">
        <f t="shared" ref="L164:L170" si="145">SUM(M164:Y164)</f>
        <v>0</v>
      </c>
      <c r="M164" s="73"/>
      <c r="N164" s="1"/>
      <c r="O164" s="1"/>
      <c r="P164" s="1"/>
      <c r="Q164" s="1"/>
      <c r="R164" s="79"/>
      <c r="S164" s="489">
        <f t="shared" si="115"/>
        <v>0</v>
      </c>
      <c r="T164" s="414"/>
      <c r="U164" s="1"/>
      <c r="V164" s="79"/>
      <c r="W164" s="79"/>
      <c r="X164" s="79"/>
      <c r="Y164" s="44"/>
      <c r="AA164" s="168"/>
    </row>
    <row r="165" spans="1:27" ht="15.75" hidden="1" thickBot="1" x14ac:dyDescent="0.3">
      <c r="B165" s="54"/>
      <c r="C165" s="2"/>
      <c r="D165" s="801" t="s">
        <v>349</v>
      </c>
      <c r="E165" s="801"/>
      <c r="F165" s="373">
        <f t="shared" si="140"/>
        <v>0</v>
      </c>
      <c r="G165" s="373">
        <f t="shared" si="141"/>
        <v>0</v>
      </c>
      <c r="H165" s="373">
        <f t="shared" si="142"/>
        <v>0</v>
      </c>
      <c r="I165" s="373">
        <f t="shared" si="143"/>
        <v>0</v>
      </c>
      <c r="J165" s="527">
        <f t="shared" si="144"/>
        <v>0</v>
      </c>
      <c r="K165" s="527">
        <f t="shared" si="144"/>
        <v>0</v>
      </c>
      <c r="L165" s="396">
        <f t="shared" si="145"/>
        <v>0</v>
      </c>
      <c r="M165" s="73"/>
      <c r="N165" s="1"/>
      <c r="O165" s="1"/>
      <c r="P165" s="1"/>
      <c r="Q165" s="1"/>
      <c r="R165" s="79"/>
      <c r="S165" s="489">
        <f t="shared" si="115"/>
        <v>0</v>
      </c>
      <c r="T165" s="414"/>
      <c r="U165" s="1"/>
      <c r="V165" s="79"/>
      <c r="W165" s="79"/>
      <c r="X165" s="79"/>
      <c r="Y165" s="44"/>
      <c r="AA165" s="168"/>
    </row>
    <row r="166" spans="1:27" s="18" customFormat="1" ht="15.75" hidden="1" thickBot="1" x14ac:dyDescent="0.3">
      <c r="A166" s="125" t="s">
        <v>251</v>
      </c>
      <c r="B166" s="90" t="s">
        <v>674</v>
      </c>
      <c r="C166" s="803" t="s">
        <v>252</v>
      </c>
      <c r="D166" s="804"/>
      <c r="E166" s="804"/>
      <c r="F166" s="366">
        <f t="shared" si="140"/>
        <v>0</v>
      </c>
      <c r="G166" s="366">
        <f t="shared" si="141"/>
        <v>0</v>
      </c>
      <c r="H166" s="366">
        <f t="shared" si="142"/>
        <v>0</v>
      </c>
      <c r="I166" s="366">
        <f t="shared" si="143"/>
        <v>0</v>
      </c>
      <c r="J166" s="520">
        <f t="shared" si="144"/>
        <v>0</v>
      </c>
      <c r="K166" s="520">
        <f t="shared" si="144"/>
        <v>0</v>
      </c>
      <c r="L166" s="389">
        <f t="shared" si="145"/>
        <v>0</v>
      </c>
      <c r="M166" s="92"/>
      <c r="N166" s="93"/>
      <c r="O166" s="93"/>
      <c r="P166" s="93"/>
      <c r="Q166" s="93"/>
      <c r="R166" s="96"/>
      <c r="S166" s="487">
        <f t="shared" si="115"/>
        <v>0</v>
      </c>
      <c r="T166" s="412"/>
      <c r="U166" s="93"/>
      <c r="V166" s="96"/>
      <c r="W166" s="96"/>
      <c r="X166" s="96"/>
      <c r="Y166" s="97"/>
      <c r="AA166" s="168"/>
    </row>
    <row r="167" spans="1:27" s="18" customFormat="1" ht="15.75" hidden="1" thickBot="1" x14ac:dyDescent="0.3">
      <c r="A167" s="125" t="s">
        <v>253</v>
      </c>
      <c r="B167" s="90" t="s">
        <v>675</v>
      </c>
      <c r="C167" s="803" t="s">
        <v>254</v>
      </c>
      <c r="D167" s="804"/>
      <c r="E167" s="804"/>
      <c r="F167" s="366">
        <f t="shared" si="140"/>
        <v>0</v>
      </c>
      <c r="G167" s="366">
        <f t="shared" si="141"/>
        <v>0</v>
      </c>
      <c r="H167" s="366">
        <f t="shared" si="142"/>
        <v>0</v>
      </c>
      <c r="I167" s="366">
        <f t="shared" si="143"/>
        <v>0</v>
      </c>
      <c r="J167" s="520">
        <f t="shared" si="144"/>
        <v>0</v>
      </c>
      <c r="K167" s="520">
        <f t="shared" si="144"/>
        <v>0</v>
      </c>
      <c r="L167" s="389">
        <f t="shared" si="145"/>
        <v>0</v>
      </c>
      <c r="M167" s="92"/>
      <c r="N167" s="93"/>
      <c r="O167" s="93"/>
      <c r="P167" s="93"/>
      <c r="Q167" s="93"/>
      <c r="R167" s="96"/>
      <c r="S167" s="487">
        <f t="shared" si="115"/>
        <v>0</v>
      </c>
      <c r="T167" s="412"/>
      <c r="U167" s="93"/>
      <c r="V167" s="96"/>
      <c r="W167" s="96"/>
      <c r="X167" s="96"/>
      <c r="Y167" s="97"/>
      <c r="AA167" s="168"/>
    </row>
    <row r="168" spans="1:27" s="18" customFormat="1" ht="15.75" hidden="1" thickBot="1" x14ac:dyDescent="0.3">
      <c r="A168" s="125" t="s">
        <v>255</v>
      </c>
      <c r="B168" s="90" t="s">
        <v>676</v>
      </c>
      <c r="C168" s="803" t="s">
        <v>256</v>
      </c>
      <c r="D168" s="804"/>
      <c r="E168" s="804"/>
      <c r="F168" s="366">
        <f t="shared" si="140"/>
        <v>0</v>
      </c>
      <c r="G168" s="366">
        <f t="shared" si="141"/>
        <v>0</v>
      </c>
      <c r="H168" s="366">
        <f t="shared" si="142"/>
        <v>0</v>
      </c>
      <c r="I168" s="366">
        <f t="shared" si="143"/>
        <v>0</v>
      </c>
      <c r="J168" s="520">
        <f t="shared" si="144"/>
        <v>0</v>
      </c>
      <c r="K168" s="520">
        <f t="shared" si="144"/>
        <v>0</v>
      </c>
      <c r="L168" s="389">
        <f t="shared" si="145"/>
        <v>0</v>
      </c>
      <c r="M168" s="92"/>
      <c r="N168" s="93"/>
      <c r="O168" s="93"/>
      <c r="P168" s="93"/>
      <c r="Q168" s="93"/>
      <c r="R168" s="96"/>
      <c r="S168" s="487">
        <f t="shared" si="115"/>
        <v>0</v>
      </c>
      <c r="T168" s="412"/>
      <c r="U168" s="93"/>
      <c r="V168" s="96"/>
      <c r="W168" s="96"/>
      <c r="X168" s="96"/>
      <c r="Y168" s="97"/>
      <c r="AA168" s="168"/>
    </row>
    <row r="169" spans="1:27" s="18" customFormat="1" ht="15.75" hidden="1" thickBot="1" x14ac:dyDescent="0.3">
      <c r="A169" s="125" t="s">
        <v>257</v>
      </c>
      <c r="B169" s="90" t="s">
        <v>677</v>
      </c>
      <c r="C169" s="803" t="s">
        <v>258</v>
      </c>
      <c r="D169" s="804"/>
      <c r="E169" s="804"/>
      <c r="F169" s="366">
        <f t="shared" si="140"/>
        <v>0</v>
      </c>
      <c r="G169" s="366">
        <f t="shared" si="141"/>
        <v>0</v>
      </c>
      <c r="H169" s="366">
        <f t="shared" si="142"/>
        <v>0</v>
      </c>
      <c r="I169" s="366">
        <f t="shared" si="143"/>
        <v>0</v>
      </c>
      <c r="J169" s="520">
        <f t="shared" si="144"/>
        <v>0</v>
      </c>
      <c r="K169" s="520">
        <f t="shared" si="144"/>
        <v>0</v>
      </c>
      <c r="L169" s="389">
        <f t="shared" si="145"/>
        <v>0</v>
      </c>
      <c r="M169" s="92"/>
      <c r="N169" s="93"/>
      <c r="O169" s="93"/>
      <c r="P169" s="93"/>
      <c r="Q169" s="93"/>
      <c r="R169" s="96"/>
      <c r="S169" s="487">
        <f t="shared" si="115"/>
        <v>0</v>
      </c>
      <c r="T169" s="412"/>
      <c r="U169" s="93"/>
      <c r="V169" s="96"/>
      <c r="W169" s="96"/>
      <c r="X169" s="96"/>
      <c r="Y169" s="97"/>
      <c r="AA169" s="168"/>
    </row>
    <row r="170" spans="1:27" s="18" customFormat="1" ht="15.75" hidden="1" thickBot="1" x14ac:dyDescent="0.3">
      <c r="A170" s="125" t="s">
        <v>259</v>
      </c>
      <c r="B170" s="124" t="s">
        <v>678</v>
      </c>
      <c r="C170" s="847" t="s">
        <v>260</v>
      </c>
      <c r="D170" s="848"/>
      <c r="E170" s="848"/>
      <c r="F170" s="379">
        <f t="shared" si="140"/>
        <v>0</v>
      </c>
      <c r="G170" s="379">
        <f t="shared" si="141"/>
        <v>0</v>
      </c>
      <c r="H170" s="379">
        <f t="shared" si="142"/>
        <v>0</v>
      </c>
      <c r="I170" s="379">
        <f t="shared" si="143"/>
        <v>0</v>
      </c>
      <c r="J170" s="533">
        <f t="shared" si="144"/>
        <v>0</v>
      </c>
      <c r="K170" s="533">
        <f t="shared" si="144"/>
        <v>0</v>
      </c>
      <c r="L170" s="402">
        <f t="shared" si="145"/>
        <v>0</v>
      </c>
      <c r="M170" s="92"/>
      <c r="N170" s="93"/>
      <c r="O170" s="93"/>
      <c r="P170" s="93"/>
      <c r="Q170" s="93"/>
      <c r="R170" s="96"/>
      <c r="S170" s="487">
        <f t="shared" si="115"/>
        <v>0</v>
      </c>
      <c r="T170" s="412"/>
      <c r="U170" s="93"/>
      <c r="V170" s="96"/>
      <c r="W170" s="96"/>
      <c r="X170" s="96"/>
      <c r="Y170" s="97"/>
      <c r="AA170" s="168"/>
    </row>
    <row r="171" spans="1:27" ht="15.75" thickBot="1" x14ac:dyDescent="0.3">
      <c r="B171" s="98" t="s">
        <v>261</v>
      </c>
      <c r="C171" s="807" t="s">
        <v>262</v>
      </c>
      <c r="D171" s="808"/>
      <c r="E171" s="808"/>
      <c r="F171" s="369">
        <f t="shared" ref="F171:L171" si="146">F172+F173+F174+F175</f>
        <v>0</v>
      </c>
      <c r="G171" s="369">
        <f t="shared" si="146"/>
        <v>0</v>
      </c>
      <c r="H171" s="369">
        <f t="shared" si="146"/>
        <v>0</v>
      </c>
      <c r="I171" s="369">
        <f t="shared" si="146"/>
        <v>0</v>
      </c>
      <c r="J171" s="523">
        <f t="shared" ref="J171" si="147">J172+J173+J174+J175</f>
        <v>0</v>
      </c>
      <c r="K171" s="523">
        <f t="shared" si="146"/>
        <v>0</v>
      </c>
      <c r="L171" s="392">
        <f t="shared" si="146"/>
        <v>0</v>
      </c>
      <c r="M171" s="84">
        <f t="shared" ref="M171:Y171" si="148">M172+M173+M174+M175</f>
        <v>0</v>
      </c>
      <c r="N171" s="85">
        <f t="shared" si="148"/>
        <v>0</v>
      </c>
      <c r="O171" s="85">
        <f t="shared" si="148"/>
        <v>0</v>
      </c>
      <c r="P171" s="85">
        <f t="shared" si="148"/>
        <v>0</v>
      </c>
      <c r="Q171" s="85">
        <f t="shared" si="148"/>
        <v>0</v>
      </c>
      <c r="R171" s="88">
        <f t="shared" si="148"/>
        <v>0</v>
      </c>
      <c r="S171" s="484">
        <f t="shared" si="115"/>
        <v>0</v>
      </c>
      <c r="T171" s="409">
        <f t="shared" si="148"/>
        <v>0</v>
      </c>
      <c r="U171" s="85">
        <f t="shared" si="148"/>
        <v>0</v>
      </c>
      <c r="V171" s="88">
        <f t="shared" si="148"/>
        <v>0</v>
      </c>
      <c r="W171" s="88">
        <f t="shared" si="148"/>
        <v>0</v>
      </c>
      <c r="X171" s="88">
        <f t="shared" si="148"/>
        <v>0</v>
      </c>
      <c r="Y171" s="89">
        <f t="shared" si="148"/>
        <v>0</v>
      </c>
      <c r="AA171" s="168"/>
    </row>
    <row r="172" spans="1:27" s="18" customFormat="1" ht="15.75" hidden="1" thickBot="1" x14ac:dyDescent="0.3">
      <c r="A172" s="125" t="s">
        <v>263</v>
      </c>
      <c r="B172" s="241" t="s">
        <v>679</v>
      </c>
      <c r="C172" s="849" t="s">
        <v>264</v>
      </c>
      <c r="D172" s="850"/>
      <c r="E172" s="850"/>
      <c r="F172" s="380">
        <f>SUM(L172:X172)</f>
        <v>0</v>
      </c>
      <c r="G172" s="380">
        <f>SUM(L172:X172)</f>
        <v>0</v>
      </c>
      <c r="H172" s="380">
        <f>SUM(L172:X172)</f>
        <v>0</v>
      </c>
      <c r="I172" s="380">
        <f>SUM(L172:X172)</f>
        <v>0</v>
      </c>
      <c r="J172" s="534">
        <f t="shared" ref="J172:K175" si="149">SUM(L172:X172)</f>
        <v>0</v>
      </c>
      <c r="K172" s="534">
        <f t="shared" si="149"/>
        <v>0</v>
      </c>
      <c r="L172" s="403">
        <f>SUM(M172:Y172)</f>
        <v>0</v>
      </c>
      <c r="M172" s="245"/>
      <c r="N172" s="246"/>
      <c r="O172" s="246"/>
      <c r="P172" s="246"/>
      <c r="Q172" s="246"/>
      <c r="R172" s="247"/>
      <c r="S172" s="492">
        <f t="shared" si="115"/>
        <v>0</v>
      </c>
      <c r="T172" s="417"/>
      <c r="U172" s="246"/>
      <c r="V172" s="247"/>
      <c r="W172" s="247"/>
      <c r="X172" s="247"/>
      <c r="Y172" s="249"/>
      <c r="AA172" s="168"/>
    </row>
    <row r="173" spans="1:27" s="18" customFormat="1" ht="15.75" hidden="1" thickBot="1" x14ac:dyDescent="0.3">
      <c r="A173" s="125" t="s">
        <v>265</v>
      </c>
      <c r="B173" s="250" t="s">
        <v>680</v>
      </c>
      <c r="C173" s="843" t="s">
        <v>871</v>
      </c>
      <c r="D173" s="844"/>
      <c r="E173" s="844"/>
      <c r="F173" s="381">
        <f>SUM(L173:X173)</f>
        <v>0</v>
      </c>
      <c r="G173" s="381">
        <f>SUM(L173:X173)</f>
        <v>0</v>
      </c>
      <c r="H173" s="381">
        <f>SUM(L173:X173)</f>
        <v>0</v>
      </c>
      <c r="I173" s="381">
        <f>SUM(L173:X173)</f>
        <v>0</v>
      </c>
      <c r="J173" s="535">
        <f t="shared" si="149"/>
        <v>0</v>
      </c>
      <c r="K173" s="535">
        <f t="shared" si="149"/>
        <v>0</v>
      </c>
      <c r="L173" s="404">
        <f>SUM(M173:Y173)</f>
        <v>0</v>
      </c>
      <c r="M173" s="245"/>
      <c r="N173" s="246"/>
      <c r="O173" s="246"/>
      <c r="P173" s="246"/>
      <c r="Q173" s="246"/>
      <c r="R173" s="247"/>
      <c r="S173" s="492">
        <f t="shared" si="115"/>
        <v>0</v>
      </c>
      <c r="T173" s="417"/>
      <c r="U173" s="246"/>
      <c r="V173" s="247"/>
      <c r="W173" s="247"/>
      <c r="X173" s="247"/>
      <c r="Y173" s="249"/>
      <c r="AA173" s="168"/>
    </row>
    <row r="174" spans="1:27" s="18" customFormat="1" ht="15.75" hidden="1" thickBot="1" x14ac:dyDescent="0.3">
      <c r="A174" s="125" t="s">
        <v>266</v>
      </c>
      <c r="B174" s="250" t="s">
        <v>681</v>
      </c>
      <c r="C174" s="843" t="s">
        <v>267</v>
      </c>
      <c r="D174" s="844"/>
      <c r="E174" s="844"/>
      <c r="F174" s="381">
        <f>SUM(L174:X174)</f>
        <v>0</v>
      </c>
      <c r="G174" s="381">
        <f>SUM(L174:X174)</f>
        <v>0</v>
      </c>
      <c r="H174" s="381">
        <f>SUM(L174:X174)</f>
        <v>0</v>
      </c>
      <c r="I174" s="381">
        <f>SUM(L174:X174)</f>
        <v>0</v>
      </c>
      <c r="J174" s="535">
        <f t="shared" si="149"/>
        <v>0</v>
      </c>
      <c r="K174" s="535">
        <f t="shared" si="149"/>
        <v>0</v>
      </c>
      <c r="L174" s="404">
        <f>SUM(M174:Y174)</f>
        <v>0</v>
      </c>
      <c r="M174" s="245"/>
      <c r="N174" s="246"/>
      <c r="O174" s="246"/>
      <c r="P174" s="246"/>
      <c r="Q174" s="246"/>
      <c r="R174" s="247"/>
      <c r="S174" s="492">
        <f t="shared" si="115"/>
        <v>0</v>
      </c>
      <c r="T174" s="417"/>
      <c r="U174" s="246"/>
      <c r="V174" s="247"/>
      <c r="W174" s="247"/>
      <c r="X174" s="247"/>
      <c r="Y174" s="249"/>
      <c r="AA174" s="168"/>
    </row>
    <row r="175" spans="1:27" s="18" customFormat="1" ht="15.75" hidden="1" thickBot="1" x14ac:dyDescent="0.3">
      <c r="A175" s="125" t="s">
        <v>268</v>
      </c>
      <c r="B175" s="253" t="s">
        <v>682</v>
      </c>
      <c r="C175" s="845" t="s">
        <v>366</v>
      </c>
      <c r="D175" s="846"/>
      <c r="E175" s="846"/>
      <c r="F175" s="382">
        <f>SUM(L175:X175)</f>
        <v>0</v>
      </c>
      <c r="G175" s="382">
        <f>SUM(L175:X175)</f>
        <v>0</v>
      </c>
      <c r="H175" s="382">
        <f>SUM(L175:X175)</f>
        <v>0</v>
      </c>
      <c r="I175" s="382">
        <f>SUM(L175:X175)</f>
        <v>0</v>
      </c>
      <c r="J175" s="536">
        <f t="shared" si="149"/>
        <v>0</v>
      </c>
      <c r="K175" s="536">
        <f t="shared" si="149"/>
        <v>0</v>
      </c>
      <c r="L175" s="405">
        <f>SUM(M175:Y175)</f>
        <v>0</v>
      </c>
      <c r="M175" s="245"/>
      <c r="N175" s="246"/>
      <c r="O175" s="246"/>
      <c r="P175" s="246"/>
      <c r="Q175" s="246"/>
      <c r="R175" s="247"/>
      <c r="S175" s="492">
        <f t="shared" si="115"/>
        <v>0</v>
      </c>
      <c r="T175" s="417"/>
      <c r="U175" s="246"/>
      <c r="V175" s="247"/>
      <c r="W175" s="247"/>
      <c r="X175" s="247"/>
      <c r="Y175" s="249"/>
      <c r="AA175" s="168"/>
    </row>
    <row r="176" spans="1:27" ht="15.75" thickBot="1" x14ac:dyDescent="0.3">
      <c r="B176" s="98" t="s">
        <v>269</v>
      </c>
      <c r="C176" s="807" t="s">
        <v>270</v>
      </c>
      <c r="D176" s="808"/>
      <c r="E176" s="808"/>
      <c r="F176" s="369">
        <f t="shared" ref="F176:L176" si="150">F177+F178+F189+F200+F211+F214+F226+F227+F228</f>
        <v>0</v>
      </c>
      <c r="G176" s="369">
        <f t="shared" si="150"/>
        <v>0</v>
      </c>
      <c r="H176" s="369">
        <f t="shared" si="150"/>
        <v>0</v>
      </c>
      <c r="I176" s="369">
        <f t="shared" si="150"/>
        <v>0</v>
      </c>
      <c r="J176" s="523">
        <f t="shared" ref="J176" si="151">J177+J178+J189+J200+J211+J214+J226+J227+J228</f>
        <v>0</v>
      </c>
      <c r="K176" s="523">
        <f t="shared" si="150"/>
        <v>0</v>
      </c>
      <c r="L176" s="392">
        <f t="shared" si="150"/>
        <v>0</v>
      </c>
      <c r="M176" s="84">
        <f t="shared" ref="M176:Y176" si="152">M177+M178+M189+M200+M211+M214+M226+M227+M228</f>
        <v>0</v>
      </c>
      <c r="N176" s="85">
        <f t="shared" si="152"/>
        <v>0</v>
      </c>
      <c r="O176" s="85">
        <f t="shared" si="152"/>
        <v>0</v>
      </c>
      <c r="P176" s="85">
        <f t="shared" si="152"/>
        <v>0</v>
      </c>
      <c r="Q176" s="85">
        <f t="shared" si="152"/>
        <v>0</v>
      </c>
      <c r="R176" s="88">
        <f t="shared" si="152"/>
        <v>0</v>
      </c>
      <c r="S176" s="484">
        <f t="shared" si="115"/>
        <v>0</v>
      </c>
      <c r="T176" s="409">
        <f t="shared" si="152"/>
        <v>0</v>
      </c>
      <c r="U176" s="85">
        <f t="shared" si="152"/>
        <v>0</v>
      </c>
      <c r="V176" s="88">
        <f t="shared" si="152"/>
        <v>0</v>
      </c>
      <c r="W176" s="88">
        <f t="shared" si="152"/>
        <v>0</v>
      </c>
      <c r="X176" s="88">
        <f t="shared" si="152"/>
        <v>0</v>
      </c>
      <c r="Y176" s="89">
        <f t="shared" si="152"/>
        <v>0</v>
      </c>
      <c r="AA176" s="168"/>
    </row>
    <row r="177" spans="1:27" s="18" customFormat="1" ht="25.5" hidden="1" customHeight="1" x14ac:dyDescent="0.25">
      <c r="A177" s="125" t="s">
        <v>271</v>
      </c>
      <c r="B177" s="90" t="s">
        <v>683</v>
      </c>
      <c r="C177" s="796" t="s">
        <v>367</v>
      </c>
      <c r="D177" s="797"/>
      <c r="E177" s="797"/>
      <c r="F177" s="383">
        <f>SUM(L177:X177)</f>
        <v>0</v>
      </c>
      <c r="G177" s="383">
        <f>SUM(L177:X177)</f>
        <v>0</v>
      </c>
      <c r="H177" s="383">
        <f>SUM(L177:X177)</f>
        <v>0</v>
      </c>
      <c r="I177" s="383">
        <f>SUM(L177:X177)</f>
        <v>0</v>
      </c>
      <c r="J177" s="537">
        <f>SUM(L177:X177)</f>
        <v>0</v>
      </c>
      <c r="K177" s="537">
        <f>SUM(M177:Y177)</f>
        <v>0</v>
      </c>
      <c r="L177" s="406">
        <f>SUM(M177:Y177)</f>
        <v>0</v>
      </c>
      <c r="M177" s="92"/>
      <c r="N177" s="93"/>
      <c r="O177" s="93"/>
      <c r="P177" s="93"/>
      <c r="Q177" s="93"/>
      <c r="R177" s="96"/>
      <c r="S177" s="487">
        <f t="shared" si="115"/>
        <v>0</v>
      </c>
      <c r="T177" s="412"/>
      <c r="U177" s="93"/>
      <c r="V177" s="96"/>
      <c r="W177" s="96"/>
      <c r="X177" s="96"/>
      <c r="Y177" s="97"/>
      <c r="AA177" s="168"/>
    </row>
    <row r="178" spans="1:27" s="18" customFormat="1" ht="16.350000000000001" hidden="1" customHeight="1" x14ac:dyDescent="0.25">
      <c r="A178" s="125" t="s">
        <v>272</v>
      </c>
      <c r="B178" s="90" t="s">
        <v>684</v>
      </c>
      <c r="C178" s="841" t="s">
        <v>812</v>
      </c>
      <c r="D178" s="842"/>
      <c r="E178" s="842"/>
      <c r="F178" s="383">
        <f t="shared" ref="F178:L178" si="153">F179+F180+F181+F182+F183+F184+F185+F186+F187+F188</f>
        <v>0</v>
      </c>
      <c r="G178" s="383">
        <f t="shared" si="153"/>
        <v>0</v>
      </c>
      <c r="H178" s="383">
        <f t="shared" si="153"/>
        <v>0</v>
      </c>
      <c r="I178" s="383">
        <f t="shared" si="153"/>
        <v>0</v>
      </c>
      <c r="J178" s="537">
        <f t="shared" ref="J178" si="154">J179+J180+J181+J182+J183+J184+J185+J186+J187+J188</f>
        <v>0</v>
      </c>
      <c r="K178" s="537">
        <f t="shared" si="153"/>
        <v>0</v>
      </c>
      <c r="L178" s="406">
        <f t="shared" si="153"/>
        <v>0</v>
      </c>
      <c r="M178" s="92">
        <f t="shared" ref="M178:Y178" si="155">M179+M180+M181+M182+M183+M184+M185+M186+M187+M188</f>
        <v>0</v>
      </c>
      <c r="N178" s="93">
        <f t="shared" si="155"/>
        <v>0</v>
      </c>
      <c r="O178" s="93">
        <f t="shared" si="155"/>
        <v>0</v>
      </c>
      <c r="P178" s="93">
        <f t="shared" si="155"/>
        <v>0</v>
      </c>
      <c r="Q178" s="93">
        <f t="shared" si="155"/>
        <v>0</v>
      </c>
      <c r="R178" s="96">
        <f t="shared" si="155"/>
        <v>0</v>
      </c>
      <c r="S178" s="487">
        <f t="shared" si="115"/>
        <v>0</v>
      </c>
      <c r="T178" s="412">
        <f t="shared" si="155"/>
        <v>0</v>
      </c>
      <c r="U178" s="93">
        <f t="shared" si="155"/>
        <v>0</v>
      </c>
      <c r="V178" s="96">
        <f t="shared" si="155"/>
        <v>0</v>
      </c>
      <c r="W178" s="96">
        <f t="shared" si="155"/>
        <v>0</v>
      </c>
      <c r="X178" s="96">
        <f t="shared" si="155"/>
        <v>0</v>
      </c>
      <c r="Y178" s="97">
        <f t="shared" si="155"/>
        <v>0</v>
      </c>
      <c r="AA178" s="168"/>
    </row>
    <row r="179" spans="1:27" ht="15.75" hidden="1" thickBot="1" x14ac:dyDescent="0.3">
      <c r="B179" s="54"/>
      <c r="C179" s="2"/>
      <c r="D179" s="801" t="s">
        <v>813</v>
      </c>
      <c r="E179" s="801"/>
      <c r="F179" s="373">
        <f t="shared" ref="F179:F188" si="156">SUM(L179:X179)</f>
        <v>0</v>
      </c>
      <c r="G179" s="373">
        <f t="shared" ref="G179:G188" si="157">SUM(L179:X179)</f>
        <v>0</v>
      </c>
      <c r="H179" s="373">
        <f t="shared" ref="H179:H188" si="158">SUM(L179:X179)</f>
        <v>0</v>
      </c>
      <c r="I179" s="373">
        <f t="shared" ref="I179:I188" si="159">SUM(L179:X179)</f>
        <v>0</v>
      </c>
      <c r="J179" s="527">
        <f t="shared" ref="J179:K188" si="160">SUM(L179:X179)</f>
        <v>0</v>
      </c>
      <c r="K179" s="527">
        <f t="shared" si="160"/>
        <v>0</v>
      </c>
      <c r="L179" s="396">
        <f t="shared" ref="L179:L188" si="161">SUM(M179:Y179)</f>
        <v>0</v>
      </c>
      <c r="M179" s="73"/>
      <c r="N179" s="1"/>
      <c r="O179" s="1"/>
      <c r="P179" s="1"/>
      <c r="Q179" s="1"/>
      <c r="R179" s="79"/>
      <c r="S179" s="489">
        <f t="shared" si="115"/>
        <v>0</v>
      </c>
      <c r="T179" s="414"/>
      <c r="U179" s="1"/>
      <c r="V179" s="79"/>
      <c r="W179" s="79"/>
      <c r="X179" s="79"/>
      <c r="Y179" s="44"/>
      <c r="AA179" s="168"/>
    </row>
    <row r="180" spans="1:27" ht="15.75" hidden="1" thickBot="1" x14ac:dyDescent="0.3">
      <c r="B180" s="54"/>
      <c r="C180" s="2"/>
      <c r="D180" s="801" t="s">
        <v>814</v>
      </c>
      <c r="E180" s="801"/>
      <c r="F180" s="373">
        <f t="shared" si="156"/>
        <v>0</v>
      </c>
      <c r="G180" s="373">
        <f t="shared" si="157"/>
        <v>0</v>
      </c>
      <c r="H180" s="373">
        <f t="shared" si="158"/>
        <v>0</v>
      </c>
      <c r="I180" s="373">
        <f t="shared" si="159"/>
        <v>0</v>
      </c>
      <c r="J180" s="527">
        <f t="shared" si="160"/>
        <v>0</v>
      </c>
      <c r="K180" s="527">
        <f t="shared" si="160"/>
        <v>0</v>
      </c>
      <c r="L180" s="396">
        <f t="shared" si="161"/>
        <v>0</v>
      </c>
      <c r="M180" s="73"/>
      <c r="N180" s="1"/>
      <c r="O180" s="1"/>
      <c r="P180" s="1"/>
      <c r="Q180" s="1"/>
      <c r="R180" s="79"/>
      <c r="S180" s="489">
        <f t="shared" si="115"/>
        <v>0</v>
      </c>
      <c r="T180" s="414"/>
      <c r="U180" s="1"/>
      <c r="V180" s="79"/>
      <c r="W180" s="79"/>
      <c r="X180" s="79"/>
      <c r="Y180" s="44"/>
      <c r="AA180" s="168"/>
    </row>
    <row r="181" spans="1:27" ht="15.75" hidden="1" thickBot="1" x14ac:dyDescent="0.3">
      <c r="B181" s="54"/>
      <c r="C181" s="2"/>
      <c r="D181" s="801" t="s">
        <v>545</v>
      </c>
      <c r="E181" s="801"/>
      <c r="F181" s="373">
        <f t="shared" si="156"/>
        <v>0</v>
      </c>
      <c r="G181" s="373">
        <f t="shared" si="157"/>
        <v>0</v>
      </c>
      <c r="H181" s="373">
        <f t="shared" si="158"/>
        <v>0</v>
      </c>
      <c r="I181" s="373">
        <f t="shared" si="159"/>
        <v>0</v>
      </c>
      <c r="J181" s="527">
        <f t="shared" si="160"/>
        <v>0</v>
      </c>
      <c r="K181" s="527">
        <f t="shared" si="160"/>
        <v>0</v>
      </c>
      <c r="L181" s="396">
        <f t="shared" si="161"/>
        <v>0</v>
      </c>
      <c r="M181" s="73"/>
      <c r="N181" s="1"/>
      <c r="O181" s="1"/>
      <c r="P181" s="1"/>
      <c r="Q181" s="1"/>
      <c r="R181" s="79"/>
      <c r="S181" s="489">
        <f t="shared" si="115"/>
        <v>0</v>
      </c>
      <c r="T181" s="414"/>
      <c r="U181" s="1"/>
      <c r="V181" s="79"/>
      <c r="W181" s="79"/>
      <c r="X181" s="79"/>
      <c r="Y181" s="44"/>
      <c r="AA181" s="168"/>
    </row>
    <row r="182" spans="1:27" ht="25.5" hidden="1" customHeight="1" x14ac:dyDescent="0.25">
      <c r="B182" s="54"/>
      <c r="C182" s="2"/>
      <c r="D182" s="798" t="s">
        <v>548</v>
      </c>
      <c r="E182" s="798"/>
      <c r="F182" s="376">
        <f t="shared" si="156"/>
        <v>0</v>
      </c>
      <c r="G182" s="376">
        <f t="shared" si="157"/>
        <v>0</v>
      </c>
      <c r="H182" s="376">
        <f t="shared" si="158"/>
        <v>0</v>
      </c>
      <c r="I182" s="376">
        <f t="shared" si="159"/>
        <v>0</v>
      </c>
      <c r="J182" s="530">
        <f t="shared" si="160"/>
        <v>0</v>
      </c>
      <c r="K182" s="530">
        <f t="shared" si="160"/>
        <v>0</v>
      </c>
      <c r="L182" s="399">
        <f t="shared" si="161"/>
        <v>0</v>
      </c>
      <c r="M182" s="73"/>
      <c r="N182" s="1"/>
      <c r="O182" s="1"/>
      <c r="P182" s="1"/>
      <c r="Q182" s="1"/>
      <c r="R182" s="79"/>
      <c r="S182" s="489">
        <f t="shared" si="115"/>
        <v>0</v>
      </c>
      <c r="T182" s="414"/>
      <c r="U182" s="1"/>
      <c r="V182" s="79"/>
      <c r="W182" s="79"/>
      <c r="X182" s="79"/>
      <c r="Y182" s="44"/>
      <c r="AA182" s="168"/>
    </row>
    <row r="183" spans="1:27" ht="15.75" hidden="1" thickBot="1" x14ac:dyDescent="0.3">
      <c r="B183" s="54"/>
      <c r="C183" s="2"/>
      <c r="D183" s="801" t="s">
        <v>550</v>
      </c>
      <c r="E183" s="801"/>
      <c r="F183" s="373">
        <f t="shared" si="156"/>
        <v>0</v>
      </c>
      <c r="G183" s="373">
        <f t="shared" si="157"/>
        <v>0</v>
      </c>
      <c r="H183" s="373">
        <f t="shared" si="158"/>
        <v>0</v>
      </c>
      <c r="I183" s="373">
        <f t="shared" si="159"/>
        <v>0</v>
      </c>
      <c r="J183" s="527">
        <f t="shared" si="160"/>
        <v>0</v>
      </c>
      <c r="K183" s="527">
        <f t="shared" si="160"/>
        <v>0</v>
      </c>
      <c r="L183" s="396">
        <f t="shared" si="161"/>
        <v>0</v>
      </c>
      <c r="M183" s="73"/>
      <c r="N183" s="1"/>
      <c r="O183" s="1"/>
      <c r="P183" s="1"/>
      <c r="Q183" s="1"/>
      <c r="R183" s="79"/>
      <c r="S183" s="489">
        <f t="shared" si="115"/>
        <v>0</v>
      </c>
      <c r="T183" s="414"/>
      <c r="U183" s="1"/>
      <c r="V183" s="79"/>
      <c r="W183" s="79"/>
      <c r="X183" s="79"/>
      <c r="Y183" s="44"/>
      <c r="AA183" s="168"/>
    </row>
    <row r="184" spans="1:27" ht="15.75" hidden="1" thickBot="1" x14ac:dyDescent="0.3">
      <c r="B184" s="54"/>
      <c r="C184" s="2"/>
      <c r="D184" s="801" t="s">
        <v>551</v>
      </c>
      <c r="E184" s="801"/>
      <c r="F184" s="373">
        <f t="shared" si="156"/>
        <v>0</v>
      </c>
      <c r="G184" s="373">
        <f t="shared" si="157"/>
        <v>0</v>
      </c>
      <c r="H184" s="373">
        <f t="shared" si="158"/>
        <v>0</v>
      </c>
      <c r="I184" s="373">
        <f t="shared" si="159"/>
        <v>0</v>
      </c>
      <c r="J184" s="527">
        <f t="shared" si="160"/>
        <v>0</v>
      </c>
      <c r="K184" s="527">
        <f t="shared" si="160"/>
        <v>0</v>
      </c>
      <c r="L184" s="396">
        <f t="shared" si="161"/>
        <v>0</v>
      </c>
      <c r="M184" s="73"/>
      <c r="N184" s="1"/>
      <c r="O184" s="1"/>
      <c r="P184" s="1"/>
      <c r="Q184" s="1"/>
      <c r="R184" s="79"/>
      <c r="S184" s="489">
        <f t="shared" si="115"/>
        <v>0</v>
      </c>
      <c r="T184" s="414"/>
      <c r="U184" s="1"/>
      <c r="V184" s="79"/>
      <c r="W184" s="79"/>
      <c r="X184" s="79"/>
      <c r="Y184" s="44"/>
      <c r="AA184" s="168"/>
    </row>
    <row r="185" spans="1:27" ht="25.5" hidden="1" customHeight="1" x14ac:dyDescent="0.25">
      <c r="B185" s="54"/>
      <c r="C185" s="2"/>
      <c r="D185" s="798" t="s">
        <v>555</v>
      </c>
      <c r="E185" s="798"/>
      <c r="F185" s="376">
        <f t="shared" si="156"/>
        <v>0</v>
      </c>
      <c r="G185" s="376">
        <f t="shared" si="157"/>
        <v>0</v>
      </c>
      <c r="H185" s="376">
        <f t="shared" si="158"/>
        <v>0</v>
      </c>
      <c r="I185" s="376">
        <f t="shared" si="159"/>
        <v>0</v>
      </c>
      <c r="J185" s="530">
        <f t="shared" si="160"/>
        <v>0</v>
      </c>
      <c r="K185" s="530">
        <f t="shared" si="160"/>
        <v>0</v>
      </c>
      <c r="L185" s="399">
        <f t="shared" si="161"/>
        <v>0</v>
      </c>
      <c r="M185" s="73"/>
      <c r="N185" s="1"/>
      <c r="O185" s="1"/>
      <c r="P185" s="1"/>
      <c r="Q185" s="1"/>
      <c r="R185" s="79"/>
      <c r="S185" s="489">
        <f t="shared" si="115"/>
        <v>0</v>
      </c>
      <c r="T185" s="414"/>
      <c r="U185" s="1"/>
      <c r="V185" s="79"/>
      <c r="W185" s="79"/>
      <c r="X185" s="79"/>
      <c r="Y185" s="44"/>
      <c r="AA185" s="168"/>
    </row>
    <row r="186" spans="1:27" ht="25.5" hidden="1" customHeight="1" x14ac:dyDescent="0.25">
      <c r="B186" s="54"/>
      <c r="C186" s="2"/>
      <c r="D186" s="798" t="s">
        <v>558</v>
      </c>
      <c r="E186" s="798"/>
      <c r="F186" s="376">
        <f t="shared" si="156"/>
        <v>0</v>
      </c>
      <c r="G186" s="376">
        <f t="shared" si="157"/>
        <v>0</v>
      </c>
      <c r="H186" s="376">
        <f t="shared" si="158"/>
        <v>0</v>
      </c>
      <c r="I186" s="376">
        <f t="shared" si="159"/>
        <v>0</v>
      </c>
      <c r="J186" s="530">
        <f t="shared" si="160"/>
        <v>0</v>
      </c>
      <c r="K186" s="530">
        <f t="shared" si="160"/>
        <v>0</v>
      </c>
      <c r="L186" s="399">
        <f t="shared" si="161"/>
        <v>0</v>
      </c>
      <c r="M186" s="73"/>
      <c r="N186" s="1"/>
      <c r="O186" s="1"/>
      <c r="P186" s="1"/>
      <c r="Q186" s="1"/>
      <c r="R186" s="79"/>
      <c r="S186" s="489">
        <f t="shared" si="115"/>
        <v>0</v>
      </c>
      <c r="T186" s="414"/>
      <c r="U186" s="1"/>
      <c r="V186" s="79"/>
      <c r="W186" s="79"/>
      <c r="X186" s="79"/>
      <c r="Y186" s="44"/>
      <c r="AA186" s="168"/>
    </row>
    <row r="187" spans="1:27" ht="25.5" hidden="1" customHeight="1" x14ac:dyDescent="0.25">
      <c r="B187" s="54"/>
      <c r="C187" s="2"/>
      <c r="D187" s="798" t="s">
        <v>560</v>
      </c>
      <c r="E187" s="798"/>
      <c r="F187" s="376">
        <f t="shared" si="156"/>
        <v>0</v>
      </c>
      <c r="G187" s="376">
        <f t="shared" si="157"/>
        <v>0</v>
      </c>
      <c r="H187" s="376">
        <f t="shared" si="158"/>
        <v>0</v>
      </c>
      <c r="I187" s="376">
        <f t="shared" si="159"/>
        <v>0</v>
      </c>
      <c r="J187" s="530">
        <f t="shared" si="160"/>
        <v>0</v>
      </c>
      <c r="K187" s="530">
        <f t="shared" si="160"/>
        <v>0</v>
      </c>
      <c r="L187" s="399">
        <f t="shared" si="161"/>
        <v>0</v>
      </c>
      <c r="M187" s="73"/>
      <c r="N187" s="1"/>
      <c r="O187" s="1"/>
      <c r="P187" s="1"/>
      <c r="Q187" s="1"/>
      <c r="R187" s="79"/>
      <c r="S187" s="489">
        <f t="shared" si="115"/>
        <v>0</v>
      </c>
      <c r="T187" s="414"/>
      <c r="U187" s="1"/>
      <c r="V187" s="79"/>
      <c r="W187" s="79"/>
      <c r="X187" s="79"/>
      <c r="Y187" s="44"/>
      <c r="AA187" s="168"/>
    </row>
    <row r="188" spans="1:27" ht="25.5" hidden="1" customHeight="1" x14ac:dyDescent="0.25">
      <c r="B188" s="54"/>
      <c r="C188" s="2"/>
      <c r="D188" s="798" t="s">
        <v>563</v>
      </c>
      <c r="E188" s="798"/>
      <c r="F188" s="376">
        <f t="shared" si="156"/>
        <v>0</v>
      </c>
      <c r="G188" s="376">
        <f t="shared" si="157"/>
        <v>0</v>
      </c>
      <c r="H188" s="376">
        <f t="shared" si="158"/>
        <v>0</v>
      </c>
      <c r="I188" s="376">
        <f t="shared" si="159"/>
        <v>0</v>
      </c>
      <c r="J188" s="530">
        <f t="shared" si="160"/>
        <v>0</v>
      </c>
      <c r="K188" s="530">
        <f t="shared" si="160"/>
        <v>0</v>
      </c>
      <c r="L188" s="399">
        <f t="shared" si="161"/>
        <v>0</v>
      </c>
      <c r="M188" s="73"/>
      <c r="N188" s="1"/>
      <c r="O188" s="1"/>
      <c r="P188" s="1"/>
      <c r="Q188" s="1"/>
      <c r="R188" s="79"/>
      <c r="S188" s="489">
        <f t="shared" si="115"/>
        <v>0</v>
      </c>
      <c r="T188" s="414"/>
      <c r="U188" s="1"/>
      <c r="V188" s="79"/>
      <c r="W188" s="79"/>
      <c r="X188" s="79"/>
      <c r="Y188" s="44"/>
      <c r="AA188" s="168"/>
    </row>
    <row r="189" spans="1:27" s="18" customFormat="1" ht="25.5" hidden="1" customHeight="1" x14ac:dyDescent="0.25">
      <c r="A189" s="128" t="s">
        <v>273</v>
      </c>
      <c r="B189" s="90" t="s">
        <v>685</v>
      </c>
      <c r="C189" s="841" t="s">
        <v>606</v>
      </c>
      <c r="D189" s="842"/>
      <c r="E189" s="842"/>
      <c r="F189" s="383">
        <f t="shared" ref="F189:L189" si="162">F190+F191+F192+F193+F194+F195+F196+F197+F198+F199</f>
        <v>0</v>
      </c>
      <c r="G189" s="383">
        <f t="shared" si="162"/>
        <v>0</v>
      </c>
      <c r="H189" s="383">
        <f t="shared" si="162"/>
        <v>0</v>
      </c>
      <c r="I189" s="383">
        <f t="shared" si="162"/>
        <v>0</v>
      </c>
      <c r="J189" s="537">
        <f t="shared" ref="J189" si="163">J190+J191+J192+J193+J194+J195+J196+J197+J198+J199</f>
        <v>0</v>
      </c>
      <c r="K189" s="537">
        <f t="shared" si="162"/>
        <v>0</v>
      </c>
      <c r="L189" s="406">
        <f t="shared" si="162"/>
        <v>0</v>
      </c>
      <c r="M189" s="92">
        <f t="shared" ref="M189:Y189" si="164">M190+M191+M192+M193+M194+M195+M196+M197+M198+M199</f>
        <v>0</v>
      </c>
      <c r="N189" s="93">
        <f t="shared" si="164"/>
        <v>0</v>
      </c>
      <c r="O189" s="93">
        <f t="shared" si="164"/>
        <v>0</v>
      </c>
      <c r="P189" s="93">
        <f t="shared" si="164"/>
        <v>0</v>
      </c>
      <c r="Q189" s="93">
        <f t="shared" si="164"/>
        <v>0</v>
      </c>
      <c r="R189" s="96">
        <f t="shared" si="164"/>
        <v>0</v>
      </c>
      <c r="S189" s="487">
        <f t="shared" si="115"/>
        <v>0</v>
      </c>
      <c r="T189" s="412">
        <f t="shared" si="164"/>
        <v>0</v>
      </c>
      <c r="U189" s="93">
        <f t="shared" si="164"/>
        <v>0</v>
      </c>
      <c r="V189" s="96">
        <f t="shared" si="164"/>
        <v>0</v>
      </c>
      <c r="W189" s="96">
        <f t="shared" si="164"/>
        <v>0</v>
      </c>
      <c r="X189" s="96">
        <f t="shared" si="164"/>
        <v>0</v>
      </c>
      <c r="Y189" s="97">
        <f t="shared" si="164"/>
        <v>0</v>
      </c>
      <c r="AA189" s="168"/>
    </row>
    <row r="190" spans="1:27" ht="15.75" hidden="1" thickBot="1" x14ac:dyDescent="0.3">
      <c r="B190" s="54"/>
      <c r="C190" s="2"/>
      <c r="D190" s="801" t="s">
        <v>815</v>
      </c>
      <c r="E190" s="801"/>
      <c r="F190" s="373">
        <f t="shared" ref="F190:F199" si="165">SUM(L190:X190)</f>
        <v>0</v>
      </c>
      <c r="G190" s="373">
        <f t="shared" ref="G190:G199" si="166">SUM(L190:X190)</f>
        <v>0</v>
      </c>
      <c r="H190" s="373">
        <f t="shared" ref="H190:H199" si="167">SUM(L190:X190)</f>
        <v>0</v>
      </c>
      <c r="I190" s="373">
        <f t="shared" ref="I190:I199" si="168">SUM(L190:X190)</f>
        <v>0</v>
      </c>
      <c r="J190" s="527">
        <f t="shared" ref="J190:K199" si="169">SUM(L190:X190)</f>
        <v>0</v>
      </c>
      <c r="K190" s="527">
        <f t="shared" si="169"/>
        <v>0</v>
      </c>
      <c r="L190" s="396">
        <f t="shared" ref="L190:L199" si="170">SUM(M190:Y190)</f>
        <v>0</v>
      </c>
      <c r="M190" s="73"/>
      <c r="N190" s="1"/>
      <c r="O190" s="1"/>
      <c r="P190" s="1"/>
      <c r="Q190" s="1"/>
      <c r="R190" s="79"/>
      <c r="S190" s="489">
        <f t="shared" si="115"/>
        <v>0</v>
      </c>
      <c r="T190" s="414"/>
      <c r="U190" s="1"/>
      <c r="V190" s="79"/>
      <c r="W190" s="79"/>
      <c r="X190" s="79"/>
      <c r="Y190" s="44"/>
      <c r="AA190" s="168"/>
    </row>
    <row r="191" spans="1:27" ht="15.75" hidden="1" thickBot="1" x14ac:dyDescent="0.3">
      <c r="B191" s="54"/>
      <c r="C191" s="2"/>
      <c r="D191" s="801" t="s">
        <v>816</v>
      </c>
      <c r="E191" s="801"/>
      <c r="F191" s="373">
        <f t="shared" si="165"/>
        <v>0</v>
      </c>
      <c r="G191" s="373">
        <f t="shared" si="166"/>
        <v>0</v>
      </c>
      <c r="H191" s="373">
        <f t="shared" si="167"/>
        <v>0</v>
      </c>
      <c r="I191" s="373">
        <f t="shared" si="168"/>
        <v>0</v>
      </c>
      <c r="J191" s="527">
        <f t="shared" si="169"/>
        <v>0</v>
      </c>
      <c r="K191" s="527">
        <f t="shared" si="169"/>
        <v>0</v>
      </c>
      <c r="L191" s="396">
        <f t="shared" si="170"/>
        <v>0</v>
      </c>
      <c r="M191" s="73"/>
      <c r="N191" s="1"/>
      <c r="O191" s="1"/>
      <c r="P191" s="1"/>
      <c r="Q191" s="1"/>
      <c r="R191" s="79"/>
      <c r="S191" s="489">
        <f t="shared" si="115"/>
        <v>0</v>
      </c>
      <c r="T191" s="414"/>
      <c r="U191" s="1"/>
      <c r="V191" s="79"/>
      <c r="W191" s="79"/>
      <c r="X191" s="79"/>
      <c r="Y191" s="44"/>
      <c r="AA191" s="168"/>
    </row>
    <row r="192" spans="1:27" ht="15.75" hidden="1" thickBot="1" x14ac:dyDescent="0.3">
      <c r="B192" s="54"/>
      <c r="C192" s="2"/>
      <c r="D192" s="801" t="s">
        <v>546</v>
      </c>
      <c r="E192" s="801"/>
      <c r="F192" s="373">
        <f t="shared" si="165"/>
        <v>0</v>
      </c>
      <c r="G192" s="373">
        <f t="shared" si="166"/>
        <v>0</v>
      </c>
      <c r="H192" s="373">
        <f t="shared" si="167"/>
        <v>0</v>
      </c>
      <c r="I192" s="373">
        <f t="shared" si="168"/>
        <v>0</v>
      </c>
      <c r="J192" s="527">
        <f t="shared" si="169"/>
        <v>0</v>
      </c>
      <c r="K192" s="527">
        <f t="shared" si="169"/>
        <v>0</v>
      </c>
      <c r="L192" s="396">
        <f t="shared" si="170"/>
        <v>0</v>
      </c>
      <c r="M192" s="73"/>
      <c r="N192" s="1"/>
      <c r="O192" s="1"/>
      <c r="P192" s="1"/>
      <c r="Q192" s="1"/>
      <c r="R192" s="79"/>
      <c r="S192" s="489">
        <f t="shared" si="115"/>
        <v>0</v>
      </c>
      <c r="T192" s="414"/>
      <c r="U192" s="1"/>
      <c r="V192" s="79"/>
      <c r="W192" s="79"/>
      <c r="X192" s="79"/>
      <c r="Y192" s="44"/>
      <c r="AA192" s="168"/>
    </row>
    <row r="193" spans="1:27" ht="25.5" hidden="1" customHeight="1" x14ac:dyDescent="0.25">
      <c r="B193" s="54"/>
      <c r="C193" s="2"/>
      <c r="D193" s="798" t="s">
        <v>549</v>
      </c>
      <c r="E193" s="798"/>
      <c r="F193" s="376">
        <f t="shared" si="165"/>
        <v>0</v>
      </c>
      <c r="G193" s="376">
        <f t="shared" si="166"/>
        <v>0</v>
      </c>
      <c r="H193" s="376">
        <f t="shared" si="167"/>
        <v>0</v>
      </c>
      <c r="I193" s="376">
        <f t="shared" si="168"/>
        <v>0</v>
      </c>
      <c r="J193" s="530">
        <f t="shared" si="169"/>
        <v>0</v>
      </c>
      <c r="K193" s="530">
        <f t="shared" si="169"/>
        <v>0</v>
      </c>
      <c r="L193" s="399">
        <f t="shared" si="170"/>
        <v>0</v>
      </c>
      <c r="M193" s="73"/>
      <c r="N193" s="1"/>
      <c r="O193" s="1"/>
      <c r="P193" s="1"/>
      <c r="Q193" s="1"/>
      <c r="R193" s="79"/>
      <c r="S193" s="489">
        <f t="shared" si="115"/>
        <v>0</v>
      </c>
      <c r="T193" s="414"/>
      <c r="U193" s="1"/>
      <c r="V193" s="79"/>
      <c r="W193" s="79"/>
      <c r="X193" s="79"/>
      <c r="Y193" s="44"/>
      <c r="AA193" s="168"/>
    </row>
    <row r="194" spans="1:27" ht="15.75" hidden="1" thickBot="1" x14ac:dyDescent="0.3">
      <c r="B194" s="54"/>
      <c r="C194" s="2"/>
      <c r="D194" s="801" t="s">
        <v>552</v>
      </c>
      <c r="E194" s="801"/>
      <c r="F194" s="373">
        <f t="shared" si="165"/>
        <v>0</v>
      </c>
      <c r="G194" s="373">
        <f t="shared" si="166"/>
        <v>0</v>
      </c>
      <c r="H194" s="373">
        <f t="shared" si="167"/>
        <v>0</v>
      </c>
      <c r="I194" s="373">
        <f t="shared" si="168"/>
        <v>0</v>
      </c>
      <c r="J194" s="527">
        <f t="shared" si="169"/>
        <v>0</v>
      </c>
      <c r="K194" s="527">
        <f t="shared" si="169"/>
        <v>0</v>
      </c>
      <c r="L194" s="396">
        <f t="shared" si="170"/>
        <v>0</v>
      </c>
      <c r="M194" s="73"/>
      <c r="N194" s="1"/>
      <c r="O194" s="1"/>
      <c r="P194" s="1"/>
      <c r="Q194" s="1"/>
      <c r="R194" s="79"/>
      <c r="S194" s="489">
        <f t="shared" si="115"/>
        <v>0</v>
      </c>
      <c r="T194" s="414"/>
      <c r="U194" s="1"/>
      <c r="V194" s="79"/>
      <c r="W194" s="79"/>
      <c r="X194" s="79"/>
      <c r="Y194" s="44"/>
      <c r="AA194" s="168"/>
    </row>
    <row r="195" spans="1:27" ht="15.75" hidden="1" thickBot="1" x14ac:dyDescent="0.3">
      <c r="B195" s="54"/>
      <c r="C195" s="2"/>
      <c r="D195" s="801" t="s">
        <v>817</v>
      </c>
      <c r="E195" s="801"/>
      <c r="F195" s="373">
        <f t="shared" si="165"/>
        <v>0</v>
      </c>
      <c r="G195" s="373">
        <f t="shared" si="166"/>
        <v>0</v>
      </c>
      <c r="H195" s="373">
        <f t="shared" si="167"/>
        <v>0</v>
      </c>
      <c r="I195" s="373">
        <f t="shared" si="168"/>
        <v>0</v>
      </c>
      <c r="J195" s="527">
        <f t="shared" si="169"/>
        <v>0</v>
      </c>
      <c r="K195" s="527">
        <f t="shared" si="169"/>
        <v>0</v>
      </c>
      <c r="L195" s="396">
        <f t="shared" si="170"/>
        <v>0</v>
      </c>
      <c r="M195" s="73"/>
      <c r="N195" s="1"/>
      <c r="O195" s="1"/>
      <c r="P195" s="1"/>
      <c r="Q195" s="1"/>
      <c r="R195" s="79"/>
      <c r="S195" s="489">
        <f t="shared" ref="S195:S258" si="171">SUM(M195:R195)</f>
        <v>0</v>
      </c>
      <c r="T195" s="414"/>
      <c r="U195" s="1"/>
      <c r="V195" s="79"/>
      <c r="W195" s="79"/>
      <c r="X195" s="79"/>
      <c r="Y195" s="44"/>
      <c r="AA195" s="168"/>
    </row>
    <row r="196" spans="1:27" ht="25.5" hidden="1" customHeight="1" x14ac:dyDescent="0.25">
      <c r="B196" s="54"/>
      <c r="C196" s="2"/>
      <c r="D196" s="798" t="s">
        <v>556</v>
      </c>
      <c r="E196" s="798"/>
      <c r="F196" s="376">
        <f t="shared" si="165"/>
        <v>0</v>
      </c>
      <c r="G196" s="376">
        <f t="shared" si="166"/>
        <v>0</v>
      </c>
      <c r="H196" s="376">
        <f t="shared" si="167"/>
        <v>0</v>
      </c>
      <c r="I196" s="376">
        <f t="shared" si="168"/>
        <v>0</v>
      </c>
      <c r="J196" s="530">
        <f t="shared" si="169"/>
        <v>0</v>
      </c>
      <c r="K196" s="530">
        <f t="shared" si="169"/>
        <v>0</v>
      </c>
      <c r="L196" s="399">
        <f t="shared" si="170"/>
        <v>0</v>
      </c>
      <c r="M196" s="73"/>
      <c r="N196" s="1"/>
      <c r="O196" s="1"/>
      <c r="P196" s="1"/>
      <c r="Q196" s="1"/>
      <c r="R196" s="79"/>
      <c r="S196" s="489">
        <f t="shared" si="171"/>
        <v>0</v>
      </c>
      <c r="T196" s="414"/>
      <c r="U196" s="1"/>
      <c r="V196" s="79"/>
      <c r="W196" s="79"/>
      <c r="X196" s="79"/>
      <c r="Y196" s="44"/>
      <c r="AA196" s="168"/>
    </row>
    <row r="197" spans="1:27" ht="25.5" hidden="1" customHeight="1" x14ac:dyDescent="0.25">
      <c r="B197" s="54"/>
      <c r="C197" s="2"/>
      <c r="D197" s="798" t="s">
        <v>559</v>
      </c>
      <c r="E197" s="798"/>
      <c r="F197" s="376">
        <f t="shared" si="165"/>
        <v>0</v>
      </c>
      <c r="G197" s="376">
        <f t="shared" si="166"/>
        <v>0</v>
      </c>
      <c r="H197" s="376">
        <f t="shared" si="167"/>
        <v>0</v>
      </c>
      <c r="I197" s="376">
        <f t="shared" si="168"/>
        <v>0</v>
      </c>
      <c r="J197" s="530">
        <f t="shared" si="169"/>
        <v>0</v>
      </c>
      <c r="K197" s="530">
        <f t="shared" si="169"/>
        <v>0</v>
      </c>
      <c r="L197" s="399">
        <f t="shared" si="170"/>
        <v>0</v>
      </c>
      <c r="M197" s="73"/>
      <c r="N197" s="1"/>
      <c r="O197" s="1"/>
      <c r="P197" s="1"/>
      <c r="Q197" s="1"/>
      <c r="R197" s="79"/>
      <c r="S197" s="489">
        <f t="shared" si="171"/>
        <v>0</v>
      </c>
      <c r="T197" s="414"/>
      <c r="U197" s="1"/>
      <c r="V197" s="79"/>
      <c r="W197" s="79"/>
      <c r="X197" s="79"/>
      <c r="Y197" s="44"/>
      <c r="AA197" s="168"/>
    </row>
    <row r="198" spans="1:27" ht="25.5" hidden="1" customHeight="1" x14ac:dyDescent="0.25">
      <c r="B198" s="54"/>
      <c r="C198" s="2"/>
      <c r="D198" s="798" t="s">
        <v>561</v>
      </c>
      <c r="E198" s="798"/>
      <c r="F198" s="376">
        <f t="shared" si="165"/>
        <v>0</v>
      </c>
      <c r="G198" s="376">
        <f t="shared" si="166"/>
        <v>0</v>
      </c>
      <c r="H198" s="376">
        <f t="shared" si="167"/>
        <v>0</v>
      </c>
      <c r="I198" s="376">
        <f t="shared" si="168"/>
        <v>0</v>
      </c>
      <c r="J198" s="530">
        <f t="shared" si="169"/>
        <v>0</v>
      </c>
      <c r="K198" s="530">
        <f t="shared" si="169"/>
        <v>0</v>
      </c>
      <c r="L198" s="399">
        <f t="shared" si="170"/>
        <v>0</v>
      </c>
      <c r="M198" s="73"/>
      <c r="N198" s="1"/>
      <c r="O198" s="1"/>
      <c r="P198" s="1"/>
      <c r="Q198" s="1"/>
      <c r="R198" s="79"/>
      <c r="S198" s="489">
        <f t="shared" si="171"/>
        <v>0</v>
      </c>
      <c r="T198" s="414"/>
      <c r="U198" s="1"/>
      <c r="V198" s="79"/>
      <c r="W198" s="79"/>
      <c r="X198" s="79"/>
      <c r="Y198" s="44"/>
      <c r="AA198" s="168"/>
    </row>
    <row r="199" spans="1:27" ht="25.5" hidden="1" customHeight="1" x14ac:dyDescent="0.25">
      <c r="B199" s="54"/>
      <c r="C199" s="2"/>
      <c r="D199" s="798" t="s">
        <v>564</v>
      </c>
      <c r="E199" s="798"/>
      <c r="F199" s="376">
        <f t="shared" si="165"/>
        <v>0</v>
      </c>
      <c r="G199" s="376">
        <f t="shared" si="166"/>
        <v>0</v>
      </c>
      <c r="H199" s="376">
        <f t="shared" si="167"/>
        <v>0</v>
      </c>
      <c r="I199" s="376">
        <f t="shared" si="168"/>
        <v>0</v>
      </c>
      <c r="J199" s="530">
        <f t="shared" si="169"/>
        <v>0</v>
      </c>
      <c r="K199" s="530">
        <f t="shared" si="169"/>
        <v>0</v>
      </c>
      <c r="L199" s="399">
        <f t="shared" si="170"/>
        <v>0</v>
      </c>
      <c r="M199" s="73"/>
      <c r="N199" s="1"/>
      <c r="O199" s="1"/>
      <c r="P199" s="1"/>
      <c r="Q199" s="1"/>
      <c r="R199" s="79"/>
      <c r="S199" s="489">
        <f t="shared" si="171"/>
        <v>0</v>
      </c>
      <c r="T199" s="414"/>
      <c r="U199" s="1"/>
      <c r="V199" s="79"/>
      <c r="W199" s="79"/>
      <c r="X199" s="79"/>
      <c r="Y199" s="44"/>
      <c r="AA199" s="168"/>
    </row>
    <row r="200" spans="1:27" s="18" customFormat="1" ht="15.75" hidden="1" thickBot="1" x14ac:dyDescent="0.3">
      <c r="A200" s="125" t="s">
        <v>274</v>
      </c>
      <c r="B200" s="90" t="s">
        <v>686</v>
      </c>
      <c r="C200" s="803" t="s">
        <v>275</v>
      </c>
      <c r="D200" s="804"/>
      <c r="E200" s="804"/>
      <c r="F200" s="366">
        <f t="shared" ref="F200:L200" si="172">F201+F202+F203+F204+F205+F206+F207+F208+F209+F210</f>
        <v>0</v>
      </c>
      <c r="G200" s="366">
        <f t="shared" si="172"/>
        <v>0</v>
      </c>
      <c r="H200" s="366">
        <f t="shared" si="172"/>
        <v>0</v>
      </c>
      <c r="I200" s="366">
        <f t="shared" si="172"/>
        <v>0</v>
      </c>
      <c r="J200" s="520">
        <f t="shared" ref="J200" si="173">J201+J202+J203+J204+J205+J206+J207+J208+J209+J210</f>
        <v>0</v>
      </c>
      <c r="K200" s="520">
        <f t="shared" si="172"/>
        <v>0</v>
      </c>
      <c r="L200" s="389">
        <f t="shared" si="172"/>
        <v>0</v>
      </c>
      <c r="M200" s="92">
        <f t="shared" ref="M200:Y200" si="174">M201+M202+M203+M204+M205+M206+M207+M208+M209+M210</f>
        <v>0</v>
      </c>
      <c r="N200" s="93">
        <f t="shared" si="174"/>
        <v>0</v>
      </c>
      <c r="O200" s="93">
        <f t="shared" si="174"/>
        <v>0</v>
      </c>
      <c r="P200" s="93">
        <f t="shared" si="174"/>
        <v>0</v>
      </c>
      <c r="Q200" s="93">
        <f t="shared" si="174"/>
        <v>0</v>
      </c>
      <c r="R200" s="96">
        <f t="shared" si="174"/>
        <v>0</v>
      </c>
      <c r="S200" s="487">
        <f t="shared" si="171"/>
        <v>0</v>
      </c>
      <c r="T200" s="412">
        <f t="shared" si="174"/>
        <v>0</v>
      </c>
      <c r="U200" s="93">
        <f t="shared" si="174"/>
        <v>0</v>
      </c>
      <c r="V200" s="96">
        <f t="shared" si="174"/>
        <v>0</v>
      </c>
      <c r="W200" s="96">
        <f t="shared" si="174"/>
        <v>0</v>
      </c>
      <c r="X200" s="96">
        <f t="shared" si="174"/>
        <v>0</v>
      </c>
      <c r="Y200" s="97">
        <f t="shared" si="174"/>
        <v>0</v>
      </c>
      <c r="AA200" s="168"/>
    </row>
    <row r="201" spans="1:27" ht="15.75" hidden="1" thickBot="1" x14ac:dyDescent="0.3">
      <c r="B201" s="54"/>
      <c r="C201" s="2"/>
      <c r="D201" s="801" t="s">
        <v>371</v>
      </c>
      <c r="E201" s="801"/>
      <c r="F201" s="373">
        <f t="shared" ref="F201:F210" si="175">SUM(L201:X201)</f>
        <v>0</v>
      </c>
      <c r="G201" s="373">
        <f t="shared" ref="G201:G210" si="176">SUM(L201:X201)</f>
        <v>0</v>
      </c>
      <c r="H201" s="373">
        <f t="shared" ref="H201:H210" si="177">SUM(L201:X201)</f>
        <v>0</v>
      </c>
      <c r="I201" s="373">
        <f t="shared" ref="I201:I210" si="178">SUM(L201:X201)</f>
        <v>0</v>
      </c>
      <c r="J201" s="527">
        <f t="shared" ref="J201:K210" si="179">SUM(L201:X201)</f>
        <v>0</v>
      </c>
      <c r="K201" s="527">
        <f t="shared" si="179"/>
        <v>0</v>
      </c>
      <c r="L201" s="396">
        <f t="shared" ref="L201:L210" si="180">SUM(M201:Y201)</f>
        <v>0</v>
      </c>
      <c r="M201" s="73"/>
      <c r="N201" s="1"/>
      <c r="O201" s="1"/>
      <c r="P201" s="1"/>
      <c r="Q201" s="1"/>
      <c r="R201" s="79"/>
      <c r="S201" s="489">
        <f t="shared" si="171"/>
        <v>0</v>
      </c>
      <c r="T201" s="414"/>
      <c r="U201" s="1"/>
      <c r="V201" s="79"/>
      <c r="W201" s="79"/>
      <c r="X201" s="79"/>
      <c r="Y201" s="44"/>
      <c r="AA201" s="168"/>
    </row>
    <row r="202" spans="1:27" ht="15.75" hidden="1" thickBot="1" x14ac:dyDescent="0.3">
      <c r="B202" s="54"/>
      <c r="C202" s="2"/>
      <c r="D202" s="801" t="s">
        <v>544</v>
      </c>
      <c r="E202" s="801"/>
      <c r="F202" s="373">
        <f t="shared" si="175"/>
        <v>0</v>
      </c>
      <c r="G202" s="373">
        <f t="shared" si="176"/>
        <v>0</v>
      </c>
      <c r="H202" s="373">
        <f t="shared" si="177"/>
        <v>0</v>
      </c>
      <c r="I202" s="373">
        <f t="shared" si="178"/>
        <v>0</v>
      </c>
      <c r="J202" s="527">
        <f t="shared" si="179"/>
        <v>0</v>
      </c>
      <c r="K202" s="527">
        <f t="shared" si="179"/>
        <v>0</v>
      </c>
      <c r="L202" s="396">
        <f t="shared" si="180"/>
        <v>0</v>
      </c>
      <c r="M202" s="73"/>
      <c r="N202" s="1"/>
      <c r="O202" s="1"/>
      <c r="P202" s="1"/>
      <c r="Q202" s="1"/>
      <c r="R202" s="79"/>
      <c r="S202" s="489">
        <f t="shared" si="171"/>
        <v>0</v>
      </c>
      <c r="T202" s="414"/>
      <c r="U202" s="1"/>
      <c r="V202" s="79"/>
      <c r="W202" s="79"/>
      <c r="X202" s="79"/>
      <c r="Y202" s="44"/>
      <c r="AA202" s="168"/>
    </row>
    <row r="203" spans="1:27" ht="15.75" hidden="1" thickBot="1" x14ac:dyDescent="0.3">
      <c r="B203" s="54"/>
      <c r="C203" s="2"/>
      <c r="D203" s="801" t="s">
        <v>547</v>
      </c>
      <c r="E203" s="801"/>
      <c r="F203" s="373">
        <f t="shared" si="175"/>
        <v>0</v>
      </c>
      <c r="G203" s="373">
        <f t="shared" si="176"/>
        <v>0</v>
      </c>
      <c r="H203" s="373">
        <f t="shared" si="177"/>
        <v>0</v>
      </c>
      <c r="I203" s="373">
        <f t="shared" si="178"/>
        <v>0</v>
      </c>
      <c r="J203" s="527">
        <f t="shared" si="179"/>
        <v>0</v>
      </c>
      <c r="K203" s="527">
        <f t="shared" si="179"/>
        <v>0</v>
      </c>
      <c r="L203" s="396">
        <f t="shared" si="180"/>
        <v>0</v>
      </c>
      <c r="M203" s="73"/>
      <c r="N203" s="1"/>
      <c r="O203" s="1"/>
      <c r="P203" s="1"/>
      <c r="Q203" s="1"/>
      <c r="R203" s="79"/>
      <c r="S203" s="489">
        <f t="shared" si="171"/>
        <v>0</v>
      </c>
      <c r="T203" s="414"/>
      <c r="U203" s="1"/>
      <c r="V203" s="79"/>
      <c r="W203" s="79"/>
      <c r="X203" s="79"/>
      <c r="Y203" s="44"/>
      <c r="AA203" s="168"/>
    </row>
    <row r="204" spans="1:27" ht="15.75" hidden="1" thickBot="1" x14ac:dyDescent="0.3">
      <c r="B204" s="54"/>
      <c r="C204" s="2"/>
      <c r="D204" s="798" t="s">
        <v>818</v>
      </c>
      <c r="E204" s="798"/>
      <c r="F204" s="376">
        <f t="shared" si="175"/>
        <v>0</v>
      </c>
      <c r="G204" s="376">
        <f t="shared" si="176"/>
        <v>0</v>
      </c>
      <c r="H204" s="376">
        <f t="shared" si="177"/>
        <v>0</v>
      </c>
      <c r="I204" s="376">
        <f t="shared" si="178"/>
        <v>0</v>
      </c>
      <c r="J204" s="530">
        <f t="shared" si="179"/>
        <v>0</v>
      </c>
      <c r="K204" s="530">
        <f t="shared" si="179"/>
        <v>0</v>
      </c>
      <c r="L204" s="399">
        <f t="shared" si="180"/>
        <v>0</v>
      </c>
      <c r="M204" s="73"/>
      <c r="N204" s="1"/>
      <c r="O204" s="1"/>
      <c r="P204" s="1"/>
      <c r="Q204" s="1"/>
      <c r="R204" s="79"/>
      <c r="S204" s="489">
        <f t="shared" si="171"/>
        <v>0</v>
      </c>
      <c r="T204" s="414"/>
      <c r="U204" s="1"/>
      <c r="V204" s="79"/>
      <c r="W204" s="79"/>
      <c r="X204" s="79"/>
      <c r="Y204" s="44"/>
      <c r="AA204" s="168"/>
    </row>
    <row r="205" spans="1:27" ht="15.75" hidden="1" thickBot="1" x14ac:dyDescent="0.3">
      <c r="B205" s="54"/>
      <c r="C205" s="2"/>
      <c r="D205" s="801" t="s">
        <v>554</v>
      </c>
      <c r="E205" s="801"/>
      <c r="F205" s="373">
        <f t="shared" si="175"/>
        <v>0</v>
      </c>
      <c r="G205" s="373">
        <f t="shared" si="176"/>
        <v>0</v>
      </c>
      <c r="H205" s="373">
        <f t="shared" si="177"/>
        <v>0</v>
      </c>
      <c r="I205" s="373">
        <f t="shared" si="178"/>
        <v>0</v>
      </c>
      <c r="J205" s="527">
        <f t="shared" si="179"/>
        <v>0</v>
      </c>
      <c r="K205" s="527">
        <f t="shared" si="179"/>
        <v>0</v>
      </c>
      <c r="L205" s="396">
        <f t="shared" si="180"/>
        <v>0</v>
      </c>
      <c r="M205" s="73"/>
      <c r="N205" s="1"/>
      <c r="O205" s="1"/>
      <c r="P205" s="1"/>
      <c r="Q205" s="1"/>
      <c r="R205" s="79"/>
      <c r="S205" s="489">
        <f t="shared" si="171"/>
        <v>0</v>
      </c>
      <c r="T205" s="414"/>
      <c r="U205" s="1"/>
      <c r="V205" s="79"/>
      <c r="W205" s="79"/>
      <c r="X205" s="79"/>
      <c r="Y205" s="44"/>
      <c r="AA205" s="168"/>
    </row>
    <row r="206" spans="1:27" ht="15.75" hidden="1" thickBot="1" x14ac:dyDescent="0.3">
      <c r="B206" s="54"/>
      <c r="C206" s="2"/>
      <c r="D206" s="801" t="s">
        <v>553</v>
      </c>
      <c r="E206" s="801"/>
      <c r="F206" s="373">
        <f t="shared" si="175"/>
        <v>0</v>
      </c>
      <c r="G206" s="373">
        <f t="shared" si="176"/>
        <v>0</v>
      </c>
      <c r="H206" s="373">
        <f t="shared" si="177"/>
        <v>0</v>
      </c>
      <c r="I206" s="373">
        <f t="shared" si="178"/>
        <v>0</v>
      </c>
      <c r="J206" s="527">
        <f t="shared" si="179"/>
        <v>0</v>
      </c>
      <c r="K206" s="527">
        <f t="shared" si="179"/>
        <v>0</v>
      </c>
      <c r="L206" s="396">
        <f t="shared" si="180"/>
        <v>0</v>
      </c>
      <c r="M206" s="73"/>
      <c r="N206" s="1"/>
      <c r="O206" s="1"/>
      <c r="P206" s="1"/>
      <c r="Q206" s="1"/>
      <c r="R206" s="79"/>
      <c r="S206" s="489">
        <f t="shared" si="171"/>
        <v>0</v>
      </c>
      <c r="T206" s="414"/>
      <c r="U206" s="1"/>
      <c r="V206" s="79"/>
      <c r="W206" s="79"/>
      <c r="X206" s="79"/>
      <c r="Y206" s="44"/>
      <c r="AA206" s="168"/>
    </row>
    <row r="207" spans="1:27" ht="25.5" hidden="1" customHeight="1" x14ac:dyDescent="0.25">
      <c r="B207" s="54"/>
      <c r="C207" s="2"/>
      <c r="D207" s="798" t="s">
        <v>557</v>
      </c>
      <c r="E207" s="798"/>
      <c r="F207" s="376">
        <f t="shared" si="175"/>
        <v>0</v>
      </c>
      <c r="G207" s="376">
        <f t="shared" si="176"/>
        <v>0</v>
      </c>
      <c r="H207" s="376">
        <f t="shared" si="177"/>
        <v>0</v>
      </c>
      <c r="I207" s="376">
        <f t="shared" si="178"/>
        <v>0</v>
      </c>
      <c r="J207" s="530">
        <f t="shared" si="179"/>
        <v>0</v>
      </c>
      <c r="K207" s="530">
        <f t="shared" si="179"/>
        <v>0</v>
      </c>
      <c r="L207" s="399">
        <f t="shared" si="180"/>
        <v>0</v>
      </c>
      <c r="M207" s="73"/>
      <c r="N207" s="1"/>
      <c r="O207" s="1"/>
      <c r="P207" s="1"/>
      <c r="Q207" s="1"/>
      <c r="R207" s="79"/>
      <c r="S207" s="489">
        <f t="shared" si="171"/>
        <v>0</v>
      </c>
      <c r="T207" s="414"/>
      <c r="U207" s="1"/>
      <c r="V207" s="79"/>
      <c r="W207" s="79"/>
      <c r="X207" s="79"/>
      <c r="Y207" s="44"/>
      <c r="AA207" s="168"/>
    </row>
    <row r="208" spans="1:27" ht="15.75" hidden="1" thickBot="1" x14ac:dyDescent="0.3">
      <c r="B208" s="54"/>
      <c r="C208" s="2"/>
      <c r="D208" s="801" t="s">
        <v>819</v>
      </c>
      <c r="E208" s="801"/>
      <c r="F208" s="373">
        <f t="shared" si="175"/>
        <v>0</v>
      </c>
      <c r="G208" s="373">
        <f t="shared" si="176"/>
        <v>0</v>
      </c>
      <c r="H208" s="373">
        <f t="shared" si="177"/>
        <v>0</v>
      </c>
      <c r="I208" s="373">
        <f t="shared" si="178"/>
        <v>0</v>
      </c>
      <c r="J208" s="527">
        <f t="shared" si="179"/>
        <v>0</v>
      </c>
      <c r="K208" s="527">
        <f t="shared" si="179"/>
        <v>0</v>
      </c>
      <c r="L208" s="396">
        <f t="shared" si="180"/>
        <v>0</v>
      </c>
      <c r="M208" s="73"/>
      <c r="N208" s="1"/>
      <c r="O208" s="1"/>
      <c r="P208" s="1"/>
      <c r="Q208" s="1"/>
      <c r="R208" s="79"/>
      <c r="S208" s="489">
        <f t="shared" si="171"/>
        <v>0</v>
      </c>
      <c r="T208" s="414"/>
      <c r="U208" s="1"/>
      <c r="V208" s="79"/>
      <c r="W208" s="79"/>
      <c r="X208" s="79"/>
      <c r="Y208" s="44"/>
      <c r="AA208" s="168"/>
    </row>
    <row r="209" spans="1:27" ht="25.5" hidden="1" customHeight="1" x14ac:dyDescent="0.25">
      <c r="B209" s="54"/>
      <c r="C209" s="2"/>
      <c r="D209" s="798" t="s">
        <v>562</v>
      </c>
      <c r="E209" s="798"/>
      <c r="F209" s="376">
        <f t="shared" si="175"/>
        <v>0</v>
      </c>
      <c r="G209" s="376">
        <f t="shared" si="176"/>
        <v>0</v>
      </c>
      <c r="H209" s="376">
        <f t="shared" si="177"/>
        <v>0</v>
      </c>
      <c r="I209" s="376">
        <f t="shared" si="178"/>
        <v>0</v>
      </c>
      <c r="J209" s="530">
        <f t="shared" si="179"/>
        <v>0</v>
      </c>
      <c r="K209" s="530">
        <f t="shared" si="179"/>
        <v>0</v>
      </c>
      <c r="L209" s="399">
        <f t="shared" si="180"/>
        <v>0</v>
      </c>
      <c r="M209" s="73"/>
      <c r="N209" s="1"/>
      <c r="O209" s="1"/>
      <c r="P209" s="1"/>
      <c r="Q209" s="1"/>
      <c r="R209" s="79"/>
      <c r="S209" s="489">
        <f t="shared" si="171"/>
        <v>0</v>
      </c>
      <c r="T209" s="414"/>
      <c r="U209" s="1"/>
      <c r="V209" s="79"/>
      <c r="W209" s="79"/>
      <c r="X209" s="79"/>
      <c r="Y209" s="44"/>
      <c r="AA209" s="168"/>
    </row>
    <row r="210" spans="1:27" ht="25.5" hidden="1" customHeight="1" x14ac:dyDescent="0.25">
      <c r="B210" s="54"/>
      <c r="C210" s="2"/>
      <c r="D210" s="798" t="s">
        <v>565</v>
      </c>
      <c r="E210" s="798"/>
      <c r="F210" s="376">
        <f t="shared" si="175"/>
        <v>0</v>
      </c>
      <c r="G210" s="376">
        <f t="shared" si="176"/>
        <v>0</v>
      </c>
      <c r="H210" s="376">
        <f t="shared" si="177"/>
        <v>0</v>
      </c>
      <c r="I210" s="376">
        <f t="shared" si="178"/>
        <v>0</v>
      </c>
      <c r="J210" s="530">
        <f t="shared" si="179"/>
        <v>0</v>
      </c>
      <c r="K210" s="530">
        <f t="shared" si="179"/>
        <v>0</v>
      </c>
      <c r="L210" s="399">
        <f t="shared" si="180"/>
        <v>0</v>
      </c>
      <c r="M210" s="73"/>
      <c r="N210" s="1"/>
      <c r="O210" s="1"/>
      <c r="P210" s="1"/>
      <c r="Q210" s="1"/>
      <c r="R210" s="79"/>
      <c r="S210" s="489">
        <f t="shared" si="171"/>
        <v>0</v>
      </c>
      <c r="T210" s="414"/>
      <c r="U210" s="1"/>
      <c r="V210" s="79"/>
      <c r="W210" s="79"/>
      <c r="X210" s="79"/>
      <c r="Y210" s="44"/>
      <c r="AA210" s="168"/>
    </row>
    <row r="211" spans="1:27" s="18" customFormat="1" ht="25.5" hidden="1" customHeight="1" x14ac:dyDescent="0.25">
      <c r="A211" s="125" t="s">
        <v>276</v>
      </c>
      <c r="B211" s="90" t="s">
        <v>687</v>
      </c>
      <c r="C211" s="841" t="s">
        <v>607</v>
      </c>
      <c r="D211" s="842"/>
      <c r="E211" s="842"/>
      <c r="F211" s="383">
        <f t="shared" ref="F211:L211" si="181">F212+F213</f>
        <v>0</v>
      </c>
      <c r="G211" s="383">
        <f t="shared" si="181"/>
        <v>0</v>
      </c>
      <c r="H211" s="383">
        <f t="shared" si="181"/>
        <v>0</v>
      </c>
      <c r="I211" s="383">
        <f t="shared" si="181"/>
        <v>0</v>
      </c>
      <c r="J211" s="537">
        <f t="shared" ref="J211" si="182">J212+J213</f>
        <v>0</v>
      </c>
      <c r="K211" s="537">
        <f t="shared" si="181"/>
        <v>0</v>
      </c>
      <c r="L211" s="406">
        <f t="shared" si="181"/>
        <v>0</v>
      </c>
      <c r="M211" s="92">
        <f t="shared" ref="M211:Y211" si="183">M212+M213</f>
        <v>0</v>
      </c>
      <c r="N211" s="93">
        <f t="shared" si="183"/>
        <v>0</v>
      </c>
      <c r="O211" s="93">
        <f t="shared" si="183"/>
        <v>0</v>
      </c>
      <c r="P211" s="93">
        <f t="shared" si="183"/>
        <v>0</v>
      </c>
      <c r="Q211" s="93">
        <f t="shared" si="183"/>
        <v>0</v>
      </c>
      <c r="R211" s="96">
        <f t="shared" si="183"/>
        <v>0</v>
      </c>
      <c r="S211" s="487">
        <f t="shared" si="171"/>
        <v>0</v>
      </c>
      <c r="T211" s="412">
        <f t="shared" si="183"/>
        <v>0</v>
      </c>
      <c r="U211" s="93">
        <f t="shared" si="183"/>
        <v>0</v>
      </c>
      <c r="V211" s="96">
        <f t="shared" si="183"/>
        <v>0</v>
      </c>
      <c r="W211" s="96">
        <f t="shared" si="183"/>
        <v>0</v>
      </c>
      <c r="X211" s="96">
        <f t="shared" si="183"/>
        <v>0</v>
      </c>
      <c r="Y211" s="97">
        <f t="shared" si="183"/>
        <v>0</v>
      </c>
      <c r="AA211" s="168"/>
    </row>
    <row r="212" spans="1:27" ht="25.5" hidden="1" customHeight="1" x14ac:dyDescent="0.25">
      <c r="B212" s="54"/>
      <c r="C212" s="2"/>
      <c r="D212" s="798" t="s">
        <v>568</v>
      </c>
      <c r="E212" s="798"/>
      <c r="F212" s="376">
        <f>SUM(L212:X212)</f>
        <v>0</v>
      </c>
      <c r="G212" s="376">
        <f>SUM(L212:X212)</f>
        <v>0</v>
      </c>
      <c r="H212" s="376">
        <f>SUM(L212:X212)</f>
        <v>0</v>
      </c>
      <c r="I212" s="376">
        <f>SUM(L212:X212)</f>
        <v>0</v>
      </c>
      <c r="J212" s="530">
        <f>SUM(L212:X212)</f>
        <v>0</v>
      </c>
      <c r="K212" s="530">
        <f>SUM(M212:Y212)</f>
        <v>0</v>
      </c>
      <c r="L212" s="399">
        <f>SUM(M212:Y212)</f>
        <v>0</v>
      </c>
      <c r="M212" s="73"/>
      <c r="N212" s="1"/>
      <c r="O212" s="1"/>
      <c r="P212" s="1"/>
      <c r="Q212" s="1"/>
      <c r="R212" s="79"/>
      <c r="S212" s="489">
        <f t="shared" si="171"/>
        <v>0</v>
      </c>
      <c r="T212" s="414"/>
      <c r="U212" s="1"/>
      <c r="V212" s="79"/>
      <c r="W212" s="79"/>
      <c r="X212" s="79"/>
      <c r="Y212" s="44"/>
      <c r="AA212" s="168"/>
    </row>
    <row r="213" spans="1:27" ht="25.5" hidden="1" customHeight="1" x14ac:dyDescent="0.25">
      <c r="B213" s="54"/>
      <c r="C213" s="2"/>
      <c r="D213" s="798" t="s">
        <v>569</v>
      </c>
      <c r="E213" s="798"/>
      <c r="F213" s="376">
        <f>SUM(L213:X213)</f>
        <v>0</v>
      </c>
      <c r="G213" s="376">
        <f>SUM(L213:X213)</f>
        <v>0</v>
      </c>
      <c r="H213" s="376">
        <f>SUM(L213:X213)</f>
        <v>0</v>
      </c>
      <c r="I213" s="376">
        <f>SUM(L213:X213)</f>
        <v>0</v>
      </c>
      <c r="J213" s="530">
        <f>SUM(L213:X213)</f>
        <v>0</v>
      </c>
      <c r="K213" s="530">
        <f>SUM(M213:Y213)</f>
        <v>0</v>
      </c>
      <c r="L213" s="399">
        <f>SUM(M213:Y213)</f>
        <v>0</v>
      </c>
      <c r="M213" s="73"/>
      <c r="N213" s="1"/>
      <c r="O213" s="1"/>
      <c r="P213" s="1"/>
      <c r="Q213" s="1"/>
      <c r="R213" s="79"/>
      <c r="S213" s="489">
        <f t="shared" si="171"/>
        <v>0</v>
      </c>
      <c r="T213" s="414"/>
      <c r="U213" s="1"/>
      <c r="V213" s="79"/>
      <c r="W213" s="79"/>
      <c r="X213" s="79"/>
      <c r="Y213" s="44"/>
      <c r="AA213" s="168"/>
    </row>
    <row r="214" spans="1:27" s="18" customFormat="1" ht="15" hidden="1" customHeight="1" x14ac:dyDescent="0.25">
      <c r="A214" s="125" t="s">
        <v>277</v>
      </c>
      <c r="B214" s="90" t="s">
        <v>688</v>
      </c>
      <c r="C214" s="841" t="s">
        <v>820</v>
      </c>
      <c r="D214" s="842"/>
      <c r="E214" s="842"/>
      <c r="F214" s="383">
        <f t="shared" ref="F214:L214" si="184">F215+F216+F217+F218+F219+F220+F221+F222+F223+F224+F225</f>
        <v>0</v>
      </c>
      <c r="G214" s="383">
        <f t="shared" si="184"/>
        <v>0</v>
      </c>
      <c r="H214" s="383">
        <f t="shared" si="184"/>
        <v>0</v>
      </c>
      <c r="I214" s="383">
        <f t="shared" si="184"/>
        <v>0</v>
      </c>
      <c r="J214" s="537">
        <f t="shared" ref="J214" si="185">J215+J216+J217+J218+J219+J220+J221+J222+J223+J224+J225</f>
        <v>0</v>
      </c>
      <c r="K214" s="537">
        <f t="shared" si="184"/>
        <v>0</v>
      </c>
      <c r="L214" s="406">
        <f t="shared" si="184"/>
        <v>0</v>
      </c>
      <c r="M214" s="92">
        <f t="shared" ref="M214:Y214" si="186">M215+M216+M217+M218+M219+M220+M221+M222+M223+M224+M225</f>
        <v>0</v>
      </c>
      <c r="N214" s="93">
        <f t="shared" si="186"/>
        <v>0</v>
      </c>
      <c r="O214" s="93">
        <f t="shared" si="186"/>
        <v>0</v>
      </c>
      <c r="P214" s="93">
        <f t="shared" si="186"/>
        <v>0</v>
      </c>
      <c r="Q214" s="93">
        <f t="shared" si="186"/>
        <v>0</v>
      </c>
      <c r="R214" s="96">
        <f t="shared" si="186"/>
        <v>0</v>
      </c>
      <c r="S214" s="487">
        <f t="shared" si="171"/>
        <v>0</v>
      </c>
      <c r="T214" s="412">
        <f t="shared" si="186"/>
        <v>0</v>
      </c>
      <c r="U214" s="93">
        <f t="shared" si="186"/>
        <v>0</v>
      </c>
      <c r="V214" s="96">
        <f t="shared" si="186"/>
        <v>0</v>
      </c>
      <c r="W214" s="96">
        <f t="shared" si="186"/>
        <v>0</v>
      </c>
      <c r="X214" s="96">
        <f t="shared" si="186"/>
        <v>0</v>
      </c>
      <c r="Y214" s="97">
        <f t="shared" si="186"/>
        <v>0</v>
      </c>
      <c r="AA214" s="168"/>
    </row>
    <row r="215" spans="1:27" ht="15.75" hidden="1" thickBot="1" x14ac:dyDescent="0.3">
      <c r="B215" s="54"/>
      <c r="C215" s="2"/>
      <c r="D215" s="801" t="s">
        <v>372</v>
      </c>
      <c r="E215" s="801"/>
      <c r="F215" s="373">
        <f t="shared" ref="F215:F227" si="187">SUM(L215:X215)</f>
        <v>0</v>
      </c>
      <c r="G215" s="373">
        <f t="shared" ref="G215:G227" si="188">SUM(L215:X215)</f>
        <v>0</v>
      </c>
      <c r="H215" s="373">
        <f t="shared" ref="H215:H227" si="189">SUM(L215:X215)</f>
        <v>0</v>
      </c>
      <c r="I215" s="373">
        <f t="shared" ref="I215:I227" si="190">SUM(L215:X215)</f>
        <v>0</v>
      </c>
      <c r="J215" s="527">
        <f t="shared" ref="J215:K227" si="191">SUM(L215:X215)</f>
        <v>0</v>
      </c>
      <c r="K215" s="527">
        <f t="shared" si="191"/>
        <v>0</v>
      </c>
      <c r="L215" s="396">
        <f t="shared" ref="L215:L227" si="192">SUM(M215:Y215)</f>
        <v>0</v>
      </c>
      <c r="M215" s="73"/>
      <c r="N215" s="1"/>
      <c r="O215" s="1"/>
      <c r="P215" s="1"/>
      <c r="Q215" s="1"/>
      <c r="R215" s="79"/>
      <c r="S215" s="489">
        <f t="shared" si="171"/>
        <v>0</v>
      </c>
      <c r="T215" s="414"/>
      <c r="U215" s="1"/>
      <c r="V215" s="79"/>
      <c r="W215" s="79"/>
      <c r="X215" s="79"/>
      <c r="Y215" s="44"/>
      <c r="AA215" s="168"/>
    </row>
    <row r="216" spans="1:27" ht="15.75" hidden="1" thickBot="1" x14ac:dyDescent="0.3">
      <c r="B216" s="54"/>
      <c r="C216" s="2"/>
      <c r="D216" s="801" t="s">
        <v>821</v>
      </c>
      <c r="E216" s="801"/>
      <c r="F216" s="373">
        <f t="shared" si="187"/>
        <v>0</v>
      </c>
      <c r="G216" s="373">
        <f t="shared" si="188"/>
        <v>0</v>
      </c>
      <c r="H216" s="373">
        <f t="shared" si="189"/>
        <v>0</v>
      </c>
      <c r="I216" s="373">
        <f t="shared" si="190"/>
        <v>0</v>
      </c>
      <c r="J216" s="527">
        <f t="shared" si="191"/>
        <v>0</v>
      </c>
      <c r="K216" s="527">
        <f t="shared" si="191"/>
        <v>0</v>
      </c>
      <c r="L216" s="396">
        <f t="shared" si="192"/>
        <v>0</v>
      </c>
      <c r="M216" s="73"/>
      <c r="N216" s="1"/>
      <c r="O216" s="1"/>
      <c r="P216" s="1"/>
      <c r="Q216" s="1"/>
      <c r="R216" s="79"/>
      <c r="S216" s="489">
        <f t="shared" si="171"/>
        <v>0</v>
      </c>
      <c r="T216" s="414"/>
      <c r="U216" s="1"/>
      <c r="V216" s="79"/>
      <c r="W216" s="79"/>
      <c r="X216" s="79"/>
      <c r="Y216" s="44"/>
      <c r="AA216" s="168"/>
    </row>
    <row r="217" spans="1:27" ht="15.75" hidden="1" thickBot="1" x14ac:dyDescent="0.3">
      <c r="B217" s="54"/>
      <c r="C217" s="2"/>
      <c r="D217" s="801" t="s">
        <v>375</v>
      </c>
      <c r="E217" s="801"/>
      <c r="F217" s="373">
        <f t="shared" si="187"/>
        <v>0</v>
      </c>
      <c r="G217" s="373">
        <f t="shared" si="188"/>
        <v>0</v>
      </c>
      <c r="H217" s="373">
        <f t="shared" si="189"/>
        <v>0</v>
      </c>
      <c r="I217" s="373">
        <f t="shared" si="190"/>
        <v>0</v>
      </c>
      <c r="J217" s="527">
        <f t="shared" si="191"/>
        <v>0</v>
      </c>
      <c r="K217" s="527">
        <f t="shared" si="191"/>
        <v>0</v>
      </c>
      <c r="L217" s="396">
        <f t="shared" si="192"/>
        <v>0</v>
      </c>
      <c r="M217" s="73"/>
      <c r="N217" s="1"/>
      <c r="O217" s="1"/>
      <c r="P217" s="1"/>
      <c r="Q217" s="1"/>
      <c r="R217" s="79"/>
      <c r="S217" s="489">
        <f t="shared" si="171"/>
        <v>0</v>
      </c>
      <c r="T217" s="414"/>
      <c r="U217" s="1"/>
      <c r="V217" s="79"/>
      <c r="W217" s="79"/>
      <c r="X217" s="79"/>
      <c r="Y217" s="44"/>
      <c r="AA217" s="168"/>
    </row>
    <row r="218" spans="1:27" ht="15.75" hidden="1" thickBot="1" x14ac:dyDescent="0.3">
      <c r="B218" s="54"/>
      <c r="C218" s="2"/>
      <c r="D218" s="801" t="s">
        <v>373</v>
      </c>
      <c r="E218" s="801"/>
      <c r="F218" s="373">
        <f t="shared" si="187"/>
        <v>0</v>
      </c>
      <c r="G218" s="373">
        <f t="shared" si="188"/>
        <v>0</v>
      </c>
      <c r="H218" s="373">
        <f t="shared" si="189"/>
        <v>0</v>
      </c>
      <c r="I218" s="373">
        <f t="shared" si="190"/>
        <v>0</v>
      </c>
      <c r="J218" s="527">
        <f t="shared" si="191"/>
        <v>0</v>
      </c>
      <c r="K218" s="527">
        <f t="shared" si="191"/>
        <v>0</v>
      </c>
      <c r="L218" s="396">
        <f t="shared" si="192"/>
        <v>0</v>
      </c>
      <c r="M218" s="73"/>
      <c r="N218" s="1"/>
      <c r="O218" s="1"/>
      <c r="P218" s="1"/>
      <c r="Q218" s="1"/>
      <c r="R218" s="79"/>
      <c r="S218" s="489">
        <f t="shared" si="171"/>
        <v>0</v>
      </c>
      <c r="T218" s="414"/>
      <c r="U218" s="1"/>
      <c r="V218" s="79"/>
      <c r="W218" s="79"/>
      <c r="X218" s="79"/>
      <c r="Y218" s="44"/>
      <c r="AA218" s="168"/>
    </row>
    <row r="219" spans="1:27" ht="15.75" hidden="1" thickBot="1" x14ac:dyDescent="0.3">
      <c r="B219" s="54"/>
      <c r="C219" s="2"/>
      <c r="D219" s="801" t="s">
        <v>822</v>
      </c>
      <c r="E219" s="801"/>
      <c r="F219" s="373">
        <f t="shared" si="187"/>
        <v>0</v>
      </c>
      <c r="G219" s="373">
        <f t="shared" si="188"/>
        <v>0</v>
      </c>
      <c r="H219" s="373">
        <f t="shared" si="189"/>
        <v>0</v>
      </c>
      <c r="I219" s="373">
        <f t="shared" si="190"/>
        <v>0</v>
      </c>
      <c r="J219" s="527">
        <f t="shared" si="191"/>
        <v>0</v>
      </c>
      <c r="K219" s="527">
        <f t="shared" si="191"/>
        <v>0</v>
      </c>
      <c r="L219" s="396">
        <f t="shared" si="192"/>
        <v>0</v>
      </c>
      <c r="M219" s="73"/>
      <c r="N219" s="1"/>
      <c r="O219" s="1"/>
      <c r="P219" s="1"/>
      <c r="Q219" s="1"/>
      <c r="R219" s="79"/>
      <c r="S219" s="489">
        <f t="shared" si="171"/>
        <v>0</v>
      </c>
      <c r="T219" s="414"/>
      <c r="U219" s="1"/>
      <c r="V219" s="79"/>
      <c r="W219" s="79"/>
      <c r="X219" s="79"/>
      <c r="Y219" s="44"/>
      <c r="AA219" s="168"/>
    </row>
    <row r="220" spans="1:27" ht="25.5" hidden="1" customHeight="1" x14ac:dyDescent="0.25">
      <c r="B220" s="54"/>
      <c r="C220" s="2"/>
      <c r="D220" s="798" t="s">
        <v>537</v>
      </c>
      <c r="E220" s="798"/>
      <c r="F220" s="376">
        <f t="shared" si="187"/>
        <v>0</v>
      </c>
      <c r="G220" s="376">
        <f t="shared" si="188"/>
        <v>0</v>
      </c>
      <c r="H220" s="376">
        <f t="shared" si="189"/>
        <v>0</v>
      </c>
      <c r="I220" s="376">
        <f t="shared" si="190"/>
        <v>0</v>
      </c>
      <c r="J220" s="530">
        <f t="shared" si="191"/>
        <v>0</v>
      </c>
      <c r="K220" s="530">
        <f t="shared" si="191"/>
        <v>0</v>
      </c>
      <c r="L220" s="399">
        <f t="shared" si="192"/>
        <v>0</v>
      </c>
      <c r="M220" s="73"/>
      <c r="N220" s="1"/>
      <c r="O220" s="1"/>
      <c r="P220" s="1"/>
      <c r="Q220" s="1"/>
      <c r="R220" s="79"/>
      <c r="S220" s="489">
        <f t="shared" si="171"/>
        <v>0</v>
      </c>
      <c r="T220" s="414"/>
      <c r="U220" s="1"/>
      <c r="V220" s="79"/>
      <c r="W220" s="79"/>
      <c r="X220" s="79"/>
      <c r="Y220" s="44"/>
      <c r="AA220" s="168"/>
    </row>
    <row r="221" spans="1:27" ht="25.5" hidden="1" customHeight="1" x14ac:dyDescent="0.25">
      <c r="B221" s="54"/>
      <c r="C221" s="2"/>
      <c r="D221" s="798" t="s">
        <v>540</v>
      </c>
      <c r="E221" s="798"/>
      <c r="F221" s="376">
        <f t="shared" si="187"/>
        <v>0</v>
      </c>
      <c r="G221" s="376">
        <f t="shared" si="188"/>
        <v>0</v>
      </c>
      <c r="H221" s="376">
        <f t="shared" si="189"/>
        <v>0</v>
      </c>
      <c r="I221" s="376">
        <f t="shared" si="190"/>
        <v>0</v>
      </c>
      <c r="J221" s="530">
        <f t="shared" si="191"/>
        <v>0</v>
      </c>
      <c r="K221" s="530">
        <f t="shared" si="191"/>
        <v>0</v>
      </c>
      <c r="L221" s="399">
        <f t="shared" si="192"/>
        <v>0</v>
      </c>
      <c r="M221" s="73"/>
      <c r="N221" s="1"/>
      <c r="O221" s="1"/>
      <c r="P221" s="1"/>
      <c r="Q221" s="1"/>
      <c r="R221" s="79"/>
      <c r="S221" s="489">
        <f t="shared" si="171"/>
        <v>0</v>
      </c>
      <c r="T221" s="414"/>
      <c r="U221" s="1"/>
      <c r="V221" s="79"/>
      <c r="W221" s="79"/>
      <c r="X221" s="79"/>
      <c r="Y221" s="44"/>
      <c r="AA221" s="168"/>
    </row>
    <row r="222" spans="1:27" ht="15.75" hidden="1" thickBot="1" x14ac:dyDescent="0.3">
      <c r="B222" s="54"/>
      <c r="C222" s="2"/>
      <c r="D222" s="801" t="s">
        <v>823</v>
      </c>
      <c r="E222" s="801"/>
      <c r="F222" s="373">
        <f t="shared" si="187"/>
        <v>0</v>
      </c>
      <c r="G222" s="373">
        <f t="shared" si="188"/>
        <v>0</v>
      </c>
      <c r="H222" s="373">
        <f t="shared" si="189"/>
        <v>0</v>
      </c>
      <c r="I222" s="373">
        <f t="shared" si="190"/>
        <v>0</v>
      </c>
      <c r="J222" s="527">
        <f t="shared" si="191"/>
        <v>0</v>
      </c>
      <c r="K222" s="527">
        <f t="shared" si="191"/>
        <v>0</v>
      </c>
      <c r="L222" s="396">
        <f t="shared" si="192"/>
        <v>0</v>
      </c>
      <c r="M222" s="73"/>
      <c r="N222" s="1"/>
      <c r="O222" s="1"/>
      <c r="P222" s="1"/>
      <c r="Q222" s="1"/>
      <c r="R222" s="79"/>
      <c r="S222" s="489">
        <f t="shared" si="171"/>
        <v>0</v>
      </c>
      <c r="T222" s="414"/>
      <c r="U222" s="1"/>
      <c r="V222" s="79"/>
      <c r="W222" s="79"/>
      <c r="X222" s="79"/>
      <c r="Y222" s="44"/>
      <c r="AA222" s="168"/>
    </row>
    <row r="223" spans="1:27" ht="15.75" hidden="1" thickBot="1" x14ac:dyDescent="0.3">
      <c r="B223" s="54"/>
      <c r="C223" s="2"/>
      <c r="D223" s="801" t="s">
        <v>374</v>
      </c>
      <c r="E223" s="801"/>
      <c r="F223" s="373">
        <f t="shared" si="187"/>
        <v>0</v>
      </c>
      <c r="G223" s="373">
        <f t="shared" si="188"/>
        <v>0</v>
      </c>
      <c r="H223" s="373">
        <f t="shared" si="189"/>
        <v>0</v>
      </c>
      <c r="I223" s="373">
        <f t="shared" si="190"/>
        <v>0</v>
      </c>
      <c r="J223" s="527">
        <f t="shared" si="191"/>
        <v>0</v>
      </c>
      <c r="K223" s="527">
        <f t="shared" si="191"/>
        <v>0</v>
      </c>
      <c r="L223" s="396">
        <f t="shared" si="192"/>
        <v>0</v>
      </c>
      <c r="M223" s="73"/>
      <c r="N223" s="1"/>
      <c r="O223" s="1"/>
      <c r="P223" s="1"/>
      <c r="Q223" s="1"/>
      <c r="R223" s="79"/>
      <c r="S223" s="489">
        <f t="shared" si="171"/>
        <v>0</v>
      </c>
      <c r="T223" s="414"/>
      <c r="U223" s="1"/>
      <c r="V223" s="79"/>
      <c r="W223" s="79"/>
      <c r="X223" s="79"/>
      <c r="Y223" s="44"/>
      <c r="AA223" s="168"/>
    </row>
    <row r="224" spans="1:27" ht="15.75" hidden="1" thickBot="1" x14ac:dyDescent="0.3">
      <c r="B224" s="54"/>
      <c r="C224" s="2"/>
      <c r="D224" s="801" t="s">
        <v>824</v>
      </c>
      <c r="E224" s="801"/>
      <c r="F224" s="373">
        <f t="shared" si="187"/>
        <v>0</v>
      </c>
      <c r="G224" s="373">
        <f t="shared" si="188"/>
        <v>0</v>
      </c>
      <c r="H224" s="373">
        <f t="shared" si="189"/>
        <v>0</v>
      </c>
      <c r="I224" s="373">
        <f t="shared" si="190"/>
        <v>0</v>
      </c>
      <c r="J224" s="527">
        <f t="shared" si="191"/>
        <v>0</v>
      </c>
      <c r="K224" s="527">
        <f t="shared" si="191"/>
        <v>0</v>
      </c>
      <c r="L224" s="396">
        <f t="shared" si="192"/>
        <v>0</v>
      </c>
      <c r="M224" s="73"/>
      <c r="N224" s="1"/>
      <c r="O224" s="1"/>
      <c r="P224" s="1"/>
      <c r="Q224" s="1"/>
      <c r="R224" s="79"/>
      <c r="S224" s="489">
        <f t="shared" si="171"/>
        <v>0</v>
      </c>
      <c r="T224" s="414"/>
      <c r="U224" s="1"/>
      <c r="V224" s="79"/>
      <c r="W224" s="79"/>
      <c r="X224" s="79"/>
      <c r="Y224" s="44"/>
      <c r="AA224" s="168"/>
    </row>
    <row r="225" spans="1:27" ht="15.75" hidden="1" thickBot="1" x14ac:dyDescent="0.3">
      <c r="B225" s="54"/>
      <c r="C225" s="2"/>
      <c r="D225" s="801" t="s">
        <v>566</v>
      </c>
      <c r="E225" s="801"/>
      <c r="F225" s="373">
        <f t="shared" si="187"/>
        <v>0</v>
      </c>
      <c r="G225" s="373">
        <f t="shared" si="188"/>
        <v>0</v>
      </c>
      <c r="H225" s="373">
        <f t="shared" si="189"/>
        <v>0</v>
      </c>
      <c r="I225" s="373">
        <f t="shared" si="190"/>
        <v>0</v>
      </c>
      <c r="J225" s="527">
        <f t="shared" si="191"/>
        <v>0</v>
      </c>
      <c r="K225" s="527">
        <f t="shared" si="191"/>
        <v>0</v>
      </c>
      <c r="L225" s="396">
        <f t="shared" si="192"/>
        <v>0</v>
      </c>
      <c r="M225" s="73"/>
      <c r="N225" s="1"/>
      <c r="O225" s="1"/>
      <c r="P225" s="1"/>
      <c r="Q225" s="1"/>
      <c r="R225" s="79"/>
      <c r="S225" s="489">
        <f t="shared" si="171"/>
        <v>0</v>
      </c>
      <c r="T225" s="414"/>
      <c r="U225" s="1"/>
      <c r="V225" s="79"/>
      <c r="W225" s="79"/>
      <c r="X225" s="79"/>
      <c r="Y225" s="44"/>
      <c r="AA225" s="168"/>
    </row>
    <row r="226" spans="1:27" s="18" customFormat="1" ht="15.75" hidden="1" thickBot="1" x14ac:dyDescent="0.3">
      <c r="A226" s="125" t="s">
        <v>278</v>
      </c>
      <c r="B226" s="90" t="s">
        <v>689</v>
      </c>
      <c r="C226" s="803" t="s">
        <v>279</v>
      </c>
      <c r="D226" s="804"/>
      <c r="E226" s="804"/>
      <c r="F226" s="366">
        <f t="shared" si="187"/>
        <v>0</v>
      </c>
      <c r="G226" s="366">
        <f t="shared" si="188"/>
        <v>0</v>
      </c>
      <c r="H226" s="366">
        <f t="shared" si="189"/>
        <v>0</v>
      </c>
      <c r="I226" s="366">
        <f t="shared" si="190"/>
        <v>0</v>
      </c>
      <c r="J226" s="520">
        <f t="shared" si="191"/>
        <v>0</v>
      </c>
      <c r="K226" s="520">
        <f t="shared" si="191"/>
        <v>0</v>
      </c>
      <c r="L226" s="389">
        <f t="shared" si="192"/>
        <v>0</v>
      </c>
      <c r="M226" s="92"/>
      <c r="N226" s="93"/>
      <c r="O226" s="93"/>
      <c r="P226" s="93"/>
      <c r="Q226" s="93"/>
      <c r="R226" s="96"/>
      <c r="S226" s="487">
        <f t="shared" si="171"/>
        <v>0</v>
      </c>
      <c r="T226" s="412"/>
      <c r="U226" s="93"/>
      <c r="V226" s="96"/>
      <c r="W226" s="96"/>
      <c r="X226" s="96"/>
      <c r="Y226" s="97"/>
      <c r="AA226" s="168"/>
    </row>
    <row r="227" spans="1:27" s="18" customFormat="1" ht="15.75" hidden="1" thickBot="1" x14ac:dyDescent="0.3">
      <c r="A227" s="125" t="s">
        <v>280</v>
      </c>
      <c r="B227" s="90" t="s">
        <v>690</v>
      </c>
      <c r="C227" s="803" t="s">
        <v>281</v>
      </c>
      <c r="D227" s="804"/>
      <c r="E227" s="804"/>
      <c r="F227" s="366">
        <f t="shared" si="187"/>
        <v>0</v>
      </c>
      <c r="G227" s="366">
        <f t="shared" si="188"/>
        <v>0</v>
      </c>
      <c r="H227" s="366">
        <f t="shared" si="189"/>
        <v>0</v>
      </c>
      <c r="I227" s="366">
        <f t="shared" si="190"/>
        <v>0</v>
      </c>
      <c r="J227" s="520">
        <f t="shared" si="191"/>
        <v>0</v>
      </c>
      <c r="K227" s="520">
        <f t="shared" si="191"/>
        <v>0</v>
      </c>
      <c r="L227" s="389">
        <f t="shared" si="192"/>
        <v>0</v>
      </c>
      <c r="M227" s="92"/>
      <c r="N227" s="93"/>
      <c r="O227" s="93"/>
      <c r="P227" s="93"/>
      <c r="Q227" s="93"/>
      <c r="R227" s="96"/>
      <c r="S227" s="487">
        <f t="shared" si="171"/>
        <v>0</v>
      </c>
      <c r="T227" s="412"/>
      <c r="U227" s="93"/>
      <c r="V227" s="96"/>
      <c r="W227" s="96"/>
      <c r="X227" s="96"/>
      <c r="Y227" s="97"/>
      <c r="AA227" s="168"/>
    </row>
    <row r="228" spans="1:27" s="18" customFormat="1" ht="15.75" hidden="1" thickBot="1" x14ac:dyDescent="0.3">
      <c r="A228" s="125" t="s">
        <v>282</v>
      </c>
      <c r="B228" s="90" t="s">
        <v>691</v>
      </c>
      <c r="C228" s="803" t="s">
        <v>283</v>
      </c>
      <c r="D228" s="804"/>
      <c r="E228" s="804"/>
      <c r="F228" s="366">
        <f t="shared" ref="F228:L228" si="193">F229+F230+F231+F232+F233+F234+F235+F236+F237+F238</f>
        <v>0</v>
      </c>
      <c r="G228" s="366">
        <f t="shared" si="193"/>
        <v>0</v>
      </c>
      <c r="H228" s="366">
        <f t="shared" si="193"/>
        <v>0</v>
      </c>
      <c r="I228" s="366">
        <f t="shared" si="193"/>
        <v>0</v>
      </c>
      <c r="J228" s="520">
        <f t="shared" ref="J228" si="194">J229+J230+J231+J232+J233+J234+J235+J236+J237+J238</f>
        <v>0</v>
      </c>
      <c r="K228" s="520">
        <f t="shared" si="193"/>
        <v>0</v>
      </c>
      <c r="L228" s="389">
        <f t="shared" si="193"/>
        <v>0</v>
      </c>
      <c r="M228" s="92">
        <f t="shared" ref="M228:Y228" si="195">M229+M230+M231+M232+M233+M234+M235+M236+M237+M238</f>
        <v>0</v>
      </c>
      <c r="N228" s="93">
        <f t="shared" si="195"/>
        <v>0</v>
      </c>
      <c r="O228" s="93">
        <f t="shared" si="195"/>
        <v>0</v>
      </c>
      <c r="P228" s="93">
        <f t="shared" si="195"/>
        <v>0</v>
      </c>
      <c r="Q228" s="93">
        <f t="shared" si="195"/>
        <v>0</v>
      </c>
      <c r="R228" s="96">
        <f t="shared" si="195"/>
        <v>0</v>
      </c>
      <c r="S228" s="487">
        <f t="shared" si="171"/>
        <v>0</v>
      </c>
      <c r="T228" s="412">
        <f t="shared" si="195"/>
        <v>0</v>
      </c>
      <c r="U228" s="93">
        <f t="shared" si="195"/>
        <v>0</v>
      </c>
      <c r="V228" s="96">
        <f t="shared" si="195"/>
        <v>0</v>
      </c>
      <c r="W228" s="96">
        <f t="shared" si="195"/>
        <v>0</v>
      </c>
      <c r="X228" s="96">
        <f t="shared" si="195"/>
        <v>0</v>
      </c>
      <c r="Y228" s="97">
        <f t="shared" si="195"/>
        <v>0</v>
      </c>
      <c r="AA228" s="168"/>
    </row>
    <row r="229" spans="1:27" ht="15.75" hidden="1" thickBot="1" x14ac:dyDescent="0.3">
      <c r="B229" s="54"/>
      <c r="C229" s="2"/>
      <c r="D229" s="801" t="s">
        <v>376</v>
      </c>
      <c r="E229" s="801"/>
      <c r="F229" s="373">
        <f t="shared" ref="F229:F238" si="196">SUM(L229:X229)</f>
        <v>0</v>
      </c>
      <c r="G229" s="373">
        <f t="shared" ref="G229:G238" si="197">SUM(L229:X229)</f>
        <v>0</v>
      </c>
      <c r="H229" s="373">
        <f t="shared" ref="H229:H238" si="198">SUM(L229:X229)</f>
        <v>0</v>
      </c>
      <c r="I229" s="373">
        <f t="shared" ref="I229:I238" si="199">SUM(L229:X229)</f>
        <v>0</v>
      </c>
      <c r="J229" s="527">
        <f t="shared" ref="J229:K238" si="200">SUM(L229:X229)</f>
        <v>0</v>
      </c>
      <c r="K229" s="527">
        <f t="shared" si="200"/>
        <v>0</v>
      </c>
      <c r="L229" s="396">
        <f t="shared" ref="L229:L238" si="201">SUM(M229:Y229)</f>
        <v>0</v>
      </c>
      <c r="M229" s="73"/>
      <c r="N229" s="1"/>
      <c r="O229" s="1"/>
      <c r="P229" s="1"/>
      <c r="Q229" s="1"/>
      <c r="R229" s="79"/>
      <c r="S229" s="489">
        <f t="shared" si="171"/>
        <v>0</v>
      </c>
      <c r="T229" s="414"/>
      <c r="U229" s="1"/>
      <c r="V229" s="79"/>
      <c r="W229" s="79"/>
      <c r="X229" s="79"/>
      <c r="Y229" s="44"/>
      <c r="AA229" s="168"/>
    </row>
    <row r="230" spans="1:27" ht="15.75" hidden="1" thickBot="1" x14ac:dyDescent="0.3">
      <c r="B230" s="54"/>
      <c r="C230" s="2"/>
      <c r="D230" s="801" t="s">
        <v>377</v>
      </c>
      <c r="E230" s="801"/>
      <c r="F230" s="373">
        <f t="shared" si="196"/>
        <v>0</v>
      </c>
      <c r="G230" s="373">
        <f t="shared" si="197"/>
        <v>0</v>
      </c>
      <c r="H230" s="373">
        <f t="shared" si="198"/>
        <v>0</v>
      </c>
      <c r="I230" s="373">
        <f t="shared" si="199"/>
        <v>0</v>
      </c>
      <c r="J230" s="527">
        <f t="shared" si="200"/>
        <v>0</v>
      </c>
      <c r="K230" s="527">
        <f t="shared" si="200"/>
        <v>0</v>
      </c>
      <c r="L230" s="396">
        <f t="shared" si="201"/>
        <v>0</v>
      </c>
      <c r="M230" s="73"/>
      <c r="N230" s="1"/>
      <c r="O230" s="1"/>
      <c r="P230" s="1"/>
      <c r="Q230" s="1"/>
      <c r="R230" s="79"/>
      <c r="S230" s="489">
        <f t="shared" si="171"/>
        <v>0</v>
      </c>
      <c r="T230" s="414"/>
      <c r="U230" s="1"/>
      <c r="V230" s="79"/>
      <c r="W230" s="79"/>
      <c r="X230" s="79"/>
      <c r="Y230" s="44"/>
      <c r="AA230" s="168"/>
    </row>
    <row r="231" spans="1:27" ht="15.75" hidden="1" thickBot="1" x14ac:dyDescent="0.3">
      <c r="B231" s="54"/>
      <c r="C231" s="2"/>
      <c r="D231" s="801" t="s">
        <v>378</v>
      </c>
      <c r="E231" s="801"/>
      <c r="F231" s="373">
        <f t="shared" si="196"/>
        <v>0</v>
      </c>
      <c r="G231" s="373">
        <f t="shared" si="197"/>
        <v>0</v>
      </c>
      <c r="H231" s="373">
        <f t="shared" si="198"/>
        <v>0</v>
      </c>
      <c r="I231" s="373">
        <f t="shared" si="199"/>
        <v>0</v>
      </c>
      <c r="J231" s="527">
        <f t="shared" si="200"/>
        <v>0</v>
      </c>
      <c r="K231" s="527">
        <f t="shared" si="200"/>
        <v>0</v>
      </c>
      <c r="L231" s="396">
        <f t="shared" si="201"/>
        <v>0</v>
      </c>
      <c r="M231" s="73"/>
      <c r="N231" s="1"/>
      <c r="O231" s="1"/>
      <c r="P231" s="1"/>
      <c r="Q231" s="1"/>
      <c r="R231" s="79"/>
      <c r="S231" s="489">
        <f t="shared" si="171"/>
        <v>0</v>
      </c>
      <c r="T231" s="414"/>
      <c r="U231" s="1"/>
      <c r="V231" s="79"/>
      <c r="W231" s="79"/>
      <c r="X231" s="79"/>
      <c r="Y231" s="44"/>
      <c r="AA231" s="168"/>
    </row>
    <row r="232" spans="1:27" ht="15.75" hidden="1" thickBot="1" x14ac:dyDescent="0.3">
      <c r="B232" s="54"/>
      <c r="C232" s="2"/>
      <c r="D232" s="801" t="s">
        <v>379</v>
      </c>
      <c r="E232" s="801"/>
      <c r="F232" s="373">
        <f t="shared" si="196"/>
        <v>0</v>
      </c>
      <c r="G232" s="373">
        <f t="shared" si="197"/>
        <v>0</v>
      </c>
      <c r="H232" s="373">
        <f t="shared" si="198"/>
        <v>0</v>
      </c>
      <c r="I232" s="373">
        <f t="shared" si="199"/>
        <v>0</v>
      </c>
      <c r="J232" s="527">
        <f t="shared" si="200"/>
        <v>0</v>
      </c>
      <c r="K232" s="527">
        <f t="shared" si="200"/>
        <v>0</v>
      </c>
      <c r="L232" s="396">
        <f t="shared" si="201"/>
        <v>0</v>
      </c>
      <c r="M232" s="73"/>
      <c r="N232" s="1"/>
      <c r="O232" s="1"/>
      <c r="P232" s="1"/>
      <c r="Q232" s="1"/>
      <c r="R232" s="79"/>
      <c r="S232" s="489">
        <f t="shared" si="171"/>
        <v>0</v>
      </c>
      <c r="T232" s="414"/>
      <c r="U232" s="1"/>
      <c r="V232" s="79"/>
      <c r="W232" s="79"/>
      <c r="X232" s="79"/>
      <c r="Y232" s="44"/>
      <c r="AA232" s="168"/>
    </row>
    <row r="233" spans="1:27" ht="15.75" hidden="1" thickBot="1" x14ac:dyDescent="0.3">
      <c r="B233" s="54"/>
      <c r="C233" s="2"/>
      <c r="D233" s="801" t="s">
        <v>380</v>
      </c>
      <c r="E233" s="801"/>
      <c r="F233" s="373">
        <f t="shared" si="196"/>
        <v>0</v>
      </c>
      <c r="G233" s="373">
        <f t="shared" si="197"/>
        <v>0</v>
      </c>
      <c r="H233" s="373">
        <f t="shared" si="198"/>
        <v>0</v>
      </c>
      <c r="I233" s="373">
        <f t="shared" si="199"/>
        <v>0</v>
      </c>
      <c r="J233" s="527">
        <f t="shared" si="200"/>
        <v>0</v>
      </c>
      <c r="K233" s="527">
        <f t="shared" si="200"/>
        <v>0</v>
      </c>
      <c r="L233" s="396">
        <f t="shared" si="201"/>
        <v>0</v>
      </c>
      <c r="M233" s="73"/>
      <c r="N233" s="1"/>
      <c r="O233" s="1"/>
      <c r="P233" s="1"/>
      <c r="Q233" s="1"/>
      <c r="R233" s="79"/>
      <c r="S233" s="489">
        <f t="shared" si="171"/>
        <v>0</v>
      </c>
      <c r="T233" s="414"/>
      <c r="U233" s="1"/>
      <c r="V233" s="79"/>
      <c r="W233" s="79"/>
      <c r="X233" s="79"/>
      <c r="Y233" s="44"/>
      <c r="AA233" s="168"/>
    </row>
    <row r="234" spans="1:27" ht="25.5" hidden="1" customHeight="1" x14ac:dyDescent="0.25">
      <c r="B234" s="54"/>
      <c r="C234" s="2"/>
      <c r="D234" s="798" t="s">
        <v>538</v>
      </c>
      <c r="E234" s="798"/>
      <c r="F234" s="376">
        <f t="shared" si="196"/>
        <v>0</v>
      </c>
      <c r="G234" s="376">
        <f t="shared" si="197"/>
        <v>0</v>
      </c>
      <c r="H234" s="376">
        <f t="shared" si="198"/>
        <v>0</v>
      </c>
      <c r="I234" s="376">
        <f t="shared" si="199"/>
        <v>0</v>
      </c>
      <c r="J234" s="530">
        <f t="shared" si="200"/>
        <v>0</v>
      </c>
      <c r="K234" s="530">
        <f t="shared" si="200"/>
        <v>0</v>
      </c>
      <c r="L234" s="399">
        <f t="shared" si="201"/>
        <v>0</v>
      </c>
      <c r="M234" s="73"/>
      <c r="N234" s="1"/>
      <c r="O234" s="1"/>
      <c r="P234" s="1"/>
      <c r="Q234" s="1"/>
      <c r="R234" s="79"/>
      <c r="S234" s="489">
        <f t="shared" si="171"/>
        <v>0</v>
      </c>
      <c r="T234" s="414"/>
      <c r="U234" s="1"/>
      <c r="V234" s="79"/>
      <c r="W234" s="79"/>
      <c r="X234" s="79"/>
      <c r="Y234" s="44"/>
      <c r="AA234" s="168"/>
    </row>
    <row r="235" spans="1:27" ht="25.5" hidden="1" customHeight="1" x14ac:dyDescent="0.25">
      <c r="B235" s="54"/>
      <c r="C235" s="2"/>
      <c r="D235" s="798" t="s">
        <v>541</v>
      </c>
      <c r="E235" s="798"/>
      <c r="F235" s="376">
        <f t="shared" si="196"/>
        <v>0</v>
      </c>
      <c r="G235" s="376">
        <f t="shared" si="197"/>
        <v>0</v>
      </c>
      <c r="H235" s="376">
        <f t="shared" si="198"/>
        <v>0</v>
      </c>
      <c r="I235" s="376">
        <f t="shared" si="199"/>
        <v>0</v>
      </c>
      <c r="J235" s="530">
        <f t="shared" si="200"/>
        <v>0</v>
      </c>
      <c r="K235" s="530">
        <f t="shared" si="200"/>
        <v>0</v>
      </c>
      <c r="L235" s="399">
        <f t="shared" si="201"/>
        <v>0</v>
      </c>
      <c r="M235" s="73"/>
      <c r="N235" s="1"/>
      <c r="O235" s="1"/>
      <c r="P235" s="1"/>
      <c r="Q235" s="1"/>
      <c r="R235" s="79"/>
      <c r="S235" s="489">
        <f t="shared" si="171"/>
        <v>0</v>
      </c>
      <c r="T235" s="414"/>
      <c r="U235" s="1"/>
      <c r="V235" s="79"/>
      <c r="W235" s="79"/>
      <c r="X235" s="79"/>
      <c r="Y235" s="44"/>
      <c r="AA235" s="168"/>
    </row>
    <row r="236" spans="1:27" ht="15.75" hidden="1" thickBot="1" x14ac:dyDescent="0.3">
      <c r="B236" s="54"/>
      <c r="C236" s="2"/>
      <c r="D236" s="801" t="s">
        <v>381</v>
      </c>
      <c r="E236" s="801"/>
      <c r="F236" s="373">
        <f t="shared" si="196"/>
        <v>0</v>
      </c>
      <c r="G236" s="373">
        <f t="shared" si="197"/>
        <v>0</v>
      </c>
      <c r="H236" s="373">
        <f t="shared" si="198"/>
        <v>0</v>
      </c>
      <c r="I236" s="373">
        <f t="shared" si="199"/>
        <v>0</v>
      </c>
      <c r="J236" s="527">
        <f t="shared" si="200"/>
        <v>0</v>
      </c>
      <c r="K236" s="527">
        <f t="shared" si="200"/>
        <v>0</v>
      </c>
      <c r="L236" s="396">
        <f t="shared" si="201"/>
        <v>0</v>
      </c>
      <c r="M236" s="73"/>
      <c r="N236" s="1"/>
      <c r="O236" s="1"/>
      <c r="P236" s="1"/>
      <c r="Q236" s="1"/>
      <c r="R236" s="79"/>
      <c r="S236" s="489">
        <f t="shared" si="171"/>
        <v>0</v>
      </c>
      <c r="T236" s="414"/>
      <c r="U236" s="1"/>
      <c r="V236" s="79"/>
      <c r="W236" s="79"/>
      <c r="X236" s="79"/>
      <c r="Y236" s="44"/>
      <c r="AA236" s="168"/>
    </row>
    <row r="237" spans="1:27" ht="15.75" hidden="1" thickBot="1" x14ac:dyDescent="0.3">
      <c r="B237" s="54"/>
      <c r="C237" s="2"/>
      <c r="D237" s="801" t="s">
        <v>382</v>
      </c>
      <c r="E237" s="801"/>
      <c r="F237" s="373">
        <f t="shared" si="196"/>
        <v>0</v>
      </c>
      <c r="G237" s="373">
        <f t="shared" si="197"/>
        <v>0</v>
      </c>
      <c r="H237" s="373">
        <f t="shared" si="198"/>
        <v>0</v>
      </c>
      <c r="I237" s="373">
        <f t="shared" si="199"/>
        <v>0</v>
      </c>
      <c r="J237" s="527">
        <f t="shared" si="200"/>
        <v>0</v>
      </c>
      <c r="K237" s="527">
        <f t="shared" si="200"/>
        <v>0</v>
      </c>
      <c r="L237" s="396">
        <f t="shared" si="201"/>
        <v>0</v>
      </c>
      <c r="M237" s="73"/>
      <c r="N237" s="1"/>
      <c r="O237" s="1"/>
      <c r="P237" s="1"/>
      <c r="Q237" s="1"/>
      <c r="R237" s="79"/>
      <c r="S237" s="489">
        <f t="shared" si="171"/>
        <v>0</v>
      </c>
      <c r="T237" s="414"/>
      <c r="U237" s="1"/>
      <c r="V237" s="79"/>
      <c r="W237" s="79"/>
      <c r="X237" s="79"/>
      <c r="Y237" s="44"/>
      <c r="AA237" s="168"/>
    </row>
    <row r="238" spans="1:27" ht="15.75" hidden="1" thickBot="1" x14ac:dyDescent="0.3">
      <c r="B238" s="56"/>
      <c r="C238" s="20"/>
      <c r="D238" s="806" t="s">
        <v>567</v>
      </c>
      <c r="E238" s="806"/>
      <c r="F238" s="384">
        <f t="shared" si="196"/>
        <v>0</v>
      </c>
      <c r="G238" s="384">
        <f t="shared" si="197"/>
        <v>0</v>
      </c>
      <c r="H238" s="384">
        <f t="shared" si="198"/>
        <v>0</v>
      </c>
      <c r="I238" s="384">
        <f t="shared" si="199"/>
        <v>0</v>
      </c>
      <c r="J238" s="538">
        <f t="shared" si="200"/>
        <v>0</v>
      </c>
      <c r="K238" s="538">
        <f t="shared" si="200"/>
        <v>0</v>
      </c>
      <c r="L238" s="407">
        <f t="shared" si="201"/>
        <v>0</v>
      </c>
      <c r="M238" s="73"/>
      <c r="N238" s="1"/>
      <c r="O238" s="1"/>
      <c r="P238" s="1"/>
      <c r="Q238" s="1"/>
      <c r="R238" s="79"/>
      <c r="S238" s="489">
        <f t="shared" si="171"/>
        <v>0</v>
      </c>
      <c r="T238" s="414"/>
      <c r="U238" s="1"/>
      <c r="V238" s="79"/>
      <c r="W238" s="79"/>
      <c r="X238" s="79"/>
      <c r="Y238" s="44"/>
      <c r="AA238" s="168"/>
    </row>
    <row r="239" spans="1:27" ht="15.75" thickBot="1" x14ac:dyDescent="0.3">
      <c r="B239" s="98" t="s">
        <v>284</v>
      </c>
      <c r="C239" s="807" t="s">
        <v>285</v>
      </c>
      <c r="D239" s="808"/>
      <c r="E239" s="808"/>
      <c r="F239" s="369">
        <f t="shared" ref="F239:L239" si="202">F240+F261+F267+F268</f>
        <v>0</v>
      </c>
      <c r="G239" s="369">
        <f t="shared" si="202"/>
        <v>0</v>
      </c>
      <c r="H239" s="369">
        <f t="shared" si="202"/>
        <v>0</v>
      </c>
      <c r="I239" s="369">
        <f t="shared" si="202"/>
        <v>0</v>
      </c>
      <c r="J239" s="523">
        <f t="shared" ref="J239" si="203">J240+J261+J267+J268</f>
        <v>0</v>
      </c>
      <c r="K239" s="523">
        <f t="shared" si="202"/>
        <v>0</v>
      </c>
      <c r="L239" s="392">
        <f t="shared" si="202"/>
        <v>0</v>
      </c>
      <c r="M239" s="84">
        <f t="shared" ref="M239:Y239" si="204">M240+M261+M267+M268</f>
        <v>0</v>
      </c>
      <c r="N239" s="85">
        <f t="shared" si="204"/>
        <v>0</v>
      </c>
      <c r="O239" s="85">
        <f t="shared" si="204"/>
        <v>0</v>
      </c>
      <c r="P239" s="85">
        <f t="shared" si="204"/>
        <v>0</v>
      </c>
      <c r="Q239" s="85">
        <f t="shared" si="204"/>
        <v>0</v>
      </c>
      <c r="R239" s="88">
        <f t="shared" si="204"/>
        <v>0</v>
      </c>
      <c r="S239" s="484">
        <f t="shared" si="171"/>
        <v>0</v>
      </c>
      <c r="T239" s="409">
        <f t="shared" si="204"/>
        <v>0</v>
      </c>
      <c r="U239" s="85">
        <f t="shared" si="204"/>
        <v>0</v>
      </c>
      <c r="V239" s="88">
        <f t="shared" si="204"/>
        <v>0</v>
      </c>
      <c r="W239" s="88">
        <f t="shared" si="204"/>
        <v>0</v>
      </c>
      <c r="X239" s="88">
        <f t="shared" si="204"/>
        <v>0</v>
      </c>
      <c r="Y239" s="89">
        <f t="shared" si="204"/>
        <v>0</v>
      </c>
      <c r="AA239" s="168"/>
    </row>
    <row r="240" spans="1:27" ht="15.75" hidden="1" thickBot="1" x14ac:dyDescent="0.3">
      <c r="B240" s="114" t="s">
        <v>692</v>
      </c>
      <c r="C240" s="834" t="s">
        <v>286</v>
      </c>
      <c r="D240" s="835"/>
      <c r="E240" s="835"/>
      <c r="F240" s="364">
        <f t="shared" ref="F240:L240" si="205">F241+F245+F252+F253+F254+F255+F256+F257+F258</f>
        <v>0</v>
      </c>
      <c r="G240" s="364">
        <f t="shared" si="205"/>
        <v>0</v>
      </c>
      <c r="H240" s="364">
        <f t="shared" si="205"/>
        <v>0</v>
      </c>
      <c r="I240" s="364">
        <f t="shared" si="205"/>
        <v>0</v>
      </c>
      <c r="J240" s="518">
        <f t="shared" ref="J240" si="206">J241+J245+J252+J253+J254+J255+J256+J257+J258</f>
        <v>0</v>
      </c>
      <c r="K240" s="518">
        <f t="shared" si="205"/>
        <v>0</v>
      </c>
      <c r="L240" s="387">
        <f t="shared" si="205"/>
        <v>0</v>
      </c>
      <c r="M240" s="116">
        <f t="shared" ref="M240:Y240" si="207">M241+M245+M252+M253+M254+M255+M256+M257+M258</f>
        <v>0</v>
      </c>
      <c r="N240" s="117">
        <f t="shared" si="207"/>
        <v>0</v>
      </c>
      <c r="O240" s="117">
        <f t="shared" si="207"/>
        <v>0</v>
      </c>
      <c r="P240" s="117">
        <f t="shared" si="207"/>
        <v>0</v>
      </c>
      <c r="Q240" s="117">
        <f t="shared" si="207"/>
        <v>0</v>
      </c>
      <c r="R240" s="120">
        <f t="shared" si="207"/>
        <v>0</v>
      </c>
      <c r="S240" s="485">
        <f t="shared" si="171"/>
        <v>0</v>
      </c>
      <c r="T240" s="410">
        <f t="shared" si="207"/>
        <v>0</v>
      </c>
      <c r="U240" s="117">
        <f t="shared" si="207"/>
        <v>0</v>
      </c>
      <c r="V240" s="120">
        <f t="shared" si="207"/>
        <v>0</v>
      </c>
      <c r="W240" s="120">
        <f t="shared" si="207"/>
        <v>0</v>
      </c>
      <c r="X240" s="120">
        <f t="shared" si="207"/>
        <v>0</v>
      </c>
      <c r="Y240" s="121">
        <f t="shared" si="207"/>
        <v>0</v>
      </c>
      <c r="AA240" s="168"/>
    </row>
    <row r="241" spans="1:27" s="18" customFormat="1" ht="15.75" hidden="1" thickBot="1" x14ac:dyDescent="0.3">
      <c r="A241" s="125"/>
      <c r="B241" s="52" t="s">
        <v>693</v>
      </c>
      <c r="C241" s="832" t="s">
        <v>287</v>
      </c>
      <c r="D241" s="833"/>
      <c r="E241" s="833"/>
      <c r="F241" s="367">
        <f t="shared" ref="F241:L241" si="208">F242+F243+F244</f>
        <v>0</v>
      </c>
      <c r="G241" s="367">
        <f t="shared" si="208"/>
        <v>0</v>
      </c>
      <c r="H241" s="367">
        <f t="shared" si="208"/>
        <v>0</v>
      </c>
      <c r="I241" s="367">
        <f t="shared" si="208"/>
        <v>0</v>
      </c>
      <c r="J241" s="521">
        <f t="shared" ref="J241" si="209">J242+J243+J244</f>
        <v>0</v>
      </c>
      <c r="K241" s="521">
        <f t="shared" si="208"/>
        <v>0</v>
      </c>
      <c r="L241" s="390">
        <f t="shared" si="208"/>
        <v>0</v>
      </c>
      <c r="M241" s="75">
        <f t="shared" ref="M241:Y241" si="210">M242+M243+M244</f>
        <v>0</v>
      </c>
      <c r="N241" s="13">
        <f t="shared" si="210"/>
        <v>0</v>
      </c>
      <c r="O241" s="13">
        <f t="shared" si="210"/>
        <v>0</v>
      </c>
      <c r="P241" s="13">
        <f t="shared" si="210"/>
        <v>0</v>
      </c>
      <c r="Q241" s="13">
        <f t="shared" si="210"/>
        <v>0</v>
      </c>
      <c r="R241" s="80">
        <f t="shared" si="210"/>
        <v>0</v>
      </c>
      <c r="S241" s="488">
        <f t="shared" si="171"/>
        <v>0</v>
      </c>
      <c r="T241" s="413">
        <f t="shared" si="210"/>
        <v>0</v>
      </c>
      <c r="U241" s="13">
        <f t="shared" si="210"/>
        <v>0</v>
      </c>
      <c r="V241" s="80">
        <f t="shared" si="210"/>
        <v>0</v>
      </c>
      <c r="W241" s="80">
        <f t="shared" si="210"/>
        <v>0</v>
      </c>
      <c r="X241" s="80">
        <f t="shared" si="210"/>
        <v>0</v>
      </c>
      <c r="Y241" s="45">
        <f t="shared" si="210"/>
        <v>0</v>
      </c>
      <c r="AA241" s="168"/>
    </row>
    <row r="242" spans="1:27" s="189" customFormat="1" ht="15.75" hidden="1" thickBot="1" x14ac:dyDescent="0.3">
      <c r="A242" s="125" t="s">
        <v>288</v>
      </c>
      <c r="B242" s="169" t="s">
        <v>694</v>
      </c>
      <c r="C242" s="213"/>
      <c r="D242" s="836" t="s">
        <v>706</v>
      </c>
      <c r="E242" s="836"/>
      <c r="F242" s="385">
        <f>SUM(L242:X242)</f>
        <v>0</v>
      </c>
      <c r="G242" s="385">
        <f>SUM(L242:X242)</f>
        <v>0</v>
      </c>
      <c r="H242" s="385">
        <f>SUM(L242:X242)</f>
        <v>0</v>
      </c>
      <c r="I242" s="385">
        <f>SUM(L242:X242)</f>
        <v>0</v>
      </c>
      <c r="J242" s="539">
        <f t="shared" ref="J242:K244" si="211">SUM(L242:X242)</f>
        <v>0</v>
      </c>
      <c r="K242" s="539">
        <f t="shared" si="211"/>
        <v>0</v>
      </c>
      <c r="L242" s="408">
        <f>SUM(M242:Y242)</f>
        <v>0</v>
      </c>
      <c r="M242" s="179"/>
      <c r="N242" s="173"/>
      <c r="O242" s="173"/>
      <c r="P242" s="173"/>
      <c r="Q242" s="173"/>
      <c r="R242" s="174"/>
      <c r="S242" s="486">
        <f t="shared" si="171"/>
        <v>0</v>
      </c>
      <c r="T242" s="411"/>
      <c r="U242" s="173"/>
      <c r="V242" s="174"/>
      <c r="W242" s="174"/>
      <c r="X242" s="174"/>
      <c r="Y242" s="175"/>
      <c r="AA242" s="168"/>
    </row>
    <row r="243" spans="1:27" s="189" customFormat="1" ht="15.75" hidden="1" thickBot="1" x14ac:dyDescent="0.3">
      <c r="A243" s="125" t="s">
        <v>289</v>
      </c>
      <c r="B243" s="169" t="s">
        <v>695</v>
      </c>
      <c r="C243" s="178"/>
      <c r="D243" s="814" t="s">
        <v>707</v>
      </c>
      <c r="E243" s="814"/>
      <c r="F243" s="365">
        <f>SUM(L243:X243)</f>
        <v>0</v>
      </c>
      <c r="G243" s="365">
        <f>SUM(L243:X243)</f>
        <v>0</v>
      </c>
      <c r="H243" s="365">
        <f>SUM(L243:X243)</f>
        <v>0</v>
      </c>
      <c r="I243" s="365">
        <f>SUM(L243:X243)</f>
        <v>0</v>
      </c>
      <c r="J243" s="519">
        <f t="shared" si="211"/>
        <v>0</v>
      </c>
      <c r="K243" s="519">
        <f t="shared" si="211"/>
        <v>0</v>
      </c>
      <c r="L243" s="388">
        <f>SUM(M243:Y243)</f>
        <v>0</v>
      </c>
      <c r="M243" s="179"/>
      <c r="N243" s="173"/>
      <c r="O243" s="173"/>
      <c r="P243" s="173"/>
      <c r="Q243" s="173"/>
      <c r="R243" s="174"/>
      <c r="S243" s="486">
        <f t="shared" si="171"/>
        <v>0</v>
      </c>
      <c r="T243" s="411"/>
      <c r="U243" s="173"/>
      <c r="V243" s="174"/>
      <c r="W243" s="174"/>
      <c r="X243" s="174"/>
      <c r="Y243" s="175"/>
      <c r="AA243" s="168"/>
    </row>
    <row r="244" spans="1:27" s="189" customFormat="1" ht="15.75" hidden="1" thickBot="1" x14ac:dyDescent="0.3">
      <c r="A244" s="125" t="s">
        <v>290</v>
      </c>
      <c r="B244" s="169" t="s">
        <v>696</v>
      </c>
      <c r="C244" s="178"/>
      <c r="D244" s="814" t="s">
        <v>708</v>
      </c>
      <c r="E244" s="814"/>
      <c r="F244" s="365">
        <f>SUM(L244:X244)</f>
        <v>0</v>
      </c>
      <c r="G244" s="365">
        <f>SUM(L244:X244)</f>
        <v>0</v>
      </c>
      <c r="H244" s="365">
        <f>SUM(L244:X244)</f>
        <v>0</v>
      </c>
      <c r="I244" s="365">
        <f>SUM(L244:X244)</f>
        <v>0</v>
      </c>
      <c r="J244" s="519">
        <f t="shared" si="211"/>
        <v>0</v>
      </c>
      <c r="K244" s="519">
        <f t="shared" si="211"/>
        <v>0</v>
      </c>
      <c r="L244" s="388">
        <f>SUM(M244:Y244)</f>
        <v>0</v>
      </c>
      <c r="M244" s="179"/>
      <c r="N244" s="173"/>
      <c r="O244" s="173"/>
      <c r="P244" s="173"/>
      <c r="Q244" s="173"/>
      <c r="R244" s="174"/>
      <c r="S244" s="486">
        <f t="shared" si="171"/>
        <v>0</v>
      </c>
      <c r="T244" s="411"/>
      <c r="U244" s="173"/>
      <c r="V244" s="174"/>
      <c r="W244" s="174"/>
      <c r="X244" s="174"/>
      <c r="Y244" s="175"/>
      <c r="AA244" s="168"/>
    </row>
    <row r="245" spans="1:27" s="18" customFormat="1" ht="15.75" hidden="1" thickBot="1" x14ac:dyDescent="0.3">
      <c r="A245" s="125"/>
      <c r="B245" s="52" t="s">
        <v>697</v>
      </c>
      <c r="C245" s="832" t="s">
        <v>291</v>
      </c>
      <c r="D245" s="833"/>
      <c r="E245" s="833"/>
      <c r="F245" s="367">
        <f t="shared" ref="F245:L245" si="212">F246+F247+F248+F249+F250+F251</f>
        <v>0</v>
      </c>
      <c r="G245" s="367">
        <f t="shared" si="212"/>
        <v>0</v>
      </c>
      <c r="H245" s="367">
        <f t="shared" si="212"/>
        <v>0</v>
      </c>
      <c r="I245" s="367">
        <f t="shared" si="212"/>
        <v>0</v>
      </c>
      <c r="J245" s="521">
        <f t="shared" ref="J245" si="213">J246+J247+J248+J249+J250+J251</f>
        <v>0</v>
      </c>
      <c r="K245" s="521">
        <f t="shared" si="212"/>
        <v>0</v>
      </c>
      <c r="L245" s="390">
        <f t="shared" si="212"/>
        <v>0</v>
      </c>
      <c r="M245" s="75">
        <f t="shared" ref="M245:Y245" si="214">M246+M247+M248+M249+M250+M251</f>
        <v>0</v>
      </c>
      <c r="N245" s="13">
        <f t="shared" si="214"/>
        <v>0</v>
      </c>
      <c r="O245" s="13">
        <f t="shared" si="214"/>
        <v>0</v>
      </c>
      <c r="P245" s="13">
        <f t="shared" si="214"/>
        <v>0</v>
      </c>
      <c r="Q245" s="13">
        <f t="shared" si="214"/>
        <v>0</v>
      </c>
      <c r="R245" s="80">
        <f t="shared" si="214"/>
        <v>0</v>
      </c>
      <c r="S245" s="488">
        <f t="shared" si="171"/>
        <v>0</v>
      </c>
      <c r="T245" s="413">
        <f t="shared" si="214"/>
        <v>0</v>
      </c>
      <c r="U245" s="13">
        <f t="shared" si="214"/>
        <v>0</v>
      </c>
      <c r="V245" s="80">
        <f t="shared" si="214"/>
        <v>0</v>
      </c>
      <c r="W245" s="80">
        <f t="shared" si="214"/>
        <v>0</v>
      </c>
      <c r="X245" s="80">
        <f t="shared" si="214"/>
        <v>0</v>
      </c>
      <c r="Y245" s="45">
        <f t="shared" si="214"/>
        <v>0</v>
      </c>
      <c r="AA245" s="168"/>
    </row>
    <row r="246" spans="1:27" s="189" customFormat="1" ht="15.75" hidden="1" thickBot="1" x14ac:dyDescent="0.3">
      <c r="A246" s="125" t="s">
        <v>292</v>
      </c>
      <c r="B246" s="169" t="s">
        <v>698</v>
      </c>
      <c r="C246" s="178"/>
      <c r="D246" s="814" t="s">
        <v>383</v>
      </c>
      <c r="E246" s="814"/>
      <c r="F246" s="365">
        <f t="shared" ref="F246:F257" si="215">SUM(L246:X246)</f>
        <v>0</v>
      </c>
      <c r="G246" s="365">
        <f t="shared" ref="G246:G257" si="216">SUM(L246:X246)</f>
        <v>0</v>
      </c>
      <c r="H246" s="365">
        <f t="shared" ref="H246:H257" si="217">SUM(L246:X246)</f>
        <v>0</v>
      </c>
      <c r="I246" s="365">
        <f t="shared" ref="I246:I257" si="218">SUM(L246:X246)</f>
        <v>0</v>
      </c>
      <c r="J246" s="519">
        <f t="shared" ref="J246:K257" si="219">SUM(L246:X246)</f>
        <v>0</v>
      </c>
      <c r="K246" s="519">
        <f t="shared" si="219"/>
        <v>0</v>
      </c>
      <c r="L246" s="388">
        <f t="shared" ref="L246:L257" si="220">SUM(M246:Y246)</f>
        <v>0</v>
      </c>
      <c r="M246" s="179"/>
      <c r="N246" s="173"/>
      <c r="O246" s="173"/>
      <c r="P246" s="173"/>
      <c r="Q246" s="173"/>
      <c r="R246" s="174"/>
      <c r="S246" s="486">
        <f t="shared" si="171"/>
        <v>0</v>
      </c>
      <c r="T246" s="411"/>
      <c r="U246" s="173"/>
      <c r="V246" s="174"/>
      <c r="W246" s="174"/>
      <c r="X246" s="174"/>
      <c r="Y246" s="175"/>
      <c r="AA246" s="168"/>
    </row>
    <row r="247" spans="1:27" s="189" customFormat="1" ht="15.75" hidden="1" thickBot="1" x14ac:dyDescent="0.3">
      <c r="A247" s="125" t="s">
        <v>293</v>
      </c>
      <c r="B247" s="169" t="s">
        <v>699</v>
      </c>
      <c r="C247" s="178"/>
      <c r="D247" s="814" t="s">
        <v>384</v>
      </c>
      <c r="E247" s="814"/>
      <c r="F247" s="365">
        <f t="shared" si="215"/>
        <v>0</v>
      </c>
      <c r="G247" s="365">
        <f t="shared" si="216"/>
        <v>0</v>
      </c>
      <c r="H247" s="365">
        <f t="shared" si="217"/>
        <v>0</v>
      </c>
      <c r="I247" s="365">
        <f t="shared" si="218"/>
        <v>0</v>
      </c>
      <c r="J247" s="519">
        <f t="shared" si="219"/>
        <v>0</v>
      </c>
      <c r="K247" s="519">
        <f t="shared" si="219"/>
        <v>0</v>
      </c>
      <c r="L247" s="388">
        <f t="shared" si="220"/>
        <v>0</v>
      </c>
      <c r="M247" s="179"/>
      <c r="N247" s="173"/>
      <c r="O247" s="173"/>
      <c r="P247" s="173"/>
      <c r="Q247" s="173"/>
      <c r="R247" s="174"/>
      <c r="S247" s="486">
        <f t="shared" si="171"/>
        <v>0</v>
      </c>
      <c r="T247" s="411"/>
      <c r="U247" s="173"/>
      <c r="V247" s="174"/>
      <c r="W247" s="174"/>
      <c r="X247" s="174"/>
      <c r="Y247" s="175"/>
      <c r="AA247" s="168"/>
    </row>
    <row r="248" spans="1:27" s="189" customFormat="1" ht="15.75" hidden="1" thickBot="1" x14ac:dyDescent="0.3">
      <c r="A248" s="125" t="s">
        <v>872</v>
      </c>
      <c r="B248" s="169" t="s">
        <v>873</v>
      </c>
      <c r="C248" s="178"/>
      <c r="D248" s="814" t="s">
        <v>874</v>
      </c>
      <c r="E248" s="814"/>
      <c r="F248" s="365">
        <f t="shared" si="215"/>
        <v>0</v>
      </c>
      <c r="G248" s="365">
        <f t="shared" si="216"/>
        <v>0</v>
      </c>
      <c r="H248" s="365">
        <f t="shared" si="217"/>
        <v>0</v>
      </c>
      <c r="I248" s="365">
        <f t="shared" si="218"/>
        <v>0</v>
      </c>
      <c r="J248" s="519">
        <f t="shared" si="219"/>
        <v>0</v>
      </c>
      <c r="K248" s="519">
        <f t="shared" si="219"/>
        <v>0</v>
      </c>
      <c r="L248" s="388">
        <f t="shared" si="220"/>
        <v>0</v>
      </c>
      <c r="M248" s="179"/>
      <c r="N248" s="173"/>
      <c r="O248" s="173"/>
      <c r="P248" s="173"/>
      <c r="Q248" s="173"/>
      <c r="R248" s="174"/>
      <c r="S248" s="486">
        <f t="shared" si="171"/>
        <v>0</v>
      </c>
      <c r="T248" s="411"/>
      <c r="U248" s="173"/>
      <c r="V248" s="174"/>
      <c r="W248" s="174"/>
      <c r="X248" s="174"/>
      <c r="Y248" s="175"/>
      <c r="AA248" s="168"/>
    </row>
    <row r="249" spans="1:27" s="189" customFormat="1" ht="15.75" hidden="1" thickBot="1" x14ac:dyDescent="0.3">
      <c r="A249" s="125" t="s">
        <v>294</v>
      </c>
      <c r="B249" s="169" t="s">
        <v>700</v>
      </c>
      <c r="C249" s="178"/>
      <c r="D249" s="814" t="s">
        <v>295</v>
      </c>
      <c r="E249" s="814"/>
      <c r="F249" s="365">
        <f t="shared" si="215"/>
        <v>0</v>
      </c>
      <c r="G249" s="365">
        <f t="shared" si="216"/>
        <v>0</v>
      </c>
      <c r="H249" s="365">
        <f t="shared" si="217"/>
        <v>0</v>
      </c>
      <c r="I249" s="365">
        <f t="shared" si="218"/>
        <v>0</v>
      </c>
      <c r="J249" s="519">
        <f t="shared" si="219"/>
        <v>0</v>
      </c>
      <c r="K249" s="519">
        <f t="shared" si="219"/>
        <v>0</v>
      </c>
      <c r="L249" s="388">
        <f t="shared" si="220"/>
        <v>0</v>
      </c>
      <c r="M249" s="179"/>
      <c r="N249" s="173"/>
      <c r="O249" s="173"/>
      <c r="P249" s="173"/>
      <c r="Q249" s="173"/>
      <c r="R249" s="174"/>
      <c r="S249" s="486">
        <f t="shared" si="171"/>
        <v>0</v>
      </c>
      <c r="T249" s="411"/>
      <c r="U249" s="173"/>
      <c r="V249" s="174"/>
      <c r="W249" s="174"/>
      <c r="X249" s="174"/>
      <c r="Y249" s="175"/>
      <c r="AA249" s="168"/>
    </row>
    <row r="250" spans="1:27" s="189" customFormat="1" ht="15.75" hidden="1" thickBot="1" x14ac:dyDescent="0.3">
      <c r="A250" s="125" t="s">
        <v>296</v>
      </c>
      <c r="B250" s="169" t="s">
        <v>701</v>
      </c>
      <c r="C250" s="178"/>
      <c r="D250" s="814" t="s">
        <v>297</v>
      </c>
      <c r="E250" s="814"/>
      <c r="F250" s="365">
        <f t="shared" si="215"/>
        <v>0</v>
      </c>
      <c r="G250" s="365">
        <f t="shared" si="216"/>
        <v>0</v>
      </c>
      <c r="H250" s="365">
        <f t="shared" si="217"/>
        <v>0</v>
      </c>
      <c r="I250" s="365">
        <f t="shared" si="218"/>
        <v>0</v>
      </c>
      <c r="J250" s="519">
        <f t="shared" si="219"/>
        <v>0</v>
      </c>
      <c r="K250" s="519">
        <f t="shared" si="219"/>
        <v>0</v>
      </c>
      <c r="L250" s="388">
        <f t="shared" si="220"/>
        <v>0</v>
      </c>
      <c r="M250" s="179"/>
      <c r="N250" s="173"/>
      <c r="O250" s="173"/>
      <c r="P250" s="173"/>
      <c r="Q250" s="173"/>
      <c r="R250" s="174"/>
      <c r="S250" s="486">
        <f t="shared" si="171"/>
        <v>0</v>
      </c>
      <c r="T250" s="411"/>
      <c r="U250" s="173"/>
      <c r="V250" s="174"/>
      <c r="W250" s="174"/>
      <c r="X250" s="174"/>
      <c r="Y250" s="175"/>
      <c r="AA250" s="168"/>
    </row>
    <row r="251" spans="1:27" s="189" customFormat="1" ht="15.75" hidden="1" thickBot="1" x14ac:dyDescent="0.3">
      <c r="A251" s="125" t="s">
        <v>875</v>
      </c>
      <c r="B251" s="169" t="s">
        <v>876</v>
      </c>
      <c r="C251" s="178"/>
      <c r="D251" s="814" t="s">
        <v>877</v>
      </c>
      <c r="E251" s="814"/>
      <c r="F251" s="365">
        <f t="shared" si="215"/>
        <v>0</v>
      </c>
      <c r="G251" s="365">
        <f t="shared" si="216"/>
        <v>0</v>
      </c>
      <c r="H251" s="365">
        <f t="shared" si="217"/>
        <v>0</v>
      </c>
      <c r="I251" s="365">
        <f t="shared" si="218"/>
        <v>0</v>
      </c>
      <c r="J251" s="519">
        <f t="shared" si="219"/>
        <v>0</v>
      </c>
      <c r="K251" s="519">
        <f t="shared" si="219"/>
        <v>0</v>
      </c>
      <c r="L251" s="388">
        <f t="shared" si="220"/>
        <v>0</v>
      </c>
      <c r="M251" s="179"/>
      <c r="N251" s="173"/>
      <c r="O251" s="173"/>
      <c r="P251" s="173"/>
      <c r="Q251" s="173"/>
      <c r="R251" s="174"/>
      <c r="S251" s="486">
        <f t="shared" si="171"/>
        <v>0</v>
      </c>
      <c r="T251" s="411"/>
      <c r="U251" s="173"/>
      <c r="V251" s="174"/>
      <c r="W251" s="174"/>
      <c r="X251" s="174"/>
      <c r="Y251" s="175"/>
      <c r="AA251" s="168"/>
    </row>
    <row r="252" spans="1:27" s="41" customFormat="1" ht="15.75" hidden="1" thickBot="1" x14ac:dyDescent="0.3">
      <c r="A252" s="125" t="s">
        <v>878</v>
      </c>
      <c r="B252" s="52" t="s">
        <v>879</v>
      </c>
      <c r="C252" s="832" t="s">
        <v>880</v>
      </c>
      <c r="D252" s="833"/>
      <c r="E252" s="833"/>
      <c r="F252" s="367">
        <f t="shared" si="215"/>
        <v>0</v>
      </c>
      <c r="G252" s="367">
        <f t="shared" si="216"/>
        <v>0</v>
      </c>
      <c r="H252" s="367">
        <f t="shared" si="217"/>
        <v>0</v>
      </c>
      <c r="I252" s="367">
        <f t="shared" si="218"/>
        <v>0</v>
      </c>
      <c r="J252" s="521">
        <f t="shared" si="219"/>
        <v>0</v>
      </c>
      <c r="K252" s="521">
        <f t="shared" si="219"/>
        <v>0</v>
      </c>
      <c r="L252" s="390">
        <f t="shared" si="220"/>
        <v>0</v>
      </c>
      <c r="M252" s="75"/>
      <c r="N252" s="13"/>
      <c r="O252" s="13"/>
      <c r="P252" s="13"/>
      <c r="Q252" s="13"/>
      <c r="R252" s="80"/>
      <c r="S252" s="488">
        <f t="shared" si="171"/>
        <v>0</v>
      </c>
      <c r="T252" s="413"/>
      <c r="U252" s="13"/>
      <c r="V252" s="80"/>
      <c r="W252" s="80"/>
      <c r="X252" s="80"/>
      <c r="Y252" s="45"/>
      <c r="AA252" s="168"/>
    </row>
    <row r="253" spans="1:27" s="41" customFormat="1" ht="15.75" hidden="1" thickBot="1" x14ac:dyDescent="0.3">
      <c r="A253" s="125" t="s">
        <v>298</v>
      </c>
      <c r="B253" s="52" t="s">
        <v>702</v>
      </c>
      <c r="C253" s="832" t="s">
        <v>299</v>
      </c>
      <c r="D253" s="833"/>
      <c r="E253" s="833"/>
      <c r="F253" s="367">
        <f t="shared" si="215"/>
        <v>0</v>
      </c>
      <c r="G253" s="367">
        <f t="shared" si="216"/>
        <v>0</v>
      </c>
      <c r="H253" s="367">
        <f t="shared" si="217"/>
        <v>0</v>
      </c>
      <c r="I253" s="367">
        <f t="shared" si="218"/>
        <v>0</v>
      </c>
      <c r="J253" s="521">
        <f t="shared" si="219"/>
        <v>0</v>
      </c>
      <c r="K253" s="521">
        <f t="shared" si="219"/>
        <v>0</v>
      </c>
      <c r="L253" s="390">
        <f t="shared" si="220"/>
        <v>0</v>
      </c>
      <c r="M253" s="75"/>
      <c r="N253" s="13"/>
      <c r="O253" s="13"/>
      <c r="P253" s="13"/>
      <c r="Q253" s="13"/>
      <c r="R253" s="80"/>
      <c r="S253" s="488">
        <f t="shared" si="171"/>
        <v>0</v>
      </c>
      <c r="T253" s="413"/>
      <c r="U253" s="13"/>
      <c r="V253" s="80"/>
      <c r="W253" s="80"/>
      <c r="X253" s="80"/>
      <c r="Y253" s="45"/>
      <c r="AA253" s="168"/>
    </row>
    <row r="254" spans="1:27" s="41" customFormat="1" ht="15.75" hidden="1" thickBot="1" x14ac:dyDescent="0.3">
      <c r="A254" s="125" t="s">
        <v>300</v>
      </c>
      <c r="B254" s="52" t="s">
        <v>703</v>
      </c>
      <c r="C254" s="832" t="s">
        <v>881</v>
      </c>
      <c r="D254" s="833"/>
      <c r="E254" s="833"/>
      <c r="F254" s="367">
        <f t="shared" si="215"/>
        <v>0</v>
      </c>
      <c r="G254" s="367">
        <f t="shared" si="216"/>
        <v>0</v>
      </c>
      <c r="H254" s="367">
        <f t="shared" si="217"/>
        <v>0</v>
      </c>
      <c r="I254" s="367">
        <f t="shared" si="218"/>
        <v>0</v>
      </c>
      <c r="J254" s="521">
        <f t="shared" si="219"/>
        <v>0</v>
      </c>
      <c r="K254" s="521">
        <f t="shared" si="219"/>
        <v>0</v>
      </c>
      <c r="L254" s="390">
        <f t="shared" si="220"/>
        <v>0</v>
      </c>
      <c r="M254" s="75"/>
      <c r="N254" s="13"/>
      <c r="O254" s="13"/>
      <c r="P254" s="13"/>
      <c r="Q254" s="13"/>
      <c r="R254" s="80"/>
      <c r="S254" s="488">
        <f t="shared" si="171"/>
        <v>0</v>
      </c>
      <c r="T254" s="413"/>
      <c r="U254" s="13"/>
      <c r="V254" s="80"/>
      <c r="W254" s="80"/>
      <c r="X254" s="80"/>
      <c r="Y254" s="45"/>
      <c r="AA254" s="168"/>
    </row>
    <row r="255" spans="1:27" s="41" customFormat="1" ht="15.75" hidden="1" thickBot="1" x14ac:dyDescent="0.3">
      <c r="A255" s="125" t="s">
        <v>301</v>
      </c>
      <c r="B255" s="52" t="s">
        <v>704</v>
      </c>
      <c r="C255" s="832" t="s">
        <v>882</v>
      </c>
      <c r="D255" s="833"/>
      <c r="E255" s="833"/>
      <c r="F255" s="367">
        <f t="shared" si="215"/>
        <v>0</v>
      </c>
      <c r="G255" s="367">
        <f t="shared" si="216"/>
        <v>0</v>
      </c>
      <c r="H255" s="367">
        <f t="shared" si="217"/>
        <v>0</v>
      </c>
      <c r="I255" s="367">
        <f t="shared" si="218"/>
        <v>0</v>
      </c>
      <c r="J255" s="521">
        <f t="shared" si="219"/>
        <v>0</v>
      </c>
      <c r="K255" s="521">
        <f t="shared" si="219"/>
        <v>0</v>
      </c>
      <c r="L255" s="390">
        <f t="shared" si="220"/>
        <v>0</v>
      </c>
      <c r="M255" s="75"/>
      <c r="N255" s="13"/>
      <c r="O255" s="13"/>
      <c r="P255" s="13"/>
      <c r="Q255" s="13"/>
      <c r="R255" s="80"/>
      <c r="S255" s="488">
        <f t="shared" si="171"/>
        <v>0</v>
      </c>
      <c r="T255" s="413"/>
      <c r="U255" s="13"/>
      <c r="V255" s="80"/>
      <c r="W255" s="80"/>
      <c r="X255" s="80"/>
      <c r="Y255" s="45"/>
      <c r="AA255" s="168"/>
    </row>
    <row r="256" spans="1:27" s="41" customFormat="1" ht="15.75" hidden="1" thickBot="1" x14ac:dyDescent="0.3">
      <c r="A256" s="125" t="s">
        <v>302</v>
      </c>
      <c r="B256" s="52" t="s">
        <v>705</v>
      </c>
      <c r="C256" s="832" t="s">
        <v>303</v>
      </c>
      <c r="D256" s="833"/>
      <c r="E256" s="833"/>
      <c r="F256" s="367">
        <f t="shared" si="215"/>
        <v>0</v>
      </c>
      <c r="G256" s="367">
        <f t="shared" si="216"/>
        <v>0</v>
      </c>
      <c r="H256" s="367">
        <f t="shared" si="217"/>
        <v>0</v>
      </c>
      <c r="I256" s="367">
        <f t="shared" si="218"/>
        <v>0</v>
      </c>
      <c r="J256" s="521">
        <f t="shared" si="219"/>
        <v>0</v>
      </c>
      <c r="K256" s="521">
        <f t="shared" si="219"/>
        <v>0</v>
      </c>
      <c r="L256" s="390">
        <f t="shared" si="220"/>
        <v>0</v>
      </c>
      <c r="M256" s="75"/>
      <c r="N256" s="13"/>
      <c r="O256" s="13"/>
      <c r="P256" s="13"/>
      <c r="Q256" s="13"/>
      <c r="R256" s="80"/>
      <c r="S256" s="488">
        <f t="shared" si="171"/>
        <v>0</v>
      </c>
      <c r="T256" s="413"/>
      <c r="U256" s="13"/>
      <c r="V256" s="80"/>
      <c r="W256" s="80"/>
      <c r="X256" s="80"/>
      <c r="Y256" s="45"/>
      <c r="AA256" s="168"/>
    </row>
    <row r="257" spans="1:27" s="41" customFormat="1" ht="15.75" hidden="1" thickBot="1" x14ac:dyDescent="0.3">
      <c r="A257" s="125" t="s">
        <v>883</v>
      </c>
      <c r="B257" s="52" t="s">
        <v>884</v>
      </c>
      <c r="C257" s="832" t="s">
        <v>886</v>
      </c>
      <c r="D257" s="833"/>
      <c r="E257" s="833"/>
      <c r="F257" s="367">
        <f t="shared" si="215"/>
        <v>0</v>
      </c>
      <c r="G257" s="367">
        <f t="shared" si="216"/>
        <v>0</v>
      </c>
      <c r="H257" s="367">
        <f t="shared" si="217"/>
        <v>0</v>
      </c>
      <c r="I257" s="367">
        <f t="shared" si="218"/>
        <v>0</v>
      </c>
      <c r="J257" s="521">
        <f t="shared" si="219"/>
        <v>0</v>
      </c>
      <c r="K257" s="521">
        <f t="shared" si="219"/>
        <v>0</v>
      </c>
      <c r="L257" s="390">
        <f t="shared" si="220"/>
        <v>0</v>
      </c>
      <c r="M257" s="75"/>
      <c r="N257" s="13"/>
      <c r="O257" s="13"/>
      <c r="P257" s="13"/>
      <c r="Q257" s="13"/>
      <c r="R257" s="80"/>
      <c r="S257" s="488">
        <f t="shared" si="171"/>
        <v>0</v>
      </c>
      <c r="T257" s="413"/>
      <c r="U257" s="13"/>
      <c r="V257" s="80"/>
      <c r="W257" s="80"/>
      <c r="X257" s="80"/>
      <c r="Y257" s="45"/>
      <c r="AA257" s="168"/>
    </row>
    <row r="258" spans="1:27" s="41" customFormat="1" ht="15.75" hidden="1" thickBot="1" x14ac:dyDescent="0.3">
      <c r="A258" s="125"/>
      <c r="B258" s="52" t="s">
        <v>885</v>
      </c>
      <c r="C258" s="832" t="s">
        <v>887</v>
      </c>
      <c r="D258" s="833"/>
      <c r="E258" s="833"/>
      <c r="F258" s="367">
        <f t="shared" ref="F258:L258" si="221">F259+F260</f>
        <v>0</v>
      </c>
      <c r="G258" s="367">
        <f t="shared" si="221"/>
        <v>0</v>
      </c>
      <c r="H258" s="367">
        <f t="shared" si="221"/>
        <v>0</v>
      </c>
      <c r="I258" s="367">
        <f t="shared" si="221"/>
        <v>0</v>
      </c>
      <c r="J258" s="521">
        <f t="shared" ref="J258" si="222">J259+J260</f>
        <v>0</v>
      </c>
      <c r="K258" s="521">
        <f t="shared" si="221"/>
        <v>0</v>
      </c>
      <c r="L258" s="390">
        <f t="shared" si="221"/>
        <v>0</v>
      </c>
      <c r="M258" s="75">
        <f t="shared" ref="M258:Y258" si="223">M259+M260</f>
        <v>0</v>
      </c>
      <c r="N258" s="13">
        <f t="shared" si="223"/>
        <v>0</v>
      </c>
      <c r="O258" s="13">
        <f t="shared" si="223"/>
        <v>0</v>
      </c>
      <c r="P258" s="13">
        <f t="shared" si="223"/>
        <v>0</v>
      </c>
      <c r="Q258" s="13">
        <f t="shared" si="223"/>
        <v>0</v>
      </c>
      <c r="R258" s="80">
        <f t="shared" si="223"/>
        <v>0</v>
      </c>
      <c r="S258" s="488">
        <f t="shared" si="171"/>
        <v>0</v>
      </c>
      <c r="T258" s="413">
        <f t="shared" si="223"/>
        <v>0</v>
      </c>
      <c r="U258" s="13">
        <f t="shared" si="223"/>
        <v>0</v>
      </c>
      <c r="V258" s="80">
        <f t="shared" si="223"/>
        <v>0</v>
      </c>
      <c r="W258" s="80">
        <f t="shared" si="223"/>
        <v>0</v>
      </c>
      <c r="X258" s="80">
        <f t="shared" si="223"/>
        <v>0</v>
      </c>
      <c r="Y258" s="45">
        <f t="shared" si="223"/>
        <v>0</v>
      </c>
      <c r="AA258" s="168"/>
    </row>
    <row r="259" spans="1:27" s="189" customFormat="1" ht="15.75" hidden="1" thickBot="1" x14ac:dyDescent="0.3">
      <c r="A259" s="125" t="s">
        <v>889</v>
      </c>
      <c r="B259" s="169" t="s">
        <v>888</v>
      </c>
      <c r="C259" s="178"/>
      <c r="D259" s="814" t="s">
        <v>892</v>
      </c>
      <c r="E259" s="814"/>
      <c r="F259" s="365">
        <f>SUM(L259:X259)</f>
        <v>0</v>
      </c>
      <c r="G259" s="365">
        <f>SUM(L259:X259)</f>
        <v>0</v>
      </c>
      <c r="H259" s="365">
        <f>SUM(L259:X259)</f>
        <v>0</v>
      </c>
      <c r="I259" s="365">
        <f>SUM(L259:X259)</f>
        <v>0</v>
      </c>
      <c r="J259" s="519">
        <f>SUM(L259:X259)</f>
        <v>0</v>
      </c>
      <c r="K259" s="519">
        <f>SUM(M259:Y259)</f>
        <v>0</v>
      </c>
      <c r="L259" s="388">
        <f>SUM(M259:Y259)</f>
        <v>0</v>
      </c>
      <c r="M259" s="179"/>
      <c r="N259" s="173"/>
      <c r="O259" s="173"/>
      <c r="P259" s="173"/>
      <c r="Q259" s="173"/>
      <c r="R259" s="174"/>
      <c r="S259" s="486">
        <f t="shared" ref="S259:S269" si="224">SUM(M259:R259)</f>
        <v>0</v>
      </c>
      <c r="T259" s="411"/>
      <c r="U259" s="173"/>
      <c r="V259" s="174"/>
      <c r="W259" s="174"/>
      <c r="X259" s="174"/>
      <c r="Y259" s="175"/>
      <c r="AA259" s="168"/>
    </row>
    <row r="260" spans="1:27" s="189" customFormat="1" ht="15.75" hidden="1" thickBot="1" x14ac:dyDescent="0.3">
      <c r="A260" s="125" t="s">
        <v>890</v>
      </c>
      <c r="B260" s="169" t="s">
        <v>891</v>
      </c>
      <c r="C260" s="178"/>
      <c r="D260" s="814" t="s">
        <v>893</v>
      </c>
      <c r="E260" s="814"/>
      <c r="F260" s="365">
        <f>SUM(L260:X260)</f>
        <v>0</v>
      </c>
      <c r="G260" s="365">
        <f>SUM(L260:X260)</f>
        <v>0</v>
      </c>
      <c r="H260" s="365">
        <f>SUM(L260:X260)</f>
        <v>0</v>
      </c>
      <c r="I260" s="365">
        <f>SUM(L260:X260)</f>
        <v>0</v>
      </c>
      <c r="J260" s="519">
        <f>SUM(L260:X260)</f>
        <v>0</v>
      </c>
      <c r="K260" s="519">
        <f>SUM(M260:Y260)</f>
        <v>0</v>
      </c>
      <c r="L260" s="388">
        <f>SUM(M260:Y260)</f>
        <v>0</v>
      </c>
      <c r="M260" s="179"/>
      <c r="N260" s="173"/>
      <c r="O260" s="173"/>
      <c r="P260" s="173"/>
      <c r="Q260" s="173"/>
      <c r="R260" s="174"/>
      <c r="S260" s="486">
        <f t="shared" si="224"/>
        <v>0</v>
      </c>
      <c r="T260" s="411"/>
      <c r="U260" s="173"/>
      <c r="V260" s="174"/>
      <c r="W260" s="174"/>
      <c r="X260" s="174"/>
      <c r="Y260" s="175"/>
      <c r="AA260" s="168"/>
    </row>
    <row r="261" spans="1:27" ht="15.75" hidden="1" thickBot="1" x14ac:dyDescent="0.3">
      <c r="B261" s="90" t="s">
        <v>709</v>
      </c>
      <c r="C261" s="803" t="s">
        <v>304</v>
      </c>
      <c r="D261" s="804"/>
      <c r="E261" s="804"/>
      <c r="F261" s="366">
        <f t="shared" ref="F261:L261" si="225">F262+F263+F264+F265+F266</f>
        <v>0</v>
      </c>
      <c r="G261" s="366">
        <f t="shared" si="225"/>
        <v>0</v>
      </c>
      <c r="H261" s="366">
        <f t="shared" si="225"/>
        <v>0</v>
      </c>
      <c r="I261" s="366">
        <f t="shared" si="225"/>
        <v>0</v>
      </c>
      <c r="J261" s="520">
        <f t="shared" ref="J261" si="226">J262+J263+J264+J265+J266</f>
        <v>0</v>
      </c>
      <c r="K261" s="520">
        <f t="shared" si="225"/>
        <v>0</v>
      </c>
      <c r="L261" s="389">
        <f t="shared" si="225"/>
        <v>0</v>
      </c>
      <c r="M261" s="92">
        <f t="shared" ref="M261:Y261" si="227">M262+M263+M264+M265+M266</f>
        <v>0</v>
      </c>
      <c r="N261" s="93">
        <f t="shared" si="227"/>
        <v>0</v>
      </c>
      <c r="O261" s="93">
        <f t="shared" si="227"/>
        <v>0</v>
      </c>
      <c r="P261" s="93">
        <f t="shared" si="227"/>
        <v>0</v>
      </c>
      <c r="Q261" s="93">
        <f t="shared" si="227"/>
        <v>0</v>
      </c>
      <c r="R261" s="96">
        <f t="shared" si="227"/>
        <v>0</v>
      </c>
      <c r="S261" s="487">
        <f t="shared" si="224"/>
        <v>0</v>
      </c>
      <c r="T261" s="412">
        <f t="shared" si="227"/>
        <v>0</v>
      </c>
      <c r="U261" s="93">
        <f t="shared" si="227"/>
        <v>0</v>
      </c>
      <c r="V261" s="96">
        <f t="shared" si="227"/>
        <v>0</v>
      </c>
      <c r="W261" s="96">
        <f t="shared" si="227"/>
        <v>0</v>
      </c>
      <c r="X261" s="96">
        <f t="shared" si="227"/>
        <v>0</v>
      </c>
      <c r="Y261" s="97">
        <f t="shared" si="227"/>
        <v>0</v>
      </c>
      <c r="AA261" s="168"/>
    </row>
    <row r="262" spans="1:27" s="41" customFormat="1" ht="15.75" hidden="1" thickBot="1" x14ac:dyDescent="0.3">
      <c r="A262" s="125" t="s">
        <v>305</v>
      </c>
      <c r="B262" s="176" t="s">
        <v>710</v>
      </c>
      <c r="C262" s="837" t="s">
        <v>385</v>
      </c>
      <c r="D262" s="838"/>
      <c r="E262" s="838"/>
      <c r="F262" s="368">
        <f t="shared" ref="F262:F268" si="228">SUM(L262:X262)</f>
        <v>0</v>
      </c>
      <c r="G262" s="368">
        <f t="shared" ref="G262:G268" si="229">SUM(L262:X262)</f>
        <v>0</v>
      </c>
      <c r="H262" s="368">
        <f t="shared" ref="H262:H268" si="230">SUM(L262:X262)</f>
        <v>0</v>
      </c>
      <c r="I262" s="368">
        <f t="shared" ref="I262:I268" si="231">SUM(L262:X262)</f>
        <v>0</v>
      </c>
      <c r="J262" s="522">
        <f t="shared" ref="J262:K268" si="232">SUM(L262:X262)</f>
        <v>0</v>
      </c>
      <c r="K262" s="522">
        <f t="shared" si="232"/>
        <v>0</v>
      </c>
      <c r="L262" s="391">
        <f t="shared" ref="L262:L268" si="233">SUM(M262:Y262)</f>
        <v>0</v>
      </c>
      <c r="M262" s="192"/>
      <c r="N262" s="193"/>
      <c r="O262" s="193"/>
      <c r="P262" s="193"/>
      <c r="Q262" s="193"/>
      <c r="R262" s="196"/>
      <c r="S262" s="493">
        <f t="shared" si="224"/>
        <v>0</v>
      </c>
      <c r="T262" s="418"/>
      <c r="U262" s="193"/>
      <c r="V262" s="196"/>
      <c r="W262" s="196"/>
      <c r="X262" s="196"/>
      <c r="Y262" s="194"/>
      <c r="AA262" s="168"/>
    </row>
    <row r="263" spans="1:27" s="41" customFormat="1" ht="15.75" hidden="1" thickBot="1" x14ac:dyDescent="0.3">
      <c r="A263" s="125" t="s">
        <v>306</v>
      </c>
      <c r="B263" s="176" t="s">
        <v>711</v>
      </c>
      <c r="C263" s="837" t="s">
        <v>386</v>
      </c>
      <c r="D263" s="838"/>
      <c r="E263" s="838"/>
      <c r="F263" s="368">
        <f t="shared" si="228"/>
        <v>0</v>
      </c>
      <c r="G263" s="368">
        <f t="shared" si="229"/>
        <v>0</v>
      </c>
      <c r="H263" s="368">
        <f t="shared" si="230"/>
        <v>0</v>
      </c>
      <c r="I263" s="368">
        <f t="shared" si="231"/>
        <v>0</v>
      </c>
      <c r="J263" s="522">
        <f t="shared" si="232"/>
        <v>0</v>
      </c>
      <c r="K263" s="522">
        <f t="shared" si="232"/>
        <v>0</v>
      </c>
      <c r="L263" s="391">
        <f t="shared" si="233"/>
        <v>0</v>
      </c>
      <c r="M263" s="192"/>
      <c r="N263" s="193"/>
      <c r="O263" s="193"/>
      <c r="P263" s="193"/>
      <c r="Q263" s="193"/>
      <c r="R263" s="196"/>
      <c r="S263" s="493">
        <f t="shared" si="224"/>
        <v>0</v>
      </c>
      <c r="T263" s="418"/>
      <c r="U263" s="193"/>
      <c r="V263" s="196"/>
      <c r="W263" s="196"/>
      <c r="X263" s="196"/>
      <c r="Y263" s="194"/>
      <c r="AA263" s="168"/>
    </row>
    <row r="264" spans="1:27" s="41" customFormat="1" ht="15.75" hidden="1" thickBot="1" x14ac:dyDescent="0.3">
      <c r="A264" s="125" t="s">
        <v>307</v>
      </c>
      <c r="B264" s="176" t="s">
        <v>712</v>
      </c>
      <c r="C264" s="837" t="s">
        <v>308</v>
      </c>
      <c r="D264" s="838"/>
      <c r="E264" s="838"/>
      <c r="F264" s="368">
        <f t="shared" si="228"/>
        <v>0</v>
      </c>
      <c r="G264" s="368">
        <f t="shared" si="229"/>
        <v>0</v>
      </c>
      <c r="H264" s="368">
        <f t="shared" si="230"/>
        <v>0</v>
      </c>
      <c r="I264" s="368">
        <f t="shared" si="231"/>
        <v>0</v>
      </c>
      <c r="J264" s="522">
        <f t="shared" si="232"/>
        <v>0</v>
      </c>
      <c r="K264" s="522">
        <f t="shared" si="232"/>
        <v>0</v>
      </c>
      <c r="L264" s="391">
        <f t="shared" si="233"/>
        <v>0</v>
      </c>
      <c r="M264" s="192"/>
      <c r="N264" s="193"/>
      <c r="O264" s="193"/>
      <c r="P264" s="193"/>
      <c r="Q264" s="193"/>
      <c r="R264" s="196"/>
      <c r="S264" s="493">
        <f t="shared" si="224"/>
        <v>0</v>
      </c>
      <c r="T264" s="418"/>
      <c r="U264" s="193"/>
      <c r="V264" s="196"/>
      <c r="W264" s="196"/>
      <c r="X264" s="196"/>
      <c r="Y264" s="194"/>
      <c r="AA264" s="168"/>
    </row>
    <row r="265" spans="1:27" s="41" customFormat="1" ht="15.75" hidden="1" thickBot="1" x14ac:dyDescent="0.3">
      <c r="A265" s="125" t="s">
        <v>309</v>
      </c>
      <c r="B265" s="176" t="s">
        <v>713</v>
      </c>
      <c r="C265" s="837" t="s">
        <v>310</v>
      </c>
      <c r="D265" s="838"/>
      <c r="E265" s="838"/>
      <c r="F265" s="368">
        <f t="shared" si="228"/>
        <v>0</v>
      </c>
      <c r="G265" s="368">
        <f t="shared" si="229"/>
        <v>0</v>
      </c>
      <c r="H265" s="368">
        <f t="shared" si="230"/>
        <v>0</v>
      </c>
      <c r="I265" s="368">
        <f t="shared" si="231"/>
        <v>0</v>
      </c>
      <c r="J265" s="522">
        <f t="shared" si="232"/>
        <v>0</v>
      </c>
      <c r="K265" s="522">
        <f t="shared" si="232"/>
        <v>0</v>
      </c>
      <c r="L265" s="391">
        <f t="shared" si="233"/>
        <v>0</v>
      </c>
      <c r="M265" s="192"/>
      <c r="N265" s="193"/>
      <c r="O265" s="193"/>
      <c r="P265" s="193"/>
      <c r="Q265" s="193"/>
      <c r="R265" s="196"/>
      <c r="S265" s="493">
        <f t="shared" si="224"/>
        <v>0</v>
      </c>
      <c r="T265" s="418"/>
      <c r="U265" s="193"/>
      <c r="V265" s="196"/>
      <c r="W265" s="196"/>
      <c r="X265" s="196"/>
      <c r="Y265" s="194"/>
      <c r="AA265" s="168"/>
    </row>
    <row r="266" spans="1:27" s="41" customFormat="1" ht="15.75" hidden="1" thickBot="1" x14ac:dyDescent="0.3">
      <c r="A266" s="125" t="s">
        <v>311</v>
      </c>
      <c r="B266" s="176" t="s">
        <v>714</v>
      </c>
      <c r="C266" s="837" t="s">
        <v>387</v>
      </c>
      <c r="D266" s="838"/>
      <c r="E266" s="838"/>
      <c r="F266" s="368">
        <f t="shared" si="228"/>
        <v>0</v>
      </c>
      <c r="G266" s="368">
        <f t="shared" si="229"/>
        <v>0</v>
      </c>
      <c r="H266" s="368">
        <f t="shared" si="230"/>
        <v>0</v>
      </c>
      <c r="I266" s="368">
        <f t="shared" si="231"/>
        <v>0</v>
      </c>
      <c r="J266" s="522">
        <f t="shared" si="232"/>
        <v>0</v>
      </c>
      <c r="K266" s="522">
        <f t="shared" si="232"/>
        <v>0</v>
      </c>
      <c r="L266" s="391">
        <f t="shared" si="233"/>
        <v>0</v>
      </c>
      <c r="M266" s="192"/>
      <c r="N266" s="193"/>
      <c r="O266" s="193"/>
      <c r="P266" s="193"/>
      <c r="Q266" s="193"/>
      <c r="R266" s="196"/>
      <c r="S266" s="493">
        <f t="shared" si="224"/>
        <v>0</v>
      </c>
      <c r="T266" s="418"/>
      <c r="U266" s="193"/>
      <c r="V266" s="196"/>
      <c r="W266" s="196"/>
      <c r="X266" s="196"/>
      <c r="Y266" s="194"/>
      <c r="AA266" s="168"/>
    </row>
    <row r="267" spans="1:27" ht="15.75" hidden="1" thickBot="1" x14ac:dyDescent="0.3">
      <c r="A267" s="125" t="s">
        <v>313</v>
      </c>
      <c r="B267" s="90" t="s">
        <v>715</v>
      </c>
      <c r="C267" s="803" t="s">
        <v>312</v>
      </c>
      <c r="D267" s="804"/>
      <c r="E267" s="804"/>
      <c r="F267" s="366">
        <f t="shared" si="228"/>
        <v>0</v>
      </c>
      <c r="G267" s="366">
        <f t="shared" si="229"/>
        <v>0</v>
      </c>
      <c r="H267" s="366">
        <f t="shared" si="230"/>
        <v>0</v>
      </c>
      <c r="I267" s="366">
        <f t="shared" si="231"/>
        <v>0</v>
      </c>
      <c r="J267" s="520">
        <f t="shared" si="232"/>
        <v>0</v>
      </c>
      <c r="K267" s="520">
        <f t="shared" si="232"/>
        <v>0</v>
      </c>
      <c r="L267" s="389">
        <f t="shared" si="233"/>
        <v>0</v>
      </c>
      <c r="M267" s="92"/>
      <c r="N267" s="93"/>
      <c r="O267" s="93"/>
      <c r="P267" s="93"/>
      <c r="Q267" s="93"/>
      <c r="R267" s="96"/>
      <c r="S267" s="487">
        <f t="shared" si="224"/>
        <v>0</v>
      </c>
      <c r="T267" s="412"/>
      <c r="U267" s="93"/>
      <c r="V267" s="96"/>
      <c r="W267" s="96"/>
      <c r="X267" s="96"/>
      <c r="Y267" s="97"/>
      <c r="AA267" s="168"/>
    </row>
    <row r="268" spans="1:27" ht="15.75" hidden="1" thickBot="1" x14ac:dyDescent="0.3">
      <c r="A268" s="125" t="s">
        <v>894</v>
      </c>
      <c r="B268" s="90" t="s">
        <v>895</v>
      </c>
      <c r="C268" s="803" t="s">
        <v>896</v>
      </c>
      <c r="D268" s="804"/>
      <c r="E268" s="804"/>
      <c r="F268" s="366">
        <f t="shared" si="228"/>
        <v>0</v>
      </c>
      <c r="G268" s="366">
        <f t="shared" si="229"/>
        <v>0</v>
      </c>
      <c r="H268" s="366">
        <f t="shared" si="230"/>
        <v>0</v>
      </c>
      <c r="I268" s="366">
        <f t="shared" si="231"/>
        <v>0</v>
      </c>
      <c r="J268" s="520">
        <f t="shared" si="232"/>
        <v>0</v>
      </c>
      <c r="K268" s="520">
        <f t="shared" si="232"/>
        <v>0</v>
      </c>
      <c r="L268" s="389">
        <f t="shared" si="233"/>
        <v>0</v>
      </c>
      <c r="M268" s="92"/>
      <c r="N268" s="93"/>
      <c r="O268" s="93"/>
      <c r="P268" s="93"/>
      <c r="Q268" s="93"/>
      <c r="R268" s="96"/>
      <c r="S268" s="487">
        <f t="shared" si="224"/>
        <v>0</v>
      </c>
      <c r="T268" s="412"/>
      <c r="U268" s="93"/>
      <c r="V268" s="96"/>
      <c r="W268" s="96"/>
      <c r="X268" s="96"/>
      <c r="Y268" s="97"/>
      <c r="AA268" s="168"/>
    </row>
    <row r="269" spans="1:27" ht="15.75" thickBot="1" x14ac:dyDescent="0.3">
      <c r="B269" s="839" t="s">
        <v>314</v>
      </c>
      <c r="C269" s="840"/>
      <c r="D269" s="840"/>
      <c r="E269" s="840"/>
      <c r="F269" s="363">
        <f t="shared" ref="F269:R269" si="234">F5+F24+F32+F73+F89+F161+F171+F176+F239</f>
        <v>37561871.896799996</v>
      </c>
      <c r="G269" s="363">
        <f t="shared" ref="G269:J269" si="235">G5+G24+G32+G73+G89+G161+G171+G176+G239</f>
        <v>37615383</v>
      </c>
      <c r="H269" s="363">
        <f t="shared" si="235"/>
        <v>37651640.259999998</v>
      </c>
      <c r="I269" s="363">
        <f t="shared" si="235"/>
        <v>37652820</v>
      </c>
      <c r="J269" s="517">
        <f t="shared" si="235"/>
        <v>37744607</v>
      </c>
      <c r="K269" s="517">
        <f t="shared" si="234"/>
        <v>37745497</v>
      </c>
      <c r="L269" s="386">
        <f t="shared" si="234"/>
        <v>36196925.560000002</v>
      </c>
      <c r="M269" s="84">
        <f t="shared" si="234"/>
        <v>3192650</v>
      </c>
      <c r="N269" s="85">
        <f t="shared" si="234"/>
        <v>2349068</v>
      </c>
      <c r="O269" s="85">
        <f t="shared" si="234"/>
        <v>4754466</v>
      </c>
      <c r="P269" s="85">
        <f t="shared" si="234"/>
        <v>3124830</v>
      </c>
      <c r="Q269" s="85">
        <f t="shared" si="234"/>
        <v>2625360</v>
      </c>
      <c r="R269" s="88">
        <f t="shared" si="234"/>
        <v>2634756</v>
      </c>
      <c r="S269" s="484">
        <f t="shared" si="224"/>
        <v>18681130</v>
      </c>
      <c r="T269" s="409">
        <f t="shared" ref="T269:Y269" si="236">T5+T24+T32+T73+T89+T161+T171+T176+T239</f>
        <v>3214850</v>
      </c>
      <c r="U269" s="85">
        <f t="shared" si="236"/>
        <v>2553487</v>
      </c>
      <c r="V269" s="88">
        <f t="shared" si="236"/>
        <v>3174526</v>
      </c>
      <c r="W269" s="88">
        <f t="shared" si="236"/>
        <v>2925937</v>
      </c>
      <c r="X269" s="88">
        <f t="shared" si="236"/>
        <v>2918609.56</v>
      </c>
      <c r="Y269" s="89">
        <f t="shared" si="236"/>
        <v>2728386</v>
      </c>
      <c r="AA269" s="168"/>
    </row>
    <row r="270" spans="1:27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AA270" s="168"/>
    </row>
    <row r="271" spans="1:27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>
        <v>37745497</v>
      </c>
      <c r="L271" s="2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AA271" s="168"/>
    </row>
    <row r="272" spans="1:27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451">
        <f>K271-K269</f>
        <v>0</v>
      </c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AA272" s="168"/>
    </row>
    <row r="273" spans="1:27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AA273" s="168"/>
    </row>
    <row r="274" spans="1:27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AA274" s="168"/>
    </row>
    <row r="275" spans="1:27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AA275" s="168"/>
    </row>
    <row r="276" spans="1:27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AA276" s="168"/>
    </row>
    <row r="277" spans="1:27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AA277" s="168"/>
    </row>
    <row r="278" spans="1:27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AA278" s="168"/>
    </row>
    <row r="279" spans="1:27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AA279" s="168"/>
    </row>
    <row r="280" spans="1:27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AA280" s="168"/>
    </row>
    <row r="281" spans="1:27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AA281" s="168"/>
    </row>
    <row r="282" spans="1:27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AA282" s="168"/>
    </row>
    <row r="283" spans="1:27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AA283" s="168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AA284" s="168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AA285" s="168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AA286" s="168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AA287" s="168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AA288" s="168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AA289" s="168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AA290" s="168"/>
    </row>
    <row r="291" spans="1:27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AA291" s="168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AA292" s="168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AA293" s="168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AA294" s="168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AA295" s="168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AA296" s="168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AA297" s="168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AA298" s="168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AA299" s="168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AA300" s="168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AA301" s="168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AA302" s="168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AA303" s="168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AA304" s="168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AA305" s="168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AA306" s="168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AA307" s="168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AA308" s="168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AA309" s="168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AA310" s="168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AA311" s="168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AA312" s="168"/>
    </row>
    <row r="313" spans="1:27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AA313" s="168"/>
    </row>
    <row r="314" spans="1:27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AA314" s="168"/>
    </row>
    <row r="315" spans="1:27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AA315" s="168"/>
    </row>
    <row r="316" spans="1:27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AA316" s="168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AA317" s="168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AA318" s="168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AA319" s="168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AA320" s="168"/>
    </row>
    <row r="321" spans="1:27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AA321" s="168"/>
    </row>
    <row r="322" spans="1:27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AA322" s="168"/>
    </row>
    <row r="323" spans="1:27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AA323" s="168"/>
    </row>
    <row r="324" spans="1:27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AA324" s="168"/>
    </row>
    <row r="325" spans="1:27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AA325" s="168"/>
    </row>
    <row r="326" spans="1:27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AA326" s="168"/>
    </row>
    <row r="327" spans="1:27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AA327" s="168"/>
    </row>
    <row r="328" spans="1:27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AA328" s="168"/>
    </row>
    <row r="329" spans="1:27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AA329" s="168"/>
    </row>
    <row r="330" spans="1:27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AA330" s="168"/>
    </row>
    <row r="331" spans="1:27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AA331" s="168"/>
    </row>
    <row r="332" spans="1:27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AA332" s="168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AA333" s="168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AA334" s="168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AA335" s="168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AA336" s="168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AA337" s="168"/>
    </row>
    <row r="338" spans="1:27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AA338" s="168"/>
    </row>
    <row r="339" spans="1:27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AA339" s="168"/>
    </row>
    <row r="340" spans="1:27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AA340" s="168"/>
    </row>
    <row r="341" spans="1:27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AA341" s="168"/>
    </row>
    <row r="342" spans="1:27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AA342" s="168"/>
    </row>
    <row r="343" spans="1:27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AA343" s="168"/>
    </row>
    <row r="344" spans="1:27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AA344" s="168"/>
    </row>
    <row r="345" spans="1:27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AA345" s="168"/>
    </row>
    <row r="346" spans="1:27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AA346" s="168"/>
    </row>
    <row r="347" spans="1:27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AA347" s="168"/>
    </row>
    <row r="348" spans="1:27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AA348" s="168"/>
    </row>
    <row r="349" spans="1:27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AA349" s="168"/>
    </row>
    <row r="350" spans="1:27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AA350" s="168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AA351" s="168"/>
    </row>
    <row r="352" spans="1:27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AA352" s="168"/>
    </row>
    <row r="353" spans="1:27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AA353" s="168"/>
    </row>
    <row r="354" spans="1:27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AA354" s="168"/>
    </row>
    <row r="355" spans="1:27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AA355" s="168"/>
    </row>
    <row r="356" spans="1:27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AA356" s="168"/>
    </row>
    <row r="357" spans="1:27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AA357" s="168"/>
    </row>
    <row r="358" spans="1:27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AA358" s="168"/>
    </row>
    <row r="359" spans="1:27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7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7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7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7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7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7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</row>
    <row r="483" spans="1:25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</row>
    <row r="484" spans="1:25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</row>
    <row r="485" spans="1:25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</row>
    <row r="486" spans="1:25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</row>
    <row r="487" spans="1:25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</row>
    <row r="488" spans="1:25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</row>
    <row r="489" spans="1:25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</row>
    <row r="490" spans="1:25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</row>
    <row r="491" spans="1:25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</row>
    <row r="492" spans="1:25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</row>
    <row r="494" spans="1:25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</row>
    <row r="495" spans="1:25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</row>
    <row r="496" spans="1:25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</row>
    <row r="497" spans="1:25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</row>
    <row r="498" spans="1:25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</row>
    <row r="499" spans="1:25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</row>
    <row r="500" spans="1:25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</sheetData>
  <mergeCells count="244">
    <mergeCell ref="M2:Y3"/>
    <mergeCell ref="J2:J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K2:K4"/>
    <mergeCell ref="C30:E30"/>
    <mergeCell ref="C31:E31"/>
    <mergeCell ref="C32:E32"/>
    <mergeCell ref="C33:E33"/>
    <mergeCell ref="C34:E34"/>
    <mergeCell ref="B2:E4"/>
    <mergeCell ref="L2:L4"/>
    <mergeCell ref="F2:F4"/>
    <mergeCell ref="C48:E48"/>
    <mergeCell ref="C49:E49"/>
    <mergeCell ref="C50:E50"/>
    <mergeCell ref="C51:E51"/>
    <mergeCell ref="D52:E52"/>
    <mergeCell ref="D53:E53"/>
    <mergeCell ref="C36:E36"/>
    <mergeCell ref="C37:E37"/>
    <mergeCell ref="C38:E38"/>
    <mergeCell ref="C43:E43"/>
    <mergeCell ref="C46:E46"/>
    <mergeCell ref="C47:E47"/>
    <mergeCell ref="G2:G4"/>
    <mergeCell ref="H2:H4"/>
    <mergeCell ref="I2:I4"/>
    <mergeCell ref="C68:E68"/>
    <mergeCell ref="C69:E69"/>
    <mergeCell ref="C70:E70"/>
    <mergeCell ref="C71:E71"/>
    <mergeCell ref="C72:E72"/>
    <mergeCell ref="C73:E73"/>
    <mergeCell ref="C54:E54"/>
    <mergeCell ref="C57:E57"/>
    <mergeCell ref="C64:E64"/>
    <mergeCell ref="C65:E65"/>
    <mergeCell ref="C66:E66"/>
    <mergeCell ref="C67:E67"/>
    <mergeCell ref="C80:E80"/>
    <mergeCell ref="D81:E81"/>
    <mergeCell ref="D82:E82"/>
    <mergeCell ref="D83:E83"/>
    <mergeCell ref="C84:E84"/>
    <mergeCell ref="D85:E85"/>
    <mergeCell ref="C74:E74"/>
    <mergeCell ref="C75:E75"/>
    <mergeCell ref="C76:E76"/>
    <mergeCell ref="C77:E77"/>
    <mergeCell ref="C78:E78"/>
    <mergeCell ref="C79:E79"/>
    <mergeCell ref="D92:E92"/>
    <mergeCell ref="C93:E93"/>
    <mergeCell ref="C97:E97"/>
    <mergeCell ref="C98:E98"/>
    <mergeCell ref="D99:E99"/>
    <mergeCell ref="D100:E100"/>
    <mergeCell ref="D86:E86"/>
    <mergeCell ref="D87:E87"/>
    <mergeCell ref="D88:E88"/>
    <mergeCell ref="C89:E89"/>
    <mergeCell ref="C90:E90"/>
    <mergeCell ref="D91:E91"/>
    <mergeCell ref="D107:E107"/>
    <mergeCell ref="D108:E108"/>
    <mergeCell ref="C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119:E119"/>
    <mergeCell ref="C120:E120"/>
    <mergeCell ref="D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C131:E131"/>
    <mergeCell ref="D132:E132"/>
    <mergeCell ref="D133:E133"/>
    <mergeCell ref="C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D143:E143"/>
    <mergeCell ref="D144:E144"/>
    <mergeCell ref="D145:E145"/>
    <mergeCell ref="C146:E146"/>
    <mergeCell ref="C147:E147"/>
    <mergeCell ref="C148:E148"/>
    <mergeCell ref="D137:E137"/>
    <mergeCell ref="D138:E138"/>
    <mergeCell ref="D139:E139"/>
    <mergeCell ref="D140:E140"/>
    <mergeCell ref="D141:E141"/>
    <mergeCell ref="D142:E142"/>
    <mergeCell ref="D155:E155"/>
    <mergeCell ref="D156:E156"/>
    <mergeCell ref="D157:E157"/>
    <mergeCell ref="D158:E158"/>
    <mergeCell ref="D159:E159"/>
    <mergeCell ref="C160:E160"/>
    <mergeCell ref="C149:E149"/>
    <mergeCell ref="D150:E150"/>
    <mergeCell ref="D151:E151"/>
    <mergeCell ref="D152:E152"/>
    <mergeCell ref="D153:E153"/>
    <mergeCell ref="D154:E154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B269:E269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Roman,Félkövér"&amp;12Szári Közös Önkormányzati Hivatal kiadásai - 2017. év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39"/>
  <sheetViews>
    <sheetView workbookViewId="0">
      <selection activeCell="R25" sqref="R25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3" width="12.140625" customWidth="1"/>
    <col min="4" max="8" width="11.28515625" bestFit="1" customWidth="1"/>
    <col min="9" max="9" width="12.140625" customWidth="1"/>
    <col min="10" max="10" width="5.7109375" customWidth="1"/>
    <col min="11" max="11" width="31.28515625" customWidth="1"/>
    <col min="12" max="12" width="12.140625" customWidth="1"/>
    <col min="13" max="17" width="11.85546875" bestFit="1" customWidth="1"/>
    <col min="18" max="18" width="12.140625" customWidth="1"/>
    <col min="19" max="19" width="19.85546875" customWidth="1"/>
  </cols>
  <sheetData>
    <row r="1" spans="1:19" ht="15.75" x14ac:dyDescent="0.25">
      <c r="A1" s="712" t="s">
        <v>971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</row>
    <row r="2" spans="1:19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4" t="s">
        <v>827</v>
      </c>
    </row>
    <row r="3" spans="1:19" ht="51.75" customHeight="1" x14ac:dyDescent="0.25">
      <c r="A3" s="747" t="s">
        <v>574</v>
      </c>
      <c r="B3" s="748"/>
      <c r="C3" s="748"/>
      <c r="D3" s="748"/>
      <c r="E3" s="748"/>
      <c r="F3" s="748"/>
      <c r="G3" s="748"/>
      <c r="H3" s="748"/>
      <c r="I3" s="749"/>
      <c r="J3" s="747" t="s">
        <v>575</v>
      </c>
      <c r="K3" s="748"/>
      <c r="L3" s="748"/>
      <c r="M3" s="748"/>
      <c r="N3" s="748"/>
      <c r="O3" s="748"/>
      <c r="P3" s="748"/>
      <c r="Q3" s="748"/>
      <c r="R3" s="750"/>
      <c r="S3" s="751" t="s">
        <v>825</v>
      </c>
    </row>
    <row r="4" spans="1:19" ht="42.75" customHeight="1" x14ac:dyDescent="0.25">
      <c r="A4" s="753" t="s">
        <v>576</v>
      </c>
      <c r="B4" s="754"/>
      <c r="C4" s="347" t="s">
        <v>1079</v>
      </c>
      <c r="D4" s="589" t="s">
        <v>1093</v>
      </c>
      <c r="E4" s="610" t="s">
        <v>1102</v>
      </c>
      <c r="F4" s="673" t="s">
        <v>1109</v>
      </c>
      <c r="G4" s="706" t="s">
        <v>1116</v>
      </c>
      <c r="H4" s="706" t="s">
        <v>1123</v>
      </c>
      <c r="I4" s="706" t="s">
        <v>1082</v>
      </c>
      <c r="J4" s="753" t="s">
        <v>577</v>
      </c>
      <c r="K4" s="754"/>
      <c r="L4" s="347" t="s">
        <v>1079</v>
      </c>
      <c r="M4" s="589" t="s">
        <v>1093</v>
      </c>
      <c r="N4" s="610" t="s">
        <v>1102</v>
      </c>
      <c r="O4" s="673" t="s">
        <v>1109</v>
      </c>
      <c r="P4" s="706" t="s">
        <v>1116</v>
      </c>
      <c r="Q4" s="673" t="s">
        <v>1123</v>
      </c>
      <c r="R4" s="259" t="s">
        <v>1082</v>
      </c>
      <c r="S4" s="752"/>
    </row>
    <row r="5" spans="1:19" ht="30" x14ac:dyDescent="0.25">
      <c r="A5" s="738" t="s">
        <v>44</v>
      </c>
      <c r="B5" s="65" t="s">
        <v>2</v>
      </c>
      <c r="C5" s="66">
        <f>'Óvoda be'!F5</f>
        <v>0</v>
      </c>
      <c r="D5" s="66">
        <f>'Óvoda be'!G5</f>
        <v>0</v>
      </c>
      <c r="E5" s="66">
        <f>'Óvoda be'!H5</f>
        <v>0</v>
      </c>
      <c r="F5" s="66">
        <f>'Óvoda be'!I5</f>
        <v>0</v>
      </c>
      <c r="G5" s="66">
        <f>'Óvoda be'!J5</f>
        <v>0</v>
      </c>
      <c r="H5" s="66">
        <f>'Óvoda be'!K5</f>
        <v>100000</v>
      </c>
      <c r="I5" s="67">
        <f>'Óvoda be'!L5</f>
        <v>100000</v>
      </c>
      <c r="J5" s="738" t="s">
        <v>572</v>
      </c>
      <c r="K5" s="65" t="s">
        <v>119</v>
      </c>
      <c r="L5" s="66">
        <f>'Óvoda ki'!F5</f>
        <v>58111115</v>
      </c>
      <c r="M5" s="66">
        <f>'Óvoda ki'!G5</f>
        <v>58111115</v>
      </c>
      <c r="N5" s="66">
        <f>'Óvoda ki'!H5</f>
        <v>57092403</v>
      </c>
      <c r="O5" s="66">
        <f>'Óvoda ki'!I5</f>
        <v>57387911</v>
      </c>
      <c r="P5" s="66">
        <f>'Óvoda ki'!J5</f>
        <v>57252041.799999997</v>
      </c>
      <c r="Q5" s="66">
        <f>'Óvoda ki'!K5</f>
        <v>57073864.799999997</v>
      </c>
      <c r="R5" s="67">
        <f>'Óvoda ki'!L5</f>
        <v>57066402.799999997</v>
      </c>
      <c r="S5" s="68"/>
    </row>
    <row r="6" spans="1:19" ht="30" x14ac:dyDescent="0.25">
      <c r="A6" s="739"/>
      <c r="B6" s="65" t="s">
        <v>31</v>
      </c>
      <c r="C6" s="66">
        <f>'Óvoda be'!F84</f>
        <v>0</v>
      </c>
      <c r="D6" s="66">
        <f>'Óvoda be'!G84</f>
        <v>0</v>
      </c>
      <c r="E6" s="66">
        <f>'Óvoda be'!H84</f>
        <v>0</v>
      </c>
      <c r="F6" s="66">
        <f>'Óvoda be'!I84</f>
        <v>0</v>
      </c>
      <c r="G6" s="66">
        <f>'Óvoda be'!J84</f>
        <v>0</v>
      </c>
      <c r="H6" s="66">
        <f>'Óvoda be'!K84</f>
        <v>0</v>
      </c>
      <c r="I6" s="67">
        <f>'Óvoda be'!L84</f>
        <v>0</v>
      </c>
      <c r="J6" s="739"/>
      <c r="K6" s="65" t="s">
        <v>153</v>
      </c>
      <c r="L6" s="66">
        <f>'Óvoda ki'!F24</f>
        <v>13007628.27</v>
      </c>
      <c r="M6" s="66">
        <f>'Óvoda ki'!G24</f>
        <v>13007626</v>
      </c>
      <c r="N6" s="66">
        <f>'Óvoda ki'!H24</f>
        <v>12697099.960000001</v>
      </c>
      <c r="O6" s="66">
        <f>'Óvoda ki'!I24</f>
        <v>12761936.32</v>
      </c>
      <c r="P6" s="66">
        <f>'Óvoda ki'!J24</f>
        <v>12805536.035999998</v>
      </c>
      <c r="Q6" s="66">
        <f>'Óvoda ki'!K24</f>
        <v>12746892.460000001</v>
      </c>
      <c r="R6" s="67">
        <f>'Óvoda ki'!L24</f>
        <v>12722141.460000001</v>
      </c>
      <c r="S6" s="68"/>
    </row>
    <row r="7" spans="1:19" x14ac:dyDescent="0.25">
      <c r="A7" s="739"/>
      <c r="B7" s="741" t="s">
        <v>44</v>
      </c>
      <c r="C7" s="743">
        <f>'Óvoda be'!F119</f>
        <v>7598280</v>
      </c>
      <c r="D7" s="743">
        <f>'Óvoda be'!G119</f>
        <v>7599953</v>
      </c>
      <c r="E7" s="743">
        <f>'Óvoda be'!H119</f>
        <v>7096714</v>
      </c>
      <c r="F7" s="743">
        <f>'Óvoda be'!I119</f>
        <v>7096715</v>
      </c>
      <c r="G7" s="743">
        <f>'Óvoda be'!J119</f>
        <v>7044222</v>
      </c>
      <c r="H7" s="743">
        <f>'Óvoda be'!K119</f>
        <v>7060472</v>
      </c>
      <c r="I7" s="745">
        <f>'Óvoda be'!L119</f>
        <v>6576645</v>
      </c>
      <c r="J7" s="739"/>
      <c r="K7" s="65" t="s">
        <v>162</v>
      </c>
      <c r="L7" s="66">
        <f>'Óvoda ki'!F32</f>
        <v>17876684</v>
      </c>
      <c r="M7" s="66">
        <f>'Óvoda ki'!G32</f>
        <v>17857289</v>
      </c>
      <c r="N7" s="66">
        <f>'Óvoda ki'!H32</f>
        <v>18926021</v>
      </c>
      <c r="O7" s="66">
        <f>'Óvoda ki'!I32</f>
        <v>18973199</v>
      </c>
      <c r="P7" s="66">
        <f>'Óvoda ki'!J32</f>
        <v>18288076</v>
      </c>
      <c r="Q7" s="66">
        <f>'Óvoda ki'!K32</f>
        <v>18605204</v>
      </c>
      <c r="R7" s="67">
        <f>'Óvoda ki'!L32</f>
        <v>17729949</v>
      </c>
      <c r="S7" s="68"/>
    </row>
    <row r="8" spans="1:19" x14ac:dyDescent="0.25">
      <c r="A8" s="739"/>
      <c r="B8" s="742"/>
      <c r="C8" s="744"/>
      <c r="D8" s="744"/>
      <c r="E8" s="744"/>
      <c r="F8" s="744"/>
      <c r="G8" s="744"/>
      <c r="H8" s="744"/>
      <c r="I8" s="746"/>
      <c r="J8" s="739"/>
      <c r="K8" s="65" t="s">
        <v>578</v>
      </c>
      <c r="L8" s="66">
        <f>'Óvoda ki'!F59</f>
        <v>0</v>
      </c>
      <c r="M8" s="66">
        <f>'Óvoda ki'!G59</f>
        <v>0</v>
      </c>
      <c r="N8" s="66">
        <f>'Óvoda ki'!H59</f>
        <v>0</v>
      </c>
      <c r="O8" s="66">
        <f>'Óvoda ki'!I59</f>
        <v>0</v>
      </c>
      <c r="P8" s="66">
        <f>'Óvoda ki'!J59</f>
        <v>0</v>
      </c>
      <c r="Q8" s="66">
        <f>'Óvoda ki'!K59</f>
        <v>0</v>
      </c>
      <c r="R8" s="67">
        <f>'Óvoda ki'!L59</f>
        <v>0</v>
      </c>
      <c r="S8" s="68"/>
    </row>
    <row r="9" spans="1:19" x14ac:dyDescent="0.25">
      <c r="A9" s="739"/>
      <c r="B9" s="65" t="s">
        <v>68</v>
      </c>
      <c r="C9" s="66">
        <f>'Óvoda be'!F164</f>
        <v>0</v>
      </c>
      <c r="D9" s="66">
        <f>'Óvoda be'!G164</f>
        <v>0</v>
      </c>
      <c r="E9" s="66">
        <f>'Óvoda be'!H164</f>
        <v>0</v>
      </c>
      <c r="F9" s="66">
        <f>'Óvoda be'!I164</f>
        <v>0</v>
      </c>
      <c r="G9" s="66">
        <f>'Óvoda be'!J164</f>
        <v>0</v>
      </c>
      <c r="H9" s="66">
        <f>'Óvoda be'!K164</f>
        <v>0</v>
      </c>
      <c r="I9" s="67">
        <f>'Óvoda be'!L164</f>
        <v>0</v>
      </c>
      <c r="J9" s="739"/>
      <c r="K9" s="65" t="s">
        <v>221</v>
      </c>
      <c r="L9" s="66">
        <f>'Óvoda ki'!F75</f>
        <v>16000</v>
      </c>
      <c r="M9" s="66">
        <f>'Óvoda ki'!G75</f>
        <v>16000</v>
      </c>
      <c r="N9" s="66">
        <f>'Óvoda ki'!H75</f>
        <v>16000</v>
      </c>
      <c r="O9" s="66">
        <f>'Óvoda ki'!I75</f>
        <v>16000</v>
      </c>
      <c r="P9" s="66">
        <f>'Óvoda ki'!J75</f>
        <v>16000</v>
      </c>
      <c r="Q9" s="66">
        <f>'Óvoda ki'!K75</f>
        <v>17000</v>
      </c>
      <c r="R9" s="67">
        <f>'Óvoda ki'!L75</f>
        <v>17000</v>
      </c>
      <c r="S9" s="68"/>
    </row>
    <row r="10" spans="1:19" x14ac:dyDescent="0.25">
      <c r="A10" s="740"/>
      <c r="B10" s="69" t="s">
        <v>579</v>
      </c>
      <c r="C10" s="70">
        <f>SUM(C5:C9)</f>
        <v>7598280</v>
      </c>
      <c r="D10" s="70">
        <f t="shared" ref="D10:I10" si="0">SUM(D5:D9)</f>
        <v>7599953</v>
      </c>
      <c r="E10" s="70">
        <f t="shared" si="0"/>
        <v>7096714</v>
      </c>
      <c r="F10" s="70">
        <f t="shared" si="0"/>
        <v>7096715</v>
      </c>
      <c r="G10" s="70">
        <f t="shared" ref="G10" si="1">SUM(G5:G9)</f>
        <v>7044222</v>
      </c>
      <c r="H10" s="70">
        <f t="shared" si="0"/>
        <v>7160472</v>
      </c>
      <c r="I10" s="71">
        <f t="shared" si="0"/>
        <v>6676645</v>
      </c>
      <c r="J10" s="740"/>
      <c r="K10" s="69" t="s">
        <v>580</v>
      </c>
      <c r="L10" s="70">
        <f t="shared" ref="L10" si="2">SUM(L5:L9)</f>
        <v>89011427.269999996</v>
      </c>
      <c r="M10" s="70">
        <f t="shared" ref="M10:R10" si="3">SUM(M5:M9)</f>
        <v>88992030</v>
      </c>
      <c r="N10" s="70">
        <f t="shared" si="3"/>
        <v>88731523.960000008</v>
      </c>
      <c r="O10" s="70">
        <f t="shared" si="3"/>
        <v>89139046.319999993</v>
      </c>
      <c r="P10" s="70">
        <f t="shared" ref="P10" si="4">SUM(P5:P9)</f>
        <v>88361653.835999995</v>
      </c>
      <c r="Q10" s="70">
        <f t="shared" si="3"/>
        <v>88442961.25999999</v>
      </c>
      <c r="R10" s="71">
        <f t="shared" si="3"/>
        <v>87535493.25999999</v>
      </c>
      <c r="S10" s="72">
        <f>I10-R10</f>
        <v>-80858848.25999999</v>
      </c>
    </row>
    <row r="11" spans="1:19" ht="30" x14ac:dyDescent="0.25">
      <c r="A11" s="725" t="s">
        <v>59</v>
      </c>
      <c r="B11" s="65" t="s">
        <v>21</v>
      </c>
      <c r="C11" s="66">
        <f>'Óvoda be'!F48</f>
        <v>0</v>
      </c>
      <c r="D11" s="66">
        <f>'Óvoda be'!G48</f>
        <v>0</v>
      </c>
      <c r="E11" s="66">
        <f>'Óvoda be'!H48</f>
        <v>0</v>
      </c>
      <c r="F11" s="66">
        <f>'Óvoda be'!I48</f>
        <v>0</v>
      </c>
      <c r="G11" s="66">
        <f>'Óvoda be'!J48</f>
        <v>0</v>
      </c>
      <c r="H11" s="66">
        <f>'Óvoda be'!K48</f>
        <v>0</v>
      </c>
      <c r="I11" s="67">
        <f>'Óvoda be'!L48</f>
        <v>0</v>
      </c>
      <c r="J11" s="725" t="s">
        <v>573</v>
      </c>
      <c r="K11" s="65" t="s">
        <v>246</v>
      </c>
      <c r="L11" s="66">
        <f>'Óvoda ki'!F147</f>
        <v>227000</v>
      </c>
      <c r="M11" s="66">
        <f>'Óvoda ki'!G147</f>
        <v>248070</v>
      </c>
      <c r="N11" s="66">
        <f>'Óvoda ki'!H147</f>
        <v>248070</v>
      </c>
      <c r="O11" s="66">
        <f>'Óvoda ki'!I147</f>
        <v>248070</v>
      </c>
      <c r="P11" s="66">
        <f>'Óvoda ki'!J147</f>
        <v>1827898</v>
      </c>
      <c r="Q11" s="66">
        <f>'Óvoda ki'!K147</f>
        <v>2249687</v>
      </c>
      <c r="R11" s="67">
        <f>'Óvoda ki'!L147</f>
        <v>1462314</v>
      </c>
      <c r="S11" s="68"/>
    </row>
    <row r="12" spans="1:19" x14ac:dyDescent="0.25">
      <c r="A12" s="725"/>
      <c r="B12" s="65" t="s">
        <v>59</v>
      </c>
      <c r="C12" s="66">
        <f>'Óvoda be'!F154</f>
        <v>0</v>
      </c>
      <c r="D12" s="66">
        <f>'Óvoda be'!G154</f>
        <v>0</v>
      </c>
      <c r="E12" s="66">
        <f>'Óvoda be'!H154</f>
        <v>0</v>
      </c>
      <c r="F12" s="66">
        <f>'Óvoda be'!I154</f>
        <v>0</v>
      </c>
      <c r="G12" s="66">
        <f>'Óvoda be'!J154</f>
        <v>0</v>
      </c>
      <c r="H12" s="66">
        <f>'Óvoda be'!K154</f>
        <v>0</v>
      </c>
      <c r="I12" s="67">
        <f>'Óvoda be'!L154</f>
        <v>0</v>
      </c>
      <c r="J12" s="725"/>
      <c r="K12" s="65" t="s">
        <v>262</v>
      </c>
      <c r="L12" s="66">
        <f>'Óvoda ki'!F157</f>
        <v>0</v>
      </c>
      <c r="M12" s="66">
        <f>'Óvoda ki'!G157</f>
        <v>0</v>
      </c>
      <c r="N12" s="66">
        <f>'Óvoda ki'!H157</f>
        <v>0</v>
      </c>
      <c r="O12" s="66">
        <f>'Óvoda ki'!I157</f>
        <v>0</v>
      </c>
      <c r="P12" s="66">
        <f>'Óvoda ki'!J157</f>
        <v>0</v>
      </c>
      <c r="Q12" s="66">
        <f>'Óvoda ki'!K157</f>
        <v>0</v>
      </c>
      <c r="R12" s="67">
        <f>'Óvoda ki'!L157</f>
        <v>0</v>
      </c>
      <c r="S12" s="68"/>
    </row>
    <row r="13" spans="1:19" ht="30" x14ac:dyDescent="0.25">
      <c r="A13" s="725"/>
      <c r="B13" s="65" t="s">
        <v>78</v>
      </c>
      <c r="C13" s="66">
        <f>'Óvoda be'!F190</f>
        <v>0</v>
      </c>
      <c r="D13" s="66">
        <f>'Óvoda be'!G190</f>
        <v>0</v>
      </c>
      <c r="E13" s="66">
        <f>'Óvoda be'!H190</f>
        <v>0</v>
      </c>
      <c r="F13" s="66">
        <f>'Óvoda be'!I190</f>
        <v>0</v>
      </c>
      <c r="G13" s="66">
        <f>'Óvoda be'!J190</f>
        <v>1500000</v>
      </c>
      <c r="H13" s="66">
        <f>'Óvoda be'!K190</f>
        <v>1500000</v>
      </c>
      <c r="I13" s="67">
        <f>'Óvoda be'!L190</f>
        <v>1500000</v>
      </c>
      <c r="J13" s="725"/>
      <c r="K13" s="65" t="s">
        <v>581</v>
      </c>
      <c r="L13" s="66">
        <f>'Óvoda ki'!F162</f>
        <v>0</v>
      </c>
      <c r="M13" s="66">
        <f>'Óvoda ki'!G162</f>
        <v>0</v>
      </c>
      <c r="N13" s="66">
        <f>'Óvoda ki'!H162</f>
        <v>0</v>
      </c>
      <c r="O13" s="66">
        <f>'Óvoda ki'!I162</f>
        <v>0</v>
      </c>
      <c r="P13" s="66">
        <f>'Óvoda ki'!J162</f>
        <v>0</v>
      </c>
      <c r="Q13" s="66">
        <f>'Óvoda ki'!K162</f>
        <v>0</v>
      </c>
      <c r="R13" s="67">
        <f>'Óvoda ki'!L162</f>
        <v>0</v>
      </c>
      <c r="S13" s="68"/>
    </row>
    <row r="14" spans="1:19" x14ac:dyDescent="0.25">
      <c r="A14" s="725"/>
      <c r="B14" s="69" t="s">
        <v>582</v>
      </c>
      <c r="C14" s="70">
        <f>SUM(C11:C13)</f>
        <v>0</v>
      </c>
      <c r="D14" s="70">
        <f t="shared" ref="D14:H14" si="5">SUM(D11:D13)</f>
        <v>0</v>
      </c>
      <c r="E14" s="70">
        <f t="shared" si="5"/>
        <v>0</v>
      </c>
      <c r="F14" s="70">
        <f t="shared" si="5"/>
        <v>0</v>
      </c>
      <c r="G14" s="70">
        <f t="shared" ref="G14" si="6">SUM(G11:G13)</f>
        <v>1500000</v>
      </c>
      <c r="H14" s="70">
        <f t="shared" si="5"/>
        <v>1500000</v>
      </c>
      <c r="I14" s="71">
        <f>SUM(I11:I13)</f>
        <v>1500000</v>
      </c>
      <c r="J14" s="725"/>
      <c r="K14" s="69" t="s">
        <v>583</v>
      </c>
      <c r="L14" s="70">
        <f>SUM(L11:L13)</f>
        <v>227000</v>
      </c>
      <c r="M14" s="70">
        <f t="shared" ref="M14:Q14" si="7">SUM(M11:M13)</f>
        <v>248070</v>
      </c>
      <c r="N14" s="70">
        <f t="shared" ref="N14:P14" si="8">SUM(N11:N13)</f>
        <v>248070</v>
      </c>
      <c r="O14" s="70">
        <f t="shared" si="8"/>
        <v>248070</v>
      </c>
      <c r="P14" s="70">
        <f t="shared" si="8"/>
        <v>1827898</v>
      </c>
      <c r="Q14" s="70">
        <f t="shared" si="7"/>
        <v>2249687</v>
      </c>
      <c r="R14" s="71">
        <f t="shared" ref="R14" si="9">SUM(R11:R13)</f>
        <v>1462314</v>
      </c>
      <c r="S14" s="72">
        <f>I14-R14</f>
        <v>37686</v>
      </c>
    </row>
    <row r="15" spans="1:19" ht="15.75" thickBot="1" x14ac:dyDescent="0.3">
      <c r="A15" s="726" t="s">
        <v>584</v>
      </c>
      <c r="B15" s="727"/>
      <c r="C15" s="63">
        <f>C10+C14</f>
        <v>7598280</v>
      </c>
      <c r="D15" s="63">
        <f t="shared" ref="D15:H15" si="10">D10+D14</f>
        <v>7599953</v>
      </c>
      <c r="E15" s="63">
        <f t="shared" ref="E15:G15" si="11">E10+E14</f>
        <v>7096714</v>
      </c>
      <c r="F15" s="63">
        <f t="shared" si="11"/>
        <v>7096715</v>
      </c>
      <c r="G15" s="63">
        <f t="shared" si="11"/>
        <v>8544222</v>
      </c>
      <c r="H15" s="63">
        <f t="shared" si="10"/>
        <v>8660472</v>
      </c>
      <c r="I15" s="5">
        <f>I10+I14</f>
        <v>8176645</v>
      </c>
      <c r="J15" s="728" t="s">
        <v>585</v>
      </c>
      <c r="K15" s="729"/>
      <c r="L15" s="63">
        <f t="shared" ref="L15:R15" si="12">L10+L14</f>
        <v>89238427.269999996</v>
      </c>
      <c r="M15" s="63">
        <f t="shared" ref="M15:Q15" si="13">M10+M14</f>
        <v>89240100</v>
      </c>
      <c r="N15" s="63">
        <f t="shared" ref="N15:P15" si="14">N10+N14</f>
        <v>88979593.960000008</v>
      </c>
      <c r="O15" s="63">
        <f t="shared" si="14"/>
        <v>89387116.319999993</v>
      </c>
      <c r="P15" s="63">
        <f t="shared" si="14"/>
        <v>90189551.835999995</v>
      </c>
      <c r="Q15" s="63">
        <f t="shared" si="13"/>
        <v>90692648.25999999</v>
      </c>
      <c r="R15" s="5">
        <f t="shared" si="12"/>
        <v>88997807.25999999</v>
      </c>
      <c r="S15" s="6">
        <f>S10+S14</f>
        <v>-80821162.25999999</v>
      </c>
    </row>
    <row r="16" spans="1:19" x14ac:dyDescent="0.25">
      <c r="A16" s="730" t="s">
        <v>586</v>
      </c>
      <c r="B16" s="731"/>
      <c r="C16" s="731"/>
      <c r="D16" s="731"/>
      <c r="E16" s="731"/>
      <c r="F16" s="731"/>
      <c r="G16" s="731"/>
      <c r="H16" s="731"/>
      <c r="I16" s="731"/>
      <c r="J16" s="732"/>
      <c r="K16" s="733"/>
      <c r="L16" s="733"/>
      <c r="M16" s="733"/>
      <c r="N16" s="733"/>
      <c r="O16" s="733"/>
      <c r="P16" s="733"/>
      <c r="Q16" s="733"/>
      <c r="R16" s="733"/>
      <c r="S16" s="7"/>
    </row>
    <row r="17" spans="1:19" x14ac:dyDescent="0.25">
      <c r="A17" s="736" t="s">
        <v>570</v>
      </c>
      <c r="B17" s="737"/>
      <c r="C17" s="201">
        <f>'Óvoda be'!F230</f>
        <v>133856</v>
      </c>
      <c r="D17" s="201">
        <f>'Óvoda be'!G230</f>
        <v>133856</v>
      </c>
      <c r="E17" s="201">
        <f>'Óvoda be'!H230</f>
        <v>133856</v>
      </c>
      <c r="F17" s="201">
        <f>'Óvoda be'!I230</f>
        <v>133856</v>
      </c>
      <c r="G17" s="201">
        <f>'Óvoda be'!J230</f>
        <v>133856</v>
      </c>
      <c r="H17" s="201">
        <f>'Óvoda be'!K230</f>
        <v>133856</v>
      </c>
      <c r="I17" s="8">
        <f>'Óvoda be'!L230</f>
        <v>133856</v>
      </c>
      <c r="J17" s="734"/>
      <c r="K17" s="735"/>
      <c r="L17" s="735"/>
      <c r="M17" s="735"/>
      <c r="N17" s="735"/>
      <c r="O17" s="735"/>
      <c r="P17" s="735"/>
      <c r="Q17" s="735"/>
      <c r="R17" s="735"/>
      <c r="S17" s="9">
        <f>I17</f>
        <v>133856</v>
      </c>
    </row>
    <row r="18" spans="1:19" x14ac:dyDescent="0.25">
      <c r="A18" s="736" t="s">
        <v>587</v>
      </c>
      <c r="B18" s="737"/>
      <c r="C18" s="757">
        <f t="shared" ref="C18:I18" si="15">C15+C17</f>
        <v>7732136</v>
      </c>
      <c r="D18" s="757">
        <f t="shared" si="15"/>
        <v>7733809</v>
      </c>
      <c r="E18" s="757">
        <f t="shared" si="15"/>
        <v>7230570</v>
      </c>
      <c r="F18" s="757">
        <f t="shared" si="15"/>
        <v>7230571</v>
      </c>
      <c r="G18" s="757">
        <f t="shared" ref="G18" si="16">G15+G17</f>
        <v>8678078</v>
      </c>
      <c r="H18" s="757">
        <f t="shared" si="15"/>
        <v>8794328</v>
      </c>
      <c r="I18" s="762">
        <f t="shared" si="15"/>
        <v>8310501</v>
      </c>
      <c r="J18" s="736" t="s">
        <v>588</v>
      </c>
      <c r="K18" s="737"/>
      <c r="L18" s="757">
        <f t="shared" ref="L18:R18" si="17">L15</f>
        <v>89238427.269999996</v>
      </c>
      <c r="M18" s="757">
        <f t="shared" si="17"/>
        <v>89240100</v>
      </c>
      <c r="N18" s="757">
        <f t="shared" si="17"/>
        <v>88979593.960000008</v>
      </c>
      <c r="O18" s="757">
        <f t="shared" si="17"/>
        <v>89387116.319999993</v>
      </c>
      <c r="P18" s="757">
        <f t="shared" ref="P18" si="18">P15</f>
        <v>90189551.835999995</v>
      </c>
      <c r="Q18" s="757">
        <f t="shared" si="17"/>
        <v>90692648.25999999</v>
      </c>
      <c r="R18" s="757">
        <f t="shared" si="17"/>
        <v>88997807.25999999</v>
      </c>
      <c r="S18" s="760">
        <f>I18-R18</f>
        <v>-80687306.25999999</v>
      </c>
    </row>
    <row r="19" spans="1:19" x14ac:dyDescent="0.25">
      <c r="A19" s="736"/>
      <c r="B19" s="737"/>
      <c r="C19" s="759"/>
      <c r="D19" s="759"/>
      <c r="E19" s="759"/>
      <c r="F19" s="759"/>
      <c r="G19" s="759"/>
      <c r="H19" s="759"/>
      <c r="I19" s="763"/>
      <c r="J19" s="736"/>
      <c r="K19" s="737"/>
      <c r="L19" s="758"/>
      <c r="M19" s="758"/>
      <c r="N19" s="758"/>
      <c r="O19" s="758"/>
      <c r="P19" s="758"/>
      <c r="Q19" s="758"/>
      <c r="R19" s="759"/>
      <c r="S19" s="761">
        <f>I19-R19</f>
        <v>0</v>
      </c>
    </row>
    <row r="20" spans="1:19" x14ac:dyDescent="0.25">
      <c r="A20" s="755" t="s">
        <v>589</v>
      </c>
      <c r="B20" s="756"/>
      <c r="C20" s="756"/>
      <c r="D20" s="756"/>
      <c r="E20" s="756"/>
      <c r="F20" s="756"/>
      <c r="G20" s="756"/>
      <c r="H20" s="756"/>
      <c r="I20" s="756"/>
      <c r="J20" s="755" t="s">
        <v>590</v>
      </c>
      <c r="K20" s="756"/>
      <c r="L20" s="756"/>
      <c r="M20" s="756"/>
      <c r="N20" s="756"/>
      <c r="O20" s="756"/>
      <c r="P20" s="756"/>
      <c r="Q20" s="756"/>
      <c r="R20" s="756"/>
      <c r="S20" s="10"/>
    </row>
    <row r="21" spans="1:19" x14ac:dyDescent="0.25">
      <c r="A21" s="736" t="s">
        <v>88</v>
      </c>
      <c r="B21" s="737"/>
      <c r="C21" s="201">
        <f>'Óvoda be'!F216-'Óvoda be'!F230</f>
        <v>81506291</v>
      </c>
      <c r="D21" s="201">
        <f>'Óvoda be'!G216-'Óvoda be'!G230</f>
        <v>81506291</v>
      </c>
      <c r="E21" s="201">
        <f>'Óvoda be'!H216-'Óvoda be'!H230</f>
        <v>81749024.200000003</v>
      </c>
      <c r="F21" s="201">
        <f>'Óvoda be'!I216-'Óvoda be'!I230</f>
        <v>82156545.346666664</v>
      </c>
      <c r="G21" s="201">
        <f>'Óvoda be'!J216-'Óvoda be'!J230</f>
        <v>81511474</v>
      </c>
      <c r="H21" s="201">
        <f>'Óvoda be'!K216-'Óvoda be'!K230</f>
        <v>81898320</v>
      </c>
      <c r="I21" s="8">
        <f>'Óvoda be'!L216-'Óvoda be'!L230</f>
        <v>81898320</v>
      </c>
      <c r="J21" s="736" t="s">
        <v>285</v>
      </c>
      <c r="K21" s="737"/>
      <c r="L21" s="201">
        <f>'Óvoda ki'!F225</f>
        <v>0</v>
      </c>
      <c r="M21" s="201">
        <f>'Óvoda ki'!G225</f>
        <v>0</v>
      </c>
      <c r="N21" s="201">
        <f>'Óvoda ki'!H225</f>
        <v>0</v>
      </c>
      <c r="O21" s="201">
        <f>'Óvoda ki'!I225</f>
        <v>0</v>
      </c>
      <c r="P21" s="201">
        <f>'Óvoda ki'!J225</f>
        <v>0</v>
      </c>
      <c r="Q21" s="201">
        <f>'Óvoda ki'!K225</f>
        <v>0</v>
      </c>
      <c r="R21" s="8">
        <f>'Óvoda ki'!L225</f>
        <v>0</v>
      </c>
      <c r="S21" s="9">
        <f>I21-R21</f>
        <v>81898320</v>
      </c>
    </row>
    <row r="22" spans="1:19" x14ac:dyDescent="0.25">
      <c r="A22" s="755" t="s">
        <v>591</v>
      </c>
      <c r="B22" s="756"/>
      <c r="C22" s="756"/>
      <c r="D22" s="756"/>
      <c r="E22" s="756"/>
      <c r="F22" s="756"/>
      <c r="G22" s="756"/>
      <c r="H22" s="756"/>
      <c r="I22" s="756"/>
      <c r="J22" s="755" t="s">
        <v>592</v>
      </c>
      <c r="K22" s="756"/>
      <c r="L22" s="756"/>
      <c r="M22" s="756"/>
      <c r="N22" s="756"/>
      <c r="O22" s="756"/>
      <c r="P22" s="756"/>
      <c r="Q22" s="756"/>
      <c r="R22" s="756"/>
      <c r="S22" s="10"/>
    </row>
    <row r="23" spans="1:19" ht="15.75" thickBot="1" x14ac:dyDescent="0.3">
      <c r="A23" s="728" t="s">
        <v>571</v>
      </c>
      <c r="B23" s="729"/>
      <c r="C23" s="63">
        <f t="shared" ref="C23:I23" si="19">C18+C21</f>
        <v>89238427</v>
      </c>
      <c r="D23" s="63">
        <f t="shared" si="19"/>
        <v>89240100</v>
      </c>
      <c r="E23" s="63">
        <f t="shared" si="19"/>
        <v>88979594.200000003</v>
      </c>
      <c r="F23" s="63">
        <f t="shared" si="19"/>
        <v>89387116.346666664</v>
      </c>
      <c r="G23" s="63">
        <f t="shared" ref="G23" si="20">G18+G21</f>
        <v>90189552</v>
      </c>
      <c r="H23" s="63">
        <f t="shared" si="19"/>
        <v>90692648</v>
      </c>
      <c r="I23" s="5">
        <f t="shared" si="19"/>
        <v>90208821</v>
      </c>
      <c r="J23" s="728" t="s">
        <v>571</v>
      </c>
      <c r="K23" s="729"/>
      <c r="L23" s="63">
        <f t="shared" ref="L23:S23" si="21">L18+L21</f>
        <v>89238427.269999996</v>
      </c>
      <c r="M23" s="63">
        <f t="shared" si="21"/>
        <v>89240100</v>
      </c>
      <c r="N23" s="63">
        <f t="shared" si="21"/>
        <v>88979593.960000008</v>
      </c>
      <c r="O23" s="63">
        <f t="shared" ref="O23:P23" si="22">O18+O21</f>
        <v>89387116.319999993</v>
      </c>
      <c r="P23" s="63">
        <f t="shared" si="22"/>
        <v>90189551.835999995</v>
      </c>
      <c r="Q23" s="63">
        <f t="shared" si="21"/>
        <v>90692648.25999999</v>
      </c>
      <c r="R23" s="5">
        <f t="shared" si="21"/>
        <v>88997807.25999999</v>
      </c>
      <c r="S23" s="6">
        <f t="shared" si="21"/>
        <v>1211013.7400000095</v>
      </c>
    </row>
    <row r="25" spans="1:19" x14ac:dyDescent="0.25">
      <c r="L25" s="203">
        <f>C23-L23</f>
        <v>-0.26999999582767487</v>
      </c>
      <c r="M25" s="203">
        <f>D23-M23</f>
        <v>0</v>
      </c>
      <c r="N25" s="203">
        <f>E23-N23</f>
        <v>0.23999999463558197</v>
      </c>
      <c r="O25" s="203">
        <f>F23-O23</f>
        <v>2.666667103767395E-2</v>
      </c>
      <c r="P25" s="203">
        <f t="shared" ref="P25:Q25" si="23">G23-P23</f>
        <v>0.164000004529953</v>
      </c>
      <c r="Q25" s="203">
        <f t="shared" si="23"/>
        <v>-0.25999999046325684</v>
      </c>
    </row>
    <row r="26" spans="1:19" x14ac:dyDescent="0.25">
      <c r="I26" s="203"/>
    </row>
    <row r="27" spans="1:19" x14ac:dyDescent="0.25">
      <c r="C27" s="203"/>
    </row>
    <row r="28" spans="1:19" x14ac:dyDescent="0.25">
      <c r="C28" s="203"/>
    </row>
    <row r="29" spans="1:19" x14ac:dyDescent="0.25">
      <c r="C29" s="203"/>
    </row>
    <row r="32" spans="1:19" x14ac:dyDescent="0.25">
      <c r="C32" s="203"/>
    </row>
    <row r="33" spans="3:11" x14ac:dyDescent="0.25">
      <c r="C33" s="203"/>
    </row>
    <row r="34" spans="3:11" x14ac:dyDescent="0.25">
      <c r="C34" s="203"/>
    </row>
    <row r="37" spans="3:11" x14ac:dyDescent="0.25">
      <c r="C37" s="203"/>
      <c r="K37" s="203"/>
    </row>
    <row r="38" spans="3:11" x14ac:dyDescent="0.25">
      <c r="C38" s="203"/>
    </row>
    <row r="39" spans="3:11" x14ac:dyDescent="0.25">
      <c r="C39" s="203"/>
    </row>
  </sheetData>
  <mergeCells count="48">
    <mergeCell ref="A1:S1"/>
    <mergeCell ref="A3:I3"/>
    <mergeCell ref="J3:R3"/>
    <mergeCell ref="S3:S4"/>
    <mergeCell ref="A4:B4"/>
    <mergeCell ref="J4:K4"/>
    <mergeCell ref="A5:A10"/>
    <mergeCell ref="J5:J10"/>
    <mergeCell ref="B7:B8"/>
    <mergeCell ref="C7:C8"/>
    <mergeCell ref="H7:H8"/>
    <mergeCell ref="I7:I8"/>
    <mergeCell ref="D7:D8"/>
    <mergeCell ref="E7:E8"/>
    <mergeCell ref="F7:F8"/>
    <mergeCell ref="G7:G8"/>
    <mergeCell ref="A11:A14"/>
    <mergeCell ref="J11:J14"/>
    <mergeCell ref="A15:B15"/>
    <mergeCell ref="J15:K15"/>
    <mergeCell ref="A16:I16"/>
    <mergeCell ref="J16:R17"/>
    <mergeCell ref="A17:B17"/>
    <mergeCell ref="S18:S19"/>
    <mergeCell ref="A20:I20"/>
    <mergeCell ref="J20:R20"/>
    <mergeCell ref="A21:B21"/>
    <mergeCell ref="J21:K21"/>
    <mergeCell ref="A18:B19"/>
    <mergeCell ref="C18:C19"/>
    <mergeCell ref="H18:H19"/>
    <mergeCell ref="I18:I19"/>
    <mergeCell ref="J18:K19"/>
    <mergeCell ref="L18:L19"/>
    <mergeCell ref="E18:E19"/>
    <mergeCell ref="N18:N19"/>
    <mergeCell ref="F18:F19"/>
    <mergeCell ref="O18:O19"/>
    <mergeCell ref="G18:G19"/>
    <mergeCell ref="A22:I22"/>
    <mergeCell ref="J22:R22"/>
    <mergeCell ref="A23:B23"/>
    <mergeCell ref="J23:K23"/>
    <mergeCell ref="Q18:Q19"/>
    <mergeCell ref="R18:R19"/>
    <mergeCell ref="D18:D19"/>
    <mergeCell ref="M18:M19"/>
    <mergeCell ref="P18:P19"/>
  </mergeCells>
  <printOptions horizontalCentered="1"/>
  <pageMargins left="0.23622047244094491" right="0.23622047244094491" top="0.74803149606299213" bottom="0.74803149606299213" header="0.31496062992125984" footer="0.31496062992125984"/>
  <pageSetup paperSize="8" orientation="landscape" horizont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429"/>
  <sheetViews>
    <sheetView workbookViewId="0">
      <pane xSplit="5" ySplit="4" topLeftCell="O84" activePane="bottomRight" state="frozen"/>
      <selection pane="topRight" activeCell="F1" sqref="F1"/>
      <selection pane="bottomLeft" activeCell="A5" sqref="A5"/>
      <selection pane="bottomRight" activeCell="AC239" sqref="AC239:AC240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2" width="11.7109375" style="12" customWidth="1"/>
    <col min="13" max="13" width="11.85546875" style="12" customWidth="1"/>
    <col min="14" max="14" width="13.5703125" style="12" customWidth="1"/>
    <col min="15" max="15" width="11" style="12" customWidth="1"/>
    <col min="16" max="16" width="10.7109375" style="12" customWidth="1"/>
    <col min="17" max="17" width="11.28515625" style="12" bestFit="1" customWidth="1"/>
    <col min="18" max="18" width="12.5703125" style="12" bestFit="1" customWidth="1"/>
    <col min="19" max="19" width="11.28515625" style="12" bestFit="1" customWidth="1"/>
    <col min="20" max="22" width="10.140625" style="12" bestFit="1" customWidth="1"/>
    <col min="23" max="23" width="11.85546875" style="12" bestFit="1" customWidth="1"/>
    <col min="24" max="29" width="10.140625" style="12" bestFit="1" customWidth="1"/>
    <col min="30" max="30" width="10.140625" style="50" bestFit="1" customWidth="1"/>
    <col min="31" max="31" width="10.42578125" style="17" bestFit="1" customWidth="1"/>
    <col min="32" max="16384" width="9.140625" style="17"/>
  </cols>
  <sheetData>
    <row r="1" spans="1:32" ht="15.75" thickBot="1" x14ac:dyDescent="0.3">
      <c r="AC1" s="11" t="s">
        <v>827</v>
      </c>
    </row>
    <row r="2" spans="1:32" ht="28.5" customHeight="1" x14ac:dyDescent="0.25">
      <c r="B2" s="774" t="s">
        <v>0</v>
      </c>
      <c r="C2" s="775"/>
      <c r="D2" s="775"/>
      <c r="E2" s="775"/>
      <c r="F2" s="76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0" t="s">
        <v>1119</v>
      </c>
      <c r="M2" s="781" t="s">
        <v>1120</v>
      </c>
      <c r="N2" s="781"/>
      <c r="O2" s="781"/>
      <c r="P2" s="782"/>
      <c r="Q2" s="764" t="s">
        <v>1121</v>
      </c>
      <c r="R2" s="775"/>
      <c r="S2" s="775"/>
      <c r="T2" s="775"/>
      <c r="U2" s="775"/>
      <c r="V2" s="775"/>
      <c r="W2" s="775"/>
      <c r="X2" s="775"/>
      <c r="Y2" s="775"/>
      <c r="Z2" s="775"/>
      <c r="AA2" s="775"/>
      <c r="AB2" s="775"/>
      <c r="AC2" s="828"/>
      <c r="AD2" s="263"/>
    </row>
    <row r="3" spans="1:32" ht="15" customHeight="1" x14ac:dyDescent="0.25">
      <c r="B3" s="776"/>
      <c r="C3" s="777"/>
      <c r="D3" s="777"/>
      <c r="E3" s="777"/>
      <c r="F3" s="765"/>
      <c r="G3" s="776"/>
      <c r="H3" s="776"/>
      <c r="I3" s="776"/>
      <c r="J3" s="794"/>
      <c r="K3" s="794"/>
      <c r="L3" s="891"/>
      <c r="M3" s="896" t="s">
        <v>849</v>
      </c>
      <c r="N3" s="789" t="s">
        <v>972</v>
      </c>
      <c r="O3" s="789" t="s">
        <v>975</v>
      </c>
      <c r="P3" s="787" t="s">
        <v>976</v>
      </c>
      <c r="Q3" s="829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0"/>
      <c r="AC3" s="831"/>
      <c r="AD3" s="263"/>
    </row>
    <row r="4" spans="1:32" ht="39" customHeight="1" thickBot="1" x14ac:dyDescent="0.3">
      <c r="B4" s="778"/>
      <c r="C4" s="779"/>
      <c r="D4" s="779"/>
      <c r="E4" s="779"/>
      <c r="F4" s="766"/>
      <c r="G4" s="778"/>
      <c r="H4" s="778"/>
      <c r="I4" s="778"/>
      <c r="J4" s="795"/>
      <c r="K4" s="795"/>
      <c r="L4" s="892"/>
      <c r="M4" s="897"/>
      <c r="N4" s="786"/>
      <c r="O4" s="786"/>
      <c r="P4" s="788"/>
      <c r="Q4" s="129" t="s">
        <v>593</v>
      </c>
      <c r="R4" s="64" t="s">
        <v>594</v>
      </c>
      <c r="S4" s="64" t="s">
        <v>595</v>
      </c>
      <c r="T4" s="81" t="s">
        <v>596</v>
      </c>
      <c r="U4" s="81" t="s">
        <v>597</v>
      </c>
      <c r="V4" s="505" t="s">
        <v>598</v>
      </c>
      <c r="W4" s="483" t="s">
        <v>1094</v>
      </c>
      <c r="X4" s="505" t="s">
        <v>599</v>
      </c>
      <c r="Y4" s="81" t="s">
        <v>600</v>
      </c>
      <c r="Z4" s="594" t="s">
        <v>601</v>
      </c>
      <c r="AA4" s="450" t="s">
        <v>602</v>
      </c>
      <c r="AB4" s="450" t="s">
        <v>603</v>
      </c>
      <c r="AC4" s="635" t="s">
        <v>604</v>
      </c>
      <c r="AD4" s="263"/>
    </row>
    <row r="5" spans="1:32" ht="15.75" thickBot="1" x14ac:dyDescent="0.3">
      <c r="B5" s="82" t="s">
        <v>1</v>
      </c>
      <c r="C5" s="770" t="s">
        <v>2</v>
      </c>
      <c r="D5" s="770"/>
      <c r="E5" s="771"/>
      <c r="F5" s="83">
        <f t="shared" ref="F5:K5" si="0">F6+F13+F14+F15+F26+F37</f>
        <v>0</v>
      </c>
      <c r="G5" s="596">
        <f t="shared" ref="G5:J5" si="1">G6+G13+G14+G15+G26+G37</f>
        <v>0</v>
      </c>
      <c r="H5" s="596">
        <f t="shared" si="1"/>
        <v>0</v>
      </c>
      <c r="I5" s="596">
        <f t="shared" si="1"/>
        <v>0</v>
      </c>
      <c r="J5" s="541">
        <f t="shared" si="1"/>
        <v>0</v>
      </c>
      <c r="K5" s="541">
        <f t="shared" si="0"/>
        <v>100000</v>
      </c>
      <c r="L5" s="355">
        <f>SUM(W5:AC5)</f>
        <v>100000</v>
      </c>
      <c r="M5" s="409">
        <f t="shared" ref="M5:AC5" si="2">M6+M13+M14+M15+M26+M37</f>
        <v>100000</v>
      </c>
      <c r="N5" s="85">
        <f t="shared" si="2"/>
        <v>0</v>
      </c>
      <c r="O5" s="85">
        <f t="shared" si="2"/>
        <v>0</v>
      </c>
      <c r="P5" s="86">
        <f t="shared" si="2"/>
        <v>0</v>
      </c>
      <c r="Q5" s="84">
        <f t="shared" si="2"/>
        <v>0</v>
      </c>
      <c r="R5" s="85">
        <f t="shared" si="2"/>
        <v>0</v>
      </c>
      <c r="S5" s="85">
        <f t="shared" si="2"/>
        <v>0</v>
      </c>
      <c r="T5" s="85">
        <f t="shared" si="2"/>
        <v>0</v>
      </c>
      <c r="U5" s="85">
        <f t="shared" si="2"/>
        <v>0</v>
      </c>
      <c r="V5" s="409">
        <f t="shared" si="2"/>
        <v>0</v>
      </c>
      <c r="W5" s="484">
        <f>SUM(Q5:V5)</f>
        <v>0</v>
      </c>
      <c r="X5" s="409">
        <f t="shared" si="2"/>
        <v>0</v>
      </c>
      <c r="Y5" s="85">
        <f t="shared" si="2"/>
        <v>0</v>
      </c>
      <c r="Z5" s="88">
        <f t="shared" si="2"/>
        <v>0</v>
      </c>
      <c r="AA5" s="88">
        <f t="shared" si="2"/>
        <v>0</v>
      </c>
      <c r="AB5" s="88">
        <f t="shared" si="2"/>
        <v>0</v>
      </c>
      <c r="AC5" s="89">
        <f t="shared" si="2"/>
        <v>100000</v>
      </c>
      <c r="AD5" s="51"/>
      <c r="AF5" s="168"/>
    </row>
    <row r="6" spans="1:32" s="18" customFormat="1" hidden="1" x14ac:dyDescent="0.25">
      <c r="A6" s="125"/>
      <c r="B6" s="122" t="s">
        <v>716</v>
      </c>
      <c r="C6" s="772" t="s">
        <v>3</v>
      </c>
      <c r="D6" s="773"/>
      <c r="E6" s="773"/>
      <c r="F6" s="115">
        <f t="shared" ref="F6:K6" si="3">F7+F8+F9+F10+F11+F12</f>
        <v>0</v>
      </c>
      <c r="G6" s="597">
        <f t="shared" ref="G6:J6" si="4">G7+G8+G9+G10+G11+G12</f>
        <v>0</v>
      </c>
      <c r="H6" s="597">
        <f t="shared" si="4"/>
        <v>0</v>
      </c>
      <c r="I6" s="597">
        <f t="shared" si="4"/>
        <v>0</v>
      </c>
      <c r="J6" s="542">
        <f t="shared" si="4"/>
        <v>0</v>
      </c>
      <c r="K6" s="542">
        <f t="shared" si="3"/>
        <v>0</v>
      </c>
      <c r="L6" s="356">
        <f t="shared" ref="L6:L69" si="5">SUM(W6:AC6)</f>
        <v>0</v>
      </c>
      <c r="M6" s="410">
        <f t="shared" ref="M6:AC6" si="6">M7+M8+M9+M10+M11+M12</f>
        <v>0</v>
      </c>
      <c r="N6" s="117">
        <f t="shared" si="6"/>
        <v>0</v>
      </c>
      <c r="O6" s="117">
        <f t="shared" si="6"/>
        <v>0</v>
      </c>
      <c r="P6" s="118">
        <f t="shared" si="6"/>
        <v>0</v>
      </c>
      <c r="Q6" s="116">
        <f t="shared" si="6"/>
        <v>0</v>
      </c>
      <c r="R6" s="117">
        <f t="shared" si="6"/>
        <v>0</v>
      </c>
      <c r="S6" s="117">
        <f t="shared" si="6"/>
        <v>0</v>
      </c>
      <c r="T6" s="117">
        <f t="shared" si="6"/>
        <v>0</v>
      </c>
      <c r="U6" s="117">
        <f t="shared" si="6"/>
        <v>0</v>
      </c>
      <c r="V6" s="410">
        <f t="shared" si="6"/>
        <v>0</v>
      </c>
      <c r="W6" s="485">
        <f t="shared" ref="W6:W69" si="7">SUM(Q6:V6)</f>
        <v>0</v>
      </c>
      <c r="X6" s="410">
        <f t="shared" si="6"/>
        <v>0</v>
      </c>
      <c r="Y6" s="117">
        <f t="shared" si="6"/>
        <v>0</v>
      </c>
      <c r="Z6" s="120">
        <f t="shared" si="6"/>
        <v>0</v>
      </c>
      <c r="AA6" s="120">
        <f t="shared" si="6"/>
        <v>0</v>
      </c>
      <c r="AB6" s="120">
        <f t="shared" si="6"/>
        <v>0</v>
      </c>
      <c r="AC6" s="121">
        <f t="shared" si="6"/>
        <v>0</v>
      </c>
      <c r="AD6" s="51"/>
      <c r="AF6" s="168"/>
    </row>
    <row r="7" spans="1:32" hidden="1" x14ac:dyDescent="0.25">
      <c r="A7" s="125" t="s">
        <v>4</v>
      </c>
      <c r="B7" s="52" t="s">
        <v>717</v>
      </c>
      <c r="C7" s="265" t="s">
        <v>5</v>
      </c>
      <c r="D7" s="266"/>
      <c r="E7" s="232"/>
      <c r="F7" s="78"/>
      <c r="G7" s="595"/>
      <c r="H7" s="595"/>
      <c r="I7" s="595"/>
      <c r="J7" s="543"/>
      <c r="K7" s="543"/>
      <c r="L7" s="357">
        <f t="shared" si="5"/>
        <v>0</v>
      </c>
      <c r="M7" s="413"/>
      <c r="N7" s="13"/>
      <c r="O7" s="13"/>
      <c r="P7" s="76"/>
      <c r="Q7" s="75"/>
      <c r="R7" s="13"/>
      <c r="S7" s="13"/>
      <c r="T7" s="13"/>
      <c r="U7" s="13"/>
      <c r="V7" s="413"/>
      <c r="W7" s="488">
        <f t="shared" si="7"/>
        <v>0</v>
      </c>
      <c r="X7" s="413"/>
      <c r="Y7" s="13"/>
      <c r="Z7" s="80"/>
      <c r="AA7" s="80"/>
      <c r="AB7" s="80"/>
      <c r="AC7" s="45"/>
      <c r="AD7" s="55"/>
      <c r="AE7" s="168"/>
      <c r="AF7" s="168"/>
    </row>
    <row r="8" spans="1:32" hidden="1" x14ac:dyDescent="0.25">
      <c r="A8" s="125" t="s">
        <v>6</v>
      </c>
      <c r="B8" s="52" t="s">
        <v>718</v>
      </c>
      <c r="C8" s="166" t="s">
        <v>790</v>
      </c>
      <c r="D8" s="266"/>
      <c r="E8" s="232"/>
      <c r="F8" s="78"/>
      <c r="G8" s="595"/>
      <c r="H8" s="595"/>
      <c r="I8" s="595"/>
      <c r="J8" s="543"/>
      <c r="K8" s="543"/>
      <c r="L8" s="357">
        <f t="shared" si="5"/>
        <v>0</v>
      </c>
      <c r="M8" s="413"/>
      <c r="N8" s="13"/>
      <c r="O8" s="13"/>
      <c r="P8" s="76"/>
      <c r="Q8" s="75"/>
      <c r="R8" s="13"/>
      <c r="S8" s="13"/>
      <c r="T8" s="13"/>
      <c r="U8" s="13"/>
      <c r="V8" s="413"/>
      <c r="W8" s="488">
        <f t="shared" si="7"/>
        <v>0</v>
      </c>
      <c r="X8" s="413"/>
      <c r="Y8" s="13"/>
      <c r="Z8" s="80"/>
      <c r="AA8" s="80"/>
      <c r="AB8" s="80"/>
      <c r="AC8" s="45"/>
      <c r="AD8" s="55"/>
      <c r="AE8" s="168"/>
      <c r="AF8" s="168"/>
    </row>
    <row r="9" spans="1:32" ht="25.5" hidden="1" customHeight="1" x14ac:dyDescent="0.25">
      <c r="A9" s="125" t="s">
        <v>7</v>
      </c>
      <c r="B9" s="52" t="s">
        <v>719</v>
      </c>
      <c r="C9" s="767" t="s">
        <v>8</v>
      </c>
      <c r="D9" s="768"/>
      <c r="E9" s="769"/>
      <c r="F9" s="78"/>
      <c r="G9" s="595"/>
      <c r="H9" s="595"/>
      <c r="I9" s="595"/>
      <c r="J9" s="543"/>
      <c r="K9" s="543"/>
      <c r="L9" s="357">
        <f t="shared" si="5"/>
        <v>0</v>
      </c>
      <c r="M9" s="413"/>
      <c r="N9" s="13"/>
      <c r="O9" s="13"/>
      <c r="P9" s="76"/>
      <c r="Q9" s="75"/>
      <c r="R9" s="13"/>
      <c r="S9" s="13"/>
      <c r="T9" s="13"/>
      <c r="U9" s="13"/>
      <c r="V9" s="413"/>
      <c r="W9" s="488">
        <f t="shared" si="7"/>
        <v>0</v>
      </c>
      <c r="X9" s="413"/>
      <c r="Y9" s="13"/>
      <c r="Z9" s="80"/>
      <c r="AA9" s="80"/>
      <c r="AB9" s="80"/>
      <c r="AC9" s="45"/>
      <c r="AD9" s="55"/>
      <c r="AE9" s="168"/>
      <c r="AF9" s="168"/>
    </row>
    <row r="10" spans="1:32" hidden="1" x14ac:dyDescent="0.25">
      <c r="A10" s="125" t="s">
        <v>9</v>
      </c>
      <c r="B10" s="52" t="s">
        <v>720</v>
      </c>
      <c r="C10" s="166" t="s">
        <v>10</v>
      </c>
      <c r="D10" s="266"/>
      <c r="E10" s="232"/>
      <c r="F10" s="78"/>
      <c r="G10" s="595"/>
      <c r="H10" s="595"/>
      <c r="I10" s="595"/>
      <c r="J10" s="543"/>
      <c r="K10" s="543"/>
      <c r="L10" s="357">
        <f t="shared" si="5"/>
        <v>0</v>
      </c>
      <c r="M10" s="413"/>
      <c r="N10" s="13"/>
      <c r="O10" s="13"/>
      <c r="P10" s="76"/>
      <c r="Q10" s="75"/>
      <c r="R10" s="13"/>
      <c r="S10" s="13"/>
      <c r="T10" s="13"/>
      <c r="U10" s="13"/>
      <c r="V10" s="413"/>
      <c r="W10" s="488">
        <f t="shared" si="7"/>
        <v>0</v>
      </c>
      <c r="X10" s="413"/>
      <c r="Y10" s="13"/>
      <c r="Z10" s="80"/>
      <c r="AA10" s="80"/>
      <c r="AB10" s="80"/>
      <c r="AC10" s="45"/>
      <c r="AD10" s="55"/>
      <c r="AE10" s="168"/>
      <c r="AF10" s="168"/>
    </row>
    <row r="11" spans="1:32" hidden="1" x14ac:dyDescent="0.25">
      <c r="A11" s="125" t="s">
        <v>11</v>
      </c>
      <c r="B11" s="52" t="s">
        <v>721</v>
      </c>
      <c r="C11" s="166" t="s">
        <v>791</v>
      </c>
      <c r="D11" s="266"/>
      <c r="E11" s="232"/>
      <c r="F11" s="78"/>
      <c r="G11" s="595"/>
      <c r="H11" s="595"/>
      <c r="I11" s="595"/>
      <c r="J11" s="543"/>
      <c r="K11" s="543"/>
      <c r="L11" s="357">
        <f t="shared" si="5"/>
        <v>0</v>
      </c>
      <c r="M11" s="413"/>
      <c r="N11" s="13"/>
      <c r="O11" s="13"/>
      <c r="P11" s="76"/>
      <c r="Q11" s="187"/>
      <c r="R11" s="13"/>
      <c r="S11" s="13"/>
      <c r="T11" s="13"/>
      <c r="U11" s="13"/>
      <c r="V11" s="413"/>
      <c r="W11" s="488">
        <f t="shared" si="7"/>
        <v>0</v>
      </c>
      <c r="X11" s="413"/>
      <c r="Y11" s="13"/>
      <c r="Z11" s="80"/>
      <c r="AA11" s="80"/>
      <c r="AB11" s="80"/>
      <c r="AC11" s="45"/>
      <c r="AD11" s="55"/>
      <c r="AE11" s="168"/>
      <c r="AF11" s="168"/>
    </row>
    <row r="12" spans="1:32" hidden="1" x14ac:dyDescent="0.25">
      <c r="A12" s="125" t="s">
        <v>12</v>
      </c>
      <c r="B12" s="52" t="s">
        <v>722</v>
      </c>
      <c r="C12" s="166" t="s">
        <v>13</v>
      </c>
      <c r="D12" s="266"/>
      <c r="E12" s="232"/>
      <c r="F12" s="78"/>
      <c r="G12" s="595"/>
      <c r="H12" s="595"/>
      <c r="I12" s="595"/>
      <c r="J12" s="543"/>
      <c r="K12" s="543"/>
      <c r="L12" s="357">
        <f t="shared" si="5"/>
        <v>0</v>
      </c>
      <c r="M12" s="413"/>
      <c r="N12" s="13"/>
      <c r="O12" s="13"/>
      <c r="P12" s="76"/>
      <c r="Q12" s="75"/>
      <c r="R12" s="13"/>
      <c r="S12" s="13"/>
      <c r="T12" s="13"/>
      <c r="U12" s="13"/>
      <c r="V12" s="413"/>
      <c r="W12" s="488">
        <f t="shared" si="7"/>
        <v>0</v>
      </c>
      <c r="X12" s="413"/>
      <c r="Y12" s="13"/>
      <c r="Z12" s="80"/>
      <c r="AA12" s="80"/>
      <c r="AB12" s="80"/>
      <c r="AC12" s="45"/>
      <c r="AD12" s="55"/>
      <c r="AE12" s="168"/>
      <c r="AF12" s="168"/>
    </row>
    <row r="13" spans="1:32" s="18" customFormat="1" hidden="1" x14ac:dyDescent="0.25">
      <c r="A13" s="125" t="s">
        <v>14</v>
      </c>
      <c r="B13" s="90" t="s">
        <v>723</v>
      </c>
      <c r="C13" s="799" t="s">
        <v>393</v>
      </c>
      <c r="D13" s="800"/>
      <c r="E13" s="800"/>
      <c r="F13" s="91"/>
      <c r="G13" s="598"/>
      <c r="H13" s="598"/>
      <c r="I13" s="598"/>
      <c r="J13" s="544"/>
      <c r="K13" s="544"/>
      <c r="L13" s="358">
        <f t="shared" si="5"/>
        <v>0</v>
      </c>
      <c r="M13" s="412"/>
      <c r="N13" s="93"/>
      <c r="O13" s="93"/>
      <c r="P13" s="94"/>
      <c r="Q13" s="92"/>
      <c r="R13" s="93"/>
      <c r="S13" s="93"/>
      <c r="T13" s="93"/>
      <c r="U13" s="93"/>
      <c r="V13" s="412"/>
      <c r="W13" s="487">
        <f t="shared" si="7"/>
        <v>0</v>
      </c>
      <c r="X13" s="412"/>
      <c r="Y13" s="93"/>
      <c r="Z13" s="96"/>
      <c r="AA13" s="96"/>
      <c r="AB13" s="96"/>
      <c r="AC13" s="97"/>
      <c r="AD13" s="51"/>
      <c r="AE13" s="168"/>
      <c r="AF13" s="168"/>
    </row>
    <row r="14" spans="1:32" s="18" customFormat="1" ht="25.5" hidden="1" customHeight="1" x14ac:dyDescent="0.25">
      <c r="A14" s="125" t="s">
        <v>15</v>
      </c>
      <c r="B14" s="90" t="s">
        <v>724</v>
      </c>
      <c r="C14" s="796" t="s">
        <v>350</v>
      </c>
      <c r="D14" s="797"/>
      <c r="E14" s="797"/>
      <c r="F14" s="91"/>
      <c r="G14" s="598"/>
      <c r="H14" s="598"/>
      <c r="I14" s="598"/>
      <c r="J14" s="544"/>
      <c r="K14" s="544"/>
      <c r="L14" s="358">
        <f t="shared" si="5"/>
        <v>0</v>
      </c>
      <c r="M14" s="412"/>
      <c r="N14" s="93"/>
      <c r="O14" s="93"/>
      <c r="P14" s="94"/>
      <c r="Q14" s="92"/>
      <c r="R14" s="93"/>
      <c r="S14" s="93"/>
      <c r="T14" s="93"/>
      <c r="U14" s="93"/>
      <c r="V14" s="412"/>
      <c r="W14" s="487">
        <f t="shared" si="7"/>
        <v>0</v>
      </c>
      <c r="X14" s="412"/>
      <c r="Y14" s="93"/>
      <c r="Z14" s="96"/>
      <c r="AA14" s="96"/>
      <c r="AB14" s="96"/>
      <c r="AC14" s="97"/>
      <c r="AD14" s="51"/>
      <c r="AE14" s="168"/>
      <c r="AF14" s="168"/>
    </row>
    <row r="15" spans="1:32" s="18" customFormat="1" ht="25.5" hidden="1" customHeight="1" x14ac:dyDescent="0.25">
      <c r="A15" s="125" t="s">
        <v>16</v>
      </c>
      <c r="B15" s="90" t="s">
        <v>725</v>
      </c>
      <c r="C15" s="796" t="s">
        <v>608</v>
      </c>
      <c r="D15" s="797"/>
      <c r="E15" s="797"/>
      <c r="F15" s="91">
        <f t="shared" ref="F15:K15" si="8">F16+F17+F18+F19+F20+F21+F22+F23+F24+F25</f>
        <v>0</v>
      </c>
      <c r="G15" s="598">
        <f t="shared" ref="G15:J15" si="9">G16+G17+G18+G19+G20+G21+G22+G23+G24+G25</f>
        <v>0</v>
      </c>
      <c r="H15" s="598">
        <f t="shared" si="9"/>
        <v>0</v>
      </c>
      <c r="I15" s="598">
        <f t="shared" si="9"/>
        <v>0</v>
      </c>
      <c r="J15" s="544">
        <f t="shared" si="9"/>
        <v>0</v>
      </c>
      <c r="K15" s="544">
        <f t="shared" si="8"/>
        <v>0</v>
      </c>
      <c r="L15" s="358">
        <f t="shared" si="5"/>
        <v>0</v>
      </c>
      <c r="M15" s="412">
        <f t="shared" ref="M15:P15" si="10">M16+M17+M18+M19+M20+M21+M22+M23+M24+M25</f>
        <v>0</v>
      </c>
      <c r="N15" s="93">
        <f t="shared" ref="N15:O15" si="11">N16+N17+N18+N19+N20+N21+N22+N23+N24+N25</f>
        <v>0</v>
      </c>
      <c r="O15" s="93">
        <f t="shared" si="11"/>
        <v>0</v>
      </c>
      <c r="P15" s="94">
        <f t="shared" si="10"/>
        <v>0</v>
      </c>
      <c r="Q15" s="92">
        <f>Q16+Q17+Q18+Q19+Q20+Q21+Q22+Q23+Q24+Q25</f>
        <v>0</v>
      </c>
      <c r="R15" s="93">
        <f t="shared" ref="R15:AC15" si="12">R16+R17+R18+R19+R20+R21+R22+R23+R24+R25</f>
        <v>0</v>
      </c>
      <c r="S15" s="93">
        <f t="shared" si="12"/>
        <v>0</v>
      </c>
      <c r="T15" s="93">
        <f t="shared" si="12"/>
        <v>0</v>
      </c>
      <c r="U15" s="93">
        <f t="shared" si="12"/>
        <v>0</v>
      </c>
      <c r="V15" s="412">
        <f t="shared" si="12"/>
        <v>0</v>
      </c>
      <c r="W15" s="487">
        <f t="shared" si="7"/>
        <v>0</v>
      </c>
      <c r="X15" s="412">
        <f t="shared" si="12"/>
        <v>0</v>
      </c>
      <c r="Y15" s="93">
        <f t="shared" si="12"/>
        <v>0</v>
      </c>
      <c r="Z15" s="96">
        <f t="shared" si="12"/>
        <v>0</v>
      </c>
      <c r="AA15" s="96">
        <f t="shared" si="12"/>
        <v>0</v>
      </c>
      <c r="AB15" s="96">
        <f t="shared" si="12"/>
        <v>0</v>
      </c>
      <c r="AC15" s="97">
        <f t="shared" si="12"/>
        <v>0</v>
      </c>
      <c r="AD15" s="51"/>
      <c r="AE15" s="168"/>
      <c r="AF15" s="168"/>
    </row>
    <row r="16" spans="1:32" ht="25.5" hidden="1" customHeight="1" x14ac:dyDescent="0.25">
      <c r="B16" s="54"/>
      <c r="C16" s="267"/>
      <c r="D16" s="798" t="s">
        <v>443</v>
      </c>
      <c r="E16" s="798"/>
      <c r="F16" s="77"/>
      <c r="G16" s="599"/>
      <c r="H16" s="599"/>
      <c r="I16" s="599"/>
      <c r="J16" s="545"/>
      <c r="K16" s="545"/>
      <c r="L16" s="359">
        <f t="shared" si="5"/>
        <v>0</v>
      </c>
      <c r="M16" s="414"/>
      <c r="N16" s="1"/>
      <c r="O16" s="1"/>
      <c r="P16" s="74"/>
      <c r="Q16" s="73"/>
      <c r="R16" s="1"/>
      <c r="S16" s="1"/>
      <c r="T16" s="1"/>
      <c r="U16" s="1"/>
      <c r="V16" s="414"/>
      <c r="W16" s="489">
        <f t="shared" si="7"/>
        <v>0</v>
      </c>
      <c r="X16" s="414"/>
      <c r="Y16" s="1"/>
      <c r="Z16" s="79"/>
      <c r="AA16" s="79"/>
      <c r="AB16" s="79"/>
      <c r="AC16" s="44"/>
      <c r="AD16" s="55"/>
      <c r="AE16" s="168"/>
      <c r="AF16" s="168"/>
    </row>
    <row r="17" spans="1:32" hidden="1" x14ac:dyDescent="0.25">
      <c r="B17" s="54"/>
      <c r="C17" s="267"/>
      <c r="D17" s="801" t="s">
        <v>467</v>
      </c>
      <c r="E17" s="801"/>
      <c r="F17" s="77"/>
      <c r="G17" s="599"/>
      <c r="H17" s="599"/>
      <c r="I17" s="599"/>
      <c r="J17" s="545"/>
      <c r="K17" s="545"/>
      <c r="L17" s="359">
        <f t="shared" si="5"/>
        <v>0</v>
      </c>
      <c r="M17" s="414"/>
      <c r="N17" s="1"/>
      <c r="O17" s="1"/>
      <c r="P17" s="74"/>
      <c r="Q17" s="73"/>
      <c r="R17" s="1"/>
      <c r="S17" s="1"/>
      <c r="T17" s="1"/>
      <c r="U17" s="1"/>
      <c r="V17" s="414"/>
      <c r="W17" s="489">
        <f t="shared" si="7"/>
        <v>0</v>
      </c>
      <c r="X17" s="414"/>
      <c r="Y17" s="1"/>
      <c r="Z17" s="79"/>
      <c r="AA17" s="79"/>
      <c r="AB17" s="79"/>
      <c r="AC17" s="44"/>
      <c r="AD17" s="55"/>
      <c r="AE17" s="168"/>
      <c r="AF17" s="168"/>
    </row>
    <row r="18" spans="1:32" hidden="1" x14ac:dyDescent="0.25">
      <c r="B18" s="54"/>
      <c r="C18" s="267"/>
      <c r="D18" s="801" t="s">
        <v>444</v>
      </c>
      <c r="E18" s="801"/>
      <c r="F18" s="77"/>
      <c r="G18" s="599"/>
      <c r="H18" s="599"/>
      <c r="I18" s="599"/>
      <c r="J18" s="545"/>
      <c r="K18" s="545"/>
      <c r="L18" s="359">
        <f t="shared" si="5"/>
        <v>0</v>
      </c>
      <c r="M18" s="414"/>
      <c r="N18" s="1"/>
      <c r="O18" s="1"/>
      <c r="P18" s="74"/>
      <c r="Q18" s="73"/>
      <c r="R18" s="1"/>
      <c r="S18" s="1"/>
      <c r="T18" s="1"/>
      <c r="U18" s="1"/>
      <c r="V18" s="414"/>
      <c r="W18" s="489">
        <f t="shared" si="7"/>
        <v>0</v>
      </c>
      <c r="X18" s="414"/>
      <c r="Y18" s="1"/>
      <c r="Z18" s="79"/>
      <c r="AA18" s="79"/>
      <c r="AB18" s="79"/>
      <c r="AC18" s="44"/>
      <c r="AD18" s="55"/>
      <c r="AE18" s="168"/>
      <c r="AF18" s="168"/>
    </row>
    <row r="19" spans="1:32" ht="25.5" hidden="1" customHeight="1" x14ac:dyDescent="0.25">
      <c r="B19" s="54"/>
      <c r="C19" s="267"/>
      <c r="D19" s="798" t="s">
        <v>445</v>
      </c>
      <c r="E19" s="798"/>
      <c r="F19" s="77"/>
      <c r="G19" s="599"/>
      <c r="H19" s="599"/>
      <c r="I19" s="599"/>
      <c r="J19" s="545"/>
      <c r="K19" s="545"/>
      <c r="L19" s="359">
        <f t="shared" si="5"/>
        <v>0</v>
      </c>
      <c r="M19" s="414"/>
      <c r="N19" s="1"/>
      <c r="O19" s="1"/>
      <c r="P19" s="74"/>
      <c r="Q19" s="73"/>
      <c r="R19" s="1"/>
      <c r="S19" s="1"/>
      <c r="T19" s="1"/>
      <c r="U19" s="1"/>
      <c r="V19" s="414"/>
      <c r="W19" s="489">
        <f t="shared" si="7"/>
        <v>0</v>
      </c>
      <c r="X19" s="414"/>
      <c r="Y19" s="1"/>
      <c r="Z19" s="79"/>
      <c r="AA19" s="79"/>
      <c r="AB19" s="79"/>
      <c r="AC19" s="44"/>
      <c r="AD19" s="55"/>
      <c r="AE19" s="168"/>
      <c r="AF19" s="168"/>
    </row>
    <row r="20" spans="1:32" hidden="1" x14ac:dyDescent="0.25">
      <c r="B20" s="54"/>
      <c r="C20" s="267"/>
      <c r="D20" s="801" t="s">
        <v>446</v>
      </c>
      <c r="E20" s="801"/>
      <c r="F20" s="77"/>
      <c r="G20" s="599"/>
      <c r="H20" s="599"/>
      <c r="I20" s="599"/>
      <c r="J20" s="545"/>
      <c r="K20" s="545"/>
      <c r="L20" s="359">
        <f t="shared" si="5"/>
        <v>0</v>
      </c>
      <c r="M20" s="414"/>
      <c r="N20" s="1"/>
      <c r="O20" s="1"/>
      <c r="P20" s="74"/>
      <c r="Q20" s="73"/>
      <c r="R20" s="1"/>
      <c r="S20" s="1"/>
      <c r="T20" s="1"/>
      <c r="U20" s="1"/>
      <c r="V20" s="414"/>
      <c r="W20" s="489">
        <f t="shared" si="7"/>
        <v>0</v>
      </c>
      <c r="X20" s="414"/>
      <c r="Y20" s="1"/>
      <c r="Z20" s="79"/>
      <c r="AA20" s="79"/>
      <c r="AB20" s="79"/>
      <c r="AC20" s="44"/>
      <c r="AD20" s="55"/>
      <c r="AE20" s="168"/>
      <c r="AF20" s="168"/>
    </row>
    <row r="21" spans="1:32" hidden="1" x14ac:dyDescent="0.25">
      <c r="B21" s="54"/>
      <c r="C21" s="267"/>
      <c r="D21" s="801" t="s">
        <v>792</v>
      </c>
      <c r="E21" s="801"/>
      <c r="F21" s="77"/>
      <c r="G21" s="599"/>
      <c r="H21" s="599"/>
      <c r="I21" s="599"/>
      <c r="J21" s="545"/>
      <c r="K21" s="545"/>
      <c r="L21" s="359">
        <f t="shared" si="5"/>
        <v>0</v>
      </c>
      <c r="M21" s="414"/>
      <c r="N21" s="1"/>
      <c r="O21" s="1"/>
      <c r="P21" s="74"/>
      <c r="Q21" s="73"/>
      <c r="R21" s="1"/>
      <c r="S21" s="1"/>
      <c r="T21" s="1"/>
      <c r="U21" s="1"/>
      <c r="V21" s="414"/>
      <c r="W21" s="489">
        <f t="shared" si="7"/>
        <v>0</v>
      </c>
      <c r="X21" s="414"/>
      <c r="Y21" s="1"/>
      <c r="Z21" s="79"/>
      <c r="AA21" s="79"/>
      <c r="AB21" s="79"/>
      <c r="AC21" s="44"/>
      <c r="AD21" s="55"/>
      <c r="AE21" s="168"/>
      <c r="AF21" s="168"/>
    </row>
    <row r="22" spans="1:32" ht="25.5" hidden="1" customHeight="1" x14ac:dyDescent="0.25">
      <c r="B22" s="54"/>
      <c r="C22" s="267"/>
      <c r="D22" s="798" t="s">
        <v>447</v>
      </c>
      <c r="E22" s="798"/>
      <c r="F22" s="77"/>
      <c r="G22" s="599"/>
      <c r="H22" s="599"/>
      <c r="I22" s="599"/>
      <c r="J22" s="545"/>
      <c r="K22" s="545"/>
      <c r="L22" s="359">
        <f t="shared" si="5"/>
        <v>0</v>
      </c>
      <c r="M22" s="414"/>
      <c r="N22" s="1"/>
      <c r="O22" s="1"/>
      <c r="P22" s="74"/>
      <c r="Q22" s="73"/>
      <c r="R22" s="1"/>
      <c r="S22" s="1"/>
      <c r="T22" s="1"/>
      <c r="U22" s="1"/>
      <c r="V22" s="414"/>
      <c r="W22" s="489">
        <f t="shared" si="7"/>
        <v>0</v>
      </c>
      <c r="X22" s="414"/>
      <c r="Y22" s="1"/>
      <c r="Z22" s="79"/>
      <c r="AA22" s="79"/>
      <c r="AB22" s="79"/>
      <c r="AC22" s="44"/>
      <c r="AD22" s="55"/>
      <c r="AE22" s="168"/>
      <c r="AF22" s="168"/>
    </row>
    <row r="23" spans="1:32" ht="25.5" hidden="1" customHeight="1" x14ac:dyDescent="0.25">
      <c r="B23" s="54"/>
      <c r="C23" s="267"/>
      <c r="D23" s="798" t="s">
        <v>448</v>
      </c>
      <c r="E23" s="798"/>
      <c r="F23" s="77"/>
      <c r="G23" s="599"/>
      <c r="H23" s="599"/>
      <c r="I23" s="599"/>
      <c r="J23" s="545"/>
      <c r="K23" s="545"/>
      <c r="L23" s="359">
        <f t="shared" si="5"/>
        <v>0</v>
      </c>
      <c r="M23" s="414"/>
      <c r="N23" s="1"/>
      <c r="O23" s="1"/>
      <c r="P23" s="74"/>
      <c r="Q23" s="73"/>
      <c r="R23" s="1"/>
      <c r="S23" s="1"/>
      <c r="T23" s="1"/>
      <c r="U23" s="1"/>
      <c r="V23" s="414"/>
      <c r="W23" s="489">
        <f t="shared" si="7"/>
        <v>0</v>
      </c>
      <c r="X23" s="414"/>
      <c r="Y23" s="1"/>
      <c r="Z23" s="79"/>
      <c r="AA23" s="79"/>
      <c r="AB23" s="79"/>
      <c r="AC23" s="44"/>
      <c r="AD23" s="55"/>
      <c r="AE23" s="168"/>
      <c r="AF23" s="168"/>
    </row>
    <row r="24" spans="1:32" ht="25.5" hidden="1" customHeight="1" x14ac:dyDescent="0.25">
      <c r="B24" s="54"/>
      <c r="C24" s="267"/>
      <c r="D24" s="798" t="s">
        <v>449</v>
      </c>
      <c r="E24" s="798"/>
      <c r="F24" s="77"/>
      <c r="G24" s="599"/>
      <c r="H24" s="599"/>
      <c r="I24" s="599"/>
      <c r="J24" s="545"/>
      <c r="K24" s="545"/>
      <c r="L24" s="359">
        <f t="shared" si="5"/>
        <v>0</v>
      </c>
      <c r="M24" s="414"/>
      <c r="N24" s="1"/>
      <c r="O24" s="1"/>
      <c r="P24" s="74"/>
      <c r="Q24" s="73"/>
      <c r="R24" s="1"/>
      <c r="S24" s="1"/>
      <c r="T24" s="1"/>
      <c r="U24" s="1"/>
      <c r="V24" s="414"/>
      <c r="W24" s="489">
        <f t="shared" si="7"/>
        <v>0</v>
      </c>
      <c r="X24" s="414"/>
      <c r="Y24" s="1"/>
      <c r="Z24" s="79"/>
      <c r="AA24" s="79"/>
      <c r="AB24" s="79"/>
      <c r="AC24" s="44"/>
      <c r="AD24" s="55"/>
      <c r="AE24" s="168"/>
      <c r="AF24" s="168"/>
    </row>
    <row r="25" spans="1:32" ht="25.5" hidden="1" customHeight="1" x14ac:dyDescent="0.25">
      <c r="B25" s="54"/>
      <c r="C25" s="267"/>
      <c r="D25" s="798" t="s">
        <v>450</v>
      </c>
      <c r="E25" s="798"/>
      <c r="F25" s="77"/>
      <c r="G25" s="599"/>
      <c r="H25" s="599"/>
      <c r="I25" s="599"/>
      <c r="J25" s="545"/>
      <c r="K25" s="545"/>
      <c r="L25" s="359">
        <f t="shared" si="5"/>
        <v>0</v>
      </c>
      <c r="M25" s="414"/>
      <c r="N25" s="1"/>
      <c r="O25" s="1"/>
      <c r="P25" s="74"/>
      <c r="Q25" s="73"/>
      <c r="R25" s="1"/>
      <c r="S25" s="1"/>
      <c r="T25" s="1"/>
      <c r="U25" s="1"/>
      <c r="V25" s="414"/>
      <c r="W25" s="489">
        <f t="shared" si="7"/>
        <v>0</v>
      </c>
      <c r="X25" s="414"/>
      <c r="Y25" s="1"/>
      <c r="Z25" s="79"/>
      <c r="AA25" s="79"/>
      <c r="AB25" s="79"/>
      <c r="AC25" s="44"/>
      <c r="AD25" s="55"/>
      <c r="AE25" s="168"/>
      <c r="AF25" s="168"/>
    </row>
    <row r="26" spans="1:32" s="18" customFormat="1" hidden="1" x14ac:dyDescent="0.25">
      <c r="A26" s="125" t="s">
        <v>17</v>
      </c>
      <c r="B26" s="90" t="s">
        <v>726</v>
      </c>
      <c r="C26" s="796" t="s">
        <v>793</v>
      </c>
      <c r="D26" s="797"/>
      <c r="E26" s="797"/>
      <c r="F26" s="91">
        <f t="shared" ref="F26:K26" si="13">F27+F28+F29+F30+F31+F32+F33+F34+F35+F36</f>
        <v>0</v>
      </c>
      <c r="G26" s="598">
        <f t="shared" ref="G26:J26" si="14">G27+G28+G29+G30+G31+G32+G33+G34+G35+G36</f>
        <v>0</v>
      </c>
      <c r="H26" s="598">
        <f t="shared" si="14"/>
        <v>0</v>
      </c>
      <c r="I26" s="598">
        <f t="shared" si="14"/>
        <v>0</v>
      </c>
      <c r="J26" s="544">
        <f t="shared" si="14"/>
        <v>0</v>
      </c>
      <c r="K26" s="544">
        <f t="shared" si="13"/>
        <v>0</v>
      </c>
      <c r="L26" s="358">
        <f t="shared" si="5"/>
        <v>0</v>
      </c>
      <c r="M26" s="412">
        <f t="shared" ref="M26:P26" si="15">M27+M28+M29+M30+M31+M32+M33+M34+M35+M36</f>
        <v>0</v>
      </c>
      <c r="N26" s="93">
        <f t="shared" ref="N26:O26" si="16">N27+N28+N29+N30+N31+N32+N33+N34+N35+N36</f>
        <v>0</v>
      </c>
      <c r="O26" s="93">
        <f t="shared" si="16"/>
        <v>0</v>
      </c>
      <c r="P26" s="94">
        <f t="shared" si="15"/>
        <v>0</v>
      </c>
      <c r="Q26" s="92">
        <f>Q27+Q28+Q29+Q30+Q31+Q32+Q33+Q34+Q35+Q36</f>
        <v>0</v>
      </c>
      <c r="R26" s="93">
        <f t="shared" ref="R26:AC26" si="17">R27+R28+R29+R30+R31+R32+R33+R34+R35+R36</f>
        <v>0</v>
      </c>
      <c r="S26" s="93">
        <f t="shared" si="17"/>
        <v>0</v>
      </c>
      <c r="T26" s="93">
        <f t="shared" si="17"/>
        <v>0</v>
      </c>
      <c r="U26" s="93">
        <f t="shared" si="17"/>
        <v>0</v>
      </c>
      <c r="V26" s="412">
        <f t="shared" si="17"/>
        <v>0</v>
      </c>
      <c r="W26" s="487">
        <f t="shared" si="7"/>
        <v>0</v>
      </c>
      <c r="X26" s="412">
        <f t="shared" si="17"/>
        <v>0</v>
      </c>
      <c r="Y26" s="93">
        <f t="shared" si="17"/>
        <v>0</v>
      </c>
      <c r="Z26" s="96">
        <f t="shared" si="17"/>
        <v>0</v>
      </c>
      <c r="AA26" s="96">
        <f t="shared" si="17"/>
        <v>0</v>
      </c>
      <c r="AB26" s="96">
        <f t="shared" si="17"/>
        <v>0</v>
      </c>
      <c r="AC26" s="97">
        <f t="shared" si="17"/>
        <v>0</v>
      </c>
      <c r="AD26" s="51"/>
      <c r="AE26" s="168"/>
      <c r="AF26" s="168"/>
    </row>
    <row r="27" spans="1:32" ht="25.5" hidden="1" customHeight="1" x14ac:dyDescent="0.25">
      <c r="B27" s="54"/>
      <c r="C27" s="267"/>
      <c r="D27" s="798" t="s">
        <v>451</v>
      </c>
      <c r="E27" s="798"/>
      <c r="F27" s="77"/>
      <c r="G27" s="599"/>
      <c r="H27" s="599"/>
      <c r="I27" s="599"/>
      <c r="J27" s="545"/>
      <c r="K27" s="545"/>
      <c r="L27" s="359">
        <f t="shared" si="5"/>
        <v>0</v>
      </c>
      <c r="M27" s="414"/>
      <c r="N27" s="1"/>
      <c r="O27" s="1"/>
      <c r="P27" s="74"/>
      <c r="Q27" s="73"/>
      <c r="R27" s="1"/>
      <c r="S27" s="1"/>
      <c r="T27" s="1"/>
      <c r="U27" s="1"/>
      <c r="V27" s="414"/>
      <c r="W27" s="489">
        <f t="shared" si="7"/>
        <v>0</v>
      </c>
      <c r="X27" s="414"/>
      <c r="Y27" s="1"/>
      <c r="Z27" s="79"/>
      <c r="AA27" s="79"/>
      <c r="AB27" s="79"/>
      <c r="AC27" s="44"/>
      <c r="AD27" s="55"/>
      <c r="AE27" s="168"/>
      <c r="AF27" s="168"/>
    </row>
    <row r="28" spans="1:32" ht="25.5" hidden="1" customHeight="1" x14ac:dyDescent="0.25">
      <c r="B28" s="54"/>
      <c r="C28" s="267"/>
      <c r="D28" s="798" t="s">
        <v>455</v>
      </c>
      <c r="E28" s="798"/>
      <c r="F28" s="77"/>
      <c r="G28" s="599"/>
      <c r="H28" s="599"/>
      <c r="I28" s="599"/>
      <c r="J28" s="545"/>
      <c r="K28" s="545"/>
      <c r="L28" s="359">
        <f t="shared" si="5"/>
        <v>0</v>
      </c>
      <c r="M28" s="414"/>
      <c r="N28" s="1"/>
      <c r="O28" s="1"/>
      <c r="P28" s="74"/>
      <c r="Q28" s="73"/>
      <c r="R28" s="1"/>
      <c r="S28" s="1"/>
      <c r="T28" s="1"/>
      <c r="U28" s="1"/>
      <c r="V28" s="414"/>
      <c r="W28" s="489">
        <f t="shared" si="7"/>
        <v>0</v>
      </c>
      <c r="X28" s="414"/>
      <c r="Y28" s="1"/>
      <c r="Z28" s="79"/>
      <c r="AA28" s="79"/>
      <c r="AB28" s="79"/>
      <c r="AC28" s="44"/>
      <c r="AD28" s="55"/>
      <c r="AE28" s="168"/>
      <c r="AF28" s="168"/>
    </row>
    <row r="29" spans="1:32" hidden="1" x14ac:dyDescent="0.25">
      <c r="B29" s="54"/>
      <c r="C29" s="267"/>
      <c r="D29" s="798" t="s">
        <v>795</v>
      </c>
      <c r="E29" s="798"/>
      <c r="F29" s="77"/>
      <c r="G29" s="599"/>
      <c r="H29" s="599"/>
      <c r="I29" s="599"/>
      <c r="J29" s="545"/>
      <c r="K29" s="545"/>
      <c r="L29" s="359">
        <f t="shared" si="5"/>
        <v>0</v>
      </c>
      <c r="M29" s="414"/>
      <c r="N29" s="1"/>
      <c r="O29" s="1"/>
      <c r="P29" s="74"/>
      <c r="Q29" s="73"/>
      <c r="R29" s="1"/>
      <c r="S29" s="1"/>
      <c r="T29" s="1"/>
      <c r="U29" s="1"/>
      <c r="V29" s="414"/>
      <c r="W29" s="489">
        <f t="shared" si="7"/>
        <v>0</v>
      </c>
      <c r="X29" s="414"/>
      <c r="Y29" s="1"/>
      <c r="Z29" s="79"/>
      <c r="AA29" s="79"/>
      <c r="AB29" s="79"/>
      <c r="AC29" s="44"/>
      <c r="AD29" s="55"/>
      <c r="AE29" s="168"/>
      <c r="AF29" s="168"/>
    </row>
    <row r="30" spans="1:32" ht="25.5" hidden="1" customHeight="1" x14ac:dyDescent="0.25">
      <c r="B30" s="54"/>
      <c r="C30" s="267"/>
      <c r="D30" s="798" t="s">
        <v>463</v>
      </c>
      <c r="E30" s="798"/>
      <c r="F30" s="77"/>
      <c r="G30" s="599"/>
      <c r="H30" s="599"/>
      <c r="I30" s="599"/>
      <c r="J30" s="545"/>
      <c r="K30" s="545"/>
      <c r="L30" s="359">
        <f t="shared" si="5"/>
        <v>0</v>
      </c>
      <c r="M30" s="414"/>
      <c r="N30" s="1"/>
      <c r="O30" s="1"/>
      <c r="P30" s="74"/>
      <c r="Q30" s="73"/>
      <c r="R30" s="1"/>
      <c r="S30" s="1"/>
      <c r="T30" s="1"/>
      <c r="U30" s="1"/>
      <c r="V30" s="414"/>
      <c r="W30" s="489">
        <f t="shared" si="7"/>
        <v>0</v>
      </c>
      <c r="X30" s="414"/>
      <c r="Y30" s="1"/>
      <c r="Z30" s="79"/>
      <c r="AA30" s="79"/>
      <c r="AB30" s="79"/>
      <c r="AC30" s="44"/>
      <c r="AD30" s="55"/>
      <c r="AE30" s="168"/>
      <c r="AF30" s="168"/>
    </row>
    <row r="31" spans="1:32" hidden="1" x14ac:dyDescent="0.25">
      <c r="B31" s="54"/>
      <c r="C31" s="267"/>
      <c r="D31" s="801" t="s">
        <v>794</v>
      </c>
      <c r="E31" s="801"/>
      <c r="F31" s="77"/>
      <c r="G31" s="599"/>
      <c r="H31" s="599"/>
      <c r="I31" s="599"/>
      <c r="J31" s="545"/>
      <c r="K31" s="545"/>
      <c r="L31" s="359">
        <f t="shared" si="5"/>
        <v>0</v>
      </c>
      <c r="M31" s="414"/>
      <c r="N31" s="1"/>
      <c r="O31" s="1"/>
      <c r="P31" s="74"/>
      <c r="Q31" s="73"/>
      <c r="R31" s="1"/>
      <c r="S31" s="1"/>
      <c r="T31" s="1"/>
      <c r="U31" s="1"/>
      <c r="V31" s="414"/>
      <c r="W31" s="489">
        <f t="shared" si="7"/>
        <v>0</v>
      </c>
      <c r="X31" s="414"/>
      <c r="Y31" s="1"/>
      <c r="Z31" s="79"/>
      <c r="AA31" s="79"/>
      <c r="AB31" s="79"/>
      <c r="AC31" s="44"/>
      <c r="AD31" s="55"/>
      <c r="AE31" s="168"/>
      <c r="AF31" s="168"/>
    </row>
    <row r="32" spans="1:32" ht="25.5" hidden="1" customHeight="1" x14ac:dyDescent="0.25">
      <c r="B32" s="54"/>
      <c r="C32" s="267"/>
      <c r="D32" s="798" t="s">
        <v>468</v>
      </c>
      <c r="E32" s="798"/>
      <c r="F32" s="77"/>
      <c r="G32" s="599"/>
      <c r="H32" s="599"/>
      <c r="I32" s="599"/>
      <c r="J32" s="545"/>
      <c r="K32" s="545"/>
      <c r="L32" s="359">
        <f t="shared" si="5"/>
        <v>0</v>
      </c>
      <c r="M32" s="414"/>
      <c r="N32" s="1"/>
      <c r="O32" s="1"/>
      <c r="P32" s="74"/>
      <c r="Q32" s="73"/>
      <c r="R32" s="1"/>
      <c r="S32" s="1"/>
      <c r="T32" s="1"/>
      <c r="U32" s="1"/>
      <c r="V32" s="414"/>
      <c r="W32" s="489">
        <f t="shared" si="7"/>
        <v>0</v>
      </c>
      <c r="X32" s="414"/>
      <c r="Y32" s="1"/>
      <c r="Z32" s="79"/>
      <c r="AA32" s="79"/>
      <c r="AB32" s="79"/>
      <c r="AC32" s="44"/>
      <c r="AD32" s="55"/>
      <c r="AE32" s="168"/>
      <c r="AF32" s="168"/>
    </row>
    <row r="33" spans="1:32" ht="25.5" hidden="1" customHeight="1" x14ac:dyDescent="0.25">
      <c r="B33" s="54"/>
      <c r="C33" s="267"/>
      <c r="D33" s="798" t="s">
        <v>472</v>
      </c>
      <c r="E33" s="798"/>
      <c r="F33" s="77"/>
      <c r="G33" s="599"/>
      <c r="H33" s="599"/>
      <c r="I33" s="599"/>
      <c r="J33" s="545"/>
      <c r="K33" s="545"/>
      <c r="L33" s="359">
        <f t="shared" si="5"/>
        <v>0</v>
      </c>
      <c r="M33" s="414"/>
      <c r="N33" s="1"/>
      <c r="O33" s="1"/>
      <c r="P33" s="74"/>
      <c r="Q33" s="73"/>
      <c r="R33" s="1"/>
      <c r="S33" s="1"/>
      <c r="T33" s="1"/>
      <c r="U33" s="1"/>
      <c r="V33" s="414"/>
      <c r="W33" s="489">
        <f t="shared" si="7"/>
        <v>0</v>
      </c>
      <c r="X33" s="414"/>
      <c r="Y33" s="1"/>
      <c r="Z33" s="79"/>
      <c r="AA33" s="79"/>
      <c r="AB33" s="79"/>
      <c r="AC33" s="44"/>
      <c r="AD33" s="55"/>
      <c r="AE33" s="168"/>
      <c r="AF33" s="168"/>
    </row>
    <row r="34" spans="1:32" ht="25.5" hidden="1" customHeight="1" x14ac:dyDescent="0.25">
      <c r="B34" s="54"/>
      <c r="C34" s="267"/>
      <c r="D34" s="798" t="s">
        <v>477</v>
      </c>
      <c r="E34" s="798"/>
      <c r="F34" s="77"/>
      <c r="G34" s="599"/>
      <c r="H34" s="599"/>
      <c r="I34" s="599"/>
      <c r="J34" s="545"/>
      <c r="K34" s="545"/>
      <c r="L34" s="359">
        <f t="shared" si="5"/>
        <v>0</v>
      </c>
      <c r="M34" s="414"/>
      <c r="N34" s="1"/>
      <c r="O34" s="1"/>
      <c r="P34" s="74"/>
      <c r="Q34" s="73"/>
      <c r="R34" s="1"/>
      <c r="S34" s="1"/>
      <c r="T34" s="1"/>
      <c r="U34" s="1"/>
      <c r="V34" s="414"/>
      <c r="W34" s="489">
        <f t="shared" si="7"/>
        <v>0</v>
      </c>
      <c r="X34" s="414"/>
      <c r="Y34" s="1"/>
      <c r="Z34" s="79"/>
      <c r="AA34" s="79"/>
      <c r="AB34" s="79"/>
      <c r="AC34" s="44"/>
      <c r="AD34" s="55"/>
      <c r="AE34" s="168"/>
      <c r="AF34" s="168"/>
    </row>
    <row r="35" spans="1:32" ht="25.5" hidden="1" customHeight="1" x14ac:dyDescent="0.25">
      <c r="B35" s="54"/>
      <c r="C35" s="267"/>
      <c r="D35" s="798" t="s">
        <v>481</v>
      </c>
      <c r="E35" s="798"/>
      <c r="F35" s="77"/>
      <c r="G35" s="599"/>
      <c r="H35" s="599"/>
      <c r="I35" s="599"/>
      <c r="J35" s="545"/>
      <c r="K35" s="545"/>
      <c r="L35" s="359">
        <f t="shared" si="5"/>
        <v>0</v>
      </c>
      <c r="M35" s="414"/>
      <c r="N35" s="1"/>
      <c r="O35" s="1"/>
      <c r="P35" s="74"/>
      <c r="Q35" s="73"/>
      <c r="R35" s="1"/>
      <c r="S35" s="1"/>
      <c r="T35" s="1"/>
      <c r="U35" s="1"/>
      <c r="V35" s="414"/>
      <c r="W35" s="489">
        <f t="shared" si="7"/>
        <v>0</v>
      </c>
      <c r="X35" s="414"/>
      <c r="Y35" s="1"/>
      <c r="Z35" s="79"/>
      <c r="AA35" s="79"/>
      <c r="AB35" s="79"/>
      <c r="AC35" s="44"/>
      <c r="AD35" s="55"/>
      <c r="AE35" s="168"/>
      <c r="AF35" s="168"/>
    </row>
    <row r="36" spans="1:32" ht="25.5" hidden="1" customHeight="1" x14ac:dyDescent="0.25">
      <c r="B36" s="54"/>
      <c r="C36" s="267"/>
      <c r="D36" s="798" t="s">
        <v>486</v>
      </c>
      <c r="E36" s="798"/>
      <c r="F36" s="77"/>
      <c r="G36" s="599"/>
      <c r="H36" s="599"/>
      <c r="I36" s="599"/>
      <c r="J36" s="545"/>
      <c r="K36" s="545"/>
      <c r="L36" s="359">
        <f t="shared" si="5"/>
        <v>0</v>
      </c>
      <c r="M36" s="414"/>
      <c r="N36" s="1"/>
      <c r="O36" s="1"/>
      <c r="P36" s="74"/>
      <c r="Q36" s="73"/>
      <c r="R36" s="1"/>
      <c r="S36" s="1"/>
      <c r="T36" s="1"/>
      <c r="U36" s="1"/>
      <c r="V36" s="414"/>
      <c r="W36" s="489">
        <f t="shared" si="7"/>
        <v>0</v>
      </c>
      <c r="X36" s="414"/>
      <c r="Y36" s="1"/>
      <c r="Z36" s="79"/>
      <c r="AA36" s="79"/>
      <c r="AB36" s="79"/>
      <c r="AC36" s="44"/>
      <c r="AD36" s="55"/>
      <c r="AE36" s="168"/>
      <c r="AF36" s="168"/>
    </row>
    <row r="37" spans="1:32" s="18" customFormat="1" x14ac:dyDescent="0.25">
      <c r="A37" s="125" t="s">
        <v>18</v>
      </c>
      <c r="B37" s="90" t="s">
        <v>727</v>
      </c>
      <c r="C37" s="799" t="s">
        <v>19</v>
      </c>
      <c r="D37" s="800"/>
      <c r="E37" s="800"/>
      <c r="F37" s="91">
        <f t="shared" ref="F37:K37" si="18">F38+F39+F40+F41+F42+F43+F44+F45+F46+F47</f>
        <v>0</v>
      </c>
      <c r="G37" s="598">
        <f t="shared" ref="G37:J37" si="19">G38+G39+G40+G41+G42+G43+G44+G45+G46+G47</f>
        <v>0</v>
      </c>
      <c r="H37" s="598">
        <f t="shared" si="19"/>
        <v>0</v>
      </c>
      <c r="I37" s="598">
        <f t="shared" si="19"/>
        <v>0</v>
      </c>
      <c r="J37" s="544">
        <f t="shared" si="19"/>
        <v>0</v>
      </c>
      <c r="K37" s="544">
        <f t="shared" si="18"/>
        <v>100000</v>
      </c>
      <c r="L37" s="358">
        <f t="shared" si="5"/>
        <v>100000</v>
      </c>
      <c r="M37" s="412">
        <f t="shared" ref="M37:P37" si="20">M38+M39+M40+M41+M42+M43+M44+M45+M46+M47</f>
        <v>100000</v>
      </c>
      <c r="N37" s="93">
        <f t="shared" ref="N37:O37" si="21">N38+N39+N40+N41+N42+N43+N44+N45+N46+N47</f>
        <v>0</v>
      </c>
      <c r="O37" s="93">
        <f t="shared" si="21"/>
        <v>0</v>
      </c>
      <c r="P37" s="94">
        <f t="shared" si="20"/>
        <v>0</v>
      </c>
      <c r="Q37" s="92">
        <f>Q38+Q39+Q40+Q41+Q42+Q43+Q44+Q45+Q46+Q47</f>
        <v>0</v>
      </c>
      <c r="R37" s="93">
        <f t="shared" ref="R37:AC37" si="22">R38+R39+R40+R41+R42+R43+R44+R45+R46+R47</f>
        <v>0</v>
      </c>
      <c r="S37" s="93">
        <f t="shared" si="22"/>
        <v>0</v>
      </c>
      <c r="T37" s="93">
        <f t="shared" si="22"/>
        <v>0</v>
      </c>
      <c r="U37" s="93">
        <f t="shared" si="22"/>
        <v>0</v>
      </c>
      <c r="V37" s="412">
        <f t="shared" si="22"/>
        <v>0</v>
      </c>
      <c r="W37" s="487">
        <f t="shared" si="7"/>
        <v>0</v>
      </c>
      <c r="X37" s="412">
        <f t="shared" si="22"/>
        <v>0</v>
      </c>
      <c r="Y37" s="93">
        <f t="shared" si="22"/>
        <v>0</v>
      </c>
      <c r="Z37" s="96">
        <f t="shared" si="22"/>
        <v>0</v>
      </c>
      <c r="AA37" s="96">
        <f t="shared" si="22"/>
        <v>0</v>
      </c>
      <c r="AB37" s="96">
        <f t="shared" si="22"/>
        <v>0</v>
      </c>
      <c r="AC37" s="97">
        <f t="shared" si="22"/>
        <v>100000</v>
      </c>
      <c r="AD37" s="51"/>
      <c r="AE37" s="168"/>
      <c r="AF37" s="168"/>
    </row>
    <row r="38" spans="1:32" hidden="1" x14ac:dyDescent="0.25">
      <c r="B38" s="54"/>
      <c r="C38" s="267"/>
      <c r="D38" s="801" t="s">
        <v>452</v>
      </c>
      <c r="E38" s="801"/>
      <c r="F38" s="77"/>
      <c r="G38" s="599"/>
      <c r="H38" s="599"/>
      <c r="I38" s="599"/>
      <c r="J38" s="545"/>
      <c r="K38" s="545"/>
      <c r="L38" s="359">
        <f t="shared" si="5"/>
        <v>0</v>
      </c>
      <c r="M38" s="414"/>
      <c r="N38" s="1"/>
      <c r="O38" s="1"/>
      <c r="P38" s="74"/>
      <c r="Q38" s="73"/>
      <c r="R38" s="1"/>
      <c r="S38" s="1"/>
      <c r="T38" s="1"/>
      <c r="U38" s="1"/>
      <c r="V38" s="414"/>
      <c r="W38" s="489">
        <f t="shared" si="7"/>
        <v>0</v>
      </c>
      <c r="X38" s="414"/>
      <c r="Y38" s="1"/>
      <c r="Z38" s="79"/>
      <c r="AA38" s="79"/>
      <c r="AB38" s="79"/>
      <c r="AC38" s="44"/>
      <c r="AD38" s="55"/>
      <c r="AE38" s="168"/>
    </row>
    <row r="39" spans="1:32" hidden="1" x14ac:dyDescent="0.25">
      <c r="B39" s="54"/>
      <c r="C39" s="267"/>
      <c r="D39" s="801" t="s">
        <v>456</v>
      </c>
      <c r="E39" s="801"/>
      <c r="F39" s="77"/>
      <c r="G39" s="599"/>
      <c r="H39" s="599"/>
      <c r="I39" s="599"/>
      <c r="J39" s="545"/>
      <c r="K39" s="545"/>
      <c r="L39" s="359">
        <f t="shared" si="5"/>
        <v>0</v>
      </c>
      <c r="M39" s="414"/>
      <c r="N39" s="1"/>
      <c r="O39" s="1"/>
      <c r="P39" s="74"/>
      <c r="Q39" s="73"/>
      <c r="R39" s="1"/>
      <c r="S39" s="1"/>
      <c r="T39" s="1"/>
      <c r="U39" s="1"/>
      <c r="V39" s="414"/>
      <c r="W39" s="489">
        <f t="shared" si="7"/>
        <v>0</v>
      </c>
      <c r="X39" s="414"/>
      <c r="Y39" s="1"/>
      <c r="Z39" s="79"/>
      <c r="AA39" s="79"/>
      <c r="AB39" s="79"/>
      <c r="AC39" s="44"/>
      <c r="AD39" s="55"/>
      <c r="AE39" s="168"/>
    </row>
    <row r="40" spans="1:32" hidden="1" x14ac:dyDescent="0.25">
      <c r="B40" s="54"/>
      <c r="C40" s="267"/>
      <c r="D40" s="801" t="s">
        <v>459</v>
      </c>
      <c r="E40" s="801"/>
      <c r="F40" s="77"/>
      <c r="G40" s="599"/>
      <c r="H40" s="599"/>
      <c r="I40" s="599"/>
      <c r="J40" s="545"/>
      <c r="K40" s="545"/>
      <c r="L40" s="359">
        <f t="shared" si="5"/>
        <v>0</v>
      </c>
      <c r="M40" s="414"/>
      <c r="N40" s="1"/>
      <c r="O40" s="1"/>
      <c r="P40" s="74"/>
      <c r="Q40" s="73"/>
      <c r="R40" s="1"/>
      <c r="S40" s="1"/>
      <c r="T40" s="1"/>
      <c r="U40" s="1"/>
      <c r="V40" s="414"/>
      <c r="W40" s="489">
        <f t="shared" si="7"/>
        <v>0</v>
      </c>
      <c r="X40" s="414"/>
      <c r="Y40" s="1"/>
      <c r="Z40" s="79"/>
      <c r="AA40" s="79"/>
      <c r="AB40" s="79"/>
      <c r="AC40" s="44"/>
      <c r="AD40" s="55"/>
      <c r="AE40" s="168"/>
    </row>
    <row r="41" spans="1:32" hidden="1" x14ac:dyDescent="0.25">
      <c r="B41" s="54"/>
      <c r="C41" s="267"/>
      <c r="D41" s="801" t="s">
        <v>464</v>
      </c>
      <c r="E41" s="801"/>
      <c r="F41" s="77"/>
      <c r="G41" s="599"/>
      <c r="H41" s="599"/>
      <c r="I41" s="599"/>
      <c r="J41" s="545"/>
      <c r="K41" s="545"/>
      <c r="L41" s="359">
        <f t="shared" si="5"/>
        <v>0</v>
      </c>
      <c r="M41" s="414"/>
      <c r="N41" s="1"/>
      <c r="O41" s="1"/>
      <c r="P41" s="74"/>
      <c r="Q41" s="73"/>
      <c r="R41" s="1"/>
      <c r="S41" s="1"/>
      <c r="T41" s="1"/>
      <c r="U41" s="1"/>
      <c r="V41" s="414"/>
      <c r="W41" s="489">
        <f t="shared" si="7"/>
        <v>0</v>
      </c>
      <c r="X41" s="414"/>
      <c r="Y41" s="1"/>
      <c r="Z41" s="79"/>
      <c r="AA41" s="79"/>
      <c r="AB41" s="79"/>
      <c r="AC41" s="44"/>
      <c r="AD41" s="55"/>
      <c r="AE41" s="168"/>
    </row>
    <row r="42" spans="1:32" hidden="1" x14ac:dyDescent="0.25">
      <c r="B42" s="54"/>
      <c r="C42" s="267"/>
      <c r="D42" s="801" t="s">
        <v>394</v>
      </c>
      <c r="E42" s="801"/>
      <c r="F42" s="77"/>
      <c r="G42" s="599"/>
      <c r="H42" s="599"/>
      <c r="I42" s="599"/>
      <c r="J42" s="545"/>
      <c r="K42" s="545"/>
      <c r="L42" s="359">
        <f t="shared" si="5"/>
        <v>0</v>
      </c>
      <c r="M42" s="414"/>
      <c r="N42" s="1"/>
      <c r="O42" s="1"/>
      <c r="P42" s="74"/>
      <c r="Q42" s="73"/>
      <c r="R42" s="1"/>
      <c r="S42" s="1"/>
      <c r="T42" s="1"/>
      <c r="U42" s="1"/>
      <c r="V42" s="414"/>
      <c r="W42" s="489">
        <f t="shared" si="7"/>
        <v>0</v>
      </c>
      <c r="X42" s="414"/>
      <c r="Y42" s="1"/>
      <c r="Z42" s="79"/>
      <c r="AA42" s="79"/>
      <c r="AB42" s="79"/>
      <c r="AC42" s="44"/>
      <c r="AD42" s="55"/>
      <c r="AE42" s="168"/>
    </row>
    <row r="43" spans="1:32" hidden="1" x14ac:dyDescent="0.25">
      <c r="B43" s="54"/>
      <c r="C43" s="267"/>
      <c r="D43" s="801" t="s">
        <v>469</v>
      </c>
      <c r="E43" s="801"/>
      <c r="F43" s="77"/>
      <c r="G43" s="599"/>
      <c r="H43" s="599"/>
      <c r="I43" s="599"/>
      <c r="J43" s="545"/>
      <c r="K43" s="545"/>
      <c r="L43" s="359">
        <f t="shared" si="5"/>
        <v>0</v>
      </c>
      <c r="M43" s="414"/>
      <c r="N43" s="1"/>
      <c r="O43" s="1"/>
      <c r="P43" s="74"/>
      <c r="Q43" s="73"/>
      <c r="R43" s="1"/>
      <c r="S43" s="1"/>
      <c r="T43" s="1"/>
      <c r="U43" s="1"/>
      <c r="V43" s="414"/>
      <c r="W43" s="489">
        <f t="shared" si="7"/>
        <v>0</v>
      </c>
      <c r="X43" s="414"/>
      <c r="Y43" s="1"/>
      <c r="Z43" s="79"/>
      <c r="AA43" s="79"/>
      <c r="AB43" s="79"/>
      <c r="AC43" s="44"/>
      <c r="AD43" s="55"/>
      <c r="AE43" s="168"/>
    </row>
    <row r="44" spans="1:32" ht="25.5" customHeight="1" thickBot="1" x14ac:dyDescent="0.3">
      <c r="B44" s="54"/>
      <c r="C44" s="267"/>
      <c r="D44" s="798" t="s">
        <v>473</v>
      </c>
      <c r="E44" s="798"/>
      <c r="F44" s="77"/>
      <c r="G44" s="599"/>
      <c r="H44" s="599"/>
      <c r="I44" s="599"/>
      <c r="J44" s="545"/>
      <c r="K44" s="545">
        <v>100000</v>
      </c>
      <c r="L44" s="359">
        <f t="shared" si="5"/>
        <v>100000</v>
      </c>
      <c r="M44" s="414">
        <f>L44</f>
        <v>100000</v>
      </c>
      <c r="N44" s="1"/>
      <c r="O44" s="1"/>
      <c r="P44" s="74"/>
      <c r="Q44" s="73"/>
      <c r="R44" s="1"/>
      <c r="S44" s="1"/>
      <c r="T44" s="1"/>
      <c r="U44" s="1"/>
      <c r="V44" s="414"/>
      <c r="W44" s="489">
        <f t="shared" si="7"/>
        <v>0</v>
      </c>
      <c r="X44" s="414"/>
      <c r="Y44" s="1"/>
      <c r="Z44" s="79"/>
      <c r="AA44" s="79"/>
      <c r="AB44" s="79"/>
      <c r="AC44" s="44">
        <v>100000</v>
      </c>
      <c r="AD44" s="55"/>
      <c r="AE44" s="168"/>
    </row>
    <row r="45" spans="1:32" hidden="1" x14ac:dyDescent="0.25">
      <c r="B45" s="54"/>
      <c r="C45" s="267"/>
      <c r="D45" s="801" t="s">
        <v>478</v>
      </c>
      <c r="E45" s="801"/>
      <c r="F45" s="77"/>
      <c r="G45" s="599"/>
      <c r="H45" s="599"/>
      <c r="I45" s="599"/>
      <c r="J45" s="545"/>
      <c r="K45" s="545"/>
      <c r="L45" s="359">
        <f t="shared" si="5"/>
        <v>0</v>
      </c>
      <c r="M45" s="414"/>
      <c r="N45" s="1"/>
      <c r="O45" s="1"/>
      <c r="P45" s="74"/>
      <c r="Q45" s="73"/>
      <c r="R45" s="1"/>
      <c r="S45" s="1"/>
      <c r="T45" s="1"/>
      <c r="U45" s="1"/>
      <c r="V45" s="414"/>
      <c r="W45" s="489">
        <f t="shared" si="7"/>
        <v>0</v>
      </c>
      <c r="X45" s="414"/>
      <c r="Y45" s="1"/>
      <c r="Z45" s="79"/>
      <c r="AA45" s="79"/>
      <c r="AB45" s="79"/>
      <c r="AC45" s="44"/>
      <c r="AD45" s="55"/>
      <c r="AE45" s="168"/>
    </row>
    <row r="46" spans="1:32" ht="25.5" hidden="1" customHeight="1" x14ac:dyDescent="0.25">
      <c r="B46" s="54"/>
      <c r="C46" s="267"/>
      <c r="D46" s="798" t="s">
        <v>482</v>
      </c>
      <c r="E46" s="798"/>
      <c r="F46" s="77"/>
      <c r="G46" s="599"/>
      <c r="H46" s="599"/>
      <c r="I46" s="599"/>
      <c r="J46" s="545"/>
      <c r="K46" s="545"/>
      <c r="L46" s="359">
        <f t="shared" si="5"/>
        <v>0</v>
      </c>
      <c r="M46" s="414"/>
      <c r="N46" s="1"/>
      <c r="O46" s="1"/>
      <c r="P46" s="74"/>
      <c r="Q46" s="73"/>
      <c r="R46" s="1"/>
      <c r="S46" s="1"/>
      <c r="T46" s="1"/>
      <c r="U46" s="1"/>
      <c r="V46" s="414"/>
      <c r="W46" s="489">
        <f t="shared" si="7"/>
        <v>0</v>
      </c>
      <c r="X46" s="414"/>
      <c r="Y46" s="1"/>
      <c r="Z46" s="79"/>
      <c r="AA46" s="79"/>
      <c r="AB46" s="79"/>
      <c r="AC46" s="44"/>
      <c r="AD46" s="55"/>
      <c r="AE46" s="168"/>
    </row>
    <row r="47" spans="1:32" ht="25.5" hidden="1" customHeight="1" thickBot="1" x14ac:dyDescent="0.3">
      <c r="B47" s="56"/>
      <c r="C47" s="268"/>
      <c r="D47" s="802" t="s">
        <v>487</v>
      </c>
      <c r="E47" s="802"/>
      <c r="F47" s="77"/>
      <c r="G47" s="599"/>
      <c r="H47" s="599"/>
      <c r="I47" s="599"/>
      <c r="J47" s="545"/>
      <c r="K47" s="545"/>
      <c r="L47" s="359">
        <f t="shared" si="5"/>
        <v>0</v>
      </c>
      <c r="M47" s="414"/>
      <c r="N47" s="1"/>
      <c r="O47" s="1"/>
      <c r="P47" s="74"/>
      <c r="Q47" s="73"/>
      <c r="R47" s="1"/>
      <c r="S47" s="1"/>
      <c r="T47" s="1"/>
      <c r="U47" s="1"/>
      <c r="V47" s="414"/>
      <c r="W47" s="489">
        <f t="shared" si="7"/>
        <v>0</v>
      </c>
      <c r="X47" s="414"/>
      <c r="Y47" s="1"/>
      <c r="Z47" s="79"/>
      <c r="AA47" s="79"/>
      <c r="AB47" s="79"/>
      <c r="AC47" s="44"/>
      <c r="AD47" s="55"/>
      <c r="AE47" s="168"/>
    </row>
    <row r="48" spans="1:32" ht="15.75" thickBot="1" x14ac:dyDescent="0.3">
      <c r="B48" s="98" t="s">
        <v>20</v>
      </c>
      <c r="C48" s="770" t="s">
        <v>21</v>
      </c>
      <c r="D48" s="770"/>
      <c r="E48" s="771"/>
      <c r="F48" s="83">
        <f t="shared" ref="F48:K48" si="23">F49+F50+F51+F62+F73</f>
        <v>0</v>
      </c>
      <c r="G48" s="596">
        <f t="shared" ref="G48:J48" si="24">G49+G50+G51+G62+G73</f>
        <v>0</v>
      </c>
      <c r="H48" s="596">
        <f t="shared" si="24"/>
        <v>0</v>
      </c>
      <c r="I48" s="596">
        <f t="shared" si="24"/>
        <v>0</v>
      </c>
      <c r="J48" s="541">
        <f t="shared" si="24"/>
        <v>0</v>
      </c>
      <c r="K48" s="541">
        <f t="shared" si="23"/>
        <v>0</v>
      </c>
      <c r="L48" s="355">
        <f t="shared" si="5"/>
        <v>0</v>
      </c>
      <c r="M48" s="409">
        <f t="shared" ref="M48:P48" si="25">M49+M50+M51+M62+M73</f>
        <v>0</v>
      </c>
      <c r="N48" s="85">
        <f t="shared" ref="N48:O48" si="26">N49+N50+N51+N62+N73</f>
        <v>0</v>
      </c>
      <c r="O48" s="85">
        <f t="shared" si="26"/>
        <v>0</v>
      </c>
      <c r="P48" s="86">
        <f t="shared" si="25"/>
        <v>0</v>
      </c>
      <c r="Q48" s="84">
        <f>Q49+Q50+Q51+Q62+Q73</f>
        <v>0</v>
      </c>
      <c r="R48" s="85">
        <f t="shared" ref="R48:AC48" si="27">R49+R50+R51+R62+R73</f>
        <v>0</v>
      </c>
      <c r="S48" s="85">
        <f t="shared" si="27"/>
        <v>0</v>
      </c>
      <c r="T48" s="85">
        <f t="shared" si="27"/>
        <v>0</v>
      </c>
      <c r="U48" s="85">
        <f t="shared" si="27"/>
        <v>0</v>
      </c>
      <c r="V48" s="409">
        <f t="shared" si="27"/>
        <v>0</v>
      </c>
      <c r="W48" s="484">
        <f t="shared" si="7"/>
        <v>0</v>
      </c>
      <c r="X48" s="409">
        <f t="shared" si="27"/>
        <v>0</v>
      </c>
      <c r="Y48" s="85">
        <f t="shared" si="27"/>
        <v>0</v>
      </c>
      <c r="Z48" s="88">
        <f t="shared" si="27"/>
        <v>0</v>
      </c>
      <c r="AA48" s="88">
        <f t="shared" si="27"/>
        <v>0</v>
      </c>
      <c r="AB48" s="88">
        <f t="shared" si="27"/>
        <v>0</v>
      </c>
      <c r="AC48" s="89">
        <f t="shared" si="27"/>
        <v>0</v>
      </c>
      <c r="AD48" s="51"/>
      <c r="AE48" s="168"/>
    </row>
    <row r="49" spans="1:31" s="18" customFormat="1" ht="15.75" hidden="1" thickBot="1" x14ac:dyDescent="0.3">
      <c r="A49" s="125" t="s">
        <v>22</v>
      </c>
      <c r="B49" s="114" t="s">
        <v>728</v>
      </c>
      <c r="C49" s="772" t="s">
        <v>395</v>
      </c>
      <c r="D49" s="773"/>
      <c r="E49" s="773"/>
      <c r="F49" s="91"/>
      <c r="G49" s="598"/>
      <c r="H49" s="598"/>
      <c r="I49" s="598"/>
      <c r="J49" s="544"/>
      <c r="K49" s="544"/>
      <c r="L49" s="358">
        <f t="shared" si="5"/>
        <v>0</v>
      </c>
      <c r="M49" s="412"/>
      <c r="N49" s="93"/>
      <c r="O49" s="93"/>
      <c r="P49" s="94"/>
      <c r="Q49" s="92"/>
      <c r="R49" s="93"/>
      <c r="S49" s="93"/>
      <c r="T49" s="93"/>
      <c r="U49" s="93"/>
      <c r="V49" s="412"/>
      <c r="W49" s="487">
        <f t="shared" si="7"/>
        <v>0</v>
      </c>
      <c r="X49" s="412"/>
      <c r="Y49" s="93"/>
      <c r="Z49" s="96"/>
      <c r="AA49" s="96"/>
      <c r="AB49" s="96"/>
      <c r="AC49" s="97"/>
      <c r="AD49" s="51"/>
      <c r="AE49" s="168"/>
    </row>
    <row r="50" spans="1:31" s="18" customFormat="1" ht="25.5" hidden="1" customHeight="1" x14ac:dyDescent="0.25">
      <c r="A50" s="125" t="s">
        <v>23</v>
      </c>
      <c r="B50" s="90" t="s">
        <v>729</v>
      </c>
      <c r="C50" s="796" t="s">
        <v>24</v>
      </c>
      <c r="D50" s="797"/>
      <c r="E50" s="797"/>
      <c r="F50" s="91"/>
      <c r="G50" s="598"/>
      <c r="H50" s="598"/>
      <c r="I50" s="598"/>
      <c r="J50" s="544"/>
      <c r="K50" s="544"/>
      <c r="L50" s="358">
        <f t="shared" si="5"/>
        <v>0</v>
      </c>
      <c r="M50" s="412"/>
      <c r="N50" s="93"/>
      <c r="O50" s="93"/>
      <c r="P50" s="94"/>
      <c r="Q50" s="92"/>
      <c r="R50" s="93"/>
      <c r="S50" s="93"/>
      <c r="T50" s="93"/>
      <c r="U50" s="93"/>
      <c r="V50" s="412"/>
      <c r="W50" s="487">
        <f t="shared" si="7"/>
        <v>0</v>
      </c>
      <c r="X50" s="412"/>
      <c r="Y50" s="93"/>
      <c r="Z50" s="96"/>
      <c r="AA50" s="96"/>
      <c r="AB50" s="96"/>
      <c r="AC50" s="97"/>
      <c r="AD50" s="51"/>
      <c r="AE50" s="168"/>
    </row>
    <row r="51" spans="1:31" s="18" customFormat="1" ht="25.5" hidden="1" customHeight="1" x14ac:dyDescent="0.25">
      <c r="A51" s="125" t="s">
        <v>25</v>
      </c>
      <c r="B51" s="90" t="s">
        <v>730</v>
      </c>
      <c r="C51" s="796" t="s">
        <v>26</v>
      </c>
      <c r="D51" s="797"/>
      <c r="E51" s="797"/>
      <c r="F51" s="91">
        <f t="shared" ref="F51:K51" si="28">F52+F53+F54+F55+F56+F57+F58+F59+F60+F61</f>
        <v>0</v>
      </c>
      <c r="G51" s="598">
        <f t="shared" ref="G51:J51" si="29">G52+G53+G54+G55+G56+G57+G58+G59+G60+G61</f>
        <v>0</v>
      </c>
      <c r="H51" s="598">
        <f t="shared" si="29"/>
        <v>0</v>
      </c>
      <c r="I51" s="598">
        <f t="shared" si="29"/>
        <v>0</v>
      </c>
      <c r="J51" s="544">
        <f t="shared" si="29"/>
        <v>0</v>
      </c>
      <c r="K51" s="544">
        <f t="shared" si="28"/>
        <v>0</v>
      </c>
      <c r="L51" s="358">
        <f t="shared" si="5"/>
        <v>0</v>
      </c>
      <c r="M51" s="412">
        <f t="shared" ref="M51:P51" si="30">M52+M53+M54+M55+M56+M57+M58+M59+M60+M61</f>
        <v>0</v>
      </c>
      <c r="N51" s="93">
        <f t="shared" ref="N51:O51" si="31">N52+N53+N54+N55+N56+N57+N58+N59+N60+N61</f>
        <v>0</v>
      </c>
      <c r="O51" s="93">
        <f t="shared" si="31"/>
        <v>0</v>
      </c>
      <c r="P51" s="94">
        <f t="shared" si="30"/>
        <v>0</v>
      </c>
      <c r="Q51" s="92">
        <f>Q52+Q53+Q54+Q55+Q56+Q57+Q58+Q59+Q60+Q61</f>
        <v>0</v>
      </c>
      <c r="R51" s="93">
        <f t="shared" ref="R51:AC51" si="32">R52+R53+R54+R55+R56+R57+R58+R59+R60+R61</f>
        <v>0</v>
      </c>
      <c r="S51" s="93">
        <f t="shared" si="32"/>
        <v>0</v>
      </c>
      <c r="T51" s="93">
        <f t="shared" si="32"/>
        <v>0</v>
      </c>
      <c r="U51" s="93">
        <f t="shared" si="32"/>
        <v>0</v>
      </c>
      <c r="V51" s="412">
        <f t="shared" si="32"/>
        <v>0</v>
      </c>
      <c r="W51" s="487">
        <f t="shared" si="7"/>
        <v>0</v>
      </c>
      <c r="X51" s="412">
        <f t="shared" si="32"/>
        <v>0</v>
      </c>
      <c r="Y51" s="93">
        <f t="shared" si="32"/>
        <v>0</v>
      </c>
      <c r="Z51" s="96">
        <f t="shared" si="32"/>
        <v>0</v>
      </c>
      <c r="AA51" s="96">
        <f t="shared" si="32"/>
        <v>0</v>
      </c>
      <c r="AB51" s="96">
        <f t="shared" si="32"/>
        <v>0</v>
      </c>
      <c r="AC51" s="97">
        <f t="shared" si="32"/>
        <v>0</v>
      </c>
      <c r="AD51" s="51"/>
      <c r="AE51" s="168"/>
    </row>
    <row r="52" spans="1:31" ht="15.75" hidden="1" thickBot="1" x14ac:dyDescent="0.3">
      <c r="B52" s="54"/>
      <c r="C52" s="267"/>
      <c r="D52" s="801" t="s">
        <v>796</v>
      </c>
      <c r="E52" s="801"/>
      <c r="F52" s="77"/>
      <c r="G52" s="599"/>
      <c r="H52" s="599"/>
      <c r="I52" s="599"/>
      <c r="J52" s="545"/>
      <c r="K52" s="545"/>
      <c r="L52" s="359">
        <f t="shared" si="5"/>
        <v>0</v>
      </c>
      <c r="M52" s="414"/>
      <c r="N52" s="1"/>
      <c r="O52" s="1"/>
      <c r="P52" s="74"/>
      <c r="Q52" s="73"/>
      <c r="R52" s="1"/>
      <c r="S52" s="1"/>
      <c r="T52" s="1"/>
      <c r="U52" s="1"/>
      <c r="V52" s="414"/>
      <c r="W52" s="489">
        <f t="shared" si="7"/>
        <v>0</v>
      </c>
      <c r="X52" s="414"/>
      <c r="Y52" s="1"/>
      <c r="Z52" s="79"/>
      <c r="AA52" s="79"/>
      <c r="AB52" s="79"/>
      <c r="AC52" s="44"/>
      <c r="AD52" s="55"/>
      <c r="AE52" s="168"/>
    </row>
    <row r="53" spans="1:31" ht="15.75" hidden="1" thickBot="1" x14ac:dyDescent="0.3">
      <c r="B53" s="54"/>
      <c r="C53" s="267"/>
      <c r="D53" s="801" t="s">
        <v>797</v>
      </c>
      <c r="E53" s="801"/>
      <c r="F53" s="77"/>
      <c r="G53" s="599"/>
      <c r="H53" s="599"/>
      <c r="I53" s="599"/>
      <c r="J53" s="545"/>
      <c r="K53" s="545"/>
      <c r="L53" s="359">
        <f t="shared" si="5"/>
        <v>0</v>
      </c>
      <c r="M53" s="414"/>
      <c r="N53" s="1"/>
      <c r="O53" s="1"/>
      <c r="P53" s="74"/>
      <c r="Q53" s="73"/>
      <c r="R53" s="1"/>
      <c r="S53" s="1"/>
      <c r="T53" s="1"/>
      <c r="U53" s="1"/>
      <c r="V53" s="414"/>
      <c r="W53" s="489">
        <f t="shared" si="7"/>
        <v>0</v>
      </c>
      <c r="X53" s="414"/>
      <c r="Y53" s="1"/>
      <c r="Z53" s="79"/>
      <c r="AA53" s="79"/>
      <c r="AB53" s="79"/>
      <c r="AC53" s="44"/>
      <c r="AD53" s="55"/>
      <c r="AE53" s="168"/>
    </row>
    <row r="54" spans="1:31" ht="15.75" hidden="1" thickBot="1" x14ac:dyDescent="0.3">
      <c r="B54" s="54"/>
      <c r="C54" s="267"/>
      <c r="D54" s="801" t="s">
        <v>460</v>
      </c>
      <c r="E54" s="801"/>
      <c r="F54" s="77"/>
      <c r="G54" s="599"/>
      <c r="H54" s="599"/>
      <c r="I54" s="599"/>
      <c r="J54" s="545"/>
      <c r="K54" s="545"/>
      <c r="L54" s="359">
        <f t="shared" si="5"/>
        <v>0</v>
      </c>
      <c r="M54" s="414"/>
      <c r="N54" s="1"/>
      <c r="O54" s="1"/>
      <c r="P54" s="74"/>
      <c r="Q54" s="73"/>
      <c r="R54" s="1"/>
      <c r="S54" s="1"/>
      <c r="T54" s="1"/>
      <c r="U54" s="1"/>
      <c r="V54" s="414"/>
      <c r="W54" s="489">
        <f t="shared" si="7"/>
        <v>0</v>
      </c>
      <c r="X54" s="414"/>
      <c r="Y54" s="1"/>
      <c r="Z54" s="79"/>
      <c r="AA54" s="79"/>
      <c r="AB54" s="79"/>
      <c r="AC54" s="44"/>
      <c r="AD54" s="55"/>
      <c r="AE54" s="168"/>
    </row>
    <row r="55" spans="1:31" ht="25.5" hidden="1" customHeight="1" x14ac:dyDescent="0.25">
      <c r="B55" s="54"/>
      <c r="C55" s="267"/>
      <c r="D55" s="798" t="s">
        <v>465</v>
      </c>
      <c r="E55" s="798"/>
      <c r="F55" s="77"/>
      <c r="G55" s="599"/>
      <c r="H55" s="599"/>
      <c r="I55" s="599"/>
      <c r="J55" s="545"/>
      <c r="K55" s="545"/>
      <c r="L55" s="359">
        <f t="shared" si="5"/>
        <v>0</v>
      </c>
      <c r="M55" s="414"/>
      <c r="N55" s="1"/>
      <c r="O55" s="1"/>
      <c r="P55" s="74"/>
      <c r="Q55" s="73"/>
      <c r="R55" s="1"/>
      <c r="S55" s="1"/>
      <c r="T55" s="1"/>
      <c r="U55" s="1"/>
      <c r="V55" s="414"/>
      <c r="W55" s="489">
        <f t="shared" si="7"/>
        <v>0</v>
      </c>
      <c r="X55" s="414"/>
      <c r="Y55" s="1"/>
      <c r="Z55" s="79"/>
      <c r="AA55" s="79"/>
      <c r="AB55" s="79"/>
      <c r="AC55" s="44"/>
      <c r="AD55" s="55"/>
      <c r="AE55" s="168"/>
    </row>
    <row r="56" spans="1:31" ht="15.75" hidden="1" thickBot="1" x14ac:dyDescent="0.3">
      <c r="B56" s="54"/>
      <c r="C56" s="267"/>
      <c r="D56" s="801" t="s">
        <v>396</v>
      </c>
      <c r="E56" s="801"/>
      <c r="F56" s="77"/>
      <c r="G56" s="599"/>
      <c r="H56" s="599"/>
      <c r="I56" s="599"/>
      <c r="J56" s="545"/>
      <c r="K56" s="545"/>
      <c r="L56" s="359">
        <f t="shared" si="5"/>
        <v>0</v>
      </c>
      <c r="M56" s="414"/>
      <c r="N56" s="1"/>
      <c r="O56" s="1"/>
      <c r="P56" s="74"/>
      <c r="Q56" s="73"/>
      <c r="R56" s="1"/>
      <c r="S56" s="1"/>
      <c r="T56" s="1"/>
      <c r="U56" s="1"/>
      <c r="V56" s="414"/>
      <c r="W56" s="489">
        <f t="shared" si="7"/>
        <v>0</v>
      </c>
      <c r="X56" s="414"/>
      <c r="Y56" s="1"/>
      <c r="Z56" s="79"/>
      <c r="AA56" s="79"/>
      <c r="AB56" s="79"/>
      <c r="AC56" s="44"/>
      <c r="AD56" s="55"/>
      <c r="AE56" s="168"/>
    </row>
    <row r="57" spans="1:31" ht="15.75" hidden="1" thickBot="1" x14ac:dyDescent="0.3">
      <c r="B57" s="54"/>
      <c r="C57" s="267"/>
      <c r="D57" s="801" t="s">
        <v>798</v>
      </c>
      <c r="E57" s="801"/>
      <c r="F57" s="77"/>
      <c r="G57" s="599"/>
      <c r="H57" s="599"/>
      <c r="I57" s="599"/>
      <c r="J57" s="545"/>
      <c r="K57" s="545"/>
      <c r="L57" s="359">
        <f t="shared" si="5"/>
        <v>0</v>
      </c>
      <c r="M57" s="414"/>
      <c r="N57" s="1"/>
      <c r="O57" s="1"/>
      <c r="P57" s="74"/>
      <c r="Q57" s="73"/>
      <c r="R57" s="1"/>
      <c r="S57" s="1"/>
      <c r="T57" s="1"/>
      <c r="U57" s="1"/>
      <c r="V57" s="414"/>
      <c r="W57" s="489">
        <f t="shared" si="7"/>
        <v>0</v>
      </c>
      <c r="X57" s="414"/>
      <c r="Y57" s="1"/>
      <c r="Z57" s="79"/>
      <c r="AA57" s="79"/>
      <c r="AB57" s="79"/>
      <c r="AC57" s="44"/>
      <c r="AD57" s="55"/>
      <c r="AE57" s="168"/>
    </row>
    <row r="58" spans="1:31" ht="25.5" hidden="1" customHeight="1" x14ac:dyDescent="0.25">
      <c r="B58" s="54"/>
      <c r="C58" s="267"/>
      <c r="D58" s="798" t="s">
        <v>474</v>
      </c>
      <c r="E58" s="798"/>
      <c r="F58" s="77"/>
      <c r="G58" s="599"/>
      <c r="H58" s="599"/>
      <c r="I58" s="599"/>
      <c r="J58" s="545"/>
      <c r="K58" s="545"/>
      <c r="L58" s="359">
        <f t="shared" si="5"/>
        <v>0</v>
      </c>
      <c r="M58" s="414"/>
      <c r="N58" s="1"/>
      <c r="O58" s="1"/>
      <c r="P58" s="74"/>
      <c r="Q58" s="73"/>
      <c r="R58" s="1"/>
      <c r="S58" s="1"/>
      <c r="T58" s="1"/>
      <c r="U58" s="1"/>
      <c r="V58" s="414"/>
      <c r="W58" s="489">
        <f t="shared" si="7"/>
        <v>0</v>
      </c>
      <c r="X58" s="414"/>
      <c r="Y58" s="1"/>
      <c r="Z58" s="79"/>
      <c r="AA58" s="79"/>
      <c r="AB58" s="79"/>
      <c r="AC58" s="44"/>
      <c r="AD58" s="55"/>
      <c r="AE58" s="168"/>
    </row>
    <row r="59" spans="1:31" ht="25.5" hidden="1" customHeight="1" x14ac:dyDescent="0.25">
      <c r="B59" s="54"/>
      <c r="C59" s="267"/>
      <c r="D59" s="798" t="s">
        <v>479</v>
      </c>
      <c r="E59" s="798"/>
      <c r="F59" s="77"/>
      <c r="G59" s="599"/>
      <c r="H59" s="599"/>
      <c r="I59" s="599"/>
      <c r="J59" s="545"/>
      <c r="K59" s="545"/>
      <c r="L59" s="359">
        <f t="shared" si="5"/>
        <v>0</v>
      </c>
      <c r="M59" s="414"/>
      <c r="N59" s="1"/>
      <c r="O59" s="1"/>
      <c r="P59" s="74"/>
      <c r="Q59" s="73"/>
      <c r="R59" s="1"/>
      <c r="S59" s="1"/>
      <c r="T59" s="1"/>
      <c r="U59" s="1"/>
      <c r="V59" s="414"/>
      <c r="W59" s="489">
        <f t="shared" si="7"/>
        <v>0</v>
      </c>
      <c r="X59" s="414"/>
      <c r="Y59" s="1"/>
      <c r="Z59" s="79"/>
      <c r="AA59" s="79"/>
      <c r="AB59" s="79"/>
      <c r="AC59" s="44"/>
      <c r="AD59" s="55"/>
      <c r="AE59" s="168"/>
    </row>
    <row r="60" spans="1:31" ht="25.5" hidden="1" customHeight="1" x14ac:dyDescent="0.25">
      <c r="B60" s="54"/>
      <c r="C60" s="267"/>
      <c r="D60" s="798" t="s">
        <v>483</v>
      </c>
      <c r="E60" s="798"/>
      <c r="F60" s="77"/>
      <c r="G60" s="599"/>
      <c r="H60" s="599"/>
      <c r="I60" s="599"/>
      <c r="J60" s="545"/>
      <c r="K60" s="545"/>
      <c r="L60" s="359">
        <f t="shared" si="5"/>
        <v>0</v>
      </c>
      <c r="M60" s="414"/>
      <c r="N60" s="1"/>
      <c r="O60" s="1"/>
      <c r="P60" s="74"/>
      <c r="Q60" s="73"/>
      <c r="R60" s="1"/>
      <c r="S60" s="1"/>
      <c r="T60" s="1"/>
      <c r="U60" s="1"/>
      <c r="V60" s="414"/>
      <c r="W60" s="489">
        <f t="shared" si="7"/>
        <v>0</v>
      </c>
      <c r="X60" s="414"/>
      <c r="Y60" s="1"/>
      <c r="Z60" s="79"/>
      <c r="AA60" s="79"/>
      <c r="AB60" s="79"/>
      <c r="AC60" s="44"/>
      <c r="AD60" s="55"/>
      <c r="AE60" s="168"/>
    </row>
    <row r="61" spans="1:31" ht="25.5" hidden="1" customHeight="1" x14ac:dyDescent="0.25">
      <c r="B61" s="54"/>
      <c r="C61" s="267"/>
      <c r="D61" s="798" t="s">
        <v>488</v>
      </c>
      <c r="E61" s="798"/>
      <c r="F61" s="77"/>
      <c r="G61" s="599"/>
      <c r="H61" s="599"/>
      <c r="I61" s="599"/>
      <c r="J61" s="545"/>
      <c r="K61" s="545"/>
      <c r="L61" s="359">
        <f t="shared" si="5"/>
        <v>0</v>
      </c>
      <c r="M61" s="414"/>
      <c r="N61" s="1"/>
      <c r="O61" s="1"/>
      <c r="P61" s="74"/>
      <c r="Q61" s="73"/>
      <c r="R61" s="1"/>
      <c r="S61" s="1"/>
      <c r="T61" s="1"/>
      <c r="U61" s="1"/>
      <c r="V61" s="414"/>
      <c r="W61" s="489">
        <f t="shared" si="7"/>
        <v>0</v>
      </c>
      <c r="X61" s="414"/>
      <c r="Y61" s="1"/>
      <c r="Z61" s="79"/>
      <c r="AA61" s="79"/>
      <c r="AB61" s="79"/>
      <c r="AC61" s="44"/>
      <c r="AD61" s="55"/>
      <c r="AE61" s="168"/>
    </row>
    <row r="62" spans="1:31" s="18" customFormat="1" ht="25.5" hidden="1" customHeight="1" x14ac:dyDescent="0.25">
      <c r="A62" s="125" t="s">
        <v>27</v>
      </c>
      <c r="B62" s="90" t="s">
        <v>731</v>
      </c>
      <c r="C62" s="796" t="s">
        <v>28</v>
      </c>
      <c r="D62" s="797"/>
      <c r="E62" s="797"/>
      <c r="F62" s="91">
        <f t="shared" ref="F62:K62" si="33">F63+F64+F65+F66+F67+F68+F69+F70+F71+F72</f>
        <v>0</v>
      </c>
      <c r="G62" s="598">
        <f t="shared" ref="G62:J62" si="34">G63+G64+G65+G66+G67+G68+G69+G70+G71+G72</f>
        <v>0</v>
      </c>
      <c r="H62" s="598">
        <f t="shared" si="34"/>
        <v>0</v>
      </c>
      <c r="I62" s="598">
        <f t="shared" si="34"/>
        <v>0</v>
      </c>
      <c r="J62" s="544">
        <f t="shared" si="34"/>
        <v>0</v>
      </c>
      <c r="K62" s="544">
        <f t="shared" si="33"/>
        <v>0</v>
      </c>
      <c r="L62" s="358">
        <f t="shared" si="5"/>
        <v>0</v>
      </c>
      <c r="M62" s="412">
        <f t="shared" ref="M62:AC62" si="35">M63+M64+M65+M66+M67+M68+M69+M70+M71+M72</f>
        <v>0</v>
      </c>
      <c r="N62" s="93">
        <f t="shared" ref="N62:O62" si="36">N63+N64+N65+N66+N67+N68+N69+N70+N71+N72</f>
        <v>0</v>
      </c>
      <c r="O62" s="93">
        <f t="shared" si="36"/>
        <v>0</v>
      </c>
      <c r="P62" s="94">
        <f t="shared" si="35"/>
        <v>0</v>
      </c>
      <c r="Q62" s="92">
        <f t="shared" si="35"/>
        <v>0</v>
      </c>
      <c r="R62" s="93">
        <f t="shared" si="35"/>
        <v>0</v>
      </c>
      <c r="S62" s="93">
        <f t="shared" si="35"/>
        <v>0</v>
      </c>
      <c r="T62" s="93">
        <f t="shared" si="35"/>
        <v>0</v>
      </c>
      <c r="U62" s="93">
        <f t="shared" si="35"/>
        <v>0</v>
      </c>
      <c r="V62" s="412">
        <f t="shared" si="35"/>
        <v>0</v>
      </c>
      <c r="W62" s="487">
        <f t="shared" si="7"/>
        <v>0</v>
      </c>
      <c r="X62" s="412">
        <f t="shared" si="35"/>
        <v>0</v>
      </c>
      <c r="Y62" s="93">
        <f t="shared" si="35"/>
        <v>0</v>
      </c>
      <c r="Z62" s="96">
        <f t="shared" si="35"/>
        <v>0</v>
      </c>
      <c r="AA62" s="96">
        <f t="shared" si="35"/>
        <v>0</v>
      </c>
      <c r="AB62" s="96">
        <f t="shared" si="35"/>
        <v>0</v>
      </c>
      <c r="AC62" s="97">
        <f t="shared" si="35"/>
        <v>0</v>
      </c>
      <c r="AD62" s="51"/>
      <c r="AE62" s="168"/>
    </row>
    <row r="63" spans="1:31" ht="25.5" hidden="1" customHeight="1" x14ac:dyDescent="0.25">
      <c r="B63" s="54"/>
      <c r="C63" s="267"/>
      <c r="D63" s="798" t="s">
        <v>453</v>
      </c>
      <c r="E63" s="798"/>
      <c r="F63" s="77"/>
      <c r="G63" s="599"/>
      <c r="H63" s="599"/>
      <c r="I63" s="599"/>
      <c r="J63" s="545"/>
      <c r="K63" s="545"/>
      <c r="L63" s="359">
        <f t="shared" si="5"/>
        <v>0</v>
      </c>
      <c r="M63" s="414"/>
      <c r="N63" s="1"/>
      <c r="O63" s="1"/>
      <c r="P63" s="74"/>
      <c r="Q63" s="73"/>
      <c r="R63" s="1"/>
      <c r="S63" s="1"/>
      <c r="T63" s="1"/>
      <c r="U63" s="1"/>
      <c r="V63" s="414"/>
      <c r="W63" s="489">
        <f t="shared" si="7"/>
        <v>0</v>
      </c>
      <c r="X63" s="414"/>
      <c r="Y63" s="1"/>
      <c r="Z63" s="79"/>
      <c r="AA63" s="79"/>
      <c r="AB63" s="79"/>
      <c r="AC63" s="44"/>
      <c r="AD63" s="55"/>
      <c r="AE63" s="168"/>
    </row>
    <row r="64" spans="1:31" ht="25.5" hidden="1" customHeight="1" x14ac:dyDescent="0.25">
      <c r="B64" s="54"/>
      <c r="C64" s="267"/>
      <c r="D64" s="798" t="s">
        <v>457</v>
      </c>
      <c r="E64" s="798"/>
      <c r="F64" s="77"/>
      <c r="G64" s="599"/>
      <c r="H64" s="599"/>
      <c r="I64" s="599"/>
      <c r="J64" s="545"/>
      <c r="K64" s="545"/>
      <c r="L64" s="359">
        <f t="shared" si="5"/>
        <v>0</v>
      </c>
      <c r="M64" s="414"/>
      <c r="N64" s="1"/>
      <c r="O64" s="1"/>
      <c r="P64" s="74"/>
      <c r="Q64" s="73"/>
      <c r="R64" s="1"/>
      <c r="S64" s="1"/>
      <c r="T64" s="1"/>
      <c r="U64" s="1"/>
      <c r="V64" s="414"/>
      <c r="W64" s="489">
        <f t="shared" si="7"/>
        <v>0</v>
      </c>
      <c r="X64" s="414"/>
      <c r="Y64" s="1"/>
      <c r="Z64" s="79"/>
      <c r="AA64" s="79"/>
      <c r="AB64" s="79"/>
      <c r="AC64" s="44"/>
      <c r="AD64" s="55"/>
      <c r="AE64" s="168"/>
    </row>
    <row r="65" spans="1:31" ht="25.5" hidden="1" customHeight="1" x14ac:dyDescent="0.25">
      <c r="B65" s="54"/>
      <c r="C65" s="267"/>
      <c r="D65" s="798" t="s">
        <v>461</v>
      </c>
      <c r="E65" s="798"/>
      <c r="F65" s="77"/>
      <c r="G65" s="599"/>
      <c r="H65" s="599"/>
      <c r="I65" s="599"/>
      <c r="J65" s="545"/>
      <c r="K65" s="545"/>
      <c r="L65" s="359">
        <f t="shared" si="5"/>
        <v>0</v>
      </c>
      <c r="M65" s="414"/>
      <c r="N65" s="1"/>
      <c r="O65" s="1"/>
      <c r="P65" s="74"/>
      <c r="Q65" s="73"/>
      <c r="R65" s="1"/>
      <c r="S65" s="1"/>
      <c r="T65" s="1"/>
      <c r="U65" s="1"/>
      <c r="V65" s="414"/>
      <c r="W65" s="489">
        <f t="shared" si="7"/>
        <v>0</v>
      </c>
      <c r="X65" s="414"/>
      <c r="Y65" s="1"/>
      <c r="Z65" s="79"/>
      <c r="AA65" s="79"/>
      <c r="AB65" s="79"/>
      <c r="AC65" s="44"/>
      <c r="AD65" s="55"/>
      <c r="AE65" s="168"/>
    </row>
    <row r="66" spans="1:31" ht="25.5" hidden="1" customHeight="1" x14ac:dyDescent="0.25">
      <c r="B66" s="54"/>
      <c r="C66" s="267"/>
      <c r="D66" s="798" t="s">
        <v>466</v>
      </c>
      <c r="E66" s="798"/>
      <c r="F66" s="77"/>
      <c r="G66" s="599"/>
      <c r="H66" s="599"/>
      <c r="I66" s="599"/>
      <c r="J66" s="545"/>
      <c r="K66" s="545"/>
      <c r="L66" s="359">
        <f t="shared" si="5"/>
        <v>0</v>
      </c>
      <c r="M66" s="414"/>
      <c r="N66" s="1"/>
      <c r="O66" s="1"/>
      <c r="P66" s="74"/>
      <c r="Q66" s="73"/>
      <c r="R66" s="1"/>
      <c r="S66" s="1"/>
      <c r="T66" s="1"/>
      <c r="U66" s="1"/>
      <c r="V66" s="414"/>
      <c r="W66" s="489">
        <f t="shared" si="7"/>
        <v>0</v>
      </c>
      <c r="X66" s="414"/>
      <c r="Y66" s="1"/>
      <c r="Z66" s="79"/>
      <c r="AA66" s="79"/>
      <c r="AB66" s="79"/>
      <c r="AC66" s="44"/>
      <c r="AD66" s="55"/>
      <c r="AE66" s="168"/>
    </row>
    <row r="67" spans="1:31" ht="25.5" hidden="1" customHeight="1" x14ac:dyDescent="0.25">
      <c r="B67" s="54"/>
      <c r="C67" s="267"/>
      <c r="D67" s="798" t="s">
        <v>397</v>
      </c>
      <c r="E67" s="798"/>
      <c r="F67" s="77"/>
      <c r="G67" s="599"/>
      <c r="H67" s="599"/>
      <c r="I67" s="599"/>
      <c r="J67" s="545"/>
      <c r="K67" s="545"/>
      <c r="L67" s="359">
        <f t="shared" si="5"/>
        <v>0</v>
      </c>
      <c r="M67" s="414"/>
      <c r="N67" s="1"/>
      <c r="O67" s="1"/>
      <c r="P67" s="74"/>
      <c r="Q67" s="73"/>
      <c r="R67" s="1"/>
      <c r="S67" s="1"/>
      <c r="T67" s="1"/>
      <c r="U67" s="1"/>
      <c r="V67" s="414"/>
      <c r="W67" s="489">
        <f t="shared" si="7"/>
        <v>0</v>
      </c>
      <c r="X67" s="414"/>
      <c r="Y67" s="1"/>
      <c r="Z67" s="79"/>
      <c r="AA67" s="79"/>
      <c r="AB67" s="79"/>
      <c r="AC67" s="44"/>
      <c r="AD67" s="55"/>
      <c r="AE67" s="168"/>
    </row>
    <row r="68" spans="1:31" ht="25.5" hidden="1" customHeight="1" x14ac:dyDescent="0.25">
      <c r="B68" s="54"/>
      <c r="C68" s="267"/>
      <c r="D68" s="798" t="s">
        <v>470</v>
      </c>
      <c r="E68" s="798"/>
      <c r="F68" s="77"/>
      <c r="G68" s="599"/>
      <c r="H68" s="599"/>
      <c r="I68" s="599"/>
      <c r="J68" s="545"/>
      <c r="K68" s="545"/>
      <c r="L68" s="359">
        <f t="shared" si="5"/>
        <v>0</v>
      </c>
      <c r="M68" s="414"/>
      <c r="N68" s="1"/>
      <c r="O68" s="1"/>
      <c r="P68" s="74"/>
      <c r="Q68" s="73"/>
      <c r="R68" s="1"/>
      <c r="S68" s="1"/>
      <c r="T68" s="1"/>
      <c r="U68" s="1"/>
      <c r="V68" s="414"/>
      <c r="W68" s="489">
        <f t="shared" si="7"/>
        <v>0</v>
      </c>
      <c r="X68" s="414"/>
      <c r="Y68" s="1"/>
      <c r="Z68" s="79"/>
      <c r="AA68" s="79"/>
      <c r="AB68" s="79"/>
      <c r="AC68" s="44"/>
      <c r="AD68" s="55"/>
      <c r="AE68" s="168"/>
    </row>
    <row r="69" spans="1:31" ht="25.5" hidden="1" customHeight="1" x14ac:dyDescent="0.25">
      <c r="B69" s="54"/>
      <c r="C69" s="267"/>
      <c r="D69" s="798" t="s">
        <v>475</v>
      </c>
      <c r="E69" s="798"/>
      <c r="F69" s="77"/>
      <c r="G69" s="599"/>
      <c r="H69" s="599"/>
      <c r="I69" s="599"/>
      <c r="J69" s="545"/>
      <c r="K69" s="545"/>
      <c r="L69" s="359">
        <f t="shared" si="5"/>
        <v>0</v>
      </c>
      <c r="M69" s="414"/>
      <c r="N69" s="1"/>
      <c r="O69" s="1"/>
      <c r="P69" s="74"/>
      <c r="Q69" s="73"/>
      <c r="R69" s="1"/>
      <c r="S69" s="1"/>
      <c r="T69" s="1"/>
      <c r="U69" s="1"/>
      <c r="V69" s="414"/>
      <c r="W69" s="489">
        <f t="shared" si="7"/>
        <v>0</v>
      </c>
      <c r="X69" s="414"/>
      <c r="Y69" s="1"/>
      <c r="Z69" s="79"/>
      <c r="AA69" s="79"/>
      <c r="AB69" s="79"/>
      <c r="AC69" s="44"/>
      <c r="AD69" s="55"/>
      <c r="AE69" s="168"/>
    </row>
    <row r="70" spans="1:31" ht="25.5" hidden="1" customHeight="1" x14ac:dyDescent="0.25">
      <c r="B70" s="54"/>
      <c r="C70" s="267"/>
      <c r="D70" s="798" t="s">
        <v>480</v>
      </c>
      <c r="E70" s="798"/>
      <c r="F70" s="77"/>
      <c r="G70" s="599"/>
      <c r="H70" s="599"/>
      <c r="I70" s="599"/>
      <c r="J70" s="545"/>
      <c r="K70" s="545"/>
      <c r="L70" s="359">
        <f t="shared" ref="L70:L133" si="37">SUM(W70:AC70)</f>
        <v>0</v>
      </c>
      <c r="M70" s="414"/>
      <c r="N70" s="1"/>
      <c r="O70" s="1"/>
      <c r="P70" s="74"/>
      <c r="Q70" s="73"/>
      <c r="R70" s="1"/>
      <c r="S70" s="1"/>
      <c r="T70" s="1"/>
      <c r="U70" s="1"/>
      <c r="V70" s="414"/>
      <c r="W70" s="489">
        <f t="shared" ref="W70:W133" si="38">SUM(Q70:V70)</f>
        <v>0</v>
      </c>
      <c r="X70" s="414"/>
      <c r="Y70" s="1"/>
      <c r="Z70" s="79"/>
      <c r="AA70" s="79"/>
      <c r="AB70" s="79"/>
      <c r="AC70" s="44"/>
      <c r="AD70" s="55"/>
      <c r="AE70" s="168"/>
    </row>
    <row r="71" spans="1:31" ht="25.5" hidden="1" customHeight="1" x14ac:dyDescent="0.25">
      <c r="B71" s="54"/>
      <c r="C71" s="267"/>
      <c r="D71" s="798" t="s">
        <v>484</v>
      </c>
      <c r="E71" s="798"/>
      <c r="F71" s="77"/>
      <c r="G71" s="599"/>
      <c r="H71" s="599"/>
      <c r="I71" s="599"/>
      <c r="J71" s="545"/>
      <c r="K71" s="545"/>
      <c r="L71" s="359">
        <f t="shared" si="37"/>
        <v>0</v>
      </c>
      <c r="M71" s="414"/>
      <c r="N71" s="1"/>
      <c r="O71" s="1"/>
      <c r="P71" s="74"/>
      <c r="Q71" s="73"/>
      <c r="R71" s="1"/>
      <c r="S71" s="1"/>
      <c r="T71" s="1"/>
      <c r="U71" s="1"/>
      <c r="V71" s="414"/>
      <c r="W71" s="489">
        <f t="shared" si="38"/>
        <v>0</v>
      </c>
      <c r="X71" s="414"/>
      <c r="Y71" s="1"/>
      <c r="Z71" s="79"/>
      <c r="AA71" s="79"/>
      <c r="AB71" s="79"/>
      <c r="AC71" s="44"/>
      <c r="AD71" s="55"/>
      <c r="AE71" s="168"/>
    </row>
    <row r="72" spans="1:31" ht="25.5" hidden="1" customHeight="1" x14ac:dyDescent="0.25">
      <c r="B72" s="54"/>
      <c r="C72" s="267"/>
      <c r="D72" s="798" t="s">
        <v>489</v>
      </c>
      <c r="E72" s="798"/>
      <c r="F72" s="77"/>
      <c r="G72" s="599"/>
      <c r="H72" s="599"/>
      <c r="I72" s="599"/>
      <c r="J72" s="545"/>
      <c r="K72" s="545"/>
      <c r="L72" s="359">
        <f t="shared" si="37"/>
        <v>0</v>
      </c>
      <c r="M72" s="414"/>
      <c r="N72" s="1"/>
      <c r="O72" s="1"/>
      <c r="P72" s="74"/>
      <c r="Q72" s="73"/>
      <c r="R72" s="1"/>
      <c r="S72" s="1"/>
      <c r="T72" s="1"/>
      <c r="U72" s="1"/>
      <c r="V72" s="414"/>
      <c r="W72" s="489">
        <f t="shared" si="38"/>
        <v>0</v>
      </c>
      <c r="X72" s="414"/>
      <c r="Y72" s="1"/>
      <c r="Z72" s="79"/>
      <c r="AA72" s="79"/>
      <c r="AB72" s="79"/>
      <c r="AC72" s="44"/>
      <c r="AD72" s="55"/>
      <c r="AE72" s="168"/>
    </row>
    <row r="73" spans="1:31" s="18" customFormat="1" ht="15.75" hidden="1" thickBot="1" x14ac:dyDescent="0.3">
      <c r="A73" s="125" t="s">
        <v>29</v>
      </c>
      <c r="B73" s="90" t="s">
        <v>732</v>
      </c>
      <c r="C73" s="799" t="s">
        <v>799</v>
      </c>
      <c r="D73" s="800"/>
      <c r="E73" s="800"/>
      <c r="F73" s="91">
        <f t="shared" ref="F73:K73" si="39">F74+F75+F76+F77+F78+F79+F80+F81+F82+F83</f>
        <v>0</v>
      </c>
      <c r="G73" s="598">
        <f t="shared" ref="G73:J73" si="40">G74+G75+G76+G77+G78+G79+G80+G81+G82+G83</f>
        <v>0</v>
      </c>
      <c r="H73" s="598">
        <f t="shared" si="40"/>
        <v>0</v>
      </c>
      <c r="I73" s="598">
        <f t="shared" si="40"/>
        <v>0</v>
      </c>
      <c r="J73" s="544">
        <f t="shared" si="40"/>
        <v>0</v>
      </c>
      <c r="K73" s="544">
        <f t="shared" si="39"/>
        <v>0</v>
      </c>
      <c r="L73" s="358">
        <f t="shared" si="37"/>
        <v>0</v>
      </c>
      <c r="M73" s="412">
        <f t="shared" ref="M73:AC73" si="41">M74+M75+M76+M77+M78+M79+M80+M81+M82+M83</f>
        <v>0</v>
      </c>
      <c r="N73" s="93">
        <f t="shared" ref="N73:O73" si="42">N74+N75+N76+N77+N78+N79+N80+N81+N82+N83</f>
        <v>0</v>
      </c>
      <c r="O73" s="93">
        <f t="shared" si="42"/>
        <v>0</v>
      </c>
      <c r="P73" s="94">
        <f t="shared" si="41"/>
        <v>0</v>
      </c>
      <c r="Q73" s="92">
        <f t="shared" si="41"/>
        <v>0</v>
      </c>
      <c r="R73" s="93">
        <f t="shared" si="41"/>
        <v>0</v>
      </c>
      <c r="S73" s="93">
        <f t="shared" si="41"/>
        <v>0</v>
      </c>
      <c r="T73" s="93">
        <f t="shared" si="41"/>
        <v>0</v>
      </c>
      <c r="U73" s="93">
        <f t="shared" si="41"/>
        <v>0</v>
      </c>
      <c r="V73" s="412">
        <f t="shared" si="41"/>
        <v>0</v>
      </c>
      <c r="W73" s="487">
        <f t="shared" si="38"/>
        <v>0</v>
      </c>
      <c r="X73" s="412">
        <f t="shared" si="41"/>
        <v>0</v>
      </c>
      <c r="Y73" s="93">
        <f t="shared" si="41"/>
        <v>0</v>
      </c>
      <c r="Z73" s="96">
        <f t="shared" si="41"/>
        <v>0</v>
      </c>
      <c r="AA73" s="96">
        <f t="shared" si="41"/>
        <v>0</v>
      </c>
      <c r="AB73" s="96">
        <f t="shared" si="41"/>
        <v>0</v>
      </c>
      <c r="AC73" s="97">
        <f t="shared" si="41"/>
        <v>0</v>
      </c>
      <c r="AD73" s="51"/>
      <c r="AE73" s="168"/>
    </row>
    <row r="74" spans="1:31" ht="15.75" hidden="1" thickBot="1" x14ac:dyDescent="0.3">
      <c r="B74" s="54"/>
      <c r="C74" s="267"/>
      <c r="D74" s="801" t="s">
        <v>454</v>
      </c>
      <c r="E74" s="801"/>
      <c r="F74" s="77"/>
      <c r="G74" s="599"/>
      <c r="H74" s="599"/>
      <c r="I74" s="599"/>
      <c r="J74" s="545"/>
      <c r="K74" s="545"/>
      <c r="L74" s="359">
        <f t="shared" si="37"/>
        <v>0</v>
      </c>
      <c r="M74" s="414"/>
      <c r="N74" s="1"/>
      <c r="O74" s="1"/>
      <c r="P74" s="74"/>
      <c r="Q74" s="73"/>
      <c r="R74" s="1"/>
      <c r="S74" s="1"/>
      <c r="T74" s="1"/>
      <c r="U74" s="1"/>
      <c r="V74" s="414"/>
      <c r="W74" s="489">
        <f t="shared" si="38"/>
        <v>0</v>
      </c>
      <c r="X74" s="414"/>
      <c r="Y74" s="1"/>
      <c r="Z74" s="79"/>
      <c r="AA74" s="79"/>
      <c r="AB74" s="79"/>
      <c r="AC74" s="44"/>
      <c r="AD74" s="55"/>
      <c r="AE74" s="168"/>
    </row>
    <row r="75" spans="1:31" ht="15.75" hidden="1" thickBot="1" x14ac:dyDescent="0.3">
      <c r="B75" s="54"/>
      <c r="C75" s="267"/>
      <c r="D75" s="801" t="s">
        <v>458</v>
      </c>
      <c r="E75" s="801"/>
      <c r="F75" s="77"/>
      <c r="G75" s="599"/>
      <c r="H75" s="599"/>
      <c r="I75" s="599"/>
      <c r="J75" s="545"/>
      <c r="K75" s="545"/>
      <c r="L75" s="359">
        <f t="shared" si="37"/>
        <v>0</v>
      </c>
      <c r="M75" s="414"/>
      <c r="N75" s="1"/>
      <c r="O75" s="1"/>
      <c r="P75" s="74"/>
      <c r="Q75" s="73"/>
      <c r="R75" s="1"/>
      <c r="S75" s="1"/>
      <c r="T75" s="1"/>
      <c r="U75" s="1"/>
      <c r="V75" s="414"/>
      <c r="W75" s="489">
        <f t="shared" si="38"/>
        <v>0</v>
      </c>
      <c r="X75" s="414"/>
      <c r="Y75" s="1"/>
      <c r="Z75" s="79"/>
      <c r="AA75" s="79"/>
      <c r="AB75" s="79"/>
      <c r="AC75" s="44"/>
      <c r="AD75" s="55"/>
      <c r="AE75" s="168"/>
    </row>
    <row r="76" spans="1:31" ht="15.75" hidden="1" thickBot="1" x14ac:dyDescent="0.3">
      <c r="B76" s="54"/>
      <c r="C76" s="267"/>
      <c r="D76" s="801" t="s">
        <v>462</v>
      </c>
      <c r="E76" s="801"/>
      <c r="F76" s="77"/>
      <c r="G76" s="599"/>
      <c r="H76" s="599"/>
      <c r="I76" s="599"/>
      <c r="J76" s="545"/>
      <c r="K76" s="545"/>
      <c r="L76" s="359">
        <f t="shared" si="37"/>
        <v>0</v>
      </c>
      <c r="M76" s="414"/>
      <c r="N76" s="1"/>
      <c r="O76" s="1"/>
      <c r="P76" s="74"/>
      <c r="Q76" s="73"/>
      <c r="R76" s="1"/>
      <c r="S76" s="1"/>
      <c r="T76" s="1"/>
      <c r="U76" s="1"/>
      <c r="V76" s="414"/>
      <c r="W76" s="489">
        <f t="shared" si="38"/>
        <v>0</v>
      </c>
      <c r="X76" s="414"/>
      <c r="Y76" s="1"/>
      <c r="Z76" s="79"/>
      <c r="AA76" s="79"/>
      <c r="AB76" s="79"/>
      <c r="AC76" s="44"/>
      <c r="AD76" s="55"/>
      <c r="AE76" s="168"/>
    </row>
    <row r="77" spans="1:31" ht="15.75" hidden="1" thickBot="1" x14ac:dyDescent="0.3">
      <c r="B77" s="54"/>
      <c r="C77" s="267"/>
      <c r="D77" s="801" t="s">
        <v>800</v>
      </c>
      <c r="E77" s="801"/>
      <c r="F77" s="77"/>
      <c r="G77" s="599"/>
      <c r="H77" s="599"/>
      <c r="I77" s="599"/>
      <c r="J77" s="545"/>
      <c r="K77" s="545"/>
      <c r="L77" s="359">
        <f t="shared" si="37"/>
        <v>0</v>
      </c>
      <c r="M77" s="414"/>
      <c r="N77" s="1"/>
      <c r="O77" s="1"/>
      <c r="P77" s="74"/>
      <c r="Q77" s="73"/>
      <c r="R77" s="1"/>
      <c r="S77" s="1"/>
      <c r="T77" s="1"/>
      <c r="U77" s="1"/>
      <c r="V77" s="414"/>
      <c r="W77" s="489">
        <f t="shared" si="38"/>
        <v>0</v>
      </c>
      <c r="X77" s="414"/>
      <c r="Y77" s="1"/>
      <c r="Z77" s="79"/>
      <c r="AA77" s="79"/>
      <c r="AB77" s="79"/>
      <c r="AC77" s="44"/>
      <c r="AD77" s="55"/>
      <c r="AE77" s="168"/>
    </row>
    <row r="78" spans="1:31" ht="15.75" hidden="1" thickBot="1" x14ac:dyDescent="0.3">
      <c r="B78" s="54"/>
      <c r="C78" s="267"/>
      <c r="D78" s="801" t="s">
        <v>398</v>
      </c>
      <c r="E78" s="801"/>
      <c r="F78" s="77"/>
      <c r="G78" s="599"/>
      <c r="H78" s="599"/>
      <c r="I78" s="599"/>
      <c r="J78" s="545"/>
      <c r="K78" s="545"/>
      <c r="L78" s="359">
        <f t="shared" si="37"/>
        <v>0</v>
      </c>
      <c r="M78" s="414"/>
      <c r="N78" s="1"/>
      <c r="O78" s="1"/>
      <c r="P78" s="74"/>
      <c r="Q78" s="73"/>
      <c r="R78" s="1"/>
      <c r="S78" s="1"/>
      <c r="T78" s="1"/>
      <c r="U78" s="1"/>
      <c r="V78" s="414"/>
      <c r="W78" s="489">
        <f t="shared" si="38"/>
        <v>0</v>
      </c>
      <c r="X78" s="414"/>
      <c r="Y78" s="1"/>
      <c r="Z78" s="79"/>
      <c r="AA78" s="79"/>
      <c r="AB78" s="79"/>
      <c r="AC78" s="44"/>
      <c r="AD78" s="55"/>
      <c r="AE78" s="168"/>
    </row>
    <row r="79" spans="1:31" ht="15.75" hidden="1" thickBot="1" x14ac:dyDescent="0.3">
      <c r="B79" s="54"/>
      <c r="C79" s="267"/>
      <c r="D79" s="801" t="s">
        <v>471</v>
      </c>
      <c r="E79" s="801"/>
      <c r="F79" s="77"/>
      <c r="G79" s="599"/>
      <c r="H79" s="599"/>
      <c r="I79" s="599"/>
      <c r="J79" s="545"/>
      <c r="K79" s="545"/>
      <c r="L79" s="359">
        <f t="shared" si="37"/>
        <v>0</v>
      </c>
      <c r="M79" s="414"/>
      <c r="N79" s="1"/>
      <c r="O79" s="1"/>
      <c r="P79" s="74"/>
      <c r="Q79" s="73"/>
      <c r="R79" s="1"/>
      <c r="S79" s="1"/>
      <c r="T79" s="1"/>
      <c r="U79" s="1"/>
      <c r="V79" s="414"/>
      <c r="W79" s="489">
        <f t="shared" si="38"/>
        <v>0</v>
      </c>
      <c r="X79" s="414"/>
      <c r="Y79" s="1"/>
      <c r="Z79" s="79"/>
      <c r="AA79" s="79"/>
      <c r="AB79" s="79"/>
      <c r="AC79" s="44"/>
      <c r="AD79" s="55"/>
      <c r="AE79" s="168"/>
    </row>
    <row r="80" spans="1:31" ht="25.5" hidden="1" customHeight="1" x14ac:dyDescent="0.25">
      <c r="B80" s="54"/>
      <c r="C80" s="267"/>
      <c r="D80" s="798" t="s">
        <v>476</v>
      </c>
      <c r="E80" s="798"/>
      <c r="F80" s="77"/>
      <c r="G80" s="599"/>
      <c r="H80" s="599"/>
      <c r="I80" s="599"/>
      <c r="J80" s="545"/>
      <c r="K80" s="545"/>
      <c r="L80" s="359">
        <f t="shared" si="37"/>
        <v>0</v>
      </c>
      <c r="M80" s="414"/>
      <c r="N80" s="1"/>
      <c r="O80" s="1"/>
      <c r="P80" s="74"/>
      <c r="Q80" s="73"/>
      <c r="R80" s="1"/>
      <c r="S80" s="1"/>
      <c r="T80" s="1"/>
      <c r="U80" s="1"/>
      <c r="V80" s="414"/>
      <c r="W80" s="489">
        <f t="shared" si="38"/>
        <v>0</v>
      </c>
      <c r="X80" s="414"/>
      <c r="Y80" s="1"/>
      <c r="Z80" s="79"/>
      <c r="AA80" s="79"/>
      <c r="AB80" s="79"/>
      <c r="AC80" s="44"/>
      <c r="AD80" s="55"/>
      <c r="AE80" s="168"/>
    </row>
    <row r="81" spans="1:32" ht="15.75" hidden="1" thickBot="1" x14ac:dyDescent="0.3">
      <c r="B81" s="54"/>
      <c r="C81" s="267"/>
      <c r="D81" s="801" t="s">
        <v>801</v>
      </c>
      <c r="E81" s="801"/>
      <c r="F81" s="77"/>
      <c r="G81" s="599"/>
      <c r="H81" s="599"/>
      <c r="I81" s="599"/>
      <c r="J81" s="545"/>
      <c r="K81" s="545"/>
      <c r="L81" s="359">
        <f t="shared" si="37"/>
        <v>0</v>
      </c>
      <c r="M81" s="414"/>
      <c r="N81" s="1"/>
      <c r="O81" s="1"/>
      <c r="P81" s="74"/>
      <c r="Q81" s="73"/>
      <c r="R81" s="1"/>
      <c r="S81" s="1"/>
      <c r="T81" s="1"/>
      <c r="U81" s="1"/>
      <c r="V81" s="414"/>
      <c r="W81" s="489">
        <f t="shared" si="38"/>
        <v>0</v>
      </c>
      <c r="X81" s="414"/>
      <c r="Y81" s="1"/>
      <c r="Z81" s="79"/>
      <c r="AA81" s="79"/>
      <c r="AB81" s="79"/>
      <c r="AC81" s="44"/>
      <c r="AD81" s="55"/>
      <c r="AE81" s="168"/>
    </row>
    <row r="82" spans="1:32" ht="25.5" hidden="1" customHeight="1" x14ac:dyDescent="0.25">
      <c r="B82" s="54"/>
      <c r="C82" s="267"/>
      <c r="D82" s="798" t="s">
        <v>485</v>
      </c>
      <c r="E82" s="798"/>
      <c r="F82" s="77"/>
      <c r="G82" s="599"/>
      <c r="H82" s="599"/>
      <c r="I82" s="599"/>
      <c r="J82" s="545"/>
      <c r="K82" s="545"/>
      <c r="L82" s="359">
        <f t="shared" si="37"/>
        <v>0</v>
      </c>
      <c r="M82" s="414"/>
      <c r="N82" s="1"/>
      <c r="O82" s="1"/>
      <c r="P82" s="74"/>
      <c r="Q82" s="73"/>
      <c r="R82" s="1"/>
      <c r="S82" s="1"/>
      <c r="T82" s="1"/>
      <c r="U82" s="1"/>
      <c r="V82" s="414"/>
      <c r="W82" s="489">
        <f t="shared" si="38"/>
        <v>0</v>
      </c>
      <c r="X82" s="414"/>
      <c r="Y82" s="1"/>
      <c r="Z82" s="79"/>
      <c r="AA82" s="79"/>
      <c r="AB82" s="79"/>
      <c r="AC82" s="44"/>
      <c r="AD82" s="55"/>
      <c r="AE82" s="168"/>
    </row>
    <row r="83" spans="1:32" ht="25.5" hidden="1" customHeight="1" thickBot="1" x14ac:dyDescent="0.3">
      <c r="B83" s="56"/>
      <c r="C83" s="268"/>
      <c r="D83" s="802" t="s">
        <v>490</v>
      </c>
      <c r="E83" s="802"/>
      <c r="F83" s="77"/>
      <c r="G83" s="599"/>
      <c r="H83" s="599"/>
      <c r="I83" s="599"/>
      <c r="J83" s="545"/>
      <c r="K83" s="545"/>
      <c r="L83" s="359">
        <f t="shared" si="37"/>
        <v>0</v>
      </c>
      <c r="M83" s="414"/>
      <c r="N83" s="1"/>
      <c r="O83" s="1"/>
      <c r="P83" s="74"/>
      <c r="Q83" s="73"/>
      <c r="R83" s="1"/>
      <c r="S83" s="1"/>
      <c r="T83" s="1"/>
      <c r="U83" s="1"/>
      <c r="V83" s="414"/>
      <c r="W83" s="489">
        <f t="shared" si="38"/>
        <v>0</v>
      </c>
      <c r="X83" s="414"/>
      <c r="Y83" s="1"/>
      <c r="Z83" s="79"/>
      <c r="AA83" s="79"/>
      <c r="AB83" s="79"/>
      <c r="AC83" s="44"/>
      <c r="AD83" s="55"/>
      <c r="AE83" s="168"/>
    </row>
    <row r="84" spans="1:32" ht="15.75" thickBot="1" x14ac:dyDescent="0.3">
      <c r="B84" s="98" t="s">
        <v>30</v>
      </c>
      <c r="C84" s="771" t="s">
        <v>31</v>
      </c>
      <c r="D84" s="805"/>
      <c r="E84" s="805"/>
      <c r="F84" s="83">
        <f t="shared" ref="F84:K84" si="43">F85+F88+F89+F90+F95+F106</f>
        <v>0</v>
      </c>
      <c r="G84" s="596">
        <f t="shared" ref="G84:J84" si="44">G85+G88+G89+G90+G95+G106</f>
        <v>0</v>
      </c>
      <c r="H84" s="596">
        <f t="shared" si="44"/>
        <v>0</v>
      </c>
      <c r="I84" s="596">
        <f t="shared" si="44"/>
        <v>0</v>
      </c>
      <c r="J84" s="541">
        <f t="shared" si="44"/>
        <v>0</v>
      </c>
      <c r="K84" s="541">
        <f t="shared" si="43"/>
        <v>0</v>
      </c>
      <c r="L84" s="355">
        <f t="shared" si="37"/>
        <v>0</v>
      </c>
      <c r="M84" s="409">
        <f t="shared" ref="M84:P84" si="45">M85+M88+M89+M90+M95+M106</f>
        <v>0</v>
      </c>
      <c r="N84" s="85">
        <f t="shared" ref="N84:O84" si="46">N85+N88+N89+N90+N95+N106</f>
        <v>0</v>
      </c>
      <c r="O84" s="85">
        <f t="shared" si="46"/>
        <v>0</v>
      </c>
      <c r="P84" s="86">
        <f t="shared" si="45"/>
        <v>0</v>
      </c>
      <c r="Q84" s="84">
        <f>Q85+Q88+Q89+Q90+Q95+Q106</f>
        <v>0</v>
      </c>
      <c r="R84" s="85">
        <f t="shared" ref="R84:AC84" si="47">R85+R88+R89+R90+R95+R106</f>
        <v>0</v>
      </c>
      <c r="S84" s="85">
        <f t="shared" si="47"/>
        <v>0</v>
      </c>
      <c r="T84" s="85">
        <f t="shared" si="47"/>
        <v>0</v>
      </c>
      <c r="U84" s="85">
        <f t="shared" si="47"/>
        <v>0</v>
      </c>
      <c r="V84" s="409">
        <f t="shared" si="47"/>
        <v>0</v>
      </c>
      <c r="W84" s="484">
        <f t="shared" si="38"/>
        <v>0</v>
      </c>
      <c r="X84" s="409">
        <f t="shared" si="47"/>
        <v>0</v>
      </c>
      <c r="Y84" s="85">
        <f t="shared" si="47"/>
        <v>0</v>
      </c>
      <c r="Z84" s="88">
        <f t="shared" si="47"/>
        <v>0</v>
      </c>
      <c r="AA84" s="88">
        <f t="shared" si="47"/>
        <v>0</v>
      </c>
      <c r="AB84" s="88">
        <f t="shared" si="47"/>
        <v>0</v>
      </c>
      <c r="AC84" s="89">
        <f t="shared" si="47"/>
        <v>0</v>
      </c>
      <c r="AD84" s="51"/>
      <c r="AE84" s="168"/>
    </row>
    <row r="85" spans="1:32" s="18" customFormat="1" hidden="1" x14ac:dyDescent="0.25">
      <c r="A85" s="125"/>
      <c r="B85" s="114" t="s">
        <v>733</v>
      </c>
      <c r="C85" s="772" t="s">
        <v>32</v>
      </c>
      <c r="D85" s="773"/>
      <c r="E85" s="773"/>
      <c r="F85" s="115">
        <f t="shared" ref="F85:K85" si="48">F86+F87</f>
        <v>0</v>
      </c>
      <c r="G85" s="597">
        <f t="shared" ref="G85:J85" si="49">G86+G87</f>
        <v>0</v>
      </c>
      <c r="H85" s="597">
        <f t="shared" si="49"/>
        <v>0</v>
      </c>
      <c r="I85" s="597">
        <f t="shared" si="49"/>
        <v>0</v>
      </c>
      <c r="J85" s="542">
        <f t="shared" si="49"/>
        <v>0</v>
      </c>
      <c r="K85" s="542">
        <f t="shared" si="48"/>
        <v>0</v>
      </c>
      <c r="L85" s="356">
        <f t="shared" si="37"/>
        <v>0</v>
      </c>
      <c r="M85" s="410">
        <f t="shared" ref="M85:P85" si="50">M86+M87</f>
        <v>0</v>
      </c>
      <c r="N85" s="117">
        <f t="shared" ref="N85:O85" si="51">N86+N87</f>
        <v>0</v>
      </c>
      <c r="O85" s="117">
        <f t="shared" si="51"/>
        <v>0</v>
      </c>
      <c r="P85" s="118">
        <f t="shared" si="50"/>
        <v>0</v>
      </c>
      <c r="Q85" s="116">
        <f>Q86+Q87</f>
        <v>0</v>
      </c>
      <c r="R85" s="117">
        <f t="shared" ref="R85:AC85" si="52">R86+R87</f>
        <v>0</v>
      </c>
      <c r="S85" s="117">
        <f t="shared" si="52"/>
        <v>0</v>
      </c>
      <c r="T85" s="117">
        <f t="shared" si="52"/>
        <v>0</v>
      </c>
      <c r="U85" s="117">
        <f t="shared" si="52"/>
        <v>0</v>
      </c>
      <c r="V85" s="410">
        <f t="shared" si="52"/>
        <v>0</v>
      </c>
      <c r="W85" s="485">
        <f t="shared" si="38"/>
        <v>0</v>
      </c>
      <c r="X85" s="410">
        <f t="shared" si="52"/>
        <v>0</v>
      </c>
      <c r="Y85" s="117">
        <f t="shared" si="52"/>
        <v>0</v>
      </c>
      <c r="Z85" s="120">
        <f t="shared" si="52"/>
        <v>0</v>
      </c>
      <c r="AA85" s="120">
        <f t="shared" si="52"/>
        <v>0</v>
      </c>
      <c r="AB85" s="120">
        <f t="shared" si="52"/>
        <v>0</v>
      </c>
      <c r="AC85" s="121">
        <f t="shared" si="52"/>
        <v>0</v>
      </c>
      <c r="AD85" s="51"/>
      <c r="AE85" s="168"/>
    </row>
    <row r="86" spans="1:32" s="41" customFormat="1" hidden="1" x14ac:dyDescent="0.25">
      <c r="A86" s="125" t="s">
        <v>33</v>
      </c>
      <c r="B86" s="52" t="s">
        <v>734</v>
      </c>
      <c r="C86" s="167" t="s">
        <v>315</v>
      </c>
      <c r="D86" s="266"/>
      <c r="E86" s="232"/>
      <c r="F86" s="78"/>
      <c r="G86" s="595"/>
      <c r="H86" s="595"/>
      <c r="I86" s="595"/>
      <c r="J86" s="543"/>
      <c r="K86" s="543"/>
      <c r="L86" s="357">
        <f t="shared" si="37"/>
        <v>0</v>
      </c>
      <c r="M86" s="413"/>
      <c r="N86" s="13"/>
      <c r="O86" s="13"/>
      <c r="P86" s="76">
        <f>L86</f>
        <v>0</v>
      </c>
      <c r="Q86" s="75"/>
      <c r="R86" s="13"/>
      <c r="S86" s="13"/>
      <c r="T86" s="13"/>
      <c r="U86" s="13"/>
      <c r="V86" s="413"/>
      <c r="W86" s="488">
        <f t="shared" si="38"/>
        <v>0</v>
      </c>
      <c r="X86" s="413"/>
      <c r="Y86" s="13"/>
      <c r="Z86" s="80"/>
      <c r="AA86" s="80"/>
      <c r="AB86" s="80"/>
      <c r="AC86" s="45"/>
      <c r="AD86" s="53"/>
      <c r="AE86" s="183"/>
    </row>
    <row r="87" spans="1:32" s="41" customFormat="1" hidden="1" x14ac:dyDescent="0.25">
      <c r="A87" s="125" t="s">
        <v>897</v>
      </c>
      <c r="B87" s="52" t="s">
        <v>898</v>
      </c>
      <c r="C87" s="167" t="s">
        <v>899</v>
      </c>
      <c r="D87" s="266"/>
      <c r="E87" s="232"/>
      <c r="F87" s="78"/>
      <c r="G87" s="595"/>
      <c r="H87" s="595"/>
      <c r="I87" s="595"/>
      <c r="J87" s="543"/>
      <c r="K87" s="543"/>
      <c r="L87" s="357">
        <f t="shared" si="37"/>
        <v>0</v>
      </c>
      <c r="M87" s="413"/>
      <c r="N87" s="13"/>
      <c r="O87" s="13"/>
      <c r="P87" s="76">
        <f>L87</f>
        <v>0</v>
      </c>
      <c r="Q87" s="75"/>
      <c r="R87" s="13"/>
      <c r="S87" s="13"/>
      <c r="T87" s="13"/>
      <c r="U87" s="13"/>
      <c r="V87" s="413"/>
      <c r="W87" s="488">
        <f t="shared" si="38"/>
        <v>0</v>
      </c>
      <c r="X87" s="413"/>
      <c r="Y87" s="13"/>
      <c r="Z87" s="80"/>
      <c r="AA87" s="80"/>
      <c r="AB87" s="80"/>
      <c r="AC87" s="45"/>
      <c r="AD87" s="53"/>
      <c r="AE87" s="183"/>
    </row>
    <row r="88" spans="1:32" s="18" customFormat="1" hidden="1" x14ac:dyDescent="0.25">
      <c r="A88" s="125" t="s">
        <v>900</v>
      </c>
      <c r="B88" s="90" t="s">
        <v>902</v>
      </c>
      <c r="C88" s="803" t="s">
        <v>904</v>
      </c>
      <c r="D88" s="804"/>
      <c r="E88" s="804"/>
      <c r="F88" s="91"/>
      <c r="G88" s="598"/>
      <c r="H88" s="598"/>
      <c r="I88" s="598"/>
      <c r="J88" s="544"/>
      <c r="K88" s="544"/>
      <c r="L88" s="358">
        <f t="shared" si="37"/>
        <v>0</v>
      </c>
      <c r="M88" s="412"/>
      <c r="N88" s="93"/>
      <c r="O88" s="93"/>
      <c r="P88" s="94">
        <f>L88</f>
        <v>0</v>
      </c>
      <c r="Q88" s="92"/>
      <c r="R88" s="93"/>
      <c r="S88" s="93"/>
      <c r="T88" s="93"/>
      <c r="U88" s="93"/>
      <c r="V88" s="412"/>
      <c r="W88" s="487">
        <f t="shared" si="38"/>
        <v>0</v>
      </c>
      <c r="X88" s="412"/>
      <c r="Y88" s="93"/>
      <c r="Z88" s="96"/>
      <c r="AA88" s="96"/>
      <c r="AB88" s="96"/>
      <c r="AC88" s="97"/>
      <c r="AD88" s="51"/>
      <c r="AE88" s="168"/>
    </row>
    <row r="89" spans="1:32" s="18" customFormat="1" hidden="1" x14ac:dyDescent="0.25">
      <c r="A89" s="125" t="s">
        <v>901</v>
      </c>
      <c r="B89" s="90" t="s">
        <v>903</v>
      </c>
      <c r="C89" s="803" t="s">
        <v>905</v>
      </c>
      <c r="D89" s="804"/>
      <c r="E89" s="804"/>
      <c r="F89" s="91"/>
      <c r="G89" s="598"/>
      <c r="H89" s="598"/>
      <c r="I89" s="598"/>
      <c r="J89" s="544"/>
      <c r="K89" s="544"/>
      <c r="L89" s="358">
        <f t="shared" si="37"/>
        <v>0</v>
      </c>
      <c r="M89" s="412"/>
      <c r="N89" s="93"/>
      <c r="O89" s="93"/>
      <c r="P89" s="94">
        <f>L89</f>
        <v>0</v>
      </c>
      <c r="Q89" s="92"/>
      <c r="R89" s="93"/>
      <c r="S89" s="93"/>
      <c r="T89" s="93"/>
      <c r="U89" s="93"/>
      <c r="V89" s="412"/>
      <c r="W89" s="487">
        <f t="shared" si="38"/>
        <v>0</v>
      </c>
      <c r="X89" s="412"/>
      <c r="Y89" s="93"/>
      <c r="Z89" s="96"/>
      <c r="AA89" s="96"/>
      <c r="AB89" s="96"/>
      <c r="AC89" s="97"/>
      <c r="AD89" s="51"/>
      <c r="AE89" s="168"/>
    </row>
    <row r="90" spans="1:32" s="18" customFormat="1" hidden="1" x14ac:dyDescent="0.25">
      <c r="A90" s="125" t="s">
        <v>34</v>
      </c>
      <c r="B90" s="90" t="s">
        <v>735</v>
      </c>
      <c r="C90" s="803" t="s">
        <v>35</v>
      </c>
      <c r="D90" s="804"/>
      <c r="E90" s="804"/>
      <c r="F90" s="91">
        <f t="shared" ref="F90:K90" si="53">F91+F92+F93+F94</f>
        <v>0</v>
      </c>
      <c r="G90" s="598">
        <f t="shared" ref="G90:J90" si="54">G91+G92+G93+G94</f>
        <v>0</v>
      </c>
      <c r="H90" s="598">
        <f t="shared" si="54"/>
        <v>0</v>
      </c>
      <c r="I90" s="598">
        <f t="shared" si="54"/>
        <v>0</v>
      </c>
      <c r="J90" s="544">
        <f t="shared" si="54"/>
        <v>0</v>
      </c>
      <c r="K90" s="544">
        <f t="shared" si="53"/>
        <v>0</v>
      </c>
      <c r="L90" s="358">
        <f t="shared" si="37"/>
        <v>0</v>
      </c>
      <c r="M90" s="412">
        <f t="shared" ref="M90:P90" si="55">M91+M92+M93+M94</f>
        <v>0</v>
      </c>
      <c r="N90" s="93">
        <f t="shared" ref="N90:O90" si="56">N91+N92+N93+N94</f>
        <v>0</v>
      </c>
      <c r="O90" s="93">
        <f t="shared" si="56"/>
        <v>0</v>
      </c>
      <c r="P90" s="94">
        <f t="shared" si="55"/>
        <v>0</v>
      </c>
      <c r="Q90" s="92">
        <f>Q91+Q92+Q93+Q94</f>
        <v>0</v>
      </c>
      <c r="R90" s="93">
        <f t="shared" ref="R90:AC90" si="57">R91+R92+R93+R94</f>
        <v>0</v>
      </c>
      <c r="S90" s="93">
        <f t="shared" si="57"/>
        <v>0</v>
      </c>
      <c r="T90" s="93">
        <f t="shared" si="57"/>
        <v>0</v>
      </c>
      <c r="U90" s="93">
        <f t="shared" si="57"/>
        <v>0</v>
      </c>
      <c r="V90" s="412">
        <f t="shared" si="57"/>
        <v>0</v>
      </c>
      <c r="W90" s="487">
        <f t="shared" si="38"/>
        <v>0</v>
      </c>
      <c r="X90" s="412">
        <f t="shared" si="57"/>
        <v>0</v>
      </c>
      <c r="Y90" s="93">
        <f t="shared" si="57"/>
        <v>0</v>
      </c>
      <c r="Z90" s="96">
        <f t="shared" si="57"/>
        <v>0</v>
      </c>
      <c r="AA90" s="96">
        <f t="shared" si="57"/>
        <v>0</v>
      </c>
      <c r="AB90" s="96">
        <f t="shared" si="57"/>
        <v>0</v>
      </c>
      <c r="AC90" s="97">
        <f t="shared" si="57"/>
        <v>0</v>
      </c>
      <c r="AD90" s="51"/>
      <c r="AE90" s="168"/>
    </row>
    <row r="91" spans="1:32" hidden="1" x14ac:dyDescent="0.25">
      <c r="B91" s="54"/>
      <c r="C91" s="2"/>
      <c r="D91" s="801" t="s">
        <v>316</v>
      </c>
      <c r="E91" s="801"/>
      <c r="F91" s="77"/>
      <c r="G91" s="599"/>
      <c r="H91" s="599"/>
      <c r="I91" s="599"/>
      <c r="J91" s="545"/>
      <c r="K91" s="545"/>
      <c r="L91" s="359">
        <f t="shared" si="37"/>
        <v>0</v>
      </c>
      <c r="M91" s="414"/>
      <c r="N91" s="1"/>
      <c r="O91" s="1"/>
      <c r="P91" s="74">
        <f>L91</f>
        <v>0</v>
      </c>
      <c r="Q91" s="73"/>
      <c r="R91" s="1"/>
      <c r="S91" s="1"/>
      <c r="T91" s="1"/>
      <c r="U91" s="1"/>
      <c r="V91" s="414"/>
      <c r="W91" s="489">
        <f t="shared" si="38"/>
        <v>0</v>
      </c>
      <c r="X91" s="414"/>
      <c r="Y91" s="1"/>
      <c r="Z91" s="79"/>
      <c r="AA91" s="79"/>
      <c r="AB91" s="79"/>
      <c r="AC91" s="44"/>
      <c r="AD91" s="55"/>
      <c r="AE91" s="168"/>
    </row>
    <row r="92" spans="1:32" hidden="1" x14ac:dyDescent="0.25">
      <c r="B92" s="54"/>
      <c r="C92" s="2"/>
      <c r="D92" s="801" t="s">
        <v>317</v>
      </c>
      <c r="E92" s="801"/>
      <c r="F92" s="77"/>
      <c r="G92" s="599"/>
      <c r="H92" s="599"/>
      <c r="I92" s="599"/>
      <c r="J92" s="545"/>
      <c r="K92" s="545"/>
      <c r="L92" s="359">
        <f t="shared" si="37"/>
        <v>0</v>
      </c>
      <c r="M92" s="414"/>
      <c r="N92" s="1"/>
      <c r="O92" s="1"/>
      <c r="P92" s="74">
        <f>L92</f>
        <v>0</v>
      </c>
      <c r="Q92" s="73"/>
      <c r="R92" s="1"/>
      <c r="S92" s="1"/>
      <c r="T92" s="1"/>
      <c r="U92" s="1"/>
      <c r="V92" s="414"/>
      <c r="W92" s="489">
        <f t="shared" si="38"/>
        <v>0</v>
      </c>
      <c r="X92" s="414"/>
      <c r="Y92" s="1"/>
      <c r="Z92" s="79"/>
      <c r="AA92" s="79"/>
      <c r="AB92" s="79"/>
      <c r="AC92" s="44"/>
      <c r="AD92" s="55"/>
      <c r="AE92" s="168"/>
    </row>
    <row r="93" spans="1:32" hidden="1" x14ac:dyDescent="0.25">
      <c r="B93" s="54"/>
      <c r="C93" s="2"/>
      <c r="D93" s="801" t="s">
        <v>318</v>
      </c>
      <c r="E93" s="801"/>
      <c r="F93" s="77"/>
      <c r="G93" s="599"/>
      <c r="H93" s="599"/>
      <c r="I93" s="599"/>
      <c r="J93" s="545"/>
      <c r="K93" s="545"/>
      <c r="L93" s="359">
        <f t="shared" si="37"/>
        <v>0</v>
      </c>
      <c r="M93" s="414"/>
      <c r="N93" s="1"/>
      <c r="O93" s="1"/>
      <c r="P93" s="74">
        <f>L93</f>
        <v>0</v>
      </c>
      <c r="Q93" s="73"/>
      <c r="R93" s="1"/>
      <c r="S93" s="1"/>
      <c r="T93" s="1"/>
      <c r="U93" s="1"/>
      <c r="V93" s="414"/>
      <c r="W93" s="489">
        <f t="shared" si="38"/>
        <v>0</v>
      </c>
      <c r="X93" s="414"/>
      <c r="Y93" s="1"/>
      <c r="Z93" s="79"/>
      <c r="AA93" s="79"/>
      <c r="AB93" s="79"/>
      <c r="AC93" s="44"/>
      <c r="AD93" s="55"/>
      <c r="AE93" s="168"/>
    </row>
    <row r="94" spans="1:32" hidden="1" x14ac:dyDescent="0.25">
      <c r="B94" s="54"/>
      <c r="C94" s="2"/>
      <c r="D94" s="801" t="s">
        <v>319</v>
      </c>
      <c r="E94" s="801"/>
      <c r="F94" s="77"/>
      <c r="G94" s="599"/>
      <c r="H94" s="599"/>
      <c r="I94" s="599"/>
      <c r="J94" s="545"/>
      <c r="K94" s="545"/>
      <c r="L94" s="359">
        <f t="shared" si="37"/>
        <v>0</v>
      </c>
      <c r="M94" s="414"/>
      <c r="N94" s="1"/>
      <c r="O94" s="1"/>
      <c r="P94" s="74">
        <f>L94</f>
        <v>0</v>
      </c>
      <c r="Q94" s="73"/>
      <c r="R94" s="1"/>
      <c r="S94" s="1"/>
      <c r="T94" s="1"/>
      <c r="U94" s="1"/>
      <c r="V94" s="414"/>
      <c r="W94" s="489">
        <f t="shared" si="38"/>
        <v>0</v>
      </c>
      <c r="X94" s="414"/>
      <c r="Y94" s="1"/>
      <c r="Z94" s="79"/>
      <c r="AA94" s="79"/>
      <c r="AB94" s="79"/>
      <c r="AC94" s="44"/>
      <c r="AD94" s="55"/>
      <c r="AE94" s="168"/>
      <c r="AF94" s="168"/>
    </row>
    <row r="95" spans="1:32" s="18" customFormat="1" hidden="1" x14ac:dyDescent="0.25">
      <c r="A95" s="125"/>
      <c r="B95" s="90" t="s">
        <v>736</v>
      </c>
      <c r="C95" s="803" t="s">
        <v>37</v>
      </c>
      <c r="D95" s="804"/>
      <c r="E95" s="804"/>
      <c r="F95" s="91">
        <f t="shared" ref="F95:K95" si="58">F96+F99+F100+F101+F102</f>
        <v>0</v>
      </c>
      <c r="G95" s="598">
        <f t="shared" ref="G95:J95" si="59">G96+G99+G100+G101+G102</f>
        <v>0</v>
      </c>
      <c r="H95" s="598">
        <f t="shared" si="59"/>
        <v>0</v>
      </c>
      <c r="I95" s="598">
        <f t="shared" si="59"/>
        <v>0</v>
      </c>
      <c r="J95" s="544">
        <f t="shared" si="59"/>
        <v>0</v>
      </c>
      <c r="K95" s="544">
        <f t="shared" si="58"/>
        <v>0</v>
      </c>
      <c r="L95" s="358">
        <f t="shared" si="37"/>
        <v>0</v>
      </c>
      <c r="M95" s="412">
        <f t="shared" ref="M95:P95" si="60">M96+M99+M100+M101+M102</f>
        <v>0</v>
      </c>
      <c r="N95" s="93">
        <f t="shared" ref="N95:O95" si="61">N96+N99+N100+N101+N102</f>
        <v>0</v>
      </c>
      <c r="O95" s="93">
        <f t="shared" si="61"/>
        <v>0</v>
      </c>
      <c r="P95" s="94">
        <f t="shared" si="60"/>
        <v>0</v>
      </c>
      <c r="Q95" s="92">
        <f>Q96+Q99+Q100+Q101+Q102</f>
        <v>0</v>
      </c>
      <c r="R95" s="93">
        <f t="shared" ref="R95:AC95" si="62">R96+R99+R100+R101+R102</f>
        <v>0</v>
      </c>
      <c r="S95" s="93">
        <f t="shared" si="62"/>
        <v>0</v>
      </c>
      <c r="T95" s="93">
        <f t="shared" si="62"/>
        <v>0</v>
      </c>
      <c r="U95" s="93">
        <f t="shared" si="62"/>
        <v>0</v>
      </c>
      <c r="V95" s="412">
        <f t="shared" si="62"/>
        <v>0</v>
      </c>
      <c r="W95" s="487">
        <f t="shared" si="38"/>
        <v>0</v>
      </c>
      <c r="X95" s="412">
        <f t="shared" si="62"/>
        <v>0</v>
      </c>
      <c r="Y95" s="93">
        <f t="shared" si="62"/>
        <v>0</v>
      </c>
      <c r="Z95" s="96">
        <f t="shared" si="62"/>
        <v>0</v>
      </c>
      <c r="AA95" s="96">
        <f t="shared" si="62"/>
        <v>0</v>
      </c>
      <c r="AB95" s="96">
        <f t="shared" si="62"/>
        <v>0</v>
      </c>
      <c r="AC95" s="97">
        <f t="shared" si="62"/>
        <v>0</v>
      </c>
      <c r="AD95" s="51"/>
      <c r="AE95" s="168"/>
      <c r="AF95" s="168"/>
    </row>
    <row r="96" spans="1:32" s="41" customFormat="1" hidden="1" x14ac:dyDescent="0.25">
      <c r="A96" s="125" t="s">
        <v>36</v>
      </c>
      <c r="B96" s="52" t="s">
        <v>906</v>
      </c>
      <c r="C96" s="167" t="s">
        <v>907</v>
      </c>
      <c r="D96" s="266"/>
      <c r="E96" s="232"/>
      <c r="F96" s="78">
        <f t="shared" ref="F96:K96" si="63">F97+F98</f>
        <v>0</v>
      </c>
      <c r="G96" s="595">
        <f t="shared" ref="G96:J96" si="64">G97+G98</f>
        <v>0</v>
      </c>
      <c r="H96" s="595">
        <f t="shared" si="64"/>
        <v>0</v>
      </c>
      <c r="I96" s="595">
        <f t="shared" si="64"/>
        <v>0</v>
      </c>
      <c r="J96" s="543">
        <f t="shared" si="64"/>
        <v>0</v>
      </c>
      <c r="K96" s="543">
        <f t="shared" si="63"/>
        <v>0</v>
      </c>
      <c r="L96" s="357">
        <f t="shared" si="37"/>
        <v>0</v>
      </c>
      <c r="M96" s="413">
        <f t="shared" ref="M96:P96" si="65">M97+M98</f>
        <v>0</v>
      </c>
      <c r="N96" s="13">
        <f t="shared" ref="N96:O96" si="66">N97+N98</f>
        <v>0</v>
      </c>
      <c r="O96" s="13">
        <f t="shared" si="66"/>
        <v>0</v>
      </c>
      <c r="P96" s="76">
        <f t="shared" si="65"/>
        <v>0</v>
      </c>
      <c r="Q96" s="75">
        <f>Q97+Q98</f>
        <v>0</v>
      </c>
      <c r="R96" s="13">
        <f t="shared" ref="R96:AC96" si="67">R97+R98</f>
        <v>0</v>
      </c>
      <c r="S96" s="13">
        <f t="shared" si="67"/>
        <v>0</v>
      </c>
      <c r="T96" s="13">
        <f t="shared" si="67"/>
        <v>0</v>
      </c>
      <c r="U96" s="13">
        <f t="shared" si="67"/>
        <v>0</v>
      </c>
      <c r="V96" s="413">
        <f t="shared" si="67"/>
        <v>0</v>
      </c>
      <c r="W96" s="488">
        <f t="shared" si="38"/>
        <v>0</v>
      </c>
      <c r="X96" s="413">
        <f t="shared" si="67"/>
        <v>0</v>
      </c>
      <c r="Y96" s="13">
        <f t="shared" si="67"/>
        <v>0</v>
      </c>
      <c r="Z96" s="80">
        <f t="shared" si="67"/>
        <v>0</v>
      </c>
      <c r="AA96" s="80">
        <f t="shared" si="67"/>
        <v>0</v>
      </c>
      <c r="AB96" s="80">
        <f t="shared" si="67"/>
        <v>0</v>
      </c>
      <c r="AC96" s="45">
        <f t="shared" si="67"/>
        <v>0</v>
      </c>
      <c r="AD96" s="53"/>
      <c r="AE96" s="183"/>
    </row>
    <row r="97" spans="1:32" hidden="1" x14ac:dyDescent="0.25">
      <c r="B97" s="54"/>
      <c r="C97" s="2"/>
      <c r="D97" s="801" t="s">
        <v>399</v>
      </c>
      <c r="E97" s="813"/>
      <c r="F97" s="77"/>
      <c r="G97" s="599"/>
      <c r="H97" s="599"/>
      <c r="I97" s="599"/>
      <c r="J97" s="545"/>
      <c r="K97" s="545"/>
      <c r="L97" s="359">
        <f t="shared" si="37"/>
        <v>0</v>
      </c>
      <c r="M97" s="414"/>
      <c r="N97" s="1"/>
      <c r="O97" s="1"/>
      <c r="P97" s="74">
        <f>L97</f>
        <v>0</v>
      </c>
      <c r="Q97" s="73"/>
      <c r="R97" s="1"/>
      <c r="S97" s="1"/>
      <c r="T97" s="1"/>
      <c r="U97" s="1"/>
      <c r="V97" s="414"/>
      <c r="W97" s="489">
        <f t="shared" si="38"/>
        <v>0</v>
      </c>
      <c r="X97" s="414"/>
      <c r="Y97" s="1"/>
      <c r="Z97" s="79"/>
      <c r="AA97" s="79"/>
      <c r="AB97" s="79"/>
      <c r="AC97" s="44"/>
      <c r="AD97" s="55"/>
      <c r="AE97" s="168"/>
      <c r="AF97" s="168"/>
    </row>
    <row r="98" spans="1:32" hidden="1" x14ac:dyDescent="0.25">
      <c r="B98" s="54"/>
      <c r="C98" s="2"/>
      <c r="D98" s="801" t="s">
        <v>400</v>
      </c>
      <c r="E98" s="813"/>
      <c r="F98" s="77"/>
      <c r="G98" s="599"/>
      <c r="H98" s="599"/>
      <c r="I98" s="599"/>
      <c r="J98" s="545"/>
      <c r="K98" s="545"/>
      <c r="L98" s="359">
        <f t="shared" si="37"/>
        <v>0</v>
      </c>
      <c r="M98" s="414"/>
      <c r="N98" s="1"/>
      <c r="O98" s="1"/>
      <c r="P98" s="74">
        <f>L98</f>
        <v>0</v>
      </c>
      <c r="Q98" s="188"/>
      <c r="R98" s="1"/>
      <c r="S98" s="1"/>
      <c r="T98" s="1"/>
      <c r="U98" s="1"/>
      <c r="V98" s="414"/>
      <c r="W98" s="489">
        <f t="shared" si="38"/>
        <v>0</v>
      </c>
      <c r="X98" s="414"/>
      <c r="Y98" s="1"/>
      <c r="Z98" s="79"/>
      <c r="AA98" s="79"/>
      <c r="AB98" s="79"/>
      <c r="AC98" s="44"/>
      <c r="AD98" s="55"/>
      <c r="AE98" s="168"/>
      <c r="AF98" s="168"/>
    </row>
    <row r="99" spans="1:32" s="41" customFormat="1" hidden="1" x14ac:dyDescent="0.25">
      <c r="A99" s="125" t="s">
        <v>908</v>
      </c>
      <c r="B99" s="52" t="s">
        <v>909</v>
      </c>
      <c r="C99" s="265" t="s">
        <v>912</v>
      </c>
      <c r="D99" s="266"/>
      <c r="E99" s="232"/>
      <c r="F99" s="78"/>
      <c r="G99" s="595"/>
      <c r="H99" s="595"/>
      <c r="I99" s="595"/>
      <c r="J99" s="543"/>
      <c r="K99" s="543"/>
      <c r="L99" s="357">
        <f t="shared" si="37"/>
        <v>0</v>
      </c>
      <c r="M99" s="413"/>
      <c r="N99" s="13"/>
      <c r="O99" s="13"/>
      <c r="P99" s="76">
        <f>L99</f>
        <v>0</v>
      </c>
      <c r="Q99" s="75"/>
      <c r="R99" s="13"/>
      <c r="S99" s="13"/>
      <c r="T99" s="13"/>
      <c r="U99" s="13"/>
      <c r="V99" s="413"/>
      <c r="W99" s="488">
        <f t="shared" si="38"/>
        <v>0</v>
      </c>
      <c r="X99" s="413"/>
      <c r="Y99" s="13"/>
      <c r="Z99" s="80"/>
      <c r="AA99" s="80"/>
      <c r="AB99" s="80"/>
      <c r="AC99" s="45"/>
      <c r="AD99" s="53"/>
      <c r="AE99" s="168"/>
      <c r="AF99" s="168"/>
    </row>
    <row r="100" spans="1:32" s="41" customFormat="1" hidden="1" x14ac:dyDescent="0.25">
      <c r="A100" s="125" t="s">
        <v>911</v>
      </c>
      <c r="B100" s="52" t="s">
        <v>910</v>
      </c>
      <c r="C100" s="265" t="s">
        <v>913</v>
      </c>
      <c r="D100" s="266"/>
      <c r="E100" s="232"/>
      <c r="F100" s="78"/>
      <c r="G100" s="595"/>
      <c r="H100" s="595"/>
      <c r="I100" s="595"/>
      <c r="J100" s="543"/>
      <c r="K100" s="543"/>
      <c r="L100" s="357">
        <f t="shared" si="37"/>
        <v>0</v>
      </c>
      <c r="M100" s="413"/>
      <c r="N100" s="13"/>
      <c r="O100" s="13"/>
      <c r="P100" s="76">
        <f>L100</f>
        <v>0</v>
      </c>
      <c r="Q100" s="75"/>
      <c r="R100" s="13"/>
      <c r="S100" s="13"/>
      <c r="T100" s="13"/>
      <c r="U100" s="13"/>
      <c r="V100" s="413"/>
      <c r="W100" s="488">
        <f t="shared" si="38"/>
        <v>0</v>
      </c>
      <c r="X100" s="413"/>
      <c r="Y100" s="13"/>
      <c r="Z100" s="80"/>
      <c r="AA100" s="80"/>
      <c r="AB100" s="80"/>
      <c r="AC100" s="45"/>
      <c r="AD100" s="53"/>
      <c r="AE100" s="168"/>
      <c r="AF100" s="168"/>
    </row>
    <row r="101" spans="1:32" s="41" customFormat="1" hidden="1" x14ac:dyDescent="0.25">
      <c r="A101" s="125" t="s">
        <v>38</v>
      </c>
      <c r="B101" s="52" t="s">
        <v>737</v>
      </c>
      <c r="C101" s="265" t="s">
        <v>914</v>
      </c>
      <c r="D101" s="266"/>
      <c r="E101" s="232"/>
      <c r="F101" s="78"/>
      <c r="G101" s="595"/>
      <c r="H101" s="595"/>
      <c r="I101" s="595"/>
      <c r="J101" s="543"/>
      <c r="K101" s="543"/>
      <c r="L101" s="357">
        <f t="shared" si="37"/>
        <v>0</v>
      </c>
      <c r="M101" s="413"/>
      <c r="N101" s="13"/>
      <c r="O101" s="13"/>
      <c r="P101" s="76">
        <f>L101</f>
        <v>0</v>
      </c>
      <c r="Q101" s="75"/>
      <c r="R101" s="13"/>
      <c r="S101" s="13"/>
      <c r="T101" s="13"/>
      <c r="U101" s="13"/>
      <c r="V101" s="413"/>
      <c r="W101" s="488">
        <f t="shared" si="38"/>
        <v>0</v>
      </c>
      <c r="X101" s="413"/>
      <c r="Y101" s="13"/>
      <c r="Z101" s="80"/>
      <c r="AA101" s="80"/>
      <c r="AB101" s="80"/>
      <c r="AC101" s="45"/>
      <c r="AD101" s="53"/>
      <c r="AE101" s="168"/>
      <c r="AF101" s="168"/>
    </row>
    <row r="102" spans="1:32" s="41" customFormat="1" hidden="1" x14ac:dyDescent="0.25">
      <c r="A102" s="125" t="s">
        <v>39</v>
      </c>
      <c r="B102" s="52" t="s">
        <v>738</v>
      </c>
      <c r="C102" s="265" t="s">
        <v>40</v>
      </c>
      <c r="D102" s="266"/>
      <c r="E102" s="232"/>
      <c r="F102" s="78">
        <f t="shared" ref="F102:K102" si="68">F103+F104+F105</f>
        <v>0</v>
      </c>
      <c r="G102" s="595">
        <f t="shared" ref="G102:J102" si="69">G103+G104+G105</f>
        <v>0</v>
      </c>
      <c r="H102" s="595">
        <f t="shared" si="69"/>
        <v>0</v>
      </c>
      <c r="I102" s="595">
        <f t="shared" si="69"/>
        <v>0</v>
      </c>
      <c r="J102" s="543">
        <f t="shared" si="69"/>
        <v>0</v>
      </c>
      <c r="K102" s="543">
        <f t="shared" si="68"/>
        <v>0</v>
      </c>
      <c r="L102" s="357">
        <f t="shared" si="37"/>
        <v>0</v>
      </c>
      <c r="M102" s="413">
        <f t="shared" ref="M102:P102" si="70">M103+M104+M105</f>
        <v>0</v>
      </c>
      <c r="N102" s="13">
        <f t="shared" ref="N102:O102" si="71">N103+N104+N105</f>
        <v>0</v>
      </c>
      <c r="O102" s="13">
        <f t="shared" si="71"/>
        <v>0</v>
      </c>
      <c r="P102" s="76">
        <f t="shared" si="70"/>
        <v>0</v>
      </c>
      <c r="Q102" s="75">
        <f>Q103+Q104+Q105</f>
        <v>0</v>
      </c>
      <c r="R102" s="13">
        <f t="shared" ref="R102:AC102" si="72">R103+R104+R105</f>
        <v>0</v>
      </c>
      <c r="S102" s="13">
        <f t="shared" si="72"/>
        <v>0</v>
      </c>
      <c r="T102" s="13">
        <f t="shared" si="72"/>
        <v>0</v>
      </c>
      <c r="U102" s="13">
        <f t="shared" si="72"/>
        <v>0</v>
      </c>
      <c r="V102" s="413">
        <f t="shared" si="72"/>
        <v>0</v>
      </c>
      <c r="W102" s="488">
        <f t="shared" si="38"/>
        <v>0</v>
      </c>
      <c r="X102" s="413">
        <f t="shared" si="72"/>
        <v>0</v>
      </c>
      <c r="Y102" s="13">
        <f t="shared" si="72"/>
        <v>0</v>
      </c>
      <c r="Z102" s="80">
        <f t="shared" si="72"/>
        <v>0</v>
      </c>
      <c r="AA102" s="80">
        <f t="shared" si="72"/>
        <v>0</v>
      </c>
      <c r="AB102" s="80">
        <f t="shared" si="72"/>
        <v>0</v>
      </c>
      <c r="AC102" s="45">
        <f t="shared" si="72"/>
        <v>0</v>
      </c>
      <c r="AD102" s="53"/>
      <c r="AE102" s="168"/>
      <c r="AF102" s="168"/>
    </row>
    <row r="103" spans="1:32" hidden="1" x14ac:dyDescent="0.25">
      <c r="B103" s="54"/>
      <c r="C103" s="2"/>
      <c r="D103" s="208" t="s">
        <v>320</v>
      </c>
      <c r="E103" s="211"/>
      <c r="F103" s="77"/>
      <c r="G103" s="599"/>
      <c r="H103" s="599"/>
      <c r="I103" s="599"/>
      <c r="J103" s="545"/>
      <c r="K103" s="545"/>
      <c r="L103" s="359">
        <f t="shared" si="37"/>
        <v>0</v>
      </c>
      <c r="M103" s="414"/>
      <c r="N103" s="1"/>
      <c r="O103" s="1"/>
      <c r="P103" s="74">
        <f>L103</f>
        <v>0</v>
      </c>
      <c r="Q103" s="73"/>
      <c r="R103" s="1"/>
      <c r="S103" s="1"/>
      <c r="T103" s="1"/>
      <c r="U103" s="1"/>
      <c r="V103" s="414"/>
      <c r="W103" s="489">
        <f t="shared" si="38"/>
        <v>0</v>
      </c>
      <c r="X103" s="414"/>
      <c r="Y103" s="1"/>
      <c r="Z103" s="79"/>
      <c r="AA103" s="79"/>
      <c r="AB103" s="79"/>
      <c r="AC103" s="44"/>
      <c r="AD103" s="55"/>
      <c r="AE103" s="168"/>
      <c r="AF103" s="168"/>
    </row>
    <row r="104" spans="1:32" hidden="1" x14ac:dyDescent="0.25">
      <c r="B104" s="54"/>
      <c r="C104" s="2"/>
      <c r="D104" s="208" t="s">
        <v>321</v>
      </c>
      <c r="E104" s="211"/>
      <c r="F104" s="77"/>
      <c r="G104" s="599"/>
      <c r="H104" s="599"/>
      <c r="I104" s="599"/>
      <c r="J104" s="545"/>
      <c r="K104" s="545"/>
      <c r="L104" s="359">
        <f t="shared" si="37"/>
        <v>0</v>
      </c>
      <c r="M104" s="414"/>
      <c r="N104" s="1"/>
      <c r="O104" s="1"/>
      <c r="P104" s="74">
        <f>L104</f>
        <v>0</v>
      </c>
      <c r="Q104" s="73"/>
      <c r="R104" s="1"/>
      <c r="S104" s="1"/>
      <c r="T104" s="1"/>
      <c r="U104" s="1"/>
      <c r="V104" s="414"/>
      <c r="W104" s="489">
        <f t="shared" si="38"/>
        <v>0</v>
      </c>
      <c r="X104" s="414"/>
      <c r="Y104" s="1"/>
      <c r="Z104" s="79"/>
      <c r="AA104" s="79"/>
      <c r="AB104" s="79"/>
      <c r="AC104" s="44"/>
      <c r="AD104" s="55"/>
      <c r="AE104" s="168"/>
      <c r="AF104" s="168"/>
    </row>
    <row r="105" spans="1:32" hidden="1" x14ac:dyDescent="0.25">
      <c r="B105" s="54"/>
      <c r="C105" s="2"/>
      <c r="D105" s="208" t="s">
        <v>401</v>
      </c>
      <c r="E105" s="211"/>
      <c r="F105" s="77"/>
      <c r="G105" s="599"/>
      <c r="H105" s="599"/>
      <c r="I105" s="599"/>
      <c r="J105" s="545"/>
      <c r="K105" s="545"/>
      <c r="L105" s="359">
        <f t="shared" si="37"/>
        <v>0</v>
      </c>
      <c r="M105" s="414"/>
      <c r="N105" s="1"/>
      <c r="O105" s="1"/>
      <c r="P105" s="74">
        <f>L105</f>
        <v>0</v>
      </c>
      <c r="Q105" s="73"/>
      <c r="R105" s="1"/>
      <c r="S105" s="1"/>
      <c r="T105" s="1"/>
      <c r="U105" s="1"/>
      <c r="V105" s="414"/>
      <c r="W105" s="489">
        <f t="shared" si="38"/>
        <v>0</v>
      </c>
      <c r="X105" s="414"/>
      <c r="Y105" s="1"/>
      <c r="Z105" s="79"/>
      <c r="AA105" s="79"/>
      <c r="AB105" s="79"/>
      <c r="AC105" s="44"/>
      <c r="AD105" s="55"/>
      <c r="AE105" s="168"/>
      <c r="AF105" s="168"/>
    </row>
    <row r="106" spans="1:32" s="18" customFormat="1" hidden="1" x14ac:dyDescent="0.25">
      <c r="A106" s="125" t="s">
        <v>41</v>
      </c>
      <c r="B106" s="90" t="s">
        <v>739</v>
      </c>
      <c r="C106" s="803" t="s">
        <v>42</v>
      </c>
      <c r="D106" s="804"/>
      <c r="E106" s="804"/>
      <c r="F106" s="91">
        <f t="shared" ref="F106:K106" si="73">F107+F108+F109+F110+F111+F112+F113+F114+F115+F116+F117+F118</f>
        <v>0</v>
      </c>
      <c r="G106" s="598">
        <f t="shared" ref="G106:J106" si="74">G107+G108+G109+G110+G111+G112+G113+G114+G115+G116+G117+G118</f>
        <v>0</v>
      </c>
      <c r="H106" s="598">
        <f t="shared" si="74"/>
        <v>0</v>
      </c>
      <c r="I106" s="598">
        <f t="shared" si="74"/>
        <v>0</v>
      </c>
      <c r="J106" s="544">
        <f t="shared" si="74"/>
        <v>0</v>
      </c>
      <c r="K106" s="544">
        <f t="shared" si="73"/>
        <v>0</v>
      </c>
      <c r="L106" s="358">
        <f t="shared" si="37"/>
        <v>0</v>
      </c>
      <c r="M106" s="412">
        <f t="shared" ref="M106:AC106" si="75">M107+M108+M109+M110+M111+M112+M113+M114+M115+M116+M117+M118</f>
        <v>0</v>
      </c>
      <c r="N106" s="93">
        <f t="shared" ref="N106:O106" si="76">N107+N108+N109+N110+N111+N112+N113+N114+N115+N116+N117+N118</f>
        <v>0</v>
      </c>
      <c r="O106" s="93">
        <f t="shared" si="76"/>
        <v>0</v>
      </c>
      <c r="P106" s="94">
        <f t="shared" si="75"/>
        <v>0</v>
      </c>
      <c r="Q106" s="92">
        <f t="shared" si="75"/>
        <v>0</v>
      </c>
      <c r="R106" s="93">
        <f t="shared" si="75"/>
        <v>0</v>
      </c>
      <c r="S106" s="93">
        <f t="shared" si="75"/>
        <v>0</v>
      </c>
      <c r="T106" s="93">
        <f t="shared" si="75"/>
        <v>0</v>
      </c>
      <c r="U106" s="93">
        <f t="shared" si="75"/>
        <v>0</v>
      </c>
      <c r="V106" s="412">
        <f t="shared" si="75"/>
        <v>0</v>
      </c>
      <c r="W106" s="487">
        <f t="shared" si="38"/>
        <v>0</v>
      </c>
      <c r="X106" s="412">
        <f t="shared" si="75"/>
        <v>0</v>
      </c>
      <c r="Y106" s="93">
        <f t="shared" si="75"/>
        <v>0</v>
      </c>
      <c r="Z106" s="96">
        <f t="shared" si="75"/>
        <v>0</v>
      </c>
      <c r="AA106" s="96">
        <f t="shared" si="75"/>
        <v>0</v>
      </c>
      <c r="AB106" s="96">
        <f t="shared" si="75"/>
        <v>0</v>
      </c>
      <c r="AC106" s="97">
        <f t="shared" si="75"/>
        <v>0</v>
      </c>
      <c r="AD106" s="51"/>
      <c r="AE106" s="168"/>
      <c r="AF106" s="168"/>
    </row>
    <row r="107" spans="1:32" hidden="1" x14ac:dyDescent="0.25">
      <c r="B107" s="54"/>
      <c r="C107" s="2"/>
      <c r="D107" s="801" t="s">
        <v>322</v>
      </c>
      <c r="E107" s="801"/>
      <c r="F107" s="77"/>
      <c r="G107" s="599"/>
      <c r="H107" s="599"/>
      <c r="I107" s="599"/>
      <c r="J107" s="545"/>
      <c r="K107" s="545"/>
      <c r="L107" s="359">
        <f t="shared" si="37"/>
        <v>0</v>
      </c>
      <c r="M107" s="414"/>
      <c r="N107" s="1"/>
      <c r="O107" s="1"/>
      <c r="P107" s="74">
        <f t="shared" ref="P107:P118" si="77">L107</f>
        <v>0</v>
      </c>
      <c r="Q107" s="73"/>
      <c r="R107" s="1"/>
      <c r="S107" s="1"/>
      <c r="T107" s="1"/>
      <c r="U107" s="1"/>
      <c r="V107" s="414"/>
      <c r="W107" s="489">
        <f t="shared" si="38"/>
        <v>0</v>
      </c>
      <c r="X107" s="414"/>
      <c r="Y107" s="1"/>
      <c r="Z107" s="79"/>
      <c r="AA107" s="79"/>
      <c r="AB107" s="79"/>
      <c r="AC107" s="44"/>
      <c r="AD107" s="55"/>
      <c r="AE107" s="168"/>
      <c r="AF107" s="168" t="e">
        <f>AE107-#REF!</f>
        <v>#REF!</v>
      </c>
    </row>
    <row r="108" spans="1:32" hidden="1" x14ac:dyDescent="0.25">
      <c r="B108" s="54"/>
      <c r="C108" s="2"/>
      <c r="D108" s="801" t="s">
        <v>323</v>
      </c>
      <c r="E108" s="801"/>
      <c r="F108" s="77"/>
      <c r="G108" s="599"/>
      <c r="H108" s="599"/>
      <c r="I108" s="599"/>
      <c r="J108" s="545"/>
      <c r="K108" s="545"/>
      <c r="L108" s="359">
        <f t="shared" si="37"/>
        <v>0</v>
      </c>
      <c r="M108" s="414"/>
      <c r="N108" s="1"/>
      <c r="O108" s="1"/>
      <c r="P108" s="74">
        <f t="shared" si="77"/>
        <v>0</v>
      </c>
      <c r="Q108" s="73"/>
      <c r="R108" s="1"/>
      <c r="S108" s="1"/>
      <c r="T108" s="1"/>
      <c r="U108" s="1"/>
      <c r="V108" s="414"/>
      <c r="W108" s="489">
        <f t="shared" si="38"/>
        <v>0</v>
      </c>
      <c r="X108" s="414"/>
      <c r="Y108" s="1"/>
      <c r="Z108" s="79"/>
      <c r="AA108" s="79"/>
      <c r="AB108" s="79"/>
      <c r="AC108" s="44"/>
      <c r="AD108" s="55"/>
      <c r="AE108" s="168"/>
      <c r="AF108" s="168" t="e">
        <f>AE108-#REF!</f>
        <v>#REF!</v>
      </c>
    </row>
    <row r="109" spans="1:32" hidden="1" x14ac:dyDescent="0.25">
      <c r="B109" s="54"/>
      <c r="C109" s="2"/>
      <c r="D109" s="801" t="s">
        <v>324</v>
      </c>
      <c r="E109" s="801"/>
      <c r="F109" s="77"/>
      <c r="G109" s="599"/>
      <c r="H109" s="599"/>
      <c r="I109" s="599"/>
      <c r="J109" s="545"/>
      <c r="K109" s="545"/>
      <c r="L109" s="359">
        <f t="shared" si="37"/>
        <v>0</v>
      </c>
      <c r="M109" s="414"/>
      <c r="N109" s="1"/>
      <c r="O109" s="1"/>
      <c r="P109" s="74">
        <f t="shared" si="77"/>
        <v>0</v>
      </c>
      <c r="Q109" s="73"/>
      <c r="R109" s="1"/>
      <c r="S109" s="1"/>
      <c r="T109" s="1"/>
      <c r="U109" s="1"/>
      <c r="V109" s="414"/>
      <c r="W109" s="489">
        <f t="shared" si="38"/>
        <v>0</v>
      </c>
      <c r="X109" s="414"/>
      <c r="Y109" s="1"/>
      <c r="Z109" s="79"/>
      <c r="AA109" s="79"/>
      <c r="AB109" s="79"/>
      <c r="AC109" s="44"/>
      <c r="AD109" s="55"/>
      <c r="AE109" s="168"/>
      <c r="AF109" s="168" t="e">
        <f>AE109-#REF!</f>
        <v>#REF!</v>
      </c>
    </row>
    <row r="110" spans="1:32" hidden="1" x14ac:dyDescent="0.25">
      <c r="B110" s="54"/>
      <c r="C110" s="2"/>
      <c r="D110" s="801" t="s">
        <v>325</v>
      </c>
      <c r="E110" s="801"/>
      <c r="F110" s="77"/>
      <c r="G110" s="599"/>
      <c r="H110" s="599"/>
      <c r="I110" s="599"/>
      <c r="J110" s="545"/>
      <c r="K110" s="545"/>
      <c r="L110" s="359">
        <f t="shared" si="37"/>
        <v>0</v>
      </c>
      <c r="M110" s="414"/>
      <c r="N110" s="1"/>
      <c r="O110" s="1"/>
      <c r="P110" s="74">
        <f t="shared" si="77"/>
        <v>0</v>
      </c>
      <c r="Q110" s="73"/>
      <c r="R110" s="1"/>
      <c r="S110" s="1"/>
      <c r="T110" s="1"/>
      <c r="U110" s="1"/>
      <c r="V110" s="414"/>
      <c r="W110" s="489">
        <f t="shared" si="38"/>
        <v>0</v>
      </c>
      <c r="X110" s="414"/>
      <c r="Y110" s="1"/>
      <c r="Z110" s="79"/>
      <c r="AA110" s="79"/>
      <c r="AB110" s="79"/>
      <c r="AC110" s="44"/>
      <c r="AD110" s="55"/>
      <c r="AE110" s="168"/>
      <c r="AF110" s="168" t="e">
        <f>AE110-#REF!</f>
        <v>#REF!</v>
      </c>
    </row>
    <row r="111" spans="1:32" hidden="1" x14ac:dyDescent="0.25">
      <c r="B111" s="54"/>
      <c r="C111" s="2"/>
      <c r="D111" s="801" t="s">
        <v>326</v>
      </c>
      <c r="E111" s="801"/>
      <c r="F111" s="77"/>
      <c r="G111" s="599"/>
      <c r="H111" s="599"/>
      <c r="I111" s="599"/>
      <c r="J111" s="545"/>
      <c r="K111" s="545"/>
      <c r="L111" s="359">
        <f t="shared" si="37"/>
        <v>0</v>
      </c>
      <c r="M111" s="414"/>
      <c r="N111" s="1"/>
      <c r="O111" s="1"/>
      <c r="P111" s="74">
        <f t="shared" si="77"/>
        <v>0</v>
      </c>
      <c r="Q111" s="73"/>
      <c r="R111" s="1"/>
      <c r="S111" s="1"/>
      <c r="T111" s="1"/>
      <c r="U111" s="1"/>
      <c r="V111" s="414"/>
      <c r="W111" s="489">
        <f t="shared" si="38"/>
        <v>0</v>
      </c>
      <c r="X111" s="414"/>
      <c r="Y111" s="1"/>
      <c r="Z111" s="79"/>
      <c r="AA111" s="79"/>
      <c r="AB111" s="79"/>
      <c r="AC111" s="44"/>
      <c r="AD111" s="55"/>
      <c r="AE111" s="168"/>
      <c r="AF111" s="168" t="e">
        <f>AE111-#REF!</f>
        <v>#REF!</v>
      </c>
    </row>
    <row r="112" spans="1:32" hidden="1" x14ac:dyDescent="0.25">
      <c r="B112" s="54"/>
      <c r="C112" s="2"/>
      <c r="D112" s="801" t="s">
        <v>327</v>
      </c>
      <c r="E112" s="801"/>
      <c r="F112" s="77"/>
      <c r="G112" s="599"/>
      <c r="H112" s="599"/>
      <c r="I112" s="599"/>
      <c r="J112" s="545"/>
      <c r="K112" s="545"/>
      <c r="L112" s="359">
        <f t="shared" si="37"/>
        <v>0</v>
      </c>
      <c r="M112" s="414"/>
      <c r="N112" s="1"/>
      <c r="O112" s="1"/>
      <c r="P112" s="74">
        <f t="shared" si="77"/>
        <v>0</v>
      </c>
      <c r="Q112" s="73"/>
      <c r="R112" s="1"/>
      <c r="S112" s="1"/>
      <c r="T112" s="1"/>
      <c r="U112" s="1"/>
      <c r="V112" s="414"/>
      <c r="W112" s="489">
        <f t="shared" si="38"/>
        <v>0</v>
      </c>
      <c r="X112" s="414"/>
      <c r="Y112" s="1"/>
      <c r="Z112" s="79"/>
      <c r="AA112" s="79"/>
      <c r="AB112" s="79"/>
      <c r="AC112" s="44"/>
      <c r="AD112" s="55"/>
      <c r="AE112" s="168"/>
      <c r="AF112" s="168" t="e">
        <f>AE112-#REF!</f>
        <v>#REF!</v>
      </c>
    </row>
    <row r="113" spans="1:32" hidden="1" x14ac:dyDescent="0.25">
      <c r="B113" s="54"/>
      <c r="C113" s="2"/>
      <c r="D113" s="801" t="s">
        <v>328</v>
      </c>
      <c r="E113" s="801"/>
      <c r="F113" s="77"/>
      <c r="G113" s="599"/>
      <c r="H113" s="599"/>
      <c r="I113" s="599"/>
      <c r="J113" s="545"/>
      <c r="K113" s="545"/>
      <c r="L113" s="359">
        <f t="shared" si="37"/>
        <v>0</v>
      </c>
      <c r="M113" s="414"/>
      <c r="N113" s="1"/>
      <c r="O113" s="1"/>
      <c r="P113" s="74">
        <f t="shared" si="77"/>
        <v>0</v>
      </c>
      <c r="Q113" s="73"/>
      <c r="R113" s="1"/>
      <c r="S113" s="1"/>
      <c r="T113" s="1"/>
      <c r="U113" s="1"/>
      <c r="V113" s="414"/>
      <c r="W113" s="489">
        <f t="shared" si="38"/>
        <v>0</v>
      </c>
      <c r="X113" s="414"/>
      <c r="Y113" s="1"/>
      <c r="Z113" s="79"/>
      <c r="AA113" s="79"/>
      <c r="AB113" s="79"/>
      <c r="AC113" s="44"/>
      <c r="AD113" s="55"/>
      <c r="AE113" s="168"/>
      <c r="AF113" s="168" t="e">
        <f>AE113-#REF!</f>
        <v>#REF!</v>
      </c>
    </row>
    <row r="114" spans="1:32" hidden="1" x14ac:dyDescent="0.25">
      <c r="B114" s="54"/>
      <c r="C114" s="2"/>
      <c r="D114" s="801" t="s">
        <v>329</v>
      </c>
      <c r="E114" s="801"/>
      <c r="F114" s="77"/>
      <c r="G114" s="599"/>
      <c r="H114" s="599"/>
      <c r="I114" s="599"/>
      <c r="J114" s="545"/>
      <c r="K114" s="545"/>
      <c r="L114" s="359">
        <f t="shared" si="37"/>
        <v>0</v>
      </c>
      <c r="M114" s="414"/>
      <c r="N114" s="1"/>
      <c r="O114" s="1"/>
      <c r="P114" s="74">
        <f t="shared" si="77"/>
        <v>0</v>
      </c>
      <c r="Q114" s="73"/>
      <c r="R114" s="1"/>
      <c r="S114" s="1"/>
      <c r="T114" s="1"/>
      <c r="U114" s="1"/>
      <c r="V114" s="414"/>
      <c r="W114" s="489">
        <f t="shared" si="38"/>
        <v>0</v>
      </c>
      <c r="X114" s="414"/>
      <c r="Y114" s="1"/>
      <c r="Z114" s="79"/>
      <c r="AA114" s="79"/>
      <c r="AB114" s="79"/>
      <c r="AC114" s="44"/>
      <c r="AD114" s="55"/>
      <c r="AE114" s="168"/>
      <c r="AF114" s="168" t="e">
        <f>AE114-#REF!</f>
        <v>#REF!</v>
      </c>
    </row>
    <row r="115" spans="1:32" hidden="1" x14ac:dyDescent="0.25">
      <c r="B115" s="54"/>
      <c r="C115" s="2"/>
      <c r="D115" s="801" t="s">
        <v>330</v>
      </c>
      <c r="E115" s="801"/>
      <c r="F115" s="77"/>
      <c r="G115" s="599"/>
      <c r="H115" s="599"/>
      <c r="I115" s="599"/>
      <c r="J115" s="545"/>
      <c r="K115" s="545"/>
      <c r="L115" s="359">
        <f t="shared" si="37"/>
        <v>0</v>
      </c>
      <c r="M115" s="414"/>
      <c r="N115" s="1"/>
      <c r="O115" s="1"/>
      <c r="P115" s="74">
        <f t="shared" si="77"/>
        <v>0</v>
      </c>
      <c r="Q115" s="73"/>
      <c r="R115" s="1"/>
      <c r="S115" s="1"/>
      <c r="T115" s="1"/>
      <c r="U115" s="1"/>
      <c r="V115" s="414"/>
      <c r="W115" s="489">
        <f t="shared" si="38"/>
        <v>0</v>
      </c>
      <c r="X115" s="414"/>
      <c r="Y115" s="1"/>
      <c r="Z115" s="79"/>
      <c r="AA115" s="79"/>
      <c r="AB115" s="79"/>
      <c r="AC115" s="44"/>
      <c r="AD115" s="55"/>
      <c r="AE115" s="168"/>
      <c r="AF115" s="168" t="e">
        <f>AE115-#REF!</f>
        <v>#REF!</v>
      </c>
    </row>
    <row r="116" spans="1:32" hidden="1" x14ac:dyDescent="0.25">
      <c r="B116" s="56"/>
      <c r="C116" s="20"/>
      <c r="D116" s="801" t="s">
        <v>860</v>
      </c>
      <c r="E116" s="813"/>
      <c r="F116" s="77"/>
      <c r="G116" s="599"/>
      <c r="H116" s="599"/>
      <c r="I116" s="599"/>
      <c r="J116" s="545"/>
      <c r="K116" s="545"/>
      <c r="L116" s="359">
        <f t="shared" si="37"/>
        <v>0</v>
      </c>
      <c r="M116" s="414"/>
      <c r="N116" s="1"/>
      <c r="O116" s="1"/>
      <c r="P116" s="74">
        <f t="shared" si="77"/>
        <v>0</v>
      </c>
      <c r="Q116" s="73"/>
      <c r="R116" s="1"/>
      <c r="S116" s="1"/>
      <c r="T116" s="1"/>
      <c r="U116" s="1"/>
      <c r="V116" s="414"/>
      <c r="W116" s="489">
        <f t="shared" si="38"/>
        <v>0</v>
      </c>
      <c r="X116" s="414"/>
      <c r="Y116" s="1"/>
      <c r="Z116" s="79"/>
      <c r="AA116" s="79"/>
      <c r="AB116" s="79"/>
      <c r="AC116" s="44"/>
      <c r="AD116" s="55"/>
      <c r="AE116" s="168"/>
      <c r="AF116" s="168"/>
    </row>
    <row r="117" spans="1:32" hidden="1" x14ac:dyDescent="0.25">
      <c r="B117" s="56"/>
      <c r="C117" s="20"/>
      <c r="D117" s="801" t="s">
        <v>861</v>
      </c>
      <c r="E117" s="813"/>
      <c r="F117" s="77"/>
      <c r="G117" s="599"/>
      <c r="H117" s="599"/>
      <c r="I117" s="599"/>
      <c r="J117" s="545"/>
      <c r="K117" s="545"/>
      <c r="L117" s="359">
        <f t="shared" si="37"/>
        <v>0</v>
      </c>
      <c r="M117" s="414"/>
      <c r="N117" s="1"/>
      <c r="O117" s="1"/>
      <c r="P117" s="74">
        <f t="shared" si="77"/>
        <v>0</v>
      </c>
      <c r="Q117" s="73"/>
      <c r="R117" s="1"/>
      <c r="S117" s="1"/>
      <c r="T117" s="1"/>
      <c r="U117" s="1"/>
      <c r="V117" s="414"/>
      <c r="W117" s="489">
        <f t="shared" si="38"/>
        <v>0</v>
      </c>
      <c r="X117" s="414"/>
      <c r="Y117" s="1"/>
      <c r="Z117" s="79"/>
      <c r="AA117" s="79"/>
      <c r="AB117" s="79"/>
      <c r="AC117" s="44"/>
      <c r="AD117" s="55"/>
      <c r="AE117" s="168"/>
      <c r="AF117" s="168"/>
    </row>
    <row r="118" spans="1:32" ht="15.75" hidden="1" thickBot="1" x14ac:dyDescent="0.3">
      <c r="B118" s="56"/>
      <c r="C118" s="20"/>
      <c r="D118" s="806" t="s">
        <v>331</v>
      </c>
      <c r="E118" s="806"/>
      <c r="F118" s="77"/>
      <c r="G118" s="599"/>
      <c r="H118" s="599"/>
      <c r="I118" s="599"/>
      <c r="J118" s="545"/>
      <c r="K118" s="545"/>
      <c r="L118" s="359">
        <f t="shared" si="37"/>
        <v>0</v>
      </c>
      <c r="M118" s="414"/>
      <c r="N118" s="1"/>
      <c r="O118" s="1"/>
      <c r="P118" s="74">
        <f t="shared" si="77"/>
        <v>0</v>
      </c>
      <c r="Q118" s="73"/>
      <c r="R118" s="1"/>
      <c r="S118" s="1"/>
      <c r="T118" s="1"/>
      <c r="U118" s="1"/>
      <c r="V118" s="414"/>
      <c r="W118" s="489">
        <f t="shared" si="38"/>
        <v>0</v>
      </c>
      <c r="X118" s="414"/>
      <c r="Y118" s="1"/>
      <c r="Z118" s="79"/>
      <c r="AA118" s="79"/>
      <c r="AB118" s="79"/>
      <c r="AC118" s="44"/>
      <c r="AD118" s="55"/>
      <c r="AE118" s="168"/>
      <c r="AF118" s="168"/>
    </row>
    <row r="119" spans="1:32" ht="15.75" thickBot="1" x14ac:dyDescent="0.3">
      <c r="B119" s="98" t="s">
        <v>43</v>
      </c>
      <c r="C119" s="807" t="s">
        <v>44</v>
      </c>
      <c r="D119" s="808"/>
      <c r="E119" s="808"/>
      <c r="F119" s="83">
        <f t="shared" ref="F119:K119" si="78">F120+F121+F125+F130+F138+F141+F142+F143+F146+F149+F150</f>
        <v>7598280</v>
      </c>
      <c r="G119" s="596">
        <f t="shared" si="78"/>
        <v>7599953</v>
      </c>
      <c r="H119" s="596">
        <f t="shared" si="78"/>
        <v>7096714</v>
      </c>
      <c r="I119" s="596">
        <f t="shared" si="78"/>
        <v>7096715</v>
      </c>
      <c r="J119" s="541">
        <f t="shared" si="78"/>
        <v>7044222</v>
      </c>
      <c r="K119" s="541">
        <f t="shared" si="78"/>
        <v>7060472</v>
      </c>
      <c r="L119" s="355">
        <f t="shared" si="37"/>
        <v>6576645</v>
      </c>
      <c r="M119" s="409">
        <f t="shared" ref="M119:AC119" si="79">M120+M121+M125+M130+M138+M141+M142+M143+M146+M149+M150</f>
        <v>0</v>
      </c>
      <c r="N119" s="85">
        <f t="shared" si="79"/>
        <v>163721</v>
      </c>
      <c r="O119" s="85">
        <f t="shared" si="79"/>
        <v>5422947</v>
      </c>
      <c r="P119" s="86">
        <f t="shared" si="79"/>
        <v>989977</v>
      </c>
      <c r="Q119" s="84">
        <f t="shared" si="79"/>
        <v>839351</v>
      </c>
      <c r="R119" s="85">
        <f t="shared" si="79"/>
        <v>625545</v>
      </c>
      <c r="S119" s="85">
        <f t="shared" si="79"/>
        <v>695060</v>
      </c>
      <c r="T119" s="85">
        <f t="shared" si="79"/>
        <v>418975</v>
      </c>
      <c r="U119" s="85">
        <f t="shared" si="79"/>
        <v>579127</v>
      </c>
      <c r="V119" s="409">
        <f t="shared" si="79"/>
        <v>270096</v>
      </c>
      <c r="W119" s="484">
        <f t="shared" si="38"/>
        <v>3428154</v>
      </c>
      <c r="X119" s="409">
        <f t="shared" si="79"/>
        <v>0</v>
      </c>
      <c r="Y119" s="85">
        <f t="shared" si="79"/>
        <v>409216</v>
      </c>
      <c r="Z119" s="88">
        <f t="shared" si="79"/>
        <v>212615</v>
      </c>
      <c r="AA119" s="88">
        <f t="shared" si="79"/>
        <v>1464077</v>
      </c>
      <c r="AB119" s="88">
        <f t="shared" si="79"/>
        <v>716168</v>
      </c>
      <c r="AC119" s="89">
        <f t="shared" si="79"/>
        <v>346415</v>
      </c>
      <c r="AD119" s="51"/>
      <c r="AE119" s="168"/>
    </row>
    <row r="120" spans="1:32" s="41" customFormat="1" hidden="1" x14ac:dyDescent="0.25">
      <c r="A120" s="125" t="s">
        <v>45</v>
      </c>
      <c r="B120" s="123" t="s">
        <v>740</v>
      </c>
      <c r="C120" s="809" t="s">
        <v>402</v>
      </c>
      <c r="D120" s="810"/>
      <c r="E120" s="810"/>
      <c r="F120" s="107"/>
      <c r="G120" s="600"/>
      <c r="H120" s="600"/>
      <c r="I120" s="600"/>
      <c r="J120" s="546"/>
      <c r="K120" s="546"/>
      <c r="L120" s="360">
        <f t="shared" si="37"/>
        <v>0</v>
      </c>
      <c r="M120" s="416"/>
      <c r="N120" s="109"/>
      <c r="O120" s="109"/>
      <c r="P120" s="110"/>
      <c r="Q120" s="108"/>
      <c r="R120" s="109"/>
      <c r="S120" s="109"/>
      <c r="T120" s="109"/>
      <c r="U120" s="109"/>
      <c r="V120" s="416"/>
      <c r="W120" s="491">
        <f t="shared" si="38"/>
        <v>0</v>
      </c>
      <c r="X120" s="416"/>
      <c r="Y120" s="109"/>
      <c r="Z120" s="112"/>
      <c r="AA120" s="112"/>
      <c r="AB120" s="112"/>
      <c r="AC120" s="113"/>
      <c r="AD120" s="53"/>
      <c r="AE120" s="168"/>
    </row>
    <row r="121" spans="1:32" s="41" customFormat="1" x14ac:dyDescent="0.25">
      <c r="A121" s="125" t="s">
        <v>46</v>
      </c>
      <c r="B121" s="106" t="s">
        <v>741</v>
      </c>
      <c r="C121" s="811" t="s">
        <v>47</v>
      </c>
      <c r="D121" s="812"/>
      <c r="E121" s="812"/>
      <c r="F121" s="107">
        <f t="shared" ref="F121:K121" si="80">F122+F123+F124</f>
        <v>200000</v>
      </c>
      <c r="G121" s="600">
        <f t="shared" ref="G121:J121" si="81">G122+G123+G124</f>
        <v>200000</v>
      </c>
      <c r="H121" s="600">
        <f t="shared" si="81"/>
        <v>200000</v>
      </c>
      <c r="I121" s="600">
        <f t="shared" si="81"/>
        <v>200000</v>
      </c>
      <c r="J121" s="546">
        <f t="shared" si="81"/>
        <v>147500</v>
      </c>
      <c r="K121" s="546">
        <f t="shared" si="80"/>
        <v>163500</v>
      </c>
      <c r="L121" s="360">
        <f t="shared" si="37"/>
        <v>163500</v>
      </c>
      <c r="M121" s="416">
        <f t="shared" ref="M121:P121" si="82">M122+M123+M124</f>
        <v>0</v>
      </c>
      <c r="N121" s="109">
        <f t="shared" ref="N121:O121" si="83">N122+N123+N124</f>
        <v>163500</v>
      </c>
      <c r="O121" s="109">
        <f t="shared" si="83"/>
        <v>0</v>
      </c>
      <c r="P121" s="110">
        <f t="shared" si="82"/>
        <v>0</v>
      </c>
      <c r="Q121" s="108">
        <f>Q122+Q123+Q124</f>
        <v>0</v>
      </c>
      <c r="R121" s="109">
        <f t="shared" ref="R121:AC121" si="84">R122+R123+R124</f>
        <v>0</v>
      </c>
      <c r="S121" s="109">
        <f t="shared" si="84"/>
        <v>30000</v>
      </c>
      <c r="T121" s="109">
        <f t="shared" si="84"/>
        <v>0</v>
      </c>
      <c r="U121" s="109">
        <f t="shared" si="84"/>
        <v>20000</v>
      </c>
      <c r="V121" s="416">
        <f t="shared" si="84"/>
        <v>14000</v>
      </c>
      <c r="W121" s="491">
        <f t="shared" si="38"/>
        <v>64000</v>
      </c>
      <c r="X121" s="416">
        <f t="shared" si="84"/>
        <v>0</v>
      </c>
      <c r="Y121" s="109">
        <f t="shared" si="84"/>
        <v>0</v>
      </c>
      <c r="Z121" s="112">
        <f t="shared" si="84"/>
        <v>12000</v>
      </c>
      <c r="AA121" s="112">
        <f t="shared" si="84"/>
        <v>0</v>
      </c>
      <c r="AB121" s="112">
        <f t="shared" si="84"/>
        <v>65000</v>
      </c>
      <c r="AC121" s="113">
        <f t="shared" si="84"/>
        <v>22500</v>
      </c>
      <c r="AD121" s="53"/>
      <c r="AE121" s="168"/>
    </row>
    <row r="122" spans="1:32" s="189" customFormat="1" hidden="1" x14ac:dyDescent="0.25">
      <c r="A122" s="125"/>
      <c r="B122" s="169"/>
      <c r="C122" s="178"/>
      <c r="D122" s="814" t="s">
        <v>332</v>
      </c>
      <c r="E122" s="814"/>
      <c r="F122" s="181"/>
      <c r="G122" s="601"/>
      <c r="H122" s="601"/>
      <c r="I122" s="601"/>
      <c r="J122" s="547"/>
      <c r="K122" s="547"/>
      <c r="L122" s="361">
        <f t="shared" si="37"/>
        <v>0</v>
      </c>
      <c r="M122" s="411"/>
      <c r="N122" s="173"/>
      <c r="O122" s="173"/>
      <c r="P122" s="180"/>
      <c r="Q122" s="179"/>
      <c r="R122" s="173"/>
      <c r="S122" s="173"/>
      <c r="T122" s="173"/>
      <c r="U122" s="173"/>
      <c r="V122" s="411"/>
      <c r="W122" s="486">
        <f t="shared" si="38"/>
        <v>0</v>
      </c>
      <c r="X122" s="411"/>
      <c r="Y122" s="173"/>
      <c r="Z122" s="174"/>
      <c r="AA122" s="174"/>
      <c r="AB122" s="174"/>
      <c r="AC122" s="175"/>
      <c r="AD122" s="212"/>
      <c r="AE122" s="190"/>
    </row>
    <row r="123" spans="1:32" s="189" customFormat="1" hidden="1" x14ac:dyDescent="0.25">
      <c r="A123" s="125"/>
      <c r="B123" s="169"/>
      <c r="C123" s="178"/>
      <c r="D123" s="814" t="s">
        <v>333</v>
      </c>
      <c r="E123" s="814"/>
      <c r="F123" s="181"/>
      <c r="G123" s="601"/>
      <c r="H123" s="601"/>
      <c r="I123" s="601"/>
      <c r="J123" s="547"/>
      <c r="K123" s="547"/>
      <c r="L123" s="361">
        <f t="shared" si="37"/>
        <v>0</v>
      </c>
      <c r="M123" s="411"/>
      <c r="N123" s="173"/>
      <c r="O123" s="173"/>
      <c r="P123" s="180"/>
      <c r="Q123" s="179"/>
      <c r="R123" s="173"/>
      <c r="S123" s="173"/>
      <c r="T123" s="173"/>
      <c r="U123" s="173"/>
      <c r="V123" s="411"/>
      <c r="W123" s="486">
        <f t="shared" si="38"/>
        <v>0</v>
      </c>
      <c r="X123" s="411"/>
      <c r="Y123" s="173"/>
      <c r="Z123" s="174"/>
      <c r="AA123" s="174"/>
      <c r="AB123" s="174"/>
      <c r="AC123" s="175"/>
      <c r="AD123" s="212"/>
      <c r="AE123" s="190"/>
    </row>
    <row r="124" spans="1:32" s="189" customFormat="1" x14ac:dyDescent="0.25">
      <c r="A124" s="125"/>
      <c r="B124" s="169"/>
      <c r="C124" s="178"/>
      <c r="D124" s="814" t="s">
        <v>403</v>
      </c>
      <c r="E124" s="814"/>
      <c r="F124" s="181">
        <v>200000</v>
      </c>
      <c r="G124" s="601">
        <v>200000</v>
      </c>
      <c r="H124" s="601">
        <v>200000</v>
      </c>
      <c r="I124" s="601">
        <v>200000</v>
      </c>
      <c r="J124" s="547">
        <v>147500</v>
      </c>
      <c r="K124" s="547">
        <v>163500</v>
      </c>
      <c r="L124" s="361">
        <f t="shared" si="37"/>
        <v>163500</v>
      </c>
      <c r="M124" s="411"/>
      <c r="N124" s="173">
        <f>L124</f>
        <v>163500</v>
      </c>
      <c r="O124" s="173"/>
      <c r="P124" s="180"/>
      <c r="Q124" s="179"/>
      <c r="R124" s="173"/>
      <c r="S124" s="173">
        <v>30000</v>
      </c>
      <c r="T124" s="173"/>
      <c r="U124" s="173">
        <v>20000</v>
      </c>
      <c r="V124" s="411">
        <v>14000</v>
      </c>
      <c r="W124" s="486">
        <f t="shared" si="38"/>
        <v>64000</v>
      </c>
      <c r="X124" s="411"/>
      <c r="Y124" s="173"/>
      <c r="Z124" s="174">
        <v>12000</v>
      </c>
      <c r="AA124" s="174"/>
      <c r="AB124" s="174">
        <v>65000</v>
      </c>
      <c r="AC124" s="175">
        <v>22500</v>
      </c>
      <c r="AD124" s="212"/>
      <c r="AE124" s="190"/>
    </row>
    <row r="125" spans="1:32" s="41" customFormat="1" hidden="1" x14ac:dyDescent="0.25">
      <c r="A125" s="125" t="s">
        <v>48</v>
      </c>
      <c r="B125" s="106" t="s">
        <v>742</v>
      </c>
      <c r="C125" s="811" t="s">
        <v>49</v>
      </c>
      <c r="D125" s="812"/>
      <c r="E125" s="812"/>
      <c r="F125" s="107">
        <f t="shared" ref="F125:K125" si="85">F126+F128</f>
        <v>0</v>
      </c>
      <c r="G125" s="600">
        <f t="shared" ref="G125:J125" si="86">G126+G128</f>
        <v>0</v>
      </c>
      <c r="H125" s="600">
        <f t="shared" si="86"/>
        <v>0</v>
      </c>
      <c r="I125" s="600">
        <f t="shared" si="86"/>
        <v>0</v>
      </c>
      <c r="J125" s="546">
        <f t="shared" si="86"/>
        <v>0</v>
      </c>
      <c r="K125" s="546">
        <f t="shared" si="85"/>
        <v>0</v>
      </c>
      <c r="L125" s="360">
        <f t="shared" si="37"/>
        <v>0</v>
      </c>
      <c r="M125" s="416">
        <f t="shared" ref="M125:AC125" si="87">M126+M128</f>
        <v>0</v>
      </c>
      <c r="N125" s="109">
        <f t="shared" si="87"/>
        <v>0</v>
      </c>
      <c r="O125" s="109">
        <f t="shared" si="87"/>
        <v>0</v>
      </c>
      <c r="P125" s="110">
        <f t="shared" si="87"/>
        <v>0</v>
      </c>
      <c r="Q125" s="108">
        <f t="shared" si="87"/>
        <v>0</v>
      </c>
      <c r="R125" s="109">
        <f t="shared" si="87"/>
        <v>0</v>
      </c>
      <c r="S125" s="109">
        <f t="shared" si="87"/>
        <v>0</v>
      </c>
      <c r="T125" s="109">
        <f t="shared" si="87"/>
        <v>0</v>
      </c>
      <c r="U125" s="109">
        <f t="shared" si="87"/>
        <v>0</v>
      </c>
      <c r="V125" s="416">
        <f t="shared" si="87"/>
        <v>0</v>
      </c>
      <c r="W125" s="491">
        <f t="shared" si="38"/>
        <v>0</v>
      </c>
      <c r="X125" s="416">
        <f t="shared" si="87"/>
        <v>0</v>
      </c>
      <c r="Y125" s="109">
        <f t="shared" si="87"/>
        <v>0</v>
      </c>
      <c r="Z125" s="112">
        <f t="shared" si="87"/>
        <v>0</v>
      </c>
      <c r="AA125" s="112">
        <f t="shared" si="87"/>
        <v>0</v>
      </c>
      <c r="AB125" s="112">
        <f t="shared" si="87"/>
        <v>0</v>
      </c>
      <c r="AC125" s="113">
        <f t="shared" si="87"/>
        <v>0</v>
      </c>
      <c r="AD125" s="53"/>
      <c r="AE125" s="190"/>
      <c r="AF125" s="189"/>
    </row>
    <row r="126" spans="1:32" hidden="1" x14ac:dyDescent="0.25">
      <c r="B126" s="169"/>
      <c r="C126" s="178"/>
      <c r="D126" s="814" t="s">
        <v>404</v>
      </c>
      <c r="E126" s="814"/>
      <c r="F126" s="181"/>
      <c r="G126" s="601"/>
      <c r="H126" s="601"/>
      <c r="I126" s="601"/>
      <c r="J126" s="547"/>
      <c r="K126" s="547"/>
      <c r="L126" s="361">
        <f t="shared" si="37"/>
        <v>0</v>
      </c>
      <c r="M126" s="411"/>
      <c r="N126" s="173"/>
      <c r="O126" s="173"/>
      <c r="P126" s="180"/>
      <c r="Q126" s="179">
        <f t="shared" ref="Q126:AC126" si="88">SUM(Q127:Q127)</f>
        <v>0</v>
      </c>
      <c r="R126" s="173">
        <f t="shared" si="88"/>
        <v>0</v>
      </c>
      <c r="S126" s="173">
        <f t="shared" si="88"/>
        <v>0</v>
      </c>
      <c r="T126" s="173">
        <f t="shared" si="88"/>
        <v>0</v>
      </c>
      <c r="U126" s="173">
        <f t="shared" si="88"/>
        <v>0</v>
      </c>
      <c r="V126" s="411">
        <f t="shared" si="88"/>
        <v>0</v>
      </c>
      <c r="W126" s="486">
        <f t="shared" si="38"/>
        <v>0</v>
      </c>
      <c r="X126" s="411">
        <f t="shared" si="88"/>
        <v>0</v>
      </c>
      <c r="Y126" s="173">
        <f t="shared" si="88"/>
        <v>0</v>
      </c>
      <c r="Z126" s="174">
        <f t="shared" si="88"/>
        <v>0</v>
      </c>
      <c r="AA126" s="174">
        <f t="shared" si="88"/>
        <v>0</v>
      </c>
      <c r="AB126" s="174">
        <f t="shared" si="88"/>
        <v>0</v>
      </c>
      <c r="AC126" s="175">
        <f t="shared" si="88"/>
        <v>0</v>
      </c>
      <c r="AD126" s="55"/>
      <c r="AE126" s="190"/>
      <c r="AF126" s="189"/>
    </row>
    <row r="127" spans="1:32" hidden="1" x14ac:dyDescent="0.25">
      <c r="B127" s="54"/>
      <c r="C127" s="2"/>
      <c r="D127" s="262"/>
      <c r="E127" s="262" t="s">
        <v>858</v>
      </c>
      <c r="F127" s="77"/>
      <c r="G127" s="599"/>
      <c r="H127" s="599"/>
      <c r="I127" s="599"/>
      <c r="J127" s="545"/>
      <c r="K127" s="545"/>
      <c r="L127" s="359">
        <f t="shared" si="37"/>
        <v>0</v>
      </c>
      <c r="M127" s="414"/>
      <c r="N127" s="1"/>
      <c r="O127" s="1"/>
      <c r="P127" s="74"/>
      <c r="Q127" s="73"/>
      <c r="R127" s="1"/>
      <c r="S127" s="1"/>
      <c r="T127" s="1"/>
      <c r="U127" s="1"/>
      <c r="V127" s="414"/>
      <c r="W127" s="489">
        <f t="shared" si="38"/>
        <v>0</v>
      </c>
      <c r="X127" s="414"/>
      <c r="Y127" s="1"/>
      <c r="Z127" s="79"/>
      <c r="AA127" s="79"/>
      <c r="AB127" s="79"/>
      <c r="AC127" s="44"/>
      <c r="AD127" s="55"/>
      <c r="AE127" s="190"/>
      <c r="AF127" s="189"/>
    </row>
    <row r="128" spans="1:32" hidden="1" x14ac:dyDescent="0.25">
      <c r="B128" s="169"/>
      <c r="C128" s="178"/>
      <c r="D128" s="814" t="s">
        <v>405</v>
      </c>
      <c r="E128" s="814"/>
      <c r="F128" s="181"/>
      <c r="G128" s="601"/>
      <c r="H128" s="601"/>
      <c r="I128" s="601"/>
      <c r="J128" s="547"/>
      <c r="K128" s="547"/>
      <c r="L128" s="361">
        <f t="shared" si="37"/>
        <v>0</v>
      </c>
      <c r="M128" s="411"/>
      <c r="N128" s="173"/>
      <c r="O128" s="173"/>
      <c r="P128" s="180"/>
      <c r="Q128" s="179">
        <f t="shared" ref="Q128:AC128" si="89">SUM(Q129:Q129)</f>
        <v>0</v>
      </c>
      <c r="R128" s="173">
        <f t="shared" si="89"/>
        <v>0</v>
      </c>
      <c r="S128" s="173">
        <f t="shared" si="89"/>
        <v>0</v>
      </c>
      <c r="T128" s="173">
        <f t="shared" si="89"/>
        <v>0</v>
      </c>
      <c r="U128" s="173">
        <f t="shared" si="89"/>
        <v>0</v>
      </c>
      <c r="V128" s="411">
        <f t="shared" si="89"/>
        <v>0</v>
      </c>
      <c r="W128" s="486">
        <f t="shared" si="38"/>
        <v>0</v>
      </c>
      <c r="X128" s="411">
        <f t="shared" si="89"/>
        <v>0</v>
      </c>
      <c r="Y128" s="173">
        <f t="shared" si="89"/>
        <v>0</v>
      </c>
      <c r="Z128" s="174">
        <f t="shared" si="89"/>
        <v>0</v>
      </c>
      <c r="AA128" s="174">
        <f t="shared" si="89"/>
        <v>0</v>
      </c>
      <c r="AB128" s="174">
        <f t="shared" si="89"/>
        <v>0</v>
      </c>
      <c r="AC128" s="175">
        <f t="shared" si="89"/>
        <v>0</v>
      </c>
      <c r="AD128" s="55"/>
      <c r="AE128" s="190"/>
      <c r="AF128" s="189"/>
    </row>
    <row r="129" spans="1:32" hidden="1" x14ac:dyDescent="0.25">
      <c r="B129" s="54"/>
      <c r="C129" s="2"/>
      <c r="D129" s="262"/>
      <c r="E129" s="262" t="s">
        <v>858</v>
      </c>
      <c r="F129" s="77"/>
      <c r="G129" s="599"/>
      <c r="H129" s="599"/>
      <c r="I129" s="599"/>
      <c r="J129" s="545"/>
      <c r="K129" s="545"/>
      <c r="L129" s="359">
        <f t="shared" si="37"/>
        <v>0</v>
      </c>
      <c r="M129" s="414"/>
      <c r="N129" s="1"/>
      <c r="O129" s="1"/>
      <c r="P129" s="74"/>
      <c r="Q129" s="73"/>
      <c r="R129" s="1"/>
      <c r="S129" s="1"/>
      <c r="T129" s="1"/>
      <c r="U129" s="1"/>
      <c r="V129" s="414"/>
      <c r="W129" s="489">
        <f t="shared" si="38"/>
        <v>0</v>
      </c>
      <c r="X129" s="414"/>
      <c r="Y129" s="1"/>
      <c r="Z129" s="79"/>
      <c r="AA129" s="79"/>
      <c r="AB129" s="79"/>
      <c r="AC129" s="44"/>
      <c r="AD129" s="55"/>
      <c r="AE129" s="190"/>
      <c r="AF129" s="189"/>
    </row>
    <row r="130" spans="1:32" s="41" customFormat="1" hidden="1" x14ac:dyDescent="0.25">
      <c r="A130" s="125" t="s">
        <v>50</v>
      </c>
      <c r="B130" s="106" t="s">
        <v>743</v>
      </c>
      <c r="C130" s="811" t="s">
        <v>51</v>
      </c>
      <c r="D130" s="812"/>
      <c r="E130" s="812"/>
      <c r="F130" s="107">
        <f t="shared" ref="F130:K130" si="90">F131+F132+F133+F134+F135+F136+F137</f>
        <v>0</v>
      </c>
      <c r="G130" s="600">
        <f t="shared" ref="G130:J130" si="91">G131+G132+G133+G134+G135+G136+G137</f>
        <v>0</v>
      </c>
      <c r="H130" s="600">
        <f t="shared" si="91"/>
        <v>0</v>
      </c>
      <c r="I130" s="600">
        <f t="shared" si="91"/>
        <v>0</v>
      </c>
      <c r="J130" s="546">
        <f t="shared" si="91"/>
        <v>0</v>
      </c>
      <c r="K130" s="546">
        <f t="shared" si="90"/>
        <v>0</v>
      </c>
      <c r="L130" s="360">
        <f t="shared" si="37"/>
        <v>0</v>
      </c>
      <c r="M130" s="416">
        <f t="shared" ref="M130:P130" si="92">M131+M132+M133+M134+M135+M136+M137</f>
        <v>0</v>
      </c>
      <c r="N130" s="109">
        <f t="shared" ref="N130:O130" si="93">N131+N132+N133+N134+N135+N136+N137</f>
        <v>0</v>
      </c>
      <c r="O130" s="109">
        <f t="shared" si="93"/>
        <v>0</v>
      </c>
      <c r="P130" s="110">
        <f t="shared" si="92"/>
        <v>0</v>
      </c>
      <c r="Q130" s="108">
        <f>Q131+Q132+Q133+Q134+Q135+Q136+Q137</f>
        <v>0</v>
      </c>
      <c r="R130" s="109">
        <f t="shared" ref="R130:AC130" si="94">R131+R132+R133+R134+R135+R136+R137</f>
        <v>0</v>
      </c>
      <c r="S130" s="109">
        <f t="shared" si="94"/>
        <v>0</v>
      </c>
      <c r="T130" s="109">
        <f t="shared" si="94"/>
        <v>0</v>
      </c>
      <c r="U130" s="109">
        <f t="shared" si="94"/>
        <v>0</v>
      </c>
      <c r="V130" s="416">
        <f t="shared" si="94"/>
        <v>0</v>
      </c>
      <c r="W130" s="491">
        <f t="shared" si="38"/>
        <v>0</v>
      </c>
      <c r="X130" s="416">
        <f t="shared" si="94"/>
        <v>0</v>
      </c>
      <c r="Y130" s="109">
        <f t="shared" si="94"/>
        <v>0</v>
      </c>
      <c r="Z130" s="112">
        <f t="shared" si="94"/>
        <v>0</v>
      </c>
      <c r="AA130" s="112">
        <f t="shared" si="94"/>
        <v>0</v>
      </c>
      <c r="AB130" s="112">
        <f t="shared" si="94"/>
        <v>0</v>
      </c>
      <c r="AC130" s="113">
        <f t="shared" si="94"/>
        <v>0</v>
      </c>
      <c r="AD130" s="53"/>
      <c r="AE130" s="190"/>
      <c r="AF130" s="189"/>
    </row>
    <row r="131" spans="1:32" hidden="1" x14ac:dyDescent="0.25">
      <c r="B131" s="54"/>
      <c r="C131" s="2"/>
      <c r="D131" s="801" t="s">
        <v>334</v>
      </c>
      <c r="E131" s="801"/>
      <c r="F131" s="77"/>
      <c r="G131" s="599"/>
      <c r="H131" s="599"/>
      <c r="I131" s="599"/>
      <c r="J131" s="545"/>
      <c r="K131" s="545"/>
      <c r="L131" s="359">
        <f t="shared" si="37"/>
        <v>0</v>
      </c>
      <c r="M131" s="414"/>
      <c r="N131" s="1"/>
      <c r="O131" s="1"/>
      <c r="P131" s="74"/>
      <c r="Q131" s="73"/>
      <c r="R131" s="1"/>
      <c r="S131" s="1"/>
      <c r="T131" s="1"/>
      <c r="U131" s="1"/>
      <c r="V131" s="414"/>
      <c r="W131" s="489">
        <f t="shared" si="38"/>
        <v>0</v>
      </c>
      <c r="X131" s="414"/>
      <c r="Y131" s="1"/>
      <c r="Z131" s="79"/>
      <c r="AA131" s="79"/>
      <c r="AB131" s="79"/>
      <c r="AC131" s="44"/>
      <c r="AD131" s="55"/>
      <c r="AE131" s="190"/>
      <c r="AF131" s="189"/>
    </row>
    <row r="132" spans="1:32" ht="27" hidden="1" customHeight="1" x14ac:dyDescent="0.25">
      <c r="B132" s="54"/>
      <c r="C132" s="2"/>
      <c r="D132" s="798" t="s">
        <v>491</v>
      </c>
      <c r="E132" s="798"/>
      <c r="F132" s="77"/>
      <c r="G132" s="599"/>
      <c r="H132" s="599"/>
      <c r="I132" s="599"/>
      <c r="J132" s="545"/>
      <c r="K132" s="545"/>
      <c r="L132" s="359">
        <f t="shared" si="37"/>
        <v>0</v>
      </c>
      <c r="M132" s="414"/>
      <c r="N132" s="1"/>
      <c r="O132" s="1"/>
      <c r="P132" s="74"/>
      <c r="Q132" s="73"/>
      <c r="R132" s="1"/>
      <c r="S132" s="1"/>
      <c r="T132" s="1"/>
      <c r="U132" s="1"/>
      <c r="V132" s="414"/>
      <c r="W132" s="489">
        <f t="shared" si="38"/>
        <v>0</v>
      </c>
      <c r="X132" s="414"/>
      <c r="Y132" s="1"/>
      <c r="Z132" s="79"/>
      <c r="AA132" s="79"/>
      <c r="AB132" s="79"/>
      <c r="AC132" s="44"/>
      <c r="AD132" s="55"/>
      <c r="AE132" s="190"/>
      <c r="AF132" s="189"/>
    </row>
    <row r="133" spans="1:32" hidden="1" x14ac:dyDescent="0.25">
      <c r="B133" s="54"/>
      <c r="C133" s="2"/>
      <c r="D133" s="801" t="s">
        <v>802</v>
      </c>
      <c r="E133" s="801"/>
      <c r="F133" s="77"/>
      <c r="G133" s="599"/>
      <c r="H133" s="599"/>
      <c r="I133" s="599"/>
      <c r="J133" s="545"/>
      <c r="K133" s="545"/>
      <c r="L133" s="359">
        <f t="shared" si="37"/>
        <v>0</v>
      </c>
      <c r="M133" s="414"/>
      <c r="N133" s="1"/>
      <c r="O133" s="1"/>
      <c r="P133" s="74"/>
      <c r="Q133" s="73"/>
      <c r="R133" s="1"/>
      <c r="S133" s="1"/>
      <c r="T133" s="1"/>
      <c r="U133" s="1"/>
      <c r="V133" s="414"/>
      <c r="W133" s="489">
        <f t="shared" si="38"/>
        <v>0</v>
      </c>
      <c r="X133" s="414"/>
      <c r="Y133" s="1"/>
      <c r="Z133" s="79"/>
      <c r="AA133" s="79"/>
      <c r="AB133" s="79"/>
      <c r="AC133" s="44"/>
      <c r="AD133" s="55"/>
      <c r="AE133" s="190"/>
      <c r="AF133" s="189"/>
    </row>
    <row r="134" spans="1:32" hidden="1" x14ac:dyDescent="0.25">
      <c r="B134" s="54"/>
      <c r="C134" s="2"/>
      <c r="D134" s="801" t="s">
        <v>406</v>
      </c>
      <c r="E134" s="801"/>
      <c r="F134" s="77"/>
      <c r="G134" s="599"/>
      <c r="H134" s="599"/>
      <c r="I134" s="599"/>
      <c r="J134" s="545"/>
      <c r="K134" s="545"/>
      <c r="L134" s="359">
        <f t="shared" ref="L134:L197" si="95">SUM(W134:AC134)</f>
        <v>0</v>
      </c>
      <c r="M134" s="414"/>
      <c r="N134" s="1"/>
      <c r="O134" s="1"/>
      <c r="P134" s="74"/>
      <c r="Q134" s="73"/>
      <c r="R134" s="1"/>
      <c r="S134" s="1"/>
      <c r="T134" s="1"/>
      <c r="U134" s="1"/>
      <c r="V134" s="414"/>
      <c r="W134" s="489">
        <f t="shared" ref="W134:W197" si="96">SUM(Q134:V134)</f>
        <v>0</v>
      </c>
      <c r="X134" s="414"/>
      <c r="Y134" s="1"/>
      <c r="Z134" s="79"/>
      <c r="AA134" s="79"/>
      <c r="AB134" s="79"/>
      <c r="AC134" s="44"/>
      <c r="AD134" s="55"/>
      <c r="AE134" s="190"/>
      <c r="AF134" s="189"/>
    </row>
    <row r="135" spans="1:32" hidden="1" x14ac:dyDescent="0.25">
      <c r="B135" s="54"/>
      <c r="C135" s="2"/>
      <c r="D135" s="801" t="s">
        <v>407</v>
      </c>
      <c r="E135" s="801"/>
      <c r="F135" s="77"/>
      <c r="G135" s="599"/>
      <c r="H135" s="599"/>
      <c r="I135" s="599"/>
      <c r="J135" s="545"/>
      <c r="K135" s="545"/>
      <c r="L135" s="359">
        <f t="shared" si="95"/>
        <v>0</v>
      </c>
      <c r="M135" s="414"/>
      <c r="N135" s="1"/>
      <c r="O135" s="1"/>
      <c r="P135" s="74"/>
      <c r="Q135" s="73"/>
      <c r="R135" s="1"/>
      <c r="S135" s="1"/>
      <c r="T135" s="1"/>
      <c r="U135" s="1"/>
      <c r="V135" s="414"/>
      <c r="W135" s="489">
        <f t="shared" si="96"/>
        <v>0</v>
      </c>
      <c r="X135" s="414"/>
      <c r="Y135" s="1"/>
      <c r="Z135" s="79"/>
      <c r="AA135" s="79"/>
      <c r="AB135" s="79"/>
      <c r="AC135" s="44"/>
      <c r="AD135" s="55"/>
      <c r="AE135" s="190"/>
      <c r="AF135" s="189"/>
    </row>
    <row r="136" spans="1:32" hidden="1" x14ac:dyDescent="0.25">
      <c r="B136" s="54"/>
      <c r="C136" s="2"/>
      <c r="D136" s="801" t="s">
        <v>335</v>
      </c>
      <c r="E136" s="801"/>
      <c r="F136" s="77"/>
      <c r="G136" s="599"/>
      <c r="H136" s="599"/>
      <c r="I136" s="599"/>
      <c r="J136" s="545"/>
      <c r="K136" s="545"/>
      <c r="L136" s="359">
        <f t="shared" si="95"/>
        <v>0</v>
      </c>
      <c r="M136" s="414"/>
      <c r="N136" s="1"/>
      <c r="O136" s="1"/>
      <c r="P136" s="74"/>
      <c r="Q136" s="73"/>
      <c r="R136" s="1"/>
      <c r="S136" s="1"/>
      <c r="T136" s="1"/>
      <c r="U136" s="1"/>
      <c r="V136" s="414"/>
      <c r="W136" s="489">
        <f t="shared" si="96"/>
        <v>0</v>
      </c>
      <c r="X136" s="414"/>
      <c r="Y136" s="1"/>
      <c r="Z136" s="79"/>
      <c r="AA136" s="79"/>
      <c r="AB136" s="79"/>
      <c r="AC136" s="44"/>
      <c r="AD136" s="55"/>
      <c r="AE136" s="190"/>
      <c r="AF136" s="189"/>
    </row>
    <row r="137" spans="1:32" hidden="1" x14ac:dyDescent="0.25">
      <c r="B137" s="54"/>
      <c r="C137" s="2"/>
      <c r="D137" s="801" t="s">
        <v>408</v>
      </c>
      <c r="E137" s="801"/>
      <c r="F137" s="77"/>
      <c r="G137" s="599"/>
      <c r="H137" s="599"/>
      <c r="I137" s="599"/>
      <c r="J137" s="545"/>
      <c r="K137" s="545"/>
      <c r="L137" s="359">
        <f t="shared" si="95"/>
        <v>0</v>
      </c>
      <c r="M137" s="414"/>
      <c r="N137" s="1"/>
      <c r="O137" s="1"/>
      <c r="P137" s="74"/>
      <c r="Q137" s="73"/>
      <c r="R137" s="1"/>
      <c r="S137" s="1"/>
      <c r="T137" s="1"/>
      <c r="U137" s="1"/>
      <c r="V137" s="414"/>
      <c r="W137" s="489">
        <f t="shared" si="96"/>
        <v>0</v>
      </c>
      <c r="X137" s="414"/>
      <c r="Y137" s="1"/>
      <c r="Z137" s="79"/>
      <c r="AA137" s="79"/>
      <c r="AB137" s="79"/>
      <c r="AC137" s="44"/>
      <c r="AD137" s="55"/>
      <c r="AE137" s="190"/>
      <c r="AF137" s="189"/>
    </row>
    <row r="138" spans="1:32" s="41" customFormat="1" x14ac:dyDescent="0.25">
      <c r="A138" s="125" t="s">
        <v>52</v>
      </c>
      <c r="B138" s="106" t="s">
        <v>744</v>
      </c>
      <c r="C138" s="811" t="s">
        <v>409</v>
      </c>
      <c r="D138" s="812"/>
      <c r="E138" s="812"/>
      <c r="F138" s="107">
        <f t="shared" ref="F138:K138" si="97">SUM(F139:F140)</f>
        <v>7398280</v>
      </c>
      <c r="G138" s="600">
        <f t="shared" ref="G138:J138" si="98">SUM(G139:G140)</f>
        <v>7398280</v>
      </c>
      <c r="H138" s="600">
        <f t="shared" si="98"/>
        <v>6895000</v>
      </c>
      <c r="I138" s="600">
        <f t="shared" si="98"/>
        <v>6895000</v>
      </c>
      <c r="J138" s="546">
        <f t="shared" si="98"/>
        <v>6895000</v>
      </c>
      <c r="K138" s="546">
        <f t="shared" si="97"/>
        <v>6895000</v>
      </c>
      <c r="L138" s="360">
        <f t="shared" si="95"/>
        <v>6411173</v>
      </c>
      <c r="M138" s="416">
        <f t="shared" ref="M138:AC138" si="99">SUM(M139:M140)</f>
        <v>0</v>
      </c>
      <c r="N138" s="109">
        <f t="shared" si="99"/>
        <v>0</v>
      </c>
      <c r="O138" s="109">
        <f t="shared" si="99"/>
        <v>5421197</v>
      </c>
      <c r="P138" s="110">
        <f t="shared" si="99"/>
        <v>989976</v>
      </c>
      <c r="Q138" s="108">
        <f t="shared" si="99"/>
        <v>839245</v>
      </c>
      <c r="R138" s="109">
        <f t="shared" si="99"/>
        <v>624045</v>
      </c>
      <c r="S138" s="109">
        <f t="shared" si="99"/>
        <v>664995</v>
      </c>
      <c r="T138" s="109">
        <f t="shared" si="99"/>
        <v>418975</v>
      </c>
      <c r="U138" s="109">
        <f t="shared" si="99"/>
        <v>559125</v>
      </c>
      <c r="V138" s="416">
        <f t="shared" si="99"/>
        <v>256055</v>
      </c>
      <c r="W138" s="491">
        <f t="shared" si="96"/>
        <v>3362440</v>
      </c>
      <c r="X138" s="416">
        <f t="shared" si="99"/>
        <v>0</v>
      </c>
      <c r="Y138" s="109">
        <f t="shared" si="99"/>
        <v>409215</v>
      </c>
      <c r="Z138" s="112">
        <f t="shared" si="99"/>
        <v>200615</v>
      </c>
      <c r="AA138" s="112">
        <f t="shared" si="99"/>
        <v>1464070</v>
      </c>
      <c r="AB138" s="112">
        <f t="shared" si="99"/>
        <v>651168</v>
      </c>
      <c r="AC138" s="113">
        <f t="shared" si="99"/>
        <v>323665</v>
      </c>
      <c r="AD138" s="53"/>
      <c r="AE138" s="190"/>
      <c r="AF138" s="189"/>
    </row>
    <row r="139" spans="1:32" x14ac:dyDescent="0.25">
      <c r="B139" s="54"/>
      <c r="C139" s="237"/>
      <c r="D139" s="305" t="s">
        <v>1026</v>
      </c>
      <c r="E139" s="305"/>
      <c r="F139" s="77">
        <v>6398280</v>
      </c>
      <c r="G139" s="599">
        <v>6398280</v>
      </c>
      <c r="H139" s="599">
        <v>5895000</v>
      </c>
      <c r="I139" s="599">
        <v>5895000</v>
      </c>
      <c r="J139" s="545">
        <v>5895000</v>
      </c>
      <c r="K139" s="545">
        <v>5895000</v>
      </c>
      <c r="L139" s="359">
        <f t="shared" si="95"/>
        <v>5421197</v>
      </c>
      <c r="M139" s="414"/>
      <c r="N139" s="1"/>
      <c r="O139" s="1">
        <f>L139</f>
        <v>5421197</v>
      </c>
      <c r="P139" s="74"/>
      <c r="Q139" s="73">
        <v>722488</v>
      </c>
      <c r="R139" s="1">
        <v>577736</v>
      </c>
      <c r="S139" s="1">
        <v>530261</v>
      </c>
      <c r="T139" s="1">
        <v>388714</v>
      </c>
      <c r="U139" s="1">
        <v>454232</v>
      </c>
      <c r="V139" s="414">
        <v>107363</v>
      </c>
      <c r="W139" s="489">
        <f t="shared" si="96"/>
        <v>2780794</v>
      </c>
      <c r="X139" s="414"/>
      <c r="Y139" s="1">
        <v>359295</v>
      </c>
      <c r="Z139" s="79">
        <v>192425</v>
      </c>
      <c r="AA139" s="79">
        <v>1269850</v>
      </c>
      <c r="AB139" s="79">
        <v>550938</v>
      </c>
      <c r="AC139" s="44">
        <v>267895</v>
      </c>
      <c r="AD139" s="55"/>
      <c r="AE139" s="190"/>
      <c r="AF139" s="189"/>
    </row>
    <row r="140" spans="1:32" x14ac:dyDescent="0.25">
      <c r="B140" s="54"/>
      <c r="C140" s="237"/>
      <c r="D140" s="305" t="s">
        <v>1027</v>
      </c>
      <c r="E140" s="305"/>
      <c r="F140" s="77">
        <v>1000000</v>
      </c>
      <c r="G140" s="599">
        <v>1000000</v>
      </c>
      <c r="H140" s="599">
        <v>1000000</v>
      </c>
      <c r="I140" s="599">
        <v>1000000</v>
      </c>
      <c r="J140" s="545">
        <v>1000000</v>
      </c>
      <c r="K140" s="545">
        <v>1000000</v>
      </c>
      <c r="L140" s="359">
        <f t="shared" si="95"/>
        <v>989976</v>
      </c>
      <c r="M140" s="414"/>
      <c r="N140" s="1"/>
      <c r="O140" s="1"/>
      <c r="P140" s="74">
        <f>L140</f>
        <v>989976</v>
      </c>
      <c r="Q140" s="73">
        <v>116757</v>
      </c>
      <c r="R140" s="1">
        <v>46309</v>
      </c>
      <c r="S140" s="1">
        <v>134734</v>
      </c>
      <c r="T140" s="1">
        <v>30261</v>
      </c>
      <c r="U140" s="1">
        <v>104893</v>
      </c>
      <c r="V140" s="414">
        <v>148692</v>
      </c>
      <c r="W140" s="489">
        <f t="shared" si="96"/>
        <v>581646</v>
      </c>
      <c r="X140" s="414"/>
      <c r="Y140" s="1">
        <v>49920</v>
      </c>
      <c r="Z140" s="79">
        <v>8190</v>
      </c>
      <c r="AA140" s="79">
        <v>194220</v>
      </c>
      <c r="AB140" s="79">
        <v>100230</v>
      </c>
      <c r="AC140" s="44">
        <v>55770</v>
      </c>
      <c r="AD140" s="55"/>
      <c r="AE140" s="190"/>
      <c r="AF140" s="189"/>
    </row>
    <row r="141" spans="1:32" s="41" customFormat="1" hidden="1" x14ac:dyDescent="0.25">
      <c r="A141" s="125" t="s">
        <v>53</v>
      </c>
      <c r="B141" s="106" t="s">
        <v>745</v>
      </c>
      <c r="C141" s="811" t="s">
        <v>410</v>
      </c>
      <c r="D141" s="812"/>
      <c r="E141" s="812"/>
      <c r="F141" s="107"/>
      <c r="G141" s="600"/>
      <c r="H141" s="600"/>
      <c r="I141" s="600"/>
      <c r="J141" s="546"/>
      <c r="K141" s="546"/>
      <c r="L141" s="360">
        <f t="shared" si="95"/>
        <v>0</v>
      </c>
      <c r="M141" s="416"/>
      <c r="N141" s="109"/>
      <c r="O141" s="109"/>
      <c r="P141" s="110"/>
      <c r="Q141" s="108"/>
      <c r="R141" s="109"/>
      <c r="S141" s="109"/>
      <c r="T141" s="109"/>
      <c r="U141" s="109"/>
      <c r="V141" s="416"/>
      <c r="W141" s="491">
        <f t="shared" si="96"/>
        <v>0</v>
      </c>
      <c r="X141" s="416"/>
      <c r="Y141" s="109"/>
      <c r="Z141" s="112"/>
      <c r="AA141" s="112"/>
      <c r="AB141" s="112"/>
      <c r="AC141" s="113"/>
      <c r="AD141" s="55"/>
      <c r="AE141" s="190"/>
      <c r="AF141" s="189"/>
    </row>
    <row r="142" spans="1:32" s="41" customFormat="1" hidden="1" x14ac:dyDescent="0.25">
      <c r="A142" s="125" t="s">
        <v>54</v>
      </c>
      <c r="B142" s="106" t="s">
        <v>746</v>
      </c>
      <c r="C142" s="811" t="s">
        <v>915</v>
      </c>
      <c r="D142" s="812"/>
      <c r="E142" s="812"/>
      <c r="F142" s="107"/>
      <c r="G142" s="600"/>
      <c r="H142" s="600"/>
      <c r="I142" s="600"/>
      <c r="J142" s="546"/>
      <c r="K142" s="546"/>
      <c r="L142" s="360">
        <f t="shared" si="95"/>
        <v>0</v>
      </c>
      <c r="M142" s="416"/>
      <c r="N142" s="109"/>
      <c r="O142" s="109"/>
      <c r="P142" s="110"/>
      <c r="Q142" s="108"/>
      <c r="R142" s="109"/>
      <c r="S142" s="109"/>
      <c r="T142" s="109"/>
      <c r="U142" s="109"/>
      <c r="V142" s="416"/>
      <c r="W142" s="491">
        <f t="shared" si="96"/>
        <v>0</v>
      </c>
      <c r="X142" s="416"/>
      <c r="Y142" s="109"/>
      <c r="Z142" s="112"/>
      <c r="AA142" s="112"/>
      <c r="AB142" s="112"/>
      <c r="AC142" s="113"/>
      <c r="AD142" s="55"/>
      <c r="AE142" s="190"/>
      <c r="AF142" s="189"/>
    </row>
    <row r="143" spans="1:32" s="41" customFormat="1" x14ac:dyDescent="0.25">
      <c r="A143" s="125"/>
      <c r="B143" s="106" t="s">
        <v>916</v>
      </c>
      <c r="C143" s="811" t="s">
        <v>917</v>
      </c>
      <c r="D143" s="812"/>
      <c r="E143" s="815"/>
      <c r="F143" s="107">
        <f t="shared" ref="F143:K143" si="100">F144+F145</f>
        <v>0</v>
      </c>
      <c r="G143" s="600">
        <f t="shared" ref="G143:J143" si="101">G144+G145</f>
        <v>171</v>
      </c>
      <c r="H143" s="600">
        <f t="shared" si="101"/>
        <v>212</v>
      </c>
      <c r="I143" s="600">
        <f t="shared" si="101"/>
        <v>212</v>
      </c>
      <c r="J143" s="546">
        <f t="shared" si="101"/>
        <v>219</v>
      </c>
      <c r="K143" s="546">
        <f t="shared" si="100"/>
        <v>219</v>
      </c>
      <c r="L143" s="360">
        <f t="shared" si="95"/>
        <v>219</v>
      </c>
      <c r="M143" s="416">
        <f t="shared" ref="M143:P143" si="102">M144+M145</f>
        <v>0</v>
      </c>
      <c r="N143" s="109">
        <f t="shared" ref="N143:O143" si="103">N144+N145</f>
        <v>218</v>
      </c>
      <c r="O143" s="109">
        <f t="shared" si="103"/>
        <v>0</v>
      </c>
      <c r="P143" s="110">
        <f t="shared" si="102"/>
        <v>1</v>
      </c>
      <c r="Q143" s="108">
        <f>Q144+Q145</f>
        <v>106</v>
      </c>
      <c r="R143" s="109">
        <f t="shared" ref="R143:AC143" si="104">R144+R145</f>
        <v>0</v>
      </c>
      <c r="S143" s="109">
        <f t="shared" si="104"/>
        <v>65</v>
      </c>
      <c r="T143" s="109">
        <f t="shared" si="104"/>
        <v>0</v>
      </c>
      <c r="U143" s="109">
        <f t="shared" si="104"/>
        <v>0</v>
      </c>
      <c r="V143" s="416">
        <f t="shared" si="104"/>
        <v>41</v>
      </c>
      <c r="W143" s="491">
        <f t="shared" si="96"/>
        <v>212</v>
      </c>
      <c r="X143" s="416">
        <f t="shared" si="104"/>
        <v>0</v>
      </c>
      <c r="Y143" s="109">
        <f t="shared" si="104"/>
        <v>0</v>
      </c>
      <c r="Z143" s="112">
        <f t="shared" si="104"/>
        <v>0</v>
      </c>
      <c r="AA143" s="112">
        <f t="shared" si="104"/>
        <v>7</v>
      </c>
      <c r="AB143" s="112">
        <f t="shared" si="104"/>
        <v>0</v>
      </c>
      <c r="AC143" s="113">
        <f t="shared" si="104"/>
        <v>0</v>
      </c>
      <c r="AD143" s="55"/>
      <c r="AE143" s="190"/>
      <c r="AF143" s="189"/>
    </row>
    <row r="144" spans="1:32" s="189" customFormat="1" hidden="1" x14ac:dyDescent="0.25">
      <c r="A144" s="125" t="s">
        <v>918</v>
      </c>
      <c r="B144" s="169" t="s">
        <v>919</v>
      </c>
      <c r="C144" s="213"/>
      <c r="D144" s="264" t="s">
        <v>920</v>
      </c>
      <c r="E144" s="264"/>
      <c r="F144" s="181"/>
      <c r="G144" s="601"/>
      <c r="H144" s="601"/>
      <c r="I144" s="601"/>
      <c r="J144" s="547"/>
      <c r="K144" s="547"/>
      <c r="L144" s="361">
        <f t="shared" si="95"/>
        <v>0</v>
      </c>
      <c r="M144" s="411"/>
      <c r="N144" s="173"/>
      <c r="O144" s="173"/>
      <c r="P144" s="180"/>
      <c r="Q144" s="179"/>
      <c r="R144" s="173"/>
      <c r="S144" s="173"/>
      <c r="T144" s="173"/>
      <c r="U144" s="173"/>
      <c r="V144" s="411"/>
      <c r="W144" s="486">
        <f t="shared" si="96"/>
        <v>0</v>
      </c>
      <c r="X144" s="411"/>
      <c r="Y144" s="173"/>
      <c r="Z144" s="174"/>
      <c r="AA144" s="174"/>
      <c r="AB144" s="174"/>
      <c r="AC144" s="175"/>
      <c r="AD144" s="55"/>
      <c r="AE144" s="190"/>
    </row>
    <row r="145" spans="1:32" s="189" customFormat="1" x14ac:dyDescent="0.25">
      <c r="A145" s="125" t="s">
        <v>828</v>
      </c>
      <c r="B145" s="169" t="s">
        <v>859</v>
      </c>
      <c r="C145" s="182"/>
      <c r="D145" s="233" t="s">
        <v>829</v>
      </c>
      <c r="E145" s="234"/>
      <c r="F145" s="181"/>
      <c r="G145" s="601">
        <v>171</v>
      </c>
      <c r="H145" s="601">
        <v>212</v>
      </c>
      <c r="I145" s="601">
        <v>212</v>
      </c>
      <c r="J145" s="547">
        <v>219</v>
      </c>
      <c r="K145" s="547">
        <v>219</v>
      </c>
      <c r="L145" s="361">
        <f t="shared" si="95"/>
        <v>219</v>
      </c>
      <c r="M145" s="411"/>
      <c r="N145" s="173">
        <f>L145-1</f>
        <v>218</v>
      </c>
      <c r="O145" s="173"/>
      <c r="P145" s="180">
        <v>1</v>
      </c>
      <c r="Q145" s="179">
        <v>106</v>
      </c>
      <c r="R145" s="173"/>
      <c r="S145" s="173">
        <v>65</v>
      </c>
      <c r="T145" s="173"/>
      <c r="U145" s="173"/>
      <c r="V145" s="411">
        <v>41</v>
      </c>
      <c r="W145" s="486">
        <f t="shared" si="96"/>
        <v>212</v>
      </c>
      <c r="X145" s="411"/>
      <c r="Y145" s="173"/>
      <c r="Z145" s="174"/>
      <c r="AA145" s="174">
        <v>7</v>
      </c>
      <c r="AB145" s="174"/>
      <c r="AC145" s="175"/>
      <c r="AD145" s="55"/>
      <c r="AE145" s="190"/>
    </row>
    <row r="146" spans="1:32" s="41" customFormat="1" hidden="1" x14ac:dyDescent="0.25">
      <c r="A146" s="125"/>
      <c r="B146" s="106" t="s">
        <v>747</v>
      </c>
      <c r="C146" s="811" t="s">
        <v>921</v>
      </c>
      <c r="D146" s="812"/>
      <c r="E146" s="812"/>
      <c r="F146" s="107">
        <f t="shared" ref="F146:K146" si="105">F147+F148</f>
        <v>0</v>
      </c>
      <c r="G146" s="600">
        <f t="shared" ref="G146:J146" si="106">G147+G148</f>
        <v>0</v>
      </c>
      <c r="H146" s="600">
        <f t="shared" si="106"/>
        <v>0</v>
      </c>
      <c r="I146" s="600">
        <f t="shared" si="106"/>
        <v>0</v>
      </c>
      <c r="J146" s="546">
        <f t="shared" si="106"/>
        <v>0</v>
      </c>
      <c r="K146" s="546">
        <f t="shared" si="105"/>
        <v>0</v>
      </c>
      <c r="L146" s="360">
        <f t="shared" si="95"/>
        <v>0</v>
      </c>
      <c r="M146" s="416">
        <f t="shared" ref="M146:P146" si="107">M147+M148</f>
        <v>0</v>
      </c>
      <c r="N146" s="109">
        <f t="shared" ref="N146:O146" si="108">N147+N148</f>
        <v>0</v>
      </c>
      <c r="O146" s="109">
        <f t="shared" si="108"/>
        <v>0</v>
      </c>
      <c r="P146" s="110">
        <f t="shared" si="107"/>
        <v>0</v>
      </c>
      <c r="Q146" s="108">
        <f>Q147+Q148</f>
        <v>0</v>
      </c>
      <c r="R146" s="109">
        <f t="shared" ref="R146:AC146" si="109">R147+R148</f>
        <v>0</v>
      </c>
      <c r="S146" s="109">
        <f t="shared" si="109"/>
        <v>0</v>
      </c>
      <c r="T146" s="109">
        <f t="shared" si="109"/>
        <v>0</v>
      </c>
      <c r="U146" s="109">
        <f t="shared" si="109"/>
        <v>0</v>
      </c>
      <c r="V146" s="416">
        <f t="shared" si="109"/>
        <v>0</v>
      </c>
      <c r="W146" s="491">
        <f t="shared" si="96"/>
        <v>0</v>
      </c>
      <c r="X146" s="416">
        <f t="shared" si="109"/>
        <v>0</v>
      </c>
      <c r="Y146" s="109">
        <f t="shared" si="109"/>
        <v>0</v>
      </c>
      <c r="Z146" s="112">
        <f t="shared" si="109"/>
        <v>0</v>
      </c>
      <c r="AA146" s="112">
        <f t="shared" si="109"/>
        <v>0</v>
      </c>
      <c r="AB146" s="112">
        <f t="shared" si="109"/>
        <v>0</v>
      </c>
      <c r="AC146" s="113">
        <f t="shared" si="109"/>
        <v>0</v>
      </c>
      <c r="AD146" s="55"/>
      <c r="AE146" s="190"/>
      <c r="AF146" s="189"/>
    </row>
    <row r="147" spans="1:32" s="189" customFormat="1" hidden="1" x14ac:dyDescent="0.25">
      <c r="A147" s="125" t="s">
        <v>925</v>
      </c>
      <c r="B147" s="169" t="s">
        <v>923</v>
      </c>
      <c r="C147" s="178"/>
      <c r="D147" s="814" t="s">
        <v>922</v>
      </c>
      <c r="E147" s="814"/>
      <c r="F147" s="181"/>
      <c r="G147" s="601"/>
      <c r="H147" s="601"/>
      <c r="I147" s="601"/>
      <c r="J147" s="547"/>
      <c r="K147" s="547"/>
      <c r="L147" s="361">
        <f t="shared" si="95"/>
        <v>0</v>
      </c>
      <c r="M147" s="411"/>
      <c r="N147" s="173"/>
      <c r="O147" s="173"/>
      <c r="P147" s="180"/>
      <c r="Q147" s="179"/>
      <c r="R147" s="173"/>
      <c r="S147" s="173"/>
      <c r="T147" s="173"/>
      <c r="U147" s="173"/>
      <c r="V147" s="411"/>
      <c r="W147" s="486">
        <f t="shared" si="96"/>
        <v>0</v>
      </c>
      <c r="X147" s="411"/>
      <c r="Y147" s="173"/>
      <c r="Z147" s="174"/>
      <c r="AA147" s="174"/>
      <c r="AB147" s="174"/>
      <c r="AC147" s="175"/>
      <c r="AD147" s="55"/>
      <c r="AE147" s="190"/>
    </row>
    <row r="148" spans="1:32" s="189" customFormat="1" hidden="1" x14ac:dyDescent="0.25">
      <c r="A148" s="125" t="s">
        <v>832</v>
      </c>
      <c r="B148" s="169" t="s">
        <v>924</v>
      </c>
      <c r="C148" s="178"/>
      <c r="D148" s="814" t="s">
        <v>833</v>
      </c>
      <c r="E148" s="814"/>
      <c r="F148" s="181"/>
      <c r="G148" s="601"/>
      <c r="H148" s="601"/>
      <c r="I148" s="601"/>
      <c r="J148" s="547"/>
      <c r="K148" s="547"/>
      <c r="L148" s="361">
        <f t="shared" si="95"/>
        <v>0</v>
      </c>
      <c r="M148" s="411"/>
      <c r="N148" s="173"/>
      <c r="O148" s="173"/>
      <c r="P148" s="180"/>
      <c r="Q148" s="179"/>
      <c r="R148" s="173"/>
      <c r="S148" s="173"/>
      <c r="T148" s="173"/>
      <c r="U148" s="173"/>
      <c r="V148" s="411"/>
      <c r="W148" s="486">
        <f t="shared" si="96"/>
        <v>0</v>
      </c>
      <c r="X148" s="411"/>
      <c r="Y148" s="173"/>
      <c r="Z148" s="174"/>
      <c r="AA148" s="174"/>
      <c r="AB148" s="174"/>
      <c r="AC148" s="175"/>
      <c r="AD148" s="55"/>
      <c r="AE148" s="190"/>
    </row>
    <row r="149" spans="1:32" s="41" customFormat="1" hidden="1" x14ac:dyDescent="0.25">
      <c r="A149" s="125" t="s">
        <v>55</v>
      </c>
      <c r="B149" s="106" t="s">
        <v>748</v>
      </c>
      <c r="C149" s="811" t="s">
        <v>926</v>
      </c>
      <c r="D149" s="812"/>
      <c r="E149" s="812"/>
      <c r="F149" s="107"/>
      <c r="G149" s="600"/>
      <c r="H149" s="600"/>
      <c r="I149" s="600"/>
      <c r="J149" s="546"/>
      <c r="K149" s="546"/>
      <c r="L149" s="360">
        <f t="shared" si="95"/>
        <v>0</v>
      </c>
      <c r="M149" s="416"/>
      <c r="N149" s="109"/>
      <c r="O149" s="109"/>
      <c r="P149" s="110"/>
      <c r="Q149" s="108"/>
      <c r="R149" s="109"/>
      <c r="S149" s="109"/>
      <c r="T149" s="109"/>
      <c r="U149" s="109"/>
      <c r="V149" s="416"/>
      <c r="W149" s="491">
        <f t="shared" si="96"/>
        <v>0</v>
      </c>
      <c r="X149" s="416"/>
      <c r="Y149" s="109"/>
      <c r="Z149" s="112"/>
      <c r="AA149" s="112"/>
      <c r="AB149" s="112"/>
      <c r="AC149" s="113"/>
      <c r="AD149" s="55"/>
      <c r="AE149" s="190"/>
      <c r="AF149" s="189"/>
    </row>
    <row r="150" spans="1:32" s="41" customFormat="1" x14ac:dyDescent="0.25">
      <c r="A150" s="125" t="s">
        <v>56</v>
      </c>
      <c r="B150" s="106" t="s">
        <v>749</v>
      </c>
      <c r="C150" s="811" t="s">
        <v>57</v>
      </c>
      <c r="D150" s="812"/>
      <c r="E150" s="812"/>
      <c r="F150" s="107">
        <f t="shared" ref="F150:K150" si="110">F151+F152+F153</f>
        <v>0</v>
      </c>
      <c r="G150" s="600">
        <f t="shared" ref="G150:J150" si="111">G151+G152+G153</f>
        <v>1502</v>
      </c>
      <c r="H150" s="600">
        <f t="shared" si="111"/>
        <v>1502</v>
      </c>
      <c r="I150" s="600">
        <f t="shared" si="111"/>
        <v>1503</v>
      </c>
      <c r="J150" s="546">
        <f t="shared" si="111"/>
        <v>1503</v>
      </c>
      <c r="K150" s="546">
        <f t="shared" si="110"/>
        <v>1753</v>
      </c>
      <c r="L150" s="360">
        <f t="shared" si="95"/>
        <v>1753</v>
      </c>
      <c r="M150" s="416">
        <f t="shared" ref="M150:P150" si="112">M151+M152+M153</f>
        <v>0</v>
      </c>
      <c r="N150" s="109">
        <f t="shared" ref="N150:O150" si="113">N151+N152+N153</f>
        <v>3</v>
      </c>
      <c r="O150" s="109">
        <f t="shared" si="113"/>
        <v>1750</v>
      </c>
      <c r="P150" s="110">
        <f t="shared" si="112"/>
        <v>0</v>
      </c>
      <c r="Q150" s="108">
        <f>Q151+Q152+Q153</f>
        <v>0</v>
      </c>
      <c r="R150" s="109">
        <f t="shared" ref="R150:AC150" si="114">R151+R152+R153</f>
        <v>1500</v>
      </c>
      <c r="S150" s="109">
        <f t="shared" si="114"/>
        <v>0</v>
      </c>
      <c r="T150" s="109">
        <f t="shared" si="114"/>
        <v>0</v>
      </c>
      <c r="U150" s="109">
        <f t="shared" si="114"/>
        <v>2</v>
      </c>
      <c r="V150" s="416">
        <f t="shared" si="114"/>
        <v>0</v>
      </c>
      <c r="W150" s="491">
        <f t="shared" si="96"/>
        <v>1502</v>
      </c>
      <c r="X150" s="416">
        <f t="shared" si="114"/>
        <v>0</v>
      </c>
      <c r="Y150" s="109">
        <f t="shared" si="114"/>
        <v>1</v>
      </c>
      <c r="Z150" s="112">
        <f t="shared" si="114"/>
        <v>0</v>
      </c>
      <c r="AA150" s="112">
        <f t="shared" si="114"/>
        <v>0</v>
      </c>
      <c r="AB150" s="112">
        <f t="shared" si="114"/>
        <v>0</v>
      </c>
      <c r="AC150" s="113">
        <f t="shared" si="114"/>
        <v>250</v>
      </c>
      <c r="AD150" s="55"/>
      <c r="AE150" s="190"/>
      <c r="AF150" s="189"/>
    </row>
    <row r="151" spans="1:32" hidden="1" x14ac:dyDescent="0.25">
      <c r="B151" s="54"/>
      <c r="C151" s="2"/>
      <c r="D151" s="801" t="s">
        <v>411</v>
      </c>
      <c r="E151" s="801"/>
      <c r="F151" s="77"/>
      <c r="G151" s="599"/>
      <c r="H151" s="599"/>
      <c r="I151" s="599"/>
      <c r="J151" s="545"/>
      <c r="K151" s="545"/>
      <c r="L151" s="359">
        <f t="shared" si="95"/>
        <v>0</v>
      </c>
      <c r="M151" s="414"/>
      <c r="N151" s="1"/>
      <c r="O151" s="1"/>
      <c r="P151" s="74"/>
      <c r="Q151" s="73"/>
      <c r="R151" s="1"/>
      <c r="S151" s="1"/>
      <c r="T151" s="1"/>
      <c r="U151" s="1"/>
      <c r="V151" s="414"/>
      <c r="W151" s="489">
        <f t="shared" si="96"/>
        <v>0</v>
      </c>
      <c r="X151" s="414"/>
      <c r="Y151" s="1"/>
      <c r="Z151" s="79"/>
      <c r="AA151" s="79"/>
      <c r="AB151" s="79"/>
      <c r="AC151" s="44"/>
      <c r="AD151" s="55"/>
      <c r="AE151" s="190"/>
      <c r="AF151" s="189"/>
    </row>
    <row r="152" spans="1:32" x14ac:dyDescent="0.25">
      <c r="B152" s="54"/>
      <c r="C152" s="2"/>
      <c r="D152" s="801" t="s">
        <v>337</v>
      </c>
      <c r="E152" s="801"/>
      <c r="F152" s="77"/>
      <c r="G152" s="599">
        <v>1500</v>
      </c>
      <c r="H152" s="599">
        <v>1500</v>
      </c>
      <c r="I152" s="599">
        <v>1500</v>
      </c>
      <c r="J152" s="545">
        <v>1500</v>
      </c>
      <c r="K152" s="545">
        <v>1750</v>
      </c>
      <c r="L152" s="359">
        <f t="shared" si="95"/>
        <v>1750</v>
      </c>
      <c r="M152" s="414"/>
      <c r="N152" s="1"/>
      <c r="O152" s="1">
        <f>L152</f>
        <v>1750</v>
      </c>
      <c r="P152" s="74"/>
      <c r="Q152" s="73"/>
      <c r="R152" s="1">
        <v>1500</v>
      </c>
      <c r="S152" s="1"/>
      <c r="T152" s="1"/>
      <c r="U152" s="1"/>
      <c r="V152" s="414"/>
      <c r="W152" s="489">
        <f t="shared" si="96"/>
        <v>1500</v>
      </c>
      <c r="X152" s="414"/>
      <c r="Y152" s="1"/>
      <c r="Z152" s="79"/>
      <c r="AA152" s="79"/>
      <c r="AB152" s="79"/>
      <c r="AC152" s="44">
        <v>250</v>
      </c>
      <c r="AD152" s="55"/>
      <c r="AE152" s="190"/>
      <c r="AF152" s="189"/>
    </row>
    <row r="153" spans="1:32" ht="15.75" thickBot="1" x14ac:dyDescent="0.3">
      <c r="B153" s="56"/>
      <c r="C153" s="20"/>
      <c r="D153" s="806" t="s">
        <v>338</v>
      </c>
      <c r="E153" s="806"/>
      <c r="F153" s="77"/>
      <c r="G153" s="599">
        <v>2</v>
      </c>
      <c r="H153" s="599">
        <v>2</v>
      </c>
      <c r="I153" s="599">
        <v>3</v>
      </c>
      <c r="J153" s="545">
        <v>3</v>
      </c>
      <c r="K153" s="545">
        <v>3</v>
      </c>
      <c r="L153" s="359">
        <f t="shared" si="95"/>
        <v>3</v>
      </c>
      <c r="M153" s="414"/>
      <c r="N153" s="1">
        <f>L153</f>
        <v>3</v>
      </c>
      <c r="O153" s="1"/>
      <c r="P153" s="74"/>
      <c r="Q153" s="73"/>
      <c r="R153" s="1"/>
      <c r="S153" s="1"/>
      <c r="T153" s="1"/>
      <c r="U153" s="1">
        <v>2</v>
      </c>
      <c r="V153" s="414"/>
      <c r="W153" s="489">
        <f t="shared" si="96"/>
        <v>2</v>
      </c>
      <c r="X153" s="414"/>
      <c r="Y153" s="1">
        <v>1</v>
      </c>
      <c r="Z153" s="79"/>
      <c r="AA153" s="79"/>
      <c r="AB153" s="79"/>
      <c r="AC153" s="44"/>
      <c r="AD153" s="55"/>
      <c r="AE153" s="190"/>
      <c r="AF153" s="189"/>
    </row>
    <row r="154" spans="1:32" ht="15.75" thickBot="1" x14ac:dyDescent="0.3">
      <c r="B154" s="98" t="s">
        <v>58</v>
      </c>
      <c r="C154" s="771" t="s">
        <v>59</v>
      </c>
      <c r="D154" s="805"/>
      <c r="E154" s="805"/>
      <c r="F154" s="83">
        <f t="shared" ref="F154:K154" si="115">F155+F156+F159+F160+F163</f>
        <v>0</v>
      </c>
      <c r="G154" s="596">
        <f t="shared" ref="G154:J154" si="116">G155+G156+G159+G160+G163</f>
        <v>0</v>
      </c>
      <c r="H154" s="596">
        <f t="shared" si="116"/>
        <v>0</v>
      </c>
      <c r="I154" s="596">
        <f t="shared" si="116"/>
        <v>0</v>
      </c>
      <c r="J154" s="541">
        <f t="shared" si="116"/>
        <v>0</v>
      </c>
      <c r="K154" s="541">
        <f t="shared" si="115"/>
        <v>0</v>
      </c>
      <c r="L154" s="355">
        <f t="shared" si="95"/>
        <v>0</v>
      </c>
      <c r="M154" s="409">
        <f t="shared" ref="M154:P154" si="117">M155+M156+M159+M160+M163</f>
        <v>0</v>
      </c>
      <c r="N154" s="85">
        <f t="shared" ref="N154:O154" si="118">N155+N156+N159+N160+N163</f>
        <v>0</v>
      </c>
      <c r="O154" s="85">
        <f t="shared" si="118"/>
        <v>0</v>
      </c>
      <c r="P154" s="86">
        <f t="shared" si="117"/>
        <v>0</v>
      </c>
      <c r="Q154" s="84">
        <f>Q155+Q156+Q159+Q160+Q163</f>
        <v>0</v>
      </c>
      <c r="R154" s="85">
        <f t="shared" ref="R154:AC154" si="119">R155+R156+R159+R160+R163</f>
        <v>0</v>
      </c>
      <c r="S154" s="85">
        <f t="shared" si="119"/>
        <v>0</v>
      </c>
      <c r="T154" s="85">
        <f t="shared" si="119"/>
        <v>0</v>
      </c>
      <c r="U154" s="85">
        <f t="shared" si="119"/>
        <v>0</v>
      </c>
      <c r="V154" s="409">
        <f t="shared" si="119"/>
        <v>0</v>
      </c>
      <c r="W154" s="484">
        <f t="shared" si="96"/>
        <v>0</v>
      </c>
      <c r="X154" s="409">
        <f t="shared" si="119"/>
        <v>0</v>
      </c>
      <c r="Y154" s="85">
        <f t="shared" si="119"/>
        <v>0</v>
      </c>
      <c r="Z154" s="88">
        <f t="shared" si="119"/>
        <v>0</v>
      </c>
      <c r="AA154" s="88">
        <f t="shared" si="119"/>
        <v>0</v>
      </c>
      <c r="AB154" s="88">
        <f t="shared" si="119"/>
        <v>0</v>
      </c>
      <c r="AC154" s="89">
        <f t="shared" si="119"/>
        <v>0</v>
      </c>
      <c r="AD154" s="55"/>
      <c r="AE154" s="190"/>
      <c r="AF154" s="189"/>
    </row>
    <row r="155" spans="1:32" s="18" customFormat="1" ht="15.75" hidden="1" thickBot="1" x14ac:dyDescent="0.3">
      <c r="A155" s="125" t="s">
        <v>60</v>
      </c>
      <c r="B155" s="114" t="s">
        <v>750</v>
      </c>
      <c r="C155" s="772" t="s">
        <v>412</v>
      </c>
      <c r="D155" s="773"/>
      <c r="E155" s="773"/>
      <c r="F155" s="91"/>
      <c r="G155" s="598"/>
      <c r="H155" s="598"/>
      <c r="I155" s="598"/>
      <c r="J155" s="544"/>
      <c r="K155" s="544"/>
      <c r="L155" s="358">
        <f t="shared" si="95"/>
        <v>0</v>
      </c>
      <c r="M155" s="412"/>
      <c r="N155" s="93"/>
      <c r="O155" s="93"/>
      <c r="P155" s="94"/>
      <c r="Q155" s="92"/>
      <c r="R155" s="93"/>
      <c r="S155" s="93"/>
      <c r="T155" s="93"/>
      <c r="U155" s="93"/>
      <c r="V155" s="412"/>
      <c r="W155" s="487">
        <f t="shared" si="96"/>
        <v>0</v>
      </c>
      <c r="X155" s="412"/>
      <c r="Y155" s="93"/>
      <c r="Z155" s="96"/>
      <c r="AA155" s="96"/>
      <c r="AB155" s="96"/>
      <c r="AC155" s="97"/>
      <c r="AD155" s="55"/>
      <c r="AE155" s="190"/>
      <c r="AF155" s="189"/>
    </row>
    <row r="156" spans="1:32" s="18" customFormat="1" ht="15.75" hidden="1" thickBot="1" x14ac:dyDescent="0.3">
      <c r="A156" s="125" t="s">
        <v>61</v>
      </c>
      <c r="B156" s="90" t="s">
        <v>751</v>
      </c>
      <c r="C156" s="799" t="s">
        <v>62</v>
      </c>
      <c r="D156" s="800"/>
      <c r="E156" s="800"/>
      <c r="F156" s="91">
        <f t="shared" ref="F156:K156" si="120">F157+F158</f>
        <v>0</v>
      </c>
      <c r="G156" s="598">
        <f t="shared" ref="G156:J156" si="121">G157+G158</f>
        <v>0</v>
      </c>
      <c r="H156" s="598">
        <f t="shared" si="121"/>
        <v>0</v>
      </c>
      <c r="I156" s="598">
        <f t="shared" si="121"/>
        <v>0</v>
      </c>
      <c r="J156" s="544">
        <f t="shared" si="121"/>
        <v>0</v>
      </c>
      <c r="K156" s="544">
        <f t="shared" si="120"/>
        <v>0</v>
      </c>
      <c r="L156" s="358">
        <f t="shared" si="95"/>
        <v>0</v>
      </c>
      <c r="M156" s="412">
        <f t="shared" ref="M156:AC156" si="122">M157+M158</f>
        <v>0</v>
      </c>
      <c r="N156" s="93">
        <f t="shared" ref="N156:O156" si="123">N157+N158</f>
        <v>0</v>
      </c>
      <c r="O156" s="93">
        <f t="shared" si="123"/>
        <v>0</v>
      </c>
      <c r="P156" s="94">
        <f t="shared" si="122"/>
        <v>0</v>
      </c>
      <c r="Q156" s="92">
        <f t="shared" si="122"/>
        <v>0</v>
      </c>
      <c r="R156" s="93">
        <f t="shared" si="122"/>
        <v>0</v>
      </c>
      <c r="S156" s="93">
        <f t="shared" si="122"/>
        <v>0</v>
      </c>
      <c r="T156" s="93">
        <f t="shared" si="122"/>
        <v>0</v>
      </c>
      <c r="U156" s="93">
        <f t="shared" si="122"/>
        <v>0</v>
      </c>
      <c r="V156" s="412">
        <f t="shared" si="122"/>
        <v>0</v>
      </c>
      <c r="W156" s="487">
        <f t="shared" si="96"/>
        <v>0</v>
      </c>
      <c r="X156" s="412">
        <f t="shared" si="122"/>
        <v>0</v>
      </c>
      <c r="Y156" s="93">
        <f t="shared" si="122"/>
        <v>0</v>
      </c>
      <c r="Z156" s="96">
        <f t="shared" si="122"/>
        <v>0</v>
      </c>
      <c r="AA156" s="96">
        <f t="shared" si="122"/>
        <v>0</v>
      </c>
      <c r="AB156" s="96">
        <f t="shared" si="122"/>
        <v>0</v>
      </c>
      <c r="AC156" s="97">
        <f t="shared" si="122"/>
        <v>0</v>
      </c>
      <c r="AD156" s="55"/>
      <c r="AE156" s="190"/>
      <c r="AF156" s="189"/>
    </row>
    <row r="157" spans="1:32" ht="15.75" hidden="1" thickBot="1" x14ac:dyDescent="0.3">
      <c r="B157" s="54"/>
      <c r="C157" s="2"/>
      <c r="D157" s="801" t="s">
        <v>339</v>
      </c>
      <c r="E157" s="801"/>
      <c r="F157" s="77"/>
      <c r="G157" s="599"/>
      <c r="H157" s="599"/>
      <c r="I157" s="599"/>
      <c r="J157" s="545"/>
      <c r="K157" s="545"/>
      <c r="L157" s="359">
        <f t="shared" si="95"/>
        <v>0</v>
      </c>
      <c r="M157" s="414"/>
      <c r="N157" s="1"/>
      <c r="O157" s="1"/>
      <c r="P157" s="74"/>
      <c r="Q157" s="73"/>
      <c r="R157" s="1"/>
      <c r="S157" s="1"/>
      <c r="T157" s="1"/>
      <c r="U157" s="1"/>
      <c r="V157" s="414"/>
      <c r="W157" s="489">
        <f t="shared" si="96"/>
        <v>0</v>
      </c>
      <c r="X157" s="414"/>
      <c r="Y157" s="1"/>
      <c r="Z157" s="79"/>
      <c r="AA157" s="79"/>
      <c r="AB157" s="79"/>
      <c r="AC157" s="44"/>
      <c r="AD157" s="55"/>
      <c r="AE157" s="190"/>
      <c r="AF157" s="189"/>
    </row>
    <row r="158" spans="1:32" ht="15.75" hidden="1" thickBot="1" x14ac:dyDescent="0.3">
      <c r="B158" s="54"/>
      <c r="C158" s="2"/>
      <c r="D158" s="801" t="s">
        <v>340</v>
      </c>
      <c r="E158" s="801"/>
      <c r="F158" s="77"/>
      <c r="G158" s="599"/>
      <c r="H158" s="599"/>
      <c r="I158" s="599"/>
      <c r="J158" s="545"/>
      <c r="K158" s="545"/>
      <c r="L158" s="359">
        <f t="shared" si="95"/>
        <v>0</v>
      </c>
      <c r="M158" s="414"/>
      <c r="N158" s="1"/>
      <c r="O158" s="1"/>
      <c r="P158" s="74"/>
      <c r="Q158" s="73"/>
      <c r="R158" s="1"/>
      <c r="S158" s="1"/>
      <c r="T158" s="1"/>
      <c r="U158" s="1"/>
      <c r="V158" s="414"/>
      <c r="W158" s="489">
        <f t="shared" si="96"/>
        <v>0</v>
      </c>
      <c r="X158" s="414"/>
      <c r="Y158" s="1"/>
      <c r="Z158" s="79"/>
      <c r="AA158" s="79"/>
      <c r="AB158" s="79"/>
      <c r="AC158" s="44"/>
      <c r="AD158" s="55"/>
      <c r="AE158" s="190"/>
      <c r="AF158" s="189"/>
    </row>
    <row r="159" spans="1:32" s="18" customFormat="1" ht="15.75" hidden="1" thickBot="1" x14ac:dyDescent="0.3">
      <c r="A159" s="125" t="s">
        <v>63</v>
      </c>
      <c r="B159" s="90" t="s">
        <v>752</v>
      </c>
      <c r="C159" s="803" t="s">
        <v>413</v>
      </c>
      <c r="D159" s="804"/>
      <c r="E159" s="804"/>
      <c r="F159" s="91"/>
      <c r="G159" s="598"/>
      <c r="H159" s="598"/>
      <c r="I159" s="598"/>
      <c r="J159" s="544"/>
      <c r="K159" s="544"/>
      <c r="L159" s="358">
        <f t="shared" si="95"/>
        <v>0</v>
      </c>
      <c r="M159" s="412"/>
      <c r="N159" s="93"/>
      <c r="O159" s="93"/>
      <c r="P159" s="94"/>
      <c r="Q159" s="92"/>
      <c r="R159" s="93"/>
      <c r="S159" s="93"/>
      <c r="T159" s="93"/>
      <c r="U159" s="93"/>
      <c r="V159" s="412"/>
      <c r="W159" s="487">
        <f t="shared" si="96"/>
        <v>0</v>
      </c>
      <c r="X159" s="412"/>
      <c r="Y159" s="93"/>
      <c r="Z159" s="96"/>
      <c r="AA159" s="96"/>
      <c r="AB159" s="96"/>
      <c r="AC159" s="97"/>
      <c r="AD159" s="55"/>
      <c r="AE159" s="190"/>
      <c r="AF159" s="189"/>
    </row>
    <row r="160" spans="1:32" s="18" customFormat="1" ht="15.75" hidden="1" thickBot="1" x14ac:dyDescent="0.3">
      <c r="A160" s="125" t="s">
        <v>64</v>
      </c>
      <c r="B160" s="90" t="s">
        <v>753</v>
      </c>
      <c r="C160" s="803" t="s">
        <v>65</v>
      </c>
      <c r="D160" s="804"/>
      <c r="E160" s="804"/>
      <c r="F160" s="91">
        <f t="shared" ref="F160:K160" si="124">F161+F162</f>
        <v>0</v>
      </c>
      <c r="G160" s="598">
        <f t="shared" ref="G160:J160" si="125">G161+G162</f>
        <v>0</v>
      </c>
      <c r="H160" s="598">
        <f t="shared" si="125"/>
        <v>0</v>
      </c>
      <c r="I160" s="598">
        <f t="shared" si="125"/>
        <v>0</v>
      </c>
      <c r="J160" s="544">
        <f t="shared" si="125"/>
        <v>0</v>
      </c>
      <c r="K160" s="544">
        <f t="shared" si="124"/>
        <v>0</v>
      </c>
      <c r="L160" s="358">
        <f t="shared" si="95"/>
        <v>0</v>
      </c>
      <c r="M160" s="412">
        <f t="shared" ref="M160:AC160" si="126">M161+M162</f>
        <v>0</v>
      </c>
      <c r="N160" s="93">
        <f t="shared" ref="N160:O160" si="127">N161+N162</f>
        <v>0</v>
      </c>
      <c r="O160" s="93">
        <f t="shared" si="127"/>
        <v>0</v>
      </c>
      <c r="P160" s="94">
        <f t="shared" si="126"/>
        <v>0</v>
      </c>
      <c r="Q160" s="92">
        <f t="shared" si="126"/>
        <v>0</v>
      </c>
      <c r="R160" s="93">
        <f t="shared" si="126"/>
        <v>0</v>
      </c>
      <c r="S160" s="93">
        <f t="shared" si="126"/>
        <v>0</v>
      </c>
      <c r="T160" s="93">
        <f t="shared" si="126"/>
        <v>0</v>
      </c>
      <c r="U160" s="93">
        <f t="shared" si="126"/>
        <v>0</v>
      </c>
      <c r="V160" s="412">
        <f t="shared" si="126"/>
        <v>0</v>
      </c>
      <c r="W160" s="487">
        <f t="shared" si="96"/>
        <v>0</v>
      </c>
      <c r="X160" s="412">
        <f t="shared" si="126"/>
        <v>0</v>
      </c>
      <c r="Y160" s="93">
        <f t="shared" si="126"/>
        <v>0</v>
      </c>
      <c r="Z160" s="96">
        <f t="shared" si="126"/>
        <v>0</v>
      </c>
      <c r="AA160" s="96">
        <f t="shared" si="126"/>
        <v>0</v>
      </c>
      <c r="AB160" s="96">
        <f t="shared" si="126"/>
        <v>0</v>
      </c>
      <c r="AC160" s="97">
        <f t="shared" si="126"/>
        <v>0</v>
      </c>
      <c r="AD160" s="55"/>
      <c r="AE160" s="190"/>
      <c r="AF160" s="189"/>
    </row>
    <row r="161" spans="1:32" ht="15.75" hidden="1" thickBot="1" x14ac:dyDescent="0.3">
      <c r="B161" s="54"/>
      <c r="C161" s="2"/>
      <c r="D161" s="801" t="s">
        <v>341</v>
      </c>
      <c r="E161" s="801"/>
      <c r="F161" s="77"/>
      <c r="G161" s="599"/>
      <c r="H161" s="599"/>
      <c r="I161" s="599"/>
      <c r="J161" s="545"/>
      <c r="K161" s="545"/>
      <c r="L161" s="359">
        <f t="shared" si="95"/>
        <v>0</v>
      </c>
      <c r="M161" s="414"/>
      <c r="N161" s="1"/>
      <c r="O161" s="1"/>
      <c r="P161" s="74"/>
      <c r="Q161" s="73"/>
      <c r="R161" s="1"/>
      <c r="S161" s="1"/>
      <c r="T161" s="1"/>
      <c r="U161" s="1"/>
      <c r="V161" s="414"/>
      <c r="W161" s="489">
        <f t="shared" si="96"/>
        <v>0</v>
      </c>
      <c r="X161" s="414"/>
      <c r="Y161" s="1"/>
      <c r="Z161" s="79"/>
      <c r="AA161" s="79"/>
      <c r="AB161" s="79"/>
      <c r="AC161" s="44"/>
      <c r="AD161" s="55"/>
      <c r="AE161" s="190"/>
      <c r="AF161" s="189"/>
    </row>
    <row r="162" spans="1:32" ht="15.75" hidden="1" thickBot="1" x14ac:dyDescent="0.3">
      <c r="B162" s="54"/>
      <c r="C162" s="2"/>
      <c r="D162" s="801" t="s">
        <v>342</v>
      </c>
      <c r="E162" s="801"/>
      <c r="F162" s="77"/>
      <c r="G162" s="599"/>
      <c r="H162" s="599"/>
      <c r="I162" s="599"/>
      <c r="J162" s="545"/>
      <c r="K162" s="545"/>
      <c r="L162" s="359">
        <f t="shared" si="95"/>
        <v>0</v>
      </c>
      <c r="M162" s="414"/>
      <c r="N162" s="1"/>
      <c r="O162" s="1"/>
      <c r="P162" s="74"/>
      <c r="Q162" s="73"/>
      <c r="R162" s="1"/>
      <c r="S162" s="1"/>
      <c r="T162" s="1"/>
      <c r="U162" s="1"/>
      <c r="V162" s="414"/>
      <c r="W162" s="489">
        <f t="shared" si="96"/>
        <v>0</v>
      </c>
      <c r="X162" s="414"/>
      <c r="Y162" s="1"/>
      <c r="Z162" s="79"/>
      <c r="AA162" s="79"/>
      <c r="AB162" s="79"/>
      <c r="AC162" s="44"/>
      <c r="AD162" s="55"/>
      <c r="AE162" s="190"/>
      <c r="AF162" s="189"/>
    </row>
    <row r="163" spans="1:32" s="18" customFormat="1" ht="15.75" hidden="1" thickBot="1" x14ac:dyDescent="0.3">
      <c r="A163" s="125" t="s">
        <v>66</v>
      </c>
      <c r="B163" s="124" t="s">
        <v>754</v>
      </c>
      <c r="C163" s="816" t="s">
        <v>414</v>
      </c>
      <c r="D163" s="817"/>
      <c r="E163" s="817"/>
      <c r="F163" s="91"/>
      <c r="G163" s="598"/>
      <c r="H163" s="598"/>
      <c r="I163" s="598"/>
      <c r="J163" s="544"/>
      <c r="K163" s="544"/>
      <c r="L163" s="358">
        <f t="shared" si="95"/>
        <v>0</v>
      </c>
      <c r="M163" s="412"/>
      <c r="N163" s="93"/>
      <c r="O163" s="93"/>
      <c r="P163" s="94"/>
      <c r="Q163" s="92"/>
      <c r="R163" s="93"/>
      <c r="S163" s="93"/>
      <c r="T163" s="93"/>
      <c r="U163" s="93"/>
      <c r="V163" s="412"/>
      <c r="W163" s="487">
        <f t="shared" si="96"/>
        <v>0</v>
      </c>
      <c r="X163" s="412"/>
      <c r="Y163" s="93"/>
      <c r="Z163" s="96"/>
      <c r="AA163" s="96"/>
      <c r="AB163" s="96"/>
      <c r="AC163" s="97"/>
      <c r="AD163" s="55"/>
      <c r="AE163" s="190"/>
      <c r="AF163" s="189"/>
    </row>
    <row r="164" spans="1:32" ht="15.75" thickBot="1" x14ac:dyDescent="0.3">
      <c r="B164" s="98" t="s">
        <v>67</v>
      </c>
      <c r="C164" s="771" t="s">
        <v>68</v>
      </c>
      <c r="D164" s="805"/>
      <c r="E164" s="805"/>
      <c r="F164" s="83">
        <f t="shared" ref="F164:K164" si="128">F165+F166+F167+F168+F178</f>
        <v>0</v>
      </c>
      <c r="G164" s="596">
        <f t="shared" ref="G164:J164" si="129">G165+G166+G167+G168+G178</f>
        <v>0</v>
      </c>
      <c r="H164" s="596">
        <f t="shared" si="129"/>
        <v>0</v>
      </c>
      <c r="I164" s="596">
        <f t="shared" si="129"/>
        <v>0</v>
      </c>
      <c r="J164" s="541">
        <f t="shared" si="129"/>
        <v>0</v>
      </c>
      <c r="K164" s="541">
        <f t="shared" si="128"/>
        <v>0</v>
      </c>
      <c r="L164" s="355">
        <f t="shared" si="95"/>
        <v>0</v>
      </c>
      <c r="M164" s="409">
        <f t="shared" ref="M164:P164" si="130">M165+M166+M167+M168+M178</f>
        <v>0</v>
      </c>
      <c r="N164" s="85">
        <f t="shared" ref="N164:O164" si="131">N165+N166+N167+N168+N178</f>
        <v>0</v>
      </c>
      <c r="O164" s="85">
        <f t="shared" si="131"/>
        <v>0</v>
      </c>
      <c r="P164" s="86">
        <f t="shared" si="130"/>
        <v>0</v>
      </c>
      <c r="Q164" s="84">
        <f>Q165+Q166+Q167+Q168+Q178</f>
        <v>0</v>
      </c>
      <c r="R164" s="85">
        <f t="shared" ref="R164:AC164" si="132">R165+R166+R167+R168+R178</f>
        <v>0</v>
      </c>
      <c r="S164" s="85">
        <f t="shared" si="132"/>
        <v>0</v>
      </c>
      <c r="T164" s="85">
        <f t="shared" si="132"/>
        <v>0</v>
      </c>
      <c r="U164" s="85">
        <f t="shared" si="132"/>
        <v>0</v>
      </c>
      <c r="V164" s="409">
        <f t="shared" si="132"/>
        <v>0</v>
      </c>
      <c r="W164" s="484">
        <f t="shared" si="96"/>
        <v>0</v>
      </c>
      <c r="X164" s="409">
        <f t="shared" si="132"/>
        <v>0</v>
      </c>
      <c r="Y164" s="85">
        <f t="shared" si="132"/>
        <v>0</v>
      </c>
      <c r="Z164" s="88">
        <f t="shared" si="132"/>
        <v>0</v>
      </c>
      <c r="AA164" s="88">
        <f t="shared" si="132"/>
        <v>0</v>
      </c>
      <c r="AB164" s="88">
        <f t="shared" si="132"/>
        <v>0</v>
      </c>
      <c r="AC164" s="89">
        <f t="shared" si="132"/>
        <v>0</v>
      </c>
      <c r="AD164" s="55"/>
      <c r="AE164" s="190"/>
      <c r="AF164" s="189"/>
    </row>
    <row r="165" spans="1:32" s="18" customFormat="1" ht="25.5" hidden="1" customHeight="1" x14ac:dyDescent="0.25">
      <c r="A165" s="125" t="s">
        <v>69</v>
      </c>
      <c r="B165" s="90" t="s">
        <v>755</v>
      </c>
      <c r="C165" s="796" t="s">
        <v>415</v>
      </c>
      <c r="D165" s="797"/>
      <c r="E165" s="797"/>
      <c r="F165" s="91"/>
      <c r="G165" s="598"/>
      <c r="H165" s="598"/>
      <c r="I165" s="598"/>
      <c r="J165" s="544"/>
      <c r="K165" s="544"/>
      <c r="L165" s="358">
        <f t="shared" si="95"/>
        <v>0</v>
      </c>
      <c r="M165" s="412"/>
      <c r="N165" s="93"/>
      <c r="O165" s="93"/>
      <c r="P165" s="94"/>
      <c r="Q165" s="92"/>
      <c r="R165" s="93"/>
      <c r="S165" s="93"/>
      <c r="T165" s="93"/>
      <c r="U165" s="93"/>
      <c r="V165" s="412"/>
      <c r="W165" s="487">
        <f t="shared" si="96"/>
        <v>0</v>
      </c>
      <c r="X165" s="412"/>
      <c r="Y165" s="93"/>
      <c r="Z165" s="96"/>
      <c r="AA165" s="96"/>
      <c r="AB165" s="96"/>
      <c r="AC165" s="97"/>
      <c r="AD165" s="55"/>
      <c r="AE165" s="190"/>
      <c r="AF165" s="189"/>
    </row>
    <row r="166" spans="1:32" s="18" customFormat="1" ht="25.5" hidden="1" customHeight="1" x14ac:dyDescent="0.25">
      <c r="A166" s="125" t="s">
        <v>70</v>
      </c>
      <c r="B166" s="90" t="s">
        <v>756</v>
      </c>
      <c r="C166" s="796" t="s">
        <v>71</v>
      </c>
      <c r="D166" s="797"/>
      <c r="E166" s="797"/>
      <c r="F166" s="91"/>
      <c r="G166" s="598"/>
      <c r="H166" s="598"/>
      <c r="I166" s="598"/>
      <c r="J166" s="544"/>
      <c r="K166" s="544"/>
      <c r="L166" s="358">
        <f t="shared" si="95"/>
        <v>0</v>
      </c>
      <c r="M166" s="412"/>
      <c r="N166" s="93"/>
      <c r="O166" s="93"/>
      <c r="P166" s="94"/>
      <c r="Q166" s="92"/>
      <c r="R166" s="93"/>
      <c r="S166" s="93"/>
      <c r="T166" s="93"/>
      <c r="U166" s="93"/>
      <c r="V166" s="412"/>
      <c r="W166" s="487">
        <f t="shared" si="96"/>
        <v>0</v>
      </c>
      <c r="X166" s="412"/>
      <c r="Y166" s="93"/>
      <c r="Z166" s="96"/>
      <c r="AA166" s="96"/>
      <c r="AB166" s="96"/>
      <c r="AC166" s="97"/>
      <c r="AD166" s="55"/>
      <c r="AE166" s="190"/>
      <c r="AF166" s="189"/>
    </row>
    <row r="167" spans="1:32" s="18" customFormat="1" ht="25.5" hidden="1" customHeight="1" x14ac:dyDescent="0.25">
      <c r="A167" s="125" t="s">
        <v>72</v>
      </c>
      <c r="B167" s="90" t="s">
        <v>757</v>
      </c>
      <c r="C167" s="796" t="s">
        <v>73</v>
      </c>
      <c r="D167" s="797"/>
      <c r="E167" s="797"/>
      <c r="F167" s="91"/>
      <c r="G167" s="598"/>
      <c r="H167" s="598"/>
      <c r="I167" s="598"/>
      <c r="J167" s="544"/>
      <c r="K167" s="544"/>
      <c r="L167" s="358">
        <f t="shared" si="95"/>
        <v>0</v>
      </c>
      <c r="M167" s="412"/>
      <c r="N167" s="93"/>
      <c r="O167" s="93"/>
      <c r="P167" s="94"/>
      <c r="Q167" s="92"/>
      <c r="R167" s="93"/>
      <c r="S167" s="93"/>
      <c r="T167" s="93"/>
      <c r="U167" s="93"/>
      <c r="V167" s="412"/>
      <c r="W167" s="487">
        <f t="shared" si="96"/>
        <v>0</v>
      </c>
      <c r="X167" s="412"/>
      <c r="Y167" s="93"/>
      <c r="Z167" s="96"/>
      <c r="AA167" s="96"/>
      <c r="AB167" s="96"/>
      <c r="AC167" s="97"/>
      <c r="AD167" s="55"/>
      <c r="AE167" s="190"/>
      <c r="AF167" s="189"/>
    </row>
    <row r="168" spans="1:32" s="18" customFormat="1" ht="25.5" hidden="1" customHeight="1" x14ac:dyDescent="0.25">
      <c r="A168" s="125" t="s">
        <v>74</v>
      </c>
      <c r="B168" s="90" t="s">
        <v>758</v>
      </c>
      <c r="C168" s="796" t="s">
        <v>605</v>
      </c>
      <c r="D168" s="797"/>
      <c r="E168" s="797"/>
      <c r="F168" s="91">
        <f t="shared" ref="F168:K168" si="133">F169+F170+F171+F172+F173+F174+F175+F176+F177</f>
        <v>0</v>
      </c>
      <c r="G168" s="598">
        <f t="shared" ref="G168:J168" si="134">G169+G170+G171+G172+G173+G174+G175+G176+G177</f>
        <v>0</v>
      </c>
      <c r="H168" s="598">
        <f t="shared" si="134"/>
        <v>0</v>
      </c>
      <c r="I168" s="598">
        <f t="shared" si="134"/>
        <v>0</v>
      </c>
      <c r="J168" s="544">
        <f t="shared" si="134"/>
        <v>0</v>
      </c>
      <c r="K168" s="544">
        <f t="shared" si="133"/>
        <v>0</v>
      </c>
      <c r="L168" s="358">
        <f t="shared" si="95"/>
        <v>0</v>
      </c>
      <c r="M168" s="412">
        <f t="shared" ref="M168:P168" si="135">M169+M170+M171+M172+M173+M174+M175+M176+M177</f>
        <v>0</v>
      </c>
      <c r="N168" s="93">
        <f t="shared" ref="N168:O168" si="136">N169+N170+N171+N172+N173+N174+N175+N176+N177</f>
        <v>0</v>
      </c>
      <c r="O168" s="93">
        <f t="shared" si="136"/>
        <v>0</v>
      </c>
      <c r="P168" s="94">
        <f t="shared" si="135"/>
        <v>0</v>
      </c>
      <c r="Q168" s="92">
        <f>Q169+Q170+Q171+Q172+Q173+Q174+Q175+Q176+Q177</f>
        <v>0</v>
      </c>
      <c r="R168" s="93">
        <f t="shared" ref="R168:AC168" si="137">R169+R170+R171+R172+R173+R174+R175+R176+R177</f>
        <v>0</v>
      </c>
      <c r="S168" s="93">
        <f t="shared" si="137"/>
        <v>0</v>
      </c>
      <c r="T168" s="93">
        <f t="shared" si="137"/>
        <v>0</v>
      </c>
      <c r="U168" s="93">
        <f t="shared" si="137"/>
        <v>0</v>
      </c>
      <c r="V168" s="412">
        <f t="shared" si="137"/>
        <v>0</v>
      </c>
      <c r="W168" s="487">
        <f t="shared" si="96"/>
        <v>0</v>
      </c>
      <c r="X168" s="412">
        <f t="shared" si="137"/>
        <v>0</v>
      </c>
      <c r="Y168" s="93">
        <f t="shared" si="137"/>
        <v>0</v>
      </c>
      <c r="Z168" s="96">
        <f t="shared" si="137"/>
        <v>0</v>
      </c>
      <c r="AA168" s="96">
        <f t="shared" si="137"/>
        <v>0</v>
      </c>
      <c r="AB168" s="96">
        <f t="shared" si="137"/>
        <v>0</v>
      </c>
      <c r="AC168" s="97">
        <f t="shared" si="137"/>
        <v>0</v>
      </c>
      <c r="AD168" s="55"/>
      <c r="AE168" s="190"/>
      <c r="AF168" s="189"/>
    </row>
    <row r="169" spans="1:32" ht="15.75" hidden="1" thickBot="1" x14ac:dyDescent="0.3">
      <c r="B169" s="54"/>
      <c r="C169" s="2"/>
      <c r="D169" s="801" t="s">
        <v>416</v>
      </c>
      <c r="E169" s="801"/>
      <c r="F169" s="77"/>
      <c r="G169" s="599"/>
      <c r="H169" s="599"/>
      <c r="I169" s="599"/>
      <c r="J169" s="545"/>
      <c r="K169" s="545"/>
      <c r="L169" s="359">
        <f t="shared" si="95"/>
        <v>0</v>
      </c>
      <c r="M169" s="414"/>
      <c r="N169" s="1"/>
      <c r="O169" s="1"/>
      <c r="P169" s="74"/>
      <c r="Q169" s="73"/>
      <c r="R169" s="1"/>
      <c r="S169" s="1"/>
      <c r="T169" s="1"/>
      <c r="U169" s="1"/>
      <c r="V169" s="414"/>
      <c r="W169" s="489">
        <f t="shared" si="96"/>
        <v>0</v>
      </c>
      <c r="X169" s="414"/>
      <c r="Y169" s="1"/>
      <c r="Z169" s="79"/>
      <c r="AA169" s="79"/>
      <c r="AB169" s="79"/>
      <c r="AC169" s="44"/>
      <c r="AD169" s="55"/>
      <c r="AE169" s="190"/>
      <c r="AF169" s="189"/>
    </row>
    <row r="170" spans="1:32" ht="15.75" hidden="1" thickBot="1" x14ac:dyDescent="0.3">
      <c r="B170" s="54"/>
      <c r="C170" s="2"/>
      <c r="D170" s="801" t="s">
        <v>418</v>
      </c>
      <c r="E170" s="801"/>
      <c r="F170" s="77"/>
      <c r="G170" s="599"/>
      <c r="H170" s="599"/>
      <c r="I170" s="599"/>
      <c r="J170" s="545"/>
      <c r="K170" s="545"/>
      <c r="L170" s="359">
        <f t="shared" si="95"/>
        <v>0</v>
      </c>
      <c r="M170" s="414"/>
      <c r="N170" s="1"/>
      <c r="O170" s="1"/>
      <c r="P170" s="74"/>
      <c r="Q170" s="73"/>
      <c r="R170" s="1"/>
      <c r="S170" s="1"/>
      <c r="T170" s="1"/>
      <c r="U170" s="1"/>
      <c r="V170" s="414"/>
      <c r="W170" s="489">
        <f t="shared" si="96"/>
        <v>0</v>
      </c>
      <c r="X170" s="414"/>
      <c r="Y170" s="1"/>
      <c r="Z170" s="79"/>
      <c r="AA170" s="79"/>
      <c r="AB170" s="79"/>
      <c r="AC170" s="44"/>
      <c r="AD170" s="55"/>
      <c r="AE170" s="190"/>
      <c r="AF170" s="189"/>
    </row>
    <row r="171" spans="1:32" ht="15.75" hidden="1" thickBot="1" x14ac:dyDescent="0.3">
      <c r="B171" s="54"/>
      <c r="C171" s="2"/>
      <c r="D171" s="801" t="s">
        <v>419</v>
      </c>
      <c r="E171" s="801"/>
      <c r="F171" s="77"/>
      <c r="G171" s="599"/>
      <c r="H171" s="599"/>
      <c r="I171" s="599"/>
      <c r="J171" s="545"/>
      <c r="K171" s="545"/>
      <c r="L171" s="359">
        <f t="shared" si="95"/>
        <v>0</v>
      </c>
      <c r="M171" s="414"/>
      <c r="N171" s="1"/>
      <c r="O171" s="1"/>
      <c r="P171" s="74"/>
      <c r="Q171" s="73"/>
      <c r="R171" s="1"/>
      <c r="S171" s="1"/>
      <c r="T171" s="1"/>
      <c r="U171" s="1"/>
      <c r="V171" s="414"/>
      <c r="W171" s="489">
        <f t="shared" si="96"/>
        <v>0</v>
      </c>
      <c r="X171" s="414"/>
      <c r="Y171" s="1"/>
      <c r="Z171" s="79"/>
      <c r="AA171" s="79"/>
      <c r="AB171" s="79"/>
      <c r="AC171" s="44"/>
      <c r="AD171" s="55"/>
      <c r="AE171" s="190"/>
      <c r="AF171" s="189"/>
    </row>
    <row r="172" spans="1:32" ht="15.75" hidden="1" thickBot="1" x14ac:dyDescent="0.3">
      <c r="B172" s="54"/>
      <c r="C172" s="2"/>
      <c r="D172" s="801" t="s">
        <v>417</v>
      </c>
      <c r="E172" s="801"/>
      <c r="F172" s="77"/>
      <c r="G172" s="599"/>
      <c r="H172" s="599"/>
      <c r="I172" s="599"/>
      <c r="J172" s="545"/>
      <c r="K172" s="545"/>
      <c r="L172" s="359">
        <f t="shared" si="95"/>
        <v>0</v>
      </c>
      <c r="M172" s="414"/>
      <c r="N172" s="1"/>
      <c r="O172" s="1"/>
      <c r="P172" s="74"/>
      <c r="Q172" s="73"/>
      <c r="R172" s="1"/>
      <c r="S172" s="1"/>
      <c r="T172" s="1"/>
      <c r="U172" s="1"/>
      <c r="V172" s="414"/>
      <c r="W172" s="489">
        <f t="shared" si="96"/>
        <v>0</v>
      </c>
      <c r="X172" s="414"/>
      <c r="Y172" s="1"/>
      <c r="Z172" s="79"/>
      <c r="AA172" s="79"/>
      <c r="AB172" s="79"/>
      <c r="AC172" s="44"/>
      <c r="AD172" s="55"/>
      <c r="AE172" s="190"/>
      <c r="AF172" s="189"/>
    </row>
    <row r="173" spans="1:32" ht="15.75" hidden="1" thickBot="1" x14ac:dyDescent="0.3">
      <c r="B173" s="54"/>
      <c r="C173" s="2"/>
      <c r="D173" s="801" t="s">
        <v>420</v>
      </c>
      <c r="E173" s="801"/>
      <c r="F173" s="77"/>
      <c r="G173" s="599"/>
      <c r="H173" s="599"/>
      <c r="I173" s="599"/>
      <c r="J173" s="545"/>
      <c r="K173" s="545"/>
      <c r="L173" s="359">
        <f t="shared" si="95"/>
        <v>0</v>
      </c>
      <c r="M173" s="414"/>
      <c r="N173" s="1"/>
      <c r="O173" s="1"/>
      <c r="P173" s="74"/>
      <c r="Q173" s="73"/>
      <c r="R173" s="1"/>
      <c r="S173" s="1"/>
      <c r="T173" s="1"/>
      <c r="U173" s="1"/>
      <c r="V173" s="414"/>
      <c r="W173" s="489">
        <f t="shared" si="96"/>
        <v>0</v>
      </c>
      <c r="X173" s="414"/>
      <c r="Y173" s="1"/>
      <c r="Z173" s="79"/>
      <c r="AA173" s="79"/>
      <c r="AB173" s="79"/>
      <c r="AC173" s="44"/>
      <c r="AD173" s="55"/>
      <c r="AE173" s="190"/>
      <c r="AF173" s="189"/>
    </row>
    <row r="174" spans="1:32" ht="25.5" hidden="1" customHeight="1" x14ac:dyDescent="0.25">
      <c r="B174" s="54"/>
      <c r="C174" s="2"/>
      <c r="D174" s="798" t="s">
        <v>492</v>
      </c>
      <c r="E174" s="798"/>
      <c r="F174" s="77"/>
      <c r="G174" s="599"/>
      <c r="H174" s="599"/>
      <c r="I174" s="599"/>
      <c r="J174" s="545"/>
      <c r="K174" s="545"/>
      <c r="L174" s="359">
        <f t="shared" si="95"/>
        <v>0</v>
      </c>
      <c r="M174" s="414"/>
      <c r="N174" s="1"/>
      <c r="O174" s="1"/>
      <c r="P174" s="74"/>
      <c r="Q174" s="73"/>
      <c r="R174" s="1"/>
      <c r="S174" s="1"/>
      <c r="T174" s="1"/>
      <c r="U174" s="1"/>
      <c r="V174" s="414"/>
      <c r="W174" s="489">
        <f t="shared" si="96"/>
        <v>0</v>
      </c>
      <c r="X174" s="414"/>
      <c r="Y174" s="1"/>
      <c r="Z174" s="79"/>
      <c r="AA174" s="79"/>
      <c r="AB174" s="79"/>
      <c r="AC174" s="44"/>
      <c r="AD174" s="55"/>
      <c r="AE174" s="190"/>
      <c r="AF174" s="189"/>
    </row>
    <row r="175" spans="1:32" ht="25.5" hidden="1" customHeight="1" x14ac:dyDescent="0.25">
      <c r="B175" s="54"/>
      <c r="C175" s="2"/>
      <c r="D175" s="798" t="s">
        <v>493</v>
      </c>
      <c r="E175" s="798"/>
      <c r="F175" s="77"/>
      <c r="G175" s="599"/>
      <c r="H175" s="599"/>
      <c r="I175" s="599"/>
      <c r="J175" s="545"/>
      <c r="K175" s="545"/>
      <c r="L175" s="359">
        <f t="shared" si="95"/>
        <v>0</v>
      </c>
      <c r="M175" s="414"/>
      <c r="N175" s="1"/>
      <c r="O175" s="1"/>
      <c r="P175" s="74"/>
      <c r="Q175" s="73"/>
      <c r="R175" s="1"/>
      <c r="S175" s="1"/>
      <c r="T175" s="1"/>
      <c r="U175" s="1"/>
      <c r="V175" s="414"/>
      <c r="W175" s="489">
        <f t="shared" si="96"/>
        <v>0</v>
      </c>
      <c r="X175" s="414"/>
      <c r="Y175" s="1"/>
      <c r="Z175" s="79"/>
      <c r="AA175" s="79"/>
      <c r="AB175" s="79"/>
      <c r="AC175" s="44"/>
      <c r="AD175" s="55"/>
      <c r="AE175" s="190"/>
      <c r="AF175" s="189"/>
    </row>
    <row r="176" spans="1:32" ht="15.75" hidden="1" thickBot="1" x14ac:dyDescent="0.3">
      <c r="B176" s="54"/>
      <c r="C176" s="2"/>
      <c r="D176" s="801" t="s">
        <v>421</v>
      </c>
      <c r="E176" s="801"/>
      <c r="F176" s="77"/>
      <c r="G176" s="599"/>
      <c r="H176" s="599"/>
      <c r="I176" s="599"/>
      <c r="J176" s="545"/>
      <c r="K176" s="545"/>
      <c r="L176" s="359">
        <f t="shared" si="95"/>
        <v>0</v>
      </c>
      <c r="M176" s="414"/>
      <c r="N176" s="1"/>
      <c r="O176" s="1"/>
      <c r="P176" s="74"/>
      <c r="Q176" s="73"/>
      <c r="R176" s="1"/>
      <c r="S176" s="1"/>
      <c r="T176" s="1"/>
      <c r="U176" s="1"/>
      <c r="V176" s="414"/>
      <c r="W176" s="489">
        <f t="shared" si="96"/>
        <v>0</v>
      </c>
      <c r="X176" s="414"/>
      <c r="Y176" s="1"/>
      <c r="Z176" s="79"/>
      <c r="AA176" s="79"/>
      <c r="AB176" s="79"/>
      <c r="AC176" s="44"/>
      <c r="AD176" s="55"/>
      <c r="AE176" s="190"/>
      <c r="AF176" s="189"/>
    </row>
    <row r="177" spans="1:32" ht="26.25" hidden="1" customHeight="1" x14ac:dyDescent="0.25">
      <c r="B177" s="54"/>
      <c r="C177" s="2"/>
      <c r="D177" s="798" t="s">
        <v>494</v>
      </c>
      <c r="E177" s="798"/>
      <c r="F177" s="77"/>
      <c r="G177" s="599"/>
      <c r="H177" s="599"/>
      <c r="I177" s="599"/>
      <c r="J177" s="545"/>
      <c r="K177" s="545"/>
      <c r="L177" s="359">
        <f t="shared" si="95"/>
        <v>0</v>
      </c>
      <c r="M177" s="414"/>
      <c r="N177" s="1"/>
      <c r="O177" s="1"/>
      <c r="P177" s="74"/>
      <c r="Q177" s="73"/>
      <c r="R177" s="1"/>
      <c r="S177" s="1"/>
      <c r="T177" s="1"/>
      <c r="U177" s="1"/>
      <c r="V177" s="414"/>
      <c r="W177" s="489">
        <f t="shared" si="96"/>
        <v>0</v>
      </c>
      <c r="X177" s="414"/>
      <c r="Y177" s="1"/>
      <c r="Z177" s="79"/>
      <c r="AA177" s="79"/>
      <c r="AB177" s="79"/>
      <c r="AC177" s="44"/>
      <c r="AD177" s="55"/>
      <c r="AE177" s="190"/>
      <c r="AF177" s="189"/>
    </row>
    <row r="178" spans="1:32" s="18" customFormat="1" ht="15.75" hidden="1" thickBot="1" x14ac:dyDescent="0.3">
      <c r="A178" s="125" t="s">
        <v>75</v>
      </c>
      <c r="B178" s="90" t="s">
        <v>759</v>
      </c>
      <c r="C178" s="803" t="s">
        <v>76</v>
      </c>
      <c r="D178" s="804"/>
      <c r="E178" s="804"/>
      <c r="F178" s="91">
        <f t="shared" ref="F178:K178" si="138">F179+F180+F181+F182+F183+F184+F185+F186+F187+F188+F189</f>
        <v>0</v>
      </c>
      <c r="G178" s="598">
        <f t="shared" ref="G178:J178" si="139">G179+G180+G181+G182+G183+G184+G185+G186+G187+G188+G189</f>
        <v>0</v>
      </c>
      <c r="H178" s="598">
        <f t="shared" si="139"/>
        <v>0</v>
      </c>
      <c r="I178" s="598">
        <f t="shared" si="139"/>
        <v>0</v>
      </c>
      <c r="J178" s="544">
        <f t="shared" si="139"/>
        <v>0</v>
      </c>
      <c r="K178" s="544">
        <f t="shared" si="138"/>
        <v>0</v>
      </c>
      <c r="L178" s="358">
        <f t="shared" si="95"/>
        <v>0</v>
      </c>
      <c r="M178" s="412">
        <f t="shared" ref="M178:P178" si="140">M179+M180+M181+M182+M183+M184+M185+M186+M187+M188+M189</f>
        <v>0</v>
      </c>
      <c r="N178" s="93">
        <f t="shared" ref="N178:O178" si="141">N179+N180+N181+N182+N183+N184+N185+N186+N187+N188+N189</f>
        <v>0</v>
      </c>
      <c r="O178" s="93">
        <f t="shared" si="141"/>
        <v>0</v>
      </c>
      <c r="P178" s="94">
        <f t="shared" si="140"/>
        <v>0</v>
      </c>
      <c r="Q178" s="92">
        <f>Q179+Q180+Q181+Q182+Q183+Q184+Q185+Q186+Q187+Q188+Q189</f>
        <v>0</v>
      </c>
      <c r="R178" s="93">
        <f t="shared" ref="R178:AC178" si="142">R179+R180+R181+R182+R183+R184+R185+R186+R187+R188+R189</f>
        <v>0</v>
      </c>
      <c r="S178" s="93">
        <f t="shared" si="142"/>
        <v>0</v>
      </c>
      <c r="T178" s="93">
        <f t="shared" si="142"/>
        <v>0</v>
      </c>
      <c r="U178" s="93">
        <f t="shared" si="142"/>
        <v>0</v>
      </c>
      <c r="V178" s="412">
        <f t="shared" si="142"/>
        <v>0</v>
      </c>
      <c r="W178" s="487">
        <f t="shared" si="96"/>
        <v>0</v>
      </c>
      <c r="X178" s="412">
        <f t="shared" si="142"/>
        <v>0</v>
      </c>
      <c r="Y178" s="93">
        <f t="shared" si="142"/>
        <v>0</v>
      </c>
      <c r="Z178" s="96">
        <f t="shared" si="142"/>
        <v>0</v>
      </c>
      <c r="AA178" s="96">
        <f t="shared" si="142"/>
        <v>0</v>
      </c>
      <c r="AB178" s="96">
        <f t="shared" si="142"/>
        <v>0</v>
      </c>
      <c r="AC178" s="97">
        <f t="shared" si="142"/>
        <v>0</v>
      </c>
      <c r="AD178" s="55"/>
      <c r="AE178" s="190"/>
      <c r="AF178" s="189"/>
    </row>
    <row r="179" spans="1:32" ht="15.75" hidden="1" thickBot="1" x14ac:dyDescent="0.3">
      <c r="B179" s="54"/>
      <c r="C179" s="2"/>
      <c r="D179" s="801" t="s">
        <v>422</v>
      </c>
      <c r="E179" s="801"/>
      <c r="F179" s="77"/>
      <c r="G179" s="599"/>
      <c r="H179" s="599"/>
      <c r="I179" s="599"/>
      <c r="J179" s="545"/>
      <c r="K179" s="545"/>
      <c r="L179" s="359">
        <f t="shared" si="95"/>
        <v>0</v>
      </c>
      <c r="M179" s="414"/>
      <c r="N179" s="1"/>
      <c r="O179" s="1"/>
      <c r="P179" s="74"/>
      <c r="Q179" s="73"/>
      <c r="R179" s="1"/>
      <c r="S179" s="1"/>
      <c r="T179" s="1"/>
      <c r="U179" s="1"/>
      <c r="V179" s="414"/>
      <c r="W179" s="489">
        <f t="shared" si="96"/>
        <v>0</v>
      </c>
      <c r="X179" s="414"/>
      <c r="Y179" s="1"/>
      <c r="Z179" s="79"/>
      <c r="AA179" s="79"/>
      <c r="AB179" s="79"/>
      <c r="AC179" s="44"/>
      <c r="AD179" s="55"/>
      <c r="AE179" s="190"/>
      <c r="AF179" s="189"/>
    </row>
    <row r="180" spans="1:32" ht="15.75" hidden="1" thickBot="1" x14ac:dyDescent="0.3">
      <c r="B180" s="54"/>
      <c r="C180" s="2"/>
      <c r="D180" s="801" t="s">
        <v>425</v>
      </c>
      <c r="E180" s="801"/>
      <c r="F180" s="77"/>
      <c r="G180" s="599"/>
      <c r="H180" s="599"/>
      <c r="I180" s="599"/>
      <c r="J180" s="545"/>
      <c r="K180" s="545"/>
      <c r="L180" s="359">
        <f t="shared" si="95"/>
        <v>0</v>
      </c>
      <c r="M180" s="414"/>
      <c r="N180" s="1"/>
      <c r="O180" s="1"/>
      <c r="P180" s="74"/>
      <c r="Q180" s="73"/>
      <c r="R180" s="1"/>
      <c r="S180" s="1"/>
      <c r="T180" s="1"/>
      <c r="U180" s="1"/>
      <c r="V180" s="414"/>
      <c r="W180" s="489">
        <f t="shared" si="96"/>
        <v>0</v>
      </c>
      <c r="X180" s="414"/>
      <c r="Y180" s="1"/>
      <c r="Z180" s="79"/>
      <c r="AA180" s="79"/>
      <c r="AB180" s="79"/>
      <c r="AC180" s="44"/>
      <c r="AD180" s="55"/>
      <c r="AE180" s="190"/>
      <c r="AF180" s="189"/>
    </row>
    <row r="181" spans="1:32" ht="15.75" hidden="1" thickBot="1" x14ac:dyDescent="0.3">
      <c r="B181" s="54"/>
      <c r="C181" s="2"/>
      <c r="D181" s="801" t="s">
        <v>426</v>
      </c>
      <c r="E181" s="801"/>
      <c r="F181" s="77"/>
      <c r="G181" s="599"/>
      <c r="H181" s="599"/>
      <c r="I181" s="599"/>
      <c r="J181" s="545"/>
      <c r="K181" s="545"/>
      <c r="L181" s="359">
        <f t="shared" si="95"/>
        <v>0</v>
      </c>
      <c r="M181" s="414"/>
      <c r="N181" s="1"/>
      <c r="O181" s="1"/>
      <c r="P181" s="74"/>
      <c r="Q181" s="73"/>
      <c r="R181" s="1"/>
      <c r="S181" s="1"/>
      <c r="T181" s="1"/>
      <c r="U181" s="1"/>
      <c r="V181" s="414"/>
      <c r="W181" s="489">
        <f t="shared" si="96"/>
        <v>0</v>
      </c>
      <c r="X181" s="414"/>
      <c r="Y181" s="1"/>
      <c r="Z181" s="79"/>
      <c r="AA181" s="79"/>
      <c r="AB181" s="79"/>
      <c r="AC181" s="44"/>
      <c r="AD181" s="55"/>
      <c r="AE181" s="190"/>
      <c r="AF181" s="189"/>
    </row>
    <row r="182" spans="1:32" ht="15.75" hidden="1" thickBot="1" x14ac:dyDescent="0.3">
      <c r="B182" s="54"/>
      <c r="C182" s="2"/>
      <c r="D182" s="801" t="s">
        <v>423</v>
      </c>
      <c r="E182" s="801"/>
      <c r="F182" s="77"/>
      <c r="G182" s="599"/>
      <c r="H182" s="599"/>
      <c r="I182" s="599"/>
      <c r="J182" s="545"/>
      <c r="K182" s="545"/>
      <c r="L182" s="359">
        <f t="shared" si="95"/>
        <v>0</v>
      </c>
      <c r="M182" s="414"/>
      <c r="N182" s="1"/>
      <c r="O182" s="1"/>
      <c r="P182" s="74"/>
      <c r="Q182" s="73"/>
      <c r="R182" s="1"/>
      <c r="S182" s="1"/>
      <c r="T182" s="1"/>
      <c r="U182" s="1"/>
      <c r="V182" s="414"/>
      <c r="W182" s="489">
        <f t="shared" si="96"/>
        <v>0</v>
      </c>
      <c r="X182" s="414"/>
      <c r="Y182" s="1"/>
      <c r="Z182" s="79"/>
      <c r="AA182" s="79"/>
      <c r="AB182" s="79"/>
      <c r="AC182" s="44"/>
      <c r="AD182" s="55"/>
      <c r="AE182" s="190"/>
      <c r="AF182" s="189"/>
    </row>
    <row r="183" spans="1:32" ht="15.75" hidden="1" thickBot="1" x14ac:dyDescent="0.3">
      <c r="B183" s="54"/>
      <c r="C183" s="2"/>
      <c r="D183" s="801" t="s">
        <v>427</v>
      </c>
      <c r="E183" s="801"/>
      <c r="F183" s="77"/>
      <c r="G183" s="599"/>
      <c r="H183" s="599"/>
      <c r="I183" s="599"/>
      <c r="J183" s="545"/>
      <c r="K183" s="545"/>
      <c r="L183" s="359">
        <f t="shared" si="95"/>
        <v>0</v>
      </c>
      <c r="M183" s="414"/>
      <c r="N183" s="1"/>
      <c r="O183" s="1"/>
      <c r="P183" s="74"/>
      <c r="Q183" s="73"/>
      <c r="R183" s="1"/>
      <c r="S183" s="1"/>
      <c r="T183" s="1"/>
      <c r="U183" s="1"/>
      <c r="V183" s="414"/>
      <c r="W183" s="489">
        <f t="shared" si="96"/>
        <v>0</v>
      </c>
      <c r="X183" s="414"/>
      <c r="Y183" s="1"/>
      <c r="Z183" s="79"/>
      <c r="AA183" s="79"/>
      <c r="AB183" s="79"/>
      <c r="AC183" s="44"/>
      <c r="AD183" s="55"/>
      <c r="AE183" s="190"/>
      <c r="AF183" s="189"/>
    </row>
    <row r="184" spans="1:32" ht="25.5" hidden="1" customHeight="1" x14ac:dyDescent="0.25">
      <c r="B184" s="54"/>
      <c r="C184" s="2"/>
      <c r="D184" s="798" t="s">
        <v>495</v>
      </c>
      <c r="E184" s="798"/>
      <c r="F184" s="77"/>
      <c r="G184" s="599"/>
      <c r="H184" s="599"/>
      <c r="I184" s="599"/>
      <c r="J184" s="545"/>
      <c r="K184" s="545"/>
      <c r="L184" s="359">
        <f t="shared" si="95"/>
        <v>0</v>
      </c>
      <c r="M184" s="414"/>
      <c r="N184" s="1"/>
      <c r="O184" s="1"/>
      <c r="P184" s="74"/>
      <c r="Q184" s="73"/>
      <c r="R184" s="1"/>
      <c r="S184" s="1"/>
      <c r="T184" s="1"/>
      <c r="U184" s="1"/>
      <c r="V184" s="414"/>
      <c r="W184" s="489">
        <f t="shared" si="96"/>
        <v>0</v>
      </c>
      <c r="X184" s="414"/>
      <c r="Y184" s="1"/>
      <c r="Z184" s="79"/>
      <c r="AA184" s="79"/>
      <c r="AB184" s="79"/>
      <c r="AC184" s="44"/>
      <c r="AD184" s="55"/>
      <c r="AE184" s="190"/>
      <c r="AF184" s="189"/>
    </row>
    <row r="185" spans="1:32" ht="25.5" hidden="1" customHeight="1" x14ac:dyDescent="0.25">
      <c r="B185" s="54"/>
      <c r="C185" s="2"/>
      <c r="D185" s="798" t="s">
        <v>496</v>
      </c>
      <c r="E185" s="798"/>
      <c r="F185" s="77"/>
      <c r="G185" s="599"/>
      <c r="H185" s="599"/>
      <c r="I185" s="599"/>
      <c r="J185" s="545"/>
      <c r="K185" s="545"/>
      <c r="L185" s="359">
        <f t="shared" si="95"/>
        <v>0</v>
      </c>
      <c r="M185" s="414"/>
      <c r="N185" s="1"/>
      <c r="O185" s="1"/>
      <c r="P185" s="74"/>
      <c r="Q185" s="73"/>
      <c r="R185" s="1"/>
      <c r="S185" s="1"/>
      <c r="T185" s="1"/>
      <c r="U185" s="1"/>
      <c r="V185" s="414"/>
      <c r="W185" s="489">
        <f t="shared" si="96"/>
        <v>0</v>
      </c>
      <c r="X185" s="414"/>
      <c r="Y185" s="1"/>
      <c r="Z185" s="79"/>
      <c r="AA185" s="79"/>
      <c r="AB185" s="79"/>
      <c r="AC185" s="44"/>
      <c r="AD185" s="55"/>
      <c r="AE185" s="190"/>
      <c r="AF185" s="189"/>
    </row>
    <row r="186" spans="1:32" ht="15.75" hidden="1" thickBot="1" x14ac:dyDescent="0.3">
      <c r="B186" s="54"/>
      <c r="C186" s="2"/>
      <c r="D186" s="801" t="s">
        <v>428</v>
      </c>
      <c r="E186" s="801"/>
      <c r="F186" s="77"/>
      <c r="G186" s="599"/>
      <c r="H186" s="599"/>
      <c r="I186" s="599"/>
      <c r="J186" s="545"/>
      <c r="K186" s="545"/>
      <c r="L186" s="359">
        <f t="shared" si="95"/>
        <v>0</v>
      </c>
      <c r="M186" s="414"/>
      <c r="N186" s="1"/>
      <c r="O186" s="1"/>
      <c r="P186" s="74"/>
      <c r="Q186" s="73"/>
      <c r="R186" s="1"/>
      <c r="S186" s="1"/>
      <c r="T186" s="1"/>
      <c r="U186" s="1"/>
      <c r="V186" s="414"/>
      <c r="W186" s="489">
        <f t="shared" si="96"/>
        <v>0</v>
      </c>
      <c r="X186" s="414"/>
      <c r="Y186" s="1"/>
      <c r="Z186" s="79"/>
      <c r="AA186" s="79"/>
      <c r="AB186" s="79"/>
      <c r="AC186" s="44"/>
      <c r="AD186" s="55"/>
      <c r="AE186" s="190"/>
      <c r="AF186" s="189"/>
    </row>
    <row r="187" spans="1:32" ht="15.75" hidden="1" thickBot="1" x14ac:dyDescent="0.3">
      <c r="B187" s="54"/>
      <c r="C187" s="2"/>
      <c r="D187" s="801" t="s">
        <v>424</v>
      </c>
      <c r="E187" s="801"/>
      <c r="F187" s="77"/>
      <c r="G187" s="599"/>
      <c r="H187" s="599"/>
      <c r="I187" s="599"/>
      <c r="J187" s="545"/>
      <c r="K187" s="545"/>
      <c r="L187" s="359">
        <f t="shared" si="95"/>
        <v>0</v>
      </c>
      <c r="M187" s="414"/>
      <c r="N187" s="1"/>
      <c r="O187" s="1"/>
      <c r="P187" s="74"/>
      <c r="Q187" s="73"/>
      <c r="R187" s="1"/>
      <c r="S187" s="1"/>
      <c r="T187" s="1"/>
      <c r="U187" s="1"/>
      <c r="V187" s="414"/>
      <c r="W187" s="489">
        <f t="shared" si="96"/>
        <v>0</v>
      </c>
      <c r="X187" s="414"/>
      <c r="Y187" s="1"/>
      <c r="Z187" s="79"/>
      <c r="AA187" s="79"/>
      <c r="AB187" s="79"/>
      <c r="AC187" s="44"/>
      <c r="AD187" s="55"/>
      <c r="AE187" s="190"/>
      <c r="AF187" s="189"/>
    </row>
    <row r="188" spans="1:32" ht="25.5" hidden="1" customHeight="1" x14ac:dyDescent="0.25">
      <c r="B188" s="54"/>
      <c r="C188" s="2"/>
      <c r="D188" s="798" t="s">
        <v>497</v>
      </c>
      <c r="E188" s="798"/>
      <c r="F188" s="77"/>
      <c r="G188" s="599"/>
      <c r="H188" s="599"/>
      <c r="I188" s="599"/>
      <c r="J188" s="545"/>
      <c r="K188" s="545"/>
      <c r="L188" s="359">
        <f t="shared" si="95"/>
        <v>0</v>
      </c>
      <c r="M188" s="414"/>
      <c r="N188" s="1"/>
      <c r="O188" s="1"/>
      <c r="P188" s="74"/>
      <c r="Q188" s="73"/>
      <c r="R188" s="1"/>
      <c r="S188" s="1"/>
      <c r="T188" s="1"/>
      <c r="U188" s="1"/>
      <c r="V188" s="414"/>
      <c r="W188" s="489">
        <f t="shared" si="96"/>
        <v>0</v>
      </c>
      <c r="X188" s="414"/>
      <c r="Y188" s="1"/>
      <c r="Z188" s="79"/>
      <c r="AA188" s="79"/>
      <c r="AB188" s="79"/>
      <c r="AC188" s="44"/>
      <c r="AD188" s="55"/>
      <c r="AE188" s="190"/>
      <c r="AF188" s="189"/>
    </row>
    <row r="189" spans="1:32" ht="15.75" hidden="1" thickBot="1" x14ac:dyDescent="0.3">
      <c r="B189" s="56"/>
      <c r="C189" s="20"/>
      <c r="D189" s="806" t="s">
        <v>498</v>
      </c>
      <c r="E189" s="806"/>
      <c r="F189" s="77"/>
      <c r="G189" s="599"/>
      <c r="H189" s="599"/>
      <c r="I189" s="599"/>
      <c r="J189" s="545"/>
      <c r="K189" s="545"/>
      <c r="L189" s="359">
        <f t="shared" si="95"/>
        <v>0</v>
      </c>
      <c r="M189" s="414"/>
      <c r="N189" s="1"/>
      <c r="O189" s="1"/>
      <c r="P189" s="74"/>
      <c r="Q189" s="73"/>
      <c r="R189" s="1"/>
      <c r="S189" s="1"/>
      <c r="T189" s="1"/>
      <c r="U189" s="1"/>
      <c r="V189" s="414"/>
      <c r="W189" s="489">
        <f t="shared" si="96"/>
        <v>0</v>
      </c>
      <c r="X189" s="414"/>
      <c r="Y189" s="1"/>
      <c r="Z189" s="79"/>
      <c r="AA189" s="79"/>
      <c r="AB189" s="79"/>
      <c r="AC189" s="44"/>
      <c r="AD189" s="55"/>
      <c r="AE189" s="190"/>
      <c r="AF189" s="189"/>
    </row>
    <row r="190" spans="1:32" ht="15.75" thickBot="1" x14ac:dyDescent="0.3">
      <c r="B190" s="98" t="s">
        <v>77</v>
      </c>
      <c r="C190" s="771" t="s">
        <v>78</v>
      </c>
      <c r="D190" s="805"/>
      <c r="E190" s="805"/>
      <c r="F190" s="83">
        <f t="shared" ref="F190:K190" si="143">F191+F192+F193+F194+F204</f>
        <v>0</v>
      </c>
      <c r="G190" s="596">
        <f t="shared" ref="G190:J190" si="144">G191+G192+G193+G194+G204</f>
        <v>0</v>
      </c>
      <c r="H190" s="596">
        <f t="shared" si="144"/>
        <v>0</v>
      </c>
      <c r="I190" s="596">
        <f t="shared" si="144"/>
        <v>0</v>
      </c>
      <c r="J190" s="541">
        <f t="shared" si="144"/>
        <v>1500000</v>
      </c>
      <c r="K190" s="541">
        <f t="shared" si="143"/>
        <v>1500000</v>
      </c>
      <c r="L190" s="355">
        <f t="shared" si="95"/>
        <v>1500000</v>
      </c>
      <c r="M190" s="409">
        <f t="shared" ref="M190:P190" si="145">M191+M192+M193+M194+M204</f>
        <v>1500000</v>
      </c>
      <c r="N190" s="85">
        <f t="shared" ref="N190:O190" si="146">N191+N192+N193+N194+N204</f>
        <v>0</v>
      </c>
      <c r="O190" s="85">
        <f t="shared" si="146"/>
        <v>0</v>
      </c>
      <c r="P190" s="86">
        <f t="shared" si="145"/>
        <v>0</v>
      </c>
      <c r="Q190" s="84">
        <f>Q191+Q192+Q193+Q194+Q204</f>
        <v>0</v>
      </c>
      <c r="R190" s="85">
        <f t="shared" ref="R190:AC190" si="147">R191+R192+R193+R194+R204</f>
        <v>0</v>
      </c>
      <c r="S190" s="85">
        <f t="shared" si="147"/>
        <v>0</v>
      </c>
      <c r="T190" s="85">
        <f t="shared" si="147"/>
        <v>0</v>
      </c>
      <c r="U190" s="85">
        <f t="shared" si="147"/>
        <v>0</v>
      </c>
      <c r="V190" s="409">
        <f t="shared" si="147"/>
        <v>0</v>
      </c>
      <c r="W190" s="484">
        <f t="shared" si="96"/>
        <v>0</v>
      </c>
      <c r="X190" s="409">
        <f t="shared" si="147"/>
        <v>0</v>
      </c>
      <c r="Y190" s="85">
        <f t="shared" si="147"/>
        <v>0</v>
      </c>
      <c r="Z190" s="88">
        <f t="shared" si="147"/>
        <v>0</v>
      </c>
      <c r="AA190" s="88">
        <f t="shared" si="147"/>
        <v>0</v>
      </c>
      <c r="AB190" s="88">
        <f t="shared" si="147"/>
        <v>1500000</v>
      </c>
      <c r="AC190" s="89">
        <f t="shared" si="147"/>
        <v>0</v>
      </c>
      <c r="AD190" s="55"/>
      <c r="AE190" s="190"/>
      <c r="AF190" s="189"/>
    </row>
    <row r="191" spans="1:32" s="18" customFormat="1" ht="25.5" hidden="1" customHeight="1" x14ac:dyDescent="0.25">
      <c r="A191" s="125" t="s">
        <v>79</v>
      </c>
      <c r="B191" s="114" t="s">
        <v>760</v>
      </c>
      <c r="C191" s="818" t="s">
        <v>80</v>
      </c>
      <c r="D191" s="819"/>
      <c r="E191" s="819"/>
      <c r="F191" s="91"/>
      <c r="G191" s="598"/>
      <c r="H191" s="598"/>
      <c r="I191" s="598"/>
      <c r="J191" s="544"/>
      <c r="K191" s="544"/>
      <c r="L191" s="358">
        <f t="shared" si="95"/>
        <v>0</v>
      </c>
      <c r="M191" s="412"/>
      <c r="N191" s="93"/>
      <c r="O191" s="93"/>
      <c r="P191" s="94"/>
      <c r="Q191" s="92"/>
      <c r="R191" s="93"/>
      <c r="S191" s="93"/>
      <c r="T191" s="93"/>
      <c r="U191" s="93"/>
      <c r="V191" s="412"/>
      <c r="W191" s="487">
        <f t="shared" si="96"/>
        <v>0</v>
      </c>
      <c r="X191" s="412"/>
      <c r="Y191" s="93"/>
      <c r="Z191" s="96"/>
      <c r="AA191" s="96"/>
      <c r="AB191" s="96"/>
      <c r="AC191" s="97"/>
      <c r="AD191" s="55"/>
      <c r="AE191" s="190"/>
      <c r="AF191" s="189"/>
    </row>
    <row r="192" spans="1:32" s="18" customFormat="1" hidden="1" x14ac:dyDescent="0.25">
      <c r="A192" s="125" t="s">
        <v>81</v>
      </c>
      <c r="B192" s="90" t="s">
        <v>761</v>
      </c>
      <c r="C192" s="799" t="s">
        <v>927</v>
      </c>
      <c r="D192" s="800"/>
      <c r="E192" s="800"/>
      <c r="F192" s="91"/>
      <c r="G192" s="598"/>
      <c r="H192" s="598"/>
      <c r="I192" s="598"/>
      <c r="J192" s="544"/>
      <c r="K192" s="544"/>
      <c r="L192" s="358">
        <f t="shared" si="95"/>
        <v>0</v>
      </c>
      <c r="M192" s="412"/>
      <c r="N192" s="93"/>
      <c r="O192" s="93"/>
      <c r="P192" s="94"/>
      <c r="Q192" s="92"/>
      <c r="R192" s="93"/>
      <c r="S192" s="93"/>
      <c r="T192" s="93"/>
      <c r="U192" s="93"/>
      <c r="V192" s="412"/>
      <c r="W192" s="487">
        <f t="shared" si="96"/>
        <v>0</v>
      </c>
      <c r="X192" s="412"/>
      <c r="Y192" s="93"/>
      <c r="Z192" s="96"/>
      <c r="AA192" s="96"/>
      <c r="AB192" s="96"/>
      <c r="AC192" s="97"/>
      <c r="AD192" s="55"/>
      <c r="AE192" s="190"/>
      <c r="AF192" s="189"/>
    </row>
    <row r="193" spans="1:32" s="18" customFormat="1" ht="25.5" hidden="1" customHeight="1" x14ac:dyDescent="0.25">
      <c r="A193" s="125" t="s">
        <v>82</v>
      </c>
      <c r="B193" s="90" t="s">
        <v>762</v>
      </c>
      <c r="C193" s="796" t="s">
        <v>928</v>
      </c>
      <c r="D193" s="797"/>
      <c r="E193" s="820"/>
      <c r="F193" s="91"/>
      <c r="G193" s="598"/>
      <c r="H193" s="598"/>
      <c r="I193" s="598"/>
      <c r="J193" s="544"/>
      <c r="K193" s="544"/>
      <c r="L193" s="358">
        <f t="shared" si="95"/>
        <v>0</v>
      </c>
      <c r="M193" s="412"/>
      <c r="N193" s="93"/>
      <c r="O193" s="93"/>
      <c r="P193" s="94"/>
      <c r="Q193" s="92"/>
      <c r="R193" s="93"/>
      <c r="S193" s="93"/>
      <c r="T193" s="93"/>
      <c r="U193" s="93"/>
      <c r="V193" s="412"/>
      <c r="W193" s="487">
        <f t="shared" si="96"/>
        <v>0</v>
      </c>
      <c r="X193" s="412"/>
      <c r="Y193" s="93"/>
      <c r="Z193" s="96"/>
      <c r="AA193" s="96"/>
      <c r="AB193" s="96"/>
      <c r="AC193" s="97"/>
      <c r="AD193" s="55"/>
      <c r="AE193" s="190"/>
      <c r="AF193" s="189"/>
    </row>
    <row r="194" spans="1:32" s="18" customFormat="1" ht="25.5" hidden="1" customHeight="1" x14ac:dyDescent="0.25">
      <c r="A194" s="125" t="s">
        <v>83</v>
      </c>
      <c r="B194" s="90" t="s">
        <v>763</v>
      </c>
      <c r="C194" s="796" t="s">
        <v>84</v>
      </c>
      <c r="D194" s="797"/>
      <c r="E194" s="797"/>
      <c r="F194" s="91">
        <f t="shared" ref="F194:K194" si="148">F195+F196+F197+F198+F199+F200+F201+F202+F203</f>
        <v>0</v>
      </c>
      <c r="G194" s="598">
        <f t="shared" ref="G194:J194" si="149">G195+G196+G197+G198+G199+G200+G201+G202+G203</f>
        <v>0</v>
      </c>
      <c r="H194" s="598">
        <f t="shared" si="149"/>
        <v>0</v>
      </c>
      <c r="I194" s="598">
        <f t="shared" si="149"/>
        <v>0</v>
      </c>
      <c r="J194" s="544">
        <f t="shared" si="149"/>
        <v>0</v>
      </c>
      <c r="K194" s="544">
        <f t="shared" si="148"/>
        <v>0</v>
      </c>
      <c r="L194" s="358">
        <f t="shared" si="95"/>
        <v>0</v>
      </c>
      <c r="M194" s="412">
        <f t="shared" ref="M194:P194" si="150">M195+M196+M197+M198+M199+M200+M201+M202+M203</f>
        <v>0</v>
      </c>
      <c r="N194" s="93">
        <f t="shared" ref="N194:O194" si="151">N195+N196+N197+N198+N199+N200+N201+N202+N203</f>
        <v>0</v>
      </c>
      <c r="O194" s="93">
        <f t="shared" si="151"/>
        <v>0</v>
      </c>
      <c r="P194" s="94">
        <f t="shared" si="150"/>
        <v>0</v>
      </c>
      <c r="Q194" s="92">
        <f>Q195+Q196+Q197+Q198+Q199+Q200+Q201+Q202+Q203</f>
        <v>0</v>
      </c>
      <c r="R194" s="93">
        <f t="shared" ref="R194:AC194" si="152">R195+R196+R197+R198+R199+R200+R201+R202+R203</f>
        <v>0</v>
      </c>
      <c r="S194" s="93">
        <f t="shared" si="152"/>
        <v>0</v>
      </c>
      <c r="T194" s="93">
        <f t="shared" si="152"/>
        <v>0</v>
      </c>
      <c r="U194" s="93">
        <f t="shared" si="152"/>
        <v>0</v>
      </c>
      <c r="V194" s="412">
        <f t="shared" si="152"/>
        <v>0</v>
      </c>
      <c r="W194" s="487">
        <f t="shared" si="96"/>
        <v>0</v>
      </c>
      <c r="X194" s="412">
        <f t="shared" si="152"/>
        <v>0</v>
      </c>
      <c r="Y194" s="93">
        <f t="shared" si="152"/>
        <v>0</v>
      </c>
      <c r="Z194" s="96">
        <f t="shared" si="152"/>
        <v>0</v>
      </c>
      <c r="AA194" s="96">
        <f t="shared" si="152"/>
        <v>0</v>
      </c>
      <c r="AB194" s="96">
        <f t="shared" si="152"/>
        <v>0</v>
      </c>
      <c r="AC194" s="97">
        <f t="shared" si="152"/>
        <v>0</v>
      </c>
      <c r="AD194" s="55"/>
      <c r="AE194" s="190"/>
      <c r="AF194" s="189"/>
    </row>
    <row r="195" spans="1:32" hidden="1" x14ac:dyDescent="0.25">
      <c r="B195" s="54"/>
      <c r="C195" s="2"/>
      <c r="D195" s="801" t="s">
        <v>429</v>
      </c>
      <c r="E195" s="801"/>
      <c r="F195" s="77"/>
      <c r="G195" s="599"/>
      <c r="H195" s="599"/>
      <c r="I195" s="599"/>
      <c r="J195" s="545"/>
      <c r="K195" s="545"/>
      <c r="L195" s="359">
        <f t="shared" si="95"/>
        <v>0</v>
      </c>
      <c r="M195" s="414"/>
      <c r="N195" s="1"/>
      <c r="O195" s="1"/>
      <c r="P195" s="74"/>
      <c r="Q195" s="73"/>
      <c r="R195" s="1"/>
      <c r="S195" s="1"/>
      <c r="T195" s="1"/>
      <c r="U195" s="1"/>
      <c r="V195" s="414"/>
      <c r="W195" s="489">
        <f t="shared" si="96"/>
        <v>0</v>
      </c>
      <c r="X195" s="414"/>
      <c r="Y195" s="1"/>
      <c r="Z195" s="79"/>
      <c r="AA195" s="79"/>
      <c r="AB195" s="79"/>
      <c r="AC195" s="44"/>
      <c r="AD195" s="55"/>
      <c r="AE195" s="190"/>
      <c r="AF195" s="189"/>
    </row>
    <row r="196" spans="1:32" hidden="1" x14ac:dyDescent="0.25">
      <c r="B196" s="54"/>
      <c r="C196" s="2"/>
      <c r="D196" s="801" t="s">
        <v>431</v>
      </c>
      <c r="E196" s="801"/>
      <c r="F196" s="77"/>
      <c r="G196" s="599"/>
      <c r="H196" s="599"/>
      <c r="I196" s="599"/>
      <c r="J196" s="545"/>
      <c r="K196" s="545"/>
      <c r="L196" s="359">
        <f t="shared" si="95"/>
        <v>0</v>
      </c>
      <c r="M196" s="414"/>
      <c r="N196" s="1"/>
      <c r="O196" s="1"/>
      <c r="P196" s="74"/>
      <c r="Q196" s="73"/>
      <c r="R196" s="1"/>
      <c r="S196" s="1"/>
      <c r="T196" s="1"/>
      <c r="U196" s="1"/>
      <c r="V196" s="414"/>
      <c r="W196" s="489">
        <f t="shared" si="96"/>
        <v>0</v>
      </c>
      <c r="X196" s="414"/>
      <c r="Y196" s="1"/>
      <c r="Z196" s="79"/>
      <c r="AA196" s="79"/>
      <c r="AB196" s="79"/>
      <c r="AC196" s="44"/>
      <c r="AD196" s="55"/>
      <c r="AE196" s="190"/>
      <c r="AF196" s="189"/>
    </row>
    <row r="197" spans="1:32" hidden="1" x14ac:dyDescent="0.25">
      <c r="B197" s="54"/>
      <c r="C197" s="2"/>
      <c r="D197" s="801" t="s">
        <v>432</v>
      </c>
      <c r="E197" s="801"/>
      <c r="F197" s="77"/>
      <c r="G197" s="599"/>
      <c r="H197" s="599"/>
      <c r="I197" s="599"/>
      <c r="J197" s="545"/>
      <c r="K197" s="545"/>
      <c r="L197" s="359">
        <f t="shared" si="95"/>
        <v>0</v>
      </c>
      <c r="M197" s="414"/>
      <c r="N197" s="1"/>
      <c r="O197" s="1"/>
      <c r="P197" s="74"/>
      <c r="Q197" s="73"/>
      <c r="R197" s="1"/>
      <c r="S197" s="1"/>
      <c r="T197" s="1"/>
      <c r="U197" s="1"/>
      <c r="V197" s="414"/>
      <c r="W197" s="489">
        <f t="shared" si="96"/>
        <v>0</v>
      </c>
      <c r="X197" s="414"/>
      <c r="Y197" s="1"/>
      <c r="Z197" s="79"/>
      <c r="AA197" s="79"/>
      <c r="AB197" s="79"/>
      <c r="AC197" s="44"/>
      <c r="AD197" s="55"/>
      <c r="AE197" s="190"/>
      <c r="AF197" s="189"/>
    </row>
    <row r="198" spans="1:32" hidden="1" x14ac:dyDescent="0.25">
      <c r="B198" s="54"/>
      <c r="C198" s="2"/>
      <c r="D198" s="801" t="s">
        <v>430</v>
      </c>
      <c r="E198" s="801"/>
      <c r="F198" s="77"/>
      <c r="G198" s="599"/>
      <c r="H198" s="599"/>
      <c r="I198" s="599"/>
      <c r="J198" s="545"/>
      <c r="K198" s="545"/>
      <c r="L198" s="359">
        <f t="shared" ref="L198:L254" si="153">SUM(W198:AC198)</f>
        <v>0</v>
      </c>
      <c r="M198" s="414"/>
      <c r="N198" s="1"/>
      <c r="O198" s="1"/>
      <c r="P198" s="74"/>
      <c r="Q198" s="73"/>
      <c r="R198" s="1"/>
      <c r="S198" s="1"/>
      <c r="T198" s="1"/>
      <c r="U198" s="1"/>
      <c r="V198" s="414"/>
      <c r="W198" s="489">
        <f t="shared" ref="W198:W254" si="154">SUM(Q198:V198)</f>
        <v>0</v>
      </c>
      <c r="X198" s="414"/>
      <c r="Y198" s="1"/>
      <c r="Z198" s="79"/>
      <c r="AA198" s="79"/>
      <c r="AB198" s="79"/>
      <c r="AC198" s="44"/>
      <c r="AD198" s="55"/>
      <c r="AE198" s="190"/>
      <c r="AF198" s="189"/>
    </row>
    <row r="199" spans="1:32" hidden="1" x14ac:dyDescent="0.25">
      <c r="B199" s="54"/>
      <c r="C199" s="2"/>
      <c r="D199" s="801" t="s">
        <v>433</v>
      </c>
      <c r="E199" s="801"/>
      <c r="F199" s="77"/>
      <c r="G199" s="599"/>
      <c r="H199" s="599"/>
      <c r="I199" s="599"/>
      <c r="J199" s="545"/>
      <c r="K199" s="545"/>
      <c r="L199" s="359">
        <f t="shared" si="153"/>
        <v>0</v>
      </c>
      <c r="M199" s="414"/>
      <c r="N199" s="1"/>
      <c r="O199" s="1"/>
      <c r="P199" s="74"/>
      <c r="Q199" s="73"/>
      <c r="R199" s="1"/>
      <c r="S199" s="1"/>
      <c r="T199" s="1"/>
      <c r="U199" s="1"/>
      <c r="V199" s="414"/>
      <c r="W199" s="489">
        <f t="shared" si="154"/>
        <v>0</v>
      </c>
      <c r="X199" s="414"/>
      <c r="Y199" s="1"/>
      <c r="Z199" s="79"/>
      <c r="AA199" s="79"/>
      <c r="AB199" s="79"/>
      <c r="AC199" s="44"/>
      <c r="AD199" s="55"/>
      <c r="AE199" s="190"/>
      <c r="AF199" s="189"/>
    </row>
    <row r="200" spans="1:32" ht="25.5" hidden="1" customHeight="1" x14ac:dyDescent="0.25">
      <c r="B200" s="54"/>
      <c r="C200" s="2"/>
      <c r="D200" s="798" t="s">
        <v>499</v>
      </c>
      <c r="E200" s="798"/>
      <c r="F200" s="77"/>
      <c r="G200" s="599"/>
      <c r="H200" s="599"/>
      <c r="I200" s="599"/>
      <c r="J200" s="545"/>
      <c r="K200" s="545"/>
      <c r="L200" s="359">
        <f t="shared" si="153"/>
        <v>0</v>
      </c>
      <c r="M200" s="414"/>
      <c r="N200" s="1"/>
      <c r="O200" s="1"/>
      <c r="P200" s="74"/>
      <c r="Q200" s="73"/>
      <c r="R200" s="1"/>
      <c r="S200" s="1"/>
      <c r="T200" s="1"/>
      <c r="U200" s="1"/>
      <c r="V200" s="414"/>
      <c r="W200" s="489">
        <f t="shared" si="154"/>
        <v>0</v>
      </c>
      <c r="X200" s="414"/>
      <c r="Y200" s="1"/>
      <c r="Z200" s="79"/>
      <c r="AA200" s="79"/>
      <c r="AB200" s="79"/>
      <c r="AC200" s="44"/>
      <c r="AD200" s="55"/>
      <c r="AE200" s="190"/>
      <c r="AF200" s="189"/>
    </row>
    <row r="201" spans="1:32" ht="25.5" hidden="1" customHeight="1" x14ac:dyDescent="0.25">
      <c r="B201" s="54"/>
      <c r="C201" s="2"/>
      <c r="D201" s="798" t="s">
        <v>500</v>
      </c>
      <c r="E201" s="798"/>
      <c r="F201" s="77"/>
      <c r="G201" s="599"/>
      <c r="H201" s="599"/>
      <c r="I201" s="599"/>
      <c r="J201" s="545"/>
      <c r="K201" s="545"/>
      <c r="L201" s="359">
        <f t="shared" si="153"/>
        <v>0</v>
      </c>
      <c r="M201" s="414"/>
      <c r="N201" s="1"/>
      <c r="O201" s="1"/>
      <c r="P201" s="74"/>
      <c r="Q201" s="73"/>
      <c r="R201" s="1"/>
      <c r="S201" s="1"/>
      <c r="T201" s="1"/>
      <c r="U201" s="1"/>
      <c r="V201" s="414"/>
      <c r="W201" s="489">
        <f t="shared" si="154"/>
        <v>0</v>
      </c>
      <c r="X201" s="414"/>
      <c r="Y201" s="1"/>
      <c r="Z201" s="79"/>
      <c r="AA201" s="79"/>
      <c r="AB201" s="79"/>
      <c r="AC201" s="44"/>
      <c r="AD201" s="55"/>
      <c r="AE201" s="190"/>
      <c r="AF201" s="189"/>
    </row>
    <row r="202" spans="1:32" hidden="1" x14ac:dyDescent="0.25">
      <c r="B202" s="54"/>
      <c r="C202" s="2"/>
      <c r="D202" s="801" t="s">
        <v>434</v>
      </c>
      <c r="E202" s="801"/>
      <c r="F202" s="77"/>
      <c r="G202" s="599"/>
      <c r="H202" s="599"/>
      <c r="I202" s="599"/>
      <c r="J202" s="545"/>
      <c r="K202" s="545"/>
      <c r="L202" s="359">
        <f t="shared" si="153"/>
        <v>0</v>
      </c>
      <c r="M202" s="414"/>
      <c r="N202" s="1"/>
      <c r="O202" s="1"/>
      <c r="P202" s="74"/>
      <c r="Q202" s="73"/>
      <c r="R202" s="1"/>
      <c r="S202" s="1"/>
      <c r="T202" s="1"/>
      <c r="U202" s="1"/>
      <c r="V202" s="414"/>
      <c r="W202" s="489">
        <f t="shared" si="154"/>
        <v>0</v>
      </c>
      <c r="X202" s="414"/>
      <c r="Y202" s="1"/>
      <c r="Z202" s="79"/>
      <c r="AA202" s="79"/>
      <c r="AB202" s="79"/>
      <c r="AC202" s="44"/>
      <c r="AD202" s="55"/>
      <c r="AE202" s="190"/>
      <c r="AF202" s="189"/>
    </row>
    <row r="203" spans="1:32" hidden="1" x14ac:dyDescent="0.25">
      <c r="B203" s="54"/>
      <c r="C203" s="2"/>
      <c r="D203" s="801" t="s">
        <v>501</v>
      </c>
      <c r="E203" s="801"/>
      <c r="F203" s="77"/>
      <c r="G203" s="599"/>
      <c r="H203" s="599"/>
      <c r="I203" s="599"/>
      <c r="J203" s="545"/>
      <c r="K203" s="545"/>
      <c r="L203" s="359">
        <f t="shared" si="153"/>
        <v>0</v>
      </c>
      <c r="M203" s="414"/>
      <c r="N203" s="1"/>
      <c r="O203" s="1"/>
      <c r="P203" s="74"/>
      <c r="Q203" s="73"/>
      <c r="R203" s="1"/>
      <c r="S203" s="1"/>
      <c r="T203" s="1"/>
      <c r="U203" s="1"/>
      <c r="V203" s="414"/>
      <c r="W203" s="489">
        <f t="shared" si="154"/>
        <v>0</v>
      </c>
      <c r="X203" s="414"/>
      <c r="Y203" s="1"/>
      <c r="Z203" s="79"/>
      <c r="AA203" s="79"/>
      <c r="AB203" s="79"/>
      <c r="AC203" s="44"/>
      <c r="AD203" s="55"/>
      <c r="AE203" s="190"/>
      <c r="AF203" s="189"/>
    </row>
    <row r="204" spans="1:32" s="18" customFormat="1" x14ac:dyDescent="0.25">
      <c r="A204" s="125" t="s">
        <v>85</v>
      </c>
      <c r="B204" s="90" t="s">
        <v>764</v>
      </c>
      <c r="C204" s="803" t="s">
        <v>86</v>
      </c>
      <c r="D204" s="804"/>
      <c r="E204" s="804"/>
      <c r="F204" s="91">
        <f t="shared" ref="F204:K204" si="155">F205+F206+F207+F208+F209+F210+F211+F212+F213+F214+F215</f>
        <v>0</v>
      </c>
      <c r="G204" s="598">
        <f t="shared" ref="G204:J204" si="156">G205+G206+G207+G208+G209+G210+G211+G212+G213+G214+G215</f>
        <v>0</v>
      </c>
      <c r="H204" s="598">
        <f t="shared" si="156"/>
        <v>0</v>
      </c>
      <c r="I204" s="598">
        <f t="shared" si="156"/>
        <v>0</v>
      </c>
      <c r="J204" s="544">
        <f t="shared" si="156"/>
        <v>1500000</v>
      </c>
      <c r="K204" s="544">
        <f t="shared" si="155"/>
        <v>1500000</v>
      </c>
      <c r="L204" s="358">
        <f t="shared" si="153"/>
        <v>1500000</v>
      </c>
      <c r="M204" s="412">
        <f t="shared" ref="M204:P204" si="157">M205+M206+M207+M208+M209+M210+M211+M212+M213+M214+M215</f>
        <v>1500000</v>
      </c>
      <c r="N204" s="93">
        <f t="shared" ref="N204:O204" si="158">N205+N206+N207+N208+N209+N210+N211+N212+N213+N214+N215</f>
        <v>0</v>
      </c>
      <c r="O204" s="93">
        <f t="shared" si="158"/>
        <v>0</v>
      </c>
      <c r="P204" s="94">
        <f t="shared" si="157"/>
        <v>0</v>
      </c>
      <c r="Q204" s="92">
        <f>Q205+Q206+Q207+Q208+Q209+Q210+Q211+Q212+Q213+Q214+Q215</f>
        <v>0</v>
      </c>
      <c r="R204" s="93">
        <f t="shared" ref="R204:AC204" si="159">R205+R206+R207+R208+R209+R210+R211+R212+R213+R214+R215</f>
        <v>0</v>
      </c>
      <c r="S204" s="93">
        <f t="shared" si="159"/>
        <v>0</v>
      </c>
      <c r="T204" s="93">
        <f t="shared" si="159"/>
        <v>0</v>
      </c>
      <c r="U204" s="93">
        <f t="shared" si="159"/>
        <v>0</v>
      </c>
      <c r="V204" s="412">
        <f t="shared" si="159"/>
        <v>0</v>
      </c>
      <c r="W204" s="487">
        <f t="shared" si="154"/>
        <v>0</v>
      </c>
      <c r="X204" s="412">
        <f t="shared" si="159"/>
        <v>0</v>
      </c>
      <c r="Y204" s="93">
        <f t="shared" si="159"/>
        <v>0</v>
      </c>
      <c r="Z204" s="96">
        <f t="shared" si="159"/>
        <v>0</v>
      </c>
      <c r="AA204" s="96">
        <f t="shared" si="159"/>
        <v>0</v>
      </c>
      <c r="AB204" s="96">
        <f t="shared" si="159"/>
        <v>1500000</v>
      </c>
      <c r="AC204" s="97">
        <f t="shared" si="159"/>
        <v>0</v>
      </c>
      <c r="AD204" s="55"/>
      <c r="AE204" s="190"/>
      <c r="AF204" s="189"/>
    </row>
    <row r="205" spans="1:32" hidden="1" x14ac:dyDescent="0.25">
      <c r="B205" s="54"/>
      <c r="C205" s="2"/>
      <c r="D205" s="801" t="s">
        <v>435</v>
      </c>
      <c r="E205" s="801"/>
      <c r="F205" s="77"/>
      <c r="G205" s="599"/>
      <c r="H205" s="599"/>
      <c r="I205" s="599"/>
      <c r="J205" s="545"/>
      <c r="K205" s="545"/>
      <c r="L205" s="359">
        <f t="shared" si="153"/>
        <v>0</v>
      </c>
      <c r="M205" s="414"/>
      <c r="N205" s="1"/>
      <c r="O205" s="1"/>
      <c r="P205" s="74"/>
      <c r="Q205" s="73"/>
      <c r="R205" s="1"/>
      <c r="S205" s="1"/>
      <c r="T205" s="1"/>
      <c r="U205" s="1"/>
      <c r="V205" s="414"/>
      <c r="W205" s="489">
        <f t="shared" si="154"/>
        <v>0</v>
      </c>
      <c r="X205" s="414"/>
      <c r="Y205" s="1"/>
      <c r="Z205" s="79"/>
      <c r="AA205" s="79"/>
      <c r="AB205" s="79"/>
      <c r="AC205" s="44"/>
      <c r="AD205" s="55"/>
      <c r="AE205" s="190"/>
      <c r="AF205" s="189"/>
    </row>
    <row r="206" spans="1:32" hidden="1" x14ac:dyDescent="0.25">
      <c r="B206" s="54"/>
      <c r="C206" s="2"/>
      <c r="D206" s="801" t="s">
        <v>438</v>
      </c>
      <c r="E206" s="801"/>
      <c r="F206" s="77"/>
      <c r="G206" s="599"/>
      <c r="H206" s="599"/>
      <c r="I206" s="599"/>
      <c r="J206" s="545"/>
      <c r="K206" s="545"/>
      <c r="L206" s="359">
        <f t="shared" si="153"/>
        <v>0</v>
      </c>
      <c r="M206" s="414"/>
      <c r="N206" s="1"/>
      <c r="O206" s="1"/>
      <c r="P206" s="74"/>
      <c r="Q206" s="73"/>
      <c r="R206" s="1"/>
      <c r="S206" s="1"/>
      <c r="T206" s="1"/>
      <c r="U206" s="1"/>
      <c r="V206" s="414"/>
      <c r="W206" s="489">
        <f t="shared" si="154"/>
        <v>0</v>
      </c>
      <c r="X206" s="414"/>
      <c r="Y206" s="1"/>
      <c r="Z206" s="79"/>
      <c r="AA206" s="79"/>
      <c r="AB206" s="79"/>
      <c r="AC206" s="44"/>
      <c r="AD206" s="55"/>
      <c r="AE206" s="190"/>
      <c r="AF206" s="189"/>
    </row>
    <row r="207" spans="1:32" hidden="1" x14ac:dyDescent="0.25">
      <c r="B207" s="54"/>
      <c r="C207" s="2"/>
      <c r="D207" s="801" t="s">
        <v>439</v>
      </c>
      <c r="E207" s="801"/>
      <c r="F207" s="77"/>
      <c r="G207" s="599"/>
      <c r="H207" s="599"/>
      <c r="I207" s="599"/>
      <c r="J207" s="545"/>
      <c r="K207" s="545"/>
      <c r="L207" s="359">
        <f t="shared" si="153"/>
        <v>0</v>
      </c>
      <c r="M207" s="414"/>
      <c r="N207" s="1"/>
      <c r="O207" s="1"/>
      <c r="P207" s="74"/>
      <c r="Q207" s="73"/>
      <c r="R207" s="1"/>
      <c r="S207" s="1"/>
      <c r="T207" s="1"/>
      <c r="U207" s="1"/>
      <c r="V207" s="414"/>
      <c r="W207" s="489">
        <f t="shared" si="154"/>
        <v>0</v>
      </c>
      <c r="X207" s="414"/>
      <c r="Y207" s="1"/>
      <c r="Z207" s="79"/>
      <c r="AA207" s="79"/>
      <c r="AB207" s="79"/>
      <c r="AC207" s="44"/>
      <c r="AD207" s="55"/>
      <c r="AE207" s="190"/>
      <c r="AF207" s="189"/>
    </row>
    <row r="208" spans="1:32" ht="15.75" thickBot="1" x14ac:dyDescent="0.3">
      <c r="B208" s="54"/>
      <c r="C208" s="2"/>
      <c r="D208" s="801" t="s">
        <v>436</v>
      </c>
      <c r="E208" s="801"/>
      <c r="F208" s="77"/>
      <c r="G208" s="599"/>
      <c r="H208" s="599"/>
      <c r="I208" s="599"/>
      <c r="J208" s="545">
        <v>1500000</v>
      </c>
      <c r="K208" s="545">
        <v>1500000</v>
      </c>
      <c r="L208" s="359">
        <f t="shared" si="153"/>
        <v>1500000</v>
      </c>
      <c r="M208" s="414">
        <f>L208</f>
        <v>1500000</v>
      </c>
      <c r="N208" s="1"/>
      <c r="O208" s="1"/>
      <c r="P208" s="74"/>
      <c r="Q208" s="73"/>
      <c r="R208" s="1"/>
      <c r="S208" s="1"/>
      <c r="T208" s="1"/>
      <c r="U208" s="1"/>
      <c r="V208" s="414"/>
      <c r="W208" s="489">
        <f t="shared" si="154"/>
        <v>0</v>
      </c>
      <c r="X208" s="414"/>
      <c r="Y208" s="1"/>
      <c r="Z208" s="79"/>
      <c r="AA208" s="79"/>
      <c r="AB208" s="79">
        <v>1500000</v>
      </c>
      <c r="AC208" s="44"/>
      <c r="AD208" s="55"/>
      <c r="AE208" s="190"/>
      <c r="AF208" s="189"/>
    </row>
    <row r="209" spans="1:32" hidden="1" x14ac:dyDescent="0.25">
      <c r="B209" s="54"/>
      <c r="C209" s="2"/>
      <c r="D209" s="801" t="s">
        <v>440</v>
      </c>
      <c r="E209" s="801"/>
      <c r="F209" s="77"/>
      <c r="G209" s="599"/>
      <c r="H209" s="599"/>
      <c r="I209" s="599"/>
      <c r="J209" s="545"/>
      <c r="K209" s="545"/>
      <c r="L209" s="359">
        <f t="shared" si="153"/>
        <v>0</v>
      </c>
      <c r="M209" s="414"/>
      <c r="N209" s="1"/>
      <c r="O209" s="1"/>
      <c r="P209" s="74"/>
      <c r="Q209" s="73"/>
      <c r="R209" s="1"/>
      <c r="S209" s="1"/>
      <c r="T209" s="1"/>
      <c r="U209" s="1"/>
      <c r="V209" s="414"/>
      <c r="W209" s="489">
        <f t="shared" si="154"/>
        <v>0</v>
      </c>
      <c r="X209" s="414"/>
      <c r="Y209" s="1"/>
      <c r="Z209" s="79"/>
      <c r="AA209" s="79"/>
      <c r="AB209" s="79"/>
      <c r="AC209" s="44"/>
      <c r="AD209" s="55"/>
      <c r="AE209" s="190"/>
      <c r="AF209" s="189"/>
    </row>
    <row r="210" spans="1:32" ht="25.5" hidden="1" customHeight="1" x14ac:dyDescent="0.25">
      <c r="B210" s="54"/>
      <c r="C210" s="2"/>
      <c r="D210" s="798" t="s">
        <v>502</v>
      </c>
      <c r="E210" s="798"/>
      <c r="F210" s="77"/>
      <c r="G210" s="599"/>
      <c r="H210" s="599"/>
      <c r="I210" s="599"/>
      <c r="J210" s="545"/>
      <c r="K210" s="545"/>
      <c r="L210" s="359">
        <f t="shared" si="153"/>
        <v>0</v>
      </c>
      <c r="M210" s="414"/>
      <c r="N210" s="1"/>
      <c r="O210" s="1"/>
      <c r="P210" s="74"/>
      <c r="Q210" s="73"/>
      <c r="R210" s="1"/>
      <c r="S210" s="1"/>
      <c r="T210" s="1"/>
      <c r="U210" s="1"/>
      <c r="V210" s="414"/>
      <c r="W210" s="489">
        <f t="shared" si="154"/>
        <v>0</v>
      </c>
      <c r="X210" s="414"/>
      <c r="Y210" s="1"/>
      <c r="Z210" s="79"/>
      <c r="AA210" s="79"/>
      <c r="AB210" s="79"/>
      <c r="AC210" s="44"/>
      <c r="AD210" s="55"/>
      <c r="AE210" s="190"/>
      <c r="AF210" s="189"/>
    </row>
    <row r="211" spans="1:32" ht="25.5" hidden="1" customHeight="1" x14ac:dyDescent="0.25">
      <c r="B211" s="54"/>
      <c r="C211" s="2"/>
      <c r="D211" s="798" t="s">
        <v>503</v>
      </c>
      <c r="E211" s="798"/>
      <c r="F211" s="77"/>
      <c r="G211" s="599"/>
      <c r="H211" s="599"/>
      <c r="I211" s="599"/>
      <c r="J211" s="545"/>
      <c r="K211" s="545"/>
      <c r="L211" s="359">
        <f t="shared" si="153"/>
        <v>0</v>
      </c>
      <c r="M211" s="414"/>
      <c r="N211" s="1"/>
      <c r="O211" s="1"/>
      <c r="P211" s="74"/>
      <c r="Q211" s="73"/>
      <c r="R211" s="1"/>
      <c r="S211" s="1"/>
      <c r="T211" s="1"/>
      <c r="U211" s="1"/>
      <c r="V211" s="414"/>
      <c r="W211" s="489">
        <f t="shared" si="154"/>
        <v>0</v>
      </c>
      <c r="X211" s="414"/>
      <c r="Y211" s="1"/>
      <c r="Z211" s="79"/>
      <c r="AA211" s="79"/>
      <c r="AB211" s="79"/>
      <c r="AC211" s="44"/>
      <c r="AD211" s="55"/>
      <c r="AE211" s="190"/>
      <c r="AF211" s="189"/>
    </row>
    <row r="212" spans="1:32" hidden="1" x14ac:dyDescent="0.25">
      <c r="B212" s="54"/>
      <c r="C212" s="2"/>
      <c r="D212" s="801" t="s">
        <v>441</v>
      </c>
      <c r="E212" s="801"/>
      <c r="F212" s="77"/>
      <c r="G212" s="599"/>
      <c r="H212" s="599"/>
      <c r="I212" s="599"/>
      <c r="J212" s="545"/>
      <c r="K212" s="545"/>
      <c r="L212" s="359">
        <f t="shared" si="153"/>
        <v>0</v>
      </c>
      <c r="M212" s="414"/>
      <c r="N212" s="1"/>
      <c r="O212" s="1"/>
      <c r="P212" s="74"/>
      <c r="Q212" s="73"/>
      <c r="R212" s="1"/>
      <c r="S212" s="1"/>
      <c r="T212" s="1"/>
      <c r="U212" s="1"/>
      <c r="V212" s="414"/>
      <c r="W212" s="489">
        <f t="shared" si="154"/>
        <v>0</v>
      </c>
      <c r="X212" s="414"/>
      <c r="Y212" s="1"/>
      <c r="Z212" s="79"/>
      <c r="AA212" s="79"/>
      <c r="AB212" s="79"/>
      <c r="AC212" s="44"/>
      <c r="AD212" s="55"/>
      <c r="AE212" s="190"/>
      <c r="AF212" s="189"/>
    </row>
    <row r="213" spans="1:32" hidden="1" x14ac:dyDescent="0.25">
      <c r="B213" s="54"/>
      <c r="C213" s="2"/>
      <c r="D213" s="801" t="s">
        <v>437</v>
      </c>
      <c r="E213" s="801"/>
      <c r="F213" s="77"/>
      <c r="G213" s="599"/>
      <c r="H213" s="599"/>
      <c r="I213" s="599"/>
      <c r="J213" s="545"/>
      <c r="K213" s="545"/>
      <c r="L213" s="359">
        <f t="shared" si="153"/>
        <v>0</v>
      </c>
      <c r="M213" s="414"/>
      <c r="N213" s="1"/>
      <c r="O213" s="1"/>
      <c r="P213" s="74"/>
      <c r="Q213" s="73"/>
      <c r="R213" s="1"/>
      <c r="S213" s="1"/>
      <c r="T213" s="1"/>
      <c r="U213" s="1"/>
      <c r="V213" s="414"/>
      <c r="W213" s="489">
        <f t="shared" si="154"/>
        <v>0</v>
      </c>
      <c r="X213" s="414"/>
      <c r="Y213" s="1"/>
      <c r="Z213" s="79"/>
      <c r="AA213" s="79"/>
      <c r="AB213" s="79"/>
      <c r="AC213" s="44"/>
      <c r="AD213" s="55"/>
      <c r="AE213" s="190"/>
      <c r="AF213" s="189"/>
    </row>
    <row r="214" spans="1:32" ht="25.5" hidden="1" customHeight="1" x14ac:dyDescent="0.25">
      <c r="B214" s="54"/>
      <c r="C214" s="2"/>
      <c r="D214" s="798" t="s">
        <v>504</v>
      </c>
      <c r="E214" s="798"/>
      <c r="F214" s="77"/>
      <c r="G214" s="599"/>
      <c r="H214" s="599"/>
      <c r="I214" s="599"/>
      <c r="J214" s="545"/>
      <c r="K214" s="545"/>
      <c r="L214" s="359">
        <f t="shared" si="153"/>
        <v>0</v>
      </c>
      <c r="M214" s="414"/>
      <c r="N214" s="1"/>
      <c r="O214" s="1"/>
      <c r="P214" s="74"/>
      <c r="Q214" s="73"/>
      <c r="R214" s="1"/>
      <c r="S214" s="1"/>
      <c r="T214" s="1"/>
      <c r="U214" s="1"/>
      <c r="V214" s="414"/>
      <c r="W214" s="489">
        <f t="shared" si="154"/>
        <v>0</v>
      </c>
      <c r="X214" s="414"/>
      <c r="Y214" s="1"/>
      <c r="Z214" s="79"/>
      <c r="AA214" s="79"/>
      <c r="AB214" s="79"/>
      <c r="AC214" s="44"/>
      <c r="AD214" s="55"/>
      <c r="AE214" s="190"/>
      <c r="AF214" s="189"/>
    </row>
    <row r="215" spans="1:32" ht="15.75" hidden="1" thickBot="1" x14ac:dyDescent="0.3">
      <c r="B215" s="56"/>
      <c r="C215" s="20"/>
      <c r="D215" s="806" t="s">
        <v>505</v>
      </c>
      <c r="E215" s="806"/>
      <c r="F215" s="77"/>
      <c r="G215" s="599"/>
      <c r="H215" s="599"/>
      <c r="I215" s="599"/>
      <c r="J215" s="545"/>
      <c r="K215" s="545"/>
      <c r="L215" s="359">
        <f t="shared" si="153"/>
        <v>0</v>
      </c>
      <c r="M215" s="414"/>
      <c r="N215" s="1"/>
      <c r="O215" s="1"/>
      <c r="P215" s="74"/>
      <c r="Q215" s="73"/>
      <c r="R215" s="1"/>
      <c r="S215" s="1"/>
      <c r="T215" s="1"/>
      <c r="U215" s="1"/>
      <c r="V215" s="414"/>
      <c r="W215" s="489">
        <f t="shared" si="154"/>
        <v>0</v>
      </c>
      <c r="X215" s="414"/>
      <c r="Y215" s="1"/>
      <c r="Z215" s="79"/>
      <c r="AA215" s="79"/>
      <c r="AB215" s="79"/>
      <c r="AC215" s="44"/>
      <c r="AD215" s="55"/>
      <c r="AE215" s="190"/>
      <c r="AF215" s="189"/>
    </row>
    <row r="216" spans="1:32" ht="15.75" thickBot="1" x14ac:dyDescent="0.3">
      <c r="B216" s="98" t="s">
        <v>87</v>
      </c>
      <c r="C216" s="807" t="s">
        <v>88</v>
      </c>
      <c r="D216" s="808"/>
      <c r="E216" s="808"/>
      <c r="F216" s="83">
        <f t="shared" ref="F216:K216" si="160">F217+F246+F252+F253</f>
        <v>81640147</v>
      </c>
      <c r="G216" s="596">
        <f t="shared" ref="G216:J216" si="161">G217+G246+G252+G253</f>
        <v>81640147</v>
      </c>
      <c r="H216" s="596">
        <f t="shared" si="161"/>
        <v>81882880.200000003</v>
      </c>
      <c r="I216" s="596">
        <f t="shared" si="161"/>
        <v>82290401.346666664</v>
      </c>
      <c r="J216" s="541">
        <f t="shared" si="161"/>
        <v>81645330</v>
      </c>
      <c r="K216" s="541">
        <f t="shared" si="160"/>
        <v>82032176</v>
      </c>
      <c r="L216" s="355">
        <f t="shared" si="153"/>
        <v>82032176</v>
      </c>
      <c r="M216" s="409">
        <f t="shared" ref="M216:AC216" si="162">M217+M246+M252+M253</f>
        <v>82032176</v>
      </c>
      <c r="N216" s="85">
        <f t="shared" si="162"/>
        <v>0</v>
      </c>
      <c r="O216" s="85">
        <f t="shared" si="162"/>
        <v>0</v>
      </c>
      <c r="P216" s="86">
        <f t="shared" si="162"/>
        <v>0</v>
      </c>
      <c r="Q216" s="84">
        <f t="shared" si="162"/>
        <v>4971328</v>
      </c>
      <c r="R216" s="85">
        <f t="shared" si="162"/>
        <v>9826467</v>
      </c>
      <c r="S216" s="85">
        <f t="shared" si="162"/>
        <v>5643005</v>
      </c>
      <c r="T216" s="85">
        <f t="shared" si="162"/>
        <v>6356829</v>
      </c>
      <c r="U216" s="85">
        <f t="shared" si="162"/>
        <v>7127574</v>
      </c>
      <c r="V216" s="409">
        <f t="shared" si="162"/>
        <v>6332087</v>
      </c>
      <c r="W216" s="484">
        <f t="shared" si="154"/>
        <v>40257290</v>
      </c>
      <c r="X216" s="409">
        <f t="shared" si="162"/>
        <v>6594187</v>
      </c>
      <c r="Y216" s="85">
        <f t="shared" si="162"/>
        <v>6976294</v>
      </c>
      <c r="Z216" s="88">
        <f t="shared" si="162"/>
        <v>6435112</v>
      </c>
      <c r="AA216" s="88">
        <f t="shared" si="162"/>
        <v>7145254</v>
      </c>
      <c r="AB216" s="88">
        <f t="shared" si="162"/>
        <v>6738369</v>
      </c>
      <c r="AC216" s="89">
        <f t="shared" si="162"/>
        <v>7885670</v>
      </c>
      <c r="AD216" s="55"/>
      <c r="AE216" s="190"/>
      <c r="AF216" s="189"/>
    </row>
    <row r="217" spans="1:32" x14ac:dyDescent="0.25">
      <c r="B217" s="114" t="s">
        <v>765</v>
      </c>
      <c r="C217" s="834" t="s">
        <v>89</v>
      </c>
      <c r="D217" s="835"/>
      <c r="E217" s="835"/>
      <c r="F217" s="115">
        <f t="shared" ref="F217:K217" si="163">F218+F222+F230+F233+F234+F235+F241+F242+F243</f>
        <v>81640147</v>
      </c>
      <c r="G217" s="597">
        <f t="shared" ref="G217:J217" si="164">G218+G222+G230+G233+G234+G235+G241+G242+G243</f>
        <v>81640147</v>
      </c>
      <c r="H217" s="597">
        <f t="shared" si="164"/>
        <v>81882880.200000003</v>
      </c>
      <c r="I217" s="597">
        <f t="shared" si="164"/>
        <v>82290401.346666664</v>
      </c>
      <c r="J217" s="542">
        <f t="shared" si="164"/>
        <v>81645330</v>
      </c>
      <c r="K217" s="542">
        <f t="shared" si="163"/>
        <v>82032176</v>
      </c>
      <c r="L217" s="356">
        <f t="shared" si="153"/>
        <v>82032176</v>
      </c>
      <c r="M217" s="410">
        <f t="shared" ref="M217:AC217" si="165">M218+M222+M230+M233+M234+M235+M241+M242+M243</f>
        <v>82032176</v>
      </c>
      <c r="N217" s="117">
        <f t="shared" si="165"/>
        <v>0</v>
      </c>
      <c r="O217" s="117">
        <f t="shared" si="165"/>
        <v>0</v>
      </c>
      <c r="P217" s="118">
        <f t="shared" si="165"/>
        <v>0</v>
      </c>
      <c r="Q217" s="116">
        <f t="shared" si="165"/>
        <v>4971328</v>
      </c>
      <c r="R217" s="117">
        <f t="shared" si="165"/>
        <v>9826467</v>
      </c>
      <c r="S217" s="117">
        <f t="shared" si="165"/>
        <v>5643005</v>
      </c>
      <c r="T217" s="117">
        <f t="shared" si="165"/>
        <v>6356829</v>
      </c>
      <c r="U217" s="117">
        <f t="shared" si="165"/>
        <v>7127574</v>
      </c>
      <c r="V217" s="410">
        <f t="shared" si="165"/>
        <v>6332087</v>
      </c>
      <c r="W217" s="485">
        <f t="shared" si="154"/>
        <v>40257290</v>
      </c>
      <c r="X217" s="410">
        <f t="shared" si="165"/>
        <v>6594187</v>
      </c>
      <c r="Y217" s="117">
        <f t="shared" si="165"/>
        <v>6976294</v>
      </c>
      <c r="Z217" s="120">
        <f t="shared" si="165"/>
        <v>6435112</v>
      </c>
      <c r="AA217" s="120">
        <f t="shared" si="165"/>
        <v>7145254</v>
      </c>
      <c r="AB217" s="120">
        <f t="shared" si="165"/>
        <v>6738369</v>
      </c>
      <c r="AC217" s="121">
        <f t="shared" si="165"/>
        <v>7885670</v>
      </c>
      <c r="AD217" s="55"/>
      <c r="AE217" s="190"/>
      <c r="AF217" s="189"/>
    </row>
    <row r="218" spans="1:32" s="18" customFormat="1" hidden="1" x14ac:dyDescent="0.25">
      <c r="A218" s="125"/>
      <c r="B218" s="52" t="s">
        <v>766</v>
      </c>
      <c r="C218" s="832" t="s">
        <v>90</v>
      </c>
      <c r="D218" s="833"/>
      <c r="E218" s="833"/>
      <c r="F218" s="78">
        <f t="shared" ref="F218:K218" si="166">F219+F220+F221</f>
        <v>0</v>
      </c>
      <c r="G218" s="595">
        <f t="shared" ref="G218:J218" si="167">G219+G220+G221</f>
        <v>0</v>
      </c>
      <c r="H218" s="595">
        <f t="shared" si="167"/>
        <v>0</v>
      </c>
      <c r="I218" s="595">
        <f t="shared" si="167"/>
        <v>0</v>
      </c>
      <c r="J218" s="543">
        <f t="shared" si="167"/>
        <v>0</v>
      </c>
      <c r="K218" s="543">
        <f t="shared" si="166"/>
        <v>0</v>
      </c>
      <c r="L218" s="357">
        <f t="shared" si="153"/>
        <v>0</v>
      </c>
      <c r="M218" s="413">
        <f t="shared" ref="M218:P218" si="168">M219+M220+M221</f>
        <v>0</v>
      </c>
      <c r="N218" s="13">
        <f t="shared" ref="N218:O218" si="169">N219+N220+N221</f>
        <v>0</v>
      </c>
      <c r="O218" s="13">
        <f t="shared" si="169"/>
        <v>0</v>
      </c>
      <c r="P218" s="76">
        <f t="shared" si="168"/>
        <v>0</v>
      </c>
      <c r="Q218" s="75">
        <f>Q219+Q220+Q221</f>
        <v>0</v>
      </c>
      <c r="R218" s="13">
        <f t="shared" ref="R218:AC218" si="170">R219+R220+R221</f>
        <v>0</v>
      </c>
      <c r="S218" s="13">
        <f t="shared" si="170"/>
        <v>0</v>
      </c>
      <c r="T218" s="13">
        <f t="shared" si="170"/>
        <v>0</v>
      </c>
      <c r="U218" s="13">
        <f t="shared" si="170"/>
        <v>0</v>
      </c>
      <c r="V218" s="413">
        <f t="shared" si="170"/>
        <v>0</v>
      </c>
      <c r="W218" s="488">
        <f t="shared" si="154"/>
        <v>0</v>
      </c>
      <c r="X218" s="413">
        <f t="shared" si="170"/>
        <v>0</v>
      </c>
      <c r="Y218" s="13">
        <f t="shared" si="170"/>
        <v>0</v>
      </c>
      <c r="Z218" s="80">
        <f t="shared" si="170"/>
        <v>0</v>
      </c>
      <c r="AA218" s="80">
        <f t="shared" si="170"/>
        <v>0</v>
      </c>
      <c r="AB218" s="80">
        <f t="shared" si="170"/>
        <v>0</v>
      </c>
      <c r="AC218" s="45">
        <f t="shared" si="170"/>
        <v>0</v>
      </c>
      <c r="AD218" s="55"/>
      <c r="AE218" s="190"/>
      <c r="AF218" s="189"/>
    </row>
    <row r="219" spans="1:32" s="189" customFormat="1" hidden="1" x14ac:dyDescent="0.25">
      <c r="A219" s="125" t="s">
        <v>91</v>
      </c>
      <c r="B219" s="169" t="s">
        <v>768</v>
      </c>
      <c r="C219" s="182"/>
      <c r="D219" s="814" t="s">
        <v>952</v>
      </c>
      <c r="E219" s="814"/>
      <c r="F219" s="181"/>
      <c r="G219" s="601"/>
      <c r="H219" s="601"/>
      <c r="I219" s="601"/>
      <c r="J219" s="547"/>
      <c r="K219" s="547"/>
      <c r="L219" s="361">
        <f t="shared" si="153"/>
        <v>0</v>
      </c>
      <c r="M219" s="411"/>
      <c r="N219" s="173"/>
      <c r="O219" s="173"/>
      <c r="P219" s="180"/>
      <c r="Q219" s="179"/>
      <c r="R219" s="173"/>
      <c r="S219" s="173"/>
      <c r="T219" s="173"/>
      <c r="U219" s="173"/>
      <c r="V219" s="411"/>
      <c r="W219" s="486">
        <f t="shared" si="154"/>
        <v>0</v>
      </c>
      <c r="X219" s="411"/>
      <c r="Y219" s="173"/>
      <c r="Z219" s="174"/>
      <c r="AA219" s="174"/>
      <c r="AB219" s="174"/>
      <c r="AC219" s="175"/>
      <c r="AD219" s="55"/>
      <c r="AE219" s="190"/>
    </row>
    <row r="220" spans="1:32" s="189" customFormat="1" hidden="1" x14ac:dyDescent="0.25">
      <c r="A220" s="125" t="s">
        <v>92</v>
      </c>
      <c r="B220" s="169" t="s">
        <v>769</v>
      </c>
      <c r="C220" s="182"/>
      <c r="D220" s="814" t="s">
        <v>953</v>
      </c>
      <c r="E220" s="814"/>
      <c r="F220" s="181"/>
      <c r="G220" s="601"/>
      <c r="H220" s="601"/>
      <c r="I220" s="601"/>
      <c r="J220" s="547"/>
      <c r="K220" s="547"/>
      <c r="L220" s="361">
        <f t="shared" si="153"/>
        <v>0</v>
      </c>
      <c r="M220" s="411"/>
      <c r="N220" s="173"/>
      <c r="O220" s="173"/>
      <c r="P220" s="180"/>
      <c r="Q220" s="179"/>
      <c r="R220" s="173"/>
      <c r="S220" s="173"/>
      <c r="T220" s="173"/>
      <c r="U220" s="173"/>
      <c r="V220" s="411"/>
      <c r="W220" s="486">
        <f t="shared" si="154"/>
        <v>0</v>
      </c>
      <c r="X220" s="411"/>
      <c r="Y220" s="173"/>
      <c r="Z220" s="174"/>
      <c r="AA220" s="174"/>
      <c r="AB220" s="174"/>
      <c r="AC220" s="175"/>
      <c r="AD220" s="55"/>
      <c r="AE220" s="190"/>
    </row>
    <row r="221" spans="1:32" s="189" customFormat="1" hidden="1" x14ac:dyDescent="0.25">
      <c r="A221" s="125" t="s">
        <v>93</v>
      </c>
      <c r="B221" s="169" t="s">
        <v>770</v>
      </c>
      <c r="C221" s="182"/>
      <c r="D221" s="814" t="s">
        <v>954</v>
      </c>
      <c r="E221" s="814"/>
      <c r="F221" s="181"/>
      <c r="G221" s="601"/>
      <c r="H221" s="601"/>
      <c r="I221" s="601"/>
      <c r="J221" s="547"/>
      <c r="K221" s="547"/>
      <c r="L221" s="361">
        <f t="shared" si="153"/>
        <v>0</v>
      </c>
      <c r="M221" s="411"/>
      <c r="N221" s="173"/>
      <c r="O221" s="173"/>
      <c r="P221" s="180"/>
      <c r="Q221" s="179"/>
      <c r="R221" s="173"/>
      <c r="S221" s="173"/>
      <c r="T221" s="173"/>
      <c r="U221" s="173"/>
      <c r="V221" s="411"/>
      <c r="W221" s="486">
        <f t="shared" si="154"/>
        <v>0</v>
      </c>
      <c r="X221" s="411"/>
      <c r="Y221" s="173"/>
      <c r="Z221" s="174"/>
      <c r="AA221" s="174"/>
      <c r="AB221" s="174"/>
      <c r="AC221" s="175"/>
      <c r="AD221" s="55"/>
      <c r="AE221" s="190"/>
    </row>
    <row r="222" spans="1:32" s="18" customFormat="1" hidden="1" x14ac:dyDescent="0.25">
      <c r="A222" s="125"/>
      <c r="B222" s="52" t="s">
        <v>771</v>
      </c>
      <c r="C222" s="832" t="s">
        <v>94</v>
      </c>
      <c r="D222" s="833"/>
      <c r="E222" s="833"/>
      <c r="F222" s="78">
        <f t="shared" ref="F222:K222" si="171">F223+F227+F228+F229</f>
        <v>0</v>
      </c>
      <c r="G222" s="595">
        <f t="shared" ref="G222:J222" si="172">G223+G227+G228+G229</f>
        <v>0</v>
      </c>
      <c r="H222" s="595">
        <f t="shared" si="172"/>
        <v>0</v>
      </c>
      <c r="I222" s="595">
        <f t="shared" si="172"/>
        <v>0</v>
      </c>
      <c r="J222" s="543">
        <f t="shared" si="172"/>
        <v>0</v>
      </c>
      <c r="K222" s="543">
        <f t="shared" si="171"/>
        <v>0</v>
      </c>
      <c r="L222" s="357">
        <f t="shared" si="153"/>
        <v>0</v>
      </c>
      <c r="M222" s="413">
        <f t="shared" ref="M222:P222" si="173">M223+M227+M228+M229</f>
        <v>0</v>
      </c>
      <c r="N222" s="13">
        <f t="shared" ref="N222:O222" si="174">N223+N227+N228+N229</f>
        <v>0</v>
      </c>
      <c r="O222" s="13">
        <f t="shared" si="174"/>
        <v>0</v>
      </c>
      <c r="P222" s="76">
        <f t="shared" si="173"/>
        <v>0</v>
      </c>
      <c r="Q222" s="75">
        <f>Q223+Q227+Q228+Q229</f>
        <v>0</v>
      </c>
      <c r="R222" s="13">
        <f t="shared" ref="R222:AC222" si="175">R223+R227+R228+R229</f>
        <v>0</v>
      </c>
      <c r="S222" s="13">
        <f t="shared" si="175"/>
        <v>0</v>
      </c>
      <c r="T222" s="13">
        <f t="shared" si="175"/>
        <v>0</v>
      </c>
      <c r="U222" s="13">
        <f t="shared" si="175"/>
        <v>0</v>
      </c>
      <c r="V222" s="413">
        <f t="shared" si="175"/>
        <v>0</v>
      </c>
      <c r="W222" s="488">
        <f t="shared" si="154"/>
        <v>0</v>
      </c>
      <c r="X222" s="413">
        <f t="shared" si="175"/>
        <v>0</v>
      </c>
      <c r="Y222" s="13">
        <f t="shared" si="175"/>
        <v>0</v>
      </c>
      <c r="Z222" s="80">
        <f t="shared" si="175"/>
        <v>0</v>
      </c>
      <c r="AA222" s="80">
        <f t="shared" si="175"/>
        <v>0</v>
      </c>
      <c r="AB222" s="80">
        <f t="shared" si="175"/>
        <v>0</v>
      </c>
      <c r="AC222" s="45">
        <f t="shared" si="175"/>
        <v>0</v>
      </c>
      <c r="AD222" s="55"/>
      <c r="AE222" s="190"/>
      <c r="AF222" s="189"/>
    </row>
    <row r="223" spans="1:32" s="189" customFormat="1" hidden="1" x14ac:dyDescent="0.25">
      <c r="A223" s="125" t="s">
        <v>95</v>
      </c>
      <c r="B223" s="169" t="s">
        <v>772</v>
      </c>
      <c r="C223" s="182"/>
      <c r="D223" s="233" t="s">
        <v>96</v>
      </c>
      <c r="E223" s="234"/>
      <c r="F223" s="181">
        <f t="shared" ref="F223:K223" si="176">F224+F225+F226</f>
        <v>0</v>
      </c>
      <c r="G223" s="601">
        <f t="shared" ref="G223:J223" si="177">G224+G225+G226</f>
        <v>0</v>
      </c>
      <c r="H223" s="601">
        <f t="shared" si="177"/>
        <v>0</v>
      </c>
      <c r="I223" s="601">
        <f t="shared" si="177"/>
        <v>0</v>
      </c>
      <c r="J223" s="547">
        <f t="shared" si="177"/>
        <v>0</v>
      </c>
      <c r="K223" s="547">
        <f t="shared" si="176"/>
        <v>0</v>
      </c>
      <c r="L223" s="361">
        <f t="shared" si="153"/>
        <v>0</v>
      </c>
      <c r="M223" s="411">
        <f t="shared" ref="M223:P223" si="178">M224+M225+M226</f>
        <v>0</v>
      </c>
      <c r="N223" s="173">
        <f t="shared" ref="N223:O223" si="179">N224+N225+N226</f>
        <v>0</v>
      </c>
      <c r="O223" s="173">
        <f t="shared" si="179"/>
        <v>0</v>
      </c>
      <c r="P223" s="180">
        <f t="shared" si="178"/>
        <v>0</v>
      </c>
      <c r="Q223" s="179">
        <f>Q224+Q225+Q226</f>
        <v>0</v>
      </c>
      <c r="R223" s="173">
        <f t="shared" ref="R223:AC223" si="180">R224+R225+R226</f>
        <v>0</v>
      </c>
      <c r="S223" s="173">
        <f t="shared" si="180"/>
        <v>0</v>
      </c>
      <c r="T223" s="173">
        <f t="shared" si="180"/>
        <v>0</v>
      </c>
      <c r="U223" s="173">
        <f t="shared" si="180"/>
        <v>0</v>
      </c>
      <c r="V223" s="411">
        <f t="shared" si="180"/>
        <v>0</v>
      </c>
      <c r="W223" s="486">
        <f t="shared" si="154"/>
        <v>0</v>
      </c>
      <c r="X223" s="411">
        <f t="shared" si="180"/>
        <v>0</v>
      </c>
      <c r="Y223" s="173">
        <f t="shared" si="180"/>
        <v>0</v>
      </c>
      <c r="Z223" s="174">
        <f t="shared" si="180"/>
        <v>0</v>
      </c>
      <c r="AA223" s="174">
        <f t="shared" si="180"/>
        <v>0</v>
      </c>
      <c r="AB223" s="174">
        <f t="shared" si="180"/>
        <v>0</v>
      </c>
      <c r="AC223" s="175">
        <f t="shared" si="180"/>
        <v>0</v>
      </c>
      <c r="AD223" s="55"/>
      <c r="AE223" s="190"/>
    </row>
    <row r="224" spans="1:32" hidden="1" x14ac:dyDescent="0.25">
      <c r="B224" s="54"/>
      <c r="C224" s="2"/>
      <c r="D224" s="208"/>
      <c r="E224" s="211" t="s">
        <v>391</v>
      </c>
      <c r="F224" s="77"/>
      <c r="G224" s="599"/>
      <c r="H224" s="599"/>
      <c r="I224" s="599"/>
      <c r="J224" s="545"/>
      <c r="K224" s="545"/>
      <c r="L224" s="359">
        <f t="shared" si="153"/>
        <v>0</v>
      </c>
      <c r="M224" s="414"/>
      <c r="N224" s="1"/>
      <c r="O224" s="1"/>
      <c r="P224" s="74"/>
      <c r="Q224" s="73"/>
      <c r="R224" s="1"/>
      <c r="S224" s="1"/>
      <c r="T224" s="1"/>
      <c r="U224" s="1"/>
      <c r="V224" s="414"/>
      <c r="W224" s="489">
        <f t="shared" si="154"/>
        <v>0</v>
      </c>
      <c r="X224" s="414"/>
      <c r="Y224" s="1"/>
      <c r="Z224" s="79"/>
      <c r="AA224" s="79"/>
      <c r="AB224" s="79"/>
      <c r="AC224" s="44"/>
      <c r="AD224" s="55"/>
      <c r="AE224" s="190"/>
      <c r="AF224" s="189"/>
    </row>
    <row r="225" spans="1:32" hidden="1" x14ac:dyDescent="0.25">
      <c r="B225" s="54"/>
      <c r="C225" s="2"/>
      <c r="D225" s="208"/>
      <c r="E225" s="211" t="s">
        <v>392</v>
      </c>
      <c r="F225" s="77"/>
      <c r="G225" s="599"/>
      <c r="H225" s="599"/>
      <c r="I225" s="599"/>
      <c r="J225" s="545"/>
      <c r="K225" s="545"/>
      <c r="L225" s="359">
        <f t="shared" si="153"/>
        <v>0</v>
      </c>
      <c r="M225" s="414"/>
      <c r="N225" s="1"/>
      <c r="O225" s="1"/>
      <c r="P225" s="74"/>
      <c r="Q225" s="73"/>
      <c r="R225" s="1"/>
      <c r="S225" s="1"/>
      <c r="T225" s="1"/>
      <c r="U225" s="1"/>
      <c r="V225" s="414"/>
      <c r="W225" s="489">
        <f t="shared" si="154"/>
        <v>0</v>
      </c>
      <c r="X225" s="414"/>
      <c r="Y225" s="1"/>
      <c r="Z225" s="79"/>
      <c r="AA225" s="79"/>
      <c r="AB225" s="79"/>
      <c r="AC225" s="44"/>
      <c r="AD225" s="55"/>
      <c r="AE225" s="190"/>
      <c r="AF225" s="189"/>
    </row>
    <row r="226" spans="1:32" hidden="1" x14ac:dyDescent="0.25">
      <c r="B226" s="54"/>
      <c r="C226" s="2"/>
      <c r="D226" s="208"/>
      <c r="E226" s="211" t="s">
        <v>442</v>
      </c>
      <c r="F226" s="77"/>
      <c r="G226" s="599"/>
      <c r="H226" s="599"/>
      <c r="I226" s="599"/>
      <c r="J226" s="545"/>
      <c r="K226" s="545"/>
      <c r="L226" s="359">
        <f t="shared" si="153"/>
        <v>0</v>
      </c>
      <c r="M226" s="414"/>
      <c r="N226" s="1"/>
      <c r="O226" s="1"/>
      <c r="P226" s="74"/>
      <c r="Q226" s="73"/>
      <c r="R226" s="1"/>
      <c r="S226" s="1"/>
      <c r="T226" s="1"/>
      <c r="U226" s="1"/>
      <c r="V226" s="414"/>
      <c r="W226" s="489">
        <f t="shared" si="154"/>
        <v>0</v>
      </c>
      <c r="X226" s="414"/>
      <c r="Y226" s="1"/>
      <c r="Z226" s="79"/>
      <c r="AA226" s="79"/>
      <c r="AB226" s="79"/>
      <c r="AC226" s="44"/>
      <c r="AD226" s="55"/>
      <c r="AE226" s="190"/>
      <c r="AF226" s="189"/>
    </row>
    <row r="227" spans="1:32" s="189" customFormat="1" hidden="1" x14ac:dyDescent="0.25">
      <c r="A227" s="125" t="s">
        <v>97</v>
      </c>
      <c r="B227" s="169" t="s">
        <v>773</v>
      </c>
      <c r="C227" s="182"/>
      <c r="D227" s="233" t="s">
        <v>98</v>
      </c>
      <c r="E227" s="234"/>
      <c r="F227" s="181"/>
      <c r="G227" s="601"/>
      <c r="H227" s="601"/>
      <c r="I227" s="601"/>
      <c r="J227" s="547"/>
      <c r="K227" s="547"/>
      <c r="L227" s="361">
        <f t="shared" si="153"/>
        <v>0</v>
      </c>
      <c r="M227" s="411"/>
      <c r="N227" s="173"/>
      <c r="O227" s="173"/>
      <c r="P227" s="180"/>
      <c r="Q227" s="179"/>
      <c r="R227" s="173"/>
      <c r="S227" s="173"/>
      <c r="T227" s="173"/>
      <c r="U227" s="173"/>
      <c r="V227" s="411"/>
      <c r="W227" s="486">
        <f t="shared" si="154"/>
        <v>0</v>
      </c>
      <c r="X227" s="411"/>
      <c r="Y227" s="173"/>
      <c r="Z227" s="174"/>
      <c r="AA227" s="174"/>
      <c r="AB227" s="174"/>
      <c r="AC227" s="175"/>
      <c r="AD227" s="55"/>
      <c r="AE227" s="190"/>
    </row>
    <row r="228" spans="1:32" s="189" customFormat="1" hidden="1" x14ac:dyDescent="0.25">
      <c r="A228" s="125" t="s">
        <v>99</v>
      </c>
      <c r="B228" s="169" t="s">
        <v>774</v>
      </c>
      <c r="C228" s="182"/>
      <c r="D228" s="233" t="s">
        <v>100</v>
      </c>
      <c r="E228" s="234"/>
      <c r="F228" s="181"/>
      <c r="G228" s="601"/>
      <c r="H228" s="601"/>
      <c r="I228" s="601"/>
      <c r="J228" s="547"/>
      <c r="K228" s="547"/>
      <c r="L228" s="361">
        <f t="shared" si="153"/>
        <v>0</v>
      </c>
      <c r="M228" s="411"/>
      <c r="N228" s="173"/>
      <c r="O228" s="173"/>
      <c r="P228" s="180"/>
      <c r="Q228" s="179"/>
      <c r="R228" s="173"/>
      <c r="S228" s="173"/>
      <c r="T228" s="173"/>
      <c r="U228" s="173"/>
      <c r="V228" s="411"/>
      <c r="W228" s="486">
        <f t="shared" si="154"/>
        <v>0</v>
      </c>
      <c r="X228" s="411"/>
      <c r="Y228" s="173"/>
      <c r="Z228" s="174"/>
      <c r="AA228" s="174"/>
      <c r="AB228" s="174"/>
      <c r="AC228" s="175"/>
      <c r="AD228" s="55"/>
      <c r="AE228" s="190"/>
    </row>
    <row r="229" spans="1:32" s="189" customFormat="1" hidden="1" x14ac:dyDescent="0.25">
      <c r="A229" s="125" t="s">
        <v>101</v>
      </c>
      <c r="B229" s="169" t="s">
        <v>775</v>
      </c>
      <c r="C229" s="182"/>
      <c r="D229" s="233" t="s">
        <v>102</v>
      </c>
      <c r="E229" s="234"/>
      <c r="F229" s="181"/>
      <c r="G229" s="601"/>
      <c r="H229" s="601"/>
      <c r="I229" s="601"/>
      <c r="J229" s="547"/>
      <c r="K229" s="547"/>
      <c r="L229" s="361">
        <f t="shared" si="153"/>
        <v>0</v>
      </c>
      <c r="M229" s="411"/>
      <c r="N229" s="173"/>
      <c r="O229" s="173"/>
      <c r="P229" s="180"/>
      <c r="Q229" s="179"/>
      <c r="R229" s="173"/>
      <c r="S229" s="173"/>
      <c r="T229" s="173"/>
      <c r="U229" s="173"/>
      <c r="V229" s="411"/>
      <c r="W229" s="486">
        <f t="shared" si="154"/>
        <v>0</v>
      </c>
      <c r="X229" s="411"/>
      <c r="Y229" s="173"/>
      <c r="Z229" s="174"/>
      <c r="AA229" s="174"/>
      <c r="AB229" s="174"/>
      <c r="AC229" s="175"/>
      <c r="AD229" s="55"/>
      <c r="AE229" s="190"/>
    </row>
    <row r="230" spans="1:32" s="18" customFormat="1" x14ac:dyDescent="0.25">
      <c r="A230" s="125"/>
      <c r="B230" s="52" t="s">
        <v>776</v>
      </c>
      <c r="C230" s="823" t="s">
        <v>103</v>
      </c>
      <c r="D230" s="824"/>
      <c r="E230" s="824"/>
      <c r="F230" s="78">
        <f t="shared" ref="F230:K230" si="181">F231+F232</f>
        <v>133856</v>
      </c>
      <c r="G230" s="595">
        <f t="shared" ref="G230:J230" si="182">G231+G232</f>
        <v>133856</v>
      </c>
      <c r="H230" s="595">
        <f t="shared" si="182"/>
        <v>133856</v>
      </c>
      <c r="I230" s="595">
        <f t="shared" si="182"/>
        <v>133856</v>
      </c>
      <c r="J230" s="543">
        <f t="shared" si="182"/>
        <v>133856</v>
      </c>
      <c r="K230" s="543">
        <f t="shared" si="181"/>
        <v>133856</v>
      </c>
      <c r="L230" s="357">
        <f t="shared" si="153"/>
        <v>133856</v>
      </c>
      <c r="M230" s="413">
        <f t="shared" ref="M230:P230" si="183">M231+M232</f>
        <v>133856</v>
      </c>
      <c r="N230" s="13">
        <f t="shared" ref="N230:O230" si="184">N231+N232</f>
        <v>0</v>
      </c>
      <c r="O230" s="13">
        <f t="shared" si="184"/>
        <v>0</v>
      </c>
      <c r="P230" s="76">
        <f t="shared" si="183"/>
        <v>0</v>
      </c>
      <c r="Q230" s="75">
        <f>Q231+Q232</f>
        <v>0</v>
      </c>
      <c r="R230" s="13">
        <f t="shared" ref="R230:AC230" si="185">R231+R232</f>
        <v>0</v>
      </c>
      <c r="S230" s="13">
        <f t="shared" si="185"/>
        <v>0</v>
      </c>
      <c r="T230" s="13">
        <f t="shared" si="185"/>
        <v>0</v>
      </c>
      <c r="U230" s="13">
        <f t="shared" si="185"/>
        <v>133856</v>
      </c>
      <c r="V230" s="413">
        <f t="shared" si="185"/>
        <v>0</v>
      </c>
      <c r="W230" s="488">
        <f t="shared" si="154"/>
        <v>133856</v>
      </c>
      <c r="X230" s="413">
        <f t="shared" si="185"/>
        <v>0</v>
      </c>
      <c r="Y230" s="13">
        <f t="shared" si="185"/>
        <v>0</v>
      </c>
      <c r="Z230" s="80">
        <f t="shared" si="185"/>
        <v>0</v>
      </c>
      <c r="AA230" s="80">
        <f t="shared" si="185"/>
        <v>0</v>
      </c>
      <c r="AB230" s="80">
        <f t="shared" si="185"/>
        <v>0</v>
      </c>
      <c r="AC230" s="45">
        <f t="shared" si="185"/>
        <v>0</v>
      </c>
      <c r="AD230" s="55"/>
      <c r="AE230" s="190"/>
      <c r="AF230" s="189"/>
    </row>
    <row r="231" spans="1:32" s="189" customFormat="1" x14ac:dyDescent="0.25">
      <c r="A231" s="125" t="s">
        <v>104</v>
      </c>
      <c r="B231" s="169" t="s">
        <v>777</v>
      </c>
      <c r="C231" s="182"/>
      <c r="D231" s="814" t="s">
        <v>767</v>
      </c>
      <c r="E231" s="814"/>
      <c r="F231" s="181">
        <v>133856</v>
      </c>
      <c r="G231" s="601">
        <v>133856</v>
      </c>
      <c r="H231" s="601">
        <v>133856</v>
      </c>
      <c r="I231" s="601">
        <v>133856</v>
      </c>
      <c r="J231" s="547">
        <v>133856</v>
      </c>
      <c r="K231" s="547">
        <v>133856</v>
      </c>
      <c r="L231" s="361">
        <f t="shared" si="153"/>
        <v>133856</v>
      </c>
      <c r="M231" s="411">
        <f>L231</f>
        <v>133856</v>
      </c>
      <c r="N231" s="173"/>
      <c r="O231" s="173"/>
      <c r="P231" s="180"/>
      <c r="Q231" s="179"/>
      <c r="R231" s="173"/>
      <c r="S231" s="173"/>
      <c r="T231" s="173"/>
      <c r="U231" s="173">
        <v>133856</v>
      </c>
      <c r="V231" s="411"/>
      <c r="W231" s="486">
        <f t="shared" si="154"/>
        <v>133856</v>
      </c>
      <c r="X231" s="411"/>
      <c r="Y231" s="173"/>
      <c r="Z231" s="174"/>
      <c r="AA231" s="174"/>
      <c r="AB231" s="174"/>
      <c r="AC231" s="175"/>
      <c r="AD231" s="55"/>
      <c r="AE231" s="190"/>
    </row>
    <row r="232" spans="1:32" s="189" customFormat="1" hidden="1" x14ac:dyDescent="0.25">
      <c r="A232" s="125" t="s">
        <v>105</v>
      </c>
      <c r="B232" s="169" t="s">
        <v>778</v>
      </c>
      <c r="C232" s="182"/>
      <c r="D232" s="814" t="s">
        <v>779</v>
      </c>
      <c r="E232" s="814"/>
      <c r="F232" s="181"/>
      <c r="G232" s="601"/>
      <c r="H232" s="601"/>
      <c r="I232" s="601"/>
      <c r="J232" s="547"/>
      <c r="K232" s="547"/>
      <c r="L232" s="361">
        <f t="shared" si="153"/>
        <v>0</v>
      </c>
      <c r="M232" s="411"/>
      <c r="N232" s="173"/>
      <c r="O232" s="173"/>
      <c r="P232" s="180"/>
      <c r="Q232" s="179"/>
      <c r="R232" s="173"/>
      <c r="S232" s="173"/>
      <c r="T232" s="173"/>
      <c r="U232" s="173"/>
      <c r="V232" s="411"/>
      <c r="W232" s="486">
        <f t="shared" si="154"/>
        <v>0</v>
      </c>
      <c r="X232" s="411"/>
      <c r="Y232" s="173"/>
      <c r="Z232" s="174"/>
      <c r="AA232" s="174"/>
      <c r="AB232" s="174"/>
      <c r="AC232" s="175"/>
      <c r="AD232" s="55"/>
      <c r="AE232" s="190"/>
    </row>
    <row r="233" spans="1:32" s="41" customFormat="1" hidden="1" x14ac:dyDescent="0.25">
      <c r="A233" s="125" t="s">
        <v>106</v>
      </c>
      <c r="B233" s="52" t="s">
        <v>780</v>
      </c>
      <c r="C233" s="823" t="s">
        <v>390</v>
      </c>
      <c r="D233" s="824"/>
      <c r="E233" s="824"/>
      <c r="F233" s="78"/>
      <c r="G233" s="595"/>
      <c r="H233" s="595"/>
      <c r="I233" s="595"/>
      <c r="J233" s="543"/>
      <c r="K233" s="543"/>
      <c r="L233" s="357">
        <f t="shared" si="153"/>
        <v>0</v>
      </c>
      <c r="M233" s="413"/>
      <c r="N233" s="13"/>
      <c r="O233" s="13"/>
      <c r="P233" s="76"/>
      <c r="Q233" s="75"/>
      <c r="R233" s="13"/>
      <c r="S233" s="13"/>
      <c r="T233" s="13"/>
      <c r="U233" s="13"/>
      <c r="V233" s="413"/>
      <c r="W233" s="488">
        <f t="shared" si="154"/>
        <v>0</v>
      </c>
      <c r="X233" s="413"/>
      <c r="Y233" s="13"/>
      <c r="Z233" s="80"/>
      <c r="AA233" s="80"/>
      <c r="AB233" s="80"/>
      <c r="AC233" s="45"/>
      <c r="AD233" s="55"/>
      <c r="AE233" s="190"/>
      <c r="AF233" s="189"/>
    </row>
    <row r="234" spans="1:32" s="41" customFormat="1" hidden="1" x14ac:dyDescent="0.25">
      <c r="A234" s="125" t="s">
        <v>929</v>
      </c>
      <c r="B234" s="52" t="s">
        <v>930</v>
      </c>
      <c r="C234" s="823" t="s">
        <v>931</v>
      </c>
      <c r="D234" s="824"/>
      <c r="E234" s="824"/>
      <c r="F234" s="78"/>
      <c r="G234" s="595"/>
      <c r="H234" s="595"/>
      <c r="I234" s="595"/>
      <c r="J234" s="543"/>
      <c r="K234" s="543"/>
      <c r="L234" s="357">
        <f t="shared" si="153"/>
        <v>0</v>
      </c>
      <c r="M234" s="413"/>
      <c r="N234" s="13"/>
      <c r="O234" s="13"/>
      <c r="P234" s="76"/>
      <c r="Q234" s="75"/>
      <c r="R234" s="13"/>
      <c r="S234" s="13"/>
      <c r="T234" s="13"/>
      <c r="U234" s="13"/>
      <c r="V234" s="413"/>
      <c r="W234" s="488">
        <f t="shared" si="154"/>
        <v>0</v>
      </c>
      <c r="X234" s="413"/>
      <c r="Y234" s="13"/>
      <c r="Z234" s="80"/>
      <c r="AA234" s="80"/>
      <c r="AB234" s="80"/>
      <c r="AC234" s="45"/>
      <c r="AD234" s="55"/>
      <c r="AE234" s="190"/>
      <c r="AF234" s="189"/>
    </row>
    <row r="235" spans="1:32" s="41" customFormat="1" x14ac:dyDescent="0.25">
      <c r="A235" s="125" t="s">
        <v>107</v>
      </c>
      <c r="B235" s="52" t="s">
        <v>781</v>
      </c>
      <c r="C235" s="823" t="s">
        <v>932</v>
      </c>
      <c r="D235" s="824"/>
      <c r="E235" s="824"/>
      <c r="F235" s="78">
        <f t="shared" ref="F235:K235" si="186">SUM(F236:F240)</f>
        <v>81506291</v>
      </c>
      <c r="G235" s="595">
        <f t="shared" ref="G235" si="187">SUM(G236:G240)</f>
        <v>81506291</v>
      </c>
      <c r="H235" s="595">
        <f t="shared" ref="H235" si="188">SUM(H236:H240)</f>
        <v>81749024.200000003</v>
      </c>
      <c r="I235" s="595">
        <f t="shared" ref="I235" si="189">SUM(I236:I240)</f>
        <v>82156545.346666664</v>
      </c>
      <c r="J235" s="543">
        <f t="shared" ref="J235" si="190">SUM(J236:J240)</f>
        <v>81511474</v>
      </c>
      <c r="K235" s="543">
        <f t="shared" si="186"/>
        <v>81898320</v>
      </c>
      <c r="L235" s="357">
        <f t="shared" si="153"/>
        <v>81898320</v>
      </c>
      <c r="M235" s="413">
        <f t="shared" ref="M235:AC235" si="191">SUM(M236:M240)</f>
        <v>81898320</v>
      </c>
      <c r="N235" s="13">
        <f t="shared" si="191"/>
        <v>0</v>
      </c>
      <c r="O235" s="13">
        <f t="shared" si="191"/>
        <v>0</v>
      </c>
      <c r="P235" s="76">
        <f t="shared" si="191"/>
        <v>0</v>
      </c>
      <c r="Q235" s="75">
        <f t="shared" si="191"/>
        <v>4971328</v>
      </c>
      <c r="R235" s="13">
        <f t="shared" si="191"/>
        <v>9826467</v>
      </c>
      <c r="S235" s="13">
        <f t="shared" si="191"/>
        <v>5643005</v>
      </c>
      <c r="T235" s="13">
        <f t="shared" si="191"/>
        <v>6356829</v>
      </c>
      <c r="U235" s="13">
        <f t="shared" si="191"/>
        <v>6993718</v>
      </c>
      <c r="V235" s="413">
        <f t="shared" si="191"/>
        <v>6332087</v>
      </c>
      <c r="W235" s="488">
        <f t="shared" si="154"/>
        <v>40123434</v>
      </c>
      <c r="X235" s="413">
        <f t="shared" si="191"/>
        <v>6594187</v>
      </c>
      <c r="Y235" s="13">
        <f t="shared" si="191"/>
        <v>6976294</v>
      </c>
      <c r="Z235" s="80">
        <f t="shared" si="191"/>
        <v>6435112</v>
      </c>
      <c r="AA235" s="80">
        <f t="shared" si="191"/>
        <v>7145254</v>
      </c>
      <c r="AB235" s="80">
        <f t="shared" si="191"/>
        <v>6738369</v>
      </c>
      <c r="AC235" s="45">
        <f t="shared" si="191"/>
        <v>7885670</v>
      </c>
      <c r="AD235" s="55"/>
      <c r="AE235" s="190"/>
      <c r="AF235" s="189"/>
    </row>
    <row r="236" spans="1:32" x14ac:dyDescent="0.25">
      <c r="B236" s="54"/>
      <c r="C236" s="293"/>
      <c r="D236" s="208" t="s">
        <v>1031</v>
      </c>
      <c r="E236" s="208"/>
      <c r="F236" s="77">
        <v>54264090</v>
      </c>
      <c r="G236" s="599">
        <v>54264090</v>
      </c>
      <c r="H236" s="599">
        <v>55431817</v>
      </c>
      <c r="I236" s="599">
        <v>53042896</v>
      </c>
      <c r="J236" s="545">
        <v>53042896</v>
      </c>
      <c r="K236" s="545">
        <v>54877896</v>
      </c>
      <c r="L236" s="359">
        <f t="shared" si="153"/>
        <v>54877896</v>
      </c>
      <c r="M236" s="414">
        <f>L236</f>
        <v>54877896</v>
      </c>
      <c r="N236" s="1"/>
      <c r="O236" s="1"/>
      <c r="P236" s="74"/>
      <c r="Q236" s="73">
        <v>4971328</v>
      </c>
      <c r="R236" s="1">
        <v>6640814</v>
      </c>
      <c r="S236" s="1">
        <v>4368744</v>
      </c>
      <c r="T236" s="1">
        <v>5082568</v>
      </c>
      <c r="U236" s="1">
        <v>5719457</v>
      </c>
      <c r="V236" s="414">
        <v>4572490</v>
      </c>
      <c r="W236" s="489">
        <f t="shared" si="154"/>
        <v>31355401</v>
      </c>
      <c r="X236" s="414"/>
      <c r="Y236" s="1">
        <f>4830224+657667</f>
        <v>5487891</v>
      </c>
      <c r="Z236" s="79">
        <v>4811703</v>
      </c>
      <c r="AA236" s="79">
        <v>5223736</v>
      </c>
      <c r="AB236" s="79">
        <v>3082083</v>
      </c>
      <c r="AC236" s="44">
        <v>4917082</v>
      </c>
      <c r="AD236" s="55"/>
      <c r="AE236" s="190"/>
      <c r="AF236" s="189"/>
    </row>
    <row r="237" spans="1:32" x14ac:dyDescent="0.25">
      <c r="B237" s="54"/>
      <c r="C237" s="293"/>
      <c r="D237" s="208" t="s">
        <v>1054</v>
      </c>
      <c r="E237" s="208"/>
      <c r="F237" s="77">
        <v>8782651</v>
      </c>
      <c r="G237" s="599">
        <v>8782651</v>
      </c>
      <c r="H237" s="599">
        <v>7127763</v>
      </c>
      <c r="I237" s="599">
        <v>9924203.3466666695</v>
      </c>
      <c r="J237" s="545">
        <v>9699964</v>
      </c>
      <c r="K237" s="545">
        <v>8414444</v>
      </c>
      <c r="L237" s="359">
        <f t="shared" si="153"/>
        <v>7702595</v>
      </c>
      <c r="M237" s="414">
        <f>L237</f>
        <v>7702595</v>
      </c>
      <c r="N237" s="1"/>
      <c r="O237" s="1"/>
      <c r="P237" s="74"/>
      <c r="Q237" s="73"/>
      <c r="R237" s="1"/>
      <c r="S237" s="1"/>
      <c r="T237" s="1"/>
      <c r="U237" s="1"/>
      <c r="V237" s="414">
        <v>485336</v>
      </c>
      <c r="W237" s="489">
        <f t="shared" si="154"/>
        <v>485336</v>
      </c>
      <c r="X237" s="414">
        <v>4384852</v>
      </c>
      <c r="Y237" s="1"/>
      <c r="Z237" s="79"/>
      <c r="AA237" s="79">
        <v>593556</v>
      </c>
      <c r="AB237" s="79">
        <v>1906384</v>
      </c>
      <c r="AC237" s="44">
        <v>332467</v>
      </c>
      <c r="AD237" s="55"/>
      <c r="AE237" s="190"/>
      <c r="AF237" s="189"/>
    </row>
    <row r="238" spans="1:32" x14ac:dyDescent="0.25">
      <c r="B238" s="54"/>
      <c r="C238" s="293"/>
      <c r="D238" s="208" t="s">
        <v>1076</v>
      </c>
      <c r="E238" s="208"/>
      <c r="F238" s="77">
        <v>15928262</v>
      </c>
      <c r="G238" s="599">
        <v>15928262</v>
      </c>
      <c r="H238" s="599">
        <v>15928262.200000003</v>
      </c>
      <c r="I238" s="599">
        <v>17692277</v>
      </c>
      <c r="J238" s="545">
        <v>17692277</v>
      </c>
      <c r="K238" s="545">
        <v>17692277</v>
      </c>
      <c r="L238" s="359">
        <f t="shared" si="153"/>
        <v>17692277</v>
      </c>
      <c r="M238" s="414">
        <f>L238</f>
        <v>17692277</v>
      </c>
      <c r="N238" s="1"/>
      <c r="O238" s="1"/>
      <c r="P238" s="74"/>
      <c r="Q238" s="73"/>
      <c r="R238" s="1">
        <v>3185653</v>
      </c>
      <c r="S238" s="1">
        <v>1274261</v>
      </c>
      <c r="T238" s="1">
        <v>1274261</v>
      </c>
      <c r="U238" s="1">
        <v>1274261</v>
      </c>
      <c r="V238" s="414">
        <v>1274261</v>
      </c>
      <c r="W238" s="489">
        <f>SUM(Q238:V238)</f>
        <v>8282697</v>
      </c>
      <c r="X238" s="414">
        <f>1215506+464562</f>
        <v>1680068</v>
      </c>
      <c r="Y238" s="1">
        <f>600000+805077</f>
        <v>1405077</v>
      </c>
      <c r="Z238" s="79">
        <f>1050000+804642-315351</f>
        <v>1539291</v>
      </c>
      <c r="AA238" s="79">
        <v>1110970</v>
      </c>
      <c r="AB238" s="79">
        <v>1749902</v>
      </c>
      <c r="AC238" s="44">
        <v>1924272</v>
      </c>
      <c r="AD238" s="55"/>
      <c r="AE238" s="190"/>
      <c r="AF238" s="189"/>
    </row>
    <row r="239" spans="1:32" x14ac:dyDescent="0.25">
      <c r="B239" s="54"/>
      <c r="C239" s="293"/>
      <c r="D239" s="208" t="s">
        <v>1077</v>
      </c>
      <c r="E239" s="208"/>
      <c r="F239" s="77">
        <v>2531288</v>
      </c>
      <c r="G239" s="599">
        <v>1991194</v>
      </c>
      <c r="H239" s="599">
        <v>2023738</v>
      </c>
      <c r="I239" s="599">
        <v>259725</v>
      </c>
      <c r="J239" s="545">
        <v>162634</v>
      </c>
      <c r="K239" s="545">
        <v>0</v>
      </c>
      <c r="L239" s="359">
        <f t="shared" si="153"/>
        <v>652258</v>
      </c>
      <c r="M239" s="414">
        <f>L239</f>
        <v>652258</v>
      </c>
      <c r="N239" s="1"/>
      <c r="O239" s="1"/>
      <c r="P239" s="74"/>
      <c r="Q239" s="73"/>
      <c r="R239" s="1"/>
      <c r="S239" s="1"/>
      <c r="T239" s="1"/>
      <c r="U239" s="1"/>
      <c r="V239" s="414"/>
      <c r="W239" s="489">
        <f t="shared" si="154"/>
        <v>0</v>
      </c>
      <c r="X239" s="414"/>
      <c r="Y239" s="1"/>
      <c r="Z239" s="79"/>
      <c r="AA239" s="79"/>
      <c r="AB239" s="79"/>
      <c r="AC239" s="44">
        <v>652258</v>
      </c>
      <c r="AD239" s="55"/>
      <c r="AE239" s="190"/>
      <c r="AF239" s="189"/>
    </row>
    <row r="240" spans="1:32" ht="15.75" thickBot="1" x14ac:dyDescent="0.3">
      <c r="B240" s="54"/>
      <c r="C240" s="293"/>
      <c r="D240" s="208" t="s">
        <v>1078</v>
      </c>
      <c r="E240" s="208"/>
      <c r="F240" s="77">
        <v>0</v>
      </c>
      <c r="G240" s="599">
        <v>540094</v>
      </c>
      <c r="H240" s="599">
        <v>1237444</v>
      </c>
      <c r="I240" s="599">
        <v>1237444</v>
      </c>
      <c r="J240" s="545">
        <v>913703</v>
      </c>
      <c r="K240" s="545">
        <v>913703</v>
      </c>
      <c r="L240" s="359">
        <f t="shared" si="153"/>
        <v>973294</v>
      </c>
      <c r="M240" s="414">
        <f>L240</f>
        <v>973294</v>
      </c>
      <c r="N240" s="1"/>
      <c r="O240" s="1"/>
      <c r="P240" s="74"/>
      <c r="Q240" s="73"/>
      <c r="R240" s="1"/>
      <c r="S240" s="1"/>
      <c r="T240" s="1"/>
      <c r="U240" s="1"/>
      <c r="V240" s="414"/>
      <c r="W240" s="489">
        <f t="shared" si="154"/>
        <v>0</v>
      </c>
      <c r="X240" s="414">
        <v>529267</v>
      </c>
      <c r="Y240" s="1">
        <f>83326</f>
        <v>83326</v>
      </c>
      <c r="Z240" s="79">
        <v>84118</v>
      </c>
      <c r="AA240" s="79">
        <v>216992</v>
      </c>
      <c r="AB240" s="79"/>
      <c r="AC240" s="44">
        <v>59591</v>
      </c>
      <c r="AD240" s="55"/>
      <c r="AE240" s="190"/>
      <c r="AF240" s="189"/>
    </row>
    <row r="241" spans="1:31" s="41" customFormat="1" hidden="1" x14ac:dyDescent="0.25">
      <c r="A241" s="125" t="s">
        <v>108</v>
      </c>
      <c r="B241" s="52" t="s">
        <v>782</v>
      </c>
      <c r="C241" s="823" t="s">
        <v>389</v>
      </c>
      <c r="D241" s="824"/>
      <c r="E241" s="824"/>
      <c r="F241" s="78"/>
      <c r="G241" s="595"/>
      <c r="H241" s="595"/>
      <c r="I241" s="595"/>
      <c r="J241" s="543"/>
      <c r="K241" s="543"/>
      <c r="L241" s="357">
        <f t="shared" si="153"/>
        <v>0</v>
      </c>
      <c r="M241" s="413"/>
      <c r="N241" s="13"/>
      <c r="O241" s="13"/>
      <c r="P241" s="76"/>
      <c r="Q241" s="75"/>
      <c r="R241" s="13"/>
      <c r="S241" s="13"/>
      <c r="T241" s="13"/>
      <c r="U241" s="13"/>
      <c r="V241" s="413"/>
      <c r="W241" s="488">
        <f t="shared" si="154"/>
        <v>0</v>
      </c>
      <c r="X241" s="413"/>
      <c r="Y241" s="13"/>
      <c r="Z241" s="80"/>
      <c r="AA241" s="80"/>
      <c r="AB241" s="80"/>
      <c r="AC241" s="45"/>
      <c r="AD241" s="55"/>
      <c r="AE241" s="168"/>
    </row>
    <row r="242" spans="1:31" s="41" customFormat="1" hidden="1" x14ac:dyDescent="0.25">
      <c r="A242" s="125" t="s">
        <v>933</v>
      </c>
      <c r="B242" s="52" t="s">
        <v>934</v>
      </c>
      <c r="C242" s="823" t="s">
        <v>936</v>
      </c>
      <c r="D242" s="824"/>
      <c r="E242" s="824"/>
      <c r="F242" s="78"/>
      <c r="G242" s="595"/>
      <c r="H242" s="595"/>
      <c r="I242" s="595"/>
      <c r="J242" s="543"/>
      <c r="K242" s="543"/>
      <c r="L242" s="357">
        <f t="shared" si="153"/>
        <v>0</v>
      </c>
      <c r="M242" s="413"/>
      <c r="N242" s="13"/>
      <c r="O242" s="13"/>
      <c r="P242" s="76"/>
      <c r="Q242" s="75"/>
      <c r="R242" s="13"/>
      <c r="S242" s="13"/>
      <c r="T242" s="13"/>
      <c r="U242" s="13"/>
      <c r="V242" s="413"/>
      <c r="W242" s="488">
        <f t="shared" si="154"/>
        <v>0</v>
      </c>
      <c r="X242" s="413"/>
      <c r="Y242" s="13"/>
      <c r="Z242" s="80"/>
      <c r="AA242" s="80"/>
      <c r="AB242" s="80"/>
      <c r="AC242" s="45"/>
      <c r="AD242" s="55"/>
      <c r="AE242" s="168"/>
    </row>
    <row r="243" spans="1:31" s="41" customFormat="1" hidden="1" x14ac:dyDescent="0.25">
      <c r="A243" s="125"/>
      <c r="B243" s="52" t="s">
        <v>935</v>
      </c>
      <c r="C243" s="823" t="s">
        <v>937</v>
      </c>
      <c r="D243" s="824"/>
      <c r="E243" s="824"/>
      <c r="F243" s="78">
        <f t="shared" ref="F243:K243" si="192">F244+F245</f>
        <v>0</v>
      </c>
      <c r="G243" s="595">
        <f t="shared" ref="G243:J243" si="193">G244+G245</f>
        <v>0</v>
      </c>
      <c r="H243" s="595">
        <f t="shared" si="193"/>
        <v>0</v>
      </c>
      <c r="I243" s="595">
        <f t="shared" si="193"/>
        <v>0</v>
      </c>
      <c r="J243" s="543">
        <f t="shared" si="193"/>
        <v>0</v>
      </c>
      <c r="K243" s="543">
        <f t="shared" si="192"/>
        <v>0</v>
      </c>
      <c r="L243" s="357">
        <f t="shared" si="153"/>
        <v>0</v>
      </c>
      <c r="M243" s="413">
        <f t="shared" ref="M243:P243" si="194">M244+M245</f>
        <v>0</v>
      </c>
      <c r="N243" s="13">
        <f t="shared" ref="N243:O243" si="195">N244+N245</f>
        <v>0</v>
      </c>
      <c r="O243" s="13">
        <f t="shared" si="195"/>
        <v>0</v>
      </c>
      <c r="P243" s="76">
        <f t="shared" si="194"/>
        <v>0</v>
      </c>
      <c r="Q243" s="75">
        <f>Q244+Q245</f>
        <v>0</v>
      </c>
      <c r="R243" s="13">
        <f t="shared" ref="R243:AC243" si="196">R244+R245</f>
        <v>0</v>
      </c>
      <c r="S243" s="13">
        <f t="shared" si="196"/>
        <v>0</v>
      </c>
      <c r="T243" s="13">
        <f t="shared" si="196"/>
        <v>0</v>
      </c>
      <c r="U243" s="13">
        <f t="shared" si="196"/>
        <v>0</v>
      </c>
      <c r="V243" s="413">
        <f t="shared" si="196"/>
        <v>0</v>
      </c>
      <c r="W243" s="488">
        <f t="shared" si="154"/>
        <v>0</v>
      </c>
      <c r="X243" s="413">
        <f t="shared" si="196"/>
        <v>0</v>
      </c>
      <c r="Y243" s="13">
        <f t="shared" si="196"/>
        <v>0</v>
      </c>
      <c r="Z243" s="80">
        <f t="shared" si="196"/>
        <v>0</v>
      </c>
      <c r="AA243" s="80">
        <f t="shared" si="196"/>
        <v>0</v>
      </c>
      <c r="AB243" s="80">
        <f t="shared" si="196"/>
        <v>0</v>
      </c>
      <c r="AC243" s="45">
        <f t="shared" si="196"/>
        <v>0</v>
      </c>
      <c r="AD243" s="55"/>
      <c r="AE243" s="168"/>
    </row>
    <row r="244" spans="1:31" s="189" customFormat="1" hidden="1" x14ac:dyDescent="0.25">
      <c r="A244" s="125" t="s">
        <v>940</v>
      </c>
      <c r="B244" s="169" t="s">
        <v>942</v>
      </c>
      <c r="C244" s="182"/>
      <c r="D244" s="814" t="s">
        <v>938</v>
      </c>
      <c r="E244" s="814"/>
      <c r="F244" s="181"/>
      <c r="G244" s="601"/>
      <c r="H244" s="601"/>
      <c r="I244" s="601"/>
      <c r="J244" s="547"/>
      <c r="K244" s="547"/>
      <c r="L244" s="361">
        <f t="shared" si="153"/>
        <v>0</v>
      </c>
      <c r="M244" s="411"/>
      <c r="N244" s="173"/>
      <c r="O244" s="173"/>
      <c r="P244" s="180"/>
      <c r="Q244" s="179"/>
      <c r="R244" s="173"/>
      <c r="S244" s="173"/>
      <c r="T244" s="173"/>
      <c r="U244" s="173"/>
      <c r="V244" s="411"/>
      <c r="W244" s="486">
        <f t="shared" si="154"/>
        <v>0</v>
      </c>
      <c r="X244" s="411"/>
      <c r="Y244" s="173"/>
      <c r="Z244" s="174"/>
      <c r="AA244" s="174"/>
      <c r="AB244" s="174"/>
      <c r="AC244" s="175"/>
      <c r="AD244" s="55"/>
      <c r="AE244" s="190"/>
    </row>
    <row r="245" spans="1:31" s="189" customFormat="1" hidden="1" x14ac:dyDescent="0.25">
      <c r="A245" s="125" t="s">
        <v>941</v>
      </c>
      <c r="B245" s="169" t="s">
        <v>943</v>
      </c>
      <c r="C245" s="182"/>
      <c r="D245" s="814" t="s">
        <v>939</v>
      </c>
      <c r="E245" s="814"/>
      <c r="F245" s="181"/>
      <c r="G245" s="601"/>
      <c r="H245" s="601"/>
      <c r="I245" s="601"/>
      <c r="J245" s="547"/>
      <c r="K245" s="547"/>
      <c r="L245" s="361">
        <f t="shared" si="153"/>
        <v>0</v>
      </c>
      <c r="M245" s="411"/>
      <c r="N245" s="173"/>
      <c r="O245" s="173"/>
      <c r="P245" s="180"/>
      <c r="Q245" s="179"/>
      <c r="R245" s="173"/>
      <c r="S245" s="173"/>
      <c r="T245" s="173"/>
      <c r="U245" s="173"/>
      <c r="V245" s="411"/>
      <c r="W245" s="486">
        <f t="shared" si="154"/>
        <v>0</v>
      </c>
      <c r="X245" s="411"/>
      <c r="Y245" s="173"/>
      <c r="Z245" s="174"/>
      <c r="AA245" s="174"/>
      <c r="AB245" s="174"/>
      <c r="AC245" s="175"/>
      <c r="AD245" s="55"/>
      <c r="AE245" s="190"/>
    </row>
    <row r="246" spans="1:31" hidden="1" x14ac:dyDescent="0.25">
      <c r="B246" s="90" t="s">
        <v>783</v>
      </c>
      <c r="C246" s="799" t="s">
        <v>109</v>
      </c>
      <c r="D246" s="800"/>
      <c r="E246" s="800"/>
      <c r="F246" s="91">
        <f t="shared" ref="F246:K246" si="197">F247+F248+F249+F250+F251</f>
        <v>0</v>
      </c>
      <c r="G246" s="598">
        <f t="shared" ref="G246:J246" si="198">G247+G248+G249+G250+G251</f>
        <v>0</v>
      </c>
      <c r="H246" s="598">
        <f t="shared" si="198"/>
        <v>0</v>
      </c>
      <c r="I246" s="598">
        <f t="shared" si="198"/>
        <v>0</v>
      </c>
      <c r="J246" s="544">
        <f t="shared" si="198"/>
        <v>0</v>
      </c>
      <c r="K246" s="544">
        <f t="shared" si="197"/>
        <v>0</v>
      </c>
      <c r="L246" s="358">
        <f t="shared" si="153"/>
        <v>0</v>
      </c>
      <c r="M246" s="412">
        <f t="shared" ref="M246:P246" si="199">M247+M248+M249+M250+M251</f>
        <v>0</v>
      </c>
      <c r="N246" s="93">
        <f t="shared" ref="N246:O246" si="200">N247+N248+N249+N250+N251</f>
        <v>0</v>
      </c>
      <c r="O246" s="93">
        <f t="shared" si="200"/>
        <v>0</v>
      </c>
      <c r="P246" s="94">
        <f t="shared" si="199"/>
        <v>0</v>
      </c>
      <c r="Q246" s="92">
        <f>Q247+Q248+Q249+Q250+Q251</f>
        <v>0</v>
      </c>
      <c r="R246" s="93">
        <f t="shared" ref="R246:AC246" si="201">R247+R248+R249+R250+R251</f>
        <v>0</v>
      </c>
      <c r="S246" s="93">
        <f t="shared" si="201"/>
        <v>0</v>
      </c>
      <c r="T246" s="93">
        <f t="shared" si="201"/>
        <v>0</v>
      </c>
      <c r="U246" s="93">
        <f t="shared" si="201"/>
        <v>0</v>
      </c>
      <c r="V246" s="412">
        <f t="shared" si="201"/>
        <v>0</v>
      </c>
      <c r="W246" s="487">
        <f t="shared" si="154"/>
        <v>0</v>
      </c>
      <c r="X246" s="412">
        <f t="shared" si="201"/>
        <v>0</v>
      </c>
      <c r="Y246" s="93">
        <f t="shared" si="201"/>
        <v>0</v>
      </c>
      <c r="Z246" s="96">
        <f t="shared" si="201"/>
        <v>0</v>
      </c>
      <c r="AA246" s="96">
        <f t="shared" si="201"/>
        <v>0</v>
      </c>
      <c r="AB246" s="96">
        <f t="shared" si="201"/>
        <v>0</v>
      </c>
      <c r="AC246" s="97">
        <f t="shared" si="201"/>
        <v>0</v>
      </c>
      <c r="AD246" s="55"/>
      <c r="AE246" s="168"/>
    </row>
    <row r="247" spans="1:31" s="41" customFormat="1" hidden="1" x14ac:dyDescent="0.25">
      <c r="A247" s="125" t="s">
        <v>110</v>
      </c>
      <c r="B247" s="52" t="s">
        <v>784</v>
      </c>
      <c r="C247" s="823" t="s">
        <v>944</v>
      </c>
      <c r="D247" s="824"/>
      <c r="E247" s="824"/>
      <c r="F247" s="78"/>
      <c r="G247" s="595"/>
      <c r="H247" s="595"/>
      <c r="I247" s="595"/>
      <c r="J247" s="543"/>
      <c r="K247" s="543"/>
      <c r="L247" s="357">
        <f t="shared" si="153"/>
        <v>0</v>
      </c>
      <c r="M247" s="413"/>
      <c r="N247" s="13"/>
      <c r="O247" s="13"/>
      <c r="P247" s="76"/>
      <c r="Q247" s="75"/>
      <c r="R247" s="13"/>
      <c r="S247" s="13"/>
      <c r="T247" s="13"/>
      <c r="U247" s="13"/>
      <c r="V247" s="413"/>
      <c r="W247" s="488">
        <f t="shared" si="154"/>
        <v>0</v>
      </c>
      <c r="X247" s="413"/>
      <c r="Y247" s="13"/>
      <c r="Z247" s="80"/>
      <c r="AA247" s="80"/>
      <c r="AB247" s="80"/>
      <c r="AC247" s="45"/>
      <c r="AD247" s="55"/>
      <c r="AE247" s="183"/>
    </row>
    <row r="248" spans="1:31" s="41" customFormat="1" hidden="1" x14ac:dyDescent="0.25">
      <c r="A248" s="125" t="s">
        <v>111</v>
      </c>
      <c r="B248" s="52" t="s">
        <v>785</v>
      </c>
      <c r="C248" s="823" t="s">
        <v>945</v>
      </c>
      <c r="D248" s="824"/>
      <c r="E248" s="824"/>
      <c r="F248" s="78"/>
      <c r="G248" s="595"/>
      <c r="H248" s="595"/>
      <c r="I248" s="595"/>
      <c r="J248" s="543"/>
      <c r="K248" s="543"/>
      <c r="L248" s="357">
        <f t="shared" si="153"/>
        <v>0</v>
      </c>
      <c r="M248" s="413"/>
      <c r="N248" s="13"/>
      <c r="O248" s="13"/>
      <c r="P248" s="76"/>
      <c r="Q248" s="75"/>
      <c r="R248" s="13"/>
      <c r="S248" s="13"/>
      <c r="T248" s="13"/>
      <c r="U248" s="13"/>
      <c r="V248" s="413"/>
      <c r="W248" s="488">
        <f t="shared" si="154"/>
        <v>0</v>
      </c>
      <c r="X248" s="413"/>
      <c r="Y248" s="13"/>
      <c r="Z248" s="80"/>
      <c r="AA248" s="80"/>
      <c r="AB248" s="80"/>
      <c r="AC248" s="45"/>
      <c r="AD248" s="55"/>
      <c r="AE248" s="183"/>
    </row>
    <row r="249" spans="1:31" s="41" customFormat="1" hidden="1" x14ac:dyDescent="0.25">
      <c r="A249" s="125" t="s">
        <v>112</v>
      </c>
      <c r="B249" s="52" t="s">
        <v>786</v>
      </c>
      <c r="C249" s="823" t="s">
        <v>388</v>
      </c>
      <c r="D249" s="824"/>
      <c r="E249" s="824"/>
      <c r="F249" s="78"/>
      <c r="G249" s="595"/>
      <c r="H249" s="595"/>
      <c r="I249" s="595"/>
      <c r="J249" s="543"/>
      <c r="K249" s="543"/>
      <c r="L249" s="357">
        <f t="shared" si="153"/>
        <v>0</v>
      </c>
      <c r="M249" s="413"/>
      <c r="N249" s="13"/>
      <c r="O249" s="13"/>
      <c r="P249" s="76"/>
      <c r="Q249" s="75"/>
      <c r="R249" s="13"/>
      <c r="S249" s="13"/>
      <c r="T249" s="13"/>
      <c r="U249" s="13"/>
      <c r="V249" s="413"/>
      <c r="W249" s="488">
        <f t="shared" si="154"/>
        <v>0</v>
      </c>
      <c r="X249" s="413"/>
      <c r="Y249" s="13"/>
      <c r="Z249" s="80"/>
      <c r="AA249" s="80"/>
      <c r="AB249" s="80"/>
      <c r="AC249" s="45"/>
      <c r="AD249" s="55"/>
      <c r="AE249" s="183"/>
    </row>
    <row r="250" spans="1:31" s="41" customFormat="1" ht="25.5" hidden="1" customHeight="1" x14ac:dyDescent="0.25">
      <c r="A250" s="125" t="s">
        <v>113</v>
      </c>
      <c r="B250" s="52" t="s">
        <v>787</v>
      </c>
      <c r="C250" s="825" t="s">
        <v>946</v>
      </c>
      <c r="D250" s="826"/>
      <c r="E250" s="827"/>
      <c r="F250" s="78"/>
      <c r="G250" s="595"/>
      <c r="H250" s="595"/>
      <c r="I250" s="595"/>
      <c r="J250" s="543"/>
      <c r="K250" s="543"/>
      <c r="L250" s="357">
        <f t="shared" si="153"/>
        <v>0</v>
      </c>
      <c r="M250" s="413"/>
      <c r="N250" s="13"/>
      <c r="O250" s="13"/>
      <c r="P250" s="76"/>
      <c r="Q250" s="75"/>
      <c r="R250" s="13"/>
      <c r="S250" s="13"/>
      <c r="T250" s="13"/>
      <c r="U250" s="13"/>
      <c r="V250" s="413"/>
      <c r="W250" s="488">
        <f t="shared" si="154"/>
        <v>0</v>
      </c>
      <c r="X250" s="413"/>
      <c r="Y250" s="13"/>
      <c r="Z250" s="80"/>
      <c r="AA250" s="80"/>
      <c r="AB250" s="80"/>
      <c r="AC250" s="45"/>
      <c r="AD250" s="55"/>
      <c r="AE250" s="183"/>
    </row>
    <row r="251" spans="1:31" s="41" customFormat="1" hidden="1" x14ac:dyDescent="0.25">
      <c r="A251" s="125" t="s">
        <v>114</v>
      </c>
      <c r="B251" s="52" t="s">
        <v>788</v>
      </c>
      <c r="C251" s="823" t="s">
        <v>947</v>
      </c>
      <c r="D251" s="824"/>
      <c r="E251" s="824"/>
      <c r="F251" s="78"/>
      <c r="G251" s="595"/>
      <c r="H251" s="595"/>
      <c r="I251" s="595"/>
      <c r="J251" s="543"/>
      <c r="K251" s="543"/>
      <c r="L251" s="357">
        <f t="shared" si="153"/>
        <v>0</v>
      </c>
      <c r="M251" s="413"/>
      <c r="N251" s="13"/>
      <c r="O251" s="13"/>
      <c r="P251" s="76"/>
      <c r="Q251" s="75"/>
      <c r="R251" s="13"/>
      <c r="S251" s="13"/>
      <c r="T251" s="13"/>
      <c r="U251" s="13"/>
      <c r="V251" s="413"/>
      <c r="W251" s="488">
        <f t="shared" si="154"/>
        <v>0</v>
      </c>
      <c r="X251" s="413"/>
      <c r="Y251" s="13"/>
      <c r="Z251" s="80"/>
      <c r="AA251" s="80"/>
      <c r="AB251" s="80"/>
      <c r="AC251" s="45"/>
      <c r="AD251" s="55"/>
      <c r="AE251" s="183"/>
    </row>
    <row r="252" spans="1:31" s="18" customFormat="1" hidden="1" x14ac:dyDescent="0.25">
      <c r="A252" s="125" t="s">
        <v>115</v>
      </c>
      <c r="B252" s="124" t="s">
        <v>789</v>
      </c>
      <c r="C252" s="816" t="s">
        <v>116</v>
      </c>
      <c r="D252" s="817"/>
      <c r="E252" s="817"/>
      <c r="F252" s="91"/>
      <c r="G252" s="598"/>
      <c r="H252" s="598"/>
      <c r="I252" s="598"/>
      <c r="J252" s="544"/>
      <c r="K252" s="544"/>
      <c r="L252" s="358">
        <f t="shared" si="153"/>
        <v>0</v>
      </c>
      <c r="M252" s="412"/>
      <c r="N252" s="93"/>
      <c r="O252" s="93"/>
      <c r="P252" s="94"/>
      <c r="Q252" s="92"/>
      <c r="R252" s="93"/>
      <c r="S252" s="93"/>
      <c r="T252" s="93"/>
      <c r="U252" s="93"/>
      <c r="V252" s="412"/>
      <c r="W252" s="487">
        <f t="shared" si="154"/>
        <v>0</v>
      </c>
      <c r="X252" s="412"/>
      <c r="Y252" s="93"/>
      <c r="Z252" s="96"/>
      <c r="AA252" s="96"/>
      <c r="AB252" s="96"/>
      <c r="AC252" s="97"/>
      <c r="AD252" s="55"/>
      <c r="AE252" s="168"/>
    </row>
    <row r="253" spans="1:31" s="18" customFormat="1" ht="15.75" hidden="1" thickBot="1" x14ac:dyDescent="0.3">
      <c r="A253" s="125" t="s">
        <v>948</v>
      </c>
      <c r="B253" s="124" t="s">
        <v>949</v>
      </c>
      <c r="C253" s="816" t="s">
        <v>950</v>
      </c>
      <c r="D253" s="817"/>
      <c r="E253" s="817"/>
      <c r="F253" s="91"/>
      <c r="G253" s="598"/>
      <c r="H253" s="598"/>
      <c r="I253" s="598"/>
      <c r="J253" s="544"/>
      <c r="K253" s="544"/>
      <c r="L253" s="358">
        <f t="shared" si="153"/>
        <v>0</v>
      </c>
      <c r="M253" s="412"/>
      <c r="N253" s="93"/>
      <c r="O253" s="93"/>
      <c r="P253" s="94"/>
      <c r="Q253" s="92"/>
      <c r="R253" s="93"/>
      <c r="S253" s="93"/>
      <c r="T253" s="93"/>
      <c r="U253" s="93"/>
      <c r="V253" s="412"/>
      <c r="W253" s="487">
        <f t="shared" si="154"/>
        <v>0</v>
      </c>
      <c r="X253" s="412"/>
      <c r="Y253" s="93"/>
      <c r="Z253" s="96"/>
      <c r="AA253" s="96"/>
      <c r="AB253" s="96"/>
      <c r="AC253" s="97"/>
      <c r="AD253" s="55"/>
      <c r="AE253" s="168"/>
    </row>
    <row r="254" spans="1:31" s="58" customFormat="1" ht="16.5" thickBot="1" x14ac:dyDescent="0.3">
      <c r="A254" s="126"/>
      <c r="B254" s="821" t="s">
        <v>117</v>
      </c>
      <c r="C254" s="822"/>
      <c r="D254" s="822"/>
      <c r="E254" s="822"/>
      <c r="F254" s="99">
        <f t="shared" ref="F254:K254" si="202">F5+F48+F84+F119+F154+F164+F190+F216</f>
        <v>89238427</v>
      </c>
      <c r="G254" s="602">
        <f t="shared" si="202"/>
        <v>89240100</v>
      </c>
      <c r="H254" s="602">
        <f t="shared" si="202"/>
        <v>88979594.200000003</v>
      </c>
      <c r="I254" s="602">
        <f t="shared" si="202"/>
        <v>89387116.346666664</v>
      </c>
      <c r="J254" s="548">
        <f t="shared" si="202"/>
        <v>90189552</v>
      </c>
      <c r="K254" s="548">
        <f t="shared" si="202"/>
        <v>90692648</v>
      </c>
      <c r="L254" s="362">
        <f t="shared" si="153"/>
        <v>90208821</v>
      </c>
      <c r="M254" s="449">
        <f t="shared" ref="M254:AC254" si="203">M5+M48+M84+M119+M154+M164+M190+M216</f>
        <v>83632176</v>
      </c>
      <c r="N254" s="101">
        <f t="shared" si="203"/>
        <v>163721</v>
      </c>
      <c r="O254" s="101">
        <f t="shared" si="203"/>
        <v>5422947</v>
      </c>
      <c r="P254" s="102">
        <f t="shared" si="203"/>
        <v>989977</v>
      </c>
      <c r="Q254" s="100">
        <f t="shared" si="203"/>
        <v>5810679</v>
      </c>
      <c r="R254" s="101">
        <f t="shared" si="203"/>
        <v>10452012</v>
      </c>
      <c r="S254" s="101">
        <f t="shared" si="203"/>
        <v>6338065</v>
      </c>
      <c r="T254" s="101">
        <f t="shared" si="203"/>
        <v>6775804</v>
      </c>
      <c r="U254" s="101">
        <f t="shared" si="203"/>
        <v>7706701</v>
      </c>
      <c r="V254" s="449">
        <f t="shared" si="203"/>
        <v>6602183</v>
      </c>
      <c r="W254" s="549">
        <f t="shared" si="154"/>
        <v>43685444</v>
      </c>
      <c r="X254" s="449">
        <f t="shared" si="203"/>
        <v>6594187</v>
      </c>
      <c r="Y254" s="101">
        <f t="shared" si="203"/>
        <v>7385510</v>
      </c>
      <c r="Z254" s="104">
        <f t="shared" si="203"/>
        <v>6647727</v>
      </c>
      <c r="AA254" s="104">
        <f t="shared" si="203"/>
        <v>8609331</v>
      </c>
      <c r="AB254" s="104">
        <f t="shared" si="203"/>
        <v>8954537</v>
      </c>
      <c r="AC254" s="105">
        <f t="shared" si="203"/>
        <v>8332085</v>
      </c>
      <c r="AD254" s="55"/>
      <c r="AE254" s="168"/>
    </row>
    <row r="255" spans="1:31" x14ac:dyDescent="0.25">
      <c r="A255" s="127"/>
      <c r="B255" s="27"/>
      <c r="C255" s="28"/>
      <c r="D255" s="28"/>
      <c r="E255" s="2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5"/>
    </row>
    <row r="256" spans="1:31" x14ac:dyDescent="0.25">
      <c r="A256" s="127"/>
      <c r="B256" s="27"/>
      <c r="C256" s="24"/>
      <c r="D256" s="24"/>
      <c r="E256" s="28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5"/>
    </row>
    <row r="257" spans="1:30" x14ac:dyDescent="0.25">
      <c r="A257" s="127"/>
      <c r="B257" s="27"/>
      <c r="C257" s="24"/>
      <c r="D257" s="24"/>
      <c r="E257" s="28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V257" s="14"/>
      <c r="W257" s="14"/>
      <c r="X257" s="14"/>
      <c r="Y257" s="14"/>
      <c r="Z257" s="14"/>
      <c r="AA257" s="14"/>
      <c r="AB257" s="14"/>
      <c r="AC257" s="14"/>
      <c r="AD257" s="15"/>
    </row>
    <row r="258" spans="1:30" x14ac:dyDescent="0.25">
      <c r="A258" s="127"/>
      <c r="B258" s="27"/>
      <c r="C258" s="24"/>
      <c r="D258" s="24"/>
      <c r="E258" s="28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5"/>
    </row>
    <row r="259" spans="1:30" x14ac:dyDescent="0.25">
      <c r="A259" s="127"/>
      <c r="B259" s="27"/>
      <c r="C259" s="24"/>
      <c r="D259" s="24"/>
      <c r="E259" s="28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V259" s="14"/>
      <c r="W259" s="14"/>
      <c r="X259" s="14"/>
      <c r="Y259" s="14"/>
      <c r="Z259" s="14"/>
      <c r="AA259" s="14"/>
      <c r="AB259" s="14"/>
      <c r="AC259" s="14"/>
      <c r="AD259" s="15"/>
    </row>
    <row r="260" spans="1:30" x14ac:dyDescent="0.25">
      <c r="A260" s="127"/>
      <c r="B260" s="27"/>
      <c r="C260" s="24"/>
      <c r="D260" s="24"/>
      <c r="E260" s="28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1:30" x14ac:dyDescent="0.25">
      <c r="B261" s="27"/>
      <c r="C261" s="24"/>
      <c r="D261" s="24"/>
      <c r="E261" s="28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V261" s="17"/>
      <c r="W261" s="17"/>
      <c r="X261" s="17"/>
      <c r="Y261" s="168"/>
      <c r="Z261" s="168"/>
      <c r="AA261" s="168"/>
      <c r="AB261" s="168"/>
      <c r="AC261" s="168"/>
      <c r="AD261" s="40"/>
    </row>
    <row r="262" spans="1:30" s="12" customFormat="1" x14ac:dyDescent="0.25">
      <c r="A262" s="128"/>
      <c r="B262" s="27"/>
      <c r="C262" s="24"/>
      <c r="D262" s="24"/>
      <c r="E262" s="28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AD262" s="50"/>
    </row>
    <row r="263" spans="1:30" s="12" customFormat="1" x14ac:dyDescent="0.25">
      <c r="A263" s="128"/>
      <c r="B263" s="27"/>
      <c r="C263" s="24"/>
      <c r="D263" s="24"/>
      <c r="E263" s="28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AD263" s="50"/>
    </row>
    <row r="264" spans="1:30" s="12" customFormat="1" x14ac:dyDescent="0.25">
      <c r="A264" s="128"/>
      <c r="B264" s="27"/>
      <c r="C264" s="24"/>
      <c r="D264" s="24"/>
      <c r="E264" s="28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AD264" s="50"/>
    </row>
    <row r="265" spans="1:30" s="12" customFormat="1" x14ac:dyDescent="0.25">
      <c r="A265" s="128"/>
      <c r="B265" s="27"/>
      <c r="C265" s="24"/>
      <c r="D265" s="24"/>
      <c r="E265" s="28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AD265" s="50"/>
    </row>
    <row r="266" spans="1:30" s="12" customFormat="1" x14ac:dyDescent="0.25">
      <c r="A266" s="128"/>
      <c r="B266" s="27"/>
      <c r="C266" s="24"/>
      <c r="D266" s="24"/>
      <c r="E266" s="28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AD266" s="50"/>
    </row>
    <row r="267" spans="1:30" s="12" customFormat="1" x14ac:dyDescent="0.25">
      <c r="A267" s="128"/>
      <c r="B267" s="27"/>
      <c r="C267" s="28"/>
      <c r="D267" s="28"/>
      <c r="E267" s="2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AD267" s="50"/>
    </row>
    <row r="268" spans="1:30" s="12" customFormat="1" x14ac:dyDescent="0.25">
      <c r="A268" s="128"/>
      <c r="B268" s="27"/>
      <c r="C268" s="24"/>
      <c r="D268" s="24"/>
      <c r="E268" s="28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AD268" s="50"/>
    </row>
    <row r="269" spans="1:30" s="12" customFormat="1" x14ac:dyDescent="0.25">
      <c r="A269" s="128"/>
      <c r="B269" s="27"/>
      <c r="C269" s="24"/>
      <c r="D269" s="24"/>
      <c r="E269" s="28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AD269" s="50"/>
    </row>
    <row r="270" spans="1:30" s="12" customFormat="1" x14ac:dyDescent="0.25">
      <c r="A270" s="128"/>
      <c r="B270" s="27"/>
      <c r="C270" s="24"/>
      <c r="D270" s="24"/>
      <c r="E270" s="28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AD270" s="50"/>
    </row>
    <row r="271" spans="1:30" s="12" customFormat="1" x14ac:dyDescent="0.25">
      <c r="A271" s="128"/>
      <c r="B271" s="27"/>
      <c r="C271" s="24"/>
      <c r="D271" s="24"/>
      <c r="E271" s="28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AD271" s="50"/>
    </row>
    <row r="272" spans="1:30" s="12" customFormat="1" x14ac:dyDescent="0.25">
      <c r="A272" s="128"/>
      <c r="B272" s="27"/>
      <c r="C272" s="24"/>
      <c r="D272" s="24"/>
      <c r="E272" s="28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AD272" s="50"/>
    </row>
    <row r="273" spans="1:30" s="12" customFormat="1" x14ac:dyDescent="0.25">
      <c r="A273" s="128"/>
      <c r="B273" s="27"/>
      <c r="C273" s="24"/>
      <c r="D273" s="24"/>
      <c r="E273" s="28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AD273" s="50"/>
    </row>
    <row r="274" spans="1:30" s="12" customFormat="1" x14ac:dyDescent="0.25">
      <c r="A274" s="128"/>
      <c r="B274" s="27"/>
      <c r="C274" s="24"/>
      <c r="D274" s="24"/>
      <c r="E274" s="28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AD274" s="50"/>
    </row>
    <row r="275" spans="1:30" s="12" customFormat="1" x14ac:dyDescent="0.25">
      <c r="A275" s="128"/>
      <c r="B275" s="27"/>
      <c r="C275" s="24"/>
      <c r="D275" s="24"/>
      <c r="E275" s="28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AD275" s="50"/>
    </row>
    <row r="276" spans="1:30" s="12" customFormat="1" x14ac:dyDescent="0.25">
      <c r="A276" s="128"/>
      <c r="B276" s="27"/>
      <c r="C276" s="24"/>
      <c r="D276" s="24"/>
      <c r="E276" s="28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AD276" s="50"/>
    </row>
    <row r="277" spans="1:30" s="12" customFormat="1" x14ac:dyDescent="0.25">
      <c r="A277" s="128"/>
      <c r="B277" s="27"/>
      <c r="C277" s="24"/>
      <c r="D277" s="24"/>
      <c r="E277" s="28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AD277" s="50"/>
    </row>
    <row r="278" spans="1:30" x14ac:dyDescent="0.25">
      <c r="B278" s="29"/>
      <c r="C278" s="23"/>
      <c r="D278" s="23"/>
      <c r="E278" s="28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</row>
    <row r="279" spans="1:30" x14ac:dyDescent="0.25">
      <c r="B279" s="30"/>
      <c r="C279" s="26"/>
      <c r="D279" s="26"/>
      <c r="E279" s="24"/>
    </row>
    <row r="280" spans="1:30" x14ac:dyDescent="0.25">
      <c r="B280" s="27"/>
      <c r="C280" s="24"/>
      <c r="D280" s="24"/>
      <c r="E280" s="28"/>
    </row>
    <row r="281" spans="1:30" x14ac:dyDescent="0.25">
      <c r="B281" s="27"/>
      <c r="C281" s="28"/>
      <c r="D281" s="28"/>
      <c r="E281" s="24"/>
      <c r="Q281" s="14"/>
      <c r="R281" s="14"/>
      <c r="S281" s="14"/>
      <c r="T281" s="14"/>
      <c r="U281" s="14"/>
    </row>
    <row r="282" spans="1:30" x14ac:dyDescent="0.25">
      <c r="B282" s="27"/>
      <c r="C282" s="24"/>
      <c r="D282" s="24"/>
      <c r="E282" s="28"/>
      <c r="Q282" s="14"/>
      <c r="R282" s="14"/>
      <c r="S282" s="14"/>
      <c r="T282" s="14"/>
      <c r="U282" s="14"/>
    </row>
    <row r="283" spans="1:30" x14ac:dyDescent="0.25">
      <c r="B283" s="27"/>
      <c r="C283" s="24"/>
      <c r="D283" s="24"/>
      <c r="E283" s="28"/>
      <c r="Q283" s="14"/>
      <c r="R283" s="14"/>
      <c r="S283" s="14"/>
      <c r="T283" s="14"/>
      <c r="U283" s="14"/>
    </row>
    <row r="284" spans="1:30" x14ac:dyDescent="0.25">
      <c r="B284" s="27"/>
      <c r="C284" s="24"/>
      <c r="D284" s="24"/>
      <c r="E284" s="28"/>
      <c r="Q284" s="14"/>
      <c r="R284" s="14"/>
      <c r="S284" s="14"/>
      <c r="T284" s="14"/>
      <c r="U284" s="14"/>
    </row>
    <row r="285" spans="1:30" x14ac:dyDescent="0.25">
      <c r="B285" s="27"/>
      <c r="C285" s="24"/>
      <c r="D285" s="24"/>
      <c r="E285" s="28"/>
      <c r="Q285" s="14"/>
      <c r="R285" s="14"/>
      <c r="S285" s="14"/>
      <c r="T285" s="14"/>
      <c r="U285" s="14"/>
    </row>
    <row r="286" spans="1:30" x14ac:dyDescent="0.25">
      <c r="B286" s="27"/>
      <c r="C286" s="28"/>
      <c r="D286" s="28"/>
      <c r="E286" s="2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5"/>
    </row>
    <row r="287" spans="1:30" x14ac:dyDescent="0.25">
      <c r="B287" s="27"/>
      <c r="C287" s="24"/>
      <c r="D287" s="24"/>
      <c r="E287" s="28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5"/>
    </row>
    <row r="288" spans="1:30" x14ac:dyDescent="0.25">
      <c r="B288" s="27"/>
      <c r="C288" s="24"/>
      <c r="D288" s="24"/>
      <c r="E288" s="28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5"/>
    </row>
    <row r="289" spans="1:30" x14ac:dyDescent="0.25">
      <c r="B289" s="27"/>
      <c r="C289" s="28"/>
      <c r="D289" s="28"/>
      <c r="E289" s="2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5"/>
    </row>
    <row r="290" spans="1:30" x14ac:dyDescent="0.25">
      <c r="B290" s="27"/>
      <c r="C290" s="28"/>
      <c r="D290" s="28"/>
      <c r="E290" s="2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5"/>
    </row>
    <row r="291" spans="1:30" x14ac:dyDescent="0.25">
      <c r="B291" s="27"/>
      <c r="C291" s="24"/>
      <c r="D291" s="24"/>
      <c r="E291" s="28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5"/>
    </row>
    <row r="292" spans="1:30" x14ac:dyDescent="0.25">
      <c r="B292" s="27"/>
      <c r="C292" s="24"/>
      <c r="D292" s="24"/>
      <c r="E292" s="28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5"/>
    </row>
    <row r="293" spans="1:30" x14ac:dyDescent="0.25">
      <c r="A293" s="127"/>
      <c r="B293" s="27"/>
      <c r="C293" s="24"/>
      <c r="D293" s="24"/>
      <c r="E293" s="28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5"/>
    </row>
    <row r="294" spans="1:30" x14ac:dyDescent="0.25">
      <c r="A294" s="127"/>
      <c r="B294" s="27"/>
      <c r="C294" s="28"/>
      <c r="D294" s="28"/>
      <c r="E294" s="2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5"/>
    </row>
    <row r="295" spans="1:30" x14ac:dyDescent="0.25">
      <c r="A295" s="127"/>
      <c r="B295" s="27"/>
      <c r="C295" s="24"/>
      <c r="D295" s="24"/>
      <c r="E295" s="28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5"/>
    </row>
    <row r="296" spans="1:30" x14ac:dyDescent="0.25">
      <c r="A296" s="127"/>
      <c r="B296" s="27"/>
      <c r="C296" s="24"/>
      <c r="D296" s="24"/>
      <c r="E296" s="28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5"/>
    </row>
    <row r="297" spans="1:30" x14ac:dyDescent="0.25">
      <c r="A297" s="127"/>
      <c r="B297" s="27"/>
      <c r="C297" s="24"/>
      <c r="D297" s="24"/>
      <c r="E297" s="28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5"/>
    </row>
    <row r="298" spans="1:30" x14ac:dyDescent="0.25">
      <c r="A298" s="127"/>
      <c r="B298" s="27"/>
      <c r="C298" s="24"/>
      <c r="D298" s="24"/>
      <c r="E298" s="28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5"/>
    </row>
    <row r="299" spans="1:30" x14ac:dyDescent="0.25">
      <c r="A299" s="127"/>
      <c r="B299" s="27"/>
      <c r="C299" s="24"/>
      <c r="D299" s="24"/>
      <c r="E299" s="28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5"/>
    </row>
    <row r="300" spans="1:30" x14ac:dyDescent="0.25">
      <c r="A300" s="127"/>
      <c r="B300" s="27"/>
      <c r="C300" s="24"/>
      <c r="D300" s="24"/>
      <c r="E300" s="28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5"/>
    </row>
    <row r="301" spans="1:30" x14ac:dyDescent="0.25">
      <c r="A301" s="127"/>
      <c r="B301" s="27"/>
      <c r="C301" s="24"/>
      <c r="D301" s="24"/>
      <c r="E301" s="28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5"/>
    </row>
    <row r="302" spans="1:30" x14ac:dyDescent="0.25">
      <c r="A302" s="127"/>
      <c r="B302" s="27"/>
      <c r="C302" s="24"/>
      <c r="D302" s="24"/>
      <c r="E302" s="28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5"/>
    </row>
    <row r="303" spans="1:30" x14ac:dyDescent="0.25">
      <c r="A303" s="127"/>
      <c r="B303" s="27"/>
      <c r="C303" s="24"/>
      <c r="D303" s="24"/>
      <c r="E303" s="28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5"/>
    </row>
    <row r="304" spans="1:30" x14ac:dyDescent="0.25">
      <c r="A304" s="127"/>
      <c r="B304" s="27"/>
      <c r="C304" s="24"/>
      <c r="D304" s="24"/>
      <c r="E304" s="28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5"/>
    </row>
    <row r="305" spans="1:30" x14ac:dyDescent="0.25">
      <c r="A305" s="127"/>
      <c r="B305" s="29"/>
      <c r="C305" s="23"/>
      <c r="D305" s="23"/>
      <c r="E305" s="2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5"/>
    </row>
    <row r="306" spans="1:30" x14ac:dyDescent="0.25">
      <c r="A306" s="127"/>
      <c r="B306" s="27"/>
      <c r="C306" s="28"/>
      <c r="D306" s="28"/>
      <c r="E306" s="2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5"/>
    </row>
    <row r="307" spans="1:30" x14ac:dyDescent="0.25">
      <c r="A307" s="127"/>
      <c r="B307" s="27"/>
      <c r="C307" s="28"/>
      <c r="D307" s="28"/>
      <c r="E307" s="2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5"/>
    </row>
    <row r="308" spans="1:30" x14ac:dyDescent="0.25">
      <c r="A308" s="127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5"/>
    </row>
    <row r="309" spans="1:30" x14ac:dyDescent="0.25">
      <c r="A309" s="127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5"/>
    </row>
    <row r="310" spans="1:30" x14ac:dyDescent="0.25">
      <c r="A310" s="127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5"/>
    </row>
    <row r="311" spans="1:30" x14ac:dyDescent="0.25">
      <c r="A311" s="127"/>
      <c r="B311" s="27"/>
      <c r="C311" s="28"/>
      <c r="D311" s="28"/>
      <c r="E311" s="2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5"/>
    </row>
    <row r="312" spans="1:30" x14ac:dyDescent="0.25">
      <c r="A312" s="127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5"/>
    </row>
    <row r="313" spans="1:30" x14ac:dyDescent="0.25">
      <c r="A313" s="127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5"/>
    </row>
    <row r="314" spans="1:30" x14ac:dyDescent="0.25">
      <c r="A314" s="127"/>
      <c r="B314" s="27"/>
      <c r="C314" s="28"/>
      <c r="D314" s="28"/>
      <c r="E314" s="2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5"/>
    </row>
    <row r="315" spans="1:30" x14ac:dyDescent="0.25">
      <c r="A315" s="127"/>
      <c r="B315" s="27"/>
      <c r="C315" s="24"/>
      <c r="D315" s="24"/>
      <c r="E315" s="28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5"/>
    </row>
    <row r="316" spans="1:30" x14ac:dyDescent="0.25">
      <c r="A316" s="127"/>
      <c r="B316" s="27"/>
      <c r="C316" s="24"/>
      <c r="D316" s="24"/>
      <c r="E316" s="28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5"/>
    </row>
    <row r="317" spans="1:30" x14ac:dyDescent="0.25">
      <c r="A317" s="127"/>
      <c r="B317" s="27"/>
      <c r="C317" s="24"/>
      <c r="D317" s="24"/>
      <c r="E317" s="28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5"/>
    </row>
    <row r="318" spans="1:30" x14ac:dyDescent="0.25">
      <c r="A318" s="127"/>
      <c r="B318" s="27"/>
      <c r="C318" s="24"/>
      <c r="D318" s="24"/>
      <c r="E318" s="28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5"/>
    </row>
    <row r="319" spans="1:30" x14ac:dyDescent="0.25">
      <c r="A319" s="127"/>
      <c r="B319" s="27"/>
      <c r="C319" s="24"/>
      <c r="D319" s="24"/>
      <c r="E319" s="28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5"/>
    </row>
    <row r="320" spans="1:30" x14ac:dyDescent="0.25">
      <c r="A320" s="127"/>
      <c r="B320" s="27"/>
      <c r="C320" s="24"/>
      <c r="D320" s="24"/>
      <c r="E320" s="28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5"/>
    </row>
    <row r="321" spans="1:30" x14ac:dyDescent="0.25">
      <c r="A321" s="127"/>
      <c r="B321" s="27"/>
      <c r="C321" s="24"/>
      <c r="D321" s="24"/>
      <c r="E321" s="28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5"/>
    </row>
    <row r="322" spans="1:30" x14ac:dyDescent="0.25">
      <c r="A322" s="127"/>
      <c r="B322" s="27"/>
      <c r="C322" s="28"/>
      <c r="D322" s="28"/>
      <c r="E322" s="2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5"/>
    </row>
    <row r="323" spans="1:30" x14ac:dyDescent="0.25">
      <c r="A323" s="127"/>
      <c r="B323" s="27"/>
      <c r="C323" s="28"/>
      <c r="D323" s="28"/>
      <c r="E323" s="2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5"/>
    </row>
    <row r="324" spans="1:30" x14ac:dyDescent="0.25">
      <c r="A324" s="127"/>
      <c r="B324" s="27"/>
      <c r="C324" s="28"/>
      <c r="D324" s="28"/>
      <c r="E324" s="2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5"/>
    </row>
    <row r="325" spans="1:30" x14ac:dyDescent="0.25">
      <c r="A325" s="127"/>
      <c r="B325" s="27"/>
      <c r="C325" s="28"/>
      <c r="D325" s="28"/>
      <c r="E325" s="2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5"/>
    </row>
    <row r="326" spans="1:30" x14ac:dyDescent="0.25">
      <c r="A326" s="127"/>
      <c r="B326" s="27"/>
      <c r="C326" s="24"/>
      <c r="D326" s="24"/>
      <c r="E326" s="28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5"/>
    </row>
    <row r="327" spans="1:30" x14ac:dyDescent="0.25">
      <c r="A327" s="127"/>
      <c r="B327" s="27"/>
      <c r="C327" s="24"/>
      <c r="D327" s="24"/>
      <c r="E327" s="28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5"/>
    </row>
    <row r="328" spans="1:30" x14ac:dyDescent="0.25">
      <c r="A328" s="127"/>
      <c r="B328" s="27"/>
      <c r="C328" s="24"/>
      <c r="D328" s="24"/>
      <c r="E328" s="28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5"/>
    </row>
    <row r="329" spans="1:30" x14ac:dyDescent="0.25">
      <c r="A329" s="127"/>
      <c r="B329" s="27"/>
      <c r="C329" s="24"/>
      <c r="D329" s="24"/>
      <c r="E329" s="28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5"/>
    </row>
    <row r="330" spans="1:30" x14ac:dyDescent="0.25">
      <c r="A330" s="127"/>
      <c r="B330" s="27"/>
      <c r="C330" s="28"/>
      <c r="D330" s="28"/>
      <c r="E330" s="2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5"/>
    </row>
    <row r="331" spans="1:30" x14ac:dyDescent="0.25">
      <c r="A331" s="127"/>
      <c r="B331" s="27"/>
      <c r="C331" s="24"/>
      <c r="D331" s="24"/>
      <c r="E331" s="28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5"/>
    </row>
    <row r="332" spans="1:30" x14ac:dyDescent="0.25">
      <c r="A332" s="127"/>
      <c r="B332" s="27"/>
      <c r="C332" s="24"/>
      <c r="D332" s="24"/>
      <c r="E332" s="28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5"/>
    </row>
    <row r="333" spans="1:30" x14ac:dyDescent="0.25">
      <c r="A333" s="127"/>
      <c r="B333" s="27"/>
      <c r="C333" s="24"/>
      <c r="D333" s="24"/>
      <c r="E333" s="28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5"/>
    </row>
    <row r="334" spans="1:30" x14ac:dyDescent="0.25">
      <c r="A334" s="127"/>
      <c r="B334" s="27"/>
      <c r="C334" s="24"/>
      <c r="D334" s="24"/>
      <c r="E334" s="28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5"/>
    </row>
    <row r="335" spans="1:30" x14ac:dyDescent="0.25">
      <c r="A335" s="127"/>
      <c r="B335" s="27"/>
      <c r="C335" s="24"/>
      <c r="D335" s="24"/>
      <c r="E335" s="28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5"/>
    </row>
    <row r="336" spans="1:30" x14ac:dyDescent="0.25">
      <c r="A336" s="127"/>
      <c r="B336" s="27"/>
      <c r="C336" s="28"/>
      <c r="D336" s="28"/>
      <c r="E336" s="2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5"/>
    </row>
    <row r="337" spans="1:30" x14ac:dyDescent="0.25">
      <c r="A337" s="127"/>
      <c r="B337" s="27"/>
      <c r="C337" s="28"/>
      <c r="D337" s="28"/>
      <c r="E337" s="2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5"/>
    </row>
    <row r="338" spans="1:30" x14ac:dyDescent="0.25">
      <c r="A338" s="127"/>
      <c r="B338" s="27"/>
      <c r="C338" s="24"/>
      <c r="D338" s="24"/>
      <c r="E338" s="28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5"/>
    </row>
    <row r="339" spans="1:30" x14ac:dyDescent="0.25">
      <c r="A339" s="127"/>
      <c r="B339" s="27"/>
      <c r="C339" s="24"/>
      <c r="D339" s="24"/>
      <c r="E339" s="28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5"/>
    </row>
    <row r="340" spans="1:30" x14ac:dyDescent="0.25">
      <c r="A340" s="127"/>
      <c r="B340" s="27"/>
      <c r="C340" s="24"/>
      <c r="D340" s="24"/>
      <c r="E340" s="28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5"/>
    </row>
    <row r="341" spans="1:30" x14ac:dyDescent="0.25">
      <c r="A341" s="127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5"/>
    </row>
    <row r="342" spans="1:30" x14ac:dyDescent="0.25">
      <c r="A342" s="127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5"/>
    </row>
    <row r="343" spans="1:30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5"/>
    </row>
    <row r="344" spans="1:30" x14ac:dyDescent="0.25">
      <c r="A344" s="127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5"/>
    </row>
    <row r="345" spans="1:30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5"/>
    </row>
    <row r="346" spans="1:30" x14ac:dyDescent="0.25">
      <c r="A346" s="127"/>
      <c r="B346" s="27"/>
      <c r="C346" s="28"/>
      <c r="D346" s="28"/>
      <c r="E346" s="2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5"/>
    </row>
    <row r="347" spans="1:30" x14ac:dyDescent="0.25">
      <c r="A347" s="127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5"/>
    </row>
    <row r="348" spans="1:30" x14ac:dyDescent="0.25">
      <c r="A348" s="127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5"/>
    </row>
    <row r="349" spans="1:30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5"/>
    </row>
    <row r="350" spans="1:30" x14ac:dyDescent="0.25">
      <c r="A350" s="127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5"/>
    </row>
    <row r="351" spans="1:30" x14ac:dyDescent="0.25">
      <c r="A351" s="127"/>
      <c r="B351" s="29"/>
      <c r="C351" s="23"/>
      <c r="D351" s="23"/>
      <c r="E351" s="2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5"/>
    </row>
    <row r="352" spans="1:30" x14ac:dyDescent="0.25">
      <c r="A352" s="127"/>
      <c r="B352" s="27"/>
      <c r="C352" s="28"/>
      <c r="D352" s="28"/>
      <c r="E352" s="2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5"/>
    </row>
    <row r="353" spans="1:30" x14ac:dyDescent="0.25">
      <c r="A353" s="127"/>
      <c r="B353" s="27"/>
      <c r="C353" s="28"/>
      <c r="D353" s="28"/>
      <c r="E353" s="2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5"/>
    </row>
    <row r="354" spans="1:30" x14ac:dyDescent="0.25">
      <c r="A354" s="127"/>
      <c r="B354" s="27"/>
      <c r="C354" s="28"/>
      <c r="D354" s="28"/>
      <c r="E354" s="2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5"/>
    </row>
    <row r="355" spans="1:30" x14ac:dyDescent="0.25">
      <c r="A355" s="127"/>
      <c r="B355" s="27"/>
      <c r="C355" s="28"/>
      <c r="D355" s="28"/>
      <c r="E355" s="2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5"/>
    </row>
    <row r="356" spans="1:30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5"/>
    </row>
    <row r="357" spans="1:30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5"/>
    </row>
    <row r="358" spans="1:30" x14ac:dyDescent="0.25">
      <c r="A358" s="127"/>
      <c r="B358" s="27"/>
      <c r="C358" s="24"/>
      <c r="D358" s="24"/>
      <c r="E358" s="28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5"/>
    </row>
    <row r="359" spans="1:30" x14ac:dyDescent="0.25">
      <c r="A359" s="127"/>
      <c r="B359" s="27"/>
      <c r="C359" s="24"/>
      <c r="D359" s="24"/>
      <c r="E359" s="28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5"/>
    </row>
    <row r="360" spans="1:30" x14ac:dyDescent="0.25">
      <c r="A360" s="127"/>
      <c r="B360" s="27"/>
      <c r="C360" s="24"/>
      <c r="D360" s="24"/>
      <c r="E360" s="28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5"/>
    </row>
    <row r="361" spans="1:30" x14ac:dyDescent="0.25">
      <c r="A361" s="127"/>
      <c r="B361" s="27"/>
      <c r="C361" s="24"/>
      <c r="D361" s="24"/>
      <c r="E361" s="28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5"/>
    </row>
    <row r="362" spans="1:30" x14ac:dyDescent="0.25">
      <c r="A362" s="127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5"/>
    </row>
    <row r="363" spans="1:30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5"/>
    </row>
    <row r="364" spans="1:30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5"/>
    </row>
    <row r="365" spans="1:30" x14ac:dyDescent="0.25">
      <c r="A365" s="127"/>
      <c r="B365" s="27"/>
      <c r="C365" s="28"/>
      <c r="D365" s="28"/>
      <c r="E365" s="2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5"/>
    </row>
    <row r="366" spans="1:30" x14ac:dyDescent="0.25">
      <c r="A366" s="127"/>
      <c r="B366" s="27"/>
      <c r="C366" s="24"/>
      <c r="D366" s="24"/>
      <c r="E366" s="28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5"/>
    </row>
    <row r="367" spans="1:30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5"/>
    </row>
    <row r="368" spans="1:30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5"/>
    </row>
    <row r="369" spans="1:30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5"/>
    </row>
    <row r="370" spans="1:30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5"/>
    </row>
    <row r="371" spans="1:30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5"/>
    </row>
    <row r="372" spans="1:30" x14ac:dyDescent="0.25">
      <c r="A372" s="127"/>
      <c r="B372" s="27"/>
      <c r="C372" s="24"/>
      <c r="D372" s="24"/>
      <c r="E372" s="28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5"/>
    </row>
    <row r="373" spans="1:30" x14ac:dyDescent="0.25">
      <c r="A373" s="127"/>
      <c r="B373" s="27"/>
      <c r="C373" s="24"/>
      <c r="D373" s="24"/>
      <c r="E373" s="28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5"/>
    </row>
    <row r="374" spans="1:30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5"/>
    </row>
    <row r="375" spans="1:30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5"/>
    </row>
    <row r="376" spans="1:30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5"/>
    </row>
    <row r="377" spans="1:30" x14ac:dyDescent="0.25">
      <c r="A377" s="127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5"/>
    </row>
    <row r="378" spans="1:30" x14ac:dyDescent="0.25">
      <c r="A378" s="127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5"/>
    </row>
    <row r="379" spans="1:30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5"/>
    </row>
    <row r="380" spans="1:30" x14ac:dyDescent="0.25">
      <c r="A380" s="127"/>
      <c r="B380" s="27"/>
      <c r="C380" s="28"/>
      <c r="D380" s="28"/>
      <c r="E380" s="2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5"/>
    </row>
    <row r="381" spans="1:30" x14ac:dyDescent="0.25">
      <c r="A381" s="127"/>
      <c r="B381" s="27"/>
      <c r="C381" s="28"/>
      <c r="D381" s="28"/>
      <c r="E381" s="2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5"/>
    </row>
    <row r="382" spans="1:30" x14ac:dyDescent="0.25">
      <c r="A382" s="127"/>
      <c r="B382" s="27"/>
      <c r="C382" s="24"/>
      <c r="D382" s="24"/>
      <c r="E382" s="2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5"/>
    </row>
    <row r="383" spans="1:30" x14ac:dyDescent="0.25">
      <c r="A383" s="127"/>
      <c r="B383" s="27"/>
      <c r="C383" s="24"/>
      <c r="D383" s="24"/>
      <c r="E383" s="28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5"/>
    </row>
    <row r="384" spans="1:30" x14ac:dyDescent="0.25">
      <c r="A384" s="127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5"/>
    </row>
    <row r="385" spans="1:30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5"/>
    </row>
    <row r="386" spans="1:30" x14ac:dyDescent="0.25">
      <c r="A386" s="127"/>
      <c r="B386" s="27"/>
      <c r="C386" s="24"/>
      <c r="D386" s="24"/>
      <c r="E386" s="28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5"/>
    </row>
    <row r="387" spans="1:30" x14ac:dyDescent="0.25">
      <c r="A387" s="127"/>
      <c r="B387" s="27"/>
      <c r="C387" s="24"/>
      <c r="D387" s="24"/>
      <c r="E387" s="28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5"/>
    </row>
    <row r="388" spans="1:30" x14ac:dyDescent="0.25">
      <c r="A388" s="127"/>
      <c r="B388" s="27"/>
      <c r="C388" s="24"/>
      <c r="D388" s="24"/>
      <c r="E388" s="28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5"/>
    </row>
    <row r="389" spans="1:30" x14ac:dyDescent="0.25">
      <c r="A389" s="127"/>
      <c r="B389" s="27"/>
      <c r="C389" s="24"/>
      <c r="D389" s="24"/>
      <c r="E389" s="28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5"/>
    </row>
    <row r="390" spans="1:30" x14ac:dyDescent="0.25">
      <c r="A390" s="127"/>
      <c r="B390" s="27"/>
      <c r="C390" s="24"/>
      <c r="D390" s="24"/>
      <c r="E390" s="28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5"/>
    </row>
    <row r="391" spans="1:30" x14ac:dyDescent="0.25">
      <c r="A391" s="127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5"/>
    </row>
    <row r="392" spans="1:30" x14ac:dyDescent="0.25">
      <c r="A392" s="127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5"/>
    </row>
    <row r="393" spans="1:30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5"/>
    </row>
    <row r="394" spans="1:30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5"/>
    </row>
    <row r="395" spans="1:30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5"/>
    </row>
    <row r="396" spans="1:30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5"/>
    </row>
    <row r="397" spans="1:30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5"/>
    </row>
    <row r="398" spans="1:30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5"/>
    </row>
    <row r="399" spans="1:30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5"/>
    </row>
    <row r="400" spans="1:30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5"/>
    </row>
    <row r="401" spans="1:30" x14ac:dyDescent="0.25">
      <c r="A401" s="127"/>
      <c r="B401" s="27"/>
      <c r="C401" s="24"/>
      <c r="D401" s="24"/>
      <c r="E401" s="28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5"/>
    </row>
    <row r="402" spans="1:30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5"/>
    </row>
    <row r="403" spans="1:30" x14ac:dyDescent="0.25">
      <c r="A403" s="127"/>
      <c r="B403" s="29"/>
      <c r="C403" s="23"/>
      <c r="D403" s="23"/>
      <c r="E403" s="2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5"/>
    </row>
    <row r="404" spans="1:30" x14ac:dyDescent="0.25">
      <c r="A404" s="127"/>
      <c r="B404" s="32"/>
      <c r="C404" s="33"/>
      <c r="D404" s="33"/>
      <c r="E404" s="2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5"/>
    </row>
    <row r="405" spans="1:30" x14ac:dyDescent="0.25">
      <c r="A405" s="127"/>
      <c r="B405" s="34"/>
      <c r="C405" s="35"/>
      <c r="D405" s="35"/>
      <c r="E405" s="36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5"/>
    </row>
    <row r="406" spans="1:30" x14ac:dyDescent="0.25">
      <c r="A406" s="127"/>
      <c r="B406" s="19"/>
      <c r="C406" s="37"/>
      <c r="D406" s="37"/>
      <c r="E406" s="2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V406" s="14"/>
      <c r="W406" s="14"/>
      <c r="X406" s="14"/>
      <c r="Y406" s="14"/>
      <c r="Z406" s="14"/>
      <c r="AA406" s="14"/>
      <c r="AB406" s="14"/>
      <c r="AC406" s="14"/>
      <c r="AD406" s="15"/>
    </row>
    <row r="407" spans="1:30" x14ac:dyDescent="0.25">
      <c r="A407" s="127"/>
      <c r="B407" s="19"/>
      <c r="C407" s="37"/>
      <c r="D407" s="37"/>
      <c r="E407" s="2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V407" s="14"/>
      <c r="W407" s="14"/>
      <c r="X407" s="14"/>
      <c r="Y407" s="14"/>
      <c r="Z407" s="14"/>
      <c r="AA407" s="14"/>
      <c r="AB407" s="14"/>
      <c r="AC407" s="14"/>
      <c r="AD407" s="15"/>
    </row>
    <row r="408" spans="1:30" x14ac:dyDescent="0.25">
      <c r="A408" s="127"/>
      <c r="B408" s="19"/>
      <c r="C408" s="37"/>
      <c r="D408" s="37"/>
      <c r="E408" s="2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V408" s="14"/>
      <c r="W408" s="14"/>
      <c r="X408" s="14"/>
      <c r="Y408" s="14"/>
      <c r="Z408" s="14"/>
      <c r="AA408" s="14"/>
      <c r="AB408" s="14"/>
      <c r="AC408" s="14"/>
      <c r="AD408" s="15"/>
    </row>
    <row r="409" spans="1:30" x14ac:dyDescent="0.25">
      <c r="A409" s="127"/>
      <c r="B409" s="34"/>
      <c r="C409" s="35"/>
      <c r="D409" s="35"/>
      <c r="E409" s="36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V409" s="14"/>
      <c r="W409" s="14"/>
      <c r="X409" s="14"/>
      <c r="Y409" s="14"/>
      <c r="Z409" s="14"/>
      <c r="AA409" s="14"/>
      <c r="AB409" s="14"/>
      <c r="AC409" s="14"/>
      <c r="AD409" s="15"/>
    </row>
    <row r="410" spans="1:30" x14ac:dyDescent="0.25">
      <c r="A410" s="127"/>
      <c r="B410" s="19"/>
      <c r="C410" s="37"/>
      <c r="D410" s="37"/>
      <c r="E410" s="2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V410" s="14"/>
      <c r="W410" s="14"/>
      <c r="X410" s="14"/>
      <c r="Y410" s="14"/>
      <c r="Z410" s="14"/>
      <c r="AA410" s="14"/>
      <c r="AB410" s="14"/>
      <c r="AC410" s="14"/>
      <c r="AD410" s="15"/>
    </row>
    <row r="411" spans="1:30" x14ac:dyDescent="0.25">
      <c r="A411" s="127"/>
      <c r="B411" s="19"/>
      <c r="C411" s="24"/>
      <c r="D411" s="24"/>
      <c r="E411" s="37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</row>
    <row r="412" spans="1:30" x14ac:dyDescent="0.25">
      <c r="A412" s="127"/>
      <c r="B412" s="19"/>
      <c r="C412" s="24"/>
      <c r="D412" s="24"/>
      <c r="E412" s="37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</row>
    <row r="413" spans="1:30" x14ac:dyDescent="0.25">
      <c r="A413" s="127"/>
      <c r="B413" s="19"/>
      <c r="C413" s="24"/>
      <c r="D413" s="24"/>
      <c r="E413" s="37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</row>
    <row r="414" spans="1:30" x14ac:dyDescent="0.25">
      <c r="A414" s="127"/>
      <c r="B414" s="19"/>
      <c r="C414" s="24"/>
      <c r="D414" s="24"/>
      <c r="E414" s="37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</row>
    <row r="415" spans="1:30" x14ac:dyDescent="0.25">
      <c r="A415" s="127"/>
      <c r="B415" s="19"/>
      <c r="C415" s="24"/>
      <c r="D415" s="24"/>
      <c r="E415" s="37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</row>
    <row r="416" spans="1:30" x14ac:dyDescent="0.25">
      <c r="A416" s="127"/>
      <c r="B416" s="19"/>
      <c r="C416" s="24"/>
      <c r="D416" s="24"/>
      <c r="E416" s="37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17"/>
      <c r="R416" s="17"/>
      <c r="S416" s="17"/>
      <c r="T416" s="17"/>
      <c r="U416" s="17"/>
    </row>
    <row r="417" spans="1:30" x14ac:dyDescent="0.25">
      <c r="A417" s="127"/>
      <c r="B417" s="34"/>
      <c r="C417" s="35"/>
      <c r="D417" s="35"/>
      <c r="E417" s="36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</row>
    <row r="418" spans="1:30" x14ac:dyDescent="0.25">
      <c r="A418" s="127"/>
      <c r="B418" s="19"/>
      <c r="C418" s="37"/>
      <c r="D418" s="37"/>
      <c r="E418" s="24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</row>
    <row r="419" spans="1:30" x14ac:dyDescent="0.25">
      <c r="A419" s="127"/>
      <c r="B419" s="19"/>
      <c r="C419" s="37"/>
      <c r="D419" s="37"/>
      <c r="E419" s="24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</row>
    <row r="420" spans="1:30" x14ac:dyDescent="0.25">
      <c r="A420" s="127"/>
      <c r="B420" s="19"/>
      <c r="C420" s="37"/>
      <c r="D420" s="37"/>
      <c r="E420" s="24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</row>
    <row r="421" spans="1:30" x14ac:dyDescent="0.25">
      <c r="B421" s="19"/>
      <c r="C421" s="37"/>
      <c r="D421" s="37"/>
      <c r="E421" s="24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V421" s="17"/>
      <c r="W421" s="17"/>
      <c r="X421" s="17"/>
      <c r="Y421" s="17"/>
      <c r="Z421" s="17"/>
      <c r="AA421" s="17"/>
      <c r="AB421" s="17"/>
      <c r="AC421" s="17"/>
      <c r="AD421" s="40"/>
    </row>
    <row r="422" spans="1:30" s="12" customFormat="1" x14ac:dyDescent="0.25">
      <c r="A422" s="128"/>
      <c r="B422" s="19"/>
      <c r="C422" s="37"/>
      <c r="D422" s="37"/>
      <c r="E422" s="24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AD422" s="50"/>
    </row>
    <row r="423" spans="1:30" s="12" customFormat="1" x14ac:dyDescent="0.25">
      <c r="A423" s="128"/>
      <c r="B423" s="32"/>
      <c r="C423" s="33"/>
      <c r="D423" s="33"/>
      <c r="E423" s="24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AD423" s="50"/>
    </row>
    <row r="424" spans="1:30" s="12" customFormat="1" x14ac:dyDescent="0.25">
      <c r="A424" s="128"/>
      <c r="B424" s="19"/>
      <c r="C424" s="37"/>
      <c r="D424" s="37"/>
      <c r="E424" s="24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AD424" s="50"/>
    </row>
    <row r="425" spans="1:30" s="12" customFormat="1" x14ac:dyDescent="0.25">
      <c r="A425" s="128"/>
      <c r="B425" s="19"/>
      <c r="C425" s="37"/>
      <c r="D425" s="37"/>
      <c r="E425" s="24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AD425" s="50"/>
    </row>
    <row r="426" spans="1:30" s="12" customFormat="1" x14ac:dyDescent="0.25">
      <c r="A426" s="128"/>
      <c r="B426" s="19"/>
      <c r="C426" s="37"/>
      <c r="D426" s="37"/>
      <c r="E426" s="24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AD426" s="50"/>
    </row>
    <row r="427" spans="1:30" s="12" customFormat="1" x14ac:dyDescent="0.25">
      <c r="A427" s="128"/>
      <c r="B427" s="19"/>
      <c r="C427" s="37"/>
      <c r="D427" s="37"/>
      <c r="E427" s="24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AD427" s="50"/>
    </row>
    <row r="428" spans="1:30" s="12" customFormat="1" x14ac:dyDescent="0.25">
      <c r="A428" s="128"/>
      <c r="B428" s="19"/>
      <c r="C428" s="37"/>
      <c r="D428" s="37"/>
      <c r="E428" s="24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AD428" s="50"/>
    </row>
    <row r="429" spans="1:30" s="12" customFormat="1" x14ac:dyDescent="0.25">
      <c r="A429" s="128"/>
      <c r="B429" s="19"/>
      <c r="C429" s="37"/>
      <c r="D429" s="37"/>
      <c r="E429" s="24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AD429" s="50"/>
    </row>
  </sheetData>
  <mergeCells count="231">
    <mergeCell ref="Q2:AC3"/>
    <mergeCell ref="J2:J4"/>
    <mergeCell ref="D16:E16"/>
    <mergeCell ref="D17:E17"/>
    <mergeCell ref="O3:O4"/>
    <mergeCell ref="F2:F4"/>
    <mergeCell ref="D18:E18"/>
    <mergeCell ref="D19:E19"/>
    <mergeCell ref="D20:E20"/>
    <mergeCell ref="L2:L4"/>
    <mergeCell ref="M2:P2"/>
    <mergeCell ref="M3:M4"/>
    <mergeCell ref="P3:P4"/>
    <mergeCell ref="N3:N4"/>
    <mergeCell ref="D21:E21"/>
    <mergeCell ref="C5:E5"/>
    <mergeCell ref="C6:E6"/>
    <mergeCell ref="C9:E9"/>
    <mergeCell ref="C13:E13"/>
    <mergeCell ref="C14:E14"/>
    <mergeCell ref="C15:E15"/>
    <mergeCell ref="K2:K4"/>
    <mergeCell ref="G2:G4"/>
    <mergeCell ref="B2:E4"/>
    <mergeCell ref="H2:H4"/>
    <mergeCell ref="I2:I4"/>
    <mergeCell ref="D28:E28"/>
    <mergeCell ref="D29:E29"/>
    <mergeCell ref="D30:E30"/>
    <mergeCell ref="D31:E31"/>
    <mergeCell ref="D32:E32"/>
    <mergeCell ref="D33:E33"/>
    <mergeCell ref="D22:E22"/>
    <mergeCell ref="D23:E23"/>
    <mergeCell ref="D24:E24"/>
    <mergeCell ref="D25:E25"/>
    <mergeCell ref="C26:E26"/>
    <mergeCell ref="D27:E27"/>
    <mergeCell ref="D40:E40"/>
    <mergeCell ref="D41:E41"/>
    <mergeCell ref="D42:E42"/>
    <mergeCell ref="D43:E43"/>
    <mergeCell ref="D44:E44"/>
    <mergeCell ref="D45:E45"/>
    <mergeCell ref="D34:E34"/>
    <mergeCell ref="D35:E35"/>
    <mergeCell ref="D36:E36"/>
    <mergeCell ref="C37:E37"/>
    <mergeCell ref="D38:E38"/>
    <mergeCell ref="D39:E39"/>
    <mergeCell ref="D52:E52"/>
    <mergeCell ref="D53:E53"/>
    <mergeCell ref="D54:E54"/>
    <mergeCell ref="D55:E55"/>
    <mergeCell ref="D56:E56"/>
    <mergeCell ref="D57:E57"/>
    <mergeCell ref="D46:E46"/>
    <mergeCell ref="D47:E47"/>
    <mergeCell ref="C48:E48"/>
    <mergeCell ref="C49:E49"/>
    <mergeCell ref="C50:E50"/>
    <mergeCell ref="C51:E51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C62:E62"/>
    <mergeCell ref="D63:E63"/>
    <mergeCell ref="D76:E76"/>
    <mergeCell ref="D77:E77"/>
    <mergeCell ref="D78:E78"/>
    <mergeCell ref="D79:E79"/>
    <mergeCell ref="D80:E80"/>
    <mergeCell ref="D81:E81"/>
    <mergeCell ref="D70:E70"/>
    <mergeCell ref="D71:E71"/>
    <mergeCell ref="D72:E72"/>
    <mergeCell ref="C73:E73"/>
    <mergeCell ref="D74:E74"/>
    <mergeCell ref="D75:E75"/>
    <mergeCell ref="C90:E90"/>
    <mergeCell ref="D91:E91"/>
    <mergeCell ref="D92:E92"/>
    <mergeCell ref="D93:E93"/>
    <mergeCell ref="D94:E94"/>
    <mergeCell ref="C95:E95"/>
    <mergeCell ref="D82:E82"/>
    <mergeCell ref="D83:E83"/>
    <mergeCell ref="C84:E84"/>
    <mergeCell ref="C85:E85"/>
    <mergeCell ref="C88:E88"/>
    <mergeCell ref="C89:E89"/>
    <mergeCell ref="D110:E110"/>
    <mergeCell ref="D111:E111"/>
    <mergeCell ref="D112:E112"/>
    <mergeCell ref="D113:E113"/>
    <mergeCell ref="D114:E114"/>
    <mergeCell ref="D115:E115"/>
    <mergeCell ref="D97:E97"/>
    <mergeCell ref="D98:E98"/>
    <mergeCell ref="C106:E106"/>
    <mergeCell ref="D107:E107"/>
    <mergeCell ref="D108:E108"/>
    <mergeCell ref="D109:E109"/>
    <mergeCell ref="D122:E122"/>
    <mergeCell ref="D123:E123"/>
    <mergeCell ref="D124:E124"/>
    <mergeCell ref="C125:E125"/>
    <mergeCell ref="D126:E126"/>
    <mergeCell ref="D128:E128"/>
    <mergeCell ref="D116:E116"/>
    <mergeCell ref="D117:E117"/>
    <mergeCell ref="D118:E118"/>
    <mergeCell ref="C119:E119"/>
    <mergeCell ref="C120:E120"/>
    <mergeCell ref="C121:E121"/>
    <mergeCell ref="D136:E136"/>
    <mergeCell ref="D137:E137"/>
    <mergeCell ref="C138:E138"/>
    <mergeCell ref="C141:E141"/>
    <mergeCell ref="C142:E142"/>
    <mergeCell ref="C143:E143"/>
    <mergeCell ref="C130:E130"/>
    <mergeCell ref="D131:E131"/>
    <mergeCell ref="D132:E132"/>
    <mergeCell ref="D133:E133"/>
    <mergeCell ref="D134:E134"/>
    <mergeCell ref="D135:E135"/>
    <mergeCell ref="D152:E152"/>
    <mergeCell ref="D153:E153"/>
    <mergeCell ref="C154:E154"/>
    <mergeCell ref="C155:E155"/>
    <mergeCell ref="C156:E156"/>
    <mergeCell ref="D157:E157"/>
    <mergeCell ref="C146:E146"/>
    <mergeCell ref="D147:E147"/>
    <mergeCell ref="D148:E148"/>
    <mergeCell ref="C149:E149"/>
    <mergeCell ref="C150:E150"/>
    <mergeCell ref="D151:E151"/>
    <mergeCell ref="C164:E164"/>
    <mergeCell ref="C165:E165"/>
    <mergeCell ref="C166:E166"/>
    <mergeCell ref="C167:E167"/>
    <mergeCell ref="C168:E168"/>
    <mergeCell ref="D169:E169"/>
    <mergeCell ref="D158:E158"/>
    <mergeCell ref="C159:E159"/>
    <mergeCell ref="C160:E160"/>
    <mergeCell ref="D161:E161"/>
    <mergeCell ref="D162:E162"/>
    <mergeCell ref="C163:E163"/>
    <mergeCell ref="D176:E176"/>
    <mergeCell ref="D177:E177"/>
    <mergeCell ref="C178:E178"/>
    <mergeCell ref="D179:E179"/>
    <mergeCell ref="D180:E180"/>
    <mergeCell ref="D181:E181"/>
    <mergeCell ref="D170:E170"/>
    <mergeCell ref="D171:E171"/>
    <mergeCell ref="D172:E172"/>
    <mergeCell ref="D173:E173"/>
    <mergeCell ref="D174:E174"/>
    <mergeCell ref="D175:E175"/>
    <mergeCell ref="D188:E188"/>
    <mergeCell ref="D189:E189"/>
    <mergeCell ref="C190:E190"/>
    <mergeCell ref="C191:E191"/>
    <mergeCell ref="C192:E192"/>
    <mergeCell ref="C193:E193"/>
    <mergeCell ref="D182:E182"/>
    <mergeCell ref="D183:E183"/>
    <mergeCell ref="D184:E184"/>
    <mergeCell ref="D185:E185"/>
    <mergeCell ref="D186:E186"/>
    <mergeCell ref="D187:E187"/>
    <mergeCell ref="D200:E200"/>
    <mergeCell ref="D201:E201"/>
    <mergeCell ref="D202:E202"/>
    <mergeCell ref="D203:E203"/>
    <mergeCell ref="C204:E204"/>
    <mergeCell ref="D205:E205"/>
    <mergeCell ref="C194:E194"/>
    <mergeCell ref="D195:E195"/>
    <mergeCell ref="D196:E196"/>
    <mergeCell ref="D197:E197"/>
    <mergeCell ref="D198:E198"/>
    <mergeCell ref="D199:E199"/>
    <mergeCell ref="D212:E212"/>
    <mergeCell ref="D213:E213"/>
    <mergeCell ref="D214:E214"/>
    <mergeCell ref="D215:E215"/>
    <mergeCell ref="C216:E216"/>
    <mergeCell ref="C217:E217"/>
    <mergeCell ref="D206:E206"/>
    <mergeCell ref="D207:E207"/>
    <mergeCell ref="D208:E208"/>
    <mergeCell ref="D209:E209"/>
    <mergeCell ref="D210:E210"/>
    <mergeCell ref="D211:E211"/>
    <mergeCell ref="D231:E231"/>
    <mergeCell ref="D232:E232"/>
    <mergeCell ref="C233:E233"/>
    <mergeCell ref="C234:E234"/>
    <mergeCell ref="C235:E235"/>
    <mergeCell ref="C241:E241"/>
    <mergeCell ref="C218:E218"/>
    <mergeCell ref="D219:E219"/>
    <mergeCell ref="D220:E220"/>
    <mergeCell ref="D221:E221"/>
    <mergeCell ref="C222:E222"/>
    <mergeCell ref="C230:E230"/>
    <mergeCell ref="B254:E254"/>
    <mergeCell ref="C248:E248"/>
    <mergeCell ref="C249:E249"/>
    <mergeCell ref="C250:E250"/>
    <mergeCell ref="C251:E251"/>
    <mergeCell ref="C252:E252"/>
    <mergeCell ref="C253:E253"/>
    <mergeCell ref="C242:E242"/>
    <mergeCell ref="C243:E243"/>
    <mergeCell ref="D244:E244"/>
    <mergeCell ref="D245:E245"/>
    <mergeCell ref="C246:E246"/>
    <mergeCell ref="C247:E247"/>
  </mergeCells>
  <pageMargins left="0.25" right="0.25" top="0.75" bottom="0.75" header="0.3" footer="0.3"/>
  <pageSetup paperSize="9" scale="81" orientation="portrait" horizontalDpi="4294967293" r:id="rId1"/>
  <headerFooter>
    <oddHeader>&amp;C&amp;"Times New Roman,Félkövér"&amp;12Szári Napsugár Kindergarten Óvoda bevételei - 2017. év</oddHeader>
  </headerFooter>
  <colBreaks count="1" manualBreakCount="1">
    <brk id="12" max="253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A719"/>
  <sheetViews>
    <sheetView workbookViewId="0">
      <pane xSplit="5" ySplit="4" topLeftCell="F37" activePane="bottomRight" state="frozen"/>
      <selection pane="topRight" activeCell="F1" sqref="F1"/>
      <selection pane="bottomLeft" activeCell="A5" sqref="A5"/>
      <selection pane="bottomRight" activeCell="K257" sqref="K25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2.85546875" style="12" customWidth="1"/>
    <col min="13" max="17" width="10.140625" style="12" bestFit="1" customWidth="1"/>
    <col min="18" max="18" width="11.28515625" style="12" bestFit="1" customWidth="1"/>
    <col min="19" max="19" width="11.85546875" style="12" bestFit="1" customWidth="1"/>
    <col min="20" max="24" width="10.140625" style="12" bestFit="1" customWidth="1"/>
    <col min="25" max="25" width="11.28515625" style="12" bestFit="1" customWidth="1"/>
    <col min="26" max="26" width="9.140625" style="17"/>
    <col min="27" max="27" width="10.42578125" style="17" bestFit="1" customWidth="1"/>
    <col min="28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7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0" t="s">
        <v>1119</v>
      </c>
      <c r="M2" s="774" t="s">
        <v>1121</v>
      </c>
      <c r="N2" s="775"/>
      <c r="O2" s="775"/>
      <c r="P2" s="775"/>
      <c r="Q2" s="775"/>
      <c r="R2" s="775"/>
      <c r="S2" s="775"/>
      <c r="T2" s="775"/>
      <c r="U2" s="775"/>
      <c r="V2" s="775"/>
      <c r="W2" s="775"/>
      <c r="X2" s="775"/>
      <c r="Y2" s="828"/>
    </row>
    <row r="3" spans="1:27" ht="22.5" customHeight="1" x14ac:dyDescent="0.25">
      <c r="B3" s="776"/>
      <c r="C3" s="777"/>
      <c r="D3" s="777"/>
      <c r="E3" s="777"/>
      <c r="F3" s="776"/>
      <c r="G3" s="776"/>
      <c r="H3" s="776"/>
      <c r="I3" s="776"/>
      <c r="J3" s="794"/>
      <c r="K3" s="794"/>
      <c r="L3" s="891"/>
      <c r="M3" s="898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1"/>
    </row>
    <row r="4" spans="1:27" ht="21" customHeight="1" thickBot="1" x14ac:dyDescent="0.3">
      <c r="B4" s="778"/>
      <c r="C4" s="779"/>
      <c r="D4" s="779"/>
      <c r="E4" s="779"/>
      <c r="F4" s="778"/>
      <c r="G4" s="778"/>
      <c r="H4" s="778"/>
      <c r="I4" s="778"/>
      <c r="J4" s="795"/>
      <c r="K4" s="795"/>
      <c r="L4" s="892"/>
      <c r="M4" s="238" t="s">
        <v>593</v>
      </c>
      <c r="N4" s="64" t="s">
        <v>594</v>
      </c>
      <c r="O4" s="64" t="s">
        <v>595</v>
      </c>
      <c r="P4" s="64" t="s">
        <v>596</v>
      </c>
      <c r="Q4" s="353" t="s">
        <v>597</v>
      </c>
      <c r="R4" s="494" t="s">
        <v>598</v>
      </c>
      <c r="S4" s="483" t="s">
        <v>1094</v>
      </c>
      <c r="T4" s="505" t="s">
        <v>599</v>
      </c>
      <c r="U4" s="81" t="s">
        <v>600</v>
      </c>
      <c r="V4" s="590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>Óvoda!F5+Étkeztetés!F5</f>
        <v>58111115</v>
      </c>
      <c r="G5" s="363">
        <f>Óvoda!G5+Étkeztetés!G5</f>
        <v>58111115</v>
      </c>
      <c r="H5" s="363">
        <f>Óvoda!H5+Étkeztetés!H5</f>
        <v>57092403</v>
      </c>
      <c r="I5" s="363">
        <f>Óvoda!I5+Étkeztetés!I5</f>
        <v>57387911</v>
      </c>
      <c r="J5" s="517">
        <f>Óvoda!J5+Étkeztetés!J5</f>
        <v>57252041.799999997</v>
      </c>
      <c r="K5" s="517">
        <f>Óvoda!K5+Étkeztetés!K5</f>
        <v>57073864.799999997</v>
      </c>
      <c r="L5" s="425">
        <f>Óvoda!L5+Étkeztetés!L5</f>
        <v>57066402.799999997</v>
      </c>
      <c r="M5" s="87">
        <f>Óvoda!P5+Étkeztetés!O5</f>
        <v>3778920</v>
      </c>
      <c r="N5" s="85">
        <f>Óvoda!Q5+Étkeztetés!P5</f>
        <v>4737239</v>
      </c>
      <c r="O5" s="85">
        <f>Óvoda!R5+Étkeztetés!Q5</f>
        <v>4803875</v>
      </c>
      <c r="P5" s="85">
        <f>Óvoda!S5+Étkeztetés!R5</f>
        <v>4909983</v>
      </c>
      <c r="Q5" s="88">
        <f>Óvoda!T5+Étkeztetés!S5</f>
        <v>4838775</v>
      </c>
      <c r="R5" s="495">
        <f>Óvoda!U5+Étkeztetés!T5</f>
        <v>4857644</v>
      </c>
      <c r="S5" s="484">
        <f>Óvoda!V5+Étkeztetés!U5</f>
        <v>27926436</v>
      </c>
      <c r="T5" s="409">
        <f>Óvoda!W5+Étkeztetés!V5</f>
        <v>4850268</v>
      </c>
      <c r="U5" s="85">
        <f>Óvoda!X5+Étkeztetés!W5</f>
        <v>4692106</v>
      </c>
      <c r="V5" s="88">
        <f>Óvoda!Y5+Étkeztetés!X5</f>
        <v>4673941</v>
      </c>
      <c r="W5" s="88">
        <f>Óvoda!Z5+Étkeztetés!Y5</f>
        <v>4931210</v>
      </c>
      <c r="X5" s="88">
        <f>Óvoda!AA5+Étkeztetés!Z5</f>
        <v>4743693.8</v>
      </c>
      <c r="Y5" s="89">
        <f>Óvoda!AB5+Étkeztetés!AA5</f>
        <v>5248748</v>
      </c>
      <c r="AA5" s="190"/>
    </row>
    <row r="6" spans="1:27" x14ac:dyDescent="0.25">
      <c r="B6" s="122" t="s">
        <v>609</v>
      </c>
      <c r="C6" s="772" t="s">
        <v>120</v>
      </c>
      <c r="D6" s="773"/>
      <c r="E6" s="773"/>
      <c r="F6" s="364">
        <f>Óvoda!F6+Étkeztetés!F6</f>
        <v>57809865</v>
      </c>
      <c r="G6" s="364">
        <f>Óvoda!G6+Étkeztetés!G6</f>
        <v>57700787</v>
      </c>
      <c r="H6" s="364">
        <f>Óvoda!H6+Étkeztetés!H6</f>
        <v>56638203</v>
      </c>
      <c r="I6" s="364">
        <f>Óvoda!I6+Étkeztetés!I6</f>
        <v>56933711</v>
      </c>
      <c r="J6" s="518">
        <f>Óvoda!J6+Étkeztetés!J6</f>
        <v>56797841.799999997</v>
      </c>
      <c r="K6" s="518">
        <f>Óvoda!K6+Étkeztetés!K6</f>
        <v>56710664.799999997</v>
      </c>
      <c r="L6" s="426">
        <f>Óvoda!L6+Étkeztetés!L6</f>
        <v>56703202.799999997</v>
      </c>
      <c r="M6" s="119">
        <f>Óvoda!P6+Étkeztetés!O6</f>
        <v>3730920</v>
      </c>
      <c r="N6" s="117">
        <f>Óvoda!Q6+Étkeztetés!P6</f>
        <v>4701239</v>
      </c>
      <c r="O6" s="117">
        <f>Óvoda!R6+Étkeztetés!Q6</f>
        <v>4803875</v>
      </c>
      <c r="P6" s="117">
        <f>Óvoda!S6+Étkeztetés!R6</f>
        <v>4882983</v>
      </c>
      <c r="Q6" s="120">
        <f>Óvoda!T6+Étkeztetés!S6</f>
        <v>4811775</v>
      </c>
      <c r="R6" s="496">
        <f>Óvoda!U6+Étkeztetés!T6</f>
        <v>4809644</v>
      </c>
      <c r="S6" s="485">
        <f>Óvoda!V6+Étkeztetés!U6</f>
        <v>27740436</v>
      </c>
      <c r="T6" s="410">
        <f>Óvoda!W6+Étkeztetés!V6</f>
        <v>4691068</v>
      </c>
      <c r="U6" s="117">
        <f>Óvoda!X6+Étkeztetés!W6</f>
        <v>4692106</v>
      </c>
      <c r="V6" s="120">
        <f>Óvoda!Y6+Étkeztetés!X6</f>
        <v>4673941</v>
      </c>
      <c r="W6" s="120">
        <f>Óvoda!Z6+Étkeztetés!Y6</f>
        <v>4931210</v>
      </c>
      <c r="X6" s="120">
        <f>Óvoda!AA6+Étkeztetés!Z6</f>
        <v>4725693.8</v>
      </c>
      <c r="Y6" s="121">
        <f>Óvoda!AB6+Étkeztetés!AA6</f>
        <v>5248748</v>
      </c>
      <c r="AA6" s="190"/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Óvoda!F7+Étkeztetés!F7</f>
        <v>56126776</v>
      </c>
      <c r="G7" s="365">
        <f>Óvoda!G7+Étkeztetés!G7</f>
        <v>55983246</v>
      </c>
      <c r="H7" s="365">
        <f>Óvoda!H7+Étkeztetés!H7</f>
        <v>55694603</v>
      </c>
      <c r="I7" s="365">
        <f>Óvoda!I7+Étkeztetés!I7</f>
        <v>55989287</v>
      </c>
      <c r="J7" s="519">
        <f>Óvoda!J7+Étkeztetés!J7</f>
        <v>55853417.799999997</v>
      </c>
      <c r="K7" s="519">
        <f>Óvoda!K7+Étkeztetés!K7</f>
        <v>55837732.799999997</v>
      </c>
      <c r="L7" s="427">
        <f>Óvoda!L7+Étkeztetés!L7</f>
        <v>55830394.799999997</v>
      </c>
      <c r="M7" s="172">
        <f>Óvoda!P7+Étkeztetés!O7</f>
        <v>3697231</v>
      </c>
      <c r="N7" s="173">
        <f>Óvoda!Q7+Étkeztetés!P7</f>
        <v>4663234</v>
      </c>
      <c r="O7" s="173">
        <f>Óvoda!R7+Étkeztetés!Q7</f>
        <v>4747976</v>
      </c>
      <c r="P7" s="173">
        <f>Óvoda!S7+Étkeztetés!R7</f>
        <v>4785204</v>
      </c>
      <c r="Q7" s="174">
        <f>Óvoda!T7+Étkeztetés!S7</f>
        <v>4748586</v>
      </c>
      <c r="R7" s="497">
        <f>Óvoda!U7+Étkeztetés!T7</f>
        <v>4729305</v>
      </c>
      <c r="S7" s="486">
        <f>Óvoda!V7+Étkeztetés!U7</f>
        <v>27371536</v>
      </c>
      <c r="T7" s="411">
        <f>Óvoda!W7+Étkeztetés!V7</f>
        <v>4618168</v>
      </c>
      <c r="U7" s="173">
        <f>Óvoda!X7+Étkeztetés!W7</f>
        <v>4625606</v>
      </c>
      <c r="V7" s="174">
        <f>Óvoda!Y7+Étkeztetés!X7</f>
        <v>4625621</v>
      </c>
      <c r="W7" s="174">
        <f>Óvoda!Z7+Étkeztetés!Y7</f>
        <v>4887370</v>
      </c>
      <c r="X7" s="174">
        <f>Óvoda!AA7+Étkeztetés!Z7</f>
        <v>4669494.8</v>
      </c>
      <c r="Y7" s="175">
        <f>Óvoda!AB7+Étkeztetés!AA7</f>
        <v>5032599</v>
      </c>
      <c r="AA7" s="190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>Óvoda!F8+Étkeztetés!F10</f>
        <v>0</v>
      </c>
      <c r="G8" s="365">
        <f>Óvoda!G8+Étkeztetés!G10</f>
        <v>0</v>
      </c>
      <c r="H8" s="365">
        <f>Óvoda!H8+Étkeztetés!H10</f>
        <v>0</v>
      </c>
      <c r="I8" s="365">
        <f>Óvoda!I8+Étkeztetés!I10</f>
        <v>0</v>
      </c>
      <c r="J8" s="519">
        <f>Óvoda!J8+Étkeztetés!J10</f>
        <v>0</v>
      </c>
      <c r="K8" s="519">
        <f>Óvoda!K8+Étkeztetés!K10</f>
        <v>0</v>
      </c>
      <c r="L8" s="427">
        <f>Óvoda!L8+Étkeztetés!L10</f>
        <v>0</v>
      </c>
      <c r="M8" s="172">
        <f>Óvoda!P8+Étkeztetés!O10</f>
        <v>0</v>
      </c>
      <c r="N8" s="173">
        <f>Óvoda!Q8+Étkeztetés!P10</f>
        <v>0</v>
      </c>
      <c r="O8" s="173">
        <f>Óvoda!R8+Étkeztetés!Q10</f>
        <v>0</v>
      </c>
      <c r="P8" s="173">
        <f>Óvoda!S8+Étkeztetés!R10</f>
        <v>0</v>
      </c>
      <c r="Q8" s="174">
        <f>Óvoda!T8+Étkeztetés!S10</f>
        <v>0</v>
      </c>
      <c r="R8" s="497">
        <f>Óvoda!U8+Étkeztetés!T10</f>
        <v>0</v>
      </c>
      <c r="S8" s="486">
        <f>Óvoda!V8+Étkeztetés!U10</f>
        <v>0</v>
      </c>
      <c r="T8" s="411">
        <f>Óvoda!W8+Étkeztetés!V10</f>
        <v>0</v>
      </c>
      <c r="U8" s="173">
        <f>Óvoda!X8+Étkeztetés!W10</f>
        <v>0</v>
      </c>
      <c r="V8" s="174">
        <f>Óvoda!Y8+Étkeztetés!X10</f>
        <v>0</v>
      </c>
      <c r="W8" s="174">
        <f>Óvoda!Z8+Étkeztetés!Y10</f>
        <v>0</v>
      </c>
      <c r="X8" s="174">
        <f>Óvoda!AA8+Étkeztetés!Z10</f>
        <v>0</v>
      </c>
      <c r="Y8" s="175">
        <f>Óvoda!AB8+Étkeztetés!AA10</f>
        <v>0</v>
      </c>
      <c r="AA8" s="190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>Óvoda!F9+Étkeztetés!F11</f>
        <v>0</v>
      </c>
      <c r="G9" s="365">
        <f>Óvoda!G9+Étkeztetés!G11</f>
        <v>0</v>
      </c>
      <c r="H9" s="365">
        <f>Óvoda!H9+Étkeztetés!H11</f>
        <v>0</v>
      </c>
      <c r="I9" s="365">
        <f>Óvoda!I9+Étkeztetés!I11</f>
        <v>0</v>
      </c>
      <c r="J9" s="519">
        <f>Óvoda!J9+Étkeztetés!J11</f>
        <v>0</v>
      </c>
      <c r="K9" s="519">
        <f>Óvoda!K9+Étkeztetés!K11</f>
        <v>0</v>
      </c>
      <c r="L9" s="427">
        <f>Óvoda!L9+Étkeztetés!L11</f>
        <v>0</v>
      </c>
      <c r="M9" s="172">
        <f>Óvoda!P9+Étkeztetés!O11</f>
        <v>0</v>
      </c>
      <c r="N9" s="173">
        <f>Óvoda!Q9+Étkeztetés!P11</f>
        <v>0</v>
      </c>
      <c r="O9" s="173">
        <f>Óvoda!R9+Étkeztetés!Q11</f>
        <v>0</v>
      </c>
      <c r="P9" s="173">
        <f>Óvoda!S9+Étkeztetés!R11</f>
        <v>0</v>
      </c>
      <c r="Q9" s="174">
        <f>Óvoda!T9+Étkeztetés!S11</f>
        <v>0</v>
      </c>
      <c r="R9" s="497">
        <f>Óvoda!U9+Étkeztetés!T11</f>
        <v>0</v>
      </c>
      <c r="S9" s="486">
        <f>Óvoda!V9+Étkeztetés!U11</f>
        <v>0</v>
      </c>
      <c r="T9" s="411">
        <f>Óvoda!W9+Étkeztetés!V11</f>
        <v>0</v>
      </c>
      <c r="U9" s="173">
        <f>Óvoda!X9+Étkeztetés!W11</f>
        <v>0</v>
      </c>
      <c r="V9" s="174">
        <f>Óvoda!Y9+Étkeztetés!X11</f>
        <v>0</v>
      </c>
      <c r="W9" s="174">
        <f>Óvoda!Z9+Étkeztetés!Y11</f>
        <v>0</v>
      </c>
      <c r="X9" s="174">
        <f>Óvoda!AA9+Étkeztetés!Z11</f>
        <v>0</v>
      </c>
      <c r="Y9" s="175">
        <f>Óvoda!AB9+Étkeztetés!AA11</f>
        <v>0</v>
      </c>
      <c r="AA9" s="190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>Óvoda!F10+Étkeztetés!F12</f>
        <v>0</v>
      </c>
      <c r="G10" s="365">
        <f>Óvoda!G10+Étkeztetés!G12</f>
        <v>0</v>
      </c>
      <c r="H10" s="365">
        <f>Óvoda!H10+Étkeztetés!H12</f>
        <v>0</v>
      </c>
      <c r="I10" s="365">
        <f>Óvoda!I10+Étkeztetés!I12</f>
        <v>0</v>
      </c>
      <c r="J10" s="519">
        <f>Óvoda!J10+Étkeztetés!J12</f>
        <v>0</v>
      </c>
      <c r="K10" s="519">
        <f>Óvoda!K10+Étkeztetés!K12</f>
        <v>0</v>
      </c>
      <c r="L10" s="427">
        <f>Óvoda!L10+Étkeztetés!L12</f>
        <v>0</v>
      </c>
      <c r="M10" s="172">
        <f>Óvoda!P10+Étkeztetés!O12</f>
        <v>0</v>
      </c>
      <c r="N10" s="173">
        <f>Óvoda!Q10+Étkeztetés!P12</f>
        <v>0</v>
      </c>
      <c r="O10" s="173">
        <f>Óvoda!R10+Étkeztetés!Q12</f>
        <v>0</v>
      </c>
      <c r="P10" s="173">
        <f>Óvoda!S10+Étkeztetés!R12</f>
        <v>0</v>
      </c>
      <c r="Q10" s="174">
        <f>Óvoda!T10+Étkeztetés!S12</f>
        <v>0</v>
      </c>
      <c r="R10" s="497">
        <f>Óvoda!U10+Étkeztetés!T12</f>
        <v>0</v>
      </c>
      <c r="S10" s="486">
        <f>Óvoda!V10+Étkeztetés!U12</f>
        <v>0</v>
      </c>
      <c r="T10" s="411">
        <f>Óvoda!W10+Étkeztetés!V12</f>
        <v>0</v>
      </c>
      <c r="U10" s="173">
        <f>Óvoda!X10+Étkeztetés!W12</f>
        <v>0</v>
      </c>
      <c r="V10" s="174">
        <f>Óvoda!Y10+Étkeztetés!X12</f>
        <v>0</v>
      </c>
      <c r="W10" s="174">
        <f>Óvoda!Z10+Étkeztetés!Y12</f>
        <v>0</v>
      </c>
      <c r="X10" s="174">
        <f>Óvoda!AA10+Étkeztetés!Z12</f>
        <v>0</v>
      </c>
      <c r="Y10" s="175">
        <f>Óvoda!AB10+Étkeztetés!AA12</f>
        <v>0</v>
      </c>
      <c r="AA10" s="190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>Óvoda!F11+Étkeztetés!F13</f>
        <v>0</v>
      </c>
      <c r="G11" s="365">
        <f>Óvoda!G11+Étkeztetés!G13</f>
        <v>0</v>
      </c>
      <c r="H11" s="365">
        <f>Óvoda!H11+Étkeztetés!H13</f>
        <v>0</v>
      </c>
      <c r="I11" s="365">
        <f>Óvoda!I11+Étkeztetés!I13</f>
        <v>0</v>
      </c>
      <c r="J11" s="519">
        <f>Óvoda!J11+Étkeztetés!J13</f>
        <v>0</v>
      </c>
      <c r="K11" s="519">
        <f>Óvoda!K11+Étkeztetés!K13</f>
        <v>0</v>
      </c>
      <c r="L11" s="427">
        <f>Óvoda!L11+Étkeztetés!L13</f>
        <v>0</v>
      </c>
      <c r="M11" s="172">
        <f>Óvoda!P11+Étkeztetés!O13</f>
        <v>0</v>
      </c>
      <c r="N11" s="173">
        <f>Óvoda!Q11+Étkeztetés!P13</f>
        <v>0</v>
      </c>
      <c r="O11" s="173">
        <f>Óvoda!R11+Étkeztetés!Q13</f>
        <v>0</v>
      </c>
      <c r="P11" s="173">
        <f>Óvoda!S11+Étkeztetés!R13</f>
        <v>0</v>
      </c>
      <c r="Q11" s="174">
        <f>Óvoda!T11+Étkeztetés!S13</f>
        <v>0</v>
      </c>
      <c r="R11" s="497">
        <f>Óvoda!U11+Étkeztetés!T13</f>
        <v>0</v>
      </c>
      <c r="S11" s="486">
        <f>Óvoda!V11+Étkeztetés!U13</f>
        <v>0</v>
      </c>
      <c r="T11" s="411">
        <f>Óvoda!W11+Étkeztetés!V13</f>
        <v>0</v>
      </c>
      <c r="U11" s="173">
        <f>Óvoda!X11+Étkeztetés!W13</f>
        <v>0</v>
      </c>
      <c r="V11" s="174">
        <f>Óvoda!Y11+Étkeztetés!X13</f>
        <v>0</v>
      </c>
      <c r="W11" s="174">
        <f>Óvoda!Z11+Étkeztetés!Y13</f>
        <v>0</v>
      </c>
      <c r="X11" s="174">
        <f>Óvoda!AA11+Étkeztetés!Z13</f>
        <v>0</v>
      </c>
      <c r="Y11" s="175">
        <f>Óvoda!AB11+Étkeztetés!AA13</f>
        <v>0</v>
      </c>
      <c r="AA11" s="190"/>
    </row>
    <row r="12" spans="1:27" s="189" customFormat="1" x14ac:dyDescent="0.25">
      <c r="A12" s="125" t="s">
        <v>130</v>
      </c>
      <c r="B12" s="169" t="s">
        <v>615</v>
      </c>
      <c r="C12" s="182"/>
      <c r="D12" s="233" t="s">
        <v>1033</v>
      </c>
      <c r="E12" s="258"/>
      <c r="F12" s="365">
        <f>Óvoda!F12+Étkeztetés!F14</f>
        <v>0</v>
      </c>
      <c r="G12" s="365">
        <f>Óvoda!G12+Étkeztetés!G14</f>
        <v>0</v>
      </c>
      <c r="H12" s="365">
        <f>Óvoda!H12+Étkeztetés!H14</f>
        <v>0</v>
      </c>
      <c r="I12" s="365">
        <f>Óvoda!I12+Étkeztetés!I14</f>
        <v>0</v>
      </c>
      <c r="J12" s="519">
        <f>Óvoda!J12+Étkeztetés!J14</f>
        <v>0</v>
      </c>
      <c r="K12" s="519">
        <f>Óvoda!K12+Étkeztetés!K14</f>
        <v>0</v>
      </c>
      <c r="L12" s="427">
        <f>Óvoda!L12+Étkeztetés!L14</f>
        <v>0</v>
      </c>
      <c r="M12" s="172">
        <f>Óvoda!P12+Étkeztetés!O14</f>
        <v>0</v>
      </c>
      <c r="N12" s="173">
        <f>Óvoda!Q12+Étkeztetés!P14</f>
        <v>0</v>
      </c>
      <c r="O12" s="173">
        <f>Óvoda!R12+Étkeztetés!Q14</f>
        <v>0</v>
      </c>
      <c r="P12" s="173">
        <f>Óvoda!S12+Étkeztetés!R14</f>
        <v>0</v>
      </c>
      <c r="Q12" s="174">
        <f>Óvoda!T12+Étkeztetés!S14</f>
        <v>0</v>
      </c>
      <c r="R12" s="497">
        <f>Óvoda!U12+Étkeztetés!T14</f>
        <v>0</v>
      </c>
      <c r="S12" s="486">
        <f>Óvoda!V12+Étkeztetés!U14</f>
        <v>0</v>
      </c>
      <c r="T12" s="411">
        <f>Óvoda!W12+Étkeztetés!V14</f>
        <v>0</v>
      </c>
      <c r="U12" s="173">
        <f>Óvoda!X12+Étkeztetés!W14</f>
        <v>0</v>
      </c>
      <c r="V12" s="174">
        <f>Óvoda!Y12+Étkeztetés!X14</f>
        <v>0</v>
      </c>
      <c r="W12" s="174">
        <f>Óvoda!Z12+Étkeztetés!Y14</f>
        <v>0</v>
      </c>
      <c r="X12" s="174">
        <f>Óvoda!AA12+Étkeztetés!Z14</f>
        <v>0</v>
      </c>
      <c r="Y12" s="175">
        <f>Óvoda!AB12+Étkeztetés!AA14</f>
        <v>0</v>
      </c>
      <c r="AA12" s="190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>Óvoda!F13+Étkeztetés!F15</f>
        <v>0</v>
      </c>
      <c r="G13" s="365">
        <f>Óvoda!G13+Étkeztetés!G15</f>
        <v>0</v>
      </c>
      <c r="H13" s="365">
        <f>Óvoda!H13+Étkeztetés!H15</f>
        <v>0</v>
      </c>
      <c r="I13" s="365">
        <f>Óvoda!I13+Étkeztetés!I15</f>
        <v>0</v>
      </c>
      <c r="J13" s="519">
        <f>Óvoda!J13+Étkeztetés!J15</f>
        <v>0</v>
      </c>
      <c r="K13" s="519">
        <f>Óvoda!K13+Étkeztetés!K15</f>
        <v>0</v>
      </c>
      <c r="L13" s="427">
        <f>Óvoda!L13+Étkeztetés!L15</f>
        <v>0</v>
      </c>
      <c r="M13" s="172">
        <f>Óvoda!P13+Étkeztetés!O15</f>
        <v>0</v>
      </c>
      <c r="N13" s="173">
        <f>Óvoda!Q13+Étkeztetés!P15</f>
        <v>0</v>
      </c>
      <c r="O13" s="173">
        <f>Óvoda!R13+Étkeztetés!Q15</f>
        <v>0</v>
      </c>
      <c r="P13" s="173">
        <f>Óvoda!S13+Étkeztetés!R15</f>
        <v>0</v>
      </c>
      <c r="Q13" s="174">
        <f>Óvoda!T13+Étkeztetés!S15</f>
        <v>0</v>
      </c>
      <c r="R13" s="497">
        <f>Óvoda!U13+Étkeztetés!T15</f>
        <v>0</v>
      </c>
      <c r="S13" s="486">
        <f>Óvoda!V13+Étkeztetés!U15</f>
        <v>0</v>
      </c>
      <c r="T13" s="411">
        <f>Óvoda!W13+Étkeztetés!V15</f>
        <v>0</v>
      </c>
      <c r="U13" s="173">
        <f>Óvoda!X13+Étkeztetés!W15</f>
        <v>0</v>
      </c>
      <c r="V13" s="174">
        <f>Óvoda!Y13+Étkeztetés!X15</f>
        <v>0</v>
      </c>
      <c r="W13" s="174">
        <f>Óvoda!Z13+Étkeztetés!Y15</f>
        <v>0</v>
      </c>
      <c r="X13" s="174">
        <f>Óvoda!AA13+Étkeztetés!Z15</f>
        <v>0</v>
      </c>
      <c r="Y13" s="175">
        <f>Óvoda!AB13+Étkeztetés!AA15</f>
        <v>0</v>
      </c>
      <c r="AA13" s="190"/>
    </row>
    <row r="14" spans="1:27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>Óvoda!F14+Étkeztetés!F16</f>
        <v>225000</v>
      </c>
      <c r="G14" s="365">
        <f>Óvoda!G14+Étkeztetés!G16</f>
        <v>225000</v>
      </c>
      <c r="H14" s="365">
        <f>Óvoda!H14+Étkeztetés!H16</f>
        <v>155000</v>
      </c>
      <c r="I14" s="365">
        <f>Óvoda!I14+Étkeztetés!I16</f>
        <v>155000</v>
      </c>
      <c r="J14" s="519">
        <f>Óvoda!J14+Étkeztetés!J16</f>
        <v>155000</v>
      </c>
      <c r="K14" s="519">
        <f>Óvoda!K14+Étkeztetés!K16</f>
        <v>153470</v>
      </c>
      <c r="L14" s="427">
        <f>Óvoda!L14+Étkeztetés!L16</f>
        <v>153470</v>
      </c>
      <c r="M14" s="172">
        <f>Óvoda!P14+Étkeztetés!O16</f>
        <v>0</v>
      </c>
      <c r="N14" s="173">
        <f>Óvoda!Q14+Étkeztetés!P16</f>
        <v>0</v>
      </c>
      <c r="O14" s="173">
        <f>Óvoda!R14+Étkeztetés!Q16</f>
        <v>0</v>
      </c>
      <c r="P14" s="173">
        <f>Óvoda!S14+Étkeztetés!R16</f>
        <v>0</v>
      </c>
      <c r="Q14" s="174">
        <f>Óvoda!T14+Étkeztetés!S16</f>
        <v>0</v>
      </c>
      <c r="R14" s="497">
        <f>Óvoda!U14+Étkeztetés!T16</f>
        <v>0</v>
      </c>
      <c r="S14" s="486">
        <f>Óvoda!V14+Étkeztetés!U16</f>
        <v>0</v>
      </c>
      <c r="T14" s="411">
        <f>Óvoda!W14+Étkeztetés!V16</f>
        <v>0</v>
      </c>
      <c r="U14" s="173">
        <f>Óvoda!X14+Étkeztetés!W16</f>
        <v>0</v>
      </c>
      <c r="V14" s="174">
        <f>Óvoda!Y14+Étkeztetés!X16</f>
        <v>0</v>
      </c>
      <c r="W14" s="174">
        <f>Óvoda!Z14+Étkeztetés!Y16</f>
        <v>0</v>
      </c>
      <c r="X14" s="174">
        <f>Óvoda!AA14+Étkeztetés!Z16</f>
        <v>0</v>
      </c>
      <c r="Y14" s="175">
        <f>Óvoda!AB14+Étkeztetés!AA16</f>
        <v>153470</v>
      </c>
      <c r="AA14" s="190"/>
    </row>
    <row r="15" spans="1:27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>Óvoda!F15+Étkeztetés!F19</f>
        <v>254289</v>
      </c>
      <c r="G15" s="365">
        <f>Óvoda!G15+Étkeztetés!G19</f>
        <v>241941</v>
      </c>
      <c r="H15" s="365">
        <f>Óvoda!H15+Étkeztetés!H19</f>
        <v>288700</v>
      </c>
      <c r="I15" s="365">
        <f>Óvoda!I15+Étkeztetés!I19</f>
        <v>289524</v>
      </c>
      <c r="J15" s="519">
        <f>Óvoda!J15+Étkeztetés!J19</f>
        <v>289524</v>
      </c>
      <c r="K15" s="519">
        <f>Óvoda!K15+Étkeztetés!K19</f>
        <v>219562</v>
      </c>
      <c r="L15" s="427">
        <f>Óvoda!L15+Étkeztetés!L19</f>
        <v>219438</v>
      </c>
      <c r="M15" s="172">
        <f>Óvoda!P15+Étkeztetés!O19</f>
        <v>30289</v>
      </c>
      <c r="N15" s="173">
        <f>Óvoda!Q15+Étkeztetés!P19</f>
        <v>1505</v>
      </c>
      <c r="O15" s="173">
        <f>Óvoda!R15+Étkeztetés!Q19</f>
        <v>19399</v>
      </c>
      <c r="P15" s="173">
        <f>Óvoda!S15+Étkeztetés!R19</f>
        <v>29689</v>
      </c>
      <c r="Q15" s="174">
        <f>Óvoda!T15+Étkeztetés!S19</f>
        <v>16159</v>
      </c>
      <c r="R15" s="497">
        <f>Óvoda!U15+Étkeztetés!T19</f>
        <v>14359</v>
      </c>
      <c r="S15" s="486">
        <f>Óvoda!V15+Étkeztetés!U19</f>
        <v>111400</v>
      </c>
      <c r="T15" s="411">
        <f>Óvoda!W15+Étkeztetés!V19</f>
        <v>32500</v>
      </c>
      <c r="U15" s="173">
        <f>Óvoda!X15+Étkeztetés!W19</f>
        <v>26100</v>
      </c>
      <c r="V15" s="174">
        <f>Óvoda!Y15+Étkeztetés!X19</f>
        <v>7920</v>
      </c>
      <c r="W15" s="174">
        <f>Óvoda!Z15+Étkeztetés!Y19</f>
        <v>3440</v>
      </c>
      <c r="X15" s="174">
        <f>Óvoda!AA15+Étkeztetés!Z19</f>
        <v>15799</v>
      </c>
      <c r="Y15" s="175">
        <f>Óvoda!AB15+Étkeztetés!AA19</f>
        <v>22279</v>
      </c>
      <c r="AA15" s="190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>Óvoda!F16+Étkeztetés!F22</f>
        <v>0</v>
      </c>
      <c r="G16" s="365">
        <f>Óvoda!G16+Étkeztetés!G22</f>
        <v>0</v>
      </c>
      <c r="H16" s="365">
        <f>Óvoda!H16+Étkeztetés!H22</f>
        <v>0</v>
      </c>
      <c r="I16" s="365">
        <f>Óvoda!I16+Étkeztetés!I22</f>
        <v>0</v>
      </c>
      <c r="J16" s="519">
        <f>Óvoda!J16+Étkeztetés!J22</f>
        <v>0</v>
      </c>
      <c r="K16" s="519">
        <f>Óvoda!K16+Étkeztetés!K22</f>
        <v>0</v>
      </c>
      <c r="L16" s="427">
        <f>Óvoda!L16+Étkeztetés!L22</f>
        <v>0</v>
      </c>
      <c r="M16" s="172">
        <f>Óvoda!P16+Étkeztetés!O22</f>
        <v>0</v>
      </c>
      <c r="N16" s="173">
        <f>Óvoda!Q16+Étkeztetés!P22</f>
        <v>0</v>
      </c>
      <c r="O16" s="173">
        <f>Óvoda!R16+Étkeztetés!Q22</f>
        <v>0</v>
      </c>
      <c r="P16" s="173">
        <f>Óvoda!S16+Étkeztetés!R22</f>
        <v>0</v>
      </c>
      <c r="Q16" s="174">
        <f>Óvoda!T16+Étkeztetés!S22</f>
        <v>0</v>
      </c>
      <c r="R16" s="497">
        <f>Óvoda!U16+Étkeztetés!T22</f>
        <v>0</v>
      </c>
      <c r="S16" s="486">
        <f>Óvoda!V16+Étkeztetés!U22</f>
        <v>0</v>
      </c>
      <c r="T16" s="411">
        <f>Óvoda!W16+Étkeztetés!V22</f>
        <v>0</v>
      </c>
      <c r="U16" s="173">
        <f>Óvoda!X16+Étkeztetés!W22</f>
        <v>0</v>
      </c>
      <c r="V16" s="174">
        <f>Óvoda!Y16+Étkeztetés!X22</f>
        <v>0</v>
      </c>
      <c r="W16" s="174">
        <f>Óvoda!Z16+Étkeztetés!Y22</f>
        <v>0</v>
      </c>
      <c r="X16" s="174">
        <f>Óvoda!AA16+Étkeztetés!Z22</f>
        <v>0</v>
      </c>
      <c r="Y16" s="175">
        <f>Óvoda!AB16+Étkeztetés!AA22</f>
        <v>0</v>
      </c>
      <c r="AA16" s="190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>Óvoda!F17+Étkeztetés!F23</f>
        <v>0</v>
      </c>
      <c r="G17" s="365">
        <f>Óvoda!G17+Étkeztetés!G23</f>
        <v>0</v>
      </c>
      <c r="H17" s="365">
        <f>Óvoda!H17+Étkeztetés!H23</f>
        <v>0</v>
      </c>
      <c r="I17" s="365">
        <f>Óvoda!I17+Étkeztetés!I23</f>
        <v>0</v>
      </c>
      <c r="J17" s="519">
        <f>Óvoda!J17+Étkeztetés!J23</f>
        <v>0</v>
      </c>
      <c r="K17" s="519">
        <f>Óvoda!K17+Étkeztetés!K23</f>
        <v>0</v>
      </c>
      <c r="L17" s="427">
        <f>Óvoda!L17+Étkeztetés!L23</f>
        <v>0</v>
      </c>
      <c r="M17" s="172">
        <f>Óvoda!P17+Étkeztetés!O23</f>
        <v>0</v>
      </c>
      <c r="N17" s="173">
        <f>Óvoda!Q17+Étkeztetés!P23</f>
        <v>0</v>
      </c>
      <c r="O17" s="173">
        <f>Óvoda!R17+Étkeztetés!Q23</f>
        <v>0</v>
      </c>
      <c r="P17" s="173">
        <f>Óvoda!S17+Étkeztetés!R23</f>
        <v>0</v>
      </c>
      <c r="Q17" s="174">
        <f>Óvoda!T17+Étkeztetés!S23</f>
        <v>0</v>
      </c>
      <c r="R17" s="497">
        <f>Óvoda!U17+Étkeztetés!T23</f>
        <v>0</v>
      </c>
      <c r="S17" s="486">
        <f>Óvoda!V17+Étkeztetés!U23</f>
        <v>0</v>
      </c>
      <c r="T17" s="411">
        <f>Óvoda!W17+Étkeztetés!V23</f>
        <v>0</v>
      </c>
      <c r="U17" s="173">
        <f>Óvoda!X17+Étkeztetés!W23</f>
        <v>0</v>
      </c>
      <c r="V17" s="174">
        <f>Óvoda!Y17+Étkeztetés!X23</f>
        <v>0</v>
      </c>
      <c r="W17" s="174">
        <f>Óvoda!Z17+Étkeztetés!Y23</f>
        <v>0</v>
      </c>
      <c r="X17" s="174">
        <f>Óvoda!AA17+Étkeztetés!Z23</f>
        <v>0</v>
      </c>
      <c r="Y17" s="175">
        <f>Óvoda!AB17+Étkeztetés!AA23</f>
        <v>0</v>
      </c>
      <c r="AA17" s="190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>Óvoda!F18+Étkeztetés!F24</f>
        <v>0</v>
      </c>
      <c r="G18" s="365">
        <f>Óvoda!G18+Étkeztetés!G24</f>
        <v>0</v>
      </c>
      <c r="H18" s="365">
        <f>Óvoda!H18+Étkeztetés!H24</f>
        <v>0</v>
      </c>
      <c r="I18" s="365">
        <f>Óvoda!I18+Étkeztetés!I24</f>
        <v>0</v>
      </c>
      <c r="J18" s="519">
        <f>Óvoda!J18+Étkeztetés!J24</f>
        <v>0</v>
      </c>
      <c r="K18" s="519">
        <f>Óvoda!K18+Étkeztetés!K24</f>
        <v>0</v>
      </c>
      <c r="L18" s="427">
        <f>Óvoda!L18+Étkeztetés!L24</f>
        <v>0</v>
      </c>
      <c r="M18" s="172">
        <f>Óvoda!P18+Étkeztetés!O24</f>
        <v>0</v>
      </c>
      <c r="N18" s="173">
        <f>Óvoda!Q18+Étkeztetés!P24</f>
        <v>0</v>
      </c>
      <c r="O18" s="173">
        <f>Óvoda!R18+Étkeztetés!Q24</f>
        <v>0</v>
      </c>
      <c r="P18" s="173">
        <f>Óvoda!S18+Étkeztetés!R24</f>
        <v>0</v>
      </c>
      <c r="Q18" s="174">
        <f>Óvoda!T18+Étkeztetés!S24</f>
        <v>0</v>
      </c>
      <c r="R18" s="497">
        <f>Óvoda!U18+Étkeztetés!T24</f>
        <v>0</v>
      </c>
      <c r="S18" s="486">
        <f>Óvoda!V18+Étkeztetés!U24</f>
        <v>0</v>
      </c>
      <c r="T18" s="411">
        <f>Óvoda!W18+Étkeztetés!V24</f>
        <v>0</v>
      </c>
      <c r="U18" s="173">
        <f>Óvoda!X18+Étkeztetés!W24</f>
        <v>0</v>
      </c>
      <c r="V18" s="174">
        <f>Óvoda!Y18+Étkeztetés!X24</f>
        <v>0</v>
      </c>
      <c r="W18" s="174">
        <f>Óvoda!Z18+Étkeztetés!Y24</f>
        <v>0</v>
      </c>
      <c r="X18" s="174">
        <f>Óvoda!AA18+Étkeztetés!Z24</f>
        <v>0</v>
      </c>
      <c r="Y18" s="175">
        <f>Óvoda!AB18+Étkeztetés!AA24</f>
        <v>0</v>
      </c>
      <c r="AA18" s="190"/>
    </row>
    <row r="19" spans="1:27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>Óvoda!F19+Étkeztetés!F25</f>
        <v>1203800</v>
      </c>
      <c r="G19" s="365">
        <f>Óvoda!G19+Étkeztetés!G25</f>
        <v>1250600</v>
      </c>
      <c r="H19" s="365">
        <f>Óvoda!H19+Étkeztetés!H25</f>
        <v>499900</v>
      </c>
      <c r="I19" s="365">
        <f>Óvoda!I19+Étkeztetés!I25</f>
        <v>499900</v>
      </c>
      <c r="J19" s="519">
        <f>Óvoda!J19+Étkeztetés!J25</f>
        <v>499900</v>
      </c>
      <c r="K19" s="519">
        <f>Óvoda!K19+Étkeztetés!K25</f>
        <v>499900</v>
      </c>
      <c r="L19" s="427">
        <f>Óvoda!L19+Étkeztetés!L25</f>
        <v>499900</v>
      </c>
      <c r="M19" s="172">
        <f>Óvoda!P19+Étkeztetés!O25</f>
        <v>3400</v>
      </c>
      <c r="N19" s="173">
        <f>Óvoda!Q19+Étkeztetés!P25</f>
        <v>36500</v>
      </c>
      <c r="O19" s="173">
        <f>Óvoda!R19+Étkeztetés!Q25</f>
        <v>36500</v>
      </c>
      <c r="P19" s="173">
        <f>Óvoda!S19+Étkeztetés!R25</f>
        <v>68090</v>
      </c>
      <c r="Q19" s="174">
        <f>Óvoda!T19+Étkeztetés!S25</f>
        <v>47030</v>
      </c>
      <c r="R19" s="497">
        <f>Óvoda!U19+Étkeztetés!T25</f>
        <v>65980</v>
      </c>
      <c r="S19" s="486">
        <f>Óvoda!V19+Étkeztetés!U25</f>
        <v>257500</v>
      </c>
      <c r="T19" s="411">
        <f>Óvoda!W19+Étkeztetés!V25</f>
        <v>40400</v>
      </c>
      <c r="U19" s="173">
        <f>Óvoda!X19+Étkeztetés!W25</f>
        <v>40400</v>
      </c>
      <c r="V19" s="174">
        <f>Óvoda!Y19+Étkeztetés!X25</f>
        <v>40400</v>
      </c>
      <c r="W19" s="174">
        <f>Óvoda!Z19+Étkeztetés!Y25</f>
        <v>40400</v>
      </c>
      <c r="X19" s="174">
        <f>Óvoda!AA19+Étkeztetés!Z25</f>
        <v>40400</v>
      </c>
      <c r="Y19" s="175">
        <f>Óvoda!AB19+Étkeztetés!AA25</f>
        <v>40400</v>
      </c>
      <c r="AA19" s="190"/>
    </row>
    <row r="20" spans="1:27" x14ac:dyDescent="0.25">
      <c r="B20" s="90" t="s">
        <v>623</v>
      </c>
      <c r="C20" s="799" t="s">
        <v>146</v>
      </c>
      <c r="D20" s="800"/>
      <c r="E20" s="800"/>
      <c r="F20" s="366">
        <f>Óvoda!F20+Étkeztetés!F26</f>
        <v>301250</v>
      </c>
      <c r="G20" s="366">
        <f>Óvoda!G20+Étkeztetés!G26</f>
        <v>410328</v>
      </c>
      <c r="H20" s="366">
        <f>Óvoda!H20+Étkeztetés!H26</f>
        <v>454200</v>
      </c>
      <c r="I20" s="366">
        <f>Óvoda!I20+Étkeztetés!I26</f>
        <v>454200</v>
      </c>
      <c r="J20" s="520">
        <f>Óvoda!J20+Étkeztetés!J26</f>
        <v>454200</v>
      </c>
      <c r="K20" s="520">
        <f>Óvoda!K20+Étkeztetés!K26</f>
        <v>363200</v>
      </c>
      <c r="L20" s="428">
        <f>Óvoda!L20+Étkeztetés!L26</f>
        <v>363200</v>
      </c>
      <c r="M20" s="95">
        <f>Óvoda!P20+Étkeztetés!O26</f>
        <v>48000</v>
      </c>
      <c r="N20" s="93">
        <f>Óvoda!Q20+Étkeztetés!P26</f>
        <v>36000</v>
      </c>
      <c r="O20" s="93">
        <f>Óvoda!R20+Étkeztetés!Q26</f>
        <v>0</v>
      </c>
      <c r="P20" s="93">
        <f>Óvoda!S20+Étkeztetés!R26</f>
        <v>27000</v>
      </c>
      <c r="Q20" s="96">
        <f>Óvoda!T20+Étkeztetés!S26</f>
        <v>27000</v>
      </c>
      <c r="R20" s="498">
        <f>Óvoda!U20+Étkeztetés!T26</f>
        <v>48000</v>
      </c>
      <c r="S20" s="487">
        <f>Óvoda!V20+Étkeztetés!U26</f>
        <v>186000</v>
      </c>
      <c r="T20" s="412">
        <f>Óvoda!W20+Étkeztetés!V26</f>
        <v>159200</v>
      </c>
      <c r="U20" s="93">
        <f>Óvoda!X20+Étkeztetés!W26</f>
        <v>0</v>
      </c>
      <c r="V20" s="96">
        <f>Óvoda!Y20+Étkeztetés!X26</f>
        <v>0</v>
      </c>
      <c r="W20" s="96">
        <f>Óvoda!Z20+Étkeztetés!Y26</f>
        <v>0</v>
      </c>
      <c r="X20" s="96">
        <f>Óvoda!AA20+Étkeztetés!Z26</f>
        <v>18000</v>
      </c>
      <c r="Y20" s="97">
        <f>Óvoda!AB20+Étkeztetés!AA26</f>
        <v>0</v>
      </c>
      <c r="AA20" s="190"/>
    </row>
    <row r="21" spans="1:27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>
        <f>Óvoda!F21+Étkeztetés!F27</f>
        <v>0</v>
      </c>
      <c r="G21" s="367">
        <f>Óvoda!G21+Étkeztetés!G27</f>
        <v>0</v>
      </c>
      <c r="H21" s="367">
        <f>Óvoda!H21+Étkeztetés!H27</f>
        <v>0</v>
      </c>
      <c r="I21" s="367">
        <f>Óvoda!I21+Étkeztetés!I27</f>
        <v>0</v>
      </c>
      <c r="J21" s="521">
        <f>Óvoda!J21+Étkeztetés!J27</f>
        <v>0</v>
      </c>
      <c r="K21" s="521">
        <f>Óvoda!K21+Étkeztetés!K27</f>
        <v>0</v>
      </c>
      <c r="L21" s="429">
        <f>Óvoda!L21+Étkeztetés!L27</f>
        <v>0</v>
      </c>
      <c r="M21" s="43">
        <f>Óvoda!P21+Étkeztetés!O27</f>
        <v>0</v>
      </c>
      <c r="N21" s="13">
        <f>Óvoda!Q21+Étkeztetés!P27</f>
        <v>0</v>
      </c>
      <c r="O21" s="13">
        <f>Óvoda!R21+Étkeztetés!Q27</f>
        <v>0</v>
      </c>
      <c r="P21" s="13">
        <f>Óvoda!S21+Étkeztetés!R27</f>
        <v>0</v>
      </c>
      <c r="Q21" s="80">
        <f>Óvoda!T21+Étkeztetés!S27</f>
        <v>0</v>
      </c>
      <c r="R21" s="499">
        <f>Óvoda!U21+Étkeztetés!T27</f>
        <v>0</v>
      </c>
      <c r="S21" s="488">
        <f>Óvoda!V21+Étkeztetés!U27</f>
        <v>0</v>
      </c>
      <c r="T21" s="413">
        <f>Óvoda!W21+Étkeztetés!V27</f>
        <v>0</v>
      </c>
      <c r="U21" s="13">
        <f>Óvoda!X21+Étkeztetés!W27</f>
        <v>0</v>
      </c>
      <c r="V21" s="80">
        <f>Óvoda!Y21+Étkeztetés!X27</f>
        <v>0</v>
      </c>
      <c r="W21" s="80">
        <f>Óvoda!Z21+Étkeztetés!Y27</f>
        <v>0</v>
      </c>
      <c r="X21" s="80">
        <f>Óvoda!AA21+Étkeztetés!Z27</f>
        <v>0</v>
      </c>
      <c r="Y21" s="45">
        <f>Óvoda!AB21+Étkeztetés!AA27</f>
        <v>0</v>
      </c>
      <c r="AA21" s="190"/>
    </row>
    <row r="22" spans="1:27" s="41" customFormat="1" ht="25.5" customHeight="1" thickBot="1" x14ac:dyDescent="0.3">
      <c r="A22" s="125" t="s">
        <v>149</v>
      </c>
      <c r="B22" s="52" t="s">
        <v>625</v>
      </c>
      <c r="C22" s="825" t="s">
        <v>862</v>
      </c>
      <c r="D22" s="826"/>
      <c r="E22" s="826"/>
      <c r="F22" s="367">
        <f>Óvoda!F22+Étkeztetés!F28</f>
        <v>301250</v>
      </c>
      <c r="G22" s="367">
        <f>Óvoda!G22+Étkeztetés!G28</f>
        <v>410328</v>
      </c>
      <c r="H22" s="367">
        <f>Óvoda!H22+Étkeztetés!H28</f>
        <v>454200</v>
      </c>
      <c r="I22" s="367">
        <f>Óvoda!I22+Étkeztetés!I28</f>
        <v>454200</v>
      </c>
      <c r="J22" s="521">
        <f>Óvoda!J22+Étkeztetés!J28</f>
        <v>454200</v>
      </c>
      <c r="K22" s="521">
        <f>Óvoda!K22+Étkeztetés!K28</f>
        <v>363200</v>
      </c>
      <c r="L22" s="429">
        <f>Óvoda!L22+Étkeztetés!L28</f>
        <v>363200</v>
      </c>
      <c r="M22" s="43">
        <f>Óvoda!P22+Étkeztetés!O28</f>
        <v>48000</v>
      </c>
      <c r="N22" s="13">
        <f>Óvoda!Q22+Étkeztetés!P28</f>
        <v>36000</v>
      </c>
      <c r="O22" s="13">
        <f>Óvoda!R22+Étkeztetés!Q28</f>
        <v>0</v>
      </c>
      <c r="P22" s="13">
        <f>Óvoda!S22+Étkeztetés!R28</f>
        <v>27000</v>
      </c>
      <c r="Q22" s="80">
        <f>Óvoda!T22+Étkeztetés!S28</f>
        <v>27000</v>
      </c>
      <c r="R22" s="499">
        <f>Óvoda!U22+Étkeztetés!T28</f>
        <v>48000</v>
      </c>
      <c r="S22" s="488">
        <f>Óvoda!V22+Étkeztetés!U28</f>
        <v>186000</v>
      </c>
      <c r="T22" s="413">
        <f>Óvoda!W22+Étkeztetés!V28</f>
        <v>159200</v>
      </c>
      <c r="U22" s="13">
        <f>Óvoda!X22+Étkeztetés!W28</f>
        <v>0</v>
      </c>
      <c r="V22" s="80">
        <f>Óvoda!Y22+Étkeztetés!X28</f>
        <v>0</v>
      </c>
      <c r="W22" s="80">
        <f>Óvoda!Z22+Étkeztetés!Y28</f>
        <v>0</v>
      </c>
      <c r="X22" s="80">
        <f>Óvoda!AA22+Étkeztetés!Z28</f>
        <v>18000</v>
      </c>
      <c r="Y22" s="45">
        <f>Óvoda!AB22+Étkeztetés!AA28</f>
        <v>0</v>
      </c>
      <c r="AA22" s="190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Óvoda!F23+Étkeztetés!F29</f>
        <v>0</v>
      </c>
      <c r="G23" s="368">
        <f>Óvoda!G23+Étkeztetés!G29</f>
        <v>0</v>
      </c>
      <c r="H23" s="368">
        <f>Óvoda!H23+Étkeztetés!H29</f>
        <v>0</v>
      </c>
      <c r="I23" s="368">
        <f>Óvoda!I23+Étkeztetés!I29</f>
        <v>0</v>
      </c>
      <c r="J23" s="522">
        <f>Óvoda!J23+Étkeztetés!J29</f>
        <v>0</v>
      </c>
      <c r="K23" s="522">
        <f>Óvoda!K23+Étkeztetés!K29</f>
        <v>0</v>
      </c>
      <c r="L23" s="430">
        <f>Óvoda!L23+Étkeztetés!L29</f>
        <v>0</v>
      </c>
      <c r="M23" s="43">
        <f>Óvoda!P23+Étkeztetés!O29</f>
        <v>0</v>
      </c>
      <c r="N23" s="13">
        <f>Óvoda!Q23+Étkeztetés!P29</f>
        <v>0</v>
      </c>
      <c r="O23" s="13">
        <f>Óvoda!R23+Étkeztetés!Q29</f>
        <v>0</v>
      </c>
      <c r="P23" s="13">
        <f>Óvoda!S23+Étkeztetés!R29</f>
        <v>0</v>
      </c>
      <c r="Q23" s="80">
        <f>Óvoda!T23+Étkeztetés!S29</f>
        <v>0</v>
      </c>
      <c r="R23" s="499">
        <f>Óvoda!U23+Étkeztetés!T29</f>
        <v>0</v>
      </c>
      <c r="S23" s="488">
        <f>Óvoda!V23+Étkeztetés!U29</f>
        <v>0</v>
      </c>
      <c r="T23" s="413">
        <f>Óvoda!W23+Étkeztetés!V29</f>
        <v>0</v>
      </c>
      <c r="U23" s="13">
        <f>Óvoda!X23+Étkeztetés!W29</f>
        <v>0</v>
      </c>
      <c r="V23" s="80">
        <f>Óvoda!Y23+Étkeztetés!X29</f>
        <v>0</v>
      </c>
      <c r="W23" s="80">
        <f>Óvoda!Z23+Étkeztetés!Y29</f>
        <v>0</v>
      </c>
      <c r="X23" s="80">
        <f>Óvoda!AA23+Étkeztetés!Z29</f>
        <v>0</v>
      </c>
      <c r="Y23" s="45">
        <f>Óvoda!AB23+Étkeztetés!AA29</f>
        <v>0</v>
      </c>
      <c r="AA23" s="190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>Óvoda!F24+Étkeztetés!F30</f>
        <v>13007628.27</v>
      </c>
      <c r="G24" s="369">
        <f>Óvoda!G24+Étkeztetés!G30</f>
        <v>13007626</v>
      </c>
      <c r="H24" s="369">
        <f>Óvoda!H24+Étkeztetés!H30</f>
        <v>12697099.960000001</v>
      </c>
      <c r="I24" s="369">
        <f>Óvoda!I24+Étkeztetés!I30</f>
        <v>12761936.32</v>
      </c>
      <c r="J24" s="523">
        <f>Óvoda!J24+Étkeztetés!J30</f>
        <v>12805536.035999998</v>
      </c>
      <c r="K24" s="523">
        <f>Óvoda!K24+Étkeztetés!K30</f>
        <v>12746892.460000001</v>
      </c>
      <c r="L24" s="431">
        <f>Óvoda!L24+Étkeztetés!L30</f>
        <v>12722141.460000001</v>
      </c>
      <c r="M24" s="87">
        <f>Óvoda!P24+Étkeztetés!O30</f>
        <v>1014217</v>
      </c>
      <c r="N24" s="85">
        <f>Óvoda!Q24+Étkeztetés!P30</f>
        <v>1041927</v>
      </c>
      <c r="O24" s="85">
        <f>Óvoda!R24+Étkeztetés!Q30</f>
        <v>1053440</v>
      </c>
      <c r="P24" s="85">
        <f>Óvoda!S24+Étkeztetés!R30</f>
        <v>1074700</v>
      </c>
      <c r="Q24" s="88">
        <f>Óvoda!T24+Étkeztetés!S30</f>
        <v>1061496</v>
      </c>
      <c r="R24" s="495">
        <f>Óvoda!U24+Étkeztetés!T30</f>
        <v>1060004</v>
      </c>
      <c r="S24" s="484">
        <f>Óvoda!V24+Étkeztetés!U30</f>
        <v>6305784</v>
      </c>
      <c r="T24" s="409">
        <f>Óvoda!W24+Étkeztetés!V30</f>
        <v>1056405</v>
      </c>
      <c r="U24" s="85">
        <f>Óvoda!X24+Étkeztetés!W30</f>
        <v>1026521</v>
      </c>
      <c r="V24" s="88">
        <f>Óvoda!Y24+Étkeztetés!X30</f>
        <v>1026522</v>
      </c>
      <c r="W24" s="88">
        <f>Óvoda!Z24+Étkeztetés!Y30</f>
        <v>1084107</v>
      </c>
      <c r="X24" s="88">
        <f>Óvoda!AA24+Étkeztetés!Z30</f>
        <v>1039740.46</v>
      </c>
      <c r="Y24" s="89">
        <f>Óvoda!AB24+Étkeztetés!AA30</f>
        <v>1183062</v>
      </c>
      <c r="AA24" s="190"/>
    </row>
    <row r="25" spans="1:27" x14ac:dyDescent="0.25">
      <c r="B25" s="60"/>
      <c r="C25" s="862" t="s">
        <v>154</v>
      </c>
      <c r="D25" s="863"/>
      <c r="E25" s="863"/>
      <c r="F25" s="370">
        <f>Óvoda!F25+Étkeztetés!F31</f>
        <v>12575940.67</v>
      </c>
      <c r="G25" s="370">
        <f>Óvoda!G25+Étkeztetés!G31</f>
        <v>12575939</v>
      </c>
      <c r="H25" s="370">
        <f>Óvoda!H25+Étkeztetés!H31</f>
        <v>12640675.960000001</v>
      </c>
      <c r="I25" s="370">
        <f>Óvoda!I25+Étkeztetés!I31</f>
        <v>12705512.32</v>
      </c>
      <c r="J25" s="524">
        <f>Óvoda!J25+Étkeztetés!J31</f>
        <v>12699434.035999998</v>
      </c>
      <c r="K25" s="524">
        <f>Óvoda!K25+Étkeztetés!K31</f>
        <v>12677920.460000001</v>
      </c>
      <c r="L25" s="433">
        <f>Óvoda!L25+Étkeztetés!L31</f>
        <v>12651754.460000001</v>
      </c>
      <c r="M25" s="42">
        <f>Óvoda!P25+Étkeztetés!O31</f>
        <v>1010834</v>
      </c>
      <c r="N25" s="1">
        <f>Óvoda!Q25+Étkeztetés!P31</f>
        <v>1041927</v>
      </c>
      <c r="O25" s="1">
        <f>Óvoda!R25+Étkeztetés!Q31</f>
        <v>1053440</v>
      </c>
      <c r="P25" s="1">
        <f>Óvoda!S25+Étkeztetés!R31</f>
        <v>1074700</v>
      </c>
      <c r="Q25" s="79">
        <f>Óvoda!T25+Étkeztetés!S31</f>
        <v>1061496</v>
      </c>
      <c r="R25" s="500">
        <f>Óvoda!U25+Étkeztetés!T31</f>
        <v>1060004</v>
      </c>
      <c r="S25" s="489">
        <f>Óvoda!V25+Étkeztetés!U31</f>
        <v>6302401</v>
      </c>
      <c r="T25" s="414">
        <f>Óvoda!W25+Étkeztetés!V31</f>
        <v>1056405</v>
      </c>
      <c r="U25" s="1">
        <f>Óvoda!X25+Étkeztetés!W31</f>
        <v>1026521</v>
      </c>
      <c r="V25" s="79">
        <f>Óvoda!Y25+Étkeztetés!X31</f>
        <v>1026522</v>
      </c>
      <c r="W25" s="79">
        <f>Óvoda!Z25+Étkeztetés!Y31</f>
        <v>1084107</v>
      </c>
      <c r="X25" s="79">
        <f>Óvoda!AA25+Étkeztetés!Z31</f>
        <v>1039740.46</v>
      </c>
      <c r="Y25" s="44">
        <f>Óvoda!AB25+Étkeztetés!AA31</f>
        <v>1116058</v>
      </c>
      <c r="AA25" s="190"/>
    </row>
    <row r="26" spans="1:27" hidden="1" x14ac:dyDescent="0.25">
      <c r="B26" s="61"/>
      <c r="C26" s="858" t="s">
        <v>155</v>
      </c>
      <c r="D26" s="859"/>
      <c r="E26" s="859"/>
      <c r="F26" s="371">
        <f>Óvoda!F28+Étkeztetés!F34</f>
        <v>0</v>
      </c>
      <c r="G26" s="371">
        <f>Óvoda!G28+Étkeztetés!G34</f>
        <v>0</v>
      </c>
      <c r="H26" s="371">
        <f>Óvoda!H28+Étkeztetés!H34</f>
        <v>0</v>
      </c>
      <c r="I26" s="371">
        <f>Óvoda!I28+Étkeztetés!I34</f>
        <v>0</v>
      </c>
      <c r="J26" s="525">
        <f>Óvoda!J28+Étkeztetés!J34</f>
        <v>0</v>
      </c>
      <c r="K26" s="525">
        <f>Óvoda!K28+Étkeztetés!K34</f>
        <v>0</v>
      </c>
      <c r="L26" s="434">
        <f>Óvoda!L28+Étkeztetés!L34</f>
        <v>0</v>
      </c>
      <c r="M26" s="42">
        <f>Óvoda!P28+Étkeztetés!O34</f>
        <v>0</v>
      </c>
      <c r="N26" s="1">
        <f>Óvoda!Q28+Étkeztetés!P34</f>
        <v>0</v>
      </c>
      <c r="O26" s="1">
        <f>Óvoda!R28+Étkeztetés!Q34</f>
        <v>0</v>
      </c>
      <c r="P26" s="1">
        <f>Óvoda!S28+Étkeztetés!R34</f>
        <v>0</v>
      </c>
      <c r="Q26" s="79">
        <f>Óvoda!T28+Étkeztetés!S34</f>
        <v>0</v>
      </c>
      <c r="R26" s="500">
        <f>Óvoda!U28+Étkeztetés!T34</f>
        <v>0</v>
      </c>
      <c r="S26" s="489">
        <f>Óvoda!V28+Étkeztetés!U34</f>
        <v>0</v>
      </c>
      <c r="T26" s="414">
        <f>Óvoda!W28+Étkeztetés!V34</f>
        <v>0</v>
      </c>
      <c r="U26" s="1">
        <f>Óvoda!X28+Étkeztetés!W34</f>
        <v>0</v>
      </c>
      <c r="V26" s="79">
        <f>Óvoda!Y28+Étkeztetés!X34</f>
        <v>0</v>
      </c>
      <c r="W26" s="79">
        <f>Óvoda!Z28+Étkeztetés!Y34</f>
        <v>0</v>
      </c>
      <c r="X26" s="79">
        <f>Óvoda!AA28+Étkeztetés!Z34</f>
        <v>0</v>
      </c>
      <c r="Y26" s="44">
        <f>Óvoda!AB28+Étkeztetés!AA34</f>
        <v>0</v>
      </c>
      <c r="AA26" s="190"/>
    </row>
    <row r="27" spans="1:27" hidden="1" x14ac:dyDescent="0.25">
      <c r="B27" s="61"/>
      <c r="C27" s="858" t="s">
        <v>156</v>
      </c>
      <c r="D27" s="859"/>
      <c r="E27" s="859"/>
      <c r="F27" s="371">
        <f>Óvoda!F29+Étkeztetés!F35</f>
        <v>0</v>
      </c>
      <c r="G27" s="371">
        <f>Óvoda!G29+Étkeztetés!G35</f>
        <v>0</v>
      </c>
      <c r="H27" s="371">
        <f>Óvoda!H29+Étkeztetés!H35</f>
        <v>0</v>
      </c>
      <c r="I27" s="371">
        <f>Óvoda!I29+Étkeztetés!I35</f>
        <v>0</v>
      </c>
      <c r="J27" s="525">
        <f>Óvoda!J29+Étkeztetés!J35</f>
        <v>0</v>
      </c>
      <c r="K27" s="525">
        <f>Óvoda!K29+Étkeztetés!K35</f>
        <v>0</v>
      </c>
      <c r="L27" s="434">
        <f>Óvoda!L29+Étkeztetés!L35</f>
        <v>0</v>
      </c>
      <c r="M27" s="42">
        <f>Óvoda!P29+Étkeztetés!O35</f>
        <v>0</v>
      </c>
      <c r="N27" s="1">
        <f>Óvoda!Q29+Étkeztetés!P35</f>
        <v>0</v>
      </c>
      <c r="O27" s="1">
        <f>Óvoda!R29+Étkeztetés!Q35</f>
        <v>0</v>
      </c>
      <c r="P27" s="1">
        <f>Óvoda!S29+Étkeztetés!R35</f>
        <v>0</v>
      </c>
      <c r="Q27" s="79">
        <f>Óvoda!T29+Étkeztetés!S35</f>
        <v>0</v>
      </c>
      <c r="R27" s="500">
        <f>Óvoda!U29+Étkeztetés!T35</f>
        <v>0</v>
      </c>
      <c r="S27" s="489">
        <f>Óvoda!V29+Étkeztetés!U35</f>
        <v>0</v>
      </c>
      <c r="T27" s="414">
        <f>Óvoda!W29+Étkeztetés!V35</f>
        <v>0</v>
      </c>
      <c r="U27" s="1">
        <f>Óvoda!X29+Étkeztetés!W35</f>
        <v>0</v>
      </c>
      <c r="V27" s="79">
        <f>Óvoda!Y29+Étkeztetés!X35</f>
        <v>0</v>
      </c>
      <c r="W27" s="79">
        <f>Óvoda!Z29+Étkeztetés!Y35</f>
        <v>0</v>
      </c>
      <c r="X27" s="79">
        <f>Óvoda!AA29+Étkeztetés!Z35</f>
        <v>0</v>
      </c>
      <c r="Y27" s="44">
        <f>Óvoda!AB29+Étkeztetés!AA35</f>
        <v>0</v>
      </c>
      <c r="AA27" s="190"/>
    </row>
    <row r="28" spans="1:27" x14ac:dyDescent="0.25">
      <c r="B28" s="61"/>
      <c r="C28" s="858" t="s">
        <v>157</v>
      </c>
      <c r="D28" s="859"/>
      <c r="E28" s="859"/>
      <c r="F28" s="371">
        <f>Óvoda!F30+Étkeztetés!F36</f>
        <v>254667.59999999998</v>
      </c>
      <c r="G28" s="371">
        <f>Óvoda!G30+Étkeztetés!G36</f>
        <v>254667</v>
      </c>
      <c r="H28" s="371">
        <f>Óvoda!H30+Étkeztetés!H36</f>
        <v>25606.000000000004</v>
      </c>
      <c r="I28" s="371">
        <f>Óvoda!I30+Étkeztetés!I36</f>
        <v>25606.000000000004</v>
      </c>
      <c r="J28" s="525">
        <f>Óvoda!J30+Étkeztetés!J36</f>
        <v>25606.000000000004</v>
      </c>
      <c r="K28" s="525">
        <f>Óvoda!K30+Étkeztetés!K36</f>
        <v>38425</v>
      </c>
      <c r="L28" s="434">
        <f>Óvoda!L30+Étkeztetés!L36</f>
        <v>39841</v>
      </c>
      <c r="M28" s="42">
        <f>Óvoda!P30+Étkeztetés!O36</f>
        <v>0</v>
      </c>
      <c r="N28" s="1">
        <f>Óvoda!Q30+Étkeztetés!P36</f>
        <v>0</v>
      </c>
      <c r="O28" s="1">
        <f>Óvoda!R30+Étkeztetés!Q36</f>
        <v>0</v>
      </c>
      <c r="P28" s="1">
        <f>Óvoda!S30+Étkeztetés!R36</f>
        <v>0</v>
      </c>
      <c r="Q28" s="79">
        <f>Óvoda!T30+Étkeztetés!S36</f>
        <v>0</v>
      </c>
      <c r="R28" s="500">
        <f>Óvoda!U30+Étkeztetés!T36</f>
        <v>0</v>
      </c>
      <c r="S28" s="489">
        <f>Óvoda!V30+Étkeztetés!U36</f>
        <v>0</v>
      </c>
      <c r="T28" s="414">
        <f>Óvoda!W30+Étkeztetés!V36</f>
        <v>0</v>
      </c>
      <c r="U28" s="1">
        <f>Óvoda!X30+Étkeztetés!W36</f>
        <v>0</v>
      </c>
      <c r="V28" s="79">
        <f>Óvoda!Y30+Étkeztetés!X36</f>
        <v>0</v>
      </c>
      <c r="W28" s="79">
        <f>Óvoda!Z30+Étkeztetés!Y36</f>
        <v>0</v>
      </c>
      <c r="X28" s="79">
        <f>Óvoda!AA30+Étkeztetés!Z36</f>
        <v>0</v>
      </c>
      <c r="Y28" s="44">
        <f>Óvoda!AB30+Étkeztetés!AA36</f>
        <v>39841</v>
      </c>
      <c r="AA28" s="190"/>
    </row>
    <row r="29" spans="1:27" x14ac:dyDescent="0.25">
      <c r="B29" s="61"/>
      <c r="C29" s="858" t="s">
        <v>158</v>
      </c>
      <c r="D29" s="859"/>
      <c r="E29" s="859"/>
      <c r="F29" s="371">
        <f>Óvoda!F31+Étkeztetés!F39</f>
        <v>3383</v>
      </c>
      <c r="G29" s="371">
        <f>Óvoda!G31+Étkeztetés!G39</f>
        <v>3383</v>
      </c>
      <c r="H29" s="371">
        <f>Óvoda!H31+Étkeztetés!H39</f>
        <v>3383</v>
      </c>
      <c r="I29" s="371">
        <f>Óvoda!I31+Étkeztetés!I39</f>
        <v>3383</v>
      </c>
      <c r="J29" s="525">
        <f>Óvoda!J31+Étkeztetés!J39</f>
        <v>53061</v>
      </c>
      <c r="K29" s="525">
        <f>Óvoda!K31+Étkeztetés!K39</f>
        <v>3383</v>
      </c>
      <c r="L29" s="434">
        <f>Óvoda!L31+Étkeztetés!L39</f>
        <v>3383</v>
      </c>
      <c r="M29" s="42">
        <f>Óvoda!P31+Étkeztetés!O39</f>
        <v>3383</v>
      </c>
      <c r="N29" s="1">
        <f>Óvoda!Q31+Étkeztetés!P39</f>
        <v>0</v>
      </c>
      <c r="O29" s="1">
        <f>Óvoda!R31+Étkeztetés!Q39</f>
        <v>0</v>
      </c>
      <c r="P29" s="1">
        <f>Óvoda!S31+Étkeztetés!R39</f>
        <v>0</v>
      </c>
      <c r="Q29" s="79">
        <f>Óvoda!T31+Étkeztetés!S39</f>
        <v>0</v>
      </c>
      <c r="R29" s="500">
        <f>Óvoda!U31+Étkeztetés!T39</f>
        <v>0</v>
      </c>
      <c r="S29" s="489">
        <f>Óvoda!V31+Étkeztetés!U39</f>
        <v>3383</v>
      </c>
      <c r="T29" s="414">
        <f>Óvoda!W31+Étkeztetés!V39</f>
        <v>0</v>
      </c>
      <c r="U29" s="1">
        <f>Óvoda!X31+Étkeztetés!W39</f>
        <v>0</v>
      </c>
      <c r="V29" s="79">
        <f>Óvoda!Y31+Étkeztetés!X39</f>
        <v>0</v>
      </c>
      <c r="W29" s="79">
        <f>Óvoda!Z31+Étkeztetés!Y39</f>
        <v>0</v>
      </c>
      <c r="X29" s="79">
        <f>Óvoda!AA31+Étkeztetés!Z39</f>
        <v>0</v>
      </c>
      <c r="Y29" s="44">
        <f>Óvoda!AB31+Étkeztetés!AA39</f>
        <v>0</v>
      </c>
      <c r="AA29" s="190"/>
    </row>
    <row r="30" spans="1:27" hidden="1" x14ac:dyDescent="0.25">
      <c r="B30" s="61"/>
      <c r="C30" s="858" t="s">
        <v>159</v>
      </c>
      <c r="D30" s="859"/>
      <c r="E30" s="859"/>
      <c r="F30" s="371">
        <f>Óvoda!F32+Étkeztetés!F40</f>
        <v>0</v>
      </c>
      <c r="G30" s="371">
        <f>Óvoda!G32+Étkeztetés!G40</f>
        <v>0</v>
      </c>
      <c r="H30" s="371">
        <f>Óvoda!H32+Étkeztetés!H40</f>
        <v>0</v>
      </c>
      <c r="I30" s="371">
        <f>Óvoda!I32+Étkeztetés!I40</f>
        <v>0</v>
      </c>
      <c r="J30" s="525">
        <f>Óvoda!J32+Étkeztetés!J40</f>
        <v>0</v>
      </c>
      <c r="K30" s="525">
        <f>Óvoda!K32+Étkeztetés!K40</f>
        <v>0</v>
      </c>
      <c r="L30" s="434">
        <f>Óvoda!L32+Étkeztetés!L40</f>
        <v>0</v>
      </c>
      <c r="M30" s="42">
        <f>Óvoda!P32+Étkeztetés!O40</f>
        <v>0</v>
      </c>
      <c r="N30" s="1">
        <f>Óvoda!Q32+Étkeztetés!P40</f>
        <v>0</v>
      </c>
      <c r="O30" s="1">
        <f>Óvoda!R32+Étkeztetés!Q40</f>
        <v>0</v>
      </c>
      <c r="P30" s="1">
        <f>Óvoda!S32+Étkeztetés!R40</f>
        <v>0</v>
      </c>
      <c r="Q30" s="79">
        <f>Óvoda!T32+Étkeztetés!S40</f>
        <v>0</v>
      </c>
      <c r="R30" s="500">
        <f>Óvoda!U32+Étkeztetés!T40</f>
        <v>0</v>
      </c>
      <c r="S30" s="489">
        <f>Óvoda!V32+Étkeztetés!U40</f>
        <v>0</v>
      </c>
      <c r="T30" s="414">
        <f>Óvoda!W32+Étkeztetés!V40</f>
        <v>0</v>
      </c>
      <c r="U30" s="1">
        <f>Óvoda!X32+Étkeztetés!W40</f>
        <v>0</v>
      </c>
      <c r="V30" s="79">
        <f>Óvoda!Y32+Étkeztetés!X40</f>
        <v>0</v>
      </c>
      <c r="W30" s="79">
        <f>Óvoda!Z32+Étkeztetés!Y40</f>
        <v>0</v>
      </c>
      <c r="X30" s="79">
        <f>Óvoda!AA32+Étkeztetés!Z40</f>
        <v>0</v>
      </c>
      <c r="Y30" s="44">
        <f>Óvoda!AB32+Étkeztetés!AA40</f>
        <v>0</v>
      </c>
      <c r="AA30" s="190"/>
    </row>
    <row r="31" spans="1:27" ht="15.75" thickBot="1" x14ac:dyDescent="0.3">
      <c r="B31" s="62"/>
      <c r="C31" s="860" t="s">
        <v>160</v>
      </c>
      <c r="D31" s="861"/>
      <c r="E31" s="861"/>
      <c r="F31" s="372">
        <f>Óvoda!F33+Étkeztetés!F41</f>
        <v>173637</v>
      </c>
      <c r="G31" s="372">
        <f>Óvoda!G33+Étkeztetés!G41</f>
        <v>173637</v>
      </c>
      <c r="H31" s="372">
        <f>Óvoda!H33+Étkeztetés!H41</f>
        <v>27435</v>
      </c>
      <c r="I31" s="372">
        <f>Óvoda!I33+Étkeztetés!I41</f>
        <v>27435</v>
      </c>
      <c r="J31" s="526">
        <f>Óvoda!J33+Étkeztetés!J41</f>
        <v>27435</v>
      </c>
      <c r="K31" s="526">
        <f>Óvoda!K33+Étkeztetés!K41</f>
        <v>27164</v>
      </c>
      <c r="L31" s="460">
        <f>Óvoda!L33+Étkeztetés!L41</f>
        <v>27163</v>
      </c>
      <c r="M31" s="42">
        <f>Óvoda!P33+Étkeztetés!O41</f>
        <v>0</v>
      </c>
      <c r="N31" s="1">
        <f>Óvoda!Q33+Étkeztetés!P41</f>
        <v>0</v>
      </c>
      <c r="O31" s="1">
        <f>Óvoda!R33+Étkeztetés!Q41</f>
        <v>0</v>
      </c>
      <c r="P31" s="1">
        <f>Óvoda!S33+Étkeztetés!R41</f>
        <v>0</v>
      </c>
      <c r="Q31" s="79">
        <f>Óvoda!T33+Étkeztetés!S41</f>
        <v>0</v>
      </c>
      <c r="R31" s="500">
        <f>Óvoda!U33+Étkeztetés!T41</f>
        <v>0</v>
      </c>
      <c r="S31" s="489">
        <f>Óvoda!V33+Étkeztetés!U41</f>
        <v>0</v>
      </c>
      <c r="T31" s="414">
        <f>Óvoda!W33+Étkeztetés!V41</f>
        <v>0</v>
      </c>
      <c r="U31" s="1">
        <f>Óvoda!X33+Étkeztetés!W41</f>
        <v>0</v>
      </c>
      <c r="V31" s="79">
        <f>Óvoda!Y33+Étkeztetés!X41</f>
        <v>0</v>
      </c>
      <c r="W31" s="79">
        <f>Óvoda!Z33+Étkeztetés!Y41</f>
        <v>0</v>
      </c>
      <c r="X31" s="79">
        <f>Óvoda!AA33+Étkeztetés!Z41</f>
        <v>0</v>
      </c>
      <c r="Y31" s="44">
        <f>Óvoda!AB33+Étkeztetés!AA41</f>
        <v>27163</v>
      </c>
      <c r="AA31" s="190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>Óvoda!F34+Étkeztetés!F44</f>
        <v>17876684</v>
      </c>
      <c r="G32" s="369">
        <f>Óvoda!G34+Étkeztetés!G44</f>
        <v>17857289</v>
      </c>
      <c r="H32" s="369">
        <f>Óvoda!H34+Étkeztetés!H44</f>
        <v>18926021</v>
      </c>
      <c r="I32" s="369">
        <f>Óvoda!I34+Étkeztetés!I44</f>
        <v>18973199</v>
      </c>
      <c r="J32" s="523">
        <f>Óvoda!J34+Étkeztetés!J44</f>
        <v>18288076</v>
      </c>
      <c r="K32" s="523">
        <f>Óvoda!K34+Étkeztetés!K44</f>
        <v>18605204</v>
      </c>
      <c r="L32" s="431">
        <f>Óvoda!L34+Étkeztetés!L44</f>
        <v>17729949</v>
      </c>
      <c r="M32" s="87">
        <f>Óvoda!P34+Étkeztetés!O44</f>
        <v>350986</v>
      </c>
      <c r="N32" s="85">
        <f>Óvoda!Q34+Étkeztetés!P44</f>
        <v>930962</v>
      </c>
      <c r="O32" s="85">
        <f>Óvoda!R34+Étkeztetés!Q44</f>
        <v>3467307</v>
      </c>
      <c r="P32" s="85">
        <f>Óvoda!S34+Étkeztetés!R44</f>
        <v>279951</v>
      </c>
      <c r="Q32" s="88">
        <f>Óvoda!T34+Étkeztetés!S44</f>
        <v>1708812</v>
      </c>
      <c r="R32" s="495">
        <f>Óvoda!U34+Étkeztetés!T44</f>
        <v>2385429</v>
      </c>
      <c r="S32" s="484">
        <f>Óvoda!V34+Étkeztetés!U44</f>
        <v>9123447</v>
      </c>
      <c r="T32" s="409">
        <f>Óvoda!W34+Étkeztetés!V44</f>
        <v>657266</v>
      </c>
      <c r="U32" s="85">
        <f>Óvoda!X34+Étkeztetés!W44</f>
        <v>944738</v>
      </c>
      <c r="V32" s="88">
        <f>Óvoda!Y34+Étkeztetés!X44</f>
        <v>1359172</v>
      </c>
      <c r="W32" s="88">
        <f>Óvoda!Z34+Étkeztetés!Y44</f>
        <v>1927918</v>
      </c>
      <c r="X32" s="88">
        <f>Óvoda!AA34+Étkeztetés!Z44</f>
        <v>1972010</v>
      </c>
      <c r="Y32" s="89">
        <f>Óvoda!AB34+Étkeztetés!AA44</f>
        <v>1745398</v>
      </c>
      <c r="AA32" s="190"/>
    </row>
    <row r="33" spans="1:27" x14ac:dyDescent="0.25">
      <c r="B33" s="122" t="s">
        <v>627</v>
      </c>
      <c r="C33" s="772" t="s">
        <v>163</v>
      </c>
      <c r="D33" s="773"/>
      <c r="E33" s="773"/>
      <c r="F33" s="364">
        <f>Óvoda!F35+Étkeztetés!F45</f>
        <v>10892300</v>
      </c>
      <c r="G33" s="364">
        <f>Óvoda!G35+Étkeztetés!G45</f>
        <v>10654747</v>
      </c>
      <c r="H33" s="364">
        <f>Óvoda!H35+Étkeztetés!H45</f>
        <v>10635987</v>
      </c>
      <c r="I33" s="364">
        <f>Óvoda!I35+Étkeztetés!I45</f>
        <v>10635987</v>
      </c>
      <c r="J33" s="518">
        <f>Óvoda!J35+Étkeztetés!J45</f>
        <v>9824607</v>
      </c>
      <c r="K33" s="518">
        <f>Óvoda!K35+Étkeztetés!K45</f>
        <v>10230121</v>
      </c>
      <c r="L33" s="426">
        <f>Óvoda!L35+Étkeztetés!L45</f>
        <v>10224121</v>
      </c>
      <c r="M33" s="119">
        <f>Óvoda!P35+Étkeztetés!O45</f>
        <v>127369</v>
      </c>
      <c r="N33" s="117">
        <f>Óvoda!Q35+Étkeztetés!P45</f>
        <v>94861</v>
      </c>
      <c r="O33" s="117">
        <f>Óvoda!R35+Étkeztetés!Q45</f>
        <v>2790511</v>
      </c>
      <c r="P33" s="117">
        <f>Óvoda!S35+Étkeztetés!R45</f>
        <v>79305</v>
      </c>
      <c r="Q33" s="120">
        <f>Óvoda!T35+Étkeztetés!S45</f>
        <v>958548</v>
      </c>
      <c r="R33" s="496">
        <f>Óvoda!U35+Étkeztetés!T45</f>
        <v>1382009</v>
      </c>
      <c r="S33" s="485">
        <f>Óvoda!V35+Étkeztetés!U45</f>
        <v>5432603</v>
      </c>
      <c r="T33" s="410">
        <f>Óvoda!W35+Étkeztetés!V45</f>
        <v>89478</v>
      </c>
      <c r="U33" s="117">
        <f>Óvoda!X35+Étkeztetés!W45</f>
        <v>173215</v>
      </c>
      <c r="V33" s="120">
        <f>Óvoda!Y35+Étkeztetés!X45</f>
        <v>912799</v>
      </c>
      <c r="W33" s="120">
        <f>Óvoda!Z35+Étkeztetés!Y45</f>
        <v>1400162</v>
      </c>
      <c r="X33" s="120">
        <f>Óvoda!AA35+Étkeztetés!Z45</f>
        <v>1163449</v>
      </c>
      <c r="Y33" s="121">
        <f>Óvoda!AB35+Étkeztetés!AA45</f>
        <v>1052415</v>
      </c>
      <c r="AA33" s="190"/>
    </row>
    <row r="34" spans="1:27" s="41" customFormat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Óvoda!F36+Étkeztetés!F46</f>
        <v>56000</v>
      </c>
      <c r="G34" s="367">
        <f>Óvoda!G36+Étkeztetés!G46</f>
        <v>68433</v>
      </c>
      <c r="H34" s="367">
        <f>Óvoda!H36+Étkeztetés!H46</f>
        <v>68000</v>
      </c>
      <c r="I34" s="367">
        <f>Óvoda!I36+Étkeztetés!I46</f>
        <v>68000</v>
      </c>
      <c r="J34" s="521">
        <f>Óvoda!J36+Étkeztetés!J46</f>
        <v>78000</v>
      </c>
      <c r="K34" s="521">
        <f>Óvoda!K36+Étkeztetés!K46</f>
        <v>92297</v>
      </c>
      <c r="L34" s="429">
        <f>Óvoda!L36+Étkeztetés!L46</f>
        <v>86297</v>
      </c>
      <c r="M34" s="43">
        <f>Óvoda!P36+Étkeztetés!O46</f>
        <v>7025</v>
      </c>
      <c r="N34" s="13">
        <f>Óvoda!Q36+Étkeztetés!P46</f>
        <v>7065</v>
      </c>
      <c r="O34" s="13">
        <f>Óvoda!R36+Étkeztetés!Q46</f>
        <v>0</v>
      </c>
      <c r="P34" s="13">
        <f>Óvoda!S36+Étkeztetés!R46</f>
        <v>12500</v>
      </c>
      <c r="Q34" s="80">
        <f>Óvoda!T36+Étkeztetés!S46</f>
        <v>9367</v>
      </c>
      <c r="R34" s="499">
        <f>Óvoda!U36+Étkeztetés!T46</f>
        <v>6476</v>
      </c>
      <c r="S34" s="488">
        <f>Óvoda!V36+Étkeztetés!U46</f>
        <v>42433</v>
      </c>
      <c r="T34" s="413">
        <f>Óvoda!W36+Étkeztetés!V46</f>
        <v>7130</v>
      </c>
      <c r="U34" s="13">
        <f>Óvoda!X36+Étkeztetés!W46</f>
        <v>0</v>
      </c>
      <c r="V34" s="80">
        <f>Óvoda!Y36+Étkeztetés!X46</f>
        <v>7567</v>
      </c>
      <c r="W34" s="80">
        <f>Óvoda!Z36+Étkeztetés!Y46</f>
        <v>7067</v>
      </c>
      <c r="X34" s="80">
        <f>Óvoda!AA36+Étkeztetés!Z46</f>
        <v>0</v>
      </c>
      <c r="Y34" s="45">
        <f>Óvoda!AB36+Étkeztetés!AA46</f>
        <v>22100</v>
      </c>
      <c r="AA34" s="190"/>
    </row>
    <row r="35" spans="1:27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f>Óvoda!F37+Étkeztetés!F49</f>
        <v>10836300</v>
      </c>
      <c r="G35" s="367">
        <f>Óvoda!G37+Étkeztetés!G49</f>
        <v>10586314</v>
      </c>
      <c r="H35" s="367">
        <f>Óvoda!H37+Étkeztetés!H49</f>
        <v>10567987</v>
      </c>
      <c r="I35" s="367">
        <f>Óvoda!I37+Étkeztetés!I49</f>
        <v>10567987</v>
      </c>
      <c r="J35" s="521">
        <f>Óvoda!J37+Étkeztetés!J49</f>
        <v>9746607</v>
      </c>
      <c r="K35" s="521">
        <f>Óvoda!K37+Étkeztetés!K49</f>
        <v>10137824</v>
      </c>
      <c r="L35" s="429">
        <f>Óvoda!L37+Étkeztetés!L49</f>
        <v>10137824</v>
      </c>
      <c r="M35" s="43">
        <f>Óvoda!P37+Étkeztetés!O49</f>
        <v>120344</v>
      </c>
      <c r="N35" s="13">
        <f>Óvoda!Q37+Étkeztetés!P49</f>
        <v>87796</v>
      </c>
      <c r="O35" s="13">
        <f>Óvoda!R37+Étkeztetés!Q49</f>
        <v>2790511</v>
      </c>
      <c r="P35" s="13">
        <f>Óvoda!S37+Étkeztetés!R49</f>
        <v>66805</v>
      </c>
      <c r="Q35" s="80">
        <f>Óvoda!T37+Étkeztetés!S49</f>
        <v>949181</v>
      </c>
      <c r="R35" s="499">
        <f>Óvoda!U37+Étkeztetés!T49</f>
        <v>1375533</v>
      </c>
      <c r="S35" s="488">
        <f>Óvoda!V37+Étkeztetés!U49</f>
        <v>5390170</v>
      </c>
      <c r="T35" s="413">
        <f>Óvoda!W37+Étkeztetés!V49</f>
        <v>82348</v>
      </c>
      <c r="U35" s="13">
        <f>Óvoda!X37+Étkeztetés!W49</f>
        <v>173215</v>
      </c>
      <c r="V35" s="80">
        <f>Óvoda!Y37+Étkeztetés!X49</f>
        <v>905232</v>
      </c>
      <c r="W35" s="80">
        <f>Óvoda!Z37+Étkeztetés!Y49</f>
        <v>1393095</v>
      </c>
      <c r="X35" s="80">
        <f>Óvoda!AA37+Étkeztetés!Z49</f>
        <v>1163449</v>
      </c>
      <c r="Y35" s="45">
        <f>Óvoda!AB37+Étkeztetés!AA49</f>
        <v>1030315</v>
      </c>
      <c r="AA35" s="190"/>
    </row>
    <row r="36" spans="1:27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Óvoda!F38+Étkeztetés!F52</f>
        <v>0</v>
      </c>
      <c r="G36" s="367">
        <f>Óvoda!G38+Étkeztetés!G52</f>
        <v>0</v>
      </c>
      <c r="H36" s="367">
        <f>Óvoda!H38+Étkeztetés!H52</f>
        <v>0</v>
      </c>
      <c r="I36" s="367">
        <f>Óvoda!I38+Étkeztetés!I52</f>
        <v>0</v>
      </c>
      <c r="J36" s="521">
        <f>Óvoda!J38+Étkeztetés!J52</f>
        <v>0</v>
      </c>
      <c r="K36" s="521">
        <f>Óvoda!K38+Étkeztetés!K52</f>
        <v>0</v>
      </c>
      <c r="L36" s="429">
        <f>Óvoda!L38+Étkeztetés!L52</f>
        <v>0</v>
      </c>
      <c r="M36" s="43">
        <f>Óvoda!P38+Étkeztetés!O52</f>
        <v>0</v>
      </c>
      <c r="N36" s="13">
        <f>Óvoda!Q38+Étkeztetés!P52</f>
        <v>0</v>
      </c>
      <c r="O36" s="13">
        <f>Óvoda!R38+Étkeztetés!Q52</f>
        <v>0</v>
      </c>
      <c r="P36" s="13">
        <f>Óvoda!S38+Étkeztetés!R52</f>
        <v>0</v>
      </c>
      <c r="Q36" s="80">
        <f>Óvoda!T38+Étkeztetés!S52</f>
        <v>0</v>
      </c>
      <c r="R36" s="499">
        <f>Óvoda!U38+Étkeztetés!T52</f>
        <v>0</v>
      </c>
      <c r="S36" s="488">
        <f>Óvoda!V38+Étkeztetés!U52</f>
        <v>0</v>
      </c>
      <c r="T36" s="413">
        <f>Óvoda!W38+Étkeztetés!V52</f>
        <v>0</v>
      </c>
      <c r="U36" s="13">
        <f>Óvoda!X38+Étkeztetés!W52</f>
        <v>0</v>
      </c>
      <c r="V36" s="80">
        <f>Óvoda!Y38+Étkeztetés!X52</f>
        <v>0</v>
      </c>
      <c r="W36" s="80">
        <f>Óvoda!Z38+Étkeztetés!Y52</f>
        <v>0</v>
      </c>
      <c r="X36" s="80">
        <f>Óvoda!AA38+Étkeztetés!Z52</f>
        <v>0</v>
      </c>
      <c r="Y36" s="45">
        <f>Óvoda!AB38+Étkeztetés!AA52</f>
        <v>0</v>
      </c>
      <c r="AA36" s="190"/>
    </row>
    <row r="37" spans="1:27" x14ac:dyDescent="0.25">
      <c r="B37" s="90" t="s">
        <v>631</v>
      </c>
      <c r="C37" s="799" t="s">
        <v>170</v>
      </c>
      <c r="D37" s="800"/>
      <c r="E37" s="800"/>
      <c r="F37" s="366">
        <f>Óvoda!F39+Étkeztetés!F53</f>
        <v>641400</v>
      </c>
      <c r="G37" s="366">
        <f>Óvoda!G39+Étkeztetés!G53</f>
        <v>629014</v>
      </c>
      <c r="H37" s="366">
        <f>Óvoda!H39+Étkeztetés!H53</f>
        <v>629014</v>
      </c>
      <c r="I37" s="366">
        <f>Óvoda!I39+Étkeztetés!I53</f>
        <v>376854</v>
      </c>
      <c r="J37" s="520">
        <f>Óvoda!J39+Étkeztetés!J53</f>
        <v>376854</v>
      </c>
      <c r="K37" s="520">
        <f>Óvoda!K39+Étkeztetés!K53</f>
        <v>357654</v>
      </c>
      <c r="L37" s="428">
        <f>Óvoda!L39+Étkeztetés!L53</f>
        <v>357652</v>
      </c>
      <c r="M37" s="95">
        <f>Óvoda!P39+Étkeztetés!O53</f>
        <v>16900</v>
      </c>
      <c r="N37" s="93">
        <f>Óvoda!Q39+Étkeztetés!P53</f>
        <v>16900</v>
      </c>
      <c r="O37" s="93">
        <f>Óvoda!R39+Étkeztetés!Q53</f>
        <v>112014</v>
      </c>
      <c r="P37" s="93">
        <f>Óvoda!S39+Étkeztetés!R53</f>
        <v>16900</v>
      </c>
      <c r="Q37" s="96">
        <f>Óvoda!T39+Étkeztetés!S53</f>
        <v>93538</v>
      </c>
      <c r="R37" s="498">
        <f>Óvoda!U39+Étkeztetés!T53</f>
        <v>16900</v>
      </c>
      <c r="S37" s="487">
        <f>Óvoda!V39+Étkeztetés!U53</f>
        <v>273152</v>
      </c>
      <c r="T37" s="412">
        <f>Óvoda!W39+Étkeztetés!V53</f>
        <v>16900</v>
      </c>
      <c r="U37" s="93">
        <f>Óvoda!X39+Étkeztetés!W53</f>
        <v>16900</v>
      </c>
      <c r="V37" s="96">
        <f>Óvoda!Y39+Étkeztetés!X53</f>
        <v>16900</v>
      </c>
      <c r="W37" s="96">
        <f>Óvoda!Z39+Étkeztetés!Y53</f>
        <v>16900</v>
      </c>
      <c r="X37" s="96">
        <f>Óvoda!AA39+Étkeztetés!Z53</f>
        <v>16900</v>
      </c>
      <c r="Y37" s="97">
        <f>Óvoda!AB39+Étkeztetés!AA53</f>
        <v>0</v>
      </c>
      <c r="AA37" s="190"/>
    </row>
    <row r="38" spans="1:27" s="41" customFormat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f>Óvoda!F40+Étkeztetés!F54</f>
        <v>440400</v>
      </c>
      <c r="G38" s="367">
        <f>Óvoda!G40+Étkeztetés!G54</f>
        <v>479800</v>
      </c>
      <c r="H38" s="367">
        <f>Óvoda!H40+Étkeztetés!H54</f>
        <v>479800</v>
      </c>
      <c r="I38" s="367">
        <f>Óvoda!I40+Étkeztetés!I54</f>
        <v>268746</v>
      </c>
      <c r="J38" s="521">
        <f>Óvoda!J40+Étkeztetés!J54</f>
        <v>268746</v>
      </c>
      <c r="K38" s="521">
        <f>Óvoda!K40+Étkeztetés!K54</f>
        <v>258846</v>
      </c>
      <c r="L38" s="429">
        <f>Óvoda!L40+Étkeztetés!L54</f>
        <v>258845</v>
      </c>
      <c r="M38" s="43">
        <f>Óvoda!P40+Étkeztetés!O54</f>
        <v>3000</v>
      </c>
      <c r="N38" s="13">
        <f>Óvoda!Q40+Étkeztetés!P54</f>
        <v>3000</v>
      </c>
      <c r="O38" s="13">
        <f>Óvoda!R40+Étkeztetés!Q54</f>
        <v>104007</v>
      </c>
      <c r="P38" s="13">
        <f>Óvoda!S40+Étkeztetés!R54</f>
        <v>9900</v>
      </c>
      <c r="Q38" s="80">
        <f>Óvoda!T40+Étkeztetés!S54</f>
        <v>79538</v>
      </c>
      <c r="R38" s="499">
        <f>Óvoda!U40+Étkeztetés!T54</f>
        <v>9900</v>
      </c>
      <c r="S38" s="488">
        <f>Óvoda!V40+Étkeztetés!U54</f>
        <v>209345</v>
      </c>
      <c r="T38" s="413">
        <f>Óvoda!W40+Étkeztetés!V54</f>
        <v>9900</v>
      </c>
      <c r="U38" s="13">
        <f>Óvoda!X40+Étkeztetés!W54</f>
        <v>9900</v>
      </c>
      <c r="V38" s="80">
        <f>Óvoda!Y40+Étkeztetés!X54</f>
        <v>9900</v>
      </c>
      <c r="W38" s="80">
        <f>Óvoda!Z40+Étkeztetés!Y54</f>
        <v>9900</v>
      </c>
      <c r="X38" s="80">
        <f>Óvoda!AA40+Étkeztetés!Z54</f>
        <v>9900</v>
      </c>
      <c r="Y38" s="45">
        <f>Óvoda!AB40+Étkeztetés!AA54</f>
        <v>0</v>
      </c>
      <c r="AA38" s="190"/>
    </row>
    <row r="39" spans="1:27" s="41" customForma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f>Óvoda!F41+Étkeztetés!F57</f>
        <v>201000</v>
      </c>
      <c r="G39" s="367">
        <f>Óvoda!G41+Étkeztetés!G57</f>
        <v>149214</v>
      </c>
      <c r="H39" s="367">
        <f>Óvoda!H41+Étkeztetés!H57</f>
        <v>149214</v>
      </c>
      <c r="I39" s="367">
        <f>Óvoda!I41+Étkeztetés!I57</f>
        <v>108108</v>
      </c>
      <c r="J39" s="521">
        <f>Óvoda!J41+Étkeztetés!J57</f>
        <v>108108</v>
      </c>
      <c r="K39" s="521">
        <f>Óvoda!K41+Étkeztetés!K57</f>
        <v>98808</v>
      </c>
      <c r="L39" s="429">
        <f>Óvoda!L41+Étkeztetés!L57</f>
        <v>98807</v>
      </c>
      <c r="M39" s="43">
        <f>Óvoda!P41+Étkeztetés!O57</f>
        <v>13900</v>
      </c>
      <c r="N39" s="13">
        <f>Óvoda!Q41+Étkeztetés!P57</f>
        <v>13900</v>
      </c>
      <c r="O39" s="13">
        <f>Óvoda!R41+Étkeztetés!Q57</f>
        <v>8007</v>
      </c>
      <c r="P39" s="13">
        <f>Óvoda!S41+Étkeztetés!R57</f>
        <v>7000</v>
      </c>
      <c r="Q39" s="80">
        <f>Óvoda!T41+Étkeztetés!S57</f>
        <v>14000</v>
      </c>
      <c r="R39" s="499">
        <f>Óvoda!U41+Étkeztetés!T57</f>
        <v>7000</v>
      </c>
      <c r="S39" s="488">
        <f>Óvoda!V41+Étkeztetés!U57</f>
        <v>63807</v>
      </c>
      <c r="T39" s="413">
        <f>Óvoda!W41+Étkeztetés!V57</f>
        <v>7000</v>
      </c>
      <c r="U39" s="13">
        <f>Óvoda!X41+Étkeztetés!W57</f>
        <v>7000</v>
      </c>
      <c r="V39" s="80">
        <f>Óvoda!Y41+Étkeztetés!X57</f>
        <v>7000</v>
      </c>
      <c r="W39" s="80">
        <f>Óvoda!Z41+Étkeztetés!Y57</f>
        <v>7000</v>
      </c>
      <c r="X39" s="80">
        <f>Óvoda!AA41+Étkeztetés!Z57</f>
        <v>7000</v>
      </c>
      <c r="Y39" s="45">
        <f>Óvoda!AB41+Étkeztetés!AA57</f>
        <v>0</v>
      </c>
      <c r="AA39" s="190"/>
    </row>
    <row r="40" spans="1:27" x14ac:dyDescent="0.25">
      <c r="B40" s="90" t="s">
        <v>634</v>
      </c>
      <c r="C40" s="799" t="s">
        <v>175</v>
      </c>
      <c r="D40" s="800"/>
      <c r="E40" s="800"/>
      <c r="F40" s="366">
        <f>Óvoda!F42+Étkeztetés!F60</f>
        <v>3476714</v>
      </c>
      <c r="G40" s="366">
        <f>Óvoda!G42+Étkeztetés!G60</f>
        <v>3707264</v>
      </c>
      <c r="H40" s="366">
        <f>Óvoda!H42+Étkeztetés!H60</f>
        <v>4964626</v>
      </c>
      <c r="I40" s="366">
        <f>Óvoda!I42+Étkeztetés!I60</f>
        <v>5264788</v>
      </c>
      <c r="J40" s="520">
        <f>Óvoda!J42+Étkeztetés!J60</f>
        <v>5277445</v>
      </c>
      <c r="K40" s="520">
        <f>Óvoda!K42+Étkeztetés!K60</f>
        <v>5191059</v>
      </c>
      <c r="L40" s="428">
        <f>Óvoda!L42+Étkeztetés!L60</f>
        <v>4705801</v>
      </c>
      <c r="M40" s="95">
        <f>Óvoda!P42+Étkeztetés!O60</f>
        <v>140476</v>
      </c>
      <c r="N40" s="93">
        <f>Óvoda!Q42+Étkeztetés!P60</f>
        <v>562537</v>
      </c>
      <c r="O40" s="93">
        <f>Óvoda!R42+Étkeztetés!Q60</f>
        <v>317198</v>
      </c>
      <c r="P40" s="93">
        <f>Óvoda!S42+Étkeztetés!R60</f>
        <v>137873</v>
      </c>
      <c r="Q40" s="96">
        <f>Óvoda!T42+Étkeztetés!S60</f>
        <v>482746</v>
      </c>
      <c r="R40" s="498">
        <f>Óvoda!U42+Étkeztetés!T60</f>
        <v>635393</v>
      </c>
      <c r="S40" s="487">
        <f>Óvoda!V42+Étkeztetés!U60</f>
        <v>2276223</v>
      </c>
      <c r="T40" s="412">
        <f>Óvoda!W42+Étkeztetés!V60</f>
        <v>436196</v>
      </c>
      <c r="U40" s="93">
        <f>Óvoda!X42+Étkeztetés!W60</f>
        <v>672416</v>
      </c>
      <c r="V40" s="96">
        <f>Óvoda!Y42+Étkeztetés!X60</f>
        <v>207250</v>
      </c>
      <c r="W40" s="96">
        <f>Óvoda!Z42+Étkeztetés!Y60</f>
        <v>226249</v>
      </c>
      <c r="X40" s="96">
        <f>Óvoda!AA42+Étkeztetés!Z60</f>
        <v>465908</v>
      </c>
      <c r="Y40" s="97">
        <f>Óvoda!AB42+Étkeztetés!AA60</f>
        <v>421559</v>
      </c>
      <c r="AA40" s="190"/>
    </row>
    <row r="41" spans="1:27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f>Óvoda!F43+Étkeztetés!F61</f>
        <v>2095450</v>
      </c>
      <c r="G41" s="367">
        <f>Óvoda!G43+Étkeztetés!G61</f>
        <v>2095450</v>
      </c>
      <c r="H41" s="367">
        <f>Óvoda!H43+Étkeztetés!H61</f>
        <v>2410000</v>
      </c>
      <c r="I41" s="367">
        <f>Óvoda!I43+Étkeztetés!I61</f>
        <v>2410000</v>
      </c>
      <c r="J41" s="521">
        <f>Óvoda!J43+Étkeztetés!J61</f>
        <v>2410000</v>
      </c>
      <c r="K41" s="521">
        <f>Óvoda!K43+Étkeztetés!K61</f>
        <v>2503318</v>
      </c>
      <c r="L41" s="429">
        <f>Óvoda!L43+Étkeztetés!L61</f>
        <v>2503318</v>
      </c>
      <c r="M41" s="43">
        <f>Óvoda!P43+Étkeztetés!O61</f>
        <v>60617</v>
      </c>
      <c r="N41" s="13">
        <f>Óvoda!Q43+Étkeztetés!P61</f>
        <v>217791</v>
      </c>
      <c r="O41" s="13">
        <f>Óvoda!R43+Étkeztetés!Q61</f>
        <v>223675</v>
      </c>
      <c r="P41" s="13">
        <f>Óvoda!S43+Étkeztetés!R61</f>
        <v>61173</v>
      </c>
      <c r="Q41" s="80">
        <f>Óvoda!T43+Étkeztetés!S61</f>
        <v>460196</v>
      </c>
      <c r="R41" s="499">
        <f>Óvoda!U43+Étkeztetés!T61</f>
        <v>294726</v>
      </c>
      <c r="S41" s="488">
        <f>Óvoda!V43+Étkeztetés!U61</f>
        <v>1318178</v>
      </c>
      <c r="T41" s="413">
        <f>Óvoda!W43+Étkeztetés!V61</f>
        <v>367830</v>
      </c>
      <c r="U41" s="13">
        <f>Óvoda!X43+Étkeztetés!W61</f>
        <v>166774</v>
      </c>
      <c r="V41" s="80">
        <f>Óvoda!Y43+Étkeztetés!X61</f>
        <v>29861</v>
      </c>
      <c r="W41" s="80">
        <f>Óvoda!Z43+Étkeztetés!Y61</f>
        <v>151753</v>
      </c>
      <c r="X41" s="80">
        <f>Óvoda!AA43+Étkeztetés!Z61</f>
        <v>319145</v>
      </c>
      <c r="Y41" s="45">
        <f>Óvoda!AB43+Étkeztetés!AA61</f>
        <v>149777</v>
      </c>
      <c r="Z41" s="183"/>
      <c r="AA41" s="190"/>
    </row>
    <row r="42" spans="1:27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>
        <f>Óvoda!F44+Étkeztetés!F64</f>
        <v>0</v>
      </c>
      <c r="G42" s="367">
        <f>Óvoda!G44+Étkeztetés!G64</f>
        <v>0</v>
      </c>
      <c r="H42" s="367">
        <f>Óvoda!H44+Étkeztetés!H64</f>
        <v>0</v>
      </c>
      <c r="I42" s="367">
        <f>Óvoda!I44+Étkeztetés!I64</f>
        <v>0</v>
      </c>
      <c r="J42" s="521">
        <f>Óvoda!J44+Étkeztetés!J64</f>
        <v>0</v>
      </c>
      <c r="K42" s="521">
        <f>Óvoda!K44+Étkeztetés!K64</f>
        <v>0</v>
      </c>
      <c r="L42" s="429">
        <f>Óvoda!L44+Étkeztetés!L64</f>
        <v>0</v>
      </c>
      <c r="M42" s="43">
        <f>Óvoda!P44+Étkeztetés!O64</f>
        <v>0</v>
      </c>
      <c r="N42" s="13">
        <f>Óvoda!Q44+Étkeztetés!P64</f>
        <v>0</v>
      </c>
      <c r="O42" s="13">
        <f>Óvoda!R44+Étkeztetés!Q64</f>
        <v>0</v>
      </c>
      <c r="P42" s="13">
        <f>Óvoda!S44+Étkeztetés!R64</f>
        <v>0</v>
      </c>
      <c r="Q42" s="80">
        <f>Óvoda!T44+Étkeztetés!S64</f>
        <v>0</v>
      </c>
      <c r="R42" s="499">
        <f>Óvoda!U44+Étkeztetés!T64</f>
        <v>0</v>
      </c>
      <c r="S42" s="488">
        <f>Óvoda!V44+Étkeztetés!U64</f>
        <v>0</v>
      </c>
      <c r="T42" s="413">
        <f>Óvoda!W44+Étkeztetés!V64</f>
        <v>0</v>
      </c>
      <c r="U42" s="13">
        <f>Óvoda!X44+Étkeztetés!W64</f>
        <v>0</v>
      </c>
      <c r="V42" s="80">
        <f>Óvoda!Y44+Étkeztetés!X64</f>
        <v>0</v>
      </c>
      <c r="W42" s="80">
        <f>Óvoda!Z44+Étkeztetés!Y64</f>
        <v>0</v>
      </c>
      <c r="X42" s="80">
        <f>Óvoda!AA44+Étkeztetés!Z64</f>
        <v>0</v>
      </c>
      <c r="Y42" s="45">
        <f>Óvoda!AB44+Étkeztetés!AA64</f>
        <v>0</v>
      </c>
      <c r="AA42" s="190"/>
    </row>
    <row r="43" spans="1:27" s="41" customFormat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>
        <f>Óvoda!F45+Étkeztetés!F65</f>
        <v>75000</v>
      </c>
      <c r="G43" s="367">
        <f>Óvoda!G45+Étkeztetés!G65</f>
        <v>75000</v>
      </c>
      <c r="H43" s="367">
        <f>Óvoda!H45+Étkeztetés!H65</f>
        <v>75000</v>
      </c>
      <c r="I43" s="367">
        <f>Óvoda!I45+Étkeztetés!I65</f>
        <v>75000</v>
      </c>
      <c r="J43" s="521">
        <f>Óvoda!J45+Étkeztetés!J65</f>
        <v>75000</v>
      </c>
      <c r="K43" s="521">
        <f>Óvoda!K45+Étkeztetés!K65</f>
        <v>51733</v>
      </c>
      <c r="L43" s="429">
        <f>Óvoda!L45+Étkeztetés!L65</f>
        <v>51733</v>
      </c>
      <c r="M43" s="43">
        <f>Óvoda!P45+Étkeztetés!O65</f>
        <v>34253</v>
      </c>
      <c r="N43" s="13">
        <f>Óvoda!Q45+Étkeztetés!P65</f>
        <v>0</v>
      </c>
      <c r="O43" s="13">
        <f>Óvoda!R45+Étkeztetés!Q65</f>
        <v>0</v>
      </c>
      <c r="P43" s="13">
        <f>Óvoda!S45+Étkeztetés!R65</f>
        <v>0</v>
      </c>
      <c r="Q43" s="80">
        <f>Óvoda!T45+Étkeztetés!S65</f>
        <v>0</v>
      </c>
      <c r="R43" s="499">
        <f>Óvoda!U45+Étkeztetés!T65</f>
        <v>0</v>
      </c>
      <c r="S43" s="488">
        <f>Óvoda!V45+Étkeztetés!U65</f>
        <v>34253</v>
      </c>
      <c r="T43" s="413">
        <f>Óvoda!W45+Étkeztetés!V65</f>
        <v>0</v>
      </c>
      <c r="U43" s="13">
        <f>Óvoda!X45+Étkeztetés!W65</f>
        <v>0</v>
      </c>
      <c r="V43" s="80">
        <f>Óvoda!Y45+Étkeztetés!X65</f>
        <v>0</v>
      </c>
      <c r="W43" s="80">
        <f>Óvoda!Z45+Étkeztetés!Y65</f>
        <v>0</v>
      </c>
      <c r="X43" s="80">
        <f>Óvoda!AA45+Étkeztetés!Z65</f>
        <v>17480</v>
      </c>
      <c r="Y43" s="45">
        <f>Óvoda!AB45+Étkeztetés!AA65</f>
        <v>0</v>
      </c>
      <c r="AA43" s="190"/>
    </row>
    <row r="44" spans="1:27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f>Óvoda!F46+Étkeztetés!F66</f>
        <v>280000</v>
      </c>
      <c r="G44" s="367">
        <f>Óvoda!G46+Étkeztetés!G66</f>
        <v>280000</v>
      </c>
      <c r="H44" s="367">
        <f>Óvoda!H46+Étkeztetés!H66</f>
        <v>280000</v>
      </c>
      <c r="I44" s="367">
        <f>Óvoda!I46+Étkeztetés!I66</f>
        <v>280000</v>
      </c>
      <c r="J44" s="521">
        <f>Óvoda!J46+Étkeztetés!J66</f>
        <v>298653</v>
      </c>
      <c r="K44" s="521">
        <f>Óvoda!K46+Étkeztetés!K66</f>
        <v>298653</v>
      </c>
      <c r="L44" s="429">
        <f>Óvoda!L46+Étkeztetés!L66</f>
        <v>187508</v>
      </c>
      <c r="M44" s="43">
        <f>Óvoda!P46+Étkeztetés!O66</f>
        <v>9500</v>
      </c>
      <c r="N44" s="13">
        <f>Óvoda!Q46+Étkeztetés!P66</f>
        <v>34000</v>
      </c>
      <c r="O44" s="13">
        <f>Óvoda!R46+Étkeztetés!Q66</f>
        <v>6800</v>
      </c>
      <c r="P44" s="13">
        <f>Óvoda!S46+Étkeztetés!R66</f>
        <v>40000</v>
      </c>
      <c r="Q44" s="80">
        <f>Óvoda!T46+Étkeztetés!S66</f>
        <v>0</v>
      </c>
      <c r="R44" s="499">
        <f>Óvoda!U46+Étkeztetés!T66</f>
        <v>2354</v>
      </c>
      <c r="S44" s="488">
        <f>Óvoda!V46+Étkeztetés!U66</f>
        <v>92654</v>
      </c>
      <c r="T44" s="413">
        <f>Óvoda!W46+Étkeztetés!V66</f>
        <v>0</v>
      </c>
      <c r="U44" s="13">
        <f>Óvoda!X46+Étkeztetés!W66</f>
        <v>0</v>
      </c>
      <c r="V44" s="80">
        <f>Óvoda!Y46+Étkeztetés!X66</f>
        <v>62570</v>
      </c>
      <c r="W44" s="80">
        <f>Óvoda!Z46+Étkeztetés!Y66</f>
        <v>0</v>
      </c>
      <c r="X44" s="80">
        <f>Óvoda!AA46+Étkeztetés!Z66</f>
        <v>32283</v>
      </c>
      <c r="Y44" s="45">
        <f>Óvoda!AB46+Étkeztetés!AA66</f>
        <v>1</v>
      </c>
      <c r="AA44" s="190"/>
    </row>
    <row r="45" spans="1:27" s="18" customFormat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>Óvoda!F47+Étkeztetés!F69</f>
        <v>201364</v>
      </c>
      <c r="G45" s="367">
        <f>Óvoda!G47+Étkeztetés!G69</f>
        <v>201364</v>
      </c>
      <c r="H45" s="367">
        <f>Óvoda!H47+Étkeztetés!H69</f>
        <v>1111006</v>
      </c>
      <c r="I45" s="367">
        <f>Óvoda!I47+Étkeztetés!I69</f>
        <v>1361168</v>
      </c>
      <c r="J45" s="521">
        <f>Óvoda!J47+Étkeztetés!J69</f>
        <v>1361168</v>
      </c>
      <c r="K45" s="521">
        <f>Óvoda!K47+Étkeztetés!K69</f>
        <v>1204731</v>
      </c>
      <c r="L45" s="429">
        <f>Óvoda!L47+Étkeztetés!L69</f>
        <v>887703</v>
      </c>
      <c r="M45" s="43">
        <f>Óvoda!P47+Étkeztetés!O69</f>
        <v>0</v>
      </c>
      <c r="N45" s="13">
        <f>Óvoda!Q47+Étkeztetés!P69</f>
        <v>201364</v>
      </c>
      <c r="O45" s="13">
        <f>Óvoda!R47+Étkeztetés!Q69</f>
        <v>0</v>
      </c>
      <c r="P45" s="13">
        <f>Óvoda!S47+Étkeztetés!R69</f>
        <v>0</v>
      </c>
      <c r="Q45" s="80">
        <f>Óvoda!T47+Étkeztetés!S69</f>
        <v>0</v>
      </c>
      <c r="R45" s="499">
        <f>Óvoda!U47+Étkeztetés!T69</f>
        <v>0</v>
      </c>
      <c r="S45" s="488">
        <f>Óvoda!V47+Étkeztetés!U69</f>
        <v>201364</v>
      </c>
      <c r="T45" s="413">
        <f>Óvoda!W47+Étkeztetés!V69</f>
        <v>0</v>
      </c>
      <c r="U45" s="13">
        <f>Óvoda!X47+Étkeztetés!W69</f>
        <v>449440</v>
      </c>
      <c r="V45" s="80">
        <f>Óvoda!Y47+Étkeztetés!X69</f>
        <v>73468</v>
      </c>
      <c r="W45" s="80">
        <f>Óvoda!Z47+Étkeztetés!Y69</f>
        <v>0</v>
      </c>
      <c r="X45" s="80">
        <f>Óvoda!AA47+Étkeztetés!Z69</f>
        <v>0</v>
      </c>
      <c r="Y45" s="45">
        <f>Óvoda!AB47+Étkeztetés!AA69</f>
        <v>163431</v>
      </c>
      <c r="AA45" s="190"/>
    </row>
    <row r="46" spans="1:27" x14ac:dyDescent="0.25">
      <c r="B46" s="54"/>
      <c r="C46" s="237"/>
      <c r="D46" s="801" t="s">
        <v>186</v>
      </c>
      <c r="E46" s="801"/>
      <c r="F46" s="373">
        <f>Óvoda!F48+Étkeztetés!F70</f>
        <v>201364</v>
      </c>
      <c r="G46" s="373">
        <f>Óvoda!G48+Étkeztetés!G70</f>
        <v>201364</v>
      </c>
      <c r="H46" s="373">
        <f>Óvoda!H48+Étkeztetés!H70</f>
        <v>1111006</v>
      </c>
      <c r="I46" s="373">
        <f>Óvoda!I48+Étkeztetés!I70</f>
        <v>1361168</v>
      </c>
      <c r="J46" s="527">
        <f>Óvoda!J48+Étkeztetés!J70</f>
        <v>1361168</v>
      </c>
      <c r="K46" s="527">
        <f>Óvoda!K48+Étkeztetés!K70</f>
        <v>1204731</v>
      </c>
      <c r="L46" s="437">
        <f>Óvoda!L48+Étkeztetés!L70</f>
        <v>887703</v>
      </c>
      <c r="M46" s="42">
        <f>Óvoda!P48+Étkeztetés!O70</f>
        <v>0</v>
      </c>
      <c r="N46" s="1">
        <f>Óvoda!Q48+Étkeztetés!P70</f>
        <v>201364</v>
      </c>
      <c r="O46" s="1">
        <f>Óvoda!R48+Étkeztetés!Q70</f>
        <v>0</v>
      </c>
      <c r="P46" s="1">
        <f>Óvoda!S48+Étkeztetés!R70</f>
        <v>0</v>
      </c>
      <c r="Q46" s="79">
        <f>Óvoda!T48+Étkeztetés!S70</f>
        <v>0</v>
      </c>
      <c r="R46" s="500">
        <f>Óvoda!U48+Étkeztetés!T70</f>
        <v>0</v>
      </c>
      <c r="S46" s="489">
        <f>Óvoda!V48+Étkeztetés!U70</f>
        <v>201364</v>
      </c>
      <c r="T46" s="414">
        <f>Óvoda!W48+Étkeztetés!V70</f>
        <v>0</v>
      </c>
      <c r="U46" s="1">
        <f>Óvoda!X48+Étkeztetés!W70</f>
        <v>449440</v>
      </c>
      <c r="V46" s="79">
        <f>Óvoda!Y48+Étkeztetés!X70</f>
        <v>73468</v>
      </c>
      <c r="W46" s="79">
        <f>Óvoda!Z48+Étkeztetés!Y70</f>
        <v>0</v>
      </c>
      <c r="X46" s="79">
        <f>Óvoda!AA48+Étkeztetés!Z70</f>
        <v>0</v>
      </c>
      <c r="Y46" s="44">
        <f>Óvoda!AB48+Étkeztetés!AA70</f>
        <v>163431</v>
      </c>
      <c r="AA46" s="190"/>
    </row>
    <row r="47" spans="1:27" hidden="1" x14ac:dyDescent="0.25">
      <c r="B47" s="54"/>
      <c r="C47" s="237"/>
      <c r="D47" s="801" t="s">
        <v>187</v>
      </c>
      <c r="E47" s="801"/>
      <c r="F47" s="373">
        <f>Óvoda!F49+Étkeztetés!F71</f>
        <v>0</v>
      </c>
      <c r="G47" s="373">
        <f>Óvoda!G49+Étkeztetés!G71</f>
        <v>0</v>
      </c>
      <c r="H47" s="373">
        <f>Óvoda!H49+Étkeztetés!H71</f>
        <v>0</v>
      </c>
      <c r="I47" s="373">
        <f>Óvoda!I49+Étkeztetés!I71</f>
        <v>0</v>
      </c>
      <c r="J47" s="527">
        <f>Óvoda!J49+Étkeztetés!J71</f>
        <v>0</v>
      </c>
      <c r="K47" s="527">
        <f>Óvoda!K49+Étkeztetés!K71</f>
        <v>0</v>
      </c>
      <c r="L47" s="437">
        <f>Óvoda!L49+Étkeztetés!L71</f>
        <v>0</v>
      </c>
      <c r="M47" s="42">
        <f>Óvoda!P49+Étkeztetés!O71</f>
        <v>0</v>
      </c>
      <c r="N47" s="1">
        <f>Óvoda!Q49+Étkeztetés!P71</f>
        <v>0</v>
      </c>
      <c r="O47" s="1">
        <f>Óvoda!R49+Étkeztetés!Q71</f>
        <v>0</v>
      </c>
      <c r="P47" s="1">
        <f>Óvoda!S49+Étkeztetés!R71</f>
        <v>0</v>
      </c>
      <c r="Q47" s="79">
        <f>Óvoda!T49+Étkeztetés!S71</f>
        <v>0</v>
      </c>
      <c r="R47" s="500">
        <f>Óvoda!U49+Étkeztetés!T71</f>
        <v>0</v>
      </c>
      <c r="S47" s="489">
        <f>Óvoda!V49+Étkeztetés!U71</f>
        <v>0</v>
      </c>
      <c r="T47" s="414">
        <f>Óvoda!W49+Étkeztetés!V71</f>
        <v>0</v>
      </c>
      <c r="U47" s="1">
        <f>Óvoda!X49+Étkeztetés!W71</f>
        <v>0</v>
      </c>
      <c r="V47" s="79">
        <f>Óvoda!Y49+Étkeztetés!X71</f>
        <v>0</v>
      </c>
      <c r="W47" s="79">
        <f>Óvoda!Z49+Étkeztetés!Y71</f>
        <v>0</v>
      </c>
      <c r="X47" s="79">
        <f>Óvoda!AA49+Étkeztetés!Z71</f>
        <v>0</v>
      </c>
      <c r="Y47" s="44">
        <f>Óvoda!AB49+Étkeztetés!AA71</f>
        <v>0</v>
      </c>
      <c r="AA47" s="190"/>
    </row>
    <row r="48" spans="1:27" s="41" customFormat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f>Óvoda!F50+Étkeztetés!F72</f>
        <v>548500</v>
      </c>
      <c r="G48" s="367">
        <f>Óvoda!G50+Étkeztetés!G72</f>
        <v>756500</v>
      </c>
      <c r="H48" s="367">
        <f>Óvoda!H50+Étkeztetés!H72</f>
        <v>804500</v>
      </c>
      <c r="I48" s="367">
        <f>Óvoda!I50+Étkeztetés!I72</f>
        <v>852500</v>
      </c>
      <c r="J48" s="521">
        <f>Óvoda!J50+Étkeztetés!J72</f>
        <v>845500</v>
      </c>
      <c r="K48" s="521">
        <f>Óvoda!K50+Étkeztetés!K72</f>
        <v>845500</v>
      </c>
      <c r="L48" s="429">
        <f>Óvoda!L50+Étkeztetés!L72</f>
        <v>838200</v>
      </c>
      <c r="M48" s="43">
        <f>Óvoda!P50+Étkeztetés!O72</f>
        <v>6000</v>
      </c>
      <c r="N48" s="13">
        <f>Óvoda!Q50+Étkeztetés!P72</f>
        <v>90250</v>
      </c>
      <c r="O48" s="13">
        <f>Óvoda!R50+Étkeztetés!Q72</f>
        <v>54600</v>
      </c>
      <c r="P48" s="13">
        <f>Óvoda!S50+Étkeztetés!R72</f>
        <v>1700</v>
      </c>
      <c r="Q48" s="80">
        <f>Óvoda!T50+Étkeztetés!S72</f>
        <v>0</v>
      </c>
      <c r="R48" s="499">
        <f>Óvoda!U50+Étkeztetés!T72</f>
        <v>324400</v>
      </c>
      <c r="S48" s="488">
        <f>Óvoda!V50+Étkeztetés!U72</f>
        <v>476950</v>
      </c>
      <c r="T48" s="413">
        <f>Óvoda!W50+Étkeztetés!V72</f>
        <v>60000</v>
      </c>
      <c r="U48" s="13">
        <f>Óvoda!X50+Étkeztetés!W72</f>
        <v>42250</v>
      </c>
      <c r="V48" s="80">
        <f>Óvoda!Y50+Étkeztetés!X72</f>
        <v>35000</v>
      </c>
      <c r="W48" s="80">
        <f>Óvoda!Z50+Étkeztetés!Y72</f>
        <v>50000</v>
      </c>
      <c r="X48" s="80">
        <f>Óvoda!AA50+Étkeztetés!Z72</f>
        <v>72000</v>
      </c>
      <c r="Y48" s="45">
        <f>Óvoda!AB50+Étkeztetés!AA72</f>
        <v>102000</v>
      </c>
      <c r="AA48" s="190"/>
    </row>
    <row r="49" spans="1:27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f>Óvoda!F54+Étkeztetés!F73</f>
        <v>276400</v>
      </c>
      <c r="G49" s="367">
        <f>Óvoda!G54+Étkeztetés!G73</f>
        <v>298950</v>
      </c>
      <c r="H49" s="367">
        <f>Óvoda!H54+Étkeztetés!H73</f>
        <v>284120</v>
      </c>
      <c r="I49" s="367">
        <f>Óvoda!I54+Étkeztetés!I73</f>
        <v>286120</v>
      </c>
      <c r="J49" s="521">
        <f>Óvoda!J54+Étkeztetés!J73</f>
        <v>287124</v>
      </c>
      <c r="K49" s="521">
        <f>Óvoda!K54+Étkeztetés!K73</f>
        <v>287124</v>
      </c>
      <c r="L49" s="429">
        <f>Óvoda!L54+Étkeztetés!L73</f>
        <v>237339</v>
      </c>
      <c r="M49" s="43">
        <f>Óvoda!P54+Étkeztetés!O73</f>
        <v>30106</v>
      </c>
      <c r="N49" s="13">
        <f>Óvoda!Q54+Étkeztetés!P73</f>
        <v>19132</v>
      </c>
      <c r="O49" s="13">
        <f>Óvoda!R54+Étkeztetés!Q73</f>
        <v>32123</v>
      </c>
      <c r="P49" s="13">
        <f>Óvoda!S54+Étkeztetés!R73</f>
        <v>35000</v>
      </c>
      <c r="Q49" s="80">
        <f>Óvoda!T54+Étkeztetés!S73</f>
        <v>22550</v>
      </c>
      <c r="R49" s="499">
        <f>Óvoda!U54+Étkeztetés!T73</f>
        <v>13913</v>
      </c>
      <c r="S49" s="488">
        <f>Óvoda!V54+Étkeztetés!U73</f>
        <v>152824</v>
      </c>
      <c r="T49" s="413">
        <f>Óvoda!W54+Étkeztetés!V73</f>
        <v>8366</v>
      </c>
      <c r="U49" s="13">
        <f>Óvoda!X54+Étkeztetés!W73</f>
        <v>13952</v>
      </c>
      <c r="V49" s="80">
        <f>Óvoda!Y54+Étkeztetés!X73</f>
        <v>6351</v>
      </c>
      <c r="W49" s="80">
        <f>Óvoda!Z54+Étkeztetés!Y73</f>
        <v>24496</v>
      </c>
      <c r="X49" s="80">
        <f>Óvoda!AA54+Étkeztetés!Z73</f>
        <v>25000</v>
      </c>
      <c r="Y49" s="45">
        <f>Óvoda!AB54+Étkeztetés!AA73</f>
        <v>6350</v>
      </c>
      <c r="AA49" s="190"/>
    </row>
    <row r="50" spans="1:27" x14ac:dyDescent="0.25">
      <c r="B50" s="90" t="s">
        <v>642</v>
      </c>
      <c r="C50" s="803" t="s">
        <v>192</v>
      </c>
      <c r="D50" s="804"/>
      <c r="E50" s="804"/>
      <c r="F50" s="366">
        <f>Óvoda!F59+Étkeztetés!F76</f>
        <v>10000</v>
      </c>
      <c r="G50" s="366">
        <f>Óvoda!G59+Étkeztetés!G76</f>
        <v>10000</v>
      </c>
      <c r="H50" s="366">
        <f>Óvoda!H59+Étkeztetés!H76</f>
        <v>10000</v>
      </c>
      <c r="I50" s="366">
        <f>Óvoda!I59+Étkeztetés!I76</f>
        <v>10000</v>
      </c>
      <c r="J50" s="520">
        <f>Óvoda!J59+Étkeztetés!J76</f>
        <v>10000</v>
      </c>
      <c r="K50" s="520">
        <f>Óvoda!K59+Étkeztetés!K76</f>
        <v>40270</v>
      </c>
      <c r="L50" s="428">
        <f>Óvoda!L59+Étkeztetés!L76</f>
        <v>30270</v>
      </c>
      <c r="M50" s="95">
        <f>Óvoda!P59+Étkeztetés!O76</f>
        <v>0</v>
      </c>
      <c r="N50" s="93">
        <f>Óvoda!Q59+Étkeztetés!P76</f>
        <v>0</v>
      </c>
      <c r="O50" s="93">
        <f>Óvoda!R59+Étkeztetés!Q76</f>
        <v>0</v>
      </c>
      <c r="P50" s="93">
        <f>Óvoda!S59+Étkeztetés!R76</f>
        <v>0</v>
      </c>
      <c r="Q50" s="96">
        <f>Óvoda!T59+Étkeztetés!S76</f>
        <v>0</v>
      </c>
      <c r="R50" s="498">
        <f>Óvoda!U59+Étkeztetés!T76</f>
        <v>0</v>
      </c>
      <c r="S50" s="487">
        <f>Óvoda!V59+Étkeztetés!U76</f>
        <v>0</v>
      </c>
      <c r="T50" s="412">
        <f>Óvoda!W59+Étkeztetés!V76</f>
        <v>0</v>
      </c>
      <c r="U50" s="93">
        <f>Óvoda!X59+Étkeztetés!W76</f>
        <v>0</v>
      </c>
      <c r="V50" s="96">
        <f>Óvoda!Y59+Étkeztetés!X76</f>
        <v>0</v>
      </c>
      <c r="W50" s="96">
        <f>Óvoda!Z59+Étkeztetés!Y76</f>
        <v>0</v>
      </c>
      <c r="X50" s="96">
        <f>Óvoda!AA59+Étkeztetés!Z76</f>
        <v>0</v>
      </c>
      <c r="Y50" s="97">
        <f>Óvoda!AB59+Étkeztetés!AA76</f>
        <v>30270</v>
      </c>
      <c r="AA50" s="190"/>
    </row>
    <row r="51" spans="1:27" s="41" customFormat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367">
        <f>Óvoda!F60+Étkeztetés!F77</f>
        <v>10000</v>
      </c>
      <c r="G51" s="367">
        <f>Óvoda!G60+Étkeztetés!G77</f>
        <v>10000</v>
      </c>
      <c r="H51" s="367">
        <f>Óvoda!H60+Étkeztetés!H77</f>
        <v>10000</v>
      </c>
      <c r="I51" s="367">
        <f>Óvoda!I60+Étkeztetés!I77</f>
        <v>10000</v>
      </c>
      <c r="J51" s="521">
        <f>Óvoda!J60+Étkeztetés!J77</f>
        <v>10000</v>
      </c>
      <c r="K51" s="521">
        <f>Óvoda!K60+Étkeztetés!K77</f>
        <v>40270</v>
      </c>
      <c r="L51" s="429">
        <f>Óvoda!L60+Étkeztetés!L77</f>
        <v>30270</v>
      </c>
      <c r="M51" s="43">
        <f>Óvoda!P60+Étkeztetés!O77</f>
        <v>0</v>
      </c>
      <c r="N51" s="13">
        <f>Óvoda!Q60+Étkeztetés!P77</f>
        <v>0</v>
      </c>
      <c r="O51" s="13">
        <f>Óvoda!R60+Étkeztetés!Q77</f>
        <v>0</v>
      </c>
      <c r="P51" s="13">
        <f>Óvoda!S60+Étkeztetés!R77</f>
        <v>0</v>
      </c>
      <c r="Q51" s="80">
        <f>Óvoda!T60+Étkeztetés!S77</f>
        <v>0</v>
      </c>
      <c r="R51" s="499">
        <f>Óvoda!U60+Étkeztetés!T77</f>
        <v>0</v>
      </c>
      <c r="S51" s="488">
        <f>Óvoda!V60+Étkeztetés!U77</f>
        <v>0</v>
      </c>
      <c r="T51" s="413">
        <f>Óvoda!W60+Étkeztetés!V77</f>
        <v>0</v>
      </c>
      <c r="U51" s="13">
        <f>Óvoda!X60+Étkeztetés!W77</f>
        <v>0</v>
      </c>
      <c r="V51" s="80">
        <f>Óvoda!Y60+Étkeztetés!X77</f>
        <v>0</v>
      </c>
      <c r="W51" s="80">
        <f>Óvoda!Z60+Étkeztetés!Y77</f>
        <v>0</v>
      </c>
      <c r="X51" s="80">
        <f>Óvoda!AA60+Étkeztetés!Z77</f>
        <v>0</v>
      </c>
      <c r="Y51" s="45">
        <f>Óvoda!AB60+Étkeztetés!AA77</f>
        <v>30270</v>
      </c>
      <c r="AA51" s="190"/>
    </row>
    <row r="52" spans="1:27" s="41" customFormat="1" hidden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367">
        <f>Óvoda!F61+Étkeztetés!F78</f>
        <v>0</v>
      </c>
      <c r="G52" s="367">
        <f>Óvoda!G61+Étkeztetés!G78</f>
        <v>0</v>
      </c>
      <c r="H52" s="367">
        <f>Óvoda!H61+Étkeztetés!H78</f>
        <v>0</v>
      </c>
      <c r="I52" s="367">
        <f>Óvoda!I61+Étkeztetés!I78</f>
        <v>0</v>
      </c>
      <c r="J52" s="521">
        <f>Óvoda!J61+Étkeztetés!J78</f>
        <v>0</v>
      </c>
      <c r="K52" s="521">
        <f>Óvoda!K61+Étkeztetés!K78</f>
        <v>0</v>
      </c>
      <c r="L52" s="429">
        <f>Óvoda!L61+Étkeztetés!L78</f>
        <v>0</v>
      </c>
      <c r="M52" s="43">
        <f>Óvoda!P61+Étkeztetés!O78</f>
        <v>0</v>
      </c>
      <c r="N52" s="13">
        <f>Óvoda!Q61+Étkeztetés!P78</f>
        <v>0</v>
      </c>
      <c r="O52" s="13">
        <f>Óvoda!R61+Étkeztetés!Q78</f>
        <v>0</v>
      </c>
      <c r="P52" s="13">
        <f>Óvoda!S61+Étkeztetés!R78</f>
        <v>0</v>
      </c>
      <c r="Q52" s="80">
        <f>Óvoda!T61+Étkeztetés!S78</f>
        <v>0</v>
      </c>
      <c r="R52" s="499">
        <f>Óvoda!U61+Étkeztetés!T78</f>
        <v>0</v>
      </c>
      <c r="S52" s="488">
        <f>Óvoda!V61+Étkeztetés!U78</f>
        <v>0</v>
      </c>
      <c r="T52" s="413">
        <f>Óvoda!W61+Étkeztetés!V78</f>
        <v>0</v>
      </c>
      <c r="U52" s="13">
        <f>Óvoda!X61+Étkeztetés!W78</f>
        <v>0</v>
      </c>
      <c r="V52" s="80">
        <f>Óvoda!Y61+Étkeztetés!X78</f>
        <v>0</v>
      </c>
      <c r="W52" s="80">
        <f>Óvoda!Z61+Étkeztetés!Y78</f>
        <v>0</v>
      </c>
      <c r="X52" s="80">
        <f>Óvoda!AA61+Étkeztetés!Z78</f>
        <v>0</v>
      </c>
      <c r="Y52" s="45">
        <f>Óvoda!AB61+Étkeztetés!AA78</f>
        <v>0</v>
      </c>
      <c r="AA52" s="190"/>
    </row>
    <row r="53" spans="1:27" x14ac:dyDescent="0.25">
      <c r="B53" s="90" t="s">
        <v>645</v>
      </c>
      <c r="C53" s="803" t="s">
        <v>197</v>
      </c>
      <c r="D53" s="804"/>
      <c r="E53" s="804"/>
      <c r="F53" s="366">
        <f>Óvoda!F62+Étkeztetés!F79</f>
        <v>2856270</v>
      </c>
      <c r="G53" s="366">
        <f>Óvoda!G62+Étkeztetés!G79</f>
        <v>2856264</v>
      </c>
      <c r="H53" s="366">
        <f>Óvoda!H62+Étkeztetés!H79</f>
        <v>2686394</v>
      </c>
      <c r="I53" s="366">
        <f>Óvoda!I62+Étkeztetés!I79</f>
        <v>2685570</v>
      </c>
      <c r="J53" s="520">
        <f>Óvoda!J62+Étkeztetés!J79</f>
        <v>2799170</v>
      </c>
      <c r="K53" s="520">
        <f>Óvoda!K62+Étkeztetés!K79</f>
        <v>2786100</v>
      </c>
      <c r="L53" s="428">
        <f>Óvoda!L62+Étkeztetés!L79</f>
        <v>2412105</v>
      </c>
      <c r="M53" s="95">
        <f>Óvoda!P62+Étkeztetés!O79</f>
        <v>66241</v>
      </c>
      <c r="N53" s="93">
        <f>Óvoda!Q62+Étkeztetés!P79</f>
        <v>256664</v>
      </c>
      <c r="O53" s="93">
        <f>Óvoda!R62+Étkeztetés!Q79</f>
        <v>247584</v>
      </c>
      <c r="P53" s="93">
        <f>Óvoda!S62+Étkeztetés!R79</f>
        <v>45873</v>
      </c>
      <c r="Q53" s="96">
        <f>Óvoda!T62+Étkeztetés!S79</f>
        <v>173980</v>
      </c>
      <c r="R53" s="498">
        <f>Óvoda!U62+Étkeztetés!T79</f>
        <v>351127</v>
      </c>
      <c r="S53" s="487">
        <f>Óvoda!V62+Étkeztetés!U79</f>
        <v>1141469</v>
      </c>
      <c r="T53" s="412">
        <f>Óvoda!W62+Étkeztetés!V79</f>
        <v>114692</v>
      </c>
      <c r="U53" s="93">
        <f>Óvoda!X62+Étkeztetés!W79</f>
        <v>82207</v>
      </c>
      <c r="V53" s="96">
        <f>Óvoda!Y62+Étkeztetés!X79</f>
        <v>222223</v>
      </c>
      <c r="W53" s="96">
        <f>Óvoda!Z62+Étkeztetés!Y79</f>
        <v>284607</v>
      </c>
      <c r="X53" s="96">
        <f>Óvoda!AA62+Étkeztetés!Z79</f>
        <v>325753</v>
      </c>
      <c r="Y53" s="97">
        <f>Óvoda!AB62+Étkeztetés!AA79</f>
        <v>241154</v>
      </c>
      <c r="AA53" s="190"/>
    </row>
    <row r="54" spans="1:27" s="41" customFormat="1" x14ac:dyDescent="0.25">
      <c r="A54" s="125" t="s">
        <v>198</v>
      </c>
      <c r="B54" s="52" t="s">
        <v>646</v>
      </c>
      <c r="C54" s="832" t="s">
        <v>863</v>
      </c>
      <c r="D54" s="833"/>
      <c r="E54" s="833"/>
      <c r="F54" s="367">
        <f>Óvoda!F63+Étkeztetés!F80</f>
        <v>2841270</v>
      </c>
      <c r="G54" s="367">
        <f>Óvoda!G63+Étkeztetés!G80</f>
        <v>2841264</v>
      </c>
      <c r="H54" s="367">
        <f>Óvoda!H63+Étkeztetés!H80</f>
        <v>2671394</v>
      </c>
      <c r="I54" s="367">
        <f>Óvoda!I63+Étkeztetés!I80</f>
        <v>2670570</v>
      </c>
      <c r="J54" s="521">
        <f>Óvoda!J63+Étkeztetés!J80</f>
        <v>2793170</v>
      </c>
      <c r="K54" s="521">
        <f>Óvoda!K63+Étkeztetés!K80</f>
        <v>2780100</v>
      </c>
      <c r="L54" s="429">
        <f>Óvoda!L63+Étkeztetés!L80</f>
        <v>2412099</v>
      </c>
      <c r="M54" s="43">
        <f>Óvoda!P63+Étkeztetés!O80</f>
        <v>66240</v>
      </c>
      <c r="N54" s="13">
        <f>Óvoda!Q63+Étkeztetés!P80</f>
        <v>256662</v>
      </c>
      <c r="O54" s="13">
        <f>Óvoda!R63+Étkeztetés!Q80</f>
        <v>247584</v>
      </c>
      <c r="P54" s="13">
        <f>Óvoda!S63+Étkeztetés!R80</f>
        <v>45872</v>
      </c>
      <c r="Q54" s="80">
        <f>Óvoda!T63+Étkeztetés!S80</f>
        <v>173980</v>
      </c>
      <c r="R54" s="499">
        <f>Óvoda!U63+Étkeztetés!T80</f>
        <v>351124</v>
      </c>
      <c r="S54" s="488">
        <f>Óvoda!V63+Étkeztetés!U80</f>
        <v>1141462</v>
      </c>
      <c r="T54" s="413">
        <f>Óvoda!W63+Étkeztetés!V80</f>
        <v>114692</v>
      </c>
      <c r="U54" s="13">
        <f>Óvoda!X63+Étkeztetés!W80</f>
        <v>82207</v>
      </c>
      <c r="V54" s="80">
        <f>Óvoda!Y63+Étkeztetés!X80</f>
        <v>222221</v>
      </c>
      <c r="W54" s="80">
        <f>Óvoda!Z63+Étkeztetés!Y80</f>
        <v>284604</v>
      </c>
      <c r="X54" s="80">
        <f>Óvoda!AA63+Étkeztetés!Z80</f>
        <v>325759</v>
      </c>
      <c r="Y54" s="45">
        <f>Óvoda!AB63+Étkeztetés!AA80</f>
        <v>241154</v>
      </c>
      <c r="AA54" s="190"/>
    </row>
    <row r="55" spans="1:27" s="41" customFormat="1" hidden="1" x14ac:dyDescent="0.25">
      <c r="A55" s="125" t="s">
        <v>199</v>
      </c>
      <c r="B55" s="52" t="s">
        <v>647</v>
      </c>
      <c r="C55" s="832" t="s">
        <v>200</v>
      </c>
      <c r="D55" s="833"/>
      <c r="E55" s="833"/>
      <c r="F55" s="367">
        <f>Óvoda!F66+Étkeztetés!F83</f>
        <v>0</v>
      </c>
      <c r="G55" s="367">
        <f>Óvoda!G66+Étkeztetés!G83</f>
        <v>0</v>
      </c>
      <c r="H55" s="367">
        <f>Óvoda!H66+Étkeztetés!H83</f>
        <v>0</v>
      </c>
      <c r="I55" s="367">
        <f>Óvoda!I66+Étkeztetés!I83</f>
        <v>0</v>
      </c>
      <c r="J55" s="521">
        <f>Óvoda!J66+Étkeztetés!J83</f>
        <v>0</v>
      </c>
      <c r="K55" s="521">
        <f>Óvoda!K66+Étkeztetés!K83</f>
        <v>0</v>
      </c>
      <c r="L55" s="429">
        <f>Óvoda!L66+Étkeztetés!L83</f>
        <v>0</v>
      </c>
      <c r="M55" s="43">
        <f>Óvoda!P66+Étkeztetés!O83</f>
        <v>0</v>
      </c>
      <c r="N55" s="13">
        <f>Óvoda!Q66+Étkeztetés!P83</f>
        <v>0</v>
      </c>
      <c r="O55" s="13">
        <f>Óvoda!R66+Étkeztetés!Q83</f>
        <v>0</v>
      </c>
      <c r="P55" s="13">
        <f>Óvoda!S66+Étkeztetés!R83</f>
        <v>0</v>
      </c>
      <c r="Q55" s="80">
        <f>Óvoda!T66+Étkeztetés!S83</f>
        <v>0</v>
      </c>
      <c r="R55" s="499">
        <f>Óvoda!U66+Étkeztetés!T83</f>
        <v>0</v>
      </c>
      <c r="S55" s="488">
        <f>Óvoda!V66+Étkeztetés!U83</f>
        <v>0</v>
      </c>
      <c r="T55" s="413">
        <f>Óvoda!W66+Étkeztetés!V83</f>
        <v>0</v>
      </c>
      <c r="U55" s="13">
        <f>Óvoda!X66+Étkeztetés!W83</f>
        <v>0</v>
      </c>
      <c r="V55" s="80">
        <f>Óvoda!Y66+Étkeztetés!X83</f>
        <v>0</v>
      </c>
      <c r="W55" s="80">
        <f>Óvoda!Z66+Étkeztetés!Y83</f>
        <v>0</v>
      </c>
      <c r="X55" s="80">
        <f>Óvoda!AA66+Étkeztetés!Z83</f>
        <v>0</v>
      </c>
      <c r="Y55" s="45">
        <f>Óvoda!AB66+Étkeztetés!AA83</f>
        <v>0</v>
      </c>
      <c r="AA55" s="190"/>
    </row>
    <row r="56" spans="1:27" s="41" customFormat="1" hidden="1" x14ac:dyDescent="0.25">
      <c r="A56" s="125" t="s">
        <v>201</v>
      </c>
      <c r="B56" s="52" t="s">
        <v>648</v>
      </c>
      <c r="C56" s="832" t="s">
        <v>202</v>
      </c>
      <c r="D56" s="833"/>
      <c r="E56" s="833"/>
      <c r="F56" s="367">
        <f>Óvoda!F67+Étkeztetés!F84</f>
        <v>0</v>
      </c>
      <c r="G56" s="367">
        <f>Óvoda!G67+Étkeztetés!G84</f>
        <v>0</v>
      </c>
      <c r="H56" s="367">
        <f>Óvoda!H67+Étkeztetés!H84</f>
        <v>0</v>
      </c>
      <c r="I56" s="367">
        <f>Óvoda!I67+Étkeztetés!I84</f>
        <v>0</v>
      </c>
      <c r="J56" s="521">
        <f>Óvoda!J67+Étkeztetés!J84</f>
        <v>0</v>
      </c>
      <c r="K56" s="521">
        <f>Óvoda!K67+Étkeztetés!K84</f>
        <v>0</v>
      </c>
      <c r="L56" s="429">
        <f>Óvoda!L67+Étkeztetés!L84</f>
        <v>0</v>
      </c>
      <c r="M56" s="43">
        <f>Óvoda!P67+Étkeztetés!O84</f>
        <v>0</v>
      </c>
      <c r="N56" s="13">
        <f>Óvoda!Q67+Étkeztetés!P84</f>
        <v>0</v>
      </c>
      <c r="O56" s="13">
        <f>Óvoda!R67+Étkeztetés!Q84</f>
        <v>0</v>
      </c>
      <c r="P56" s="13">
        <f>Óvoda!S67+Étkeztetés!R84</f>
        <v>0</v>
      </c>
      <c r="Q56" s="80">
        <f>Óvoda!T67+Étkeztetés!S84</f>
        <v>0</v>
      </c>
      <c r="R56" s="499">
        <f>Óvoda!U67+Étkeztetés!T84</f>
        <v>0</v>
      </c>
      <c r="S56" s="488">
        <f>Óvoda!V67+Étkeztetés!U84</f>
        <v>0</v>
      </c>
      <c r="T56" s="413">
        <f>Óvoda!W67+Étkeztetés!V84</f>
        <v>0</v>
      </c>
      <c r="U56" s="13">
        <f>Óvoda!X67+Étkeztetés!W84</f>
        <v>0</v>
      </c>
      <c r="V56" s="80">
        <f>Óvoda!Y67+Étkeztetés!X84</f>
        <v>0</v>
      </c>
      <c r="W56" s="80">
        <f>Óvoda!Z67+Étkeztetés!Y84</f>
        <v>0</v>
      </c>
      <c r="X56" s="80">
        <f>Óvoda!AA67+Étkeztetés!Z84</f>
        <v>0</v>
      </c>
      <c r="Y56" s="45">
        <f>Óvoda!AB67+Étkeztetés!AA84</f>
        <v>0</v>
      </c>
      <c r="AA56" s="190"/>
    </row>
    <row r="57" spans="1:27" s="41" customFormat="1" hidden="1" x14ac:dyDescent="0.25">
      <c r="A57" s="125" t="s">
        <v>203</v>
      </c>
      <c r="B57" s="52" t="s">
        <v>649</v>
      </c>
      <c r="C57" s="832" t="s">
        <v>204</v>
      </c>
      <c r="D57" s="833"/>
      <c r="E57" s="833"/>
      <c r="F57" s="367">
        <f>Óvoda!F68+Étkeztetés!F85</f>
        <v>0</v>
      </c>
      <c r="G57" s="367">
        <f>Óvoda!G68+Étkeztetés!G85</f>
        <v>0</v>
      </c>
      <c r="H57" s="367">
        <f>Óvoda!H68+Étkeztetés!H85</f>
        <v>0</v>
      </c>
      <c r="I57" s="367">
        <f>Óvoda!I68+Étkeztetés!I85</f>
        <v>0</v>
      </c>
      <c r="J57" s="521">
        <f>Óvoda!J68+Étkeztetés!J85</f>
        <v>0</v>
      </c>
      <c r="K57" s="521">
        <f>Óvoda!K68+Étkeztetés!K85</f>
        <v>0</v>
      </c>
      <c r="L57" s="429">
        <f>Óvoda!L68+Étkeztetés!L85</f>
        <v>0</v>
      </c>
      <c r="M57" s="43">
        <f>Óvoda!P68+Étkeztetés!O85</f>
        <v>0</v>
      </c>
      <c r="N57" s="13">
        <f>Óvoda!Q68+Étkeztetés!P85</f>
        <v>0</v>
      </c>
      <c r="O57" s="13">
        <f>Óvoda!R68+Étkeztetés!Q85</f>
        <v>0</v>
      </c>
      <c r="P57" s="13">
        <f>Óvoda!S68+Étkeztetés!R85</f>
        <v>0</v>
      </c>
      <c r="Q57" s="80">
        <f>Óvoda!T68+Étkeztetés!S85</f>
        <v>0</v>
      </c>
      <c r="R57" s="499">
        <f>Óvoda!U68+Étkeztetés!T85</f>
        <v>0</v>
      </c>
      <c r="S57" s="488">
        <f>Óvoda!V68+Étkeztetés!U85</f>
        <v>0</v>
      </c>
      <c r="T57" s="413">
        <f>Óvoda!W68+Étkeztetés!V85</f>
        <v>0</v>
      </c>
      <c r="U57" s="13">
        <f>Óvoda!X68+Étkeztetés!W85</f>
        <v>0</v>
      </c>
      <c r="V57" s="80">
        <f>Óvoda!Y68+Étkeztetés!X85</f>
        <v>0</v>
      </c>
      <c r="W57" s="80">
        <f>Óvoda!Z68+Étkeztetés!Y85</f>
        <v>0</v>
      </c>
      <c r="X57" s="80">
        <f>Óvoda!AA68+Étkeztetés!Z85</f>
        <v>0</v>
      </c>
      <c r="Y57" s="45">
        <f>Óvoda!AB68+Étkeztetés!AA85</f>
        <v>0</v>
      </c>
      <c r="AA57" s="190"/>
    </row>
    <row r="58" spans="1:27" s="41" customFormat="1" ht="15.75" thickBot="1" x14ac:dyDescent="0.3">
      <c r="A58" s="125" t="s">
        <v>205</v>
      </c>
      <c r="B58" s="176" t="s">
        <v>650</v>
      </c>
      <c r="C58" s="837" t="s">
        <v>206</v>
      </c>
      <c r="D58" s="838"/>
      <c r="E58" s="838"/>
      <c r="F58" s="368">
        <f>Óvoda!F69+Étkeztetés!F86</f>
        <v>15000</v>
      </c>
      <c r="G58" s="368">
        <f>Óvoda!G69+Étkeztetés!G86</f>
        <v>15000</v>
      </c>
      <c r="H58" s="368">
        <f>Óvoda!H69+Étkeztetés!H86</f>
        <v>15000</v>
      </c>
      <c r="I58" s="368">
        <f>Óvoda!I69+Étkeztetés!I86</f>
        <v>15000</v>
      </c>
      <c r="J58" s="522">
        <f>Óvoda!J69+Étkeztetés!J86</f>
        <v>6000</v>
      </c>
      <c r="K58" s="522">
        <f>Óvoda!K69+Étkeztetés!K86</f>
        <v>6000</v>
      </c>
      <c r="L58" s="430">
        <f>Óvoda!L69+Étkeztetés!L86</f>
        <v>6</v>
      </c>
      <c r="M58" s="43">
        <f>Óvoda!P69+Étkeztetés!O86</f>
        <v>1</v>
      </c>
      <c r="N58" s="13">
        <f>Óvoda!Q69+Étkeztetés!P86</f>
        <v>2</v>
      </c>
      <c r="O58" s="13">
        <f>Óvoda!R69+Étkeztetés!Q86</f>
        <v>0</v>
      </c>
      <c r="P58" s="13">
        <f>Óvoda!S69+Étkeztetés!R86</f>
        <v>1</v>
      </c>
      <c r="Q58" s="80">
        <f>Óvoda!T69+Étkeztetés!S86</f>
        <v>0</v>
      </c>
      <c r="R58" s="499">
        <f>Óvoda!U69+Étkeztetés!T86</f>
        <v>3</v>
      </c>
      <c r="S58" s="488">
        <f>Óvoda!V69+Étkeztetés!U86</f>
        <v>7</v>
      </c>
      <c r="T58" s="413">
        <f>Óvoda!W69+Étkeztetés!V86</f>
        <v>0</v>
      </c>
      <c r="U58" s="13">
        <f>Óvoda!X69+Étkeztetés!W86</f>
        <v>0</v>
      </c>
      <c r="V58" s="80">
        <f>Óvoda!Y69+Étkeztetés!X86</f>
        <v>2</v>
      </c>
      <c r="W58" s="80">
        <f>Óvoda!Z69+Étkeztetés!Y86</f>
        <v>3</v>
      </c>
      <c r="X58" s="80">
        <f>Óvoda!AA69+Étkeztetés!Z86</f>
        <v>-6</v>
      </c>
      <c r="Y58" s="45">
        <f>Óvoda!AB69+Étkeztetés!AA86</f>
        <v>0</v>
      </c>
      <c r="AA58" s="190"/>
    </row>
    <row r="59" spans="1:27" ht="15.75" thickBot="1" x14ac:dyDescent="0.3">
      <c r="B59" s="82" t="s">
        <v>207</v>
      </c>
      <c r="C59" s="807" t="s">
        <v>208</v>
      </c>
      <c r="D59" s="808"/>
      <c r="E59" s="808"/>
      <c r="F59" s="369">
        <f>Óvoda!F70+Étkeztetés!F89</f>
        <v>0</v>
      </c>
      <c r="G59" s="369">
        <f>Óvoda!G70+Étkeztetés!G89</f>
        <v>0</v>
      </c>
      <c r="H59" s="369">
        <f>Óvoda!H70+Étkeztetés!H89</f>
        <v>0</v>
      </c>
      <c r="I59" s="369">
        <f>Óvoda!I70+Étkeztetés!I89</f>
        <v>0</v>
      </c>
      <c r="J59" s="523">
        <f>Óvoda!J70+Étkeztetés!J89</f>
        <v>0</v>
      </c>
      <c r="K59" s="523">
        <f>Óvoda!K70+Étkeztetés!K89</f>
        <v>0</v>
      </c>
      <c r="L59" s="431">
        <f>Óvoda!L70+Étkeztetés!L89</f>
        <v>0</v>
      </c>
      <c r="M59" s="87">
        <f>Óvoda!P70+Étkeztetés!O89</f>
        <v>0</v>
      </c>
      <c r="N59" s="85">
        <f>Óvoda!Q70+Étkeztetés!P89</f>
        <v>0</v>
      </c>
      <c r="O59" s="85">
        <f>Óvoda!R70+Étkeztetés!Q89</f>
        <v>0</v>
      </c>
      <c r="P59" s="85">
        <f>Óvoda!S70+Étkeztetés!R89</f>
        <v>0</v>
      </c>
      <c r="Q59" s="88">
        <f>Óvoda!T70+Étkeztetés!S89</f>
        <v>0</v>
      </c>
      <c r="R59" s="495">
        <f>Óvoda!U70+Étkeztetés!T89</f>
        <v>0</v>
      </c>
      <c r="S59" s="484">
        <f>Óvoda!V70+Étkeztetés!U89</f>
        <v>0</v>
      </c>
      <c r="T59" s="409">
        <f>Óvoda!W70+Étkeztetés!V89</f>
        <v>0</v>
      </c>
      <c r="U59" s="85">
        <f>Óvoda!X70+Étkeztetés!W89</f>
        <v>0</v>
      </c>
      <c r="V59" s="88">
        <f>Óvoda!Y70+Étkeztetés!X89</f>
        <v>0</v>
      </c>
      <c r="W59" s="88">
        <f>Óvoda!Z70+Étkeztetés!Y89</f>
        <v>0</v>
      </c>
      <c r="X59" s="88">
        <f>Óvoda!AA70+Étkeztetés!Z89</f>
        <v>0</v>
      </c>
      <c r="Y59" s="89">
        <f>Óvoda!AB70+Étkeztetés!AA89</f>
        <v>0</v>
      </c>
      <c r="AA59" s="190"/>
    </row>
    <row r="60" spans="1:27" s="18" customFormat="1" hidden="1" x14ac:dyDescent="0.25">
      <c r="A60" s="125" t="s">
        <v>864</v>
      </c>
      <c r="B60" s="114" t="s">
        <v>865</v>
      </c>
      <c r="C60" s="834" t="s">
        <v>866</v>
      </c>
      <c r="D60" s="835"/>
      <c r="E60" s="835"/>
      <c r="F60" s="364">
        <f>Óvoda!F71+Étkeztetés!F90</f>
        <v>0</v>
      </c>
      <c r="G60" s="364">
        <f>Óvoda!G71+Étkeztetés!G90</f>
        <v>0</v>
      </c>
      <c r="H60" s="364">
        <f>Óvoda!H71+Étkeztetés!H90</f>
        <v>0</v>
      </c>
      <c r="I60" s="364">
        <f>Óvoda!I71+Étkeztetés!I90</f>
        <v>0</v>
      </c>
      <c r="J60" s="518">
        <f>Óvoda!J71+Étkeztetés!J90</f>
        <v>0</v>
      </c>
      <c r="K60" s="518">
        <f>Óvoda!K71+Étkeztetés!K90</f>
        <v>0</v>
      </c>
      <c r="L60" s="426">
        <f>Óvoda!L71+Étkeztetés!L90</f>
        <v>0</v>
      </c>
      <c r="M60" s="95">
        <f>Óvoda!P71+Étkeztetés!O90</f>
        <v>0</v>
      </c>
      <c r="N60" s="93">
        <f>Óvoda!Q71+Étkeztetés!P90</f>
        <v>0</v>
      </c>
      <c r="O60" s="93">
        <f>Óvoda!R71+Étkeztetés!Q90</f>
        <v>0</v>
      </c>
      <c r="P60" s="93">
        <f>Óvoda!S71+Étkeztetés!R90</f>
        <v>0</v>
      </c>
      <c r="Q60" s="96">
        <f>Óvoda!T71+Étkeztetés!S90</f>
        <v>0</v>
      </c>
      <c r="R60" s="498">
        <f>Óvoda!U71+Étkeztetés!T90</f>
        <v>0</v>
      </c>
      <c r="S60" s="487">
        <f>Óvoda!V71+Étkeztetés!U90</f>
        <v>0</v>
      </c>
      <c r="T60" s="412">
        <f>Óvoda!W71+Étkeztetés!V90</f>
        <v>0</v>
      </c>
      <c r="U60" s="93">
        <f>Óvoda!X71+Étkeztetés!W90</f>
        <v>0</v>
      </c>
      <c r="V60" s="96">
        <f>Óvoda!Y71+Étkeztetés!X90</f>
        <v>0</v>
      </c>
      <c r="W60" s="96">
        <f>Óvoda!Z71+Étkeztetés!Y90</f>
        <v>0</v>
      </c>
      <c r="X60" s="96">
        <f>Óvoda!AA71+Étkeztetés!Z90</f>
        <v>0</v>
      </c>
      <c r="Y60" s="97">
        <f>Óvoda!AB71+Étkeztetés!AA90</f>
        <v>0</v>
      </c>
      <c r="AA60" s="190"/>
    </row>
    <row r="61" spans="1:27" s="18" customFormat="1" hidden="1" x14ac:dyDescent="0.25">
      <c r="A61" s="125" t="s">
        <v>209</v>
      </c>
      <c r="B61" s="114" t="s">
        <v>651</v>
      </c>
      <c r="C61" s="834" t="s">
        <v>210</v>
      </c>
      <c r="D61" s="835"/>
      <c r="E61" s="835"/>
      <c r="F61" s="364">
        <f>Óvoda!F72+Étkeztetés!F91</f>
        <v>0</v>
      </c>
      <c r="G61" s="364">
        <f>Óvoda!G72+Étkeztetés!G91</f>
        <v>0</v>
      </c>
      <c r="H61" s="364">
        <f>Óvoda!H72+Étkeztetés!H91</f>
        <v>0</v>
      </c>
      <c r="I61" s="364">
        <f>Óvoda!I72+Étkeztetés!I91</f>
        <v>0</v>
      </c>
      <c r="J61" s="518">
        <f>Óvoda!J72+Étkeztetés!J91</f>
        <v>0</v>
      </c>
      <c r="K61" s="518">
        <f>Óvoda!K72+Étkeztetés!K91</f>
        <v>0</v>
      </c>
      <c r="L61" s="426">
        <f>Óvoda!L72+Étkeztetés!L91</f>
        <v>0</v>
      </c>
      <c r="M61" s="95">
        <f>Óvoda!P72+Étkeztetés!O91</f>
        <v>0</v>
      </c>
      <c r="N61" s="93">
        <f>Óvoda!Q72+Étkeztetés!P91</f>
        <v>0</v>
      </c>
      <c r="O61" s="93">
        <f>Óvoda!R72+Étkeztetés!Q91</f>
        <v>0</v>
      </c>
      <c r="P61" s="93">
        <f>Óvoda!S72+Étkeztetés!R91</f>
        <v>0</v>
      </c>
      <c r="Q61" s="96">
        <f>Óvoda!T72+Étkeztetés!S91</f>
        <v>0</v>
      </c>
      <c r="R61" s="498">
        <f>Óvoda!U72+Étkeztetés!T91</f>
        <v>0</v>
      </c>
      <c r="S61" s="487">
        <f>Óvoda!V72+Étkeztetés!U91</f>
        <v>0</v>
      </c>
      <c r="T61" s="412">
        <f>Óvoda!W72+Étkeztetés!V91</f>
        <v>0</v>
      </c>
      <c r="U61" s="93">
        <f>Óvoda!X72+Étkeztetés!W91</f>
        <v>0</v>
      </c>
      <c r="V61" s="96">
        <f>Óvoda!Y72+Étkeztetés!X91</f>
        <v>0</v>
      </c>
      <c r="W61" s="96">
        <f>Óvoda!Z72+Étkeztetés!Y91</f>
        <v>0</v>
      </c>
      <c r="X61" s="96">
        <f>Óvoda!AA72+Étkeztetés!Z91</f>
        <v>0</v>
      </c>
      <c r="Y61" s="97">
        <f>Óvoda!AB72+Étkeztetés!AA91</f>
        <v>0</v>
      </c>
      <c r="AA61" s="190"/>
    </row>
    <row r="62" spans="1:27" s="18" customFormat="1" hidden="1" x14ac:dyDescent="0.25">
      <c r="A62" s="125" t="s">
        <v>211</v>
      </c>
      <c r="B62" s="90" t="s">
        <v>652</v>
      </c>
      <c r="C62" s="803" t="s">
        <v>352</v>
      </c>
      <c r="D62" s="804"/>
      <c r="E62" s="804"/>
      <c r="F62" s="366">
        <f>Óvoda!F73+Étkeztetés!F92</f>
        <v>0</v>
      </c>
      <c r="G62" s="366">
        <f>Óvoda!G73+Étkeztetés!G92</f>
        <v>0</v>
      </c>
      <c r="H62" s="366">
        <f>Óvoda!H73+Étkeztetés!H92</f>
        <v>0</v>
      </c>
      <c r="I62" s="366">
        <f>Óvoda!I73+Étkeztetés!I92</f>
        <v>0</v>
      </c>
      <c r="J62" s="520">
        <f>Óvoda!J73+Étkeztetés!J92</f>
        <v>0</v>
      </c>
      <c r="K62" s="520">
        <f>Óvoda!K73+Étkeztetés!K92</f>
        <v>0</v>
      </c>
      <c r="L62" s="428">
        <f>Óvoda!L73+Étkeztetés!L92</f>
        <v>0</v>
      </c>
      <c r="M62" s="95">
        <f>Óvoda!P73+Étkeztetés!O92</f>
        <v>0</v>
      </c>
      <c r="N62" s="93">
        <f>Óvoda!Q73+Étkeztetés!P92</f>
        <v>0</v>
      </c>
      <c r="O62" s="93">
        <f>Óvoda!R73+Étkeztetés!Q92</f>
        <v>0</v>
      </c>
      <c r="P62" s="93">
        <f>Óvoda!S73+Étkeztetés!R92</f>
        <v>0</v>
      </c>
      <c r="Q62" s="96">
        <f>Óvoda!T73+Étkeztetés!S92</f>
        <v>0</v>
      </c>
      <c r="R62" s="498">
        <f>Óvoda!U73+Étkeztetés!T92</f>
        <v>0</v>
      </c>
      <c r="S62" s="487">
        <f>Óvoda!V73+Étkeztetés!U92</f>
        <v>0</v>
      </c>
      <c r="T62" s="412">
        <f>Óvoda!W73+Étkeztetés!V92</f>
        <v>0</v>
      </c>
      <c r="U62" s="93">
        <f>Óvoda!X73+Étkeztetés!W92</f>
        <v>0</v>
      </c>
      <c r="V62" s="96">
        <f>Óvoda!Y73+Étkeztetés!X92</f>
        <v>0</v>
      </c>
      <c r="W62" s="96">
        <f>Óvoda!Z73+Étkeztetés!Y92</f>
        <v>0</v>
      </c>
      <c r="X62" s="96">
        <f>Óvoda!AA73+Étkeztetés!Z92</f>
        <v>0</v>
      </c>
      <c r="Y62" s="97">
        <f>Óvoda!AB73+Étkeztetés!AA92</f>
        <v>0</v>
      </c>
      <c r="AA62" s="190"/>
    </row>
    <row r="63" spans="1:27" s="18" customFormat="1" hidden="1" x14ac:dyDescent="0.25">
      <c r="A63" s="125" t="s">
        <v>212</v>
      </c>
      <c r="B63" s="114" t="s">
        <v>653</v>
      </c>
      <c r="C63" s="803" t="s">
        <v>867</v>
      </c>
      <c r="D63" s="804"/>
      <c r="E63" s="804"/>
      <c r="F63" s="366">
        <f>Óvoda!F74+Étkeztetés!F93</f>
        <v>0</v>
      </c>
      <c r="G63" s="366">
        <f>Óvoda!G74+Étkeztetés!G93</f>
        <v>0</v>
      </c>
      <c r="H63" s="366">
        <f>Óvoda!H74+Étkeztetés!H93</f>
        <v>0</v>
      </c>
      <c r="I63" s="366">
        <f>Óvoda!I74+Étkeztetés!I93</f>
        <v>0</v>
      </c>
      <c r="J63" s="520">
        <f>Óvoda!J74+Étkeztetés!J93</f>
        <v>0</v>
      </c>
      <c r="K63" s="520">
        <f>Óvoda!K74+Étkeztetés!K93</f>
        <v>0</v>
      </c>
      <c r="L63" s="428">
        <f>Óvoda!L74+Étkeztetés!L93</f>
        <v>0</v>
      </c>
      <c r="M63" s="95">
        <f>Óvoda!P74+Étkeztetés!O93</f>
        <v>0</v>
      </c>
      <c r="N63" s="93">
        <f>Óvoda!Q74+Étkeztetés!P93</f>
        <v>0</v>
      </c>
      <c r="O63" s="93">
        <f>Óvoda!R74+Étkeztetés!Q93</f>
        <v>0</v>
      </c>
      <c r="P63" s="93">
        <f>Óvoda!S74+Étkeztetés!R93</f>
        <v>0</v>
      </c>
      <c r="Q63" s="96">
        <f>Óvoda!T74+Étkeztetés!S93</f>
        <v>0</v>
      </c>
      <c r="R63" s="498">
        <f>Óvoda!U74+Étkeztetés!T93</f>
        <v>0</v>
      </c>
      <c r="S63" s="487">
        <f>Óvoda!V74+Étkeztetés!U93</f>
        <v>0</v>
      </c>
      <c r="T63" s="412">
        <f>Óvoda!W74+Étkeztetés!V93</f>
        <v>0</v>
      </c>
      <c r="U63" s="93">
        <f>Óvoda!X74+Étkeztetés!W93</f>
        <v>0</v>
      </c>
      <c r="V63" s="96">
        <f>Óvoda!Y74+Étkeztetés!X93</f>
        <v>0</v>
      </c>
      <c r="W63" s="96">
        <f>Óvoda!Z74+Étkeztetés!Y93</f>
        <v>0</v>
      </c>
      <c r="X63" s="96">
        <f>Óvoda!AA74+Étkeztetés!Z93</f>
        <v>0</v>
      </c>
      <c r="Y63" s="97">
        <f>Óvoda!AB74+Étkeztetés!AA93</f>
        <v>0</v>
      </c>
      <c r="AA63" s="190"/>
    </row>
    <row r="64" spans="1:27" s="18" customFormat="1" hidden="1" x14ac:dyDescent="0.25">
      <c r="A64" s="125" t="s">
        <v>213</v>
      </c>
      <c r="B64" s="90" t="s">
        <v>654</v>
      </c>
      <c r="C64" s="803" t="s">
        <v>868</v>
      </c>
      <c r="D64" s="804"/>
      <c r="E64" s="804"/>
      <c r="F64" s="366">
        <f>Óvoda!F75+Étkeztetés!F94</f>
        <v>0</v>
      </c>
      <c r="G64" s="366">
        <f>Óvoda!G75+Étkeztetés!G94</f>
        <v>0</v>
      </c>
      <c r="H64" s="366">
        <f>Óvoda!H75+Étkeztetés!H94</f>
        <v>0</v>
      </c>
      <c r="I64" s="366">
        <f>Óvoda!I75+Étkeztetés!I94</f>
        <v>0</v>
      </c>
      <c r="J64" s="520">
        <f>Óvoda!J75+Étkeztetés!J94</f>
        <v>0</v>
      </c>
      <c r="K64" s="520">
        <f>Óvoda!K75+Étkeztetés!K94</f>
        <v>0</v>
      </c>
      <c r="L64" s="428">
        <f>Óvoda!L75+Étkeztetés!L94</f>
        <v>0</v>
      </c>
      <c r="M64" s="95">
        <f>Óvoda!P75+Étkeztetés!O94</f>
        <v>0</v>
      </c>
      <c r="N64" s="93">
        <f>Óvoda!Q75+Étkeztetés!P94</f>
        <v>0</v>
      </c>
      <c r="O64" s="93">
        <f>Óvoda!R75+Étkeztetés!Q94</f>
        <v>0</v>
      </c>
      <c r="P64" s="93">
        <f>Óvoda!S75+Étkeztetés!R94</f>
        <v>0</v>
      </c>
      <c r="Q64" s="96">
        <f>Óvoda!T75+Étkeztetés!S94</f>
        <v>0</v>
      </c>
      <c r="R64" s="498">
        <f>Óvoda!U75+Étkeztetés!T94</f>
        <v>0</v>
      </c>
      <c r="S64" s="487">
        <f>Óvoda!V75+Étkeztetés!U94</f>
        <v>0</v>
      </c>
      <c r="T64" s="412">
        <f>Óvoda!W75+Étkeztetés!V94</f>
        <v>0</v>
      </c>
      <c r="U64" s="93">
        <f>Óvoda!X75+Étkeztetés!W94</f>
        <v>0</v>
      </c>
      <c r="V64" s="96">
        <f>Óvoda!Y75+Étkeztetés!X94</f>
        <v>0</v>
      </c>
      <c r="W64" s="96">
        <f>Óvoda!Z75+Étkeztetés!Y94</f>
        <v>0</v>
      </c>
      <c r="X64" s="96">
        <f>Óvoda!AA75+Étkeztetés!Z94</f>
        <v>0</v>
      </c>
      <c r="Y64" s="97">
        <f>Óvoda!AB75+Étkeztetés!AA94</f>
        <v>0</v>
      </c>
      <c r="AA64" s="190"/>
    </row>
    <row r="65" spans="1:27" s="18" customFormat="1" hidden="1" x14ac:dyDescent="0.25">
      <c r="A65" s="125" t="s">
        <v>214</v>
      </c>
      <c r="B65" s="114" t="s">
        <v>655</v>
      </c>
      <c r="C65" s="803" t="s">
        <v>215</v>
      </c>
      <c r="D65" s="804"/>
      <c r="E65" s="804"/>
      <c r="F65" s="366">
        <f>Óvoda!F76+Étkeztetés!F95</f>
        <v>0</v>
      </c>
      <c r="G65" s="366">
        <f>Óvoda!G76+Étkeztetés!G95</f>
        <v>0</v>
      </c>
      <c r="H65" s="366">
        <f>Óvoda!H76+Étkeztetés!H95</f>
        <v>0</v>
      </c>
      <c r="I65" s="366">
        <f>Óvoda!I76+Étkeztetés!I95</f>
        <v>0</v>
      </c>
      <c r="J65" s="520">
        <f>Óvoda!J76+Étkeztetés!J95</f>
        <v>0</v>
      </c>
      <c r="K65" s="520">
        <f>Óvoda!K76+Étkeztetés!K95</f>
        <v>0</v>
      </c>
      <c r="L65" s="428">
        <f>Óvoda!L76+Étkeztetés!L95</f>
        <v>0</v>
      </c>
      <c r="M65" s="95">
        <f>Óvoda!P76+Étkeztetés!O95</f>
        <v>0</v>
      </c>
      <c r="N65" s="93">
        <f>Óvoda!Q76+Étkeztetés!P95</f>
        <v>0</v>
      </c>
      <c r="O65" s="93">
        <f>Óvoda!R76+Étkeztetés!Q95</f>
        <v>0</v>
      </c>
      <c r="P65" s="93">
        <f>Óvoda!S76+Étkeztetés!R95</f>
        <v>0</v>
      </c>
      <c r="Q65" s="96">
        <f>Óvoda!T76+Étkeztetés!S95</f>
        <v>0</v>
      </c>
      <c r="R65" s="498">
        <f>Óvoda!U76+Étkeztetés!T95</f>
        <v>0</v>
      </c>
      <c r="S65" s="487">
        <f>Óvoda!V76+Étkeztetés!U95</f>
        <v>0</v>
      </c>
      <c r="T65" s="412">
        <f>Óvoda!W76+Étkeztetés!V95</f>
        <v>0</v>
      </c>
      <c r="U65" s="93">
        <f>Óvoda!X76+Étkeztetés!W95</f>
        <v>0</v>
      </c>
      <c r="V65" s="96">
        <f>Óvoda!Y76+Étkeztetés!X95</f>
        <v>0</v>
      </c>
      <c r="W65" s="96">
        <f>Óvoda!Z76+Étkeztetés!Y95</f>
        <v>0</v>
      </c>
      <c r="X65" s="96">
        <f>Óvoda!AA76+Étkeztetés!Z95</f>
        <v>0</v>
      </c>
      <c r="Y65" s="97">
        <f>Óvoda!AB76+Étkeztetés!AA95</f>
        <v>0</v>
      </c>
      <c r="AA65" s="190"/>
    </row>
    <row r="66" spans="1:27" s="18" customFormat="1" hidden="1" x14ac:dyDescent="0.25">
      <c r="A66" s="125" t="s">
        <v>216</v>
      </c>
      <c r="B66" s="90" t="s">
        <v>656</v>
      </c>
      <c r="C66" s="803" t="s">
        <v>217</v>
      </c>
      <c r="D66" s="804"/>
      <c r="E66" s="804"/>
      <c r="F66" s="366">
        <f>Óvoda!F77+Étkeztetés!F96</f>
        <v>0</v>
      </c>
      <c r="G66" s="366">
        <f>Óvoda!G77+Étkeztetés!G96</f>
        <v>0</v>
      </c>
      <c r="H66" s="366">
        <f>Óvoda!H77+Étkeztetés!H96</f>
        <v>0</v>
      </c>
      <c r="I66" s="366">
        <f>Óvoda!I77+Étkeztetés!I96</f>
        <v>0</v>
      </c>
      <c r="J66" s="520">
        <f>Óvoda!J77+Étkeztetés!J96</f>
        <v>0</v>
      </c>
      <c r="K66" s="520">
        <f>Óvoda!K77+Étkeztetés!K96</f>
        <v>0</v>
      </c>
      <c r="L66" s="428">
        <f>Óvoda!L77+Étkeztetés!L96</f>
        <v>0</v>
      </c>
      <c r="M66" s="95">
        <f>Óvoda!P77+Étkeztetés!O96</f>
        <v>0</v>
      </c>
      <c r="N66" s="93">
        <f>Óvoda!Q77+Étkeztetés!P96</f>
        <v>0</v>
      </c>
      <c r="O66" s="93">
        <f>Óvoda!R77+Étkeztetés!Q96</f>
        <v>0</v>
      </c>
      <c r="P66" s="93">
        <f>Óvoda!S77+Étkeztetés!R96</f>
        <v>0</v>
      </c>
      <c r="Q66" s="96">
        <f>Óvoda!T77+Étkeztetés!S96</f>
        <v>0</v>
      </c>
      <c r="R66" s="498">
        <f>Óvoda!U77+Étkeztetés!T96</f>
        <v>0</v>
      </c>
      <c r="S66" s="487">
        <f>Óvoda!V77+Étkeztetés!U96</f>
        <v>0</v>
      </c>
      <c r="T66" s="412">
        <f>Óvoda!W77+Étkeztetés!V96</f>
        <v>0</v>
      </c>
      <c r="U66" s="93">
        <f>Óvoda!X77+Étkeztetés!W96</f>
        <v>0</v>
      </c>
      <c r="V66" s="96">
        <f>Óvoda!Y77+Étkeztetés!X96</f>
        <v>0</v>
      </c>
      <c r="W66" s="96">
        <f>Óvoda!Z77+Étkeztetés!Y96</f>
        <v>0</v>
      </c>
      <c r="X66" s="96">
        <f>Óvoda!AA77+Étkeztetés!Z96</f>
        <v>0</v>
      </c>
      <c r="Y66" s="97">
        <f>Óvoda!AB77+Étkeztetés!AA96</f>
        <v>0</v>
      </c>
      <c r="AA66" s="190"/>
    </row>
    <row r="67" spans="1:27" hidden="1" x14ac:dyDescent="0.25">
      <c r="B67" s="54"/>
      <c r="C67" s="2"/>
      <c r="D67" s="801" t="s">
        <v>343</v>
      </c>
      <c r="E67" s="801"/>
      <c r="F67" s="373">
        <f>Óvoda!F78+Étkeztetés!F97</f>
        <v>0</v>
      </c>
      <c r="G67" s="373">
        <f>Óvoda!G78+Étkeztetés!G97</f>
        <v>0</v>
      </c>
      <c r="H67" s="373">
        <f>Óvoda!H78+Étkeztetés!H97</f>
        <v>0</v>
      </c>
      <c r="I67" s="373">
        <f>Óvoda!I78+Étkeztetés!I97</f>
        <v>0</v>
      </c>
      <c r="J67" s="527">
        <f>Óvoda!J78+Étkeztetés!J97</f>
        <v>0</v>
      </c>
      <c r="K67" s="527">
        <f>Óvoda!K78+Étkeztetés!K97</f>
        <v>0</v>
      </c>
      <c r="L67" s="437">
        <f>Óvoda!L78+Étkeztetés!L97</f>
        <v>0</v>
      </c>
      <c r="M67" s="42">
        <f>Óvoda!P78+Étkeztetés!O97</f>
        <v>0</v>
      </c>
      <c r="N67" s="1">
        <f>Óvoda!Q78+Étkeztetés!P97</f>
        <v>0</v>
      </c>
      <c r="O67" s="1">
        <f>Óvoda!R78+Étkeztetés!Q97</f>
        <v>0</v>
      </c>
      <c r="P67" s="1">
        <f>Óvoda!S78+Étkeztetés!R97</f>
        <v>0</v>
      </c>
      <c r="Q67" s="79">
        <f>Óvoda!T78+Étkeztetés!S97</f>
        <v>0</v>
      </c>
      <c r="R67" s="500">
        <f>Óvoda!U78+Étkeztetés!T97</f>
        <v>0</v>
      </c>
      <c r="S67" s="489">
        <f>Óvoda!V78+Étkeztetés!U97</f>
        <v>0</v>
      </c>
      <c r="T67" s="414">
        <f>Óvoda!W78+Étkeztetés!V97</f>
        <v>0</v>
      </c>
      <c r="U67" s="1">
        <f>Óvoda!X78+Étkeztetés!W97</f>
        <v>0</v>
      </c>
      <c r="V67" s="79">
        <f>Óvoda!Y78+Étkeztetés!X97</f>
        <v>0</v>
      </c>
      <c r="W67" s="79">
        <f>Óvoda!Z78+Étkeztetés!Y97</f>
        <v>0</v>
      </c>
      <c r="X67" s="79">
        <f>Óvoda!AA78+Étkeztetés!Z97</f>
        <v>0</v>
      </c>
      <c r="Y67" s="44">
        <f>Óvoda!AB78+Étkeztetés!AA97</f>
        <v>0</v>
      </c>
      <c r="Z67" s="21"/>
      <c r="AA67" s="190"/>
    </row>
    <row r="68" spans="1:27" hidden="1" x14ac:dyDescent="0.25">
      <c r="B68" s="54"/>
      <c r="C68" s="2"/>
      <c r="D68" s="801" t="s">
        <v>344</v>
      </c>
      <c r="E68" s="801"/>
      <c r="F68" s="373">
        <f>Óvoda!F79+Étkeztetés!F98</f>
        <v>0</v>
      </c>
      <c r="G68" s="373">
        <f>Óvoda!G79+Étkeztetés!G98</f>
        <v>0</v>
      </c>
      <c r="H68" s="373">
        <f>Óvoda!H79+Étkeztetés!H98</f>
        <v>0</v>
      </c>
      <c r="I68" s="373">
        <f>Óvoda!I79+Étkeztetés!I98</f>
        <v>0</v>
      </c>
      <c r="J68" s="527">
        <f>Óvoda!J79+Étkeztetés!J98</f>
        <v>0</v>
      </c>
      <c r="K68" s="527">
        <f>Óvoda!K79+Étkeztetés!K98</f>
        <v>0</v>
      </c>
      <c r="L68" s="437">
        <f>Óvoda!L79+Étkeztetés!L98</f>
        <v>0</v>
      </c>
      <c r="M68" s="42">
        <f>Óvoda!P79+Étkeztetés!O98</f>
        <v>0</v>
      </c>
      <c r="N68" s="1">
        <f>Óvoda!Q79+Étkeztetés!P98</f>
        <v>0</v>
      </c>
      <c r="O68" s="1">
        <f>Óvoda!R79+Étkeztetés!Q98</f>
        <v>0</v>
      </c>
      <c r="P68" s="1">
        <f>Óvoda!S79+Étkeztetés!R98</f>
        <v>0</v>
      </c>
      <c r="Q68" s="79">
        <f>Óvoda!T79+Étkeztetés!S98</f>
        <v>0</v>
      </c>
      <c r="R68" s="500">
        <f>Óvoda!U79+Étkeztetés!T98</f>
        <v>0</v>
      </c>
      <c r="S68" s="489">
        <f>Óvoda!V79+Étkeztetés!U98</f>
        <v>0</v>
      </c>
      <c r="T68" s="414">
        <f>Óvoda!W79+Étkeztetés!V98</f>
        <v>0</v>
      </c>
      <c r="U68" s="1">
        <f>Óvoda!X79+Étkeztetés!W98</f>
        <v>0</v>
      </c>
      <c r="V68" s="79">
        <f>Óvoda!Y79+Étkeztetés!X98</f>
        <v>0</v>
      </c>
      <c r="W68" s="79">
        <f>Óvoda!Z79+Étkeztetés!Y98</f>
        <v>0</v>
      </c>
      <c r="X68" s="79">
        <f>Óvoda!AA79+Étkeztetés!Z98</f>
        <v>0</v>
      </c>
      <c r="Y68" s="44">
        <f>Óvoda!AB79+Étkeztetés!AA98</f>
        <v>0</v>
      </c>
      <c r="AA68" s="190"/>
    </row>
    <row r="69" spans="1:27" hidden="1" x14ac:dyDescent="0.25">
      <c r="B69" s="54"/>
      <c r="C69" s="2"/>
      <c r="D69" s="801" t="s">
        <v>345</v>
      </c>
      <c r="E69" s="801"/>
      <c r="F69" s="373">
        <f>Óvoda!F80+Étkeztetés!F99</f>
        <v>0</v>
      </c>
      <c r="G69" s="373">
        <f>Óvoda!G80+Étkeztetés!G99</f>
        <v>0</v>
      </c>
      <c r="H69" s="373">
        <f>Óvoda!H80+Étkeztetés!H99</f>
        <v>0</v>
      </c>
      <c r="I69" s="373">
        <f>Óvoda!I80+Étkeztetés!I99</f>
        <v>0</v>
      </c>
      <c r="J69" s="527">
        <f>Óvoda!J80+Étkeztetés!J99</f>
        <v>0</v>
      </c>
      <c r="K69" s="527">
        <f>Óvoda!K80+Étkeztetés!K99</f>
        <v>0</v>
      </c>
      <c r="L69" s="437">
        <f>Óvoda!L80+Étkeztetés!L99</f>
        <v>0</v>
      </c>
      <c r="M69" s="42">
        <f>Óvoda!P80+Étkeztetés!O99</f>
        <v>0</v>
      </c>
      <c r="N69" s="1">
        <f>Óvoda!Q80+Étkeztetés!P99</f>
        <v>0</v>
      </c>
      <c r="O69" s="1">
        <f>Óvoda!R80+Étkeztetés!Q99</f>
        <v>0</v>
      </c>
      <c r="P69" s="1">
        <f>Óvoda!S80+Étkeztetés!R99</f>
        <v>0</v>
      </c>
      <c r="Q69" s="79">
        <f>Óvoda!T80+Étkeztetés!S99</f>
        <v>0</v>
      </c>
      <c r="R69" s="500">
        <f>Óvoda!U80+Étkeztetés!T99</f>
        <v>0</v>
      </c>
      <c r="S69" s="489">
        <f>Óvoda!V80+Étkeztetés!U99</f>
        <v>0</v>
      </c>
      <c r="T69" s="414">
        <f>Óvoda!W80+Étkeztetés!V99</f>
        <v>0</v>
      </c>
      <c r="U69" s="1">
        <f>Óvoda!X80+Étkeztetés!W99</f>
        <v>0</v>
      </c>
      <c r="V69" s="79">
        <f>Óvoda!Y80+Étkeztetés!X99</f>
        <v>0</v>
      </c>
      <c r="W69" s="79">
        <f>Óvoda!Z80+Étkeztetés!Y99</f>
        <v>0</v>
      </c>
      <c r="X69" s="79">
        <f>Óvoda!AA80+Étkeztetés!Z99</f>
        <v>0</v>
      </c>
      <c r="Y69" s="44">
        <f>Óvoda!AB80+Étkeztetés!AA99</f>
        <v>0</v>
      </c>
      <c r="AA69" s="190"/>
    </row>
    <row r="70" spans="1:27" s="18" customFormat="1" hidden="1" x14ac:dyDescent="0.25">
      <c r="A70" s="125" t="s">
        <v>218</v>
      </c>
      <c r="B70" s="90" t="s">
        <v>657</v>
      </c>
      <c r="C70" s="803" t="s">
        <v>219</v>
      </c>
      <c r="D70" s="804"/>
      <c r="E70" s="804"/>
      <c r="F70" s="366">
        <f>Óvoda!F81+Étkeztetés!F100</f>
        <v>0</v>
      </c>
      <c r="G70" s="366">
        <f>Óvoda!G81+Étkeztetés!G100</f>
        <v>0</v>
      </c>
      <c r="H70" s="366">
        <f>Óvoda!H81+Étkeztetés!H100</f>
        <v>0</v>
      </c>
      <c r="I70" s="366">
        <f>Óvoda!I81+Étkeztetés!I100</f>
        <v>0</v>
      </c>
      <c r="J70" s="520">
        <f>Óvoda!J81+Étkeztetés!J100</f>
        <v>0</v>
      </c>
      <c r="K70" s="520">
        <f>Óvoda!K81+Étkeztetés!K100</f>
        <v>0</v>
      </c>
      <c r="L70" s="428">
        <f>Óvoda!L81+Étkeztetés!L100</f>
        <v>0</v>
      </c>
      <c r="M70" s="95">
        <f>Óvoda!P81+Étkeztetés!O100</f>
        <v>0</v>
      </c>
      <c r="N70" s="93">
        <f>Óvoda!Q81+Étkeztetés!P100</f>
        <v>0</v>
      </c>
      <c r="O70" s="93">
        <f>Óvoda!R81+Étkeztetés!Q100</f>
        <v>0</v>
      </c>
      <c r="P70" s="93">
        <f>Óvoda!S81+Étkeztetés!R100</f>
        <v>0</v>
      </c>
      <c r="Q70" s="96">
        <f>Óvoda!T81+Étkeztetés!S100</f>
        <v>0</v>
      </c>
      <c r="R70" s="498">
        <f>Óvoda!U81+Étkeztetés!T100</f>
        <v>0</v>
      </c>
      <c r="S70" s="487">
        <f>Óvoda!V81+Étkeztetés!U100</f>
        <v>0</v>
      </c>
      <c r="T70" s="412">
        <f>Óvoda!W81+Étkeztetés!V100</f>
        <v>0</v>
      </c>
      <c r="U70" s="93">
        <f>Óvoda!X81+Étkeztetés!W100</f>
        <v>0</v>
      </c>
      <c r="V70" s="96">
        <f>Óvoda!Y81+Étkeztetés!X100</f>
        <v>0</v>
      </c>
      <c r="W70" s="96">
        <f>Óvoda!Z81+Étkeztetés!Y100</f>
        <v>0</v>
      </c>
      <c r="X70" s="96">
        <f>Óvoda!AA81+Étkeztetés!Z100</f>
        <v>0</v>
      </c>
      <c r="Y70" s="97">
        <f>Óvoda!AB81+Étkeztetés!AA100</f>
        <v>0</v>
      </c>
      <c r="AA70" s="190"/>
    </row>
    <row r="71" spans="1:27" hidden="1" x14ac:dyDescent="0.25">
      <c r="B71" s="54"/>
      <c r="C71" s="2"/>
      <c r="D71" s="801" t="s">
        <v>835</v>
      </c>
      <c r="E71" s="801"/>
      <c r="F71" s="373">
        <f>Óvoda!F82+Étkeztetés!F101</f>
        <v>0</v>
      </c>
      <c r="G71" s="373">
        <f>Óvoda!G82+Étkeztetés!G101</f>
        <v>0</v>
      </c>
      <c r="H71" s="373">
        <f>Óvoda!H82+Étkeztetés!H101</f>
        <v>0</v>
      </c>
      <c r="I71" s="373">
        <f>Óvoda!I82+Étkeztetés!I101</f>
        <v>0</v>
      </c>
      <c r="J71" s="527">
        <f>Óvoda!J82+Étkeztetés!J101</f>
        <v>0</v>
      </c>
      <c r="K71" s="527">
        <f>Óvoda!K82+Étkeztetés!K101</f>
        <v>0</v>
      </c>
      <c r="L71" s="437">
        <f>Óvoda!L82+Étkeztetés!L101</f>
        <v>0</v>
      </c>
      <c r="M71" s="42">
        <f>Óvoda!P82+Étkeztetés!O101</f>
        <v>0</v>
      </c>
      <c r="N71" s="1">
        <f>Óvoda!Q82+Étkeztetés!P101</f>
        <v>0</v>
      </c>
      <c r="O71" s="1">
        <f>Óvoda!R82+Étkeztetés!Q101</f>
        <v>0</v>
      </c>
      <c r="P71" s="1">
        <f>Óvoda!S82+Étkeztetés!R101</f>
        <v>0</v>
      </c>
      <c r="Q71" s="79">
        <f>Óvoda!T82+Étkeztetés!S101</f>
        <v>0</v>
      </c>
      <c r="R71" s="500">
        <f>Óvoda!U82+Étkeztetés!T101</f>
        <v>0</v>
      </c>
      <c r="S71" s="489">
        <f>Óvoda!V82+Étkeztetés!U101</f>
        <v>0</v>
      </c>
      <c r="T71" s="414">
        <f>Óvoda!W82+Étkeztetés!V101</f>
        <v>0</v>
      </c>
      <c r="U71" s="1">
        <f>Óvoda!X82+Étkeztetés!W101</f>
        <v>0</v>
      </c>
      <c r="V71" s="79">
        <f>Óvoda!Y82+Étkeztetés!X101</f>
        <v>0</v>
      </c>
      <c r="W71" s="79">
        <f>Óvoda!Z82+Étkeztetés!Y101</f>
        <v>0</v>
      </c>
      <c r="X71" s="79">
        <f>Óvoda!AA82+Étkeztetés!Z101</f>
        <v>0</v>
      </c>
      <c r="Y71" s="44">
        <f>Óvoda!AB82+Étkeztetés!AA101</f>
        <v>0</v>
      </c>
      <c r="AA71" s="190"/>
    </row>
    <row r="72" spans="1:27" hidden="1" x14ac:dyDescent="0.25">
      <c r="B72" s="54"/>
      <c r="C72" s="2"/>
      <c r="D72" s="801" t="s">
        <v>346</v>
      </c>
      <c r="E72" s="801"/>
      <c r="F72" s="373">
        <f>Óvoda!F83+Étkeztetés!F102</f>
        <v>0</v>
      </c>
      <c r="G72" s="373">
        <f>Óvoda!G83+Étkeztetés!G102</f>
        <v>0</v>
      </c>
      <c r="H72" s="373">
        <f>Óvoda!H83+Étkeztetés!H102</f>
        <v>0</v>
      </c>
      <c r="I72" s="373">
        <f>Óvoda!I83+Étkeztetés!I102</f>
        <v>0</v>
      </c>
      <c r="J72" s="527">
        <f>Óvoda!J83+Étkeztetés!J102</f>
        <v>0</v>
      </c>
      <c r="K72" s="527">
        <f>Óvoda!K83+Étkeztetés!K102</f>
        <v>0</v>
      </c>
      <c r="L72" s="437">
        <f>Óvoda!L83+Étkeztetés!L102</f>
        <v>0</v>
      </c>
      <c r="M72" s="42">
        <f>Óvoda!P83+Étkeztetés!O102</f>
        <v>0</v>
      </c>
      <c r="N72" s="1">
        <f>Óvoda!Q83+Étkeztetés!P102</f>
        <v>0</v>
      </c>
      <c r="O72" s="1">
        <f>Óvoda!R83+Étkeztetés!Q102</f>
        <v>0</v>
      </c>
      <c r="P72" s="1">
        <f>Óvoda!S83+Étkeztetés!R102</f>
        <v>0</v>
      </c>
      <c r="Q72" s="79">
        <f>Óvoda!T83+Étkeztetés!S102</f>
        <v>0</v>
      </c>
      <c r="R72" s="500">
        <f>Óvoda!U83+Étkeztetés!T102</f>
        <v>0</v>
      </c>
      <c r="S72" s="489">
        <f>Óvoda!V83+Étkeztetés!U102</f>
        <v>0</v>
      </c>
      <c r="T72" s="414">
        <f>Óvoda!W83+Étkeztetés!V102</f>
        <v>0</v>
      </c>
      <c r="U72" s="1">
        <f>Óvoda!X83+Étkeztetés!W102</f>
        <v>0</v>
      </c>
      <c r="V72" s="79">
        <f>Óvoda!Y83+Étkeztetés!X102</f>
        <v>0</v>
      </c>
      <c r="W72" s="79">
        <f>Óvoda!Z83+Étkeztetés!Y102</f>
        <v>0</v>
      </c>
      <c r="X72" s="79">
        <f>Óvoda!AA83+Étkeztetés!Z102</f>
        <v>0</v>
      </c>
      <c r="Y72" s="44">
        <f>Óvoda!AB83+Étkeztetés!AA102</f>
        <v>0</v>
      </c>
      <c r="AA72" s="190"/>
    </row>
    <row r="73" spans="1:27" hidden="1" x14ac:dyDescent="0.25">
      <c r="B73" s="54"/>
      <c r="C73" s="2"/>
      <c r="D73" s="801" t="s">
        <v>836</v>
      </c>
      <c r="E73" s="801"/>
      <c r="F73" s="373">
        <f>Óvoda!F84+Étkeztetés!F103</f>
        <v>0</v>
      </c>
      <c r="G73" s="373">
        <f>Óvoda!G84+Étkeztetés!G103</f>
        <v>0</v>
      </c>
      <c r="H73" s="373">
        <f>Óvoda!H84+Étkeztetés!H103</f>
        <v>0</v>
      </c>
      <c r="I73" s="373">
        <f>Óvoda!I84+Étkeztetés!I103</f>
        <v>0</v>
      </c>
      <c r="J73" s="527">
        <f>Óvoda!J84+Étkeztetés!J103</f>
        <v>0</v>
      </c>
      <c r="K73" s="527">
        <f>Óvoda!K84+Étkeztetés!K103</f>
        <v>0</v>
      </c>
      <c r="L73" s="437">
        <f>Óvoda!L84+Étkeztetés!L103</f>
        <v>0</v>
      </c>
      <c r="M73" s="42">
        <f>Óvoda!P84+Étkeztetés!O103</f>
        <v>0</v>
      </c>
      <c r="N73" s="1">
        <f>Óvoda!Q84+Étkeztetés!P103</f>
        <v>0</v>
      </c>
      <c r="O73" s="1">
        <f>Óvoda!R84+Étkeztetés!Q103</f>
        <v>0</v>
      </c>
      <c r="P73" s="1">
        <f>Óvoda!S84+Étkeztetés!R103</f>
        <v>0</v>
      </c>
      <c r="Q73" s="79">
        <f>Óvoda!T84+Étkeztetés!S103</f>
        <v>0</v>
      </c>
      <c r="R73" s="500">
        <f>Óvoda!U84+Étkeztetés!T103</f>
        <v>0</v>
      </c>
      <c r="S73" s="489">
        <f>Óvoda!V84+Étkeztetés!U103</f>
        <v>0</v>
      </c>
      <c r="T73" s="414">
        <f>Óvoda!W84+Étkeztetés!V103</f>
        <v>0</v>
      </c>
      <c r="U73" s="1">
        <f>Óvoda!X84+Étkeztetés!W103</f>
        <v>0</v>
      </c>
      <c r="V73" s="79">
        <f>Óvoda!Y84+Étkeztetés!X103</f>
        <v>0</v>
      </c>
      <c r="W73" s="79">
        <f>Óvoda!Z84+Étkeztetés!Y103</f>
        <v>0</v>
      </c>
      <c r="X73" s="79">
        <f>Óvoda!AA84+Étkeztetés!Z103</f>
        <v>0</v>
      </c>
      <c r="Y73" s="44">
        <f>Óvoda!AB84+Étkeztetés!AA103</f>
        <v>0</v>
      </c>
      <c r="AA73" s="190"/>
    </row>
    <row r="74" spans="1:27" ht="15.75" hidden="1" thickBot="1" x14ac:dyDescent="0.3">
      <c r="B74" s="54"/>
      <c r="C74" s="2"/>
      <c r="D74" s="801" t="s">
        <v>834</v>
      </c>
      <c r="E74" s="801"/>
      <c r="F74" s="373">
        <f>Óvoda!F85+Étkeztetés!F104</f>
        <v>0</v>
      </c>
      <c r="G74" s="373">
        <f>Óvoda!G85+Étkeztetés!G104</f>
        <v>0</v>
      </c>
      <c r="H74" s="373">
        <f>Óvoda!H85+Étkeztetés!H104</f>
        <v>0</v>
      </c>
      <c r="I74" s="373">
        <f>Óvoda!I85+Étkeztetés!I104</f>
        <v>0</v>
      </c>
      <c r="J74" s="527">
        <f>Óvoda!J85+Étkeztetés!J104</f>
        <v>0</v>
      </c>
      <c r="K74" s="527">
        <f>Óvoda!K85+Étkeztetés!K104</f>
        <v>0</v>
      </c>
      <c r="L74" s="437">
        <f>Óvoda!L85+Étkeztetés!L104</f>
        <v>0</v>
      </c>
      <c r="M74" s="42">
        <f>Óvoda!P85+Étkeztetés!O104</f>
        <v>0</v>
      </c>
      <c r="N74" s="1">
        <f>Óvoda!Q85+Étkeztetés!P104</f>
        <v>0</v>
      </c>
      <c r="O74" s="1">
        <f>Óvoda!R85+Étkeztetés!Q104</f>
        <v>0</v>
      </c>
      <c r="P74" s="1">
        <f>Óvoda!S85+Étkeztetés!R104</f>
        <v>0</v>
      </c>
      <c r="Q74" s="79">
        <f>Óvoda!T85+Étkeztetés!S104</f>
        <v>0</v>
      </c>
      <c r="R74" s="500">
        <f>Óvoda!U85+Étkeztetés!T104</f>
        <v>0</v>
      </c>
      <c r="S74" s="489">
        <f>Óvoda!V85+Étkeztetés!U104</f>
        <v>0</v>
      </c>
      <c r="T74" s="414">
        <f>Óvoda!W85+Étkeztetés!V104</f>
        <v>0</v>
      </c>
      <c r="U74" s="1">
        <f>Óvoda!X85+Étkeztetés!W104</f>
        <v>0</v>
      </c>
      <c r="V74" s="79">
        <f>Óvoda!Y85+Étkeztetés!X104</f>
        <v>0</v>
      </c>
      <c r="W74" s="79">
        <f>Óvoda!Z85+Étkeztetés!Y104</f>
        <v>0</v>
      </c>
      <c r="X74" s="79">
        <f>Óvoda!AA85+Étkeztetés!Z104</f>
        <v>0</v>
      </c>
      <c r="Y74" s="44">
        <f>Óvoda!AB85+Étkeztetés!AA104</f>
        <v>0</v>
      </c>
      <c r="AA74" s="190"/>
    </row>
    <row r="75" spans="1:27" ht="15.75" thickBot="1" x14ac:dyDescent="0.3">
      <c r="B75" s="98" t="s">
        <v>220</v>
      </c>
      <c r="C75" s="807" t="s">
        <v>221</v>
      </c>
      <c r="D75" s="808"/>
      <c r="E75" s="808"/>
      <c r="F75" s="369">
        <f>Óvoda!F86+Étkeztetés!F105</f>
        <v>16000</v>
      </c>
      <c r="G75" s="369">
        <f>Óvoda!G86+Étkeztetés!G105</f>
        <v>16000</v>
      </c>
      <c r="H75" s="369">
        <f>Óvoda!H86+Étkeztetés!H105</f>
        <v>16000</v>
      </c>
      <c r="I75" s="369">
        <f>Óvoda!I86+Étkeztetés!I105</f>
        <v>16000</v>
      </c>
      <c r="J75" s="523">
        <f>Óvoda!J86+Étkeztetés!J105</f>
        <v>16000</v>
      </c>
      <c r="K75" s="523">
        <f>Óvoda!K86+Étkeztetés!K105</f>
        <v>17000</v>
      </c>
      <c r="L75" s="431">
        <f>Óvoda!L86+Étkeztetés!L105</f>
        <v>17000</v>
      </c>
      <c r="M75" s="87">
        <f>Óvoda!P86+Étkeztetés!O105</f>
        <v>0</v>
      </c>
      <c r="N75" s="85">
        <f>Óvoda!Q86+Étkeztetés!P105</f>
        <v>0</v>
      </c>
      <c r="O75" s="85">
        <f>Óvoda!R86+Étkeztetés!Q105</f>
        <v>0</v>
      </c>
      <c r="P75" s="85">
        <f>Óvoda!S86+Étkeztetés!R105</f>
        <v>0</v>
      </c>
      <c r="Q75" s="88">
        <f>Óvoda!T86+Étkeztetés!S105</f>
        <v>0</v>
      </c>
      <c r="R75" s="495">
        <f>Óvoda!U86+Étkeztetés!T105</f>
        <v>0</v>
      </c>
      <c r="S75" s="484">
        <f>Óvoda!V86+Étkeztetés!U105</f>
        <v>0</v>
      </c>
      <c r="T75" s="409">
        <f>Óvoda!W86+Étkeztetés!V105</f>
        <v>0</v>
      </c>
      <c r="U75" s="85">
        <f>Óvoda!X86+Étkeztetés!W105</f>
        <v>0</v>
      </c>
      <c r="V75" s="88">
        <f>Óvoda!Y86+Étkeztetés!X105</f>
        <v>0</v>
      </c>
      <c r="W75" s="88">
        <f>Óvoda!Z86+Étkeztetés!Y105</f>
        <v>0</v>
      </c>
      <c r="X75" s="88">
        <f>Óvoda!AA86+Étkeztetés!Z105</f>
        <v>0</v>
      </c>
      <c r="Y75" s="89">
        <f>Óvoda!AB86+Étkeztetés!AA105</f>
        <v>17000</v>
      </c>
      <c r="AA75" s="190"/>
    </row>
    <row r="76" spans="1:27" s="41" customFormat="1" hidden="1" x14ac:dyDescent="0.25">
      <c r="A76" s="125" t="s">
        <v>222</v>
      </c>
      <c r="B76" s="123" t="s">
        <v>658</v>
      </c>
      <c r="C76" s="809" t="s">
        <v>223</v>
      </c>
      <c r="D76" s="810"/>
      <c r="E76" s="810"/>
      <c r="F76" s="374">
        <f>Óvoda!F87+Étkeztetés!F106</f>
        <v>0</v>
      </c>
      <c r="G76" s="374">
        <f>Óvoda!G87+Étkeztetés!G106</f>
        <v>0</v>
      </c>
      <c r="H76" s="374">
        <f>Óvoda!H87+Étkeztetés!H106</f>
        <v>0</v>
      </c>
      <c r="I76" s="374">
        <f>Óvoda!I87+Étkeztetés!I106</f>
        <v>0</v>
      </c>
      <c r="J76" s="528">
        <f>Óvoda!J87+Étkeztetés!J106</f>
        <v>0</v>
      </c>
      <c r="K76" s="528">
        <f>Óvoda!K87+Étkeztetés!K106</f>
        <v>0</v>
      </c>
      <c r="L76" s="438">
        <f>Óvoda!L87+Étkeztetés!L106</f>
        <v>0</v>
      </c>
      <c r="M76" s="130">
        <f>Óvoda!P87+Étkeztetés!O106</f>
        <v>0</v>
      </c>
      <c r="N76" s="131">
        <f>Óvoda!Q87+Étkeztetés!P106</f>
        <v>0</v>
      </c>
      <c r="O76" s="131">
        <f>Óvoda!R87+Étkeztetés!Q106</f>
        <v>0</v>
      </c>
      <c r="P76" s="131">
        <f>Óvoda!S87+Étkeztetés!R106</f>
        <v>0</v>
      </c>
      <c r="Q76" s="132">
        <f>Óvoda!T87+Étkeztetés!S106</f>
        <v>0</v>
      </c>
      <c r="R76" s="501">
        <f>Óvoda!U87+Étkeztetés!T106</f>
        <v>0</v>
      </c>
      <c r="S76" s="490">
        <f>Óvoda!V87+Étkeztetés!U106</f>
        <v>0</v>
      </c>
      <c r="T76" s="415">
        <f>Óvoda!W87+Étkeztetés!V106</f>
        <v>0</v>
      </c>
      <c r="U76" s="131">
        <f>Óvoda!X87+Étkeztetés!W106</f>
        <v>0</v>
      </c>
      <c r="V76" s="132">
        <f>Óvoda!Y87+Étkeztetés!X106</f>
        <v>0</v>
      </c>
      <c r="W76" s="132">
        <f>Óvoda!Z87+Étkeztetés!Y106</f>
        <v>0</v>
      </c>
      <c r="X76" s="132">
        <f>Óvoda!AA87+Étkeztetés!Z106</f>
        <v>0</v>
      </c>
      <c r="Y76" s="133">
        <f>Óvoda!AB87+Étkeztetés!AA106</f>
        <v>0</v>
      </c>
      <c r="AA76" s="190"/>
    </row>
    <row r="77" spans="1:27" hidden="1" x14ac:dyDescent="0.25">
      <c r="B77" s="54"/>
      <c r="C77" s="2"/>
      <c r="D77" s="801" t="s">
        <v>347</v>
      </c>
      <c r="E77" s="801"/>
      <c r="F77" s="373">
        <f>Óvoda!F88+Étkeztetés!F107</f>
        <v>0</v>
      </c>
      <c r="G77" s="373">
        <f>Óvoda!G88+Étkeztetés!G107</f>
        <v>0</v>
      </c>
      <c r="H77" s="373">
        <f>Óvoda!H88+Étkeztetés!H107</f>
        <v>0</v>
      </c>
      <c r="I77" s="373">
        <f>Óvoda!I88+Étkeztetés!I107</f>
        <v>0</v>
      </c>
      <c r="J77" s="527">
        <f>Óvoda!J88+Étkeztetés!J107</f>
        <v>0</v>
      </c>
      <c r="K77" s="527">
        <f>Óvoda!K88+Étkeztetés!K107</f>
        <v>0</v>
      </c>
      <c r="L77" s="437">
        <f>Óvoda!L88+Étkeztetés!L107</f>
        <v>0</v>
      </c>
      <c r="M77" s="42">
        <f>Óvoda!P88+Étkeztetés!O107</f>
        <v>0</v>
      </c>
      <c r="N77" s="1">
        <f>Óvoda!Q88+Étkeztetés!P107</f>
        <v>0</v>
      </c>
      <c r="O77" s="1">
        <f>Óvoda!R88+Étkeztetés!Q107</f>
        <v>0</v>
      </c>
      <c r="P77" s="1">
        <f>Óvoda!S88+Étkeztetés!R107</f>
        <v>0</v>
      </c>
      <c r="Q77" s="79">
        <f>Óvoda!T88+Étkeztetés!S107</f>
        <v>0</v>
      </c>
      <c r="R77" s="500">
        <f>Óvoda!U88+Étkeztetés!T107</f>
        <v>0</v>
      </c>
      <c r="S77" s="489">
        <f>Óvoda!V88+Étkeztetés!U107</f>
        <v>0</v>
      </c>
      <c r="T77" s="414">
        <f>Óvoda!W88+Étkeztetés!V107</f>
        <v>0</v>
      </c>
      <c r="U77" s="1">
        <f>Óvoda!X88+Étkeztetés!W107</f>
        <v>0</v>
      </c>
      <c r="V77" s="79">
        <f>Óvoda!Y88+Étkeztetés!X107</f>
        <v>0</v>
      </c>
      <c r="W77" s="79">
        <f>Óvoda!Z88+Étkeztetés!Y107</f>
        <v>0</v>
      </c>
      <c r="X77" s="79">
        <f>Óvoda!AA88+Étkeztetés!Z107</f>
        <v>0</v>
      </c>
      <c r="Y77" s="44">
        <f>Óvoda!AB88+Étkeztetés!AA107</f>
        <v>0</v>
      </c>
      <c r="AA77" s="190"/>
    </row>
    <row r="78" spans="1:27" hidden="1" x14ac:dyDescent="0.25">
      <c r="B78" s="54"/>
      <c r="C78" s="2"/>
      <c r="D78" s="801" t="s">
        <v>348</v>
      </c>
      <c r="E78" s="801"/>
      <c r="F78" s="373">
        <f>Óvoda!F89+Étkeztetés!F108</f>
        <v>0</v>
      </c>
      <c r="G78" s="373">
        <f>Óvoda!G89+Étkeztetés!G108</f>
        <v>0</v>
      </c>
      <c r="H78" s="373">
        <f>Óvoda!H89+Étkeztetés!H108</f>
        <v>0</v>
      </c>
      <c r="I78" s="373">
        <f>Óvoda!I89+Étkeztetés!I108</f>
        <v>0</v>
      </c>
      <c r="J78" s="527">
        <f>Óvoda!J89+Étkeztetés!J108</f>
        <v>0</v>
      </c>
      <c r="K78" s="527">
        <f>Óvoda!K89+Étkeztetés!K108</f>
        <v>0</v>
      </c>
      <c r="L78" s="437">
        <f>Óvoda!L89+Étkeztetés!L108</f>
        <v>0</v>
      </c>
      <c r="M78" s="42">
        <f>Óvoda!P89+Étkeztetés!O108</f>
        <v>0</v>
      </c>
      <c r="N78" s="1">
        <f>Óvoda!Q89+Étkeztetés!P108</f>
        <v>0</v>
      </c>
      <c r="O78" s="1">
        <f>Óvoda!R89+Étkeztetés!Q108</f>
        <v>0</v>
      </c>
      <c r="P78" s="1">
        <f>Óvoda!S89+Étkeztetés!R108</f>
        <v>0</v>
      </c>
      <c r="Q78" s="79">
        <f>Óvoda!T89+Étkeztetés!S108</f>
        <v>0</v>
      </c>
      <c r="R78" s="500">
        <f>Óvoda!U89+Étkeztetés!T108</f>
        <v>0</v>
      </c>
      <c r="S78" s="489">
        <f>Óvoda!V89+Étkeztetés!U108</f>
        <v>0</v>
      </c>
      <c r="T78" s="414">
        <f>Óvoda!W89+Étkeztetés!V108</f>
        <v>0</v>
      </c>
      <c r="U78" s="1">
        <f>Óvoda!X89+Étkeztetés!W108</f>
        <v>0</v>
      </c>
      <c r="V78" s="79">
        <f>Óvoda!Y89+Étkeztetés!X108</f>
        <v>0</v>
      </c>
      <c r="W78" s="79">
        <f>Óvoda!Z89+Étkeztetés!Y108</f>
        <v>0</v>
      </c>
      <c r="X78" s="79">
        <f>Óvoda!AA89+Étkeztetés!Z108</f>
        <v>0</v>
      </c>
      <c r="Y78" s="44">
        <f>Óvoda!AB89+Étkeztetés!AA108</f>
        <v>0</v>
      </c>
      <c r="AA78" s="190"/>
    </row>
    <row r="79" spans="1:27" hidden="1" x14ac:dyDescent="0.25">
      <c r="B79" s="123" t="s">
        <v>837</v>
      </c>
      <c r="C79" s="809" t="s">
        <v>838</v>
      </c>
      <c r="D79" s="810"/>
      <c r="E79" s="810"/>
      <c r="F79" s="374">
        <f>Óvoda!F90+Étkeztetés!F109</f>
        <v>0</v>
      </c>
      <c r="G79" s="374">
        <f>Óvoda!G90+Étkeztetés!G109</f>
        <v>0</v>
      </c>
      <c r="H79" s="374">
        <f>Óvoda!H90+Étkeztetés!H109</f>
        <v>0</v>
      </c>
      <c r="I79" s="374">
        <f>Óvoda!I90+Étkeztetés!I109</f>
        <v>0</v>
      </c>
      <c r="J79" s="528">
        <f>Óvoda!J90+Étkeztetés!J109</f>
        <v>0</v>
      </c>
      <c r="K79" s="528">
        <f>Óvoda!K90+Étkeztetés!K109</f>
        <v>0</v>
      </c>
      <c r="L79" s="438">
        <f>Óvoda!L90+Étkeztetés!L109</f>
        <v>0</v>
      </c>
      <c r="M79" s="130">
        <f>Óvoda!P90+Étkeztetés!O109</f>
        <v>0</v>
      </c>
      <c r="N79" s="131">
        <f>Óvoda!Q90+Étkeztetés!P109</f>
        <v>0</v>
      </c>
      <c r="O79" s="131">
        <f>Óvoda!R90+Étkeztetés!Q109</f>
        <v>0</v>
      </c>
      <c r="P79" s="131">
        <f>Óvoda!S90+Étkeztetés!R109</f>
        <v>0</v>
      </c>
      <c r="Q79" s="132">
        <f>Óvoda!T90+Étkeztetés!S109</f>
        <v>0</v>
      </c>
      <c r="R79" s="501">
        <f>Óvoda!U90+Étkeztetés!T109</f>
        <v>0</v>
      </c>
      <c r="S79" s="490">
        <f>Óvoda!V90+Étkeztetés!U109</f>
        <v>0</v>
      </c>
      <c r="T79" s="415">
        <f>Óvoda!W90+Étkeztetés!V109</f>
        <v>0</v>
      </c>
      <c r="U79" s="131">
        <f>Óvoda!X90+Étkeztetés!W109</f>
        <v>0</v>
      </c>
      <c r="V79" s="132">
        <f>Óvoda!Y90+Étkeztetés!X109</f>
        <v>0</v>
      </c>
      <c r="W79" s="132">
        <f>Óvoda!Z90+Étkeztetés!Y109</f>
        <v>0</v>
      </c>
      <c r="X79" s="132">
        <f>Óvoda!AA90+Étkeztetés!Z109</f>
        <v>0</v>
      </c>
      <c r="Y79" s="133">
        <f>Óvoda!AB90+Étkeztetés!AA109</f>
        <v>0</v>
      </c>
      <c r="AA79" s="190"/>
    </row>
    <row r="80" spans="1:27" s="189" customFormat="1" hidden="1" x14ac:dyDescent="0.25">
      <c r="A80" s="125" t="s">
        <v>869</v>
      </c>
      <c r="B80" s="169" t="s">
        <v>870</v>
      </c>
      <c r="C80" s="182"/>
      <c r="D80" s="233" t="s">
        <v>955</v>
      </c>
      <c r="E80" s="258"/>
      <c r="F80" s="365">
        <f>Óvoda!F91+Étkeztetés!F110</f>
        <v>0</v>
      </c>
      <c r="G80" s="365">
        <f>Óvoda!G91+Étkeztetés!G110</f>
        <v>0</v>
      </c>
      <c r="H80" s="365">
        <f>Óvoda!H91+Étkeztetés!H110</f>
        <v>0</v>
      </c>
      <c r="I80" s="365">
        <f>Óvoda!I91+Étkeztetés!I110</f>
        <v>0</v>
      </c>
      <c r="J80" s="519">
        <f>Óvoda!J91+Étkeztetés!J110</f>
        <v>0</v>
      </c>
      <c r="K80" s="519">
        <f>Óvoda!K91+Étkeztetés!K110</f>
        <v>0</v>
      </c>
      <c r="L80" s="427">
        <f>Óvoda!L91+Étkeztetés!L110</f>
        <v>0</v>
      </c>
      <c r="M80" s="172">
        <f>Óvoda!P91+Étkeztetés!O110</f>
        <v>0</v>
      </c>
      <c r="N80" s="173">
        <f>Óvoda!Q91+Étkeztetés!P110</f>
        <v>0</v>
      </c>
      <c r="O80" s="173">
        <f>Óvoda!R91+Étkeztetés!Q110</f>
        <v>0</v>
      </c>
      <c r="P80" s="173">
        <f>Óvoda!S91+Étkeztetés!R110</f>
        <v>0</v>
      </c>
      <c r="Q80" s="174">
        <f>Óvoda!T91+Étkeztetés!S110</f>
        <v>0</v>
      </c>
      <c r="R80" s="497">
        <f>Óvoda!U91+Étkeztetés!T110</f>
        <v>0</v>
      </c>
      <c r="S80" s="486">
        <f>Óvoda!V91+Étkeztetés!U110</f>
        <v>0</v>
      </c>
      <c r="T80" s="411">
        <f>Óvoda!W91+Étkeztetés!V110</f>
        <v>0</v>
      </c>
      <c r="U80" s="173">
        <f>Óvoda!X91+Étkeztetés!W110</f>
        <v>0</v>
      </c>
      <c r="V80" s="174">
        <f>Óvoda!Y91+Étkeztetés!X110</f>
        <v>0</v>
      </c>
      <c r="W80" s="174">
        <f>Óvoda!Z91+Étkeztetés!Y110</f>
        <v>0</v>
      </c>
      <c r="X80" s="174">
        <f>Óvoda!AA91+Étkeztetés!Z110</f>
        <v>0</v>
      </c>
      <c r="Y80" s="175">
        <f>Óvoda!AB91+Étkeztetés!AA110</f>
        <v>0</v>
      </c>
      <c r="AA80" s="190"/>
    </row>
    <row r="81" spans="1:27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65">
        <f>Óvoda!F92+Étkeztetés!F111</f>
        <v>0</v>
      </c>
      <c r="G81" s="365">
        <f>Óvoda!G92+Étkeztetés!G111</f>
        <v>0</v>
      </c>
      <c r="H81" s="365">
        <f>Óvoda!H92+Étkeztetés!H111</f>
        <v>0</v>
      </c>
      <c r="I81" s="365">
        <f>Óvoda!I92+Étkeztetés!I111</f>
        <v>0</v>
      </c>
      <c r="J81" s="519">
        <f>Óvoda!J92+Étkeztetés!J111</f>
        <v>0</v>
      </c>
      <c r="K81" s="519">
        <f>Óvoda!K92+Étkeztetés!K111</f>
        <v>0</v>
      </c>
      <c r="L81" s="427">
        <f>Óvoda!L92+Étkeztetés!L111</f>
        <v>0</v>
      </c>
      <c r="M81" s="172">
        <f>Óvoda!P92+Étkeztetés!O111</f>
        <v>0</v>
      </c>
      <c r="N81" s="173">
        <f>Óvoda!Q92+Étkeztetés!P111</f>
        <v>0</v>
      </c>
      <c r="O81" s="173">
        <f>Óvoda!R92+Étkeztetés!Q111</f>
        <v>0</v>
      </c>
      <c r="P81" s="173">
        <f>Óvoda!S92+Étkeztetés!R111</f>
        <v>0</v>
      </c>
      <c r="Q81" s="174">
        <f>Óvoda!T92+Étkeztetés!S111</f>
        <v>0</v>
      </c>
      <c r="R81" s="497">
        <f>Óvoda!U92+Étkeztetés!T111</f>
        <v>0</v>
      </c>
      <c r="S81" s="486">
        <f>Óvoda!V92+Étkeztetés!U111</f>
        <v>0</v>
      </c>
      <c r="T81" s="411">
        <f>Óvoda!W92+Étkeztetés!V111</f>
        <v>0</v>
      </c>
      <c r="U81" s="173">
        <f>Óvoda!X92+Étkeztetés!W111</f>
        <v>0</v>
      </c>
      <c r="V81" s="174">
        <f>Óvoda!Y92+Étkeztetés!X111</f>
        <v>0</v>
      </c>
      <c r="W81" s="174">
        <f>Óvoda!Z92+Étkeztetés!Y111</f>
        <v>0</v>
      </c>
      <c r="X81" s="174">
        <f>Óvoda!AA92+Étkeztetés!Z111</f>
        <v>0</v>
      </c>
      <c r="Y81" s="175">
        <f>Óvoda!AB92+Étkeztetés!AA111</f>
        <v>0</v>
      </c>
      <c r="AA81" s="190"/>
    </row>
    <row r="82" spans="1:27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65">
        <f>Óvoda!F93+Étkeztetés!F112</f>
        <v>0</v>
      </c>
      <c r="G82" s="365">
        <f>Óvoda!G93+Étkeztetés!G112</f>
        <v>0</v>
      </c>
      <c r="H82" s="365">
        <f>Óvoda!H93+Étkeztetés!H112</f>
        <v>0</v>
      </c>
      <c r="I82" s="365">
        <f>Óvoda!I93+Étkeztetés!I112</f>
        <v>0</v>
      </c>
      <c r="J82" s="519">
        <f>Óvoda!J93+Étkeztetés!J112</f>
        <v>0</v>
      </c>
      <c r="K82" s="519">
        <f>Óvoda!K93+Étkeztetés!K112</f>
        <v>0</v>
      </c>
      <c r="L82" s="427">
        <f>Óvoda!L93+Étkeztetés!L112</f>
        <v>0</v>
      </c>
      <c r="M82" s="172">
        <f>Óvoda!P93+Étkeztetés!O112</f>
        <v>0</v>
      </c>
      <c r="N82" s="173">
        <f>Óvoda!Q93+Étkeztetés!P112</f>
        <v>0</v>
      </c>
      <c r="O82" s="173">
        <f>Óvoda!R93+Étkeztetés!Q112</f>
        <v>0</v>
      </c>
      <c r="P82" s="173">
        <f>Óvoda!S93+Étkeztetés!R112</f>
        <v>0</v>
      </c>
      <c r="Q82" s="174">
        <f>Óvoda!T93+Étkeztetés!S112</f>
        <v>0</v>
      </c>
      <c r="R82" s="497">
        <f>Óvoda!U93+Étkeztetés!T112</f>
        <v>0</v>
      </c>
      <c r="S82" s="486">
        <f>Óvoda!V93+Étkeztetés!U112</f>
        <v>0</v>
      </c>
      <c r="T82" s="411">
        <f>Óvoda!W93+Étkeztetés!V112</f>
        <v>0</v>
      </c>
      <c r="U82" s="173">
        <f>Óvoda!X93+Étkeztetés!W112</f>
        <v>0</v>
      </c>
      <c r="V82" s="174">
        <f>Óvoda!Y93+Étkeztetés!X112</f>
        <v>0</v>
      </c>
      <c r="W82" s="174">
        <f>Óvoda!Z93+Étkeztetés!Y112</f>
        <v>0</v>
      </c>
      <c r="X82" s="174">
        <f>Óvoda!AA93+Étkeztetés!Z112</f>
        <v>0</v>
      </c>
      <c r="Y82" s="175">
        <f>Óvoda!AB93+Étkeztetés!AA112</f>
        <v>0</v>
      </c>
      <c r="AA82" s="190"/>
    </row>
    <row r="83" spans="1:27" s="41" customFormat="1" ht="27.75" hidden="1" customHeight="1" x14ac:dyDescent="0.25">
      <c r="A83" s="125" t="s">
        <v>228</v>
      </c>
      <c r="B83" s="106" t="s">
        <v>661</v>
      </c>
      <c r="C83" s="853" t="s">
        <v>353</v>
      </c>
      <c r="D83" s="854"/>
      <c r="E83" s="854"/>
      <c r="F83" s="375">
        <f>Óvoda!F94+Étkeztetés!F113</f>
        <v>0</v>
      </c>
      <c r="G83" s="375">
        <f>Óvoda!G94+Étkeztetés!G113</f>
        <v>0</v>
      </c>
      <c r="H83" s="375">
        <f>Óvoda!H94+Étkeztetés!H113</f>
        <v>0</v>
      </c>
      <c r="I83" s="375">
        <f>Óvoda!I94+Étkeztetés!I113</f>
        <v>0</v>
      </c>
      <c r="J83" s="529">
        <f>Óvoda!J94+Étkeztetés!J113</f>
        <v>0</v>
      </c>
      <c r="K83" s="529">
        <f>Óvoda!K94+Étkeztetés!K113</f>
        <v>0</v>
      </c>
      <c r="L83" s="439">
        <f>Óvoda!L94+Étkeztetés!L113</f>
        <v>0</v>
      </c>
      <c r="M83" s="111">
        <f>Óvoda!P94+Étkeztetés!O113</f>
        <v>0</v>
      </c>
      <c r="N83" s="109">
        <f>Óvoda!Q94+Étkeztetés!P113</f>
        <v>0</v>
      </c>
      <c r="O83" s="109">
        <f>Óvoda!R94+Étkeztetés!Q113</f>
        <v>0</v>
      </c>
      <c r="P83" s="109">
        <f>Óvoda!S94+Étkeztetés!R113</f>
        <v>0</v>
      </c>
      <c r="Q83" s="112">
        <f>Óvoda!T94+Étkeztetés!S113</f>
        <v>0</v>
      </c>
      <c r="R83" s="502">
        <f>Óvoda!U94+Étkeztetés!T113</f>
        <v>0</v>
      </c>
      <c r="S83" s="491">
        <f>Óvoda!V94+Étkeztetés!U113</f>
        <v>0</v>
      </c>
      <c r="T83" s="416">
        <f>Óvoda!W94+Étkeztetés!V113</f>
        <v>0</v>
      </c>
      <c r="U83" s="109">
        <f>Óvoda!X94+Étkeztetés!W113</f>
        <v>0</v>
      </c>
      <c r="V83" s="112">
        <f>Óvoda!Y94+Étkeztetés!X113</f>
        <v>0</v>
      </c>
      <c r="W83" s="112">
        <f>Óvoda!Z94+Étkeztetés!Y113</f>
        <v>0</v>
      </c>
      <c r="X83" s="112">
        <f>Óvoda!AA94+Étkeztetés!Z113</f>
        <v>0</v>
      </c>
      <c r="Y83" s="113">
        <f>Óvoda!AB94+Étkeztetés!AA113</f>
        <v>0</v>
      </c>
      <c r="AA83" s="190"/>
    </row>
    <row r="84" spans="1:27" s="41" customFormat="1" hidden="1" x14ac:dyDescent="0.25">
      <c r="A84" s="125" t="s">
        <v>229</v>
      </c>
      <c r="B84" s="106" t="s">
        <v>662</v>
      </c>
      <c r="C84" s="853" t="s">
        <v>804</v>
      </c>
      <c r="D84" s="854"/>
      <c r="E84" s="854"/>
      <c r="F84" s="375">
        <f>Óvoda!F95+Étkeztetés!F114</f>
        <v>0</v>
      </c>
      <c r="G84" s="375">
        <f>Óvoda!G95+Étkeztetés!G114</f>
        <v>0</v>
      </c>
      <c r="H84" s="375">
        <f>Óvoda!H95+Étkeztetés!H114</f>
        <v>0</v>
      </c>
      <c r="I84" s="375">
        <f>Óvoda!I95+Étkeztetés!I114</f>
        <v>0</v>
      </c>
      <c r="J84" s="529">
        <f>Óvoda!J95+Étkeztetés!J114</f>
        <v>0</v>
      </c>
      <c r="K84" s="529">
        <f>Óvoda!K95+Étkeztetés!K114</f>
        <v>0</v>
      </c>
      <c r="L84" s="439">
        <f>Óvoda!L95+Étkeztetés!L114</f>
        <v>0</v>
      </c>
      <c r="M84" s="111">
        <f>Óvoda!P95+Étkeztetés!O114</f>
        <v>0</v>
      </c>
      <c r="N84" s="109">
        <f>Óvoda!Q95+Étkeztetés!P114</f>
        <v>0</v>
      </c>
      <c r="O84" s="109">
        <f>Óvoda!R95+Étkeztetés!Q114</f>
        <v>0</v>
      </c>
      <c r="P84" s="109">
        <f>Óvoda!S95+Étkeztetés!R114</f>
        <v>0</v>
      </c>
      <c r="Q84" s="112">
        <f>Óvoda!T95+Étkeztetés!S114</f>
        <v>0</v>
      </c>
      <c r="R84" s="502">
        <f>Óvoda!U95+Étkeztetés!T114</f>
        <v>0</v>
      </c>
      <c r="S84" s="491">
        <f>Óvoda!V95+Étkeztetés!U114</f>
        <v>0</v>
      </c>
      <c r="T84" s="416">
        <f>Óvoda!W95+Étkeztetés!V114</f>
        <v>0</v>
      </c>
      <c r="U84" s="109">
        <f>Óvoda!X95+Étkeztetés!W114</f>
        <v>0</v>
      </c>
      <c r="V84" s="112">
        <f>Óvoda!Y95+Étkeztetés!X114</f>
        <v>0</v>
      </c>
      <c r="W84" s="112">
        <f>Óvoda!Z95+Étkeztetés!Y114</f>
        <v>0</v>
      </c>
      <c r="X84" s="112">
        <f>Óvoda!AA95+Étkeztetés!Z114</f>
        <v>0</v>
      </c>
      <c r="Y84" s="113">
        <f>Óvoda!AB95+Étkeztetés!AA114</f>
        <v>0</v>
      </c>
      <c r="AA84" s="190"/>
    </row>
    <row r="85" spans="1:27" hidden="1" x14ac:dyDescent="0.25">
      <c r="B85" s="54"/>
      <c r="C85" s="2"/>
      <c r="D85" s="801" t="s">
        <v>370</v>
      </c>
      <c r="E85" s="801"/>
      <c r="F85" s="373">
        <f>Óvoda!F96+Étkeztetés!F115</f>
        <v>0</v>
      </c>
      <c r="G85" s="373">
        <f>Óvoda!G96+Étkeztetés!G115</f>
        <v>0</v>
      </c>
      <c r="H85" s="373">
        <f>Óvoda!H96+Étkeztetés!H115</f>
        <v>0</v>
      </c>
      <c r="I85" s="373">
        <f>Óvoda!I96+Étkeztetés!I115</f>
        <v>0</v>
      </c>
      <c r="J85" s="527">
        <f>Óvoda!J96+Étkeztetés!J115</f>
        <v>0</v>
      </c>
      <c r="K85" s="527">
        <f>Óvoda!K96+Étkeztetés!K115</f>
        <v>0</v>
      </c>
      <c r="L85" s="437">
        <f>Óvoda!L96+Étkeztetés!L115</f>
        <v>0</v>
      </c>
      <c r="M85" s="42">
        <f>Óvoda!P96+Étkeztetés!O115</f>
        <v>0</v>
      </c>
      <c r="N85" s="1">
        <f>Óvoda!Q96+Étkeztetés!P115</f>
        <v>0</v>
      </c>
      <c r="O85" s="1">
        <f>Óvoda!R96+Étkeztetés!Q115</f>
        <v>0</v>
      </c>
      <c r="P85" s="1">
        <f>Óvoda!S96+Étkeztetés!R115</f>
        <v>0</v>
      </c>
      <c r="Q85" s="79">
        <f>Óvoda!T96+Étkeztetés!S115</f>
        <v>0</v>
      </c>
      <c r="R85" s="500">
        <f>Óvoda!U96+Étkeztetés!T115</f>
        <v>0</v>
      </c>
      <c r="S85" s="489">
        <f>Óvoda!V96+Étkeztetés!U115</f>
        <v>0</v>
      </c>
      <c r="T85" s="414">
        <f>Óvoda!W96+Étkeztetés!V115</f>
        <v>0</v>
      </c>
      <c r="U85" s="1">
        <f>Óvoda!X96+Étkeztetés!W115</f>
        <v>0</v>
      </c>
      <c r="V85" s="79">
        <f>Óvoda!Y96+Étkeztetés!X115</f>
        <v>0</v>
      </c>
      <c r="W85" s="79">
        <f>Óvoda!Z96+Étkeztetés!Y115</f>
        <v>0</v>
      </c>
      <c r="X85" s="79">
        <f>Óvoda!AA96+Étkeztetés!Z115</f>
        <v>0</v>
      </c>
      <c r="Y85" s="44">
        <f>Óvoda!AB96+Étkeztetés!AA115</f>
        <v>0</v>
      </c>
      <c r="AA85" s="190"/>
    </row>
    <row r="86" spans="1:27" hidden="1" x14ac:dyDescent="0.25">
      <c r="B86" s="54"/>
      <c r="C86" s="2"/>
      <c r="D86" s="801" t="s">
        <v>506</v>
      </c>
      <c r="E86" s="801"/>
      <c r="F86" s="373">
        <f>Óvoda!F97+Étkeztetés!F116</f>
        <v>0</v>
      </c>
      <c r="G86" s="373">
        <f>Óvoda!G97+Étkeztetés!G116</f>
        <v>0</v>
      </c>
      <c r="H86" s="373">
        <f>Óvoda!H97+Étkeztetés!H116</f>
        <v>0</v>
      </c>
      <c r="I86" s="373">
        <f>Óvoda!I97+Étkeztetés!I116</f>
        <v>0</v>
      </c>
      <c r="J86" s="527">
        <f>Óvoda!J97+Étkeztetés!J116</f>
        <v>0</v>
      </c>
      <c r="K86" s="527">
        <f>Óvoda!K97+Étkeztetés!K116</f>
        <v>0</v>
      </c>
      <c r="L86" s="437">
        <f>Óvoda!L97+Étkeztetés!L116</f>
        <v>0</v>
      </c>
      <c r="M86" s="42">
        <f>Óvoda!P97+Étkeztetés!O116</f>
        <v>0</v>
      </c>
      <c r="N86" s="1">
        <f>Óvoda!Q97+Étkeztetés!P116</f>
        <v>0</v>
      </c>
      <c r="O86" s="1">
        <f>Óvoda!R97+Étkeztetés!Q116</f>
        <v>0</v>
      </c>
      <c r="P86" s="1">
        <f>Óvoda!S97+Étkeztetés!R116</f>
        <v>0</v>
      </c>
      <c r="Q86" s="79">
        <f>Óvoda!T97+Étkeztetés!S116</f>
        <v>0</v>
      </c>
      <c r="R86" s="500">
        <f>Óvoda!U97+Étkeztetés!T116</f>
        <v>0</v>
      </c>
      <c r="S86" s="489">
        <f>Óvoda!V97+Étkeztetés!U116</f>
        <v>0</v>
      </c>
      <c r="T86" s="414">
        <f>Óvoda!W97+Étkeztetés!V116</f>
        <v>0</v>
      </c>
      <c r="U86" s="1">
        <f>Óvoda!X97+Étkeztetés!W116</f>
        <v>0</v>
      </c>
      <c r="V86" s="79">
        <f>Óvoda!Y97+Étkeztetés!X116</f>
        <v>0</v>
      </c>
      <c r="W86" s="79">
        <f>Óvoda!Z97+Étkeztetés!Y116</f>
        <v>0</v>
      </c>
      <c r="X86" s="79">
        <f>Óvoda!AA97+Étkeztetés!Z116</f>
        <v>0</v>
      </c>
      <c r="Y86" s="44">
        <f>Óvoda!AB97+Étkeztetés!AA116</f>
        <v>0</v>
      </c>
      <c r="AA86" s="190"/>
    </row>
    <row r="87" spans="1:27" hidden="1" x14ac:dyDescent="0.25">
      <c r="B87" s="54"/>
      <c r="C87" s="2"/>
      <c r="D87" s="801" t="s">
        <v>507</v>
      </c>
      <c r="E87" s="801"/>
      <c r="F87" s="373">
        <f>Óvoda!F98+Étkeztetés!F117</f>
        <v>0</v>
      </c>
      <c r="G87" s="373">
        <f>Óvoda!G98+Étkeztetés!G117</f>
        <v>0</v>
      </c>
      <c r="H87" s="373">
        <f>Óvoda!H98+Étkeztetés!H117</f>
        <v>0</v>
      </c>
      <c r="I87" s="373">
        <f>Óvoda!I98+Étkeztetés!I117</f>
        <v>0</v>
      </c>
      <c r="J87" s="527">
        <f>Óvoda!J98+Étkeztetés!J117</f>
        <v>0</v>
      </c>
      <c r="K87" s="527">
        <f>Óvoda!K98+Étkeztetés!K117</f>
        <v>0</v>
      </c>
      <c r="L87" s="437">
        <f>Óvoda!L98+Étkeztetés!L117</f>
        <v>0</v>
      </c>
      <c r="M87" s="42">
        <f>Óvoda!P98+Étkeztetés!O117</f>
        <v>0</v>
      </c>
      <c r="N87" s="1">
        <f>Óvoda!Q98+Étkeztetés!P117</f>
        <v>0</v>
      </c>
      <c r="O87" s="1">
        <f>Óvoda!R98+Étkeztetés!Q117</f>
        <v>0</v>
      </c>
      <c r="P87" s="1">
        <f>Óvoda!S98+Étkeztetés!R117</f>
        <v>0</v>
      </c>
      <c r="Q87" s="79">
        <f>Óvoda!T98+Étkeztetés!S117</f>
        <v>0</v>
      </c>
      <c r="R87" s="500">
        <f>Óvoda!U98+Étkeztetés!T117</f>
        <v>0</v>
      </c>
      <c r="S87" s="489">
        <f>Óvoda!V98+Étkeztetés!U117</f>
        <v>0</v>
      </c>
      <c r="T87" s="414">
        <f>Óvoda!W98+Étkeztetés!V117</f>
        <v>0</v>
      </c>
      <c r="U87" s="1">
        <f>Óvoda!X98+Étkeztetés!W117</f>
        <v>0</v>
      </c>
      <c r="V87" s="79">
        <f>Óvoda!Y98+Étkeztetés!X117</f>
        <v>0</v>
      </c>
      <c r="W87" s="79">
        <f>Óvoda!Z98+Étkeztetés!Y117</f>
        <v>0</v>
      </c>
      <c r="X87" s="79">
        <f>Óvoda!AA98+Étkeztetés!Z117</f>
        <v>0</v>
      </c>
      <c r="Y87" s="44">
        <f>Óvoda!AB98+Étkeztetés!AA117</f>
        <v>0</v>
      </c>
      <c r="AA87" s="190"/>
    </row>
    <row r="88" spans="1:27" hidden="1" x14ac:dyDescent="0.25">
      <c r="B88" s="54"/>
      <c r="C88" s="2"/>
      <c r="D88" s="801" t="s">
        <v>508</v>
      </c>
      <c r="E88" s="801"/>
      <c r="F88" s="373">
        <f>Óvoda!F99+Étkeztetés!F118</f>
        <v>0</v>
      </c>
      <c r="G88" s="373">
        <f>Óvoda!G99+Étkeztetés!G118</f>
        <v>0</v>
      </c>
      <c r="H88" s="373">
        <f>Óvoda!H99+Étkeztetés!H118</f>
        <v>0</v>
      </c>
      <c r="I88" s="373">
        <f>Óvoda!I99+Étkeztetés!I118</f>
        <v>0</v>
      </c>
      <c r="J88" s="527">
        <f>Óvoda!J99+Étkeztetés!J118</f>
        <v>0</v>
      </c>
      <c r="K88" s="527">
        <f>Óvoda!K99+Étkeztetés!K118</f>
        <v>0</v>
      </c>
      <c r="L88" s="437">
        <f>Óvoda!L99+Étkeztetés!L118</f>
        <v>0</v>
      </c>
      <c r="M88" s="42">
        <f>Óvoda!P99+Étkeztetés!O118</f>
        <v>0</v>
      </c>
      <c r="N88" s="1">
        <f>Óvoda!Q99+Étkeztetés!P118</f>
        <v>0</v>
      </c>
      <c r="O88" s="1">
        <f>Óvoda!R99+Étkeztetés!Q118</f>
        <v>0</v>
      </c>
      <c r="P88" s="1">
        <f>Óvoda!S99+Étkeztetés!R118</f>
        <v>0</v>
      </c>
      <c r="Q88" s="79">
        <f>Óvoda!T99+Étkeztetés!S118</f>
        <v>0</v>
      </c>
      <c r="R88" s="500">
        <f>Óvoda!U99+Étkeztetés!T118</f>
        <v>0</v>
      </c>
      <c r="S88" s="489">
        <f>Óvoda!V99+Étkeztetés!U118</f>
        <v>0</v>
      </c>
      <c r="T88" s="414">
        <f>Óvoda!W99+Étkeztetés!V118</f>
        <v>0</v>
      </c>
      <c r="U88" s="1">
        <f>Óvoda!X99+Étkeztetés!W118</f>
        <v>0</v>
      </c>
      <c r="V88" s="79">
        <f>Óvoda!Y99+Étkeztetés!X118</f>
        <v>0</v>
      </c>
      <c r="W88" s="79">
        <f>Óvoda!Z99+Étkeztetés!Y118</f>
        <v>0</v>
      </c>
      <c r="X88" s="79">
        <f>Óvoda!AA99+Étkeztetés!Z118</f>
        <v>0</v>
      </c>
      <c r="Y88" s="44">
        <f>Óvoda!AB99+Étkeztetés!AA118</f>
        <v>0</v>
      </c>
      <c r="AA88" s="190"/>
    </row>
    <row r="89" spans="1:27" hidden="1" x14ac:dyDescent="0.25">
      <c r="B89" s="54"/>
      <c r="C89" s="2"/>
      <c r="D89" s="801" t="s">
        <v>509</v>
      </c>
      <c r="E89" s="801"/>
      <c r="F89" s="373">
        <f>Óvoda!F100+Étkeztetés!F119</f>
        <v>0</v>
      </c>
      <c r="G89" s="373">
        <f>Óvoda!G100+Étkeztetés!G119</f>
        <v>0</v>
      </c>
      <c r="H89" s="373">
        <f>Óvoda!H100+Étkeztetés!H119</f>
        <v>0</v>
      </c>
      <c r="I89" s="373">
        <f>Óvoda!I100+Étkeztetés!I119</f>
        <v>0</v>
      </c>
      <c r="J89" s="527">
        <f>Óvoda!J100+Étkeztetés!J119</f>
        <v>0</v>
      </c>
      <c r="K89" s="527">
        <f>Óvoda!K100+Étkeztetés!K119</f>
        <v>0</v>
      </c>
      <c r="L89" s="437">
        <f>Óvoda!L100+Étkeztetés!L119</f>
        <v>0</v>
      </c>
      <c r="M89" s="42">
        <f>Óvoda!P100+Étkeztetés!O119</f>
        <v>0</v>
      </c>
      <c r="N89" s="1">
        <f>Óvoda!Q100+Étkeztetés!P119</f>
        <v>0</v>
      </c>
      <c r="O89" s="1">
        <f>Óvoda!R100+Étkeztetés!Q119</f>
        <v>0</v>
      </c>
      <c r="P89" s="1">
        <f>Óvoda!S100+Étkeztetés!R119</f>
        <v>0</v>
      </c>
      <c r="Q89" s="79">
        <f>Óvoda!T100+Étkeztetés!S119</f>
        <v>0</v>
      </c>
      <c r="R89" s="500">
        <f>Óvoda!U100+Étkeztetés!T119</f>
        <v>0</v>
      </c>
      <c r="S89" s="489">
        <f>Óvoda!V100+Étkeztetés!U119</f>
        <v>0</v>
      </c>
      <c r="T89" s="414">
        <f>Óvoda!W100+Étkeztetés!V119</f>
        <v>0</v>
      </c>
      <c r="U89" s="1">
        <f>Óvoda!X100+Étkeztetés!W119</f>
        <v>0</v>
      </c>
      <c r="V89" s="79">
        <f>Óvoda!Y100+Étkeztetés!X119</f>
        <v>0</v>
      </c>
      <c r="W89" s="79">
        <f>Óvoda!Z100+Étkeztetés!Y119</f>
        <v>0</v>
      </c>
      <c r="X89" s="79">
        <f>Óvoda!AA100+Étkeztetés!Z119</f>
        <v>0</v>
      </c>
      <c r="Y89" s="44">
        <f>Óvoda!AB100+Étkeztetés!AA119</f>
        <v>0</v>
      </c>
      <c r="AA89" s="190"/>
    </row>
    <row r="90" spans="1:27" hidden="1" x14ac:dyDescent="0.25">
      <c r="B90" s="54"/>
      <c r="C90" s="2"/>
      <c r="D90" s="801" t="s">
        <v>510</v>
      </c>
      <c r="E90" s="801"/>
      <c r="F90" s="373">
        <f>Óvoda!F101+Étkeztetés!F120</f>
        <v>0</v>
      </c>
      <c r="G90" s="373">
        <f>Óvoda!G101+Étkeztetés!G120</f>
        <v>0</v>
      </c>
      <c r="H90" s="373">
        <f>Óvoda!H101+Étkeztetés!H120</f>
        <v>0</v>
      </c>
      <c r="I90" s="373">
        <f>Óvoda!I101+Étkeztetés!I120</f>
        <v>0</v>
      </c>
      <c r="J90" s="527">
        <f>Óvoda!J101+Étkeztetés!J120</f>
        <v>0</v>
      </c>
      <c r="K90" s="527">
        <f>Óvoda!K101+Étkeztetés!K120</f>
        <v>0</v>
      </c>
      <c r="L90" s="437">
        <f>Óvoda!L101+Étkeztetés!L120</f>
        <v>0</v>
      </c>
      <c r="M90" s="42">
        <f>Óvoda!P101+Étkeztetés!O120</f>
        <v>0</v>
      </c>
      <c r="N90" s="1">
        <f>Óvoda!Q101+Étkeztetés!P120</f>
        <v>0</v>
      </c>
      <c r="O90" s="1">
        <f>Óvoda!R101+Étkeztetés!Q120</f>
        <v>0</v>
      </c>
      <c r="P90" s="1">
        <f>Óvoda!S101+Étkeztetés!R120</f>
        <v>0</v>
      </c>
      <c r="Q90" s="79">
        <f>Óvoda!T101+Étkeztetés!S120</f>
        <v>0</v>
      </c>
      <c r="R90" s="500">
        <f>Óvoda!U101+Étkeztetés!T120</f>
        <v>0</v>
      </c>
      <c r="S90" s="489">
        <f>Óvoda!V101+Étkeztetés!U120</f>
        <v>0</v>
      </c>
      <c r="T90" s="414">
        <f>Óvoda!W101+Étkeztetés!V120</f>
        <v>0</v>
      </c>
      <c r="U90" s="1">
        <f>Óvoda!X101+Étkeztetés!W120</f>
        <v>0</v>
      </c>
      <c r="V90" s="79">
        <f>Óvoda!Y101+Étkeztetés!X120</f>
        <v>0</v>
      </c>
      <c r="W90" s="79">
        <f>Óvoda!Z101+Étkeztetés!Y120</f>
        <v>0</v>
      </c>
      <c r="X90" s="79">
        <f>Óvoda!AA101+Étkeztetés!Z120</f>
        <v>0</v>
      </c>
      <c r="Y90" s="44">
        <f>Óvoda!AB101+Étkeztetés!AA120</f>
        <v>0</v>
      </c>
      <c r="AA90" s="190"/>
    </row>
    <row r="91" spans="1:27" ht="25.5" hidden="1" customHeight="1" x14ac:dyDescent="0.25">
      <c r="B91" s="54"/>
      <c r="C91" s="2"/>
      <c r="D91" s="798" t="s">
        <v>511</v>
      </c>
      <c r="E91" s="798"/>
      <c r="F91" s="376">
        <f>Óvoda!F102+Étkeztetés!F121</f>
        <v>0</v>
      </c>
      <c r="G91" s="376">
        <f>Óvoda!G102+Étkeztetés!G121</f>
        <v>0</v>
      </c>
      <c r="H91" s="376">
        <f>Óvoda!H102+Étkeztetés!H121</f>
        <v>0</v>
      </c>
      <c r="I91" s="376">
        <f>Óvoda!I102+Étkeztetés!I121</f>
        <v>0</v>
      </c>
      <c r="J91" s="530">
        <f>Óvoda!J102+Étkeztetés!J121</f>
        <v>0</v>
      </c>
      <c r="K91" s="530">
        <f>Óvoda!K102+Étkeztetés!K121</f>
        <v>0</v>
      </c>
      <c r="L91" s="440">
        <f>Óvoda!L102+Étkeztetés!L121</f>
        <v>0</v>
      </c>
      <c r="M91" s="42">
        <f>Óvoda!P102+Étkeztetés!O121</f>
        <v>0</v>
      </c>
      <c r="N91" s="1">
        <f>Óvoda!Q102+Étkeztetés!P121</f>
        <v>0</v>
      </c>
      <c r="O91" s="1">
        <f>Óvoda!R102+Étkeztetés!Q121</f>
        <v>0</v>
      </c>
      <c r="P91" s="1">
        <f>Óvoda!S102+Étkeztetés!R121</f>
        <v>0</v>
      </c>
      <c r="Q91" s="79">
        <f>Óvoda!T102+Étkeztetés!S121</f>
        <v>0</v>
      </c>
      <c r="R91" s="500">
        <f>Óvoda!U102+Étkeztetés!T121</f>
        <v>0</v>
      </c>
      <c r="S91" s="489">
        <f>Óvoda!V102+Étkeztetés!U121</f>
        <v>0</v>
      </c>
      <c r="T91" s="414">
        <f>Óvoda!W102+Étkeztetés!V121</f>
        <v>0</v>
      </c>
      <c r="U91" s="1">
        <f>Óvoda!X102+Étkeztetés!W121</f>
        <v>0</v>
      </c>
      <c r="V91" s="79">
        <f>Óvoda!Y102+Étkeztetés!X121</f>
        <v>0</v>
      </c>
      <c r="W91" s="79">
        <f>Óvoda!Z102+Étkeztetés!Y121</f>
        <v>0</v>
      </c>
      <c r="X91" s="79">
        <f>Óvoda!AA102+Étkeztetés!Z121</f>
        <v>0</v>
      </c>
      <c r="Y91" s="44">
        <f>Óvoda!AB102+Étkeztetés!AA121</f>
        <v>0</v>
      </c>
      <c r="AA91" s="190"/>
    </row>
    <row r="92" spans="1:27" hidden="1" x14ac:dyDescent="0.25">
      <c r="B92" s="54"/>
      <c r="C92" s="2"/>
      <c r="D92" s="801" t="s">
        <v>805</v>
      </c>
      <c r="E92" s="801"/>
      <c r="F92" s="373">
        <f>Óvoda!F103+Étkeztetés!F122</f>
        <v>0</v>
      </c>
      <c r="G92" s="373">
        <f>Óvoda!G103+Étkeztetés!G122</f>
        <v>0</v>
      </c>
      <c r="H92" s="373">
        <f>Óvoda!H103+Étkeztetés!H122</f>
        <v>0</v>
      </c>
      <c r="I92" s="373">
        <f>Óvoda!I103+Étkeztetés!I122</f>
        <v>0</v>
      </c>
      <c r="J92" s="527">
        <f>Óvoda!J103+Étkeztetés!J122</f>
        <v>0</v>
      </c>
      <c r="K92" s="527">
        <f>Óvoda!K103+Étkeztetés!K122</f>
        <v>0</v>
      </c>
      <c r="L92" s="437">
        <f>Óvoda!L103+Étkeztetés!L122</f>
        <v>0</v>
      </c>
      <c r="M92" s="42">
        <f>Óvoda!P103+Étkeztetés!O122</f>
        <v>0</v>
      </c>
      <c r="N92" s="1">
        <f>Óvoda!Q103+Étkeztetés!P122</f>
        <v>0</v>
      </c>
      <c r="O92" s="1">
        <f>Óvoda!R103+Étkeztetés!Q122</f>
        <v>0</v>
      </c>
      <c r="P92" s="1">
        <f>Óvoda!S103+Étkeztetés!R122</f>
        <v>0</v>
      </c>
      <c r="Q92" s="79">
        <f>Óvoda!T103+Étkeztetés!S122</f>
        <v>0</v>
      </c>
      <c r="R92" s="500">
        <f>Óvoda!U103+Étkeztetés!T122</f>
        <v>0</v>
      </c>
      <c r="S92" s="489">
        <f>Óvoda!V103+Étkeztetés!U122</f>
        <v>0</v>
      </c>
      <c r="T92" s="414">
        <f>Óvoda!W103+Étkeztetés!V122</f>
        <v>0</v>
      </c>
      <c r="U92" s="1">
        <f>Óvoda!X103+Étkeztetés!W122</f>
        <v>0</v>
      </c>
      <c r="V92" s="79">
        <f>Óvoda!Y103+Étkeztetés!X122</f>
        <v>0</v>
      </c>
      <c r="W92" s="79">
        <f>Óvoda!Z103+Étkeztetés!Y122</f>
        <v>0</v>
      </c>
      <c r="X92" s="79">
        <f>Óvoda!AA103+Étkeztetés!Z122</f>
        <v>0</v>
      </c>
      <c r="Y92" s="44">
        <f>Óvoda!AB103+Étkeztetés!AA122</f>
        <v>0</v>
      </c>
      <c r="AA92" s="190"/>
    </row>
    <row r="93" spans="1:27" ht="25.5" hidden="1" customHeight="1" x14ac:dyDescent="0.25">
      <c r="B93" s="54"/>
      <c r="C93" s="2"/>
      <c r="D93" s="798" t="s">
        <v>512</v>
      </c>
      <c r="E93" s="798"/>
      <c r="F93" s="376">
        <f>Óvoda!F104+Étkeztetés!F123</f>
        <v>0</v>
      </c>
      <c r="G93" s="376">
        <f>Óvoda!G104+Étkeztetés!G123</f>
        <v>0</v>
      </c>
      <c r="H93" s="376">
        <f>Óvoda!H104+Étkeztetés!H123</f>
        <v>0</v>
      </c>
      <c r="I93" s="376">
        <f>Óvoda!I104+Étkeztetés!I123</f>
        <v>0</v>
      </c>
      <c r="J93" s="530">
        <f>Óvoda!J104+Étkeztetés!J123</f>
        <v>0</v>
      </c>
      <c r="K93" s="530">
        <f>Óvoda!K104+Étkeztetés!K123</f>
        <v>0</v>
      </c>
      <c r="L93" s="440">
        <f>Óvoda!L104+Étkeztetés!L123</f>
        <v>0</v>
      </c>
      <c r="M93" s="42">
        <f>Óvoda!P104+Étkeztetés!O123</f>
        <v>0</v>
      </c>
      <c r="N93" s="1">
        <f>Óvoda!Q104+Étkeztetés!P123</f>
        <v>0</v>
      </c>
      <c r="O93" s="1">
        <f>Óvoda!R104+Étkeztetés!Q123</f>
        <v>0</v>
      </c>
      <c r="P93" s="1">
        <f>Óvoda!S104+Étkeztetés!R123</f>
        <v>0</v>
      </c>
      <c r="Q93" s="79">
        <f>Óvoda!T104+Étkeztetés!S123</f>
        <v>0</v>
      </c>
      <c r="R93" s="500">
        <f>Óvoda!U104+Étkeztetés!T123</f>
        <v>0</v>
      </c>
      <c r="S93" s="489">
        <f>Óvoda!V104+Étkeztetés!U123</f>
        <v>0</v>
      </c>
      <c r="T93" s="414">
        <f>Óvoda!W104+Étkeztetés!V123</f>
        <v>0</v>
      </c>
      <c r="U93" s="1">
        <f>Óvoda!X104+Étkeztetés!W123</f>
        <v>0</v>
      </c>
      <c r="V93" s="79">
        <f>Óvoda!Y104+Étkeztetés!X123</f>
        <v>0</v>
      </c>
      <c r="W93" s="79">
        <f>Óvoda!Z104+Étkeztetés!Y123</f>
        <v>0</v>
      </c>
      <c r="X93" s="79">
        <f>Óvoda!AA104+Étkeztetés!Z123</f>
        <v>0</v>
      </c>
      <c r="Y93" s="44">
        <f>Óvoda!AB104+Étkeztetés!AA123</f>
        <v>0</v>
      </c>
      <c r="AA93" s="190"/>
    </row>
    <row r="94" spans="1:27" ht="25.5" hidden="1" customHeight="1" x14ac:dyDescent="0.25">
      <c r="B94" s="54"/>
      <c r="C94" s="2"/>
      <c r="D94" s="798" t="s">
        <v>513</v>
      </c>
      <c r="E94" s="798"/>
      <c r="F94" s="376">
        <f>Óvoda!F105+Étkeztetés!F124</f>
        <v>0</v>
      </c>
      <c r="G94" s="376">
        <f>Óvoda!G105+Étkeztetés!G124</f>
        <v>0</v>
      </c>
      <c r="H94" s="376">
        <f>Óvoda!H105+Étkeztetés!H124</f>
        <v>0</v>
      </c>
      <c r="I94" s="376">
        <f>Óvoda!I105+Étkeztetés!I124</f>
        <v>0</v>
      </c>
      <c r="J94" s="530">
        <f>Óvoda!J105+Étkeztetés!J124</f>
        <v>0</v>
      </c>
      <c r="K94" s="530">
        <f>Óvoda!K105+Étkeztetés!K124</f>
        <v>0</v>
      </c>
      <c r="L94" s="440">
        <f>Óvoda!L105+Étkeztetés!L124</f>
        <v>0</v>
      </c>
      <c r="M94" s="42">
        <f>Óvoda!P105+Étkeztetés!O124</f>
        <v>0</v>
      </c>
      <c r="N94" s="1">
        <f>Óvoda!Q105+Étkeztetés!P124</f>
        <v>0</v>
      </c>
      <c r="O94" s="1">
        <f>Óvoda!R105+Étkeztetés!Q124</f>
        <v>0</v>
      </c>
      <c r="P94" s="1">
        <f>Óvoda!S105+Étkeztetés!R124</f>
        <v>0</v>
      </c>
      <c r="Q94" s="79">
        <f>Óvoda!T105+Étkeztetés!S124</f>
        <v>0</v>
      </c>
      <c r="R94" s="500">
        <f>Óvoda!U105+Étkeztetés!T124</f>
        <v>0</v>
      </c>
      <c r="S94" s="489">
        <f>Óvoda!V105+Étkeztetés!U124</f>
        <v>0</v>
      </c>
      <c r="T94" s="414">
        <f>Óvoda!W105+Étkeztetés!V124</f>
        <v>0</v>
      </c>
      <c r="U94" s="1">
        <f>Óvoda!X105+Étkeztetés!W124</f>
        <v>0</v>
      </c>
      <c r="V94" s="79">
        <f>Óvoda!Y105+Étkeztetés!X124</f>
        <v>0</v>
      </c>
      <c r="W94" s="79">
        <f>Óvoda!Z105+Étkeztetés!Y124</f>
        <v>0</v>
      </c>
      <c r="X94" s="79">
        <f>Óvoda!AA105+Étkeztetés!Z124</f>
        <v>0</v>
      </c>
      <c r="Y94" s="44">
        <f>Óvoda!AB105+Étkeztetés!AA124</f>
        <v>0</v>
      </c>
      <c r="AA94" s="190"/>
    </row>
    <row r="95" spans="1:27" s="41" customFormat="1" ht="15" hidden="1" customHeight="1" x14ac:dyDescent="0.25">
      <c r="A95" s="125" t="s">
        <v>230</v>
      </c>
      <c r="B95" s="106" t="s">
        <v>663</v>
      </c>
      <c r="C95" s="853" t="s">
        <v>806</v>
      </c>
      <c r="D95" s="854"/>
      <c r="E95" s="854"/>
      <c r="F95" s="375">
        <f>Óvoda!F106+Étkeztetés!F125</f>
        <v>0</v>
      </c>
      <c r="G95" s="375">
        <f>Óvoda!G106+Étkeztetés!G125</f>
        <v>0</v>
      </c>
      <c r="H95" s="375">
        <f>Óvoda!H106+Étkeztetés!H125</f>
        <v>0</v>
      </c>
      <c r="I95" s="375">
        <f>Óvoda!I106+Étkeztetés!I125</f>
        <v>0</v>
      </c>
      <c r="J95" s="529">
        <f>Óvoda!J106+Étkeztetés!J125</f>
        <v>0</v>
      </c>
      <c r="K95" s="529">
        <f>Óvoda!K106+Étkeztetés!K125</f>
        <v>0</v>
      </c>
      <c r="L95" s="439">
        <f>Óvoda!L106+Étkeztetés!L125</f>
        <v>0</v>
      </c>
      <c r="M95" s="111">
        <f>Óvoda!P106+Étkeztetés!O125</f>
        <v>0</v>
      </c>
      <c r="N95" s="109">
        <f>Óvoda!Q106+Étkeztetés!P125</f>
        <v>0</v>
      </c>
      <c r="O95" s="109">
        <f>Óvoda!R106+Étkeztetés!Q125</f>
        <v>0</v>
      </c>
      <c r="P95" s="109">
        <f>Óvoda!S106+Étkeztetés!R125</f>
        <v>0</v>
      </c>
      <c r="Q95" s="112">
        <f>Óvoda!T106+Étkeztetés!S125</f>
        <v>0</v>
      </c>
      <c r="R95" s="502">
        <f>Óvoda!U106+Étkeztetés!T125</f>
        <v>0</v>
      </c>
      <c r="S95" s="491">
        <f>Óvoda!V106+Étkeztetés!U125</f>
        <v>0</v>
      </c>
      <c r="T95" s="416">
        <f>Óvoda!W106+Étkeztetés!V125</f>
        <v>0</v>
      </c>
      <c r="U95" s="109">
        <f>Óvoda!X106+Étkeztetés!W125</f>
        <v>0</v>
      </c>
      <c r="V95" s="112">
        <f>Óvoda!Y106+Étkeztetés!X125</f>
        <v>0</v>
      </c>
      <c r="W95" s="112">
        <f>Óvoda!Z106+Étkeztetés!Y125</f>
        <v>0</v>
      </c>
      <c r="X95" s="112">
        <f>Óvoda!AA106+Étkeztetés!Z125</f>
        <v>0</v>
      </c>
      <c r="Y95" s="113">
        <f>Óvoda!AB106+Étkeztetés!AA125</f>
        <v>0</v>
      </c>
      <c r="AA95" s="190"/>
    </row>
    <row r="96" spans="1:27" hidden="1" x14ac:dyDescent="0.25">
      <c r="B96" s="54"/>
      <c r="C96" s="2"/>
      <c r="D96" s="801" t="s">
        <v>369</v>
      </c>
      <c r="E96" s="801"/>
      <c r="F96" s="373">
        <f>Óvoda!F107+Étkeztetés!F126</f>
        <v>0</v>
      </c>
      <c r="G96" s="373">
        <f>Óvoda!G107+Étkeztetés!G126</f>
        <v>0</v>
      </c>
      <c r="H96" s="373">
        <f>Óvoda!H107+Étkeztetés!H126</f>
        <v>0</v>
      </c>
      <c r="I96" s="373">
        <f>Óvoda!I107+Étkeztetés!I126</f>
        <v>0</v>
      </c>
      <c r="J96" s="527">
        <f>Óvoda!J107+Étkeztetés!J126</f>
        <v>0</v>
      </c>
      <c r="K96" s="527">
        <f>Óvoda!K107+Étkeztetés!K126</f>
        <v>0</v>
      </c>
      <c r="L96" s="437">
        <f>Óvoda!L107+Étkeztetés!L126</f>
        <v>0</v>
      </c>
      <c r="M96" s="42">
        <f>Óvoda!P107+Étkeztetés!O126</f>
        <v>0</v>
      </c>
      <c r="N96" s="1">
        <f>Óvoda!Q107+Étkeztetés!P126</f>
        <v>0</v>
      </c>
      <c r="O96" s="1">
        <f>Óvoda!R107+Étkeztetés!Q126</f>
        <v>0</v>
      </c>
      <c r="P96" s="1">
        <f>Óvoda!S107+Étkeztetés!R126</f>
        <v>0</v>
      </c>
      <c r="Q96" s="79">
        <f>Óvoda!T107+Étkeztetés!S126</f>
        <v>0</v>
      </c>
      <c r="R96" s="500">
        <f>Óvoda!U107+Étkeztetés!T126</f>
        <v>0</v>
      </c>
      <c r="S96" s="489">
        <f>Óvoda!V107+Étkeztetés!U126</f>
        <v>0</v>
      </c>
      <c r="T96" s="414">
        <f>Óvoda!W107+Étkeztetés!V126</f>
        <v>0</v>
      </c>
      <c r="U96" s="1">
        <f>Óvoda!X107+Étkeztetés!W126</f>
        <v>0</v>
      </c>
      <c r="V96" s="79">
        <f>Óvoda!Y107+Étkeztetés!X126</f>
        <v>0</v>
      </c>
      <c r="W96" s="79">
        <f>Óvoda!Z107+Étkeztetés!Y126</f>
        <v>0</v>
      </c>
      <c r="X96" s="79">
        <f>Óvoda!AA107+Étkeztetés!Z126</f>
        <v>0</v>
      </c>
      <c r="Y96" s="44">
        <f>Óvoda!AB107+Étkeztetés!AA126</f>
        <v>0</v>
      </c>
      <c r="AA96" s="190"/>
    </row>
    <row r="97" spans="1:27" hidden="1" x14ac:dyDescent="0.25">
      <c r="B97" s="54"/>
      <c r="C97" s="2"/>
      <c r="D97" s="801" t="s">
        <v>514</v>
      </c>
      <c r="E97" s="801"/>
      <c r="F97" s="373">
        <f>Óvoda!F108+Étkeztetés!F127</f>
        <v>0</v>
      </c>
      <c r="G97" s="373">
        <f>Óvoda!G108+Étkeztetés!G127</f>
        <v>0</v>
      </c>
      <c r="H97" s="373">
        <f>Óvoda!H108+Étkeztetés!H127</f>
        <v>0</v>
      </c>
      <c r="I97" s="373">
        <f>Óvoda!I108+Étkeztetés!I127</f>
        <v>0</v>
      </c>
      <c r="J97" s="527">
        <f>Óvoda!J108+Étkeztetés!J127</f>
        <v>0</v>
      </c>
      <c r="K97" s="527">
        <f>Óvoda!K108+Étkeztetés!K127</f>
        <v>0</v>
      </c>
      <c r="L97" s="437">
        <f>Óvoda!L108+Étkeztetés!L127</f>
        <v>0</v>
      </c>
      <c r="M97" s="42">
        <f>Óvoda!P108+Étkeztetés!O127</f>
        <v>0</v>
      </c>
      <c r="N97" s="1">
        <f>Óvoda!Q108+Étkeztetés!P127</f>
        <v>0</v>
      </c>
      <c r="O97" s="1">
        <f>Óvoda!R108+Étkeztetés!Q127</f>
        <v>0</v>
      </c>
      <c r="P97" s="1">
        <f>Óvoda!S108+Étkeztetés!R127</f>
        <v>0</v>
      </c>
      <c r="Q97" s="79">
        <f>Óvoda!T108+Étkeztetés!S127</f>
        <v>0</v>
      </c>
      <c r="R97" s="500">
        <f>Óvoda!U108+Étkeztetés!T127</f>
        <v>0</v>
      </c>
      <c r="S97" s="489">
        <f>Óvoda!V108+Étkeztetés!U127</f>
        <v>0</v>
      </c>
      <c r="T97" s="414">
        <f>Óvoda!W108+Étkeztetés!V127</f>
        <v>0</v>
      </c>
      <c r="U97" s="1">
        <f>Óvoda!X108+Étkeztetés!W127</f>
        <v>0</v>
      </c>
      <c r="V97" s="79">
        <f>Óvoda!Y108+Étkeztetés!X127</f>
        <v>0</v>
      </c>
      <c r="W97" s="79">
        <f>Óvoda!Z108+Étkeztetés!Y127</f>
        <v>0</v>
      </c>
      <c r="X97" s="79">
        <f>Óvoda!AA108+Étkeztetés!Z127</f>
        <v>0</v>
      </c>
      <c r="Y97" s="44">
        <f>Óvoda!AB108+Étkeztetés!AA127</f>
        <v>0</v>
      </c>
      <c r="AA97" s="190"/>
    </row>
    <row r="98" spans="1:27" hidden="1" x14ac:dyDescent="0.25">
      <c r="B98" s="54"/>
      <c r="C98" s="2"/>
      <c r="D98" s="801" t="s">
        <v>516</v>
      </c>
      <c r="E98" s="801"/>
      <c r="F98" s="373">
        <f>Óvoda!F109+Étkeztetés!F128</f>
        <v>0</v>
      </c>
      <c r="G98" s="373">
        <f>Óvoda!G109+Étkeztetés!G128</f>
        <v>0</v>
      </c>
      <c r="H98" s="373">
        <f>Óvoda!H109+Étkeztetés!H128</f>
        <v>0</v>
      </c>
      <c r="I98" s="373">
        <f>Óvoda!I109+Étkeztetés!I128</f>
        <v>0</v>
      </c>
      <c r="J98" s="527">
        <f>Óvoda!J109+Étkeztetés!J128</f>
        <v>0</v>
      </c>
      <c r="K98" s="527">
        <f>Óvoda!K109+Étkeztetés!K128</f>
        <v>0</v>
      </c>
      <c r="L98" s="437">
        <f>Óvoda!L109+Étkeztetés!L128</f>
        <v>0</v>
      </c>
      <c r="M98" s="42">
        <f>Óvoda!P109+Étkeztetés!O128</f>
        <v>0</v>
      </c>
      <c r="N98" s="1">
        <f>Óvoda!Q109+Étkeztetés!P128</f>
        <v>0</v>
      </c>
      <c r="O98" s="1">
        <f>Óvoda!R109+Étkeztetés!Q128</f>
        <v>0</v>
      </c>
      <c r="P98" s="1">
        <f>Óvoda!S109+Étkeztetés!R128</f>
        <v>0</v>
      </c>
      <c r="Q98" s="79">
        <f>Óvoda!T109+Étkeztetés!S128</f>
        <v>0</v>
      </c>
      <c r="R98" s="500">
        <f>Óvoda!U109+Étkeztetés!T128</f>
        <v>0</v>
      </c>
      <c r="S98" s="489">
        <f>Óvoda!V109+Étkeztetés!U128</f>
        <v>0</v>
      </c>
      <c r="T98" s="414">
        <f>Óvoda!W109+Étkeztetés!V128</f>
        <v>0</v>
      </c>
      <c r="U98" s="1">
        <f>Óvoda!X109+Étkeztetés!W128</f>
        <v>0</v>
      </c>
      <c r="V98" s="79">
        <f>Óvoda!Y109+Étkeztetés!X128</f>
        <v>0</v>
      </c>
      <c r="W98" s="79">
        <f>Óvoda!Z109+Étkeztetés!Y128</f>
        <v>0</v>
      </c>
      <c r="X98" s="79">
        <f>Óvoda!AA109+Étkeztetés!Z128</f>
        <v>0</v>
      </c>
      <c r="Y98" s="44">
        <f>Óvoda!AB109+Étkeztetés!AA128</f>
        <v>0</v>
      </c>
      <c r="AA98" s="190"/>
    </row>
    <row r="99" spans="1:27" hidden="1" x14ac:dyDescent="0.25">
      <c r="B99" s="54"/>
      <c r="C99" s="2"/>
      <c r="D99" s="801" t="s">
        <v>808</v>
      </c>
      <c r="E99" s="801"/>
      <c r="F99" s="373">
        <f>Óvoda!F110+Étkeztetés!F129</f>
        <v>0</v>
      </c>
      <c r="G99" s="373">
        <f>Óvoda!G110+Étkeztetés!G129</f>
        <v>0</v>
      </c>
      <c r="H99" s="373">
        <f>Óvoda!H110+Étkeztetés!H129</f>
        <v>0</v>
      </c>
      <c r="I99" s="373">
        <f>Óvoda!I110+Étkeztetés!I129</f>
        <v>0</v>
      </c>
      <c r="J99" s="527">
        <f>Óvoda!J110+Étkeztetés!J129</f>
        <v>0</v>
      </c>
      <c r="K99" s="527">
        <f>Óvoda!K110+Étkeztetés!K129</f>
        <v>0</v>
      </c>
      <c r="L99" s="437">
        <f>Óvoda!L110+Étkeztetés!L129</f>
        <v>0</v>
      </c>
      <c r="M99" s="42">
        <f>Óvoda!P110+Étkeztetés!O129</f>
        <v>0</v>
      </c>
      <c r="N99" s="1">
        <f>Óvoda!Q110+Étkeztetés!P129</f>
        <v>0</v>
      </c>
      <c r="O99" s="1">
        <f>Óvoda!R110+Étkeztetés!Q129</f>
        <v>0</v>
      </c>
      <c r="P99" s="1">
        <f>Óvoda!S110+Étkeztetés!R129</f>
        <v>0</v>
      </c>
      <c r="Q99" s="79">
        <f>Óvoda!T110+Étkeztetés!S129</f>
        <v>0</v>
      </c>
      <c r="R99" s="500">
        <f>Óvoda!U110+Étkeztetés!T129</f>
        <v>0</v>
      </c>
      <c r="S99" s="489">
        <f>Óvoda!V110+Étkeztetés!U129</f>
        <v>0</v>
      </c>
      <c r="T99" s="414">
        <f>Óvoda!W110+Étkeztetés!V129</f>
        <v>0</v>
      </c>
      <c r="U99" s="1">
        <f>Óvoda!X110+Étkeztetés!W129</f>
        <v>0</v>
      </c>
      <c r="V99" s="79">
        <f>Óvoda!Y110+Étkeztetés!X129</f>
        <v>0</v>
      </c>
      <c r="W99" s="79">
        <f>Óvoda!Z110+Étkeztetés!Y129</f>
        <v>0</v>
      </c>
      <c r="X99" s="79">
        <f>Óvoda!AA110+Étkeztetés!Z129</f>
        <v>0</v>
      </c>
      <c r="Y99" s="44">
        <f>Óvoda!AB110+Étkeztetés!AA129</f>
        <v>0</v>
      </c>
      <c r="AA99" s="190"/>
    </row>
    <row r="100" spans="1:27" hidden="1" x14ac:dyDescent="0.25">
      <c r="B100" s="54"/>
      <c r="C100" s="2"/>
      <c r="D100" s="801" t="s">
        <v>521</v>
      </c>
      <c r="E100" s="801"/>
      <c r="F100" s="373">
        <f>Óvoda!F111+Étkeztetés!F130</f>
        <v>0</v>
      </c>
      <c r="G100" s="373">
        <f>Óvoda!G111+Étkeztetés!G130</f>
        <v>0</v>
      </c>
      <c r="H100" s="373">
        <f>Óvoda!H111+Étkeztetés!H130</f>
        <v>0</v>
      </c>
      <c r="I100" s="373">
        <f>Óvoda!I111+Étkeztetés!I130</f>
        <v>0</v>
      </c>
      <c r="J100" s="527">
        <f>Óvoda!J111+Étkeztetés!J130</f>
        <v>0</v>
      </c>
      <c r="K100" s="527">
        <f>Óvoda!K111+Étkeztetés!K130</f>
        <v>0</v>
      </c>
      <c r="L100" s="437">
        <f>Óvoda!L111+Étkeztetés!L130</f>
        <v>0</v>
      </c>
      <c r="M100" s="42">
        <f>Óvoda!P111+Étkeztetés!O130</f>
        <v>0</v>
      </c>
      <c r="N100" s="1">
        <f>Óvoda!Q111+Étkeztetés!P130</f>
        <v>0</v>
      </c>
      <c r="O100" s="1">
        <f>Óvoda!R111+Étkeztetés!Q130</f>
        <v>0</v>
      </c>
      <c r="P100" s="1">
        <f>Óvoda!S111+Étkeztetés!R130</f>
        <v>0</v>
      </c>
      <c r="Q100" s="79">
        <f>Óvoda!T111+Étkeztetés!S130</f>
        <v>0</v>
      </c>
      <c r="R100" s="500">
        <f>Óvoda!U111+Étkeztetés!T130</f>
        <v>0</v>
      </c>
      <c r="S100" s="489">
        <f>Óvoda!V111+Étkeztetés!U130</f>
        <v>0</v>
      </c>
      <c r="T100" s="414">
        <f>Óvoda!W111+Étkeztetés!V130</f>
        <v>0</v>
      </c>
      <c r="U100" s="1">
        <f>Óvoda!X111+Étkeztetés!W130</f>
        <v>0</v>
      </c>
      <c r="V100" s="79">
        <f>Óvoda!Y111+Étkeztetés!X130</f>
        <v>0</v>
      </c>
      <c r="W100" s="79">
        <f>Óvoda!Z111+Étkeztetés!Y130</f>
        <v>0</v>
      </c>
      <c r="X100" s="79">
        <f>Óvoda!AA111+Étkeztetés!Z130</f>
        <v>0</v>
      </c>
      <c r="Y100" s="44">
        <f>Óvoda!AB111+Étkeztetés!AA130</f>
        <v>0</v>
      </c>
      <c r="AA100" s="190"/>
    </row>
    <row r="101" spans="1:27" hidden="1" x14ac:dyDescent="0.25">
      <c r="B101" s="54"/>
      <c r="C101" s="2"/>
      <c r="D101" s="801" t="s">
        <v>519</v>
      </c>
      <c r="E101" s="801"/>
      <c r="F101" s="373">
        <f>Óvoda!F112+Étkeztetés!F131</f>
        <v>0</v>
      </c>
      <c r="G101" s="373">
        <f>Óvoda!G112+Étkeztetés!G131</f>
        <v>0</v>
      </c>
      <c r="H101" s="373">
        <f>Óvoda!H112+Étkeztetés!H131</f>
        <v>0</v>
      </c>
      <c r="I101" s="373">
        <f>Óvoda!I112+Étkeztetés!I131</f>
        <v>0</v>
      </c>
      <c r="J101" s="527">
        <f>Óvoda!J112+Étkeztetés!J131</f>
        <v>0</v>
      </c>
      <c r="K101" s="527">
        <f>Óvoda!K112+Étkeztetés!K131</f>
        <v>0</v>
      </c>
      <c r="L101" s="437">
        <f>Óvoda!L112+Étkeztetés!L131</f>
        <v>0</v>
      </c>
      <c r="M101" s="42">
        <f>Óvoda!P112+Étkeztetés!O131</f>
        <v>0</v>
      </c>
      <c r="N101" s="1">
        <f>Óvoda!Q112+Étkeztetés!P131</f>
        <v>0</v>
      </c>
      <c r="O101" s="1">
        <f>Óvoda!R112+Étkeztetés!Q131</f>
        <v>0</v>
      </c>
      <c r="P101" s="1">
        <f>Óvoda!S112+Étkeztetés!R131</f>
        <v>0</v>
      </c>
      <c r="Q101" s="79">
        <f>Óvoda!T112+Étkeztetés!S131</f>
        <v>0</v>
      </c>
      <c r="R101" s="500">
        <f>Óvoda!U112+Étkeztetés!T131</f>
        <v>0</v>
      </c>
      <c r="S101" s="489">
        <f>Óvoda!V112+Étkeztetés!U131</f>
        <v>0</v>
      </c>
      <c r="T101" s="414">
        <f>Óvoda!W112+Étkeztetés!V131</f>
        <v>0</v>
      </c>
      <c r="U101" s="1">
        <f>Óvoda!X112+Étkeztetés!W131</f>
        <v>0</v>
      </c>
      <c r="V101" s="79">
        <f>Óvoda!Y112+Étkeztetés!X131</f>
        <v>0</v>
      </c>
      <c r="W101" s="79">
        <f>Óvoda!Z112+Étkeztetés!Y131</f>
        <v>0</v>
      </c>
      <c r="X101" s="79">
        <f>Óvoda!AA112+Étkeztetés!Z131</f>
        <v>0</v>
      </c>
      <c r="Y101" s="44">
        <f>Óvoda!AB112+Étkeztetés!AA131</f>
        <v>0</v>
      </c>
      <c r="AA101" s="190"/>
    </row>
    <row r="102" spans="1:27" ht="25.5" hidden="1" customHeight="1" x14ac:dyDescent="0.25">
      <c r="B102" s="54"/>
      <c r="C102" s="2"/>
      <c r="D102" s="798" t="s">
        <v>523</v>
      </c>
      <c r="E102" s="798"/>
      <c r="F102" s="376">
        <f>Óvoda!F113+Étkeztetés!F132</f>
        <v>0</v>
      </c>
      <c r="G102" s="376">
        <f>Óvoda!G113+Étkeztetés!G132</f>
        <v>0</v>
      </c>
      <c r="H102" s="376">
        <f>Óvoda!H113+Étkeztetés!H132</f>
        <v>0</v>
      </c>
      <c r="I102" s="376">
        <f>Óvoda!I113+Étkeztetés!I132</f>
        <v>0</v>
      </c>
      <c r="J102" s="530">
        <f>Óvoda!J113+Étkeztetés!J132</f>
        <v>0</v>
      </c>
      <c r="K102" s="530">
        <f>Óvoda!K113+Étkeztetés!K132</f>
        <v>0</v>
      </c>
      <c r="L102" s="440">
        <f>Óvoda!L113+Étkeztetés!L132</f>
        <v>0</v>
      </c>
      <c r="M102" s="42">
        <f>Óvoda!P113+Étkeztetés!O132</f>
        <v>0</v>
      </c>
      <c r="N102" s="1">
        <f>Óvoda!Q113+Étkeztetés!P132</f>
        <v>0</v>
      </c>
      <c r="O102" s="1">
        <f>Óvoda!R113+Étkeztetés!Q132</f>
        <v>0</v>
      </c>
      <c r="P102" s="1">
        <f>Óvoda!S113+Étkeztetés!R132</f>
        <v>0</v>
      </c>
      <c r="Q102" s="79">
        <f>Óvoda!T113+Étkeztetés!S132</f>
        <v>0</v>
      </c>
      <c r="R102" s="500">
        <f>Óvoda!U113+Étkeztetés!T132</f>
        <v>0</v>
      </c>
      <c r="S102" s="489">
        <f>Óvoda!V113+Étkeztetés!U132</f>
        <v>0</v>
      </c>
      <c r="T102" s="414">
        <f>Óvoda!W113+Étkeztetés!V132</f>
        <v>0</v>
      </c>
      <c r="U102" s="1">
        <f>Óvoda!X113+Étkeztetés!W132</f>
        <v>0</v>
      </c>
      <c r="V102" s="79">
        <f>Óvoda!Y113+Étkeztetés!X132</f>
        <v>0</v>
      </c>
      <c r="W102" s="79">
        <f>Óvoda!Z113+Étkeztetés!Y132</f>
        <v>0</v>
      </c>
      <c r="X102" s="79">
        <f>Óvoda!AA113+Étkeztetés!Z132</f>
        <v>0</v>
      </c>
      <c r="Y102" s="44">
        <f>Óvoda!AB113+Étkeztetés!AA132</f>
        <v>0</v>
      </c>
      <c r="AA102" s="190"/>
    </row>
    <row r="103" spans="1:27" hidden="1" x14ac:dyDescent="0.25">
      <c r="B103" s="54"/>
      <c r="C103" s="2"/>
      <c r="D103" s="801" t="s">
        <v>807</v>
      </c>
      <c r="E103" s="801"/>
      <c r="F103" s="373">
        <f>Óvoda!F114+Étkeztetés!F133</f>
        <v>0</v>
      </c>
      <c r="G103" s="373">
        <f>Óvoda!G114+Étkeztetés!G133</f>
        <v>0</v>
      </c>
      <c r="H103" s="373">
        <f>Óvoda!H114+Étkeztetés!H133</f>
        <v>0</v>
      </c>
      <c r="I103" s="373">
        <f>Óvoda!I114+Étkeztetés!I133</f>
        <v>0</v>
      </c>
      <c r="J103" s="527">
        <f>Óvoda!J114+Étkeztetés!J133</f>
        <v>0</v>
      </c>
      <c r="K103" s="527">
        <f>Óvoda!K114+Étkeztetés!K133</f>
        <v>0</v>
      </c>
      <c r="L103" s="437">
        <f>Óvoda!L114+Étkeztetés!L133</f>
        <v>0</v>
      </c>
      <c r="M103" s="42">
        <f>Óvoda!P114+Étkeztetés!O133</f>
        <v>0</v>
      </c>
      <c r="N103" s="1">
        <f>Óvoda!Q114+Étkeztetés!P133</f>
        <v>0</v>
      </c>
      <c r="O103" s="1">
        <f>Óvoda!R114+Étkeztetés!Q133</f>
        <v>0</v>
      </c>
      <c r="P103" s="1">
        <f>Óvoda!S114+Étkeztetés!R133</f>
        <v>0</v>
      </c>
      <c r="Q103" s="79">
        <f>Óvoda!T114+Étkeztetés!S133</f>
        <v>0</v>
      </c>
      <c r="R103" s="500">
        <f>Óvoda!U114+Étkeztetés!T133</f>
        <v>0</v>
      </c>
      <c r="S103" s="489">
        <f>Óvoda!V114+Étkeztetés!U133</f>
        <v>0</v>
      </c>
      <c r="T103" s="414">
        <f>Óvoda!W114+Étkeztetés!V133</f>
        <v>0</v>
      </c>
      <c r="U103" s="1">
        <f>Óvoda!X114+Étkeztetés!W133</f>
        <v>0</v>
      </c>
      <c r="V103" s="79">
        <f>Óvoda!Y114+Étkeztetés!X133</f>
        <v>0</v>
      </c>
      <c r="W103" s="79">
        <f>Óvoda!Z114+Étkeztetés!Y133</f>
        <v>0</v>
      </c>
      <c r="X103" s="79">
        <f>Óvoda!AA114+Étkeztetés!Z133</f>
        <v>0</v>
      </c>
      <c r="Y103" s="44">
        <f>Óvoda!AB114+Étkeztetés!AA133</f>
        <v>0</v>
      </c>
      <c r="AA103" s="190"/>
    </row>
    <row r="104" spans="1:27" ht="25.5" hidden="1" customHeight="1" x14ac:dyDescent="0.25">
      <c r="B104" s="54"/>
      <c r="C104" s="2"/>
      <c r="D104" s="798" t="s">
        <v>526</v>
      </c>
      <c r="E104" s="798"/>
      <c r="F104" s="376">
        <f>Óvoda!F115+Étkeztetés!F134</f>
        <v>0</v>
      </c>
      <c r="G104" s="376">
        <f>Óvoda!G115+Étkeztetés!G134</f>
        <v>0</v>
      </c>
      <c r="H104" s="376">
        <f>Óvoda!H115+Étkeztetés!H134</f>
        <v>0</v>
      </c>
      <c r="I104" s="376">
        <f>Óvoda!I115+Étkeztetés!I134</f>
        <v>0</v>
      </c>
      <c r="J104" s="530">
        <f>Óvoda!J115+Étkeztetés!J134</f>
        <v>0</v>
      </c>
      <c r="K104" s="530">
        <f>Óvoda!K115+Étkeztetés!K134</f>
        <v>0</v>
      </c>
      <c r="L104" s="440">
        <f>Óvoda!L115+Étkeztetés!L134</f>
        <v>0</v>
      </c>
      <c r="M104" s="42">
        <f>Óvoda!P115+Étkeztetés!O134</f>
        <v>0</v>
      </c>
      <c r="N104" s="1">
        <f>Óvoda!Q115+Étkeztetés!P134</f>
        <v>0</v>
      </c>
      <c r="O104" s="1">
        <f>Óvoda!R115+Étkeztetés!Q134</f>
        <v>0</v>
      </c>
      <c r="P104" s="1">
        <f>Óvoda!S115+Étkeztetés!R134</f>
        <v>0</v>
      </c>
      <c r="Q104" s="79">
        <f>Óvoda!T115+Étkeztetés!S134</f>
        <v>0</v>
      </c>
      <c r="R104" s="500">
        <f>Óvoda!U115+Étkeztetés!T134</f>
        <v>0</v>
      </c>
      <c r="S104" s="489">
        <f>Óvoda!V115+Étkeztetés!U134</f>
        <v>0</v>
      </c>
      <c r="T104" s="414">
        <f>Óvoda!W115+Étkeztetés!V134</f>
        <v>0</v>
      </c>
      <c r="U104" s="1">
        <f>Óvoda!X115+Étkeztetés!W134</f>
        <v>0</v>
      </c>
      <c r="V104" s="79">
        <f>Óvoda!Y115+Étkeztetés!X134</f>
        <v>0</v>
      </c>
      <c r="W104" s="79">
        <f>Óvoda!Z115+Étkeztetés!Y134</f>
        <v>0</v>
      </c>
      <c r="X104" s="79">
        <f>Óvoda!AA115+Étkeztetés!Z134</f>
        <v>0</v>
      </c>
      <c r="Y104" s="44">
        <f>Óvoda!AB115+Étkeztetés!AA134</f>
        <v>0</v>
      </c>
      <c r="AA104" s="190"/>
    </row>
    <row r="105" spans="1:27" ht="25.5" hidden="1" customHeight="1" x14ac:dyDescent="0.25">
      <c r="B105" s="54"/>
      <c r="C105" s="2"/>
      <c r="D105" s="798" t="s">
        <v>528</v>
      </c>
      <c r="E105" s="798"/>
      <c r="F105" s="376">
        <f>Óvoda!F116+Étkeztetés!F135</f>
        <v>0</v>
      </c>
      <c r="G105" s="376">
        <f>Óvoda!G116+Étkeztetés!G135</f>
        <v>0</v>
      </c>
      <c r="H105" s="376">
        <f>Óvoda!H116+Étkeztetés!H135</f>
        <v>0</v>
      </c>
      <c r="I105" s="376">
        <f>Óvoda!I116+Étkeztetés!I135</f>
        <v>0</v>
      </c>
      <c r="J105" s="530">
        <f>Óvoda!J116+Étkeztetés!J135</f>
        <v>0</v>
      </c>
      <c r="K105" s="530">
        <f>Óvoda!K116+Étkeztetés!K135</f>
        <v>0</v>
      </c>
      <c r="L105" s="440">
        <f>Óvoda!L116+Étkeztetés!L135</f>
        <v>0</v>
      </c>
      <c r="M105" s="42">
        <f>Óvoda!P116+Étkeztetés!O135</f>
        <v>0</v>
      </c>
      <c r="N105" s="1">
        <f>Óvoda!Q116+Étkeztetés!P135</f>
        <v>0</v>
      </c>
      <c r="O105" s="1">
        <f>Óvoda!R116+Étkeztetés!Q135</f>
        <v>0</v>
      </c>
      <c r="P105" s="1">
        <f>Óvoda!S116+Étkeztetés!R135</f>
        <v>0</v>
      </c>
      <c r="Q105" s="79">
        <f>Óvoda!T116+Étkeztetés!S135</f>
        <v>0</v>
      </c>
      <c r="R105" s="500">
        <f>Óvoda!U116+Étkeztetés!T135</f>
        <v>0</v>
      </c>
      <c r="S105" s="489">
        <f>Óvoda!V116+Étkeztetés!U135</f>
        <v>0</v>
      </c>
      <c r="T105" s="414">
        <f>Óvoda!W116+Étkeztetés!V135</f>
        <v>0</v>
      </c>
      <c r="U105" s="1">
        <f>Óvoda!X116+Étkeztetés!W135</f>
        <v>0</v>
      </c>
      <c r="V105" s="79">
        <f>Óvoda!Y116+Étkeztetés!X135</f>
        <v>0</v>
      </c>
      <c r="W105" s="79">
        <f>Óvoda!Z116+Étkeztetés!Y135</f>
        <v>0</v>
      </c>
      <c r="X105" s="79">
        <f>Óvoda!AA116+Étkeztetés!Z135</f>
        <v>0</v>
      </c>
      <c r="Y105" s="44">
        <f>Óvoda!AB116+Étkeztetés!AA135</f>
        <v>0</v>
      </c>
      <c r="AA105" s="190"/>
    </row>
    <row r="106" spans="1:27" s="41" customFormat="1" x14ac:dyDescent="0.25">
      <c r="A106" s="125" t="s">
        <v>231</v>
      </c>
      <c r="B106" s="106" t="s">
        <v>664</v>
      </c>
      <c r="C106" s="811" t="s">
        <v>232</v>
      </c>
      <c r="D106" s="812"/>
      <c r="E106" s="812"/>
      <c r="F106" s="377">
        <f>Óvoda!F117+Étkeztetés!F136</f>
        <v>16000</v>
      </c>
      <c r="G106" s="377">
        <f>Óvoda!G117+Étkeztetés!G136</f>
        <v>16000</v>
      </c>
      <c r="H106" s="377">
        <f>Óvoda!H117+Étkeztetés!H136</f>
        <v>16000</v>
      </c>
      <c r="I106" s="377">
        <f>Óvoda!I117+Étkeztetés!I136</f>
        <v>16000</v>
      </c>
      <c r="J106" s="531">
        <f>Óvoda!J117+Étkeztetés!J136</f>
        <v>16000</v>
      </c>
      <c r="K106" s="531">
        <f>Óvoda!K117+Étkeztetés!K136</f>
        <v>17000</v>
      </c>
      <c r="L106" s="441">
        <f>Óvoda!L117+Étkeztetés!L136</f>
        <v>17000</v>
      </c>
      <c r="M106" s="111">
        <f>Óvoda!P117+Étkeztetés!O136</f>
        <v>0</v>
      </c>
      <c r="N106" s="109">
        <f>Óvoda!Q117+Étkeztetés!P136</f>
        <v>0</v>
      </c>
      <c r="O106" s="109">
        <f>Óvoda!R117+Étkeztetés!Q136</f>
        <v>0</v>
      </c>
      <c r="P106" s="109">
        <f>Óvoda!S117+Étkeztetés!R136</f>
        <v>0</v>
      </c>
      <c r="Q106" s="112">
        <f>Óvoda!T117+Étkeztetés!S136</f>
        <v>0</v>
      </c>
      <c r="R106" s="502">
        <f>Óvoda!U117+Étkeztetés!T136</f>
        <v>0</v>
      </c>
      <c r="S106" s="491">
        <f>Óvoda!V117+Étkeztetés!U136</f>
        <v>0</v>
      </c>
      <c r="T106" s="416">
        <f>Óvoda!W117+Étkeztetés!V136</f>
        <v>0</v>
      </c>
      <c r="U106" s="109">
        <f>Óvoda!X117+Étkeztetés!W136</f>
        <v>0</v>
      </c>
      <c r="V106" s="112">
        <f>Óvoda!Y117+Étkeztetés!X136</f>
        <v>0</v>
      </c>
      <c r="W106" s="112">
        <f>Óvoda!Z117+Étkeztetés!Y136</f>
        <v>0</v>
      </c>
      <c r="X106" s="112">
        <f>Óvoda!AA117+Étkeztetés!Z136</f>
        <v>0</v>
      </c>
      <c r="Y106" s="113">
        <f>Óvoda!AB117+Étkeztetés!AA136</f>
        <v>17000</v>
      </c>
      <c r="AA106" s="190"/>
    </row>
    <row r="107" spans="1:27" hidden="1" x14ac:dyDescent="0.25">
      <c r="B107" s="54"/>
      <c r="C107" s="2"/>
      <c r="D107" s="801" t="s">
        <v>368</v>
      </c>
      <c r="E107" s="801"/>
      <c r="F107" s="373">
        <f>Óvoda!F118+Étkeztetés!F137</f>
        <v>0</v>
      </c>
      <c r="G107" s="373">
        <f>Óvoda!G118+Étkeztetés!G137</f>
        <v>0</v>
      </c>
      <c r="H107" s="373">
        <f>Óvoda!H118+Étkeztetés!H137</f>
        <v>0</v>
      </c>
      <c r="I107" s="373">
        <f>Óvoda!I118+Étkeztetés!I137</f>
        <v>0</v>
      </c>
      <c r="J107" s="527">
        <f>Óvoda!J118+Étkeztetés!J137</f>
        <v>0</v>
      </c>
      <c r="K107" s="527">
        <f>Óvoda!K118+Étkeztetés!K137</f>
        <v>0</v>
      </c>
      <c r="L107" s="437">
        <f>Óvoda!L118+Étkeztetés!L137</f>
        <v>0</v>
      </c>
      <c r="M107" s="42">
        <f>Óvoda!P118+Étkeztetés!O137</f>
        <v>0</v>
      </c>
      <c r="N107" s="1">
        <f>Óvoda!Q118+Étkeztetés!P137</f>
        <v>0</v>
      </c>
      <c r="O107" s="1">
        <f>Óvoda!R118+Étkeztetés!Q137</f>
        <v>0</v>
      </c>
      <c r="P107" s="1">
        <f>Óvoda!S118+Étkeztetés!R137</f>
        <v>0</v>
      </c>
      <c r="Q107" s="79">
        <f>Óvoda!T118+Étkeztetés!S137</f>
        <v>0</v>
      </c>
      <c r="R107" s="500">
        <f>Óvoda!U118+Étkeztetés!T137</f>
        <v>0</v>
      </c>
      <c r="S107" s="489">
        <f>Óvoda!V118+Étkeztetés!U137</f>
        <v>0</v>
      </c>
      <c r="T107" s="414">
        <f>Óvoda!W118+Étkeztetés!V137</f>
        <v>0</v>
      </c>
      <c r="U107" s="1">
        <f>Óvoda!X118+Étkeztetés!W137</f>
        <v>0</v>
      </c>
      <c r="V107" s="79">
        <f>Óvoda!Y118+Étkeztetés!X137</f>
        <v>0</v>
      </c>
      <c r="W107" s="79">
        <f>Óvoda!Z118+Étkeztetés!Y137</f>
        <v>0</v>
      </c>
      <c r="X107" s="79">
        <f>Óvoda!AA118+Étkeztetés!Z137</f>
        <v>0</v>
      </c>
      <c r="Y107" s="44">
        <f>Óvoda!AB118+Étkeztetés!AA137</f>
        <v>0</v>
      </c>
      <c r="AA107" s="190"/>
    </row>
    <row r="108" spans="1:27" hidden="1" x14ac:dyDescent="0.25">
      <c r="B108" s="54"/>
      <c r="C108" s="2"/>
      <c r="D108" s="801" t="s">
        <v>515</v>
      </c>
      <c r="E108" s="801"/>
      <c r="F108" s="373">
        <f>Óvoda!F119+Étkeztetés!F138</f>
        <v>0</v>
      </c>
      <c r="G108" s="373">
        <f>Óvoda!G119+Étkeztetés!G138</f>
        <v>0</v>
      </c>
      <c r="H108" s="373">
        <f>Óvoda!H119+Étkeztetés!H138</f>
        <v>0</v>
      </c>
      <c r="I108" s="373">
        <f>Óvoda!I119+Étkeztetés!I138</f>
        <v>0</v>
      </c>
      <c r="J108" s="527">
        <f>Óvoda!J119+Étkeztetés!J138</f>
        <v>0</v>
      </c>
      <c r="K108" s="527">
        <f>Óvoda!K119+Étkeztetés!K138</f>
        <v>0</v>
      </c>
      <c r="L108" s="437">
        <f>Óvoda!L119+Étkeztetés!L138</f>
        <v>0</v>
      </c>
      <c r="M108" s="42">
        <f>Óvoda!P119+Étkeztetés!O138</f>
        <v>0</v>
      </c>
      <c r="N108" s="1">
        <f>Óvoda!Q119+Étkeztetés!P138</f>
        <v>0</v>
      </c>
      <c r="O108" s="1">
        <f>Óvoda!R119+Étkeztetés!Q138</f>
        <v>0</v>
      </c>
      <c r="P108" s="1">
        <f>Óvoda!S119+Étkeztetés!R138</f>
        <v>0</v>
      </c>
      <c r="Q108" s="79">
        <f>Óvoda!T119+Étkeztetés!S138</f>
        <v>0</v>
      </c>
      <c r="R108" s="500">
        <f>Óvoda!U119+Étkeztetés!T138</f>
        <v>0</v>
      </c>
      <c r="S108" s="489">
        <f>Óvoda!V119+Étkeztetés!U138</f>
        <v>0</v>
      </c>
      <c r="T108" s="414">
        <f>Óvoda!W119+Étkeztetés!V138</f>
        <v>0</v>
      </c>
      <c r="U108" s="1">
        <f>Óvoda!X119+Étkeztetés!W138</f>
        <v>0</v>
      </c>
      <c r="V108" s="79">
        <f>Óvoda!Y119+Étkeztetés!X138</f>
        <v>0</v>
      </c>
      <c r="W108" s="79">
        <f>Óvoda!Z119+Étkeztetés!Y138</f>
        <v>0</v>
      </c>
      <c r="X108" s="79">
        <f>Óvoda!AA119+Étkeztetés!Z138</f>
        <v>0</v>
      </c>
      <c r="Y108" s="44">
        <f>Óvoda!AB119+Étkeztetés!AA138</f>
        <v>0</v>
      </c>
      <c r="AA108" s="190"/>
    </row>
    <row r="109" spans="1:27" hidden="1" x14ac:dyDescent="0.25">
      <c r="B109" s="54"/>
      <c r="C109" s="2"/>
      <c r="D109" s="801" t="s">
        <v>517</v>
      </c>
      <c r="E109" s="801"/>
      <c r="F109" s="373">
        <f>Óvoda!F120+Étkeztetés!F139</f>
        <v>0</v>
      </c>
      <c r="G109" s="373">
        <f>Óvoda!G120+Étkeztetés!G139</f>
        <v>0</v>
      </c>
      <c r="H109" s="373">
        <f>Óvoda!H120+Étkeztetés!H139</f>
        <v>0</v>
      </c>
      <c r="I109" s="373">
        <f>Óvoda!I120+Étkeztetés!I139</f>
        <v>0</v>
      </c>
      <c r="J109" s="527">
        <f>Óvoda!J120+Étkeztetés!J139</f>
        <v>0</v>
      </c>
      <c r="K109" s="527">
        <f>Óvoda!K120+Étkeztetés!K139</f>
        <v>0</v>
      </c>
      <c r="L109" s="437">
        <f>Óvoda!L120+Étkeztetés!L139</f>
        <v>0</v>
      </c>
      <c r="M109" s="42">
        <f>Óvoda!P120+Étkeztetés!O139</f>
        <v>0</v>
      </c>
      <c r="N109" s="1">
        <f>Óvoda!Q120+Étkeztetés!P139</f>
        <v>0</v>
      </c>
      <c r="O109" s="1">
        <f>Óvoda!R120+Étkeztetés!Q139</f>
        <v>0</v>
      </c>
      <c r="P109" s="1">
        <f>Óvoda!S120+Étkeztetés!R139</f>
        <v>0</v>
      </c>
      <c r="Q109" s="79">
        <f>Óvoda!T120+Étkeztetés!S139</f>
        <v>0</v>
      </c>
      <c r="R109" s="500">
        <f>Óvoda!U120+Étkeztetés!T139</f>
        <v>0</v>
      </c>
      <c r="S109" s="489">
        <f>Óvoda!V120+Étkeztetés!U139</f>
        <v>0</v>
      </c>
      <c r="T109" s="414">
        <f>Óvoda!W120+Étkeztetés!V139</f>
        <v>0</v>
      </c>
      <c r="U109" s="1">
        <f>Óvoda!X120+Étkeztetés!W139</f>
        <v>0</v>
      </c>
      <c r="V109" s="79">
        <f>Óvoda!Y120+Étkeztetés!X139</f>
        <v>0</v>
      </c>
      <c r="W109" s="79">
        <f>Óvoda!Z120+Étkeztetés!Y139</f>
        <v>0</v>
      </c>
      <c r="X109" s="79">
        <f>Óvoda!AA120+Étkeztetés!Z139</f>
        <v>0</v>
      </c>
      <c r="Y109" s="44">
        <f>Óvoda!AB120+Étkeztetés!AA139</f>
        <v>0</v>
      </c>
      <c r="AA109" s="190"/>
    </row>
    <row r="110" spans="1:27" hidden="1" x14ac:dyDescent="0.25">
      <c r="B110" s="54"/>
      <c r="C110" s="2"/>
      <c r="D110" s="801" t="s">
        <v>518</v>
      </c>
      <c r="E110" s="801"/>
      <c r="F110" s="373">
        <f>Óvoda!F121+Étkeztetés!F140</f>
        <v>0</v>
      </c>
      <c r="G110" s="373">
        <f>Óvoda!G121+Étkeztetés!G140</f>
        <v>0</v>
      </c>
      <c r="H110" s="373">
        <f>Óvoda!H121+Étkeztetés!H140</f>
        <v>0</v>
      </c>
      <c r="I110" s="373">
        <f>Óvoda!I121+Étkeztetés!I140</f>
        <v>0</v>
      </c>
      <c r="J110" s="527">
        <f>Óvoda!J121+Étkeztetés!J140</f>
        <v>0</v>
      </c>
      <c r="K110" s="527">
        <f>Óvoda!K121+Étkeztetés!K140</f>
        <v>0</v>
      </c>
      <c r="L110" s="437">
        <f>Óvoda!L121+Étkeztetés!L140</f>
        <v>0</v>
      </c>
      <c r="M110" s="42">
        <f>Óvoda!P121+Étkeztetés!O140</f>
        <v>0</v>
      </c>
      <c r="N110" s="1">
        <f>Óvoda!Q121+Étkeztetés!P140</f>
        <v>0</v>
      </c>
      <c r="O110" s="1">
        <f>Óvoda!R121+Étkeztetés!Q140</f>
        <v>0</v>
      </c>
      <c r="P110" s="1">
        <f>Óvoda!S121+Étkeztetés!R140</f>
        <v>0</v>
      </c>
      <c r="Q110" s="79">
        <f>Óvoda!T121+Étkeztetés!S140</f>
        <v>0</v>
      </c>
      <c r="R110" s="500">
        <f>Óvoda!U121+Étkeztetés!T140</f>
        <v>0</v>
      </c>
      <c r="S110" s="489">
        <f>Óvoda!V121+Étkeztetés!U140</f>
        <v>0</v>
      </c>
      <c r="T110" s="414">
        <f>Óvoda!W121+Étkeztetés!V140</f>
        <v>0</v>
      </c>
      <c r="U110" s="1">
        <f>Óvoda!X121+Étkeztetés!W140</f>
        <v>0</v>
      </c>
      <c r="V110" s="79">
        <f>Óvoda!Y121+Étkeztetés!X140</f>
        <v>0</v>
      </c>
      <c r="W110" s="79">
        <f>Óvoda!Z121+Étkeztetés!Y140</f>
        <v>0</v>
      </c>
      <c r="X110" s="79">
        <f>Óvoda!AA121+Étkeztetés!Z140</f>
        <v>0</v>
      </c>
      <c r="Y110" s="44">
        <f>Óvoda!AB121+Étkeztetés!AA140</f>
        <v>0</v>
      </c>
      <c r="AA110" s="190"/>
    </row>
    <row r="111" spans="1:27" hidden="1" x14ac:dyDescent="0.25">
      <c r="B111" s="54"/>
      <c r="C111" s="2"/>
      <c r="D111" s="801" t="s">
        <v>522</v>
      </c>
      <c r="E111" s="801"/>
      <c r="F111" s="373">
        <f>Óvoda!F122+Étkeztetés!F141</f>
        <v>0</v>
      </c>
      <c r="G111" s="373">
        <f>Óvoda!G122+Étkeztetés!G141</f>
        <v>0</v>
      </c>
      <c r="H111" s="373">
        <f>Óvoda!H122+Étkeztetés!H141</f>
        <v>0</v>
      </c>
      <c r="I111" s="373">
        <f>Óvoda!I122+Étkeztetés!I141</f>
        <v>0</v>
      </c>
      <c r="J111" s="527">
        <f>Óvoda!J122+Étkeztetés!J141</f>
        <v>0</v>
      </c>
      <c r="K111" s="527">
        <f>Óvoda!K122+Étkeztetés!K141</f>
        <v>0</v>
      </c>
      <c r="L111" s="437">
        <f>Óvoda!L122+Étkeztetés!L141</f>
        <v>0</v>
      </c>
      <c r="M111" s="42">
        <f>Óvoda!P122+Étkeztetés!O141</f>
        <v>0</v>
      </c>
      <c r="N111" s="1">
        <f>Óvoda!Q122+Étkeztetés!P141</f>
        <v>0</v>
      </c>
      <c r="O111" s="1">
        <f>Óvoda!R122+Étkeztetés!Q141</f>
        <v>0</v>
      </c>
      <c r="P111" s="1">
        <f>Óvoda!S122+Étkeztetés!R141</f>
        <v>0</v>
      </c>
      <c r="Q111" s="79">
        <f>Óvoda!T122+Étkeztetés!S141</f>
        <v>0</v>
      </c>
      <c r="R111" s="500">
        <f>Óvoda!U122+Étkeztetés!T141</f>
        <v>0</v>
      </c>
      <c r="S111" s="489">
        <f>Óvoda!V122+Étkeztetés!U141</f>
        <v>0</v>
      </c>
      <c r="T111" s="414">
        <f>Óvoda!W122+Étkeztetés!V141</f>
        <v>0</v>
      </c>
      <c r="U111" s="1">
        <f>Óvoda!X122+Étkeztetés!W141</f>
        <v>0</v>
      </c>
      <c r="V111" s="79">
        <f>Óvoda!Y122+Étkeztetés!X141</f>
        <v>0</v>
      </c>
      <c r="W111" s="79">
        <f>Óvoda!Z122+Étkeztetés!Y141</f>
        <v>0</v>
      </c>
      <c r="X111" s="79">
        <f>Óvoda!AA122+Étkeztetés!Z141</f>
        <v>0</v>
      </c>
      <c r="Y111" s="44">
        <f>Óvoda!AB122+Étkeztetés!AA141</f>
        <v>0</v>
      </c>
      <c r="AA111" s="190"/>
    </row>
    <row r="112" spans="1:27" hidden="1" x14ac:dyDescent="0.25">
      <c r="B112" s="54"/>
      <c r="C112" s="2"/>
      <c r="D112" s="801" t="s">
        <v>520</v>
      </c>
      <c r="E112" s="801"/>
      <c r="F112" s="373">
        <f>Óvoda!F123+Étkeztetés!F142</f>
        <v>0</v>
      </c>
      <c r="G112" s="373">
        <f>Óvoda!G123+Étkeztetés!G142</f>
        <v>0</v>
      </c>
      <c r="H112" s="373">
        <f>Óvoda!H123+Étkeztetés!H142</f>
        <v>0</v>
      </c>
      <c r="I112" s="373">
        <f>Óvoda!I123+Étkeztetés!I142</f>
        <v>0</v>
      </c>
      <c r="J112" s="527">
        <f>Óvoda!J123+Étkeztetés!J142</f>
        <v>0</v>
      </c>
      <c r="K112" s="527">
        <f>Óvoda!K123+Étkeztetés!K142</f>
        <v>0</v>
      </c>
      <c r="L112" s="437">
        <f>Óvoda!L123+Étkeztetés!L142</f>
        <v>0</v>
      </c>
      <c r="M112" s="42">
        <f>Óvoda!P123+Étkeztetés!O142</f>
        <v>0</v>
      </c>
      <c r="N112" s="1">
        <f>Óvoda!Q123+Étkeztetés!P142</f>
        <v>0</v>
      </c>
      <c r="O112" s="1">
        <f>Óvoda!R123+Étkeztetés!Q142</f>
        <v>0</v>
      </c>
      <c r="P112" s="1">
        <f>Óvoda!S123+Étkeztetés!R142</f>
        <v>0</v>
      </c>
      <c r="Q112" s="79">
        <f>Óvoda!T123+Étkeztetés!S142</f>
        <v>0</v>
      </c>
      <c r="R112" s="500">
        <f>Óvoda!U123+Étkeztetés!T142</f>
        <v>0</v>
      </c>
      <c r="S112" s="489">
        <f>Óvoda!V123+Étkeztetés!U142</f>
        <v>0</v>
      </c>
      <c r="T112" s="414">
        <f>Óvoda!W123+Étkeztetés!V142</f>
        <v>0</v>
      </c>
      <c r="U112" s="1">
        <f>Óvoda!X123+Étkeztetés!W142</f>
        <v>0</v>
      </c>
      <c r="V112" s="79">
        <f>Óvoda!Y123+Étkeztetés!X142</f>
        <v>0</v>
      </c>
      <c r="W112" s="79">
        <f>Óvoda!Z123+Étkeztetés!Y142</f>
        <v>0</v>
      </c>
      <c r="X112" s="79">
        <f>Óvoda!AA123+Étkeztetés!Z142</f>
        <v>0</v>
      </c>
      <c r="Y112" s="44">
        <f>Óvoda!AB123+Étkeztetés!AA142</f>
        <v>0</v>
      </c>
      <c r="AA112" s="190"/>
    </row>
    <row r="113" spans="1:27" ht="25.5" hidden="1" customHeight="1" x14ac:dyDescent="0.25">
      <c r="B113" s="54"/>
      <c r="C113" s="2"/>
      <c r="D113" s="798" t="s">
        <v>524</v>
      </c>
      <c r="E113" s="798"/>
      <c r="F113" s="376">
        <f>Óvoda!F124+Étkeztetés!F143</f>
        <v>0</v>
      </c>
      <c r="G113" s="376">
        <f>Óvoda!G124+Étkeztetés!G143</f>
        <v>0</v>
      </c>
      <c r="H113" s="376">
        <f>Óvoda!H124+Étkeztetés!H143</f>
        <v>0</v>
      </c>
      <c r="I113" s="376">
        <f>Óvoda!I124+Étkeztetés!I143</f>
        <v>0</v>
      </c>
      <c r="J113" s="530">
        <f>Óvoda!J124+Étkeztetés!J143</f>
        <v>0</v>
      </c>
      <c r="K113" s="530">
        <f>Óvoda!K124+Étkeztetés!K143</f>
        <v>0</v>
      </c>
      <c r="L113" s="440">
        <f>Óvoda!L124+Étkeztetés!L143</f>
        <v>0</v>
      </c>
      <c r="M113" s="42">
        <f>Óvoda!P124+Étkeztetés!O143</f>
        <v>0</v>
      </c>
      <c r="N113" s="1">
        <f>Óvoda!Q124+Étkeztetés!P143</f>
        <v>0</v>
      </c>
      <c r="O113" s="1">
        <f>Óvoda!R124+Étkeztetés!Q143</f>
        <v>0</v>
      </c>
      <c r="P113" s="1">
        <f>Óvoda!S124+Étkeztetés!R143</f>
        <v>0</v>
      </c>
      <c r="Q113" s="79">
        <f>Óvoda!T124+Étkeztetés!S143</f>
        <v>0</v>
      </c>
      <c r="R113" s="500">
        <f>Óvoda!U124+Étkeztetés!T143</f>
        <v>0</v>
      </c>
      <c r="S113" s="489">
        <f>Óvoda!V124+Étkeztetés!U143</f>
        <v>0</v>
      </c>
      <c r="T113" s="414">
        <f>Óvoda!W124+Étkeztetés!V143</f>
        <v>0</v>
      </c>
      <c r="U113" s="1">
        <f>Óvoda!X124+Étkeztetés!W143</f>
        <v>0</v>
      </c>
      <c r="V113" s="79">
        <f>Óvoda!Y124+Étkeztetés!X143</f>
        <v>0</v>
      </c>
      <c r="W113" s="79">
        <f>Óvoda!Z124+Étkeztetés!Y143</f>
        <v>0</v>
      </c>
      <c r="X113" s="79">
        <f>Óvoda!AA124+Étkeztetés!Z143</f>
        <v>0</v>
      </c>
      <c r="Y113" s="44">
        <f>Óvoda!AB124+Étkeztetés!AA143</f>
        <v>0</v>
      </c>
      <c r="AA113" s="190"/>
    </row>
    <row r="114" spans="1:27" ht="15.75" thickBot="1" x14ac:dyDescent="0.3">
      <c r="B114" s="54"/>
      <c r="C114" s="2"/>
      <c r="D114" s="801" t="s">
        <v>525</v>
      </c>
      <c r="E114" s="801"/>
      <c r="F114" s="373">
        <f>Óvoda!F125+Étkeztetés!F144</f>
        <v>16000</v>
      </c>
      <c r="G114" s="373">
        <f>Óvoda!G125+Étkeztetés!G144</f>
        <v>16000</v>
      </c>
      <c r="H114" s="373">
        <f>Óvoda!H125+Étkeztetés!H144</f>
        <v>16000</v>
      </c>
      <c r="I114" s="373">
        <f>Óvoda!I125+Étkeztetés!I144</f>
        <v>16000</v>
      </c>
      <c r="J114" s="527">
        <f>Óvoda!J125+Étkeztetés!J144</f>
        <v>16000</v>
      </c>
      <c r="K114" s="527">
        <f>Óvoda!K125+Étkeztetés!K144</f>
        <v>17000</v>
      </c>
      <c r="L114" s="437">
        <f>Óvoda!L125+Étkeztetés!L144</f>
        <v>17000</v>
      </c>
      <c r="M114" s="42">
        <f>Óvoda!P125+Étkeztetés!O144</f>
        <v>0</v>
      </c>
      <c r="N114" s="1">
        <f>Óvoda!Q125+Étkeztetés!P144</f>
        <v>0</v>
      </c>
      <c r="O114" s="1">
        <f>Óvoda!R125+Étkeztetés!Q144</f>
        <v>0</v>
      </c>
      <c r="P114" s="1">
        <f>Óvoda!S125+Étkeztetés!R144</f>
        <v>0</v>
      </c>
      <c r="Q114" s="79">
        <f>Óvoda!T125+Étkeztetés!S144</f>
        <v>0</v>
      </c>
      <c r="R114" s="500">
        <f>Óvoda!U125+Étkeztetés!T144</f>
        <v>0</v>
      </c>
      <c r="S114" s="489">
        <f>Óvoda!V125+Étkeztetés!U144</f>
        <v>0</v>
      </c>
      <c r="T114" s="414">
        <f>Óvoda!W125+Étkeztetés!V144</f>
        <v>0</v>
      </c>
      <c r="U114" s="1">
        <f>Óvoda!X125+Étkeztetés!W144</f>
        <v>0</v>
      </c>
      <c r="V114" s="79">
        <f>Óvoda!Y125+Étkeztetés!X144</f>
        <v>0</v>
      </c>
      <c r="W114" s="79">
        <f>Óvoda!Z125+Étkeztetés!Y144</f>
        <v>0</v>
      </c>
      <c r="X114" s="79">
        <f>Óvoda!AA125+Étkeztetés!Z144</f>
        <v>0</v>
      </c>
      <c r="Y114" s="44">
        <f>Óvoda!AB125+Étkeztetés!AA144</f>
        <v>17000</v>
      </c>
      <c r="AA114" s="190"/>
    </row>
    <row r="115" spans="1:27" ht="25.5" hidden="1" customHeight="1" x14ac:dyDescent="0.25">
      <c r="B115" s="54"/>
      <c r="C115" s="2"/>
      <c r="D115" s="798" t="s">
        <v>527</v>
      </c>
      <c r="E115" s="798"/>
      <c r="F115" s="376">
        <f>Óvoda!F126+Étkeztetés!F145</f>
        <v>0</v>
      </c>
      <c r="G115" s="376">
        <f>Óvoda!G126+Étkeztetés!G145</f>
        <v>0</v>
      </c>
      <c r="H115" s="376">
        <f>Óvoda!H126+Étkeztetés!H145</f>
        <v>0</v>
      </c>
      <c r="I115" s="376">
        <f>Óvoda!I126+Étkeztetés!I145</f>
        <v>0</v>
      </c>
      <c r="J115" s="530">
        <f>Óvoda!J126+Étkeztetés!J145</f>
        <v>0</v>
      </c>
      <c r="K115" s="530">
        <f>Óvoda!K126+Étkeztetés!K145</f>
        <v>0</v>
      </c>
      <c r="L115" s="440">
        <f>Óvoda!L126+Étkeztetés!L145</f>
        <v>0</v>
      </c>
      <c r="M115" s="42">
        <f>Óvoda!P126+Étkeztetés!O145</f>
        <v>0</v>
      </c>
      <c r="N115" s="1">
        <f>Óvoda!Q126+Étkeztetés!P145</f>
        <v>0</v>
      </c>
      <c r="O115" s="1">
        <f>Óvoda!R126+Étkeztetés!Q145</f>
        <v>0</v>
      </c>
      <c r="P115" s="1">
        <f>Óvoda!S126+Étkeztetés!R145</f>
        <v>0</v>
      </c>
      <c r="Q115" s="79">
        <f>Óvoda!T126+Étkeztetés!S145</f>
        <v>0</v>
      </c>
      <c r="R115" s="500">
        <f>Óvoda!U126+Étkeztetés!T145</f>
        <v>0</v>
      </c>
      <c r="S115" s="489">
        <f>Óvoda!V126+Étkeztetés!U145</f>
        <v>0</v>
      </c>
      <c r="T115" s="414">
        <f>Óvoda!W126+Étkeztetés!V145</f>
        <v>0</v>
      </c>
      <c r="U115" s="1">
        <f>Óvoda!X126+Étkeztetés!W145</f>
        <v>0</v>
      </c>
      <c r="V115" s="79">
        <f>Óvoda!Y126+Étkeztetés!X145</f>
        <v>0</v>
      </c>
      <c r="W115" s="79">
        <f>Óvoda!Z126+Étkeztetés!Y145</f>
        <v>0</v>
      </c>
      <c r="X115" s="79">
        <f>Óvoda!AA126+Étkeztetés!Z145</f>
        <v>0</v>
      </c>
      <c r="Y115" s="44">
        <f>Óvoda!AB126+Étkeztetés!AA145</f>
        <v>0</v>
      </c>
      <c r="AA115" s="190"/>
    </row>
    <row r="116" spans="1:27" ht="25.5" hidden="1" customHeight="1" x14ac:dyDescent="0.25">
      <c r="B116" s="54"/>
      <c r="C116" s="2"/>
      <c r="D116" s="798" t="s">
        <v>529</v>
      </c>
      <c r="E116" s="798"/>
      <c r="F116" s="376">
        <f>Óvoda!F127+Étkeztetés!F146</f>
        <v>0</v>
      </c>
      <c r="G116" s="376">
        <f>Óvoda!G127+Étkeztetés!G146</f>
        <v>0</v>
      </c>
      <c r="H116" s="376">
        <f>Óvoda!H127+Étkeztetés!H146</f>
        <v>0</v>
      </c>
      <c r="I116" s="376">
        <f>Óvoda!I127+Étkeztetés!I146</f>
        <v>0</v>
      </c>
      <c r="J116" s="530">
        <f>Óvoda!J127+Étkeztetés!J146</f>
        <v>0</v>
      </c>
      <c r="K116" s="530">
        <f>Óvoda!K127+Étkeztetés!K146</f>
        <v>0</v>
      </c>
      <c r="L116" s="440">
        <f>Óvoda!L127+Étkeztetés!L146</f>
        <v>0</v>
      </c>
      <c r="M116" s="42">
        <f>Óvoda!P127+Étkeztetés!O146</f>
        <v>0</v>
      </c>
      <c r="N116" s="1">
        <f>Óvoda!Q127+Étkeztetés!P146</f>
        <v>0</v>
      </c>
      <c r="O116" s="1">
        <f>Óvoda!R127+Étkeztetés!Q146</f>
        <v>0</v>
      </c>
      <c r="P116" s="1">
        <f>Óvoda!S127+Étkeztetés!R146</f>
        <v>0</v>
      </c>
      <c r="Q116" s="79">
        <f>Óvoda!T127+Étkeztetés!S146</f>
        <v>0</v>
      </c>
      <c r="R116" s="500">
        <f>Óvoda!U127+Étkeztetés!T146</f>
        <v>0</v>
      </c>
      <c r="S116" s="489">
        <f>Óvoda!V127+Étkeztetés!U146</f>
        <v>0</v>
      </c>
      <c r="T116" s="414">
        <f>Óvoda!W127+Étkeztetés!V146</f>
        <v>0</v>
      </c>
      <c r="U116" s="1">
        <f>Óvoda!X127+Étkeztetés!W146</f>
        <v>0</v>
      </c>
      <c r="V116" s="79">
        <f>Óvoda!Y127+Étkeztetés!X146</f>
        <v>0</v>
      </c>
      <c r="W116" s="79">
        <f>Óvoda!Z127+Étkeztetés!Y146</f>
        <v>0</v>
      </c>
      <c r="X116" s="79">
        <f>Óvoda!AA127+Étkeztetés!Z146</f>
        <v>0</v>
      </c>
      <c r="Y116" s="44">
        <f>Óvoda!AB127+Étkeztetés!AA146</f>
        <v>0</v>
      </c>
      <c r="AA116" s="190"/>
    </row>
    <row r="117" spans="1:27" s="41" customFormat="1" ht="27.75" hidden="1" customHeight="1" x14ac:dyDescent="0.25">
      <c r="A117" s="125" t="s">
        <v>233</v>
      </c>
      <c r="B117" s="106" t="s">
        <v>665</v>
      </c>
      <c r="C117" s="853" t="s">
        <v>809</v>
      </c>
      <c r="D117" s="854"/>
      <c r="E117" s="854"/>
      <c r="F117" s="375">
        <f>Óvoda!F128+Étkeztetés!F147</f>
        <v>0</v>
      </c>
      <c r="G117" s="375">
        <f>Óvoda!G128+Étkeztetés!G147</f>
        <v>0</v>
      </c>
      <c r="H117" s="375">
        <f>Óvoda!H128+Étkeztetés!H147</f>
        <v>0</v>
      </c>
      <c r="I117" s="375">
        <f>Óvoda!I128+Étkeztetés!I147</f>
        <v>0</v>
      </c>
      <c r="J117" s="529">
        <f>Óvoda!J128+Étkeztetés!J147</f>
        <v>0</v>
      </c>
      <c r="K117" s="529">
        <f>Óvoda!K128+Étkeztetés!K147</f>
        <v>0</v>
      </c>
      <c r="L117" s="439">
        <f>Óvoda!L128+Étkeztetés!L147</f>
        <v>0</v>
      </c>
      <c r="M117" s="111">
        <f>Óvoda!P128+Étkeztetés!O147</f>
        <v>0</v>
      </c>
      <c r="N117" s="109">
        <f>Óvoda!Q128+Étkeztetés!P147</f>
        <v>0</v>
      </c>
      <c r="O117" s="109">
        <f>Óvoda!R128+Étkeztetés!Q147</f>
        <v>0</v>
      </c>
      <c r="P117" s="109">
        <f>Óvoda!S128+Étkeztetés!R147</f>
        <v>0</v>
      </c>
      <c r="Q117" s="112">
        <f>Óvoda!T128+Étkeztetés!S147</f>
        <v>0</v>
      </c>
      <c r="R117" s="502">
        <f>Óvoda!U128+Étkeztetés!T147</f>
        <v>0</v>
      </c>
      <c r="S117" s="491">
        <f>Óvoda!V128+Étkeztetés!U147</f>
        <v>0</v>
      </c>
      <c r="T117" s="416">
        <f>Óvoda!W128+Étkeztetés!V147</f>
        <v>0</v>
      </c>
      <c r="U117" s="109">
        <f>Óvoda!X128+Étkeztetés!W147</f>
        <v>0</v>
      </c>
      <c r="V117" s="112">
        <f>Óvoda!Y128+Étkeztetés!X147</f>
        <v>0</v>
      </c>
      <c r="W117" s="112">
        <f>Óvoda!Z128+Étkeztetés!Y147</f>
        <v>0</v>
      </c>
      <c r="X117" s="112">
        <f>Óvoda!AA128+Étkeztetés!Z147</f>
        <v>0</v>
      </c>
      <c r="Y117" s="113">
        <f>Óvoda!AB128+Étkeztetés!AA147</f>
        <v>0</v>
      </c>
      <c r="AA117" s="190"/>
    </row>
    <row r="118" spans="1:27" hidden="1" x14ac:dyDescent="0.25">
      <c r="B118" s="54"/>
      <c r="C118" s="2"/>
      <c r="D118" s="801" t="s">
        <v>531</v>
      </c>
      <c r="E118" s="801"/>
      <c r="F118" s="373">
        <f>Óvoda!F129+Étkeztetés!F148</f>
        <v>0</v>
      </c>
      <c r="G118" s="373">
        <f>Óvoda!G129+Étkeztetés!G148</f>
        <v>0</v>
      </c>
      <c r="H118" s="373">
        <f>Óvoda!H129+Étkeztetés!H148</f>
        <v>0</v>
      </c>
      <c r="I118" s="373">
        <f>Óvoda!I129+Étkeztetés!I148</f>
        <v>0</v>
      </c>
      <c r="J118" s="527">
        <f>Óvoda!J129+Étkeztetés!J148</f>
        <v>0</v>
      </c>
      <c r="K118" s="527">
        <f>Óvoda!K129+Étkeztetés!K148</f>
        <v>0</v>
      </c>
      <c r="L118" s="437">
        <f>Óvoda!L129+Étkeztetés!L148</f>
        <v>0</v>
      </c>
      <c r="M118" s="42">
        <f>Óvoda!P129+Étkeztetés!O148</f>
        <v>0</v>
      </c>
      <c r="N118" s="1">
        <f>Óvoda!Q129+Étkeztetés!P148</f>
        <v>0</v>
      </c>
      <c r="O118" s="1">
        <f>Óvoda!R129+Étkeztetés!Q148</f>
        <v>0</v>
      </c>
      <c r="P118" s="1">
        <f>Óvoda!S129+Étkeztetés!R148</f>
        <v>0</v>
      </c>
      <c r="Q118" s="79">
        <f>Óvoda!T129+Étkeztetés!S148</f>
        <v>0</v>
      </c>
      <c r="R118" s="500">
        <f>Óvoda!U129+Étkeztetés!T148</f>
        <v>0</v>
      </c>
      <c r="S118" s="489">
        <f>Óvoda!V129+Étkeztetés!U148</f>
        <v>0</v>
      </c>
      <c r="T118" s="414">
        <f>Óvoda!W129+Étkeztetés!V148</f>
        <v>0</v>
      </c>
      <c r="U118" s="1">
        <f>Óvoda!X129+Étkeztetés!W148</f>
        <v>0</v>
      </c>
      <c r="V118" s="79">
        <f>Óvoda!Y129+Étkeztetés!X148</f>
        <v>0</v>
      </c>
      <c r="W118" s="79">
        <f>Óvoda!Z129+Étkeztetés!Y148</f>
        <v>0</v>
      </c>
      <c r="X118" s="79">
        <f>Óvoda!AA129+Étkeztetés!Z148</f>
        <v>0</v>
      </c>
      <c r="Y118" s="44">
        <f>Óvoda!AB129+Étkeztetés!AA148</f>
        <v>0</v>
      </c>
      <c r="AA118" s="190"/>
    </row>
    <row r="119" spans="1:27" ht="25.5" hidden="1" customHeight="1" x14ac:dyDescent="0.25">
      <c r="B119" s="54"/>
      <c r="C119" s="2"/>
      <c r="D119" s="798" t="s">
        <v>530</v>
      </c>
      <c r="E119" s="798"/>
      <c r="F119" s="376">
        <f>Óvoda!F130+Étkeztetés!F149</f>
        <v>0</v>
      </c>
      <c r="G119" s="376">
        <f>Óvoda!G130+Étkeztetés!G149</f>
        <v>0</v>
      </c>
      <c r="H119" s="376">
        <f>Óvoda!H130+Étkeztetés!H149</f>
        <v>0</v>
      </c>
      <c r="I119" s="376">
        <f>Óvoda!I130+Étkeztetés!I149</f>
        <v>0</v>
      </c>
      <c r="J119" s="530">
        <f>Óvoda!J130+Étkeztetés!J149</f>
        <v>0</v>
      </c>
      <c r="K119" s="530">
        <f>Óvoda!K130+Étkeztetés!K149</f>
        <v>0</v>
      </c>
      <c r="L119" s="440">
        <f>Óvoda!L130+Étkeztetés!L149</f>
        <v>0</v>
      </c>
      <c r="M119" s="42">
        <f>Óvoda!P130+Étkeztetés!O149</f>
        <v>0</v>
      </c>
      <c r="N119" s="1">
        <f>Óvoda!Q130+Étkeztetés!P149</f>
        <v>0</v>
      </c>
      <c r="O119" s="1">
        <f>Óvoda!R130+Étkeztetés!Q149</f>
        <v>0</v>
      </c>
      <c r="P119" s="1">
        <f>Óvoda!S130+Étkeztetés!R149</f>
        <v>0</v>
      </c>
      <c r="Q119" s="79">
        <f>Óvoda!T130+Étkeztetés!S149</f>
        <v>0</v>
      </c>
      <c r="R119" s="500">
        <f>Óvoda!U130+Étkeztetés!T149</f>
        <v>0</v>
      </c>
      <c r="S119" s="489">
        <f>Óvoda!V130+Étkeztetés!U149</f>
        <v>0</v>
      </c>
      <c r="T119" s="414">
        <f>Óvoda!W130+Étkeztetés!V149</f>
        <v>0</v>
      </c>
      <c r="U119" s="1">
        <f>Óvoda!X130+Étkeztetés!W149</f>
        <v>0</v>
      </c>
      <c r="V119" s="79">
        <f>Óvoda!Y130+Étkeztetés!X149</f>
        <v>0</v>
      </c>
      <c r="W119" s="79">
        <f>Óvoda!Z130+Étkeztetés!Y149</f>
        <v>0</v>
      </c>
      <c r="X119" s="79">
        <f>Óvoda!AA130+Étkeztetés!Z149</f>
        <v>0</v>
      </c>
      <c r="Y119" s="44">
        <f>Óvoda!AB130+Étkeztetés!AA149</f>
        <v>0</v>
      </c>
      <c r="AA119" s="190"/>
    </row>
    <row r="120" spans="1:27" s="41" customFormat="1" hidden="1" x14ac:dyDescent="0.25">
      <c r="A120" s="125" t="s">
        <v>234</v>
      </c>
      <c r="B120" s="106" t="s">
        <v>667</v>
      </c>
      <c r="C120" s="853" t="s">
        <v>810</v>
      </c>
      <c r="D120" s="854"/>
      <c r="E120" s="854"/>
      <c r="F120" s="375">
        <f>Óvoda!F131+Étkeztetés!F150</f>
        <v>0</v>
      </c>
      <c r="G120" s="375">
        <f>Óvoda!G131+Étkeztetés!G150</f>
        <v>0</v>
      </c>
      <c r="H120" s="375">
        <f>Óvoda!H131+Étkeztetés!H150</f>
        <v>0</v>
      </c>
      <c r="I120" s="375">
        <f>Óvoda!I131+Étkeztetés!I150</f>
        <v>0</v>
      </c>
      <c r="J120" s="529">
        <f>Óvoda!J131+Étkeztetés!J150</f>
        <v>0</v>
      </c>
      <c r="K120" s="529">
        <f>Óvoda!K131+Étkeztetés!K150</f>
        <v>0</v>
      </c>
      <c r="L120" s="439">
        <f>Óvoda!L131+Étkeztetés!L150</f>
        <v>0</v>
      </c>
      <c r="M120" s="111">
        <f>Óvoda!P131+Étkeztetés!O150</f>
        <v>0</v>
      </c>
      <c r="N120" s="109">
        <f>Óvoda!Q131+Étkeztetés!P150</f>
        <v>0</v>
      </c>
      <c r="O120" s="109">
        <f>Óvoda!R131+Étkeztetés!Q150</f>
        <v>0</v>
      </c>
      <c r="P120" s="109">
        <f>Óvoda!S131+Étkeztetés!R150</f>
        <v>0</v>
      </c>
      <c r="Q120" s="112">
        <f>Óvoda!T131+Étkeztetés!S150</f>
        <v>0</v>
      </c>
      <c r="R120" s="502">
        <f>Óvoda!U131+Étkeztetés!T150</f>
        <v>0</v>
      </c>
      <c r="S120" s="491">
        <f>Óvoda!V131+Étkeztetés!U150</f>
        <v>0</v>
      </c>
      <c r="T120" s="416">
        <f>Óvoda!W131+Étkeztetés!V150</f>
        <v>0</v>
      </c>
      <c r="U120" s="109">
        <f>Óvoda!X131+Étkeztetés!W150</f>
        <v>0</v>
      </c>
      <c r="V120" s="112">
        <f>Óvoda!Y131+Étkeztetés!X150</f>
        <v>0</v>
      </c>
      <c r="W120" s="112">
        <f>Óvoda!Z131+Étkeztetés!Y150</f>
        <v>0</v>
      </c>
      <c r="X120" s="112">
        <f>Óvoda!AA131+Étkeztetés!Z150</f>
        <v>0</v>
      </c>
      <c r="Y120" s="113">
        <f>Óvoda!AB131+Étkeztetés!AA150</f>
        <v>0</v>
      </c>
      <c r="AA120" s="190"/>
    </row>
    <row r="121" spans="1:27" hidden="1" x14ac:dyDescent="0.25">
      <c r="B121" s="54"/>
      <c r="C121" s="2"/>
      <c r="D121" s="801" t="s">
        <v>354</v>
      </c>
      <c r="E121" s="801"/>
      <c r="F121" s="373">
        <f>Óvoda!F132+Étkeztetés!F151</f>
        <v>0</v>
      </c>
      <c r="G121" s="373">
        <f>Óvoda!G132+Étkeztetés!G151</f>
        <v>0</v>
      </c>
      <c r="H121" s="373">
        <f>Óvoda!H132+Étkeztetés!H151</f>
        <v>0</v>
      </c>
      <c r="I121" s="373">
        <f>Óvoda!I132+Étkeztetés!I151</f>
        <v>0</v>
      </c>
      <c r="J121" s="527">
        <f>Óvoda!J132+Étkeztetés!J151</f>
        <v>0</v>
      </c>
      <c r="K121" s="527">
        <f>Óvoda!K132+Étkeztetés!K151</f>
        <v>0</v>
      </c>
      <c r="L121" s="437">
        <f>Óvoda!L132+Étkeztetés!L151</f>
        <v>0</v>
      </c>
      <c r="M121" s="42">
        <f>Óvoda!P132+Étkeztetés!O151</f>
        <v>0</v>
      </c>
      <c r="N121" s="1">
        <f>Óvoda!Q132+Étkeztetés!P151</f>
        <v>0</v>
      </c>
      <c r="O121" s="1">
        <f>Óvoda!R132+Étkeztetés!Q151</f>
        <v>0</v>
      </c>
      <c r="P121" s="1">
        <f>Óvoda!S132+Étkeztetés!R151</f>
        <v>0</v>
      </c>
      <c r="Q121" s="79">
        <f>Óvoda!T132+Étkeztetés!S151</f>
        <v>0</v>
      </c>
      <c r="R121" s="500">
        <f>Óvoda!U132+Étkeztetés!T151</f>
        <v>0</v>
      </c>
      <c r="S121" s="489">
        <f>Óvoda!V132+Étkeztetés!U151</f>
        <v>0</v>
      </c>
      <c r="T121" s="414">
        <f>Óvoda!W132+Étkeztetés!V151</f>
        <v>0</v>
      </c>
      <c r="U121" s="1">
        <f>Óvoda!X132+Étkeztetés!W151</f>
        <v>0</v>
      </c>
      <c r="V121" s="79">
        <f>Óvoda!Y132+Étkeztetés!X151</f>
        <v>0</v>
      </c>
      <c r="W121" s="79">
        <f>Óvoda!Z132+Étkeztetés!Y151</f>
        <v>0</v>
      </c>
      <c r="X121" s="79">
        <f>Óvoda!AA132+Étkeztetés!Z151</f>
        <v>0</v>
      </c>
      <c r="Y121" s="44">
        <f>Óvoda!AB132+Étkeztetés!AA151</f>
        <v>0</v>
      </c>
      <c r="AA121" s="190"/>
    </row>
    <row r="122" spans="1:27" hidden="1" x14ac:dyDescent="0.25">
      <c r="B122" s="54"/>
      <c r="C122" s="2"/>
      <c r="D122" s="801" t="s">
        <v>357</v>
      </c>
      <c r="E122" s="801"/>
      <c r="F122" s="373">
        <f>Óvoda!F133+Étkeztetés!F152</f>
        <v>0</v>
      </c>
      <c r="G122" s="373">
        <f>Óvoda!G133+Étkeztetés!G152</f>
        <v>0</v>
      </c>
      <c r="H122" s="373">
        <f>Óvoda!H133+Étkeztetés!H152</f>
        <v>0</v>
      </c>
      <c r="I122" s="373">
        <f>Óvoda!I133+Étkeztetés!I152</f>
        <v>0</v>
      </c>
      <c r="J122" s="527">
        <f>Óvoda!J133+Étkeztetés!J152</f>
        <v>0</v>
      </c>
      <c r="K122" s="527">
        <f>Óvoda!K133+Étkeztetés!K152</f>
        <v>0</v>
      </c>
      <c r="L122" s="437">
        <f>Óvoda!L133+Étkeztetés!L152</f>
        <v>0</v>
      </c>
      <c r="M122" s="42">
        <f>Óvoda!P133+Étkeztetés!O152</f>
        <v>0</v>
      </c>
      <c r="N122" s="1">
        <f>Óvoda!Q133+Étkeztetés!P152</f>
        <v>0</v>
      </c>
      <c r="O122" s="1">
        <f>Óvoda!R133+Étkeztetés!Q152</f>
        <v>0</v>
      </c>
      <c r="P122" s="1">
        <f>Óvoda!S133+Étkeztetés!R152</f>
        <v>0</v>
      </c>
      <c r="Q122" s="79">
        <f>Óvoda!T133+Étkeztetés!S152</f>
        <v>0</v>
      </c>
      <c r="R122" s="500">
        <f>Óvoda!U133+Étkeztetés!T152</f>
        <v>0</v>
      </c>
      <c r="S122" s="489">
        <f>Óvoda!V133+Étkeztetés!U152</f>
        <v>0</v>
      </c>
      <c r="T122" s="414">
        <f>Óvoda!W133+Étkeztetés!V152</f>
        <v>0</v>
      </c>
      <c r="U122" s="1">
        <f>Óvoda!X133+Étkeztetés!W152</f>
        <v>0</v>
      </c>
      <c r="V122" s="79">
        <f>Óvoda!Y133+Étkeztetés!X152</f>
        <v>0</v>
      </c>
      <c r="W122" s="79">
        <f>Óvoda!Z133+Étkeztetés!Y152</f>
        <v>0</v>
      </c>
      <c r="X122" s="79">
        <f>Óvoda!AA133+Étkeztetés!Z152</f>
        <v>0</v>
      </c>
      <c r="Y122" s="44">
        <f>Óvoda!AB133+Étkeztetés!AA152</f>
        <v>0</v>
      </c>
      <c r="AA122" s="190"/>
    </row>
    <row r="123" spans="1:27" hidden="1" x14ac:dyDescent="0.25">
      <c r="B123" s="54"/>
      <c r="C123" s="2"/>
      <c r="D123" s="801" t="s">
        <v>358</v>
      </c>
      <c r="E123" s="801"/>
      <c r="F123" s="373">
        <f>Óvoda!F134+Étkeztetés!F153</f>
        <v>0</v>
      </c>
      <c r="G123" s="373">
        <f>Óvoda!G134+Étkeztetés!G153</f>
        <v>0</v>
      </c>
      <c r="H123" s="373">
        <f>Óvoda!H134+Étkeztetés!H153</f>
        <v>0</v>
      </c>
      <c r="I123" s="373">
        <f>Óvoda!I134+Étkeztetés!I153</f>
        <v>0</v>
      </c>
      <c r="J123" s="527">
        <f>Óvoda!J134+Étkeztetés!J153</f>
        <v>0</v>
      </c>
      <c r="K123" s="527">
        <f>Óvoda!K134+Étkeztetés!K153</f>
        <v>0</v>
      </c>
      <c r="L123" s="437">
        <f>Óvoda!L134+Étkeztetés!L153</f>
        <v>0</v>
      </c>
      <c r="M123" s="42">
        <f>Óvoda!P134+Étkeztetés!O153</f>
        <v>0</v>
      </c>
      <c r="N123" s="1">
        <f>Óvoda!Q134+Étkeztetés!P153</f>
        <v>0</v>
      </c>
      <c r="O123" s="1">
        <f>Óvoda!R134+Étkeztetés!Q153</f>
        <v>0</v>
      </c>
      <c r="P123" s="1">
        <f>Óvoda!S134+Étkeztetés!R153</f>
        <v>0</v>
      </c>
      <c r="Q123" s="79">
        <f>Óvoda!T134+Étkeztetés!S153</f>
        <v>0</v>
      </c>
      <c r="R123" s="500">
        <f>Óvoda!U134+Étkeztetés!T153</f>
        <v>0</v>
      </c>
      <c r="S123" s="489">
        <f>Óvoda!V134+Étkeztetés!U153</f>
        <v>0</v>
      </c>
      <c r="T123" s="414">
        <f>Óvoda!W134+Étkeztetés!V153</f>
        <v>0</v>
      </c>
      <c r="U123" s="1">
        <f>Óvoda!X134+Étkeztetés!W153</f>
        <v>0</v>
      </c>
      <c r="V123" s="79">
        <f>Óvoda!Y134+Étkeztetés!X153</f>
        <v>0</v>
      </c>
      <c r="W123" s="79">
        <f>Óvoda!Z134+Étkeztetés!Y153</f>
        <v>0</v>
      </c>
      <c r="X123" s="79">
        <f>Óvoda!AA134+Étkeztetés!Z153</f>
        <v>0</v>
      </c>
      <c r="Y123" s="44">
        <f>Óvoda!AB134+Étkeztetés!AA153</f>
        <v>0</v>
      </c>
      <c r="AA123" s="190"/>
    </row>
    <row r="124" spans="1:27" hidden="1" x14ac:dyDescent="0.25">
      <c r="B124" s="54"/>
      <c r="C124" s="2"/>
      <c r="D124" s="801" t="s">
        <v>355</v>
      </c>
      <c r="E124" s="801"/>
      <c r="F124" s="373">
        <f>Óvoda!F135+Étkeztetés!F154</f>
        <v>0</v>
      </c>
      <c r="G124" s="373">
        <f>Óvoda!G135+Étkeztetés!G154</f>
        <v>0</v>
      </c>
      <c r="H124" s="373">
        <f>Óvoda!H135+Étkeztetés!H154</f>
        <v>0</v>
      </c>
      <c r="I124" s="373">
        <f>Óvoda!I135+Étkeztetés!I154</f>
        <v>0</v>
      </c>
      <c r="J124" s="527">
        <f>Óvoda!J135+Étkeztetés!J154</f>
        <v>0</v>
      </c>
      <c r="K124" s="527">
        <f>Óvoda!K135+Étkeztetés!K154</f>
        <v>0</v>
      </c>
      <c r="L124" s="437">
        <f>Óvoda!L135+Étkeztetés!L154</f>
        <v>0</v>
      </c>
      <c r="M124" s="42">
        <f>Óvoda!P135+Étkeztetés!O154</f>
        <v>0</v>
      </c>
      <c r="N124" s="1">
        <f>Óvoda!Q135+Étkeztetés!P154</f>
        <v>0</v>
      </c>
      <c r="O124" s="1">
        <f>Óvoda!R135+Étkeztetés!Q154</f>
        <v>0</v>
      </c>
      <c r="P124" s="1">
        <f>Óvoda!S135+Étkeztetés!R154</f>
        <v>0</v>
      </c>
      <c r="Q124" s="79">
        <f>Óvoda!T135+Étkeztetés!S154</f>
        <v>0</v>
      </c>
      <c r="R124" s="500">
        <f>Óvoda!U135+Étkeztetés!T154</f>
        <v>0</v>
      </c>
      <c r="S124" s="489">
        <f>Óvoda!V135+Étkeztetés!U154</f>
        <v>0</v>
      </c>
      <c r="T124" s="414">
        <f>Óvoda!W135+Étkeztetés!V154</f>
        <v>0</v>
      </c>
      <c r="U124" s="1">
        <f>Óvoda!X135+Étkeztetés!W154</f>
        <v>0</v>
      </c>
      <c r="V124" s="79">
        <f>Óvoda!Y135+Étkeztetés!X154</f>
        <v>0</v>
      </c>
      <c r="W124" s="79">
        <f>Óvoda!Z135+Étkeztetés!Y154</f>
        <v>0</v>
      </c>
      <c r="X124" s="79">
        <f>Óvoda!AA135+Étkeztetés!Z154</f>
        <v>0</v>
      </c>
      <c r="Y124" s="44">
        <f>Óvoda!AB135+Étkeztetés!AA154</f>
        <v>0</v>
      </c>
      <c r="AA124" s="190"/>
    </row>
    <row r="125" spans="1:27" hidden="1" x14ac:dyDescent="0.25">
      <c r="B125" s="54"/>
      <c r="C125" s="2"/>
      <c r="D125" s="801" t="s">
        <v>811</v>
      </c>
      <c r="E125" s="801"/>
      <c r="F125" s="373">
        <f>Óvoda!F136+Étkeztetés!F155</f>
        <v>0</v>
      </c>
      <c r="G125" s="373">
        <f>Óvoda!G136+Étkeztetés!G155</f>
        <v>0</v>
      </c>
      <c r="H125" s="373">
        <f>Óvoda!H136+Étkeztetés!H155</f>
        <v>0</v>
      </c>
      <c r="I125" s="373">
        <f>Óvoda!I136+Étkeztetés!I155</f>
        <v>0</v>
      </c>
      <c r="J125" s="527">
        <f>Óvoda!J136+Étkeztetés!J155</f>
        <v>0</v>
      </c>
      <c r="K125" s="527">
        <f>Óvoda!K136+Étkeztetés!K155</f>
        <v>0</v>
      </c>
      <c r="L125" s="437">
        <f>Óvoda!L136+Étkeztetés!L155</f>
        <v>0</v>
      </c>
      <c r="M125" s="42">
        <f>Óvoda!P136+Étkeztetés!O155</f>
        <v>0</v>
      </c>
      <c r="N125" s="1">
        <f>Óvoda!Q136+Étkeztetés!P155</f>
        <v>0</v>
      </c>
      <c r="O125" s="1">
        <f>Óvoda!R136+Étkeztetés!Q155</f>
        <v>0</v>
      </c>
      <c r="P125" s="1">
        <f>Óvoda!S136+Étkeztetés!R155</f>
        <v>0</v>
      </c>
      <c r="Q125" s="79">
        <f>Óvoda!T136+Étkeztetés!S155</f>
        <v>0</v>
      </c>
      <c r="R125" s="500">
        <f>Óvoda!U136+Étkeztetés!T155</f>
        <v>0</v>
      </c>
      <c r="S125" s="489">
        <f>Óvoda!V136+Étkeztetés!U155</f>
        <v>0</v>
      </c>
      <c r="T125" s="414">
        <f>Óvoda!W136+Étkeztetés!V155</f>
        <v>0</v>
      </c>
      <c r="U125" s="1">
        <f>Óvoda!X136+Étkeztetés!W155</f>
        <v>0</v>
      </c>
      <c r="V125" s="79">
        <f>Óvoda!Y136+Étkeztetés!X155</f>
        <v>0</v>
      </c>
      <c r="W125" s="79">
        <f>Óvoda!Z136+Étkeztetés!Y155</f>
        <v>0</v>
      </c>
      <c r="X125" s="79">
        <f>Óvoda!AA136+Étkeztetés!Z155</f>
        <v>0</v>
      </c>
      <c r="Y125" s="44">
        <f>Óvoda!AB136+Étkeztetés!AA155</f>
        <v>0</v>
      </c>
      <c r="AA125" s="190"/>
    </row>
    <row r="126" spans="1:27" ht="25.5" hidden="1" customHeight="1" x14ac:dyDescent="0.25">
      <c r="B126" s="54"/>
      <c r="C126" s="2"/>
      <c r="D126" s="798" t="s">
        <v>532</v>
      </c>
      <c r="E126" s="798"/>
      <c r="F126" s="376">
        <f>Óvoda!F137+Étkeztetés!F156</f>
        <v>0</v>
      </c>
      <c r="G126" s="376">
        <f>Óvoda!G137+Étkeztetés!G156</f>
        <v>0</v>
      </c>
      <c r="H126" s="376">
        <f>Óvoda!H137+Étkeztetés!H156</f>
        <v>0</v>
      </c>
      <c r="I126" s="376">
        <f>Óvoda!I137+Étkeztetés!I156</f>
        <v>0</v>
      </c>
      <c r="J126" s="530">
        <f>Óvoda!J137+Étkeztetés!J156</f>
        <v>0</v>
      </c>
      <c r="K126" s="530">
        <f>Óvoda!K137+Étkeztetés!K156</f>
        <v>0</v>
      </c>
      <c r="L126" s="440">
        <f>Óvoda!L137+Étkeztetés!L156</f>
        <v>0</v>
      </c>
      <c r="M126" s="42">
        <f>Óvoda!P137+Étkeztetés!O156</f>
        <v>0</v>
      </c>
      <c r="N126" s="1">
        <f>Óvoda!Q137+Étkeztetés!P156</f>
        <v>0</v>
      </c>
      <c r="O126" s="1">
        <f>Óvoda!R137+Étkeztetés!Q156</f>
        <v>0</v>
      </c>
      <c r="P126" s="1">
        <f>Óvoda!S137+Étkeztetés!R156</f>
        <v>0</v>
      </c>
      <c r="Q126" s="79">
        <f>Óvoda!T137+Étkeztetés!S156</f>
        <v>0</v>
      </c>
      <c r="R126" s="500">
        <f>Óvoda!U137+Étkeztetés!T156</f>
        <v>0</v>
      </c>
      <c r="S126" s="489">
        <f>Óvoda!V137+Étkeztetés!U156</f>
        <v>0</v>
      </c>
      <c r="T126" s="414">
        <f>Óvoda!W137+Étkeztetés!V156</f>
        <v>0</v>
      </c>
      <c r="U126" s="1">
        <f>Óvoda!X137+Étkeztetés!W156</f>
        <v>0</v>
      </c>
      <c r="V126" s="79">
        <f>Óvoda!Y137+Étkeztetés!X156</f>
        <v>0</v>
      </c>
      <c r="W126" s="79">
        <f>Óvoda!Z137+Étkeztetés!Y156</f>
        <v>0</v>
      </c>
      <c r="X126" s="79">
        <f>Óvoda!AA137+Étkeztetés!Z156</f>
        <v>0</v>
      </c>
      <c r="Y126" s="44">
        <f>Óvoda!AB137+Étkeztetés!AA156</f>
        <v>0</v>
      </c>
      <c r="AA126" s="190"/>
    </row>
    <row r="127" spans="1:27" ht="25.5" hidden="1" customHeight="1" x14ac:dyDescent="0.25">
      <c r="B127" s="54"/>
      <c r="C127" s="2"/>
      <c r="D127" s="798" t="s">
        <v>533</v>
      </c>
      <c r="E127" s="798"/>
      <c r="F127" s="376">
        <f>Óvoda!F138+Étkeztetés!F157</f>
        <v>0</v>
      </c>
      <c r="G127" s="376">
        <f>Óvoda!G138+Étkeztetés!G157</f>
        <v>0</v>
      </c>
      <c r="H127" s="376">
        <f>Óvoda!H138+Étkeztetés!H157</f>
        <v>0</v>
      </c>
      <c r="I127" s="376">
        <f>Óvoda!I138+Étkeztetés!I157</f>
        <v>0</v>
      </c>
      <c r="J127" s="530">
        <f>Óvoda!J138+Étkeztetés!J157</f>
        <v>0</v>
      </c>
      <c r="K127" s="530">
        <f>Óvoda!K138+Étkeztetés!K157</f>
        <v>0</v>
      </c>
      <c r="L127" s="440">
        <f>Óvoda!L138+Étkeztetés!L157</f>
        <v>0</v>
      </c>
      <c r="M127" s="42">
        <f>Óvoda!P138+Étkeztetés!O157</f>
        <v>0</v>
      </c>
      <c r="N127" s="1">
        <f>Óvoda!Q138+Étkeztetés!P157</f>
        <v>0</v>
      </c>
      <c r="O127" s="1">
        <f>Óvoda!R138+Étkeztetés!Q157</f>
        <v>0</v>
      </c>
      <c r="P127" s="1">
        <f>Óvoda!S138+Étkeztetés!R157</f>
        <v>0</v>
      </c>
      <c r="Q127" s="79">
        <f>Óvoda!T138+Étkeztetés!S157</f>
        <v>0</v>
      </c>
      <c r="R127" s="500">
        <f>Óvoda!U138+Étkeztetés!T157</f>
        <v>0</v>
      </c>
      <c r="S127" s="489">
        <f>Óvoda!V138+Étkeztetés!U157</f>
        <v>0</v>
      </c>
      <c r="T127" s="414">
        <f>Óvoda!W138+Étkeztetés!V157</f>
        <v>0</v>
      </c>
      <c r="U127" s="1">
        <f>Óvoda!X138+Étkeztetés!W157</f>
        <v>0</v>
      </c>
      <c r="V127" s="79">
        <f>Óvoda!Y138+Étkeztetés!X157</f>
        <v>0</v>
      </c>
      <c r="W127" s="79">
        <f>Óvoda!Z138+Étkeztetés!Y157</f>
        <v>0</v>
      </c>
      <c r="X127" s="79">
        <f>Óvoda!AA138+Étkeztetés!Z157</f>
        <v>0</v>
      </c>
      <c r="Y127" s="44">
        <f>Óvoda!AB138+Étkeztetés!AA157</f>
        <v>0</v>
      </c>
      <c r="AA127" s="190"/>
    </row>
    <row r="128" spans="1:27" hidden="1" x14ac:dyDescent="0.25">
      <c r="B128" s="54"/>
      <c r="C128" s="2"/>
      <c r="D128" s="801" t="s">
        <v>364</v>
      </c>
      <c r="E128" s="801"/>
      <c r="F128" s="373">
        <f>Óvoda!F139+Étkeztetés!F158</f>
        <v>0</v>
      </c>
      <c r="G128" s="373">
        <f>Óvoda!G139+Étkeztetés!G158</f>
        <v>0</v>
      </c>
      <c r="H128" s="373">
        <f>Óvoda!H139+Étkeztetés!H158</f>
        <v>0</v>
      </c>
      <c r="I128" s="373">
        <f>Óvoda!I139+Étkeztetés!I158</f>
        <v>0</v>
      </c>
      <c r="J128" s="527">
        <f>Óvoda!J139+Étkeztetés!J158</f>
        <v>0</v>
      </c>
      <c r="K128" s="527">
        <f>Óvoda!K139+Étkeztetés!K158</f>
        <v>0</v>
      </c>
      <c r="L128" s="437">
        <f>Óvoda!L139+Étkeztetés!L158</f>
        <v>0</v>
      </c>
      <c r="M128" s="42">
        <f>Óvoda!P139+Étkeztetés!O158</f>
        <v>0</v>
      </c>
      <c r="N128" s="1">
        <f>Óvoda!Q139+Étkeztetés!P158</f>
        <v>0</v>
      </c>
      <c r="O128" s="1">
        <f>Óvoda!R139+Étkeztetés!Q158</f>
        <v>0</v>
      </c>
      <c r="P128" s="1">
        <f>Óvoda!S139+Étkeztetés!R158</f>
        <v>0</v>
      </c>
      <c r="Q128" s="79">
        <f>Óvoda!T139+Étkeztetés!S158</f>
        <v>0</v>
      </c>
      <c r="R128" s="500">
        <f>Óvoda!U139+Étkeztetés!T158</f>
        <v>0</v>
      </c>
      <c r="S128" s="489">
        <f>Óvoda!V139+Étkeztetés!U158</f>
        <v>0</v>
      </c>
      <c r="T128" s="414">
        <f>Óvoda!W139+Étkeztetés!V158</f>
        <v>0</v>
      </c>
      <c r="U128" s="1">
        <f>Óvoda!X139+Étkeztetés!W158</f>
        <v>0</v>
      </c>
      <c r="V128" s="79">
        <f>Óvoda!Y139+Étkeztetés!X158</f>
        <v>0</v>
      </c>
      <c r="W128" s="79">
        <f>Óvoda!Z139+Étkeztetés!Y158</f>
        <v>0</v>
      </c>
      <c r="X128" s="79">
        <f>Óvoda!AA139+Étkeztetés!Z158</f>
        <v>0</v>
      </c>
      <c r="Y128" s="44">
        <f>Óvoda!AB139+Étkeztetés!AA158</f>
        <v>0</v>
      </c>
      <c r="AA128" s="190"/>
    </row>
    <row r="129" spans="1:27" hidden="1" x14ac:dyDescent="0.25">
      <c r="B129" s="54"/>
      <c r="C129" s="2"/>
      <c r="D129" s="801" t="s">
        <v>356</v>
      </c>
      <c r="E129" s="801"/>
      <c r="F129" s="373">
        <f>Óvoda!F140+Étkeztetés!F159</f>
        <v>0</v>
      </c>
      <c r="G129" s="373">
        <f>Óvoda!G140+Étkeztetés!G159</f>
        <v>0</v>
      </c>
      <c r="H129" s="373">
        <f>Óvoda!H140+Étkeztetés!H159</f>
        <v>0</v>
      </c>
      <c r="I129" s="373">
        <f>Óvoda!I140+Étkeztetés!I159</f>
        <v>0</v>
      </c>
      <c r="J129" s="527">
        <f>Óvoda!J140+Étkeztetés!J159</f>
        <v>0</v>
      </c>
      <c r="K129" s="527">
        <f>Óvoda!K140+Étkeztetés!K159</f>
        <v>0</v>
      </c>
      <c r="L129" s="437">
        <f>Óvoda!L140+Étkeztetés!L159</f>
        <v>0</v>
      </c>
      <c r="M129" s="42">
        <f>Óvoda!P140+Étkeztetés!O159</f>
        <v>0</v>
      </c>
      <c r="N129" s="1">
        <f>Óvoda!Q140+Étkeztetés!P159</f>
        <v>0</v>
      </c>
      <c r="O129" s="1">
        <f>Óvoda!R140+Étkeztetés!Q159</f>
        <v>0</v>
      </c>
      <c r="P129" s="1">
        <f>Óvoda!S140+Étkeztetés!R159</f>
        <v>0</v>
      </c>
      <c r="Q129" s="79">
        <f>Óvoda!T140+Étkeztetés!S159</f>
        <v>0</v>
      </c>
      <c r="R129" s="500">
        <f>Óvoda!U140+Étkeztetés!T159</f>
        <v>0</v>
      </c>
      <c r="S129" s="489">
        <f>Óvoda!V140+Étkeztetés!U159</f>
        <v>0</v>
      </c>
      <c r="T129" s="414">
        <f>Óvoda!W140+Étkeztetés!V159</f>
        <v>0</v>
      </c>
      <c r="U129" s="1">
        <f>Óvoda!X140+Étkeztetés!W159</f>
        <v>0</v>
      </c>
      <c r="V129" s="79">
        <f>Óvoda!Y140+Étkeztetés!X159</f>
        <v>0</v>
      </c>
      <c r="W129" s="79">
        <f>Óvoda!Z140+Étkeztetés!Y159</f>
        <v>0</v>
      </c>
      <c r="X129" s="79">
        <f>Óvoda!AA140+Étkeztetés!Z159</f>
        <v>0</v>
      </c>
      <c r="Y129" s="44">
        <f>Óvoda!AB140+Étkeztetés!AA159</f>
        <v>0</v>
      </c>
      <c r="AA129" s="190"/>
    </row>
    <row r="130" spans="1:27" ht="25.5" hidden="1" customHeight="1" x14ac:dyDescent="0.25">
      <c r="B130" s="54"/>
      <c r="C130" s="2"/>
      <c r="D130" s="798" t="s">
        <v>534</v>
      </c>
      <c r="E130" s="798"/>
      <c r="F130" s="376">
        <f>Óvoda!F141+Étkeztetés!F160</f>
        <v>0</v>
      </c>
      <c r="G130" s="376">
        <f>Óvoda!G141+Étkeztetés!G160</f>
        <v>0</v>
      </c>
      <c r="H130" s="376">
        <f>Óvoda!H141+Étkeztetés!H160</f>
        <v>0</v>
      </c>
      <c r="I130" s="376">
        <f>Óvoda!I141+Étkeztetés!I160</f>
        <v>0</v>
      </c>
      <c r="J130" s="530">
        <f>Óvoda!J141+Étkeztetés!J160</f>
        <v>0</v>
      </c>
      <c r="K130" s="530">
        <f>Óvoda!K141+Étkeztetés!K160</f>
        <v>0</v>
      </c>
      <c r="L130" s="440">
        <f>Óvoda!L141+Étkeztetés!L160</f>
        <v>0</v>
      </c>
      <c r="M130" s="42">
        <f>Óvoda!P141+Étkeztetés!O160</f>
        <v>0</v>
      </c>
      <c r="N130" s="1">
        <f>Óvoda!Q141+Étkeztetés!P160</f>
        <v>0</v>
      </c>
      <c r="O130" s="1">
        <f>Óvoda!R141+Étkeztetés!Q160</f>
        <v>0</v>
      </c>
      <c r="P130" s="1">
        <f>Óvoda!S141+Étkeztetés!R160</f>
        <v>0</v>
      </c>
      <c r="Q130" s="79">
        <f>Óvoda!T141+Étkeztetés!S160</f>
        <v>0</v>
      </c>
      <c r="R130" s="500">
        <f>Óvoda!U141+Étkeztetés!T160</f>
        <v>0</v>
      </c>
      <c r="S130" s="489">
        <f>Óvoda!V141+Étkeztetés!U160</f>
        <v>0</v>
      </c>
      <c r="T130" s="414">
        <f>Óvoda!W141+Étkeztetés!V160</f>
        <v>0</v>
      </c>
      <c r="U130" s="1">
        <f>Óvoda!X141+Étkeztetés!W160</f>
        <v>0</v>
      </c>
      <c r="V130" s="79">
        <f>Óvoda!Y141+Étkeztetés!X160</f>
        <v>0</v>
      </c>
      <c r="W130" s="79">
        <f>Óvoda!Z141+Étkeztetés!Y160</f>
        <v>0</v>
      </c>
      <c r="X130" s="79">
        <f>Óvoda!AA141+Étkeztetés!Z160</f>
        <v>0</v>
      </c>
      <c r="Y130" s="44">
        <f>Óvoda!AB141+Étkeztetés!AA160</f>
        <v>0</v>
      </c>
      <c r="AA130" s="190"/>
    </row>
    <row r="131" spans="1:27" hidden="1" x14ac:dyDescent="0.25">
      <c r="B131" s="54"/>
      <c r="C131" s="2"/>
      <c r="D131" s="801" t="s">
        <v>535</v>
      </c>
      <c r="E131" s="801"/>
      <c r="F131" s="373">
        <f>Óvoda!F142+Étkeztetés!F161</f>
        <v>0</v>
      </c>
      <c r="G131" s="373">
        <f>Óvoda!G142+Étkeztetés!G161</f>
        <v>0</v>
      </c>
      <c r="H131" s="373">
        <f>Óvoda!H142+Étkeztetés!H161</f>
        <v>0</v>
      </c>
      <c r="I131" s="373">
        <f>Óvoda!I142+Étkeztetés!I161</f>
        <v>0</v>
      </c>
      <c r="J131" s="527">
        <f>Óvoda!J142+Étkeztetés!J161</f>
        <v>0</v>
      </c>
      <c r="K131" s="527">
        <f>Óvoda!K142+Étkeztetés!K161</f>
        <v>0</v>
      </c>
      <c r="L131" s="437">
        <f>Óvoda!L142+Étkeztetés!L161</f>
        <v>0</v>
      </c>
      <c r="M131" s="42">
        <f>Óvoda!P142+Étkeztetés!O161</f>
        <v>0</v>
      </c>
      <c r="N131" s="1">
        <f>Óvoda!Q142+Étkeztetés!P161</f>
        <v>0</v>
      </c>
      <c r="O131" s="1">
        <f>Óvoda!R142+Étkeztetés!Q161</f>
        <v>0</v>
      </c>
      <c r="P131" s="1">
        <f>Óvoda!S142+Étkeztetés!R161</f>
        <v>0</v>
      </c>
      <c r="Q131" s="79">
        <f>Óvoda!T142+Étkeztetés!S161</f>
        <v>0</v>
      </c>
      <c r="R131" s="500">
        <f>Óvoda!U142+Étkeztetés!T161</f>
        <v>0</v>
      </c>
      <c r="S131" s="489">
        <f>Óvoda!V142+Étkeztetés!U161</f>
        <v>0</v>
      </c>
      <c r="T131" s="414">
        <f>Óvoda!W142+Étkeztetés!V161</f>
        <v>0</v>
      </c>
      <c r="U131" s="1">
        <f>Óvoda!X142+Étkeztetés!W161</f>
        <v>0</v>
      </c>
      <c r="V131" s="79">
        <f>Óvoda!Y142+Étkeztetés!X161</f>
        <v>0</v>
      </c>
      <c r="W131" s="79">
        <f>Óvoda!Z142+Étkeztetés!Y161</f>
        <v>0</v>
      </c>
      <c r="X131" s="79">
        <f>Óvoda!AA142+Étkeztetés!Z161</f>
        <v>0</v>
      </c>
      <c r="Y131" s="44">
        <f>Óvoda!AB142+Étkeztetés!AA161</f>
        <v>0</v>
      </c>
      <c r="AA131" s="190"/>
    </row>
    <row r="132" spans="1:27" s="41" customFormat="1" hidden="1" x14ac:dyDescent="0.25">
      <c r="A132" s="125" t="s">
        <v>235</v>
      </c>
      <c r="B132" s="106" t="s">
        <v>666</v>
      </c>
      <c r="C132" s="811" t="s">
        <v>236</v>
      </c>
      <c r="D132" s="812"/>
      <c r="E132" s="812"/>
      <c r="F132" s="377">
        <f>Óvoda!F143+Étkeztetés!F162</f>
        <v>0</v>
      </c>
      <c r="G132" s="377">
        <f>Óvoda!G143+Étkeztetés!G162</f>
        <v>0</v>
      </c>
      <c r="H132" s="377">
        <f>Óvoda!H143+Étkeztetés!H162</f>
        <v>0</v>
      </c>
      <c r="I132" s="377">
        <f>Óvoda!I143+Étkeztetés!I162</f>
        <v>0</v>
      </c>
      <c r="J132" s="531">
        <f>Óvoda!J143+Étkeztetés!J162</f>
        <v>0</v>
      </c>
      <c r="K132" s="531">
        <f>Óvoda!K143+Étkeztetés!K162</f>
        <v>0</v>
      </c>
      <c r="L132" s="441">
        <f>Óvoda!L143+Étkeztetés!L162</f>
        <v>0</v>
      </c>
      <c r="M132" s="111">
        <f>Óvoda!P143+Étkeztetés!O162</f>
        <v>0</v>
      </c>
      <c r="N132" s="109">
        <f>Óvoda!Q143+Étkeztetés!P162</f>
        <v>0</v>
      </c>
      <c r="O132" s="109">
        <f>Óvoda!R143+Étkeztetés!Q162</f>
        <v>0</v>
      </c>
      <c r="P132" s="109">
        <f>Óvoda!S143+Étkeztetés!R162</f>
        <v>0</v>
      </c>
      <c r="Q132" s="112">
        <f>Óvoda!T143+Étkeztetés!S162</f>
        <v>0</v>
      </c>
      <c r="R132" s="502">
        <f>Óvoda!U143+Étkeztetés!T162</f>
        <v>0</v>
      </c>
      <c r="S132" s="491">
        <f>Óvoda!V143+Étkeztetés!U162</f>
        <v>0</v>
      </c>
      <c r="T132" s="416">
        <f>Óvoda!W143+Étkeztetés!V162</f>
        <v>0</v>
      </c>
      <c r="U132" s="109">
        <f>Óvoda!X143+Étkeztetés!W162</f>
        <v>0</v>
      </c>
      <c r="V132" s="112">
        <f>Óvoda!Y143+Étkeztetés!X162</f>
        <v>0</v>
      </c>
      <c r="W132" s="112">
        <f>Óvoda!Z143+Étkeztetés!Y162</f>
        <v>0</v>
      </c>
      <c r="X132" s="112">
        <f>Óvoda!AA143+Étkeztetés!Z162</f>
        <v>0</v>
      </c>
      <c r="Y132" s="113">
        <f>Óvoda!AB143+Étkeztetés!AA162</f>
        <v>0</v>
      </c>
      <c r="AA132" s="190"/>
    </row>
    <row r="133" spans="1:27" s="41" customFormat="1" hidden="1" x14ac:dyDescent="0.25">
      <c r="A133" s="125" t="s">
        <v>237</v>
      </c>
      <c r="B133" s="106" t="s">
        <v>668</v>
      </c>
      <c r="C133" s="811" t="s">
        <v>238</v>
      </c>
      <c r="D133" s="812"/>
      <c r="E133" s="812"/>
      <c r="F133" s="377">
        <f>Óvoda!F144+Étkeztetés!F163</f>
        <v>0</v>
      </c>
      <c r="G133" s="377">
        <f>Óvoda!G144+Étkeztetés!G163</f>
        <v>0</v>
      </c>
      <c r="H133" s="377">
        <f>Óvoda!H144+Étkeztetés!H163</f>
        <v>0</v>
      </c>
      <c r="I133" s="377">
        <f>Óvoda!I144+Étkeztetés!I163</f>
        <v>0</v>
      </c>
      <c r="J133" s="531">
        <f>Óvoda!J144+Étkeztetés!J163</f>
        <v>0</v>
      </c>
      <c r="K133" s="531">
        <f>Óvoda!K144+Étkeztetés!K163</f>
        <v>0</v>
      </c>
      <c r="L133" s="441">
        <f>Óvoda!L144+Étkeztetés!L163</f>
        <v>0</v>
      </c>
      <c r="M133" s="111">
        <f>Óvoda!P144+Étkeztetés!O163</f>
        <v>0</v>
      </c>
      <c r="N133" s="109">
        <f>Óvoda!Q144+Étkeztetés!P163</f>
        <v>0</v>
      </c>
      <c r="O133" s="109">
        <f>Óvoda!R144+Étkeztetés!Q163</f>
        <v>0</v>
      </c>
      <c r="P133" s="109">
        <f>Óvoda!S144+Étkeztetés!R163</f>
        <v>0</v>
      </c>
      <c r="Q133" s="112">
        <f>Óvoda!T144+Étkeztetés!S163</f>
        <v>0</v>
      </c>
      <c r="R133" s="502">
        <f>Óvoda!U144+Étkeztetés!T163</f>
        <v>0</v>
      </c>
      <c r="S133" s="491">
        <f>Óvoda!V144+Étkeztetés!U163</f>
        <v>0</v>
      </c>
      <c r="T133" s="416">
        <f>Óvoda!W144+Étkeztetés!V163</f>
        <v>0</v>
      </c>
      <c r="U133" s="109">
        <f>Óvoda!X144+Étkeztetés!W163</f>
        <v>0</v>
      </c>
      <c r="V133" s="112">
        <f>Óvoda!Y144+Étkeztetés!X163</f>
        <v>0</v>
      </c>
      <c r="W133" s="112">
        <f>Óvoda!Z144+Étkeztetés!Y163</f>
        <v>0</v>
      </c>
      <c r="X133" s="112">
        <f>Óvoda!AA144+Étkeztetés!Z163</f>
        <v>0</v>
      </c>
      <c r="Y133" s="113">
        <f>Óvoda!AB144+Étkeztetés!AA163</f>
        <v>0</v>
      </c>
      <c r="AA133" s="190"/>
    </row>
    <row r="134" spans="1:27" s="41" customFormat="1" hidden="1" x14ac:dyDescent="0.25">
      <c r="A134" s="125" t="s">
        <v>239</v>
      </c>
      <c r="B134" s="106" t="s">
        <v>669</v>
      </c>
      <c r="C134" s="811" t="s">
        <v>240</v>
      </c>
      <c r="D134" s="812"/>
      <c r="E134" s="812"/>
      <c r="F134" s="377">
        <f>Óvoda!F145+Étkeztetés!F164</f>
        <v>0</v>
      </c>
      <c r="G134" s="377">
        <f>Óvoda!G145+Étkeztetés!G164</f>
        <v>0</v>
      </c>
      <c r="H134" s="377">
        <f>Óvoda!H145+Étkeztetés!H164</f>
        <v>0</v>
      </c>
      <c r="I134" s="377">
        <f>Óvoda!I145+Étkeztetés!I164</f>
        <v>0</v>
      </c>
      <c r="J134" s="531">
        <f>Óvoda!J145+Étkeztetés!J164</f>
        <v>0</v>
      </c>
      <c r="K134" s="531">
        <f>Óvoda!K145+Étkeztetés!K164</f>
        <v>0</v>
      </c>
      <c r="L134" s="441">
        <f>Óvoda!L145+Étkeztetés!L164</f>
        <v>0</v>
      </c>
      <c r="M134" s="111">
        <f>Óvoda!P145+Étkeztetés!O164</f>
        <v>0</v>
      </c>
      <c r="N134" s="109">
        <f>Óvoda!Q145+Étkeztetés!P164</f>
        <v>0</v>
      </c>
      <c r="O134" s="109">
        <f>Óvoda!R145+Étkeztetés!Q164</f>
        <v>0</v>
      </c>
      <c r="P134" s="109">
        <f>Óvoda!S145+Étkeztetés!R164</f>
        <v>0</v>
      </c>
      <c r="Q134" s="112">
        <f>Óvoda!T145+Étkeztetés!S164</f>
        <v>0</v>
      </c>
      <c r="R134" s="502">
        <f>Óvoda!U145+Étkeztetés!T164</f>
        <v>0</v>
      </c>
      <c r="S134" s="491">
        <f>Óvoda!V145+Étkeztetés!U164</f>
        <v>0</v>
      </c>
      <c r="T134" s="416">
        <f>Óvoda!W145+Étkeztetés!V164</f>
        <v>0</v>
      </c>
      <c r="U134" s="109">
        <f>Óvoda!X145+Étkeztetés!W164</f>
        <v>0</v>
      </c>
      <c r="V134" s="112">
        <f>Óvoda!Y145+Étkeztetés!X164</f>
        <v>0</v>
      </c>
      <c r="W134" s="112">
        <f>Óvoda!Z145+Étkeztetés!Y164</f>
        <v>0</v>
      </c>
      <c r="X134" s="112">
        <f>Óvoda!AA145+Étkeztetés!Z164</f>
        <v>0</v>
      </c>
      <c r="Y134" s="113">
        <f>Óvoda!AB145+Étkeztetés!AA164</f>
        <v>0</v>
      </c>
      <c r="AA134" s="190"/>
    </row>
    <row r="135" spans="1:27" s="41" customFormat="1" hidden="1" x14ac:dyDescent="0.25">
      <c r="A135" s="125" t="s">
        <v>241</v>
      </c>
      <c r="B135" s="106" t="s">
        <v>670</v>
      </c>
      <c r="C135" s="811" t="s">
        <v>242</v>
      </c>
      <c r="D135" s="812"/>
      <c r="E135" s="812"/>
      <c r="F135" s="377">
        <f>Óvoda!F146+Étkeztetés!F165</f>
        <v>0</v>
      </c>
      <c r="G135" s="377">
        <f>Óvoda!G146+Étkeztetés!G165</f>
        <v>0</v>
      </c>
      <c r="H135" s="377">
        <f>Óvoda!H146+Étkeztetés!H165</f>
        <v>0</v>
      </c>
      <c r="I135" s="377">
        <f>Óvoda!I146+Étkeztetés!I165</f>
        <v>0</v>
      </c>
      <c r="J135" s="531">
        <f>Óvoda!J146+Étkeztetés!J165</f>
        <v>0</v>
      </c>
      <c r="K135" s="531">
        <f>Óvoda!K146+Étkeztetés!K165</f>
        <v>0</v>
      </c>
      <c r="L135" s="441">
        <f>Óvoda!L146+Étkeztetés!L165</f>
        <v>0</v>
      </c>
      <c r="M135" s="111">
        <f>Óvoda!P146+Étkeztetés!O165</f>
        <v>0</v>
      </c>
      <c r="N135" s="109">
        <f>Óvoda!Q146+Étkeztetés!P165</f>
        <v>0</v>
      </c>
      <c r="O135" s="109">
        <f>Óvoda!R146+Étkeztetés!Q165</f>
        <v>0</v>
      </c>
      <c r="P135" s="109">
        <f>Óvoda!S146+Étkeztetés!R165</f>
        <v>0</v>
      </c>
      <c r="Q135" s="112">
        <f>Óvoda!T146+Étkeztetés!S165</f>
        <v>0</v>
      </c>
      <c r="R135" s="502">
        <f>Óvoda!U146+Étkeztetés!T165</f>
        <v>0</v>
      </c>
      <c r="S135" s="491">
        <f>Óvoda!V146+Étkeztetés!U165</f>
        <v>0</v>
      </c>
      <c r="T135" s="416">
        <f>Óvoda!W146+Étkeztetés!V165</f>
        <v>0</v>
      </c>
      <c r="U135" s="109">
        <f>Óvoda!X146+Étkeztetés!W165</f>
        <v>0</v>
      </c>
      <c r="V135" s="112">
        <f>Óvoda!Y146+Étkeztetés!X165</f>
        <v>0</v>
      </c>
      <c r="W135" s="112">
        <f>Óvoda!Z146+Étkeztetés!Y165</f>
        <v>0</v>
      </c>
      <c r="X135" s="112">
        <f>Óvoda!AA146+Étkeztetés!Z165</f>
        <v>0</v>
      </c>
      <c r="Y135" s="113">
        <f>Óvoda!AB146+Étkeztetés!AA165</f>
        <v>0</v>
      </c>
      <c r="AA135" s="190"/>
    </row>
    <row r="136" spans="1:27" hidden="1" x14ac:dyDescent="0.25">
      <c r="B136" s="54"/>
      <c r="C136" s="2"/>
      <c r="D136" s="801" t="s">
        <v>359</v>
      </c>
      <c r="E136" s="801"/>
      <c r="F136" s="373">
        <f>Óvoda!F147+Étkeztetés!F166</f>
        <v>0</v>
      </c>
      <c r="G136" s="373">
        <f>Óvoda!G147+Étkeztetés!G166</f>
        <v>0</v>
      </c>
      <c r="H136" s="373">
        <f>Óvoda!H147+Étkeztetés!H166</f>
        <v>0</v>
      </c>
      <c r="I136" s="373">
        <f>Óvoda!I147+Étkeztetés!I166</f>
        <v>0</v>
      </c>
      <c r="J136" s="527">
        <f>Óvoda!J147+Étkeztetés!J166</f>
        <v>0</v>
      </c>
      <c r="K136" s="527">
        <f>Óvoda!K147+Étkeztetés!K166</f>
        <v>0</v>
      </c>
      <c r="L136" s="437">
        <f>Óvoda!L147+Étkeztetés!L166</f>
        <v>0</v>
      </c>
      <c r="M136" s="42">
        <f>Óvoda!P147+Étkeztetés!O166</f>
        <v>0</v>
      </c>
      <c r="N136" s="1">
        <f>Óvoda!Q147+Étkeztetés!P166</f>
        <v>0</v>
      </c>
      <c r="O136" s="1">
        <f>Óvoda!R147+Étkeztetés!Q166</f>
        <v>0</v>
      </c>
      <c r="P136" s="1">
        <f>Óvoda!S147+Étkeztetés!R166</f>
        <v>0</v>
      </c>
      <c r="Q136" s="79">
        <f>Óvoda!T147+Étkeztetés!S166</f>
        <v>0</v>
      </c>
      <c r="R136" s="500">
        <f>Óvoda!U147+Étkeztetés!T166</f>
        <v>0</v>
      </c>
      <c r="S136" s="489">
        <f>Óvoda!V147+Étkeztetés!U166</f>
        <v>0</v>
      </c>
      <c r="T136" s="414">
        <f>Óvoda!W147+Étkeztetés!V166</f>
        <v>0</v>
      </c>
      <c r="U136" s="1">
        <f>Óvoda!X147+Étkeztetés!W166</f>
        <v>0</v>
      </c>
      <c r="V136" s="79">
        <f>Óvoda!Y147+Étkeztetés!X166</f>
        <v>0</v>
      </c>
      <c r="W136" s="79">
        <f>Óvoda!Z147+Étkeztetés!Y166</f>
        <v>0</v>
      </c>
      <c r="X136" s="79">
        <f>Óvoda!AA147+Étkeztetés!Z166</f>
        <v>0</v>
      </c>
      <c r="Y136" s="44">
        <f>Óvoda!AB147+Étkeztetés!AA166</f>
        <v>0</v>
      </c>
      <c r="AA136" s="190"/>
    </row>
    <row r="137" spans="1:27" hidden="1" x14ac:dyDescent="0.25">
      <c r="B137" s="54"/>
      <c r="C137" s="2"/>
      <c r="D137" s="801" t="s">
        <v>360</v>
      </c>
      <c r="E137" s="801"/>
      <c r="F137" s="373">
        <f>Óvoda!F148+Étkeztetés!F167</f>
        <v>0</v>
      </c>
      <c r="G137" s="373">
        <f>Óvoda!G148+Étkeztetés!G167</f>
        <v>0</v>
      </c>
      <c r="H137" s="373">
        <f>Óvoda!H148+Étkeztetés!H167</f>
        <v>0</v>
      </c>
      <c r="I137" s="373">
        <f>Óvoda!I148+Étkeztetés!I167</f>
        <v>0</v>
      </c>
      <c r="J137" s="527">
        <f>Óvoda!J148+Étkeztetés!J167</f>
        <v>0</v>
      </c>
      <c r="K137" s="527">
        <f>Óvoda!K148+Étkeztetés!K167</f>
        <v>0</v>
      </c>
      <c r="L137" s="437">
        <f>Óvoda!L148+Étkeztetés!L167</f>
        <v>0</v>
      </c>
      <c r="M137" s="42">
        <f>Óvoda!P148+Étkeztetés!O167</f>
        <v>0</v>
      </c>
      <c r="N137" s="1">
        <f>Óvoda!Q148+Étkeztetés!P167</f>
        <v>0</v>
      </c>
      <c r="O137" s="1">
        <f>Óvoda!R148+Étkeztetés!Q167</f>
        <v>0</v>
      </c>
      <c r="P137" s="1">
        <f>Óvoda!S148+Étkeztetés!R167</f>
        <v>0</v>
      </c>
      <c r="Q137" s="79">
        <f>Óvoda!T148+Étkeztetés!S167</f>
        <v>0</v>
      </c>
      <c r="R137" s="500">
        <f>Óvoda!U148+Étkeztetés!T167</f>
        <v>0</v>
      </c>
      <c r="S137" s="489">
        <f>Óvoda!V148+Étkeztetés!U167</f>
        <v>0</v>
      </c>
      <c r="T137" s="414">
        <f>Óvoda!W148+Étkeztetés!V167</f>
        <v>0</v>
      </c>
      <c r="U137" s="1">
        <f>Óvoda!X148+Étkeztetés!W167</f>
        <v>0</v>
      </c>
      <c r="V137" s="79">
        <f>Óvoda!Y148+Étkeztetés!X167</f>
        <v>0</v>
      </c>
      <c r="W137" s="79">
        <f>Óvoda!Z148+Étkeztetés!Y167</f>
        <v>0</v>
      </c>
      <c r="X137" s="79">
        <f>Óvoda!AA148+Étkeztetés!Z167</f>
        <v>0</v>
      </c>
      <c r="Y137" s="44">
        <f>Óvoda!AB148+Étkeztetés!AA167</f>
        <v>0</v>
      </c>
      <c r="AA137" s="190"/>
    </row>
    <row r="138" spans="1:27" hidden="1" x14ac:dyDescent="0.25">
      <c r="B138" s="54"/>
      <c r="C138" s="2"/>
      <c r="D138" s="801" t="s">
        <v>361</v>
      </c>
      <c r="E138" s="801"/>
      <c r="F138" s="373">
        <f>Óvoda!F149+Étkeztetés!F168</f>
        <v>0</v>
      </c>
      <c r="G138" s="373">
        <f>Óvoda!G149+Étkeztetés!G168</f>
        <v>0</v>
      </c>
      <c r="H138" s="373">
        <f>Óvoda!H149+Étkeztetés!H168</f>
        <v>0</v>
      </c>
      <c r="I138" s="373">
        <f>Óvoda!I149+Étkeztetés!I168</f>
        <v>0</v>
      </c>
      <c r="J138" s="527">
        <f>Óvoda!J149+Étkeztetés!J168</f>
        <v>0</v>
      </c>
      <c r="K138" s="527">
        <f>Óvoda!K149+Étkeztetés!K168</f>
        <v>0</v>
      </c>
      <c r="L138" s="437">
        <f>Óvoda!L149+Étkeztetés!L168</f>
        <v>0</v>
      </c>
      <c r="M138" s="42">
        <f>Óvoda!P149+Étkeztetés!O168</f>
        <v>0</v>
      </c>
      <c r="N138" s="1">
        <f>Óvoda!Q149+Étkeztetés!P168</f>
        <v>0</v>
      </c>
      <c r="O138" s="1">
        <f>Óvoda!R149+Étkeztetés!Q168</f>
        <v>0</v>
      </c>
      <c r="P138" s="1">
        <f>Óvoda!S149+Étkeztetés!R168</f>
        <v>0</v>
      </c>
      <c r="Q138" s="79">
        <f>Óvoda!T149+Étkeztetés!S168</f>
        <v>0</v>
      </c>
      <c r="R138" s="500">
        <f>Óvoda!U149+Étkeztetés!T168</f>
        <v>0</v>
      </c>
      <c r="S138" s="489">
        <f>Óvoda!V149+Étkeztetés!U168</f>
        <v>0</v>
      </c>
      <c r="T138" s="414">
        <f>Óvoda!W149+Étkeztetés!V168</f>
        <v>0</v>
      </c>
      <c r="U138" s="1">
        <f>Óvoda!X149+Étkeztetés!W168</f>
        <v>0</v>
      </c>
      <c r="V138" s="79">
        <f>Óvoda!Y149+Étkeztetés!X168</f>
        <v>0</v>
      </c>
      <c r="W138" s="79">
        <f>Óvoda!Z149+Étkeztetés!Y168</f>
        <v>0</v>
      </c>
      <c r="X138" s="79">
        <f>Óvoda!AA149+Étkeztetés!Z168</f>
        <v>0</v>
      </c>
      <c r="Y138" s="44">
        <f>Óvoda!AB149+Étkeztetés!AA168</f>
        <v>0</v>
      </c>
      <c r="AA138" s="190"/>
    </row>
    <row r="139" spans="1:27" hidden="1" x14ac:dyDescent="0.25">
      <c r="B139" s="54"/>
      <c r="C139" s="2"/>
      <c r="D139" s="801" t="s">
        <v>362</v>
      </c>
      <c r="E139" s="801"/>
      <c r="F139" s="373">
        <f>Óvoda!F150+Étkeztetés!F169</f>
        <v>0</v>
      </c>
      <c r="G139" s="373">
        <f>Óvoda!G150+Étkeztetés!G169</f>
        <v>0</v>
      </c>
      <c r="H139" s="373">
        <f>Óvoda!H150+Étkeztetés!H169</f>
        <v>0</v>
      </c>
      <c r="I139" s="373">
        <f>Óvoda!I150+Étkeztetés!I169</f>
        <v>0</v>
      </c>
      <c r="J139" s="527">
        <f>Óvoda!J150+Étkeztetés!J169</f>
        <v>0</v>
      </c>
      <c r="K139" s="527">
        <f>Óvoda!K150+Étkeztetés!K169</f>
        <v>0</v>
      </c>
      <c r="L139" s="437">
        <f>Óvoda!L150+Étkeztetés!L169</f>
        <v>0</v>
      </c>
      <c r="M139" s="42">
        <f>Óvoda!P150+Étkeztetés!O169</f>
        <v>0</v>
      </c>
      <c r="N139" s="1">
        <f>Óvoda!Q150+Étkeztetés!P169</f>
        <v>0</v>
      </c>
      <c r="O139" s="1">
        <f>Óvoda!R150+Étkeztetés!Q169</f>
        <v>0</v>
      </c>
      <c r="P139" s="1">
        <f>Óvoda!S150+Étkeztetés!R169</f>
        <v>0</v>
      </c>
      <c r="Q139" s="79">
        <f>Óvoda!T150+Étkeztetés!S169</f>
        <v>0</v>
      </c>
      <c r="R139" s="500">
        <f>Óvoda!U150+Étkeztetés!T169</f>
        <v>0</v>
      </c>
      <c r="S139" s="489">
        <f>Óvoda!V150+Étkeztetés!U169</f>
        <v>0</v>
      </c>
      <c r="T139" s="414">
        <f>Óvoda!W150+Étkeztetés!V169</f>
        <v>0</v>
      </c>
      <c r="U139" s="1">
        <f>Óvoda!X150+Étkeztetés!W169</f>
        <v>0</v>
      </c>
      <c r="V139" s="79">
        <f>Óvoda!Y150+Étkeztetés!X169</f>
        <v>0</v>
      </c>
      <c r="W139" s="79">
        <f>Óvoda!Z150+Étkeztetés!Y169</f>
        <v>0</v>
      </c>
      <c r="X139" s="79">
        <f>Óvoda!AA150+Étkeztetés!Z169</f>
        <v>0</v>
      </c>
      <c r="Y139" s="44">
        <f>Óvoda!AB150+Étkeztetés!AA169</f>
        <v>0</v>
      </c>
      <c r="AA139" s="190"/>
    </row>
    <row r="140" spans="1:27" hidden="1" x14ac:dyDescent="0.25">
      <c r="B140" s="54"/>
      <c r="C140" s="2"/>
      <c r="D140" s="801" t="s">
        <v>363</v>
      </c>
      <c r="E140" s="801"/>
      <c r="F140" s="373">
        <f>Óvoda!F151+Étkeztetés!F170</f>
        <v>0</v>
      </c>
      <c r="G140" s="373">
        <f>Óvoda!G151+Étkeztetés!G170</f>
        <v>0</v>
      </c>
      <c r="H140" s="373">
        <f>Óvoda!H151+Étkeztetés!H170</f>
        <v>0</v>
      </c>
      <c r="I140" s="373">
        <f>Óvoda!I151+Étkeztetés!I170</f>
        <v>0</v>
      </c>
      <c r="J140" s="527">
        <f>Óvoda!J151+Étkeztetés!J170</f>
        <v>0</v>
      </c>
      <c r="K140" s="527">
        <f>Óvoda!K151+Étkeztetés!K170</f>
        <v>0</v>
      </c>
      <c r="L140" s="437">
        <f>Óvoda!L151+Étkeztetés!L170</f>
        <v>0</v>
      </c>
      <c r="M140" s="42">
        <f>Óvoda!P151+Étkeztetés!O170</f>
        <v>0</v>
      </c>
      <c r="N140" s="1">
        <f>Óvoda!Q151+Étkeztetés!P170</f>
        <v>0</v>
      </c>
      <c r="O140" s="1">
        <f>Óvoda!R151+Étkeztetés!Q170</f>
        <v>0</v>
      </c>
      <c r="P140" s="1">
        <f>Óvoda!S151+Étkeztetés!R170</f>
        <v>0</v>
      </c>
      <c r="Q140" s="79">
        <f>Óvoda!T151+Étkeztetés!S170</f>
        <v>0</v>
      </c>
      <c r="R140" s="500">
        <f>Óvoda!U151+Étkeztetés!T170</f>
        <v>0</v>
      </c>
      <c r="S140" s="489">
        <f>Óvoda!V151+Étkeztetés!U170</f>
        <v>0</v>
      </c>
      <c r="T140" s="414">
        <f>Óvoda!W151+Étkeztetés!V170</f>
        <v>0</v>
      </c>
      <c r="U140" s="1">
        <f>Óvoda!X151+Étkeztetés!W170</f>
        <v>0</v>
      </c>
      <c r="V140" s="79">
        <f>Óvoda!Y151+Étkeztetés!X170</f>
        <v>0</v>
      </c>
      <c r="W140" s="79">
        <f>Óvoda!Z151+Étkeztetés!Y170</f>
        <v>0</v>
      </c>
      <c r="X140" s="79">
        <f>Óvoda!AA151+Étkeztetés!Z170</f>
        <v>0</v>
      </c>
      <c r="Y140" s="44">
        <f>Óvoda!AB151+Étkeztetés!AA170</f>
        <v>0</v>
      </c>
      <c r="AA140" s="190"/>
    </row>
    <row r="141" spans="1:27" ht="25.5" hidden="1" customHeight="1" x14ac:dyDescent="0.25">
      <c r="B141" s="54"/>
      <c r="C141" s="2"/>
      <c r="D141" s="798" t="s">
        <v>536</v>
      </c>
      <c r="E141" s="798"/>
      <c r="F141" s="376">
        <f>Óvoda!F152+Étkeztetés!F171</f>
        <v>0</v>
      </c>
      <c r="G141" s="376">
        <f>Óvoda!G152+Étkeztetés!G171</f>
        <v>0</v>
      </c>
      <c r="H141" s="376">
        <f>Óvoda!H152+Étkeztetés!H171</f>
        <v>0</v>
      </c>
      <c r="I141" s="376">
        <f>Óvoda!I152+Étkeztetés!I171</f>
        <v>0</v>
      </c>
      <c r="J141" s="530">
        <f>Óvoda!J152+Étkeztetés!J171</f>
        <v>0</v>
      </c>
      <c r="K141" s="530">
        <f>Óvoda!K152+Étkeztetés!K171</f>
        <v>0</v>
      </c>
      <c r="L141" s="440">
        <f>Óvoda!L152+Étkeztetés!L171</f>
        <v>0</v>
      </c>
      <c r="M141" s="42">
        <f>Óvoda!P152+Étkeztetés!O171</f>
        <v>0</v>
      </c>
      <c r="N141" s="1">
        <f>Óvoda!Q152+Étkeztetés!P171</f>
        <v>0</v>
      </c>
      <c r="O141" s="1">
        <f>Óvoda!R152+Étkeztetés!Q171</f>
        <v>0</v>
      </c>
      <c r="P141" s="1">
        <f>Óvoda!S152+Étkeztetés!R171</f>
        <v>0</v>
      </c>
      <c r="Q141" s="79">
        <f>Óvoda!T152+Étkeztetés!S171</f>
        <v>0</v>
      </c>
      <c r="R141" s="500">
        <f>Óvoda!U152+Étkeztetés!T171</f>
        <v>0</v>
      </c>
      <c r="S141" s="489">
        <f>Óvoda!V152+Étkeztetés!U171</f>
        <v>0</v>
      </c>
      <c r="T141" s="414">
        <f>Óvoda!W152+Étkeztetés!V171</f>
        <v>0</v>
      </c>
      <c r="U141" s="1">
        <f>Óvoda!X152+Étkeztetés!W171</f>
        <v>0</v>
      </c>
      <c r="V141" s="79">
        <f>Óvoda!Y152+Étkeztetés!X171</f>
        <v>0</v>
      </c>
      <c r="W141" s="79">
        <f>Óvoda!Z152+Étkeztetés!Y171</f>
        <v>0</v>
      </c>
      <c r="X141" s="79">
        <f>Óvoda!AA152+Étkeztetés!Z171</f>
        <v>0</v>
      </c>
      <c r="Y141" s="44">
        <f>Óvoda!AB152+Étkeztetés!AA171</f>
        <v>0</v>
      </c>
      <c r="AA141" s="190"/>
    </row>
    <row r="142" spans="1:27" ht="25.5" hidden="1" customHeight="1" x14ac:dyDescent="0.25">
      <c r="B142" s="54"/>
      <c r="C142" s="2"/>
      <c r="D142" s="798" t="s">
        <v>539</v>
      </c>
      <c r="E142" s="798"/>
      <c r="F142" s="376">
        <f>Óvoda!F153+Étkeztetés!F172</f>
        <v>0</v>
      </c>
      <c r="G142" s="376">
        <f>Óvoda!G153+Étkeztetés!G172</f>
        <v>0</v>
      </c>
      <c r="H142" s="376">
        <f>Óvoda!H153+Étkeztetés!H172</f>
        <v>0</v>
      </c>
      <c r="I142" s="376">
        <f>Óvoda!I153+Étkeztetés!I172</f>
        <v>0</v>
      </c>
      <c r="J142" s="530">
        <f>Óvoda!J153+Étkeztetés!J172</f>
        <v>0</v>
      </c>
      <c r="K142" s="530">
        <f>Óvoda!K153+Étkeztetés!K172</f>
        <v>0</v>
      </c>
      <c r="L142" s="440">
        <f>Óvoda!L153+Étkeztetés!L172</f>
        <v>0</v>
      </c>
      <c r="M142" s="42">
        <f>Óvoda!P153+Étkeztetés!O172</f>
        <v>0</v>
      </c>
      <c r="N142" s="1">
        <f>Óvoda!Q153+Étkeztetés!P172</f>
        <v>0</v>
      </c>
      <c r="O142" s="1">
        <f>Óvoda!R153+Étkeztetés!Q172</f>
        <v>0</v>
      </c>
      <c r="P142" s="1">
        <f>Óvoda!S153+Étkeztetés!R172</f>
        <v>0</v>
      </c>
      <c r="Q142" s="79">
        <f>Óvoda!T153+Étkeztetés!S172</f>
        <v>0</v>
      </c>
      <c r="R142" s="500">
        <f>Óvoda!U153+Étkeztetés!T172</f>
        <v>0</v>
      </c>
      <c r="S142" s="489">
        <f>Óvoda!V153+Étkeztetés!U172</f>
        <v>0</v>
      </c>
      <c r="T142" s="414">
        <f>Óvoda!W153+Étkeztetés!V172</f>
        <v>0</v>
      </c>
      <c r="U142" s="1">
        <f>Óvoda!X153+Étkeztetés!W172</f>
        <v>0</v>
      </c>
      <c r="V142" s="79">
        <f>Óvoda!Y153+Étkeztetés!X172</f>
        <v>0</v>
      </c>
      <c r="W142" s="79">
        <f>Óvoda!Z153+Étkeztetés!Y172</f>
        <v>0</v>
      </c>
      <c r="X142" s="79">
        <f>Óvoda!AA153+Étkeztetés!Z172</f>
        <v>0</v>
      </c>
      <c r="Y142" s="44">
        <f>Óvoda!AB153+Étkeztetés!AA172</f>
        <v>0</v>
      </c>
      <c r="AA142" s="190"/>
    </row>
    <row r="143" spans="1:27" hidden="1" x14ac:dyDescent="0.25">
      <c r="B143" s="54"/>
      <c r="C143" s="2"/>
      <c r="D143" s="801" t="s">
        <v>365</v>
      </c>
      <c r="E143" s="801"/>
      <c r="F143" s="373">
        <f>Óvoda!F154+Étkeztetés!F173</f>
        <v>0</v>
      </c>
      <c r="G143" s="373">
        <f>Óvoda!G154+Étkeztetés!G173</f>
        <v>0</v>
      </c>
      <c r="H143" s="373">
        <f>Óvoda!H154+Étkeztetés!H173</f>
        <v>0</v>
      </c>
      <c r="I143" s="373">
        <f>Óvoda!I154+Étkeztetés!I173</f>
        <v>0</v>
      </c>
      <c r="J143" s="527">
        <f>Óvoda!J154+Étkeztetés!J173</f>
        <v>0</v>
      </c>
      <c r="K143" s="527">
        <f>Óvoda!K154+Étkeztetés!K173</f>
        <v>0</v>
      </c>
      <c r="L143" s="437">
        <f>Óvoda!L154+Étkeztetés!L173</f>
        <v>0</v>
      </c>
      <c r="M143" s="42">
        <f>Óvoda!P154+Étkeztetés!O173</f>
        <v>0</v>
      </c>
      <c r="N143" s="1">
        <f>Óvoda!Q154+Étkeztetés!P173</f>
        <v>0</v>
      </c>
      <c r="O143" s="1">
        <f>Óvoda!R154+Étkeztetés!Q173</f>
        <v>0</v>
      </c>
      <c r="P143" s="1">
        <f>Óvoda!S154+Étkeztetés!R173</f>
        <v>0</v>
      </c>
      <c r="Q143" s="79">
        <f>Óvoda!T154+Étkeztetés!S173</f>
        <v>0</v>
      </c>
      <c r="R143" s="500">
        <f>Óvoda!U154+Étkeztetés!T173</f>
        <v>0</v>
      </c>
      <c r="S143" s="489">
        <f>Óvoda!V154+Étkeztetés!U173</f>
        <v>0</v>
      </c>
      <c r="T143" s="414">
        <f>Óvoda!W154+Étkeztetés!V173</f>
        <v>0</v>
      </c>
      <c r="U143" s="1">
        <f>Óvoda!X154+Étkeztetés!W173</f>
        <v>0</v>
      </c>
      <c r="V143" s="79">
        <f>Óvoda!Y154+Étkeztetés!X173</f>
        <v>0</v>
      </c>
      <c r="W143" s="79">
        <f>Óvoda!Z154+Étkeztetés!Y173</f>
        <v>0</v>
      </c>
      <c r="X143" s="79">
        <f>Óvoda!AA154+Étkeztetés!Z173</f>
        <v>0</v>
      </c>
      <c r="Y143" s="44">
        <f>Óvoda!AB154+Étkeztetés!AA173</f>
        <v>0</v>
      </c>
      <c r="AA143" s="190"/>
    </row>
    <row r="144" spans="1:27" ht="25.5" hidden="1" customHeight="1" x14ac:dyDescent="0.25">
      <c r="B144" s="54"/>
      <c r="C144" s="2"/>
      <c r="D144" s="798" t="s">
        <v>542</v>
      </c>
      <c r="E144" s="798"/>
      <c r="F144" s="376">
        <f>Óvoda!F155+Étkeztetés!F174</f>
        <v>0</v>
      </c>
      <c r="G144" s="376">
        <f>Óvoda!G155+Étkeztetés!G174</f>
        <v>0</v>
      </c>
      <c r="H144" s="376">
        <f>Óvoda!H155+Étkeztetés!H174</f>
        <v>0</v>
      </c>
      <c r="I144" s="376">
        <f>Óvoda!I155+Étkeztetés!I174</f>
        <v>0</v>
      </c>
      <c r="J144" s="530">
        <f>Óvoda!J155+Étkeztetés!J174</f>
        <v>0</v>
      </c>
      <c r="K144" s="530">
        <f>Óvoda!K155+Étkeztetés!K174</f>
        <v>0</v>
      </c>
      <c r="L144" s="440">
        <f>Óvoda!L155+Étkeztetés!L174</f>
        <v>0</v>
      </c>
      <c r="M144" s="42">
        <f>Óvoda!P155+Étkeztetés!O174</f>
        <v>0</v>
      </c>
      <c r="N144" s="1">
        <f>Óvoda!Q155+Étkeztetés!P174</f>
        <v>0</v>
      </c>
      <c r="O144" s="1">
        <f>Óvoda!R155+Étkeztetés!Q174</f>
        <v>0</v>
      </c>
      <c r="P144" s="1">
        <f>Óvoda!S155+Étkeztetés!R174</f>
        <v>0</v>
      </c>
      <c r="Q144" s="79">
        <f>Óvoda!T155+Étkeztetés!S174</f>
        <v>0</v>
      </c>
      <c r="R144" s="500">
        <f>Óvoda!U155+Étkeztetés!T174</f>
        <v>0</v>
      </c>
      <c r="S144" s="489">
        <f>Óvoda!V155+Étkeztetés!U174</f>
        <v>0</v>
      </c>
      <c r="T144" s="414">
        <f>Óvoda!W155+Étkeztetés!V174</f>
        <v>0</v>
      </c>
      <c r="U144" s="1">
        <f>Óvoda!X155+Étkeztetés!W174</f>
        <v>0</v>
      </c>
      <c r="V144" s="79">
        <f>Óvoda!Y155+Étkeztetés!X174</f>
        <v>0</v>
      </c>
      <c r="W144" s="79">
        <f>Óvoda!Z155+Étkeztetés!Y174</f>
        <v>0</v>
      </c>
      <c r="X144" s="79">
        <f>Óvoda!AA155+Étkeztetés!Z174</f>
        <v>0</v>
      </c>
      <c r="Y144" s="44">
        <f>Óvoda!AB155+Étkeztetés!AA174</f>
        <v>0</v>
      </c>
      <c r="AA144" s="190"/>
    </row>
    <row r="145" spans="1:27" hidden="1" x14ac:dyDescent="0.25">
      <c r="B145" s="54"/>
      <c r="C145" s="2"/>
      <c r="D145" s="801" t="s">
        <v>543</v>
      </c>
      <c r="E145" s="801"/>
      <c r="F145" s="373">
        <f>Óvoda!F156+Étkeztetés!F175</f>
        <v>0</v>
      </c>
      <c r="G145" s="373">
        <f>Óvoda!G156+Étkeztetés!G175</f>
        <v>0</v>
      </c>
      <c r="H145" s="373">
        <f>Óvoda!H156+Étkeztetés!H175</f>
        <v>0</v>
      </c>
      <c r="I145" s="373">
        <f>Óvoda!I156+Étkeztetés!I175</f>
        <v>0</v>
      </c>
      <c r="J145" s="527">
        <f>Óvoda!J156+Étkeztetés!J175</f>
        <v>0</v>
      </c>
      <c r="K145" s="527">
        <f>Óvoda!K156+Étkeztetés!K175</f>
        <v>0</v>
      </c>
      <c r="L145" s="437">
        <f>Óvoda!L156+Étkeztetés!L175</f>
        <v>0</v>
      </c>
      <c r="M145" s="42">
        <f>Óvoda!P156+Étkeztetés!O175</f>
        <v>0</v>
      </c>
      <c r="N145" s="1">
        <f>Óvoda!Q156+Étkeztetés!P175</f>
        <v>0</v>
      </c>
      <c r="O145" s="1">
        <f>Óvoda!R156+Étkeztetés!Q175</f>
        <v>0</v>
      </c>
      <c r="P145" s="1">
        <f>Óvoda!S156+Étkeztetés!R175</f>
        <v>0</v>
      </c>
      <c r="Q145" s="79">
        <f>Óvoda!T156+Étkeztetés!S175</f>
        <v>0</v>
      </c>
      <c r="R145" s="500">
        <f>Óvoda!U156+Étkeztetés!T175</f>
        <v>0</v>
      </c>
      <c r="S145" s="489">
        <f>Óvoda!V156+Étkeztetés!U175</f>
        <v>0</v>
      </c>
      <c r="T145" s="414">
        <f>Óvoda!W156+Étkeztetés!V175</f>
        <v>0</v>
      </c>
      <c r="U145" s="1">
        <f>Óvoda!X156+Étkeztetés!W175</f>
        <v>0</v>
      </c>
      <c r="V145" s="79">
        <f>Óvoda!Y156+Étkeztetés!X175</f>
        <v>0</v>
      </c>
      <c r="W145" s="79">
        <f>Óvoda!Z156+Étkeztetés!Y175</f>
        <v>0</v>
      </c>
      <c r="X145" s="79">
        <f>Óvoda!AA156+Étkeztetés!Z175</f>
        <v>0</v>
      </c>
      <c r="Y145" s="44">
        <f>Óvoda!AB156+Étkeztetés!AA175</f>
        <v>0</v>
      </c>
      <c r="AA145" s="190"/>
    </row>
    <row r="146" spans="1:27" s="41" customFormat="1" ht="15.75" hidden="1" thickBot="1" x14ac:dyDescent="0.3">
      <c r="A146" s="125" t="s">
        <v>243</v>
      </c>
      <c r="B146" s="134" t="s">
        <v>671</v>
      </c>
      <c r="C146" s="851" t="s">
        <v>244</v>
      </c>
      <c r="D146" s="852"/>
      <c r="E146" s="852"/>
      <c r="F146" s="378">
        <f>Óvoda!F157+Étkeztetés!F176</f>
        <v>0</v>
      </c>
      <c r="G146" s="378">
        <f>Óvoda!G157+Étkeztetés!G176</f>
        <v>0</v>
      </c>
      <c r="H146" s="378">
        <f>Óvoda!H157+Étkeztetés!H176</f>
        <v>0</v>
      </c>
      <c r="I146" s="378">
        <f>Óvoda!I157+Étkeztetés!I176</f>
        <v>0</v>
      </c>
      <c r="J146" s="532">
        <f>Óvoda!J157+Étkeztetés!J176</f>
        <v>0</v>
      </c>
      <c r="K146" s="532">
        <f>Óvoda!K157+Étkeztetés!K176</f>
        <v>0</v>
      </c>
      <c r="L146" s="442">
        <f>Óvoda!L157+Étkeztetés!L176</f>
        <v>0</v>
      </c>
      <c r="M146" s="111">
        <f>Óvoda!P157+Étkeztetés!O176</f>
        <v>0</v>
      </c>
      <c r="N146" s="109">
        <f>Óvoda!Q157+Étkeztetés!P176</f>
        <v>0</v>
      </c>
      <c r="O146" s="109">
        <f>Óvoda!R157+Étkeztetés!Q176</f>
        <v>0</v>
      </c>
      <c r="P146" s="109">
        <f>Óvoda!S157+Étkeztetés!R176</f>
        <v>0</v>
      </c>
      <c r="Q146" s="112">
        <f>Óvoda!T157+Étkeztetés!S176</f>
        <v>0</v>
      </c>
      <c r="R146" s="502">
        <f>Óvoda!U157+Étkeztetés!T176</f>
        <v>0</v>
      </c>
      <c r="S146" s="491">
        <f>Óvoda!V157+Étkeztetés!U176</f>
        <v>0</v>
      </c>
      <c r="T146" s="416">
        <f>Óvoda!W157+Étkeztetés!V176</f>
        <v>0</v>
      </c>
      <c r="U146" s="109">
        <f>Óvoda!X157+Étkeztetés!W176</f>
        <v>0</v>
      </c>
      <c r="V146" s="112">
        <f>Óvoda!Y157+Étkeztetés!X176</f>
        <v>0</v>
      </c>
      <c r="W146" s="112">
        <f>Óvoda!Z157+Étkeztetés!Y176</f>
        <v>0</v>
      </c>
      <c r="X146" s="112">
        <f>Óvoda!AA157+Étkeztetés!Z176</f>
        <v>0</v>
      </c>
      <c r="Y146" s="113">
        <f>Óvoda!AB157+Étkeztetés!AA176</f>
        <v>0</v>
      </c>
      <c r="AA146" s="190"/>
    </row>
    <row r="147" spans="1:27" ht="15.75" thickBot="1" x14ac:dyDescent="0.3">
      <c r="B147" s="98" t="s">
        <v>245</v>
      </c>
      <c r="C147" s="807" t="s">
        <v>246</v>
      </c>
      <c r="D147" s="808"/>
      <c r="E147" s="808"/>
      <c r="F147" s="369">
        <f>Óvoda!F158+Étkeztetés!F177</f>
        <v>227000</v>
      </c>
      <c r="G147" s="369">
        <f>Óvoda!G158+Étkeztetés!G177</f>
        <v>248070</v>
      </c>
      <c r="H147" s="369">
        <f>Óvoda!H158+Étkeztetés!H177</f>
        <v>248070</v>
      </c>
      <c r="I147" s="369">
        <f>Óvoda!I158+Étkeztetés!I177</f>
        <v>248070</v>
      </c>
      <c r="J147" s="523">
        <f>Óvoda!J158+Étkeztetés!J177</f>
        <v>1827898</v>
      </c>
      <c r="K147" s="523">
        <f>Óvoda!K158+Étkeztetés!K177</f>
        <v>2249687</v>
      </c>
      <c r="L147" s="431">
        <f>Óvoda!L158+Étkeztetés!L177</f>
        <v>1462314</v>
      </c>
      <c r="M147" s="87">
        <f>Óvoda!P158+Étkeztetés!O177</f>
        <v>0</v>
      </c>
      <c r="N147" s="85">
        <f>Óvoda!Q158+Étkeztetés!P177</f>
        <v>0</v>
      </c>
      <c r="O147" s="85">
        <f>Óvoda!R158+Étkeztetés!Q177</f>
        <v>0</v>
      </c>
      <c r="P147" s="85">
        <f>Óvoda!S158+Étkeztetés!R177</f>
        <v>0</v>
      </c>
      <c r="Q147" s="88">
        <f>Óvoda!T158+Étkeztetés!S177</f>
        <v>0</v>
      </c>
      <c r="R147" s="495">
        <f>Óvoda!U158+Étkeztetés!T177</f>
        <v>21070</v>
      </c>
      <c r="S147" s="484">
        <f>Óvoda!V158+Étkeztetés!U177</f>
        <v>21070</v>
      </c>
      <c r="T147" s="409">
        <f>Óvoda!W158+Étkeztetés!V177</f>
        <v>0</v>
      </c>
      <c r="U147" s="85">
        <f>Óvoda!X158+Étkeztetés!W177</f>
        <v>89415</v>
      </c>
      <c r="V147" s="88">
        <f>Óvoda!Y158+Étkeztetés!X177</f>
        <v>0</v>
      </c>
      <c r="W147" s="88">
        <f>Óvoda!Z158+Étkeztetés!Y177</f>
        <v>17189</v>
      </c>
      <c r="X147" s="88">
        <f>Óvoda!AA158+Étkeztetés!Z177</f>
        <v>944577</v>
      </c>
      <c r="Y147" s="89">
        <f>Óvoda!AB158+Étkeztetés!AA177</f>
        <v>390063</v>
      </c>
      <c r="AA147" s="190"/>
    </row>
    <row r="148" spans="1:27" s="18" customFormat="1" hidden="1" x14ac:dyDescent="0.25">
      <c r="A148" s="125" t="s">
        <v>247</v>
      </c>
      <c r="B148" s="114" t="s">
        <v>672</v>
      </c>
      <c r="C148" s="834" t="s">
        <v>248</v>
      </c>
      <c r="D148" s="835"/>
      <c r="E148" s="835"/>
      <c r="F148" s="364">
        <f>Óvoda!F159+Étkeztetés!F178</f>
        <v>0</v>
      </c>
      <c r="G148" s="364">
        <f>Óvoda!G159+Étkeztetés!G178</f>
        <v>0</v>
      </c>
      <c r="H148" s="364">
        <f>Óvoda!H159+Étkeztetés!H178</f>
        <v>0</v>
      </c>
      <c r="I148" s="364">
        <f>Óvoda!I159+Étkeztetés!I178</f>
        <v>0</v>
      </c>
      <c r="J148" s="518">
        <f>Óvoda!J159+Étkeztetés!J178</f>
        <v>0</v>
      </c>
      <c r="K148" s="518">
        <f>Óvoda!K159+Étkeztetés!K178</f>
        <v>0</v>
      </c>
      <c r="L148" s="426">
        <f>Óvoda!L159+Étkeztetés!L178</f>
        <v>0</v>
      </c>
      <c r="M148" s="95">
        <f>Óvoda!P159+Étkeztetés!O178</f>
        <v>0</v>
      </c>
      <c r="N148" s="93">
        <f>Óvoda!Q159+Étkeztetés!P178</f>
        <v>0</v>
      </c>
      <c r="O148" s="93">
        <f>Óvoda!R159+Étkeztetés!Q178</f>
        <v>0</v>
      </c>
      <c r="P148" s="93">
        <f>Óvoda!S159+Étkeztetés!R178</f>
        <v>0</v>
      </c>
      <c r="Q148" s="96">
        <f>Óvoda!T159+Étkeztetés!S178</f>
        <v>0</v>
      </c>
      <c r="R148" s="498">
        <f>Óvoda!U159+Étkeztetés!T178</f>
        <v>0</v>
      </c>
      <c r="S148" s="487">
        <f>Óvoda!V159+Étkeztetés!U178</f>
        <v>0</v>
      </c>
      <c r="T148" s="412">
        <f>Óvoda!W159+Étkeztetés!V178</f>
        <v>0</v>
      </c>
      <c r="U148" s="93">
        <f>Óvoda!X159+Étkeztetés!W178</f>
        <v>0</v>
      </c>
      <c r="V148" s="96">
        <f>Óvoda!Y159+Étkeztetés!X178</f>
        <v>0</v>
      </c>
      <c r="W148" s="96">
        <f>Óvoda!Z159+Étkeztetés!Y178</f>
        <v>0</v>
      </c>
      <c r="X148" s="96">
        <f>Óvoda!AA159+Étkeztetés!Z178</f>
        <v>0</v>
      </c>
      <c r="Y148" s="97">
        <f>Óvoda!AB159+Étkeztetés!AA178</f>
        <v>0</v>
      </c>
      <c r="AA148" s="190"/>
    </row>
    <row r="149" spans="1:27" s="18" customFormat="1" hidden="1" x14ac:dyDescent="0.25">
      <c r="A149" s="125" t="s">
        <v>249</v>
      </c>
      <c r="B149" s="90" t="s">
        <v>673</v>
      </c>
      <c r="C149" s="803" t="s">
        <v>250</v>
      </c>
      <c r="D149" s="804"/>
      <c r="E149" s="804"/>
      <c r="F149" s="366">
        <f>Óvoda!F160+Étkeztetés!F179</f>
        <v>0</v>
      </c>
      <c r="G149" s="366">
        <f>Óvoda!G160+Étkeztetés!G179</f>
        <v>0</v>
      </c>
      <c r="H149" s="366">
        <f>Óvoda!H160+Étkeztetés!H179</f>
        <v>0</v>
      </c>
      <c r="I149" s="366">
        <f>Óvoda!I160+Étkeztetés!I179</f>
        <v>0</v>
      </c>
      <c r="J149" s="520">
        <f>Óvoda!J160+Étkeztetés!J179</f>
        <v>0</v>
      </c>
      <c r="K149" s="520">
        <f>Óvoda!K160+Étkeztetés!K179</f>
        <v>0</v>
      </c>
      <c r="L149" s="428">
        <f>Óvoda!L160+Étkeztetés!L179</f>
        <v>0</v>
      </c>
      <c r="M149" s="95">
        <f>Óvoda!P160+Étkeztetés!O179</f>
        <v>0</v>
      </c>
      <c r="N149" s="93">
        <f>Óvoda!Q160+Étkeztetés!P179</f>
        <v>0</v>
      </c>
      <c r="O149" s="93">
        <f>Óvoda!R160+Étkeztetés!Q179</f>
        <v>0</v>
      </c>
      <c r="P149" s="93">
        <f>Óvoda!S160+Étkeztetés!R179</f>
        <v>0</v>
      </c>
      <c r="Q149" s="96">
        <f>Óvoda!T160+Étkeztetés!S179</f>
        <v>0</v>
      </c>
      <c r="R149" s="498">
        <f>Óvoda!U160+Étkeztetés!T179</f>
        <v>0</v>
      </c>
      <c r="S149" s="487">
        <f>Óvoda!V160+Étkeztetés!U179</f>
        <v>0</v>
      </c>
      <c r="T149" s="412">
        <f>Óvoda!W160+Étkeztetés!V179</f>
        <v>0</v>
      </c>
      <c r="U149" s="93">
        <f>Óvoda!X160+Étkeztetés!W179</f>
        <v>0</v>
      </c>
      <c r="V149" s="96">
        <f>Óvoda!Y160+Étkeztetés!X179</f>
        <v>0</v>
      </c>
      <c r="W149" s="96">
        <f>Óvoda!Z160+Étkeztetés!Y179</f>
        <v>0</v>
      </c>
      <c r="X149" s="96">
        <f>Óvoda!AA160+Étkeztetés!Z179</f>
        <v>0</v>
      </c>
      <c r="Y149" s="97">
        <f>Óvoda!AB160+Étkeztetés!AA179</f>
        <v>0</v>
      </c>
      <c r="AA149" s="190"/>
    </row>
    <row r="150" spans="1:27" hidden="1" x14ac:dyDescent="0.25">
      <c r="B150" s="54"/>
      <c r="C150" s="2"/>
      <c r="D150" s="801" t="s">
        <v>250</v>
      </c>
      <c r="E150" s="801"/>
      <c r="F150" s="373">
        <f>Óvoda!F161+Étkeztetés!F180</f>
        <v>0</v>
      </c>
      <c r="G150" s="373">
        <f>Óvoda!G161+Étkeztetés!G180</f>
        <v>0</v>
      </c>
      <c r="H150" s="373">
        <f>Óvoda!H161+Étkeztetés!H180</f>
        <v>0</v>
      </c>
      <c r="I150" s="373">
        <f>Óvoda!I161+Étkeztetés!I180</f>
        <v>0</v>
      </c>
      <c r="J150" s="527">
        <f>Óvoda!J161+Étkeztetés!J180</f>
        <v>0</v>
      </c>
      <c r="K150" s="527">
        <f>Óvoda!K161+Étkeztetés!K180</f>
        <v>0</v>
      </c>
      <c r="L150" s="437">
        <f>Óvoda!L161+Étkeztetés!L180</f>
        <v>0</v>
      </c>
      <c r="M150" s="42">
        <f>Óvoda!P161+Étkeztetés!O180</f>
        <v>0</v>
      </c>
      <c r="N150" s="1">
        <f>Óvoda!Q161+Étkeztetés!P180</f>
        <v>0</v>
      </c>
      <c r="O150" s="1">
        <f>Óvoda!R161+Étkeztetés!Q180</f>
        <v>0</v>
      </c>
      <c r="P150" s="1">
        <f>Óvoda!S161+Étkeztetés!R180</f>
        <v>0</v>
      </c>
      <c r="Q150" s="79">
        <f>Óvoda!T161+Étkeztetés!S180</f>
        <v>0</v>
      </c>
      <c r="R150" s="500">
        <f>Óvoda!U161+Étkeztetés!T180</f>
        <v>0</v>
      </c>
      <c r="S150" s="489">
        <f>Óvoda!V161+Étkeztetés!U180</f>
        <v>0</v>
      </c>
      <c r="T150" s="414">
        <f>Óvoda!W161+Étkeztetés!V180</f>
        <v>0</v>
      </c>
      <c r="U150" s="1">
        <f>Óvoda!X161+Étkeztetés!W180</f>
        <v>0</v>
      </c>
      <c r="V150" s="79">
        <f>Óvoda!Y161+Étkeztetés!X180</f>
        <v>0</v>
      </c>
      <c r="W150" s="79">
        <f>Óvoda!Z161+Étkeztetés!Y180</f>
        <v>0</v>
      </c>
      <c r="X150" s="79">
        <f>Óvoda!AA161+Étkeztetés!Z180</f>
        <v>0</v>
      </c>
      <c r="Y150" s="44">
        <f>Óvoda!AB161+Étkeztetés!AA180</f>
        <v>0</v>
      </c>
      <c r="AA150" s="190"/>
    </row>
    <row r="151" spans="1:27" hidden="1" x14ac:dyDescent="0.25">
      <c r="B151" s="54"/>
      <c r="C151" s="2"/>
      <c r="D151" s="801" t="s">
        <v>349</v>
      </c>
      <c r="E151" s="801"/>
      <c r="F151" s="373">
        <f>Óvoda!F162+Étkeztetés!F181</f>
        <v>0</v>
      </c>
      <c r="G151" s="373">
        <f>Óvoda!G162+Étkeztetés!G181</f>
        <v>0</v>
      </c>
      <c r="H151" s="373">
        <f>Óvoda!H162+Étkeztetés!H181</f>
        <v>0</v>
      </c>
      <c r="I151" s="373">
        <f>Óvoda!I162+Étkeztetés!I181</f>
        <v>0</v>
      </c>
      <c r="J151" s="527">
        <f>Óvoda!J162+Étkeztetés!J181</f>
        <v>0</v>
      </c>
      <c r="K151" s="527">
        <f>Óvoda!K162+Étkeztetés!K181</f>
        <v>0</v>
      </c>
      <c r="L151" s="437">
        <f>Óvoda!L162+Étkeztetés!L181</f>
        <v>0</v>
      </c>
      <c r="M151" s="42">
        <f>Óvoda!P162+Étkeztetés!O181</f>
        <v>0</v>
      </c>
      <c r="N151" s="1">
        <f>Óvoda!Q162+Étkeztetés!P181</f>
        <v>0</v>
      </c>
      <c r="O151" s="1">
        <f>Óvoda!R162+Étkeztetés!Q181</f>
        <v>0</v>
      </c>
      <c r="P151" s="1">
        <f>Óvoda!S162+Étkeztetés!R181</f>
        <v>0</v>
      </c>
      <c r="Q151" s="79">
        <f>Óvoda!T162+Étkeztetés!S181</f>
        <v>0</v>
      </c>
      <c r="R151" s="500">
        <f>Óvoda!U162+Étkeztetés!T181</f>
        <v>0</v>
      </c>
      <c r="S151" s="489">
        <f>Óvoda!V162+Étkeztetés!U181</f>
        <v>0</v>
      </c>
      <c r="T151" s="414">
        <f>Óvoda!W162+Étkeztetés!V181</f>
        <v>0</v>
      </c>
      <c r="U151" s="1">
        <f>Óvoda!X162+Étkeztetés!W181</f>
        <v>0</v>
      </c>
      <c r="V151" s="79">
        <f>Óvoda!Y162+Étkeztetés!X181</f>
        <v>0</v>
      </c>
      <c r="W151" s="79">
        <f>Óvoda!Z162+Étkeztetés!Y181</f>
        <v>0</v>
      </c>
      <c r="X151" s="79">
        <f>Óvoda!AA162+Étkeztetés!Z181</f>
        <v>0</v>
      </c>
      <c r="Y151" s="44">
        <f>Óvoda!AB162+Étkeztetés!AA181</f>
        <v>0</v>
      </c>
      <c r="AA151" s="190"/>
    </row>
    <row r="152" spans="1:27" s="18" customFormat="1" hidden="1" x14ac:dyDescent="0.25">
      <c r="A152" s="125" t="s">
        <v>251</v>
      </c>
      <c r="B152" s="90" t="s">
        <v>674</v>
      </c>
      <c r="C152" s="803" t="s">
        <v>252</v>
      </c>
      <c r="D152" s="804"/>
      <c r="E152" s="804"/>
      <c r="F152" s="366">
        <f>Óvoda!F163+Étkeztetés!F182</f>
        <v>0</v>
      </c>
      <c r="G152" s="366">
        <f>Óvoda!G163+Étkeztetés!G182</f>
        <v>0</v>
      </c>
      <c r="H152" s="366">
        <f>Óvoda!H163+Étkeztetés!H182</f>
        <v>0</v>
      </c>
      <c r="I152" s="366">
        <f>Óvoda!I163+Étkeztetés!I182</f>
        <v>0</v>
      </c>
      <c r="J152" s="520">
        <f>Óvoda!J163+Étkeztetés!J182</f>
        <v>0</v>
      </c>
      <c r="K152" s="520">
        <f>Óvoda!K163+Étkeztetés!K182</f>
        <v>0</v>
      </c>
      <c r="L152" s="428">
        <f>Óvoda!L163+Étkeztetés!L182</f>
        <v>0</v>
      </c>
      <c r="M152" s="95">
        <f>Óvoda!P163+Étkeztetés!O182</f>
        <v>0</v>
      </c>
      <c r="N152" s="93">
        <f>Óvoda!Q163+Étkeztetés!P182</f>
        <v>0</v>
      </c>
      <c r="O152" s="93">
        <f>Óvoda!R163+Étkeztetés!Q182</f>
        <v>0</v>
      </c>
      <c r="P152" s="93">
        <f>Óvoda!S163+Étkeztetés!R182</f>
        <v>0</v>
      </c>
      <c r="Q152" s="96">
        <f>Óvoda!T163+Étkeztetés!S182</f>
        <v>0</v>
      </c>
      <c r="R152" s="498">
        <f>Óvoda!U163+Étkeztetés!T182</f>
        <v>0</v>
      </c>
      <c r="S152" s="487">
        <f>Óvoda!V163+Étkeztetés!U182</f>
        <v>0</v>
      </c>
      <c r="T152" s="412">
        <f>Óvoda!W163+Étkeztetés!V182</f>
        <v>0</v>
      </c>
      <c r="U152" s="93">
        <f>Óvoda!X163+Étkeztetés!W182</f>
        <v>0</v>
      </c>
      <c r="V152" s="96">
        <f>Óvoda!Y163+Étkeztetés!X182</f>
        <v>0</v>
      </c>
      <c r="W152" s="96">
        <f>Óvoda!Z163+Étkeztetés!Y182</f>
        <v>0</v>
      </c>
      <c r="X152" s="96">
        <f>Óvoda!AA163+Étkeztetés!Z182</f>
        <v>0</v>
      </c>
      <c r="Y152" s="97">
        <f>Óvoda!AB163+Étkeztetés!AA182</f>
        <v>0</v>
      </c>
      <c r="AA152" s="190"/>
    </row>
    <row r="153" spans="1:27" s="18" customFormat="1" x14ac:dyDescent="0.25">
      <c r="A153" s="125" t="s">
        <v>253</v>
      </c>
      <c r="B153" s="90" t="s">
        <v>675</v>
      </c>
      <c r="C153" s="803" t="s">
        <v>254</v>
      </c>
      <c r="D153" s="804"/>
      <c r="E153" s="804"/>
      <c r="F153" s="366">
        <f>Óvoda!F164+Étkeztetés!F183</f>
        <v>178740</v>
      </c>
      <c r="G153" s="366">
        <f>Óvoda!G164+Étkeztetés!G183</f>
        <v>195330</v>
      </c>
      <c r="H153" s="366">
        <f>Óvoda!H164+Étkeztetés!H183</f>
        <v>195330</v>
      </c>
      <c r="I153" s="366">
        <f>Óvoda!I164+Étkeztetés!I183</f>
        <v>195330</v>
      </c>
      <c r="J153" s="520">
        <f>Óvoda!J164+Étkeztetés!J183</f>
        <v>1439386</v>
      </c>
      <c r="K153" s="520">
        <f>Óvoda!K164+Étkeztetés!K183</f>
        <v>1771405</v>
      </c>
      <c r="L153" s="428">
        <f>Óvoda!L164+Étkeztetés!L183</f>
        <v>1151428</v>
      </c>
      <c r="M153" s="95">
        <f>Óvoda!P164+Étkeztetés!O183</f>
        <v>0</v>
      </c>
      <c r="N153" s="93">
        <f>Óvoda!Q164+Étkeztetés!P183</f>
        <v>0</v>
      </c>
      <c r="O153" s="93">
        <f>Óvoda!R164+Étkeztetés!Q183</f>
        <v>0</v>
      </c>
      <c r="P153" s="93">
        <f>Óvoda!S164+Étkeztetés!R183</f>
        <v>0</v>
      </c>
      <c r="Q153" s="96">
        <f>Óvoda!T164+Étkeztetés!S183</f>
        <v>0</v>
      </c>
      <c r="R153" s="498">
        <f>Óvoda!U164+Étkeztetés!T183</f>
        <v>16591</v>
      </c>
      <c r="S153" s="487">
        <f>Óvoda!V164+Étkeztetés!U183</f>
        <v>16591</v>
      </c>
      <c r="T153" s="412">
        <f>Óvoda!W164+Étkeztetés!V183</f>
        <v>0</v>
      </c>
      <c r="U153" s="93">
        <f>Óvoda!X164+Étkeztetés!W183</f>
        <v>70405</v>
      </c>
      <c r="V153" s="96">
        <f>Óvoda!Y164+Étkeztetés!X183</f>
        <v>0</v>
      </c>
      <c r="W153" s="96">
        <f>Óvoda!Z164+Étkeztetés!Y183</f>
        <v>13535</v>
      </c>
      <c r="X153" s="96">
        <f>Óvoda!AA164+Étkeztetés!Z183</f>
        <v>743761</v>
      </c>
      <c r="Y153" s="97">
        <f>Óvoda!AB164+Étkeztetés!AA183</f>
        <v>307136</v>
      </c>
      <c r="AA153" s="190"/>
    </row>
    <row r="154" spans="1:27" s="18" customFormat="1" hidden="1" x14ac:dyDescent="0.25">
      <c r="A154" s="125" t="s">
        <v>255</v>
      </c>
      <c r="B154" s="90" t="s">
        <v>676</v>
      </c>
      <c r="C154" s="803" t="s">
        <v>256</v>
      </c>
      <c r="D154" s="804"/>
      <c r="E154" s="804"/>
      <c r="F154" s="366">
        <f>Óvoda!F165+Étkeztetés!F184</f>
        <v>0</v>
      </c>
      <c r="G154" s="366">
        <f>Óvoda!G165+Étkeztetés!G184</f>
        <v>0</v>
      </c>
      <c r="H154" s="366">
        <f>Óvoda!H165+Étkeztetés!H184</f>
        <v>0</v>
      </c>
      <c r="I154" s="366">
        <f>Óvoda!I165+Étkeztetés!I184</f>
        <v>0</v>
      </c>
      <c r="J154" s="520">
        <f>Óvoda!J165+Étkeztetés!J184</f>
        <v>0</v>
      </c>
      <c r="K154" s="520">
        <f>Óvoda!K165+Étkeztetés!K184</f>
        <v>0</v>
      </c>
      <c r="L154" s="428">
        <f>Óvoda!L165+Étkeztetés!L184</f>
        <v>0</v>
      </c>
      <c r="M154" s="95">
        <f>Óvoda!P165+Étkeztetés!O184</f>
        <v>0</v>
      </c>
      <c r="N154" s="93">
        <f>Óvoda!Q165+Étkeztetés!P184</f>
        <v>0</v>
      </c>
      <c r="O154" s="93">
        <f>Óvoda!R165+Étkeztetés!Q184</f>
        <v>0</v>
      </c>
      <c r="P154" s="93">
        <f>Óvoda!S165+Étkeztetés!R184</f>
        <v>0</v>
      </c>
      <c r="Q154" s="96">
        <f>Óvoda!T165+Étkeztetés!S184</f>
        <v>0</v>
      </c>
      <c r="R154" s="498">
        <f>Óvoda!U165+Étkeztetés!T184</f>
        <v>0</v>
      </c>
      <c r="S154" s="487">
        <f>Óvoda!V165+Étkeztetés!U184</f>
        <v>0</v>
      </c>
      <c r="T154" s="412">
        <f>Óvoda!W165+Étkeztetés!V184</f>
        <v>0</v>
      </c>
      <c r="U154" s="93">
        <f>Óvoda!X165+Étkeztetés!W184</f>
        <v>0</v>
      </c>
      <c r="V154" s="96">
        <f>Óvoda!Y165+Étkeztetés!X184</f>
        <v>0</v>
      </c>
      <c r="W154" s="96">
        <f>Óvoda!Z165+Étkeztetés!Y184</f>
        <v>0</v>
      </c>
      <c r="X154" s="96">
        <f>Óvoda!AA165+Étkeztetés!Z184</f>
        <v>0</v>
      </c>
      <c r="Y154" s="97">
        <f>Óvoda!AB165+Étkeztetés!AA184</f>
        <v>0</v>
      </c>
      <c r="AA154" s="190"/>
    </row>
    <row r="155" spans="1:27" s="18" customFormat="1" hidden="1" x14ac:dyDescent="0.25">
      <c r="A155" s="125" t="s">
        <v>257</v>
      </c>
      <c r="B155" s="90" t="s">
        <v>677</v>
      </c>
      <c r="C155" s="803" t="s">
        <v>258</v>
      </c>
      <c r="D155" s="804"/>
      <c r="E155" s="804"/>
      <c r="F155" s="366">
        <f>Óvoda!F166+Étkeztetés!F185</f>
        <v>0</v>
      </c>
      <c r="G155" s="366">
        <f>Óvoda!G166+Étkeztetés!G185</f>
        <v>0</v>
      </c>
      <c r="H155" s="366">
        <f>Óvoda!H166+Étkeztetés!H185</f>
        <v>0</v>
      </c>
      <c r="I155" s="366">
        <f>Óvoda!I166+Étkeztetés!I185</f>
        <v>0</v>
      </c>
      <c r="J155" s="520">
        <f>Óvoda!J166+Étkeztetés!J185</f>
        <v>0</v>
      </c>
      <c r="K155" s="520">
        <f>Óvoda!K166+Étkeztetés!K185</f>
        <v>0</v>
      </c>
      <c r="L155" s="428">
        <f>Óvoda!L166+Étkeztetés!L185</f>
        <v>0</v>
      </c>
      <c r="M155" s="95">
        <f>Óvoda!P166+Étkeztetés!O185</f>
        <v>0</v>
      </c>
      <c r="N155" s="93">
        <f>Óvoda!Q166+Étkeztetés!P185</f>
        <v>0</v>
      </c>
      <c r="O155" s="93">
        <f>Óvoda!R166+Étkeztetés!Q185</f>
        <v>0</v>
      </c>
      <c r="P155" s="93">
        <f>Óvoda!S166+Étkeztetés!R185</f>
        <v>0</v>
      </c>
      <c r="Q155" s="96">
        <f>Óvoda!T166+Étkeztetés!S185</f>
        <v>0</v>
      </c>
      <c r="R155" s="498">
        <f>Óvoda!U166+Étkeztetés!T185</f>
        <v>0</v>
      </c>
      <c r="S155" s="487">
        <f>Óvoda!V166+Étkeztetés!U185</f>
        <v>0</v>
      </c>
      <c r="T155" s="412">
        <f>Óvoda!W166+Étkeztetés!V185</f>
        <v>0</v>
      </c>
      <c r="U155" s="93">
        <f>Óvoda!X166+Étkeztetés!W185</f>
        <v>0</v>
      </c>
      <c r="V155" s="96">
        <f>Óvoda!Y166+Étkeztetés!X185</f>
        <v>0</v>
      </c>
      <c r="W155" s="96">
        <f>Óvoda!Z166+Étkeztetés!Y185</f>
        <v>0</v>
      </c>
      <c r="X155" s="96">
        <f>Óvoda!AA166+Étkeztetés!Z185</f>
        <v>0</v>
      </c>
      <c r="Y155" s="97">
        <f>Óvoda!AB166+Étkeztetés!AA185</f>
        <v>0</v>
      </c>
      <c r="AA155" s="190"/>
    </row>
    <row r="156" spans="1:27" s="18" customFormat="1" ht="15.75" thickBot="1" x14ac:dyDescent="0.3">
      <c r="A156" s="125" t="s">
        <v>259</v>
      </c>
      <c r="B156" s="124" t="s">
        <v>678</v>
      </c>
      <c r="C156" s="847" t="s">
        <v>260</v>
      </c>
      <c r="D156" s="848"/>
      <c r="E156" s="848"/>
      <c r="F156" s="379">
        <f>Óvoda!F167+Étkeztetés!F186</f>
        <v>48260</v>
      </c>
      <c r="G156" s="379">
        <f>Óvoda!G167+Étkeztetés!G186</f>
        <v>52740</v>
      </c>
      <c r="H156" s="379">
        <f>Óvoda!H167+Étkeztetés!H186</f>
        <v>52740</v>
      </c>
      <c r="I156" s="379">
        <f>Óvoda!I167+Étkeztetés!I186</f>
        <v>52740</v>
      </c>
      <c r="J156" s="533">
        <f>Óvoda!J167+Étkeztetés!J186</f>
        <v>388512</v>
      </c>
      <c r="K156" s="533">
        <f>Óvoda!K167+Étkeztetés!K186</f>
        <v>478282</v>
      </c>
      <c r="L156" s="443">
        <f>Óvoda!L167+Étkeztetés!L186</f>
        <v>310886</v>
      </c>
      <c r="M156" s="95">
        <f>Óvoda!P167+Étkeztetés!O186</f>
        <v>0</v>
      </c>
      <c r="N156" s="93">
        <f>Óvoda!Q167+Étkeztetés!P186</f>
        <v>0</v>
      </c>
      <c r="O156" s="93">
        <f>Óvoda!R167+Étkeztetés!Q186</f>
        <v>0</v>
      </c>
      <c r="P156" s="93">
        <f>Óvoda!S167+Étkeztetés!R186</f>
        <v>0</v>
      </c>
      <c r="Q156" s="96">
        <f>Óvoda!T167+Étkeztetés!S186</f>
        <v>0</v>
      </c>
      <c r="R156" s="498">
        <f>Óvoda!U167+Étkeztetés!T186</f>
        <v>4479</v>
      </c>
      <c r="S156" s="487">
        <f>Óvoda!V167+Étkeztetés!U186</f>
        <v>4479</v>
      </c>
      <c r="T156" s="412">
        <f>Óvoda!W167+Étkeztetés!V186</f>
        <v>0</v>
      </c>
      <c r="U156" s="93">
        <f>Óvoda!X167+Étkeztetés!W186</f>
        <v>19010</v>
      </c>
      <c r="V156" s="96">
        <f>Óvoda!Y167+Étkeztetés!X186</f>
        <v>0</v>
      </c>
      <c r="W156" s="96">
        <f>Óvoda!Z167+Étkeztetés!Y186</f>
        <v>3654</v>
      </c>
      <c r="X156" s="96">
        <f>Óvoda!AA167+Étkeztetés!Z186</f>
        <v>200816</v>
      </c>
      <c r="Y156" s="97">
        <f>Óvoda!AB167+Étkeztetés!AA186</f>
        <v>82927</v>
      </c>
      <c r="AA156" s="190"/>
    </row>
    <row r="157" spans="1:27" ht="15.75" thickBot="1" x14ac:dyDescent="0.3">
      <c r="B157" s="98" t="s">
        <v>261</v>
      </c>
      <c r="C157" s="807" t="s">
        <v>262</v>
      </c>
      <c r="D157" s="808"/>
      <c r="E157" s="808"/>
      <c r="F157" s="369">
        <f>Óvoda!F168+Étkeztetés!F187</f>
        <v>0</v>
      </c>
      <c r="G157" s="369">
        <f>Óvoda!G168+Étkeztetés!G187</f>
        <v>0</v>
      </c>
      <c r="H157" s="369">
        <f>Óvoda!H168+Étkeztetés!H187</f>
        <v>0</v>
      </c>
      <c r="I157" s="369">
        <f>Óvoda!I168+Étkeztetés!I187</f>
        <v>0</v>
      </c>
      <c r="J157" s="523">
        <f>Óvoda!J168+Étkeztetés!J187</f>
        <v>0</v>
      </c>
      <c r="K157" s="523">
        <f>Óvoda!K168+Étkeztetés!K187</f>
        <v>0</v>
      </c>
      <c r="L157" s="431">
        <f>Óvoda!L168+Étkeztetés!L187</f>
        <v>0</v>
      </c>
      <c r="M157" s="87">
        <f>Óvoda!P168+Étkeztetés!O187</f>
        <v>0</v>
      </c>
      <c r="N157" s="85">
        <f>Óvoda!Q168+Étkeztetés!P187</f>
        <v>0</v>
      </c>
      <c r="O157" s="85">
        <f>Óvoda!R168+Étkeztetés!Q187</f>
        <v>0</v>
      </c>
      <c r="P157" s="85">
        <f>Óvoda!S168+Étkeztetés!R187</f>
        <v>0</v>
      </c>
      <c r="Q157" s="88">
        <f>Óvoda!T168+Étkeztetés!S187</f>
        <v>0</v>
      </c>
      <c r="R157" s="495">
        <f>Óvoda!U168+Étkeztetés!T187</f>
        <v>0</v>
      </c>
      <c r="S157" s="484">
        <f>Óvoda!V168+Étkeztetés!U187</f>
        <v>0</v>
      </c>
      <c r="T157" s="409">
        <f>Óvoda!W168+Étkeztetés!V187</f>
        <v>0</v>
      </c>
      <c r="U157" s="85">
        <f>Óvoda!X168+Étkeztetés!W187</f>
        <v>0</v>
      </c>
      <c r="V157" s="88">
        <f>Óvoda!Y168+Étkeztetés!X187</f>
        <v>0</v>
      </c>
      <c r="W157" s="88">
        <f>Óvoda!Z168+Étkeztetés!Y187</f>
        <v>0</v>
      </c>
      <c r="X157" s="88">
        <f>Óvoda!AA168+Étkeztetés!Z187</f>
        <v>0</v>
      </c>
      <c r="Y157" s="89">
        <f>Óvoda!AB168+Étkeztetés!AA187</f>
        <v>0</v>
      </c>
      <c r="AA157" s="190"/>
    </row>
    <row r="158" spans="1:27" s="18" customFormat="1" hidden="1" x14ac:dyDescent="0.25">
      <c r="A158" s="125" t="s">
        <v>263</v>
      </c>
      <c r="B158" s="241" t="s">
        <v>679</v>
      </c>
      <c r="C158" s="849" t="s">
        <v>264</v>
      </c>
      <c r="D158" s="850"/>
      <c r="E158" s="850"/>
      <c r="F158" s="380">
        <f>Óvoda!F169+Étkeztetés!F188</f>
        <v>0</v>
      </c>
      <c r="G158" s="380">
        <f>Óvoda!G169+Étkeztetés!G188</f>
        <v>0</v>
      </c>
      <c r="H158" s="380">
        <f>Óvoda!H169+Étkeztetés!H188</f>
        <v>0</v>
      </c>
      <c r="I158" s="380">
        <f>Óvoda!I169+Étkeztetés!I188</f>
        <v>0</v>
      </c>
      <c r="J158" s="534">
        <f>Óvoda!J169+Étkeztetés!J188</f>
        <v>0</v>
      </c>
      <c r="K158" s="534">
        <f>Óvoda!K169+Étkeztetés!K188</f>
        <v>0</v>
      </c>
      <c r="L158" s="444">
        <f>Óvoda!L169+Étkeztetés!L188</f>
        <v>0</v>
      </c>
      <c r="M158" s="248">
        <f>Óvoda!P169+Étkeztetés!O188</f>
        <v>0</v>
      </c>
      <c r="N158" s="246">
        <f>Óvoda!Q169+Étkeztetés!P188</f>
        <v>0</v>
      </c>
      <c r="O158" s="246">
        <f>Óvoda!R169+Étkeztetés!Q188</f>
        <v>0</v>
      </c>
      <c r="P158" s="246">
        <f>Óvoda!S169+Étkeztetés!R188</f>
        <v>0</v>
      </c>
      <c r="Q158" s="247">
        <f>Óvoda!T169+Étkeztetés!S188</f>
        <v>0</v>
      </c>
      <c r="R158" s="503">
        <f>Óvoda!U169+Étkeztetés!T188</f>
        <v>0</v>
      </c>
      <c r="S158" s="492">
        <f>Óvoda!V169+Étkeztetés!U188</f>
        <v>0</v>
      </c>
      <c r="T158" s="417">
        <f>Óvoda!W169+Étkeztetés!V188</f>
        <v>0</v>
      </c>
      <c r="U158" s="246">
        <f>Óvoda!X169+Étkeztetés!W188</f>
        <v>0</v>
      </c>
      <c r="V158" s="247">
        <f>Óvoda!Y169+Étkeztetés!X188</f>
        <v>0</v>
      </c>
      <c r="W158" s="247">
        <f>Óvoda!Z169+Étkeztetés!Y188</f>
        <v>0</v>
      </c>
      <c r="X158" s="247">
        <f>Óvoda!AA169+Étkeztetés!Z188</f>
        <v>0</v>
      </c>
      <c r="Y158" s="249">
        <f>Óvoda!AB169+Étkeztetés!AA188</f>
        <v>0</v>
      </c>
      <c r="AA158" s="190"/>
    </row>
    <row r="159" spans="1:27" s="18" customFormat="1" hidden="1" x14ac:dyDescent="0.25">
      <c r="A159" s="125" t="s">
        <v>265</v>
      </c>
      <c r="B159" s="250" t="s">
        <v>680</v>
      </c>
      <c r="C159" s="843" t="s">
        <v>871</v>
      </c>
      <c r="D159" s="844"/>
      <c r="E159" s="844"/>
      <c r="F159" s="381">
        <f>Óvoda!F170+Étkeztetés!F189</f>
        <v>0</v>
      </c>
      <c r="G159" s="381">
        <f>Óvoda!G170+Étkeztetés!G189</f>
        <v>0</v>
      </c>
      <c r="H159" s="381">
        <f>Óvoda!H170+Étkeztetés!H189</f>
        <v>0</v>
      </c>
      <c r="I159" s="381">
        <f>Óvoda!I170+Étkeztetés!I189</f>
        <v>0</v>
      </c>
      <c r="J159" s="535">
        <f>Óvoda!J170+Étkeztetés!J189</f>
        <v>0</v>
      </c>
      <c r="K159" s="535">
        <f>Óvoda!K170+Étkeztetés!K189</f>
        <v>0</v>
      </c>
      <c r="L159" s="445">
        <f>Óvoda!L170+Étkeztetés!L189</f>
        <v>0</v>
      </c>
      <c r="M159" s="248">
        <f>Óvoda!P170+Étkeztetés!O189</f>
        <v>0</v>
      </c>
      <c r="N159" s="246">
        <f>Óvoda!Q170+Étkeztetés!P189</f>
        <v>0</v>
      </c>
      <c r="O159" s="246">
        <f>Óvoda!R170+Étkeztetés!Q189</f>
        <v>0</v>
      </c>
      <c r="P159" s="246">
        <f>Óvoda!S170+Étkeztetés!R189</f>
        <v>0</v>
      </c>
      <c r="Q159" s="247">
        <f>Óvoda!T170+Étkeztetés!S189</f>
        <v>0</v>
      </c>
      <c r="R159" s="503">
        <f>Óvoda!U170+Étkeztetés!T189</f>
        <v>0</v>
      </c>
      <c r="S159" s="492">
        <f>Óvoda!V170+Étkeztetés!U189</f>
        <v>0</v>
      </c>
      <c r="T159" s="417">
        <f>Óvoda!W170+Étkeztetés!V189</f>
        <v>0</v>
      </c>
      <c r="U159" s="246">
        <f>Óvoda!X170+Étkeztetés!W189</f>
        <v>0</v>
      </c>
      <c r="V159" s="247">
        <f>Óvoda!Y170+Étkeztetés!X189</f>
        <v>0</v>
      </c>
      <c r="W159" s="247">
        <f>Óvoda!Z170+Étkeztetés!Y189</f>
        <v>0</v>
      </c>
      <c r="X159" s="247">
        <f>Óvoda!AA170+Étkeztetés!Z189</f>
        <v>0</v>
      </c>
      <c r="Y159" s="249">
        <f>Óvoda!AB170+Étkeztetés!AA189</f>
        <v>0</v>
      </c>
      <c r="AA159" s="190"/>
    </row>
    <row r="160" spans="1:27" s="18" customFormat="1" hidden="1" x14ac:dyDescent="0.25">
      <c r="A160" s="125" t="s">
        <v>266</v>
      </c>
      <c r="B160" s="250" t="s">
        <v>681</v>
      </c>
      <c r="C160" s="843" t="s">
        <v>267</v>
      </c>
      <c r="D160" s="844"/>
      <c r="E160" s="844"/>
      <c r="F160" s="381">
        <f>Óvoda!F171+Étkeztetés!F190</f>
        <v>0</v>
      </c>
      <c r="G160" s="381">
        <f>Óvoda!G171+Étkeztetés!G190</f>
        <v>0</v>
      </c>
      <c r="H160" s="381">
        <f>Óvoda!H171+Étkeztetés!H190</f>
        <v>0</v>
      </c>
      <c r="I160" s="381">
        <f>Óvoda!I171+Étkeztetés!I190</f>
        <v>0</v>
      </c>
      <c r="J160" s="535">
        <f>Óvoda!J171+Étkeztetés!J190</f>
        <v>0</v>
      </c>
      <c r="K160" s="535">
        <f>Óvoda!K171+Étkeztetés!K190</f>
        <v>0</v>
      </c>
      <c r="L160" s="445">
        <f>Óvoda!L171+Étkeztetés!L190</f>
        <v>0</v>
      </c>
      <c r="M160" s="248">
        <f>Óvoda!P171+Étkeztetés!O190</f>
        <v>0</v>
      </c>
      <c r="N160" s="246">
        <f>Óvoda!Q171+Étkeztetés!P190</f>
        <v>0</v>
      </c>
      <c r="O160" s="246">
        <f>Óvoda!R171+Étkeztetés!Q190</f>
        <v>0</v>
      </c>
      <c r="P160" s="246">
        <f>Óvoda!S171+Étkeztetés!R190</f>
        <v>0</v>
      </c>
      <c r="Q160" s="247">
        <f>Óvoda!T171+Étkeztetés!S190</f>
        <v>0</v>
      </c>
      <c r="R160" s="503">
        <f>Óvoda!U171+Étkeztetés!T190</f>
        <v>0</v>
      </c>
      <c r="S160" s="492">
        <f>Óvoda!V171+Étkeztetés!U190</f>
        <v>0</v>
      </c>
      <c r="T160" s="417">
        <f>Óvoda!W171+Étkeztetés!V190</f>
        <v>0</v>
      </c>
      <c r="U160" s="246">
        <f>Óvoda!X171+Étkeztetés!W190</f>
        <v>0</v>
      </c>
      <c r="V160" s="247">
        <f>Óvoda!Y171+Étkeztetés!X190</f>
        <v>0</v>
      </c>
      <c r="W160" s="247">
        <f>Óvoda!Z171+Étkeztetés!Y190</f>
        <v>0</v>
      </c>
      <c r="X160" s="247">
        <f>Óvoda!AA171+Étkeztetés!Z190</f>
        <v>0</v>
      </c>
      <c r="Y160" s="249">
        <f>Óvoda!AB171+Étkeztetés!AA190</f>
        <v>0</v>
      </c>
      <c r="AA160" s="190"/>
    </row>
    <row r="161" spans="1:27" s="18" customFormat="1" ht="15.75" hidden="1" thickBot="1" x14ac:dyDescent="0.3">
      <c r="A161" s="125" t="s">
        <v>268</v>
      </c>
      <c r="B161" s="253" t="s">
        <v>682</v>
      </c>
      <c r="C161" s="845" t="s">
        <v>366</v>
      </c>
      <c r="D161" s="846"/>
      <c r="E161" s="846"/>
      <c r="F161" s="382">
        <f>Óvoda!F172+Étkeztetés!F191</f>
        <v>0</v>
      </c>
      <c r="G161" s="382">
        <f>Óvoda!G172+Étkeztetés!G191</f>
        <v>0</v>
      </c>
      <c r="H161" s="382">
        <f>Óvoda!H172+Étkeztetés!H191</f>
        <v>0</v>
      </c>
      <c r="I161" s="382">
        <f>Óvoda!I172+Étkeztetés!I191</f>
        <v>0</v>
      </c>
      <c r="J161" s="536">
        <f>Óvoda!J172+Étkeztetés!J191</f>
        <v>0</v>
      </c>
      <c r="K161" s="536">
        <f>Óvoda!K172+Étkeztetés!K191</f>
        <v>0</v>
      </c>
      <c r="L161" s="446">
        <f>Óvoda!L172+Étkeztetés!L191</f>
        <v>0</v>
      </c>
      <c r="M161" s="248">
        <f>Óvoda!P172+Étkeztetés!O191</f>
        <v>0</v>
      </c>
      <c r="N161" s="246">
        <f>Óvoda!Q172+Étkeztetés!P191</f>
        <v>0</v>
      </c>
      <c r="O161" s="246">
        <f>Óvoda!R172+Étkeztetés!Q191</f>
        <v>0</v>
      </c>
      <c r="P161" s="246">
        <f>Óvoda!S172+Étkeztetés!R191</f>
        <v>0</v>
      </c>
      <c r="Q161" s="247">
        <f>Óvoda!T172+Étkeztetés!S191</f>
        <v>0</v>
      </c>
      <c r="R161" s="503">
        <f>Óvoda!U172+Étkeztetés!T191</f>
        <v>0</v>
      </c>
      <c r="S161" s="492">
        <f>Óvoda!V172+Étkeztetés!U191</f>
        <v>0</v>
      </c>
      <c r="T161" s="417">
        <f>Óvoda!W172+Étkeztetés!V191</f>
        <v>0</v>
      </c>
      <c r="U161" s="246">
        <f>Óvoda!X172+Étkeztetés!W191</f>
        <v>0</v>
      </c>
      <c r="V161" s="247">
        <f>Óvoda!Y172+Étkeztetés!X191</f>
        <v>0</v>
      </c>
      <c r="W161" s="247">
        <f>Óvoda!Z172+Étkeztetés!Y191</f>
        <v>0</v>
      </c>
      <c r="X161" s="247">
        <f>Óvoda!AA172+Étkeztetés!Z191</f>
        <v>0</v>
      </c>
      <c r="Y161" s="249">
        <f>Óvoda!AB172+Étkeztetés!AA191</f>
        <v>0</v>
      </c>
      <c r="AA161" s="190"/>
    </row>
    <row r="162" spans="1:27" ht="15.75" thickBot="1" x14ac:dyDescent="0.3">
      <c r="B162" s="98" t="s">
        <v>269</v>
      </c>
      <c r="C162" s="807" t="s">
        <v>270</v>
      </c>
      <c r="D162" s="808"/>
      <c r="E162" s="808"/>
      <c r="F162" s="369">
        <f>Óvoda!F173+Étkeztetés!F192</f>
        <v>0</v>
      </c>
      <c r="G162" s="369">
        <f>Óvoda!G173+Étkeztetés!G192</f>
        <v>0</v>
      </c>
      <c r="H162" s="369">
        <f>Óvoda!H173+Étkeztetés!H192</f>
        <v>0</v>
      </c>
      <c r="I162" s="369">
        <f>Óvoda!I173+Étkeztetés!I192</f>
        <v>0</v>
      </c>
      <c r="J162" s="523">
        <f>Óvoda!J173+Étkeztetés!J192</f>
        <v>0</v>
      </c>
      <c r="K162" s="523">
        <f>Óvoda!K173+Étkeztetés!K192</f>
        <v>0</v>
      </c>
      <c r="L162" s="431">
        <f>Óvoda!L173+Étkeztetés!L192</f>
        <v>0</v>
      </c>
      <c r="M162" s="87">
        <f>Óvoda!P173+Étkeztetés!O192</f>
        <v>0</v>
      </c>
      <c r="N162" s="85">
        <f>Óvoda!Q173+Étkeztetés!P192</f>
        <v>0</v>
      </c>
      <c r="O162" s="85">
        <f>Óvoda!R173+Étkeztetés!Q192</f>
        <v>0</v>
      </c>
      <c r="P162" s="85">
        <f>Óvoda!S173+Étkeztetés!R192</f>
        <v>0</v>
      </c>
      <c r="Q162" s="88">
        <f>Óvoda!T173+Étkeztetés!S192</f>
        <v>0</v>
      </c>
      <c r="R162" s="495">
        <f>Óvoda!U173+Étkeztetés!T192</f>
        <v>0</v>
      </c>
      <c r="S162" s="484">
        <f>Óvoda!V173+Étkeztetés!U192</f>
        <v>0</v>
      </c>
      <c r="T162" s="409">
        <f>Óvoda!W173+Étkeztetés!V192</f>
        <v>0</v>
      </c>
      <c r="U162" s="85">
        <f>Óvoda!X173+Étkeztetés!W192</f>
        <v>0</v>
      </c>
      <c r="V162" s="88">
        <f>Óvoda!Y173+Étkeztetés!X192</f>
        <v>0</v>
      </c>
      <c r="W162" s="88">
        <f>Óvoda!Z173+Étkeztetés!Y192</f>
        <v>0</v>
      </c>
      <c r="X162" s="88">
        <f>Óvoda!AA173+Étkeztetés!Z192</f>
        <v>0</v>
      </c>
      <c r="Y162" s="89">
        <f>Óvoda!AB173+Étkeztetés!AA192</f>
        <v>0</v>
      </c>
      <c r="AA162" s="190"/>
    </row>
    <row r="163" spans="1:27" s="18" customFormat="1" ht="25.5" hidden="1" customHeight="1" x14ac:dyDescent="0.25">
      <c r="A163" s="125" t="s">
        <v>271</v>
      </c>
      <c r="B163" s="90" t="s">
        <v>683</v>
      </c>
      <c r="C163" s="796" t="s">
        <v>367</v>
      </c>
      <c r="D163" s="797"/>
      <c r="E163" s="797"/>
      <c r="F163" s="383">
        <f>Óvoda!F174+Étkeztetés!F193</f>
        <v>0</v>
      </c>
      <c r="G163" s="383">
        <f>Óvoda!G174+Étkeztetés!G193</f>
        <v>0</v>
      </c>
      <c r="H163" s="383">
        <f>Óvoda!H174+Étkeztetés!H193</f>
        <v>0</v>
      </c>
      <c r="I163" s="383">
        <f>Óvoda!I174+Étkeztetés!I193</f>
        <v>0</v>
      </c>
      <c r="J163" s="537">
        <f>Óvoda!J174+Étkeztetés!J193</f>
        <v>0</v>
      </c>
      <c r="K163" s="537">
        <f>Óvoda!K174+Étkeztetés!K193</f>
        <v>0</v>
      </c>
      <c r="L163" s="447">
        <f>Óvoda!L174+Étkeztetés!L193</f>
        <v>0</v>
      </c>
      <c r="M163" s="95">
        <f>Óvoda!P174+Étkeztetés!O193</f>
        <v>0</v>
      </c>
      <c r="N163" s="93">
        <f>Óvoda!Q174+Étkeztetés!P193</f>
        <v>0</v>
      </c>
      <c r="O163" s="93">
        <f>Óvoda!R174+Étkeztetés!Q193</f>
        <v>0</v>
      </c>
      <c r="P163" s="93">
        <f>Óvoda!S174+Étkeztetés!R193</f>
        <v>0</v>
      </c>
      <c r="Q163" s="96">
        <f>Óvoda!T174+Étkeztetés!S193</f>
        <v>0</v>
      </c>
      <c r="R163" s="498">
        <f>Óvoda!U174+Étkeztetés!T193</f>
        <v>0</v>
      </c>
      <c r="S163" s="487">
        <f>Óvoda!V174+Étkeztetés!U193</f>
        <v>0</v>
      </c>
      <c r="T163" s="412">
        <f>Óvoda!W174+Étkeztetés!V193</f>
        <v>0</v>
      </c>
      <c r="U163" s="93">
        <f>Óvoda!X174+Étkeztetés!W193</f>
        <v>0</v>
      </c>
      <c r="V163" s="96">
        <f>Óvoda!Y174+Étkeztetés!X193</f>
        <v>0</v>
      </c>
      <c r="W163" s="96">
        <f>Óvoda!Z174+Étkeztetés!Y193</f>
        <v>0</v>
      </c>
      <c r="X163" s="96">
        <f>Óvoda!AA174+Étkeztetés!Z193</f>
        <v>0</v>
      </c>
      <c r="Y163" s="97">
        <f>Óvoda!AB174+Étkeztetés!AA193</f>
        <v>0</v>
      </c>
      <c r="AA163" s="190"/>
    </row>
    <row r="164" spans="1:27" s="18" customFormat="1" ht="16.350000000000001" hidden="1" customHeight="1" x14ac:dyDescent="0.25">
      <c r="A164" s="125" t="s">
        <v>272</v>
      </c>
      <c r="B164" s="90" t="s">
        <v>684</v>
      </c>
      <c r="C164" s="841" t="s">
        <v>812</v>
      </c>
      <c r="D164" s="842"/>
      <c r="E164" s="842"/>
      <c r="F164" s="383">
        <f>Óvoda!F175+Étkeztetés!F194</f>
        <v>0</v>
      </c>
      <c r="G164" s="383">
        <f>Óvoda!G175+Étkeztetés!G194</f>
        <v>0</v>
      </c>
      <c r="H164" s="383">
        <f>Óvoda!H175+Étkeztetés!H194</f>
        <v>0</v>
      </c>
      <c r="I164" s="383">
        <f>Óvoda!I175+Étkeztetés!I194</f>
        <v>0</v>
      </c>
      <c r="J164" s="537">
        <f>Óvoda!J175+Étkeztetés!J194</f>
        <v>0</v>
      </c>
      <c r="K164" s="537">
        <f>Óvoda!K175+Étkeztetés!K194</f>
        <v>0</v>
      </c>
      <c r="L164" s="447">
        <f>Óvoda!L175+Étkeztetés!L194</f>
        <v>0</v>
      </c>
      <c r="M164" s="95">
        <f>Óvoda!P175+Étkeztetés!O194</f>
        <v>0</v>
      </c>
      <c r="N164" s="93">
        <f>Óvoda!Q175+Étkeztetés!P194</f>
        <v>0</v>
      </c>
      <c r="O164" s="93">
        <f>Óvoda!R175+Étkeztetés!Q194</f>
        <v>0</v>
      </c>
      <c r="P164" s="93">
        <f>Óvoda!S175+Étkeztetés!R194</f>
        <v>0</v>
      </c>
      <c r="Q164" s="96">
        <f>Óvoda!T175+Étkeztetés!S194</f>
        <v>0</v>
      </c>
      <c r="R164" s="498">
        <f>Óvoda!U175+Étkeztetés!T194</f>
        <v>0</v>
      </c>
      <c r="S164" s="487">
        <f>Óvoda!V175+Étkeztetés!U194</f>
        <v>0</v>
      </c>
      <c r="T164" s="412">
        <f>Óvoda!W175+Étkeztetés!V194</f>
        <v>0</v>
      </c>
      <c r="U164" s="93">
        <f>Óvoda!X175+Étkeztetés!W194</f>
        <v>0</v>
      </c>
      <c r="V164" s="96">
        <f>Óvoda!Y175+Étkeztetés!X194</f>
        <v>0</v>
      </c>
      <c r="W164" s="96">
        <f>Óvoda!Z175+Étkeztetés!Y194</f>
        <v>0</v>
      </c>
      <c r="X164" s="96">
        <f>Óvoda!AA175+Étkeztetés!Z194</f>
        <v>0</v>
      </c>
      <c r="Y164" s="97">
        <f>Óvoda!AB175+Étkeztetés!AA194</f>
        <v>0</v>
      </c>
      <c r="AA164" s="190"/>
    </row>
    <row r="165" spans="1:27" hidden="1" x14ac:dyDescent="0.25">
      <c r="B165" s="54"/>
      <c r="C165" s="2"/>
      <c r="D165" s="801" t="s">
        <v>813</v>
      </c>
      <c r="E165" s="801"/>
      <c r="F165" s="373">
        <f>Óvoda!F176+Étkeztetés!F195</f>
        <v>0</v>
      </c>
      <c r="G165" s="373">
        <f>Óvoda!G176+Étkeztetés!G195</f>
        <v>0</v>
      </c>
      <c r="H165" s="373">
        <f>Óvoda!H176+Étkeztetés!H195</f>
        <v>0</v>
      </c>
      <c r="I165" s="373">
        <f>Óvoda!I176+Étkeztetés!I195</f>
        <v>0</v>
      </c>
      <c r="J165" s="527">
        <f>Óvoda!J176+Étkeztetés!J195</f>
        <v>0</v>
      </c>
      <c r="K165" s="527">
        <f>Óvoda!K176+Étkeztetés!K195</f>
        <v>0</v>
      </c>
      <c r="L165" s="437">
        <f>Óvoda!L176+Étkeztetés!L195</f>
        <v>0</v>
      </c>
      <c r="M165" s="42">
        <f>Óvoda!P176+Étkeztetés!O195</f>
        <v>0</v>
      </c>
      <c r="N165" s="1">
        <f>Óvoda!Q176+Étkeztetés!P195</f>
        <v>0</v>
      </c>
      <c r="O165" s="1">
        <f>Óvoda!R176+Étkeztetés!Q195</f>
        <v>0</v>
      </c>
      <c r="P165" s="1">
        <f>Óvoda!S176+Étkeztetés!R195</f>
        <v>0</v>
      </c>
      <c r="Q165" s="79">
        <f>Óvoda!T176+Étkeztetés!S195</f>
        <v>0</v>
      </c>
      <c r="R165" s="500">
        <f>Óvoda!U176+Étkeztetés!T195</f>
        <v>0</v>
      </c>
      <c r="S165" s="489">
        <f>Óvoda!V176+Étkeztetés!U195</f>
        <v>0</v>
      </c>
      <c r="T165" s="414">
        <f>Óvoda!W176+Étkeztetés!V195</f>
        <v>0</v>
      </c>
      <c r="U165" s="1">
        <f>Óvoda!X176+Étkeztetés!W195</f>
        <v>0</v>
      </c>
      <c r="V165" s="79">
        <f>Óvoda!Y176+Étkeztetés!X195</f>
        <v>0</v>
      </c>
      <c r="W165" s="79">
        <f>Óvoda!Z176+Étkeztetés!Y195</f>
        <v>0</v>
      </c>
      <c r="X165" s="79">
        <f>Óvoda!AA176+Étkeztetés!Z195</f>
        <v>0</v>
      </c>
      <c r="Y165" s="44">
        <f>Óvoda!AB176+Étkeztetés!AA195</f>
        <v>0</v>
      </c>
      <c r="AA165" s="190"/>
    </row>
    <row r="166" spans="1:27" hidden="1" x14ac:dyDescent="0.25">
      <c r="B166" s="54"/>
      <c r="C166" s="2"/>
      <c r="D166" s="801" t="s">
        <v>814</v>
      </c>
      <c r="E166" s="801"/>
      <c r="F166" s="373">
        <f>Óvoda!F177+Étkeztetés!F196</f>
        <v>0</v>
      </c>
      <c r="G166" s="373">
        <f>Óvoda!G177+Étkeztetés!G196</f>
        <v>0</v>
      </c>
      <c r="H166" s="373">
        <f>Óvoda!H177+Étkeztetés!H196</f>
        <v>0</v>
      </c>
      <c r="I166" s="373">
        <f>Óvoda!I177+Étkeztetés!I196</f>
        <v>0</v>
      </c>
      <c r="J166" s="527">
        <f>Óvoda!J177+Étkeztetés!J196</f>
        <v>0</v>
      </c>
      <c r="K166" s="527">
        <f>Óvoda!K177+Étkeztetés!K196</f>
        <v>0</v>
      </c>
      <c r="L166" s="437">
        <f>Óvoda!L177+Étkeztetés!L196</f>
        <v>0</v>
      </c>
      <c r="M166" s="42">
        <f>Óvoda!P177+Étkeztetés!O196</f>
        <v>0</v>
      </c>
      <c r="N166" s="1">
        <f>Óvoda!Q177+Étkeztetés!P196</f>
        <v>0</v>
      </c>
      <c r="O166" s="1">
        <f>Óvoda!R177+Étkeztetés!Q196</f>
        <v>0</v>
      </c>
      <c r="P166" s="1">
        <f>Óvoda!S177+Étkeztetés!R196</f>
        <v>0</v>
      </c>
      <c r="Q166" s="79">
        <f>Óvoda!T177+Étkeztetés!S196</f>
        <v>0</v>
      </c>
      <c r="R166" s="500">
        <f>Óvoda!U177+Étkeztetés!T196</f>
        <v>0</v>
      </c>
      <c r="S166" s="489">
        <f>Óvoda!V177+Étkeztetés!U196</f>
        <v>0</v>
      </c>
      <c r="T166" s="414">
        <f>Óvoda!W177+Étkeztetés!V196</f>
        <v>0</v>
      </c>
      <c r="U166" s="1">
        <f>Óvoda!X177+Étkeztetés!W196</f>
        <v>0</v>
      </c>
      <c r="V166" s="79">
        <f>Óvoda!Y177+Étkeztetés!X196</f>
        <v>0</v>
      </c>
      <c r="W166" s="79">
        <f>Óvoda!Z177+Étkeztetés!Y196</f>
        <v>0</v>
      </c>
      <c r="X166" s="79">
        <f>Óvoda!AA177+Étkeztetés!Z196</f>
        <v>0</v>
      </c>
      <c r="Y166" s="44">
        <f>Óvoda!AB177+Étkeztetés!AA196</f>
        <v>0</v>
      </c>
      <c r="AA166" s="190"/>
    </row>
    <row r="167" spans="1:27" hidden="1" x14ac:dyDescent="0.25">
      <c r="B167" s="54"/>
      <c r="C167" s="2"/>
      <c r="D167" s="801" t="s">
        <v>545</v>
      </c>
      <c r="E167" s="801"/>
      <c r="F167" s="373">
        <f>Óvoda!F178+Étkeztetés!F197</f>
        <v>0</v>
      </c>
      <c r="G167" s="373">
        <f>Óvoda!G178+Étkeztetés!G197</f>
        <v>0</v>
      </c>
      <c r="H167" s="373">
        <f>Óvoda!H178+Étkeztetés!H197</f>
        <v>0</v>
      </c>
      <c r="I167" s="373">
        <f>Óvoda!I178+Étkeztetés!I197</f>
        <v>0</v>
      </c>
      <c r="J167" s="527">
        <f>Óvoda!J178+Étkeztetés!J197</f>
        <v>0</v>
      </c>
      <c r="K167" s="527">
        <f>Óvoda!K178+Étkeztetés!K197</f>
        <v>0</v>
      </c>
      <c r="L167" s="437">
        <f>Óvoda!L178+Étkeztetés!L197</f>
        <v>0</v>
      </c>
      <c r="M167" s="42">
        <f>Óvoda!P178+Étkeztetés!O197</f>
        <v>0</v>
      </c>
      <c r="N167" s="1">
        <f>Óvoda!Q178+Étkeztetés!P197</f>
        <v>0</v>
      </c>
      <c r="O167" s="1">
        <f>Óvoda!R178+Étkeztetés!Q197</f>
        <v>0</v>
      </c>
      <c r="P167" s="1">
        <f>Óvoda!S178+Étkeztetés!R197</f>
        <v>0</v>
      </c>
      <c r="Q167" s="79">
        <f>Óvoda!T178+Étkeztetés!S197</f>
        <v>0</v>
      </c>
      <c r="R167" s="500">
        <f>Óvoda!U178+Étkeztetés!T197</f>
        <v>0</v>
      </c>
      <c r="S167" s="489">
        <f>Óvoda!V178+Étkeztetés!U197</f>
        <v>0</v>
      </c>
      <c r="T167" s="414">
        <f>Óvoda!W178+Étkeztetés!V197</f>
        <v>0</v>
      </c>
      <c r="U167" s="1">
        <f>Óvoda!X178+Étkeztetés!W197</f>
        <v>0</v>
      </c>
      <c r="V167" s="79">
        <f>Óvoda!Y178+Étkeztetés!X197</f>
        <v>0</v>
      </c>
      <c r="W167" s="79">
        <f>Óvoda!Z178+Étkeztetés!Y197</f>
        <v>0</v>
      </c>
      <c r="X167" s="79">
        <f>Óvoda!AA178+Étkeztetés!Z197</f>
        <v>0</v>
      </c>
      <c r="Y167" s="44">
        <f>Óvoda!AB178+Étkeztetés!AA197</f>
        <v>0</v>
      </c>
      <c r="AA167" s="190"/>
    </row>
    <row r="168" spans="1:27" ht="25.5" hidden="1" customHeight="1" x14ac:dyDescent="0.25">
      <c r="B168" s="54"/>
      <c r="C168" s="2"/>
      <c r="D168" s="798" t="s">
        <v>548</v>
      </c>
      <c r="E168" s="798"/>
      <c r="F168" s="376">
        <f>Óvoda!F179+Étkeztetés!F198</f>
        <v>0</v>
      </c>
      <c r="G168" s="376">
        <f>Óvoda!G179+Étkeztetés!G198</f>
        <v>0</v>
      </c>
      <c r="H168" s="376">
        <f>Óvoda!H179+Étkeztetés!H198</f>
        <v>0</v>
      </c>
      <c r="I168" s="376">
        <f>Óvoda!I179+Étkeztetés!I198</f>
        <v>0</v>
      </c>
      <c r="J168" s="530">
        <f>Óvoda!J179+Étkeztetés!J198</f>
        <v>0</v>
      </c>
      <c r="K168" s="530">
        <f>Óvoda!K179+Étkeztetés!K198</f>
        <v>0</v>
      </c>
      <c r="L168" s="440">
        <f>Óvoda!L179+Étkeztetés!L198</f>
        <v>0</v>
      </c>
      <c r="M168" s="42">
        <f>Óvoda!P179+Étkeztetés!O198</f>
        <v>0</v>
      </c>
      <c r="N168" s="1">
        <f>Óvoda!Q179+Étkeztetés!P198</f>
        <v>0</v>
      </c>
      <c r="O168" s="1">
        <f>Óvoda!R179+Étkeztetés!Q198</f>
        <v>0</v>
      </c>
      <c r="P168" s="1">
        <f>Óvoda!S179+Étkeztetés!R198</f>
        <v>0</v>
      </c>
      <c r="Q168" s="79">
        <f>Óvoda!T179+Étkeztetés!S198</f>
        <v>0</v>
      </c>
      <c r="R168" s="500">
        <f>Óvoda!U179+Étkeztetés!T198</f>
        <v>0</v>
      </c>
      <c r="S168" s="489">
        <f>Óvoda!V179+Étkeztetés!U198</f>
        <v>0</v>
      </c>
      <c r="T168" s="414">
        <f>Óvoda!W179+Étkeztetés!V198</f>
        <v>0</v>
      </c>
      <c r="U168" s="1">
        <f>Óvoda!X179+Étkeztetés!W198</f>
        <v>0</v>
      </c>
      <c r="V168" s="79">
        <f>Óvoda!Y179+Étkeztetés!X198</f>
        <v>0</v>
      </c>
      <c r="W168" s="79">
        <f>Óvoda!Z179+Étkeztetés!Y198</f>
        <v>0</v>
      </c>
      <c r="X168" s="79">
        <f>Óvoda!AA179+Étkeztetés!Z198</f>
        <v>0</v>
      </c>
      <c r="Y168" s="44">
        <f>Óvoda!AB179+Étkeztetés!AA198</f>
        <v>0</v>
      </c>
      <c r="AA168" s="190"/>
    </row>
    <row r="169" spans="1:27" hidden="1" x14ac:dyDescent="0.25">
      <c r="B169" s="54"/>
      <c r="C169" s="2"/>
      <c r="D169" s="801" t="s">
        <v>550</v>
      </c>
      <c r="E169" s="801"/>
      <c r="F169" s="373">
        <f>Óvoda!F180+Étkeztetés!F199</f>
        <v>0</v>
      </c>
      <c r="G169" s="373">
        <f>Óvoda!G180+Étkeztetés!G199</f>
        <v>0</v>
      </c>
      <c r="H169" s="373">
        <f>Óvoda!H180+Étkeztetés!H199</f>
        <v>0</v>
      </c>
      <c r="I169" s="373">
        <f>Óvoda!I180+Étkeztetés!I199</f>
        <v>0</v>
      </c>
      <c r="J169" s="527">
        <f>Óvoda!J180+Étkeztetés!J199</f>
        <v>0</v>
      </c>
      <c r="K169" s="527">
        <f>Óvoda!K180+Étkeztetés!K199</f>
        <v>0</v>
      </c>
      <c r="L169" s="437">
        <f>Óvoda!L180+Étkeztetés!L199</f>
        <v>0</v>
      </c>
      <c r="M169" s="42">
        <f>Óvoda!P180+Étkeztetés!O199</f>
        <v>0</v>
      </c>
      <c r="N169" s="1">
        <f>Óvoda!Q180+Étkeztetés!P199</f>
        <v>0</v>
      </c>
      <c r="O169" s="1">
        <f>Óvoda!R180+Étkeztetés!Q199</f>
        <v>0</v>
      </c>
      <c r="P169" s="1">
        <f>Óvoda!S180+Étkeztetés!R199</f>
        <v>0</v>
      </c>
      <c r="Q169" s="79">
        <f>Óvoda!T180+Étkeztetés!S199</f>
        <v>0</v>
      </c>
      <c r="R169" s="500">
        <f>Óvoda!U180+Étkeztetés!T199</f>
        <v>0</v>
      </c>
      <c r="S169" s="489">
        <f>Óvoda!V180+Étkeztetés!U199</f>
        <v>0</v>
      </c>
      <c r="T169" s="414">
        <f>Óvoda!W180+Étkeztetés!V199</f>
        <v>0</v>
      </c>
      <c r="U169" s="1">
        <f>Óvoda!X180+Étkeztetés!W199</f>
        <v>0</v>
      </c>
      <c r="V169" s="79">
        <f>Óvoda!Y180+Étkeztetés!X199</f>
        <v>0</v>
      </c>
      <c r="W169" s="79">
        <f>Óvoda!Z180+Étkeztetés!Y199</f>
        <v>0</v>
      </c>
      <c r="X169" s="79">
        <f>Óvoda!AA180+Étkeztetés!Z199</f>
        <v>0</v>
      </c>
      <c r="Y169" s="44">
        <f>Óvoda!AB180+Étkeztetés!AA199</f>
        <v>0</v>
      </c>
      <c r="AA169" s="190"/>
    </row>
    <row r="170" spans="1:27" hidden="1" x14ac:dyDescent="0.25">
      <c r="B170" s="54"/>
      <c r="C170" s="2"/>
      <c r="D170" s="801" t="s">
        <v>551</v>
      </c>
      <c r="E170" s="801"/>
      <c r="F170" s="373">
        <f>Óvoda!F181+Étkeztetés!F200</f>
        <v>0</v>
      </c>
      <c r="G170" s="373">
        <f>Óvoda!G181+Étkeztetés!G200</f>
        <v>0</v>
      </c>
      <c r="H170" s="373">
        <f>Óvoda!H181+Étkeztetés!H200</f>
        <v>0</v>
      </c>
      <c r="I170" s="373">
        <f>Óvoda!I181+Étkeztetés!I200</f>
        <v>0</v>
      </c>
      <c r="J170" s="527">
        <f>Óvoda!J181+Étkeztetés!J200</f>
        <v>0</v>
      </c>
      <c r="K170" s="527">
        <f>Óvoda!K181+Étkeztetés!K200</f>
        <v>0</v>
      </c>
      <c r="L170" s="437">
        <f>Óvoda!L181+Étkeztetés!L200</f>
        <v>0</v>
      </c>
      <c r="M170" s="42">
        <f>Óvoda!P181+Étkeztetés!O200</f>
        <v>0</v>
      </c>
      <c r="N170" s="1">
        <f>Óvoda!Q181+Étkeztetés!P200</f>
        <v>0</v>
      </c>
      <c r="O170" s="1">
        <f>Óvoda!R181+Étkeztetés!Q200</f>
        <v>0</v>
      </c>
      <c r="P170" s="1">
        <f>Óvoda!S181+Étkeztetés!R200</f>
        <v>0</v>
      </c>
      <c r="Q170" s="79">
        <f>Óvoda!T181+Étkeztetés!S200</f>
        <v>0</v>
      </c>
      <c r="R170" s="500">
        <f>Óvoda!U181+Étkeztetés!T200</f>
        <v>0</v>
      </c>
      <c r="S170" s="489">
        <f>Óvoda!V181+Étkeztetés!U200</f>
        <v>0</v>
      </c>
      <c r="T170" s="414">
        <f>Óvoda!W181+Étkeztetés!V200</f>
        <v>0</v>
      </c>
      <c r="U170" s="1">
        <f>Óvoda!X181+Étkeztetés!W200</f>
        <v>0</v>
      </c>
      <c r="V170" s="79">
        <f>Óvoda!Y181+Étkeztetés!X200</f>
        <v>0</v>
      </c>
      <c r="W170" s="79">
        <f>Óvoda!Z181+Étkeztetés!Y200</f>
        <v>0</v>
      </c>
      <c r="X170" s="79">
        <f>Óvoda!AA181+Étkeztetés!Z200</f>
        <v>0</v>
      </c>
      <c r="Y170" s="44">
        <f>Óvoda!AB181+Étkeztetés!AA200</f>
        <v>0</v>
      </c>
      <c r="AA170" s="190"/>
    </row>
    <row r="171" spans="1:27" ht="25.5" hidden="1" customHeight="1" x14ac:dyDescent="0.25">
      <c r="B171" s="54"/>
      <c r="C171" s="2"/>
      <c r="D171" s="798" t="s">
        <v>555</v>
      </c>
      <c r="E171" s="798"/>
      <c r="F171" s="376">
        <f>Óvoda!F182+Étkeztetés!F201</f>
        <v>0</v>
      </c>
      <c r="G171" s="376">
        <f>Óvoda!G182+Étkeztetés!G201</f>
        <v>0</v>
      </c>
      <c r="H171" s="376">
        <f>Óvoda!H182+Étkeztetés!H201</f>
        <v>0</v>
      </c>
      <c r="I171" s="376">
        <f>Óvoda!I182+Étkeztetés!I201</f>
        <v>0</v>
      </c>
      <c r="J171" s="530">
        <f>Óvoda!J182+Étkeztetés!J201</f>
        <v>0</v>
      </c>
      <c r="K171" s="530">
        <f>Óvoda!K182+Étkeztetés!K201</f>
        <v>0</v>
      </c>
      <c r="L171" s="440">
        <f>Óvoda!L182+Étkeztetés!L201</f>
        <v>0</v>
      </c>
      <c r="M171" s="42">
        <f>Óvoda!P182+Étkeztetés!O201</f>
        <v>0</v>
      </c>
      <c r="N171" s="1">
        <f>Óvoda!Q182+Étkeztetés!P201</f>
        <v>0</v>
      </c>
      <c r="O171" s="1">
        <f>Óvoda!R182+Étkeztetés!Q201</f>
        <v>0</v>
      </c>
      <c r="P171" s="1">
        <f>Óvoda!S182+Étkeztetés!R201</f>
        <v>0</v>
      </c>
      <c r="Q171" s="79">
        <f>Óvoda!T182+Étkeztetés!S201</f>
        <v>0</v>
      </c>
      <c r="R171" s="500">
        <f>Óvoda!U182+Étkeztetés!T201</f>
        <v>0</v>
      </c>
      <c r="S171" s="489">
        <f>Óvoda!V182+Étkeztetés!U201</f>
        <v>0</v>
      </c>
      <c r="T171" s="414">
        <f>Óvoda!W182+Étkeztetés!V201</f>
        <v>0</v>
      </c>
      <c r="U171" s="1">
        <f>Óvoda!X182+Étkeztetés!W201</f>
        <v>0</v>
      </c>
      <c r="V171" s="79">
        <f>Óvoda!Y182+Étkeztetés!X201</f>
        <v>0</v>
      </c>
      <c r="W171" s="79">
        <f>Óvoda!Z182+Étkeztetés!Y201</f>
        <v>0</v>
      </c>
      <c r="X171" s="79">
        <f>Óvoda!AA182+Étkeztetés!Z201</f>
        <v>0</v>
      </c>
      <c r="Y171" s="44">
        <f>Óvoda!AB182+Étkeztetés!AA201</f>
        <v>0</v>
      </c>
      <c r="AA171" s="190"/>
    </row>
    <row r="172" spans="1:27" ht="25.5" hidden="1" customHeight="1" x14ac:dyDescent="0.25">
      <c r="B172" s="54"/>
      <c r="C172" s="2"/>
      <c r="D172" s="798" t="s">
        <v>558</v>
      </c>
      <c r="E172" s="798"/>
      <c r="F172" s="376">
        <f>Óvoda!F183+Étkeztetés!F202</f>
        <v>0</v>
      </c>
      <c r="G172" s="376">
        <f>Óvoda!G183+Étkeztetés!G202</f>
        <v>0</v>
      </c>
      <c r="H172" s="376">
        <f>Óvoda!H183+Étkeztetés!H202</f>
        <v>0</v>
      </c>
      <c r="I172" s="376">
        <f>Óvoda!I183+Étkeztetés!I202</f>
        <v>0</v>
      </c>
      <c r="J172" s="530">
        <f>Óvoda!J183+Étkeztetés!J202</f>
        <v>0</v>
      </c>
      <c r="K172" s="530">
        <f>Óvoda!K183+Étkeztetés!K202</f>
        <v>0</v>
      </c>
      <c r="L172" s="440">
        <f>Óvoda!L183+Étkeztetés!L202</f>
        <v>0</v>
      </c>
      <c r="M172" s="42">
        <f>Óvoda!P183+Étkeztetés!O202</f>
        <v>0</v>
      </c>
      <c r="N172" s="1">
        <f>Óvoda!Q183+Étkeztetés!P202</f>
        <v>0</v>
      </c>
      <c r="O172" s="1">
        <f>Óvoda!R183+Étkeztetés!Q202</f>
        <v>0</v>
      </c>
      <c r="P172" s="1">
        <f>Óvoda!S183+Étkeztetés!R202</f>
        <v>0</v>
      </c>
      <c r="Q172" s="79">
        <f>Óvoda!T183+Étkeztetés!S202</f>
        <v>0</v>
      </c>
      <c r="R172" s="500">
        <f>Óvoda!U183+Étkeztetés!T202</f>
        <v>0</v>
      </c>
      <c r="S172" s="489">
        <f>Óvoda!V183+Étkeztetés!U202</f>
        <v>0</v>
      </c>
      <c r="T172" s="414">
        <f>Óvoda!W183+Étkeztetés!V202</f>
        <v>0</v>
      </c>
      <c r="U172" s="1">
        <f>Óvoda!X183+Étkeztetés!W202</f>
        <v>0</v>
      </c>
      <c r="V172" s="79">
        <f>Óvoda!Y183+Étkeztetés!X202</f>
        <v>0</v>
      </c>
      <c r="W172" s="79">
        <f>Óvoda!Z183+Étkeztetés!Y202</f>
        <v>0</v>
      </c>
      <c r="X172" s="79">
        <f>Óvoda!AA183+Étkeztetés!Z202</f>
        <v>0</v>
      </c>
      <c r="Y172" s="44">
        <f>Óvoda!AB183+Étkeztetés!AA202</f>
        <v>0</v>
      </c>
      <c r="AA172" s="190"/>
    </row>
    <row r="173" spans="1:27" ht="25.5" hidden="1" customHeight="1" x14ac:dyDescent="0.25">
      <c r="B173" s="54"/>
      <c r="C173" s="2"/>
      <c r="D173" s="798" t="s">
        <v>560</v>
      </c>
      <c r="E173" s="798"/>
      <c r="F173" s="376">
        <f>Óvoda!F184+Étkeztetés!F203</f>
        <v>0</v>
      </c>
      <c r="G173" s="376">
        <f>Óvoda!G184+Étkeztetés!G203</f>
        <v>0</v>
      </c>
      <c r="H173" s="376">
        <f>Óvoda!H184+Étkeztetés!H203</f>
        <v>0</v>
      </c>
      <c r="I173" s="376">
        <f>Óvoda!I184+Étkeztetés!I203</f>
        <v>0</v>
      </c>
      <c r="J173" s="530">
        <f>Óvoda!J184+Étkeztetés!J203</f>
        <v>0</v>
      </c>
      <c r="K173" s="530">
        <f>Óvoda!K184+Étkeztetés!K203</f>
        <v>0</v>
      </c>
      <c r="L173" s="440">
        <f>Óvoda!L184+Étkeztetés!L203</f>
        <v>0</v>
      </c>
      <c r="M173" s="42">
        <f>Óvoda!P184+Étkeztetés!O203</f>
        <v>0</v>
      </c>
      <c r="N173" s="1">
        <f>Óvoda!Q184+Étkeztetés!P203</f>
        <v>0</v>
      </c>
      <c r="O173" s="1">
        <f>Óvoda!R184+Étkeztetés!Q203</f>
        <v>0</v>
      </c>
      <c r="P173" s="1">
        <f>Óvoda!S184+Étkeztetés!R203</f>
        <v>0</v>
      </c>
      <c r="Q173" s="79">
        <f>Óvoda!T184+Étkeztetés!S203</f>
        <v>0</v>
      </c>
      <c r="R173" s="500">
        <f>Óvoda!U184+Étkeztetés!T203</f>
        <v>0</v>
      </c>
      <c r="S173" s="489">
        <f>Óvoda!V184+Étkeztetés!U203</f>
        <v>0</v>
      </c>
      <c r="T173" s="414">
        <f>Óvoda!W184+Étkeztetés!V203</f>
        <v>0</v>
      </c>
      <c r="U173" s="1">
        <f>Óvoda!X184+Étkeztetés!W203</f>
        <v>0</v>
      </c>
      <c r="V173" s="79">
        <f>Óvoda!Y184+Étkeztetés!X203</f>
        <v>0</v>
      </c>
      <c r="W173" s="79">
        <f>Óvoda!Z184+Étkeztetés!Y203</f>
        <v>0</v>
      </c>
      <c r="X173" s="79">
        <f>Óvoda!AA184+Étkeztetés!Z203</f>
        <v>0</v>
      </c>
      <c r="Y173" s="44">
        <f>Óvoda!AB184+Étkeztetés!AA203</f>
        <v>0</v>
      </c>
      <c r="AA173" s="190"/>
    </row>
    <row r="174" spans="1:27" ht="25.5" hidden="1" customHeight="1" x14ac:dyDescent="0.25">
      <c r="B174" s="54"/>
      <c r="C174" s="2"/>
      <c r="D174" s="798" t="s">
        <v>563</v>
      </c>
      <c r="E174" s="798"/>
      <c r="F174" s="376">
        <f>Óvoda!F185+Étkeztetés!F204</f>
        <v>0</v>
      </c>
      <c r="G174" s="376">
        <f>Óvoda!G185+Étkeztetés!G204</f>
        <v>0</v>
      </c>
      <c r="H174" s="376">
        <f>Óvoda!H185+Étkeztetés!H204</f>
        <v>0</v>
      </c>
      <c r="I174" s="376">
        <f>Óvoda!I185+Étkeztetés!I204</f>
        <v>0</v>
      </c>
      <c r="J174" s="530">
        <f>Óvoda!J185+Étkeztetés!J204</f>
        <v>0</v>
      </c>
      <c r="K174" s="530">
        <f>Óvoda!K185+Étkeztetés!K204</f>
        <v>0</v>
      </c>
      <c r="L174" s="440">
        <f>Óvoda!L185+Étkeztetés!L204</f>
        <v>0</v>
      </c>
      <c r="M174" s="42">
        <f>Óvoda!P185+Étkeztetés!O204</f>
        <v>0</v>
      </c>
      <c r="N174" s="1">
        <f>Óvoda!Q185+Étkeztetés!P204</f>
        <v>0</v>
      </c>
      <c r="O174" s="1">
        <f>Óvoda!R185+Étkeztetés!Q204</f>
        <v>0</v>
      </c>
      <c r="P174" s="1">
        <f>Óvoda!S185+Étkeztetés!R204</f>
        <v>0</v>
      </c>
      <c r="Q174" s="79">
        <f>Óvoda!T185+Étkeztetés!S204</f>
        <v>0</v>
      </c>
      <c r="R174" s="500">
        <f>Óvoda!U185+Étkeztetés!T204</f>
        <v>0</v>
      </c>
      <c r="S174" s="489">
        <f>Óvoda!V185+Étkeztetés!U204</f>
        <v>0</v>
      </c>
      <c r="T174" s="414">
        <f>Óvoda!W185+Étkeztetés!V204</f>
        <v>0</v>
      </c>
      <c r="U174" s="1">
        <f>Óvoda!X185+Étkeztetés!W204</f>
        <v>0</v>
      </c>
      <c r="V174" s="79">
        <f>Óvoda!Y185+Étkeztetés!X204</f>
        <v>0</v>
      </c>
      <c r="W174" s="79">
        <f>Óvoda!Z185+Étkeztetés!Y204</f>
        <v>0</v>
      </c>
      <c r="X174" s="79">
        <f>Óvoda!AA185+Étkeztetés!Z204</f>
        <v>0</v>
      </c>
      <c r="Y174" s="44">
        <f>Óvoda!AB185+Étkeztetés!AA204</f>
        <v>0</v>
      </c>
      <c r="AA174" s="190"/>
    </row>
    <row r="175" spans="1:27" s="18" customFormat="1" ht="25.5" hidden="1" customHeight="1" x14ac:dyDescent="0.25">
      <c r="A175" s="128" t="s">
        <v>273</v>
      </c>
      <c r="B175" s="90" t="s">
        <v>685</v>
      </c>
      <c r="C175" s="841" t="s">
        <v>606</v>
      </c>
      <c r="D175" s="842"/>
      <c r="E175" s="842"/>
      <c r="F175" s="383">
        <f>Óvoda!F186+Étkeztetés!F205</f>
        <v>0</v>
      </c>
      <c r="G175" s="383">
        <f>Óvoda!G186+Étkeztetés!G205</f>
        <v>0</v>
      </c>
      <c r="H175" s="383">
        <f>Óvoda!H186+Étkeztetés!H205</f>
        <v>0</v>
      </c>
      <c r="I175" s="383">
        <f>Óvoda!I186+Étkeztetés!I205</f>
        <v>0</v>
      </c>
      <c r="J175" s="537">
        <f>Óvoda!J186+Étkeztetés!J205</f>
        <v>0</v>
      </c>
      <c r="K175" s="537">
        <f>Óvoda!K186+Étkeztetés!K205</f>
        <v>0</v>
      </c>
      <c r="L175" s="447">
        <f>Óvoda!L186+Étkeztetés!L205</f>
        <v>0</v>
      </c>
      <c r="M175" s="95">
        <f>Óvoda!P186+Étkeztetés!O205</f>
        <v>0</v>
      </c>
      <c r="N175" s="93">
        <f>Óvoda!Q186+Étkeztetés!P205</f>
        <v>0</v>
      </c>
      <c r="O175" s="93">
        <f>Óvoda!R186+Étkeztetés!Q205</f>
        <v>0</v>
      </c>
      <c r="P175" s="93">
        <f>Óvoda!S186+Étkeztetés!R205</f>
        <v>0</v>
      </c>
      <c r="Q175" s="96">
        <f>Óvoda!T186+Étkeztetés!S205</f>
        <v>0</v>
      </c>
      <c r="R175" s="498">
        <f>Óvoda!U186+Étkeztetés!T205</f>
        <v>0</v>
      </c>
      <c r="S175" s="487">
        <f>Óvoda!V186+Étkeztetés!U205</f>
        <v>0</v>
      </c>
      <c r="T175" s="412">
        <f>Óvoda!W186+Étkeztetés!V205</f>
        <v>0</v>
      </c>
      <c r="U175" s="93">
        <f>Óvoda!X186+Étkeztetés!W205</f>
        <v>0</v>
      </c>
      <c r="V175" s="96">
        <f>Óvoda!Y186+Étkeztetés!X205</f>
        <v>0</v>
      </c>
      <c r="W175" s="96">
        <f>Óvoda!Z186+Étkeztetés!Y205</f>
        <v>0</v>
      </c>
      <c r="X175" s="96">
        <f>Óvoda!AA186+Étkeztetés!Z205</f>
        <v>0</v>
      </c>
      <c r="Y175" s="97">
        <f>Óvoda!AB186+Étkeztetés!AA205</f>
        <v>0</v>
      </c>
      <c r="AA175" s="190"/>
    </row>
    <row r="176" spans="1:27" hidden="1" x14ac:dyDescent="0.25">
      <c r="B176" s="54"/>
      <c r="C176" s="2"/>
      <c r="D176" s="801" t="s">
        <v>815</v>
      </c>
      <c r="E176" s="801"/>
      <c r="F176" s="373">
        <f>Óvoda!F187+Étkeztetés!F206</f>
        <v>0</v>
      </c>
      <c r="G176" s="373">
        <f>Óvoda!G187+Étkeztetés!G206</f>
        <v>0</v>
      </c>
      <c r="H176" s="373">
        <f>Óvoda!H187+Étkeztetés!H206</f>
        <v>0</v>
      </c>
      <c r="I176" s="373">
        <f>Óvoda!I187+Étkeztetés!I206</f>
        <v>0</v>
      </c>
      <c r="J176" s="527">
        <f>Óvoda!J187+Étkeztetés!J206</f>
        <v>0</v>
      </c>
      <c r="K176" s="527">
        <f>Óvoda!K187+Étkeztetés!K206</f>
        <v>0</v>
      </c>
      <c r="L176" s="437">
        <f>Óvoda!L187+Étkeztetés!L206</f>
        <v>0</v>
      </c>
      <c r="M176" s="42">
        <f>Óvoda!P187+Étkeztetés!O206</f>
        <v>0</v>
      </c>
      <c r="N176" s="1">
        <f>Óvoda!Q187+Étkeztetés!P206</f>
        <v>0</v>
      </c>
      <c r="O176" s="1">
        <f>Óvoda!R187+Étkeztetés!Q206</f>
        <v>0</v>
      </c>
      <c r="P176" s="1">
        <f>Óvoda!S187+Étkeztetés!R206</f>
        <v>0</v>
      </c>
      <c r="Q176" s="79">
        <f>Óvoda!T187+Étkeztetés!S206</f>
        <v>0</v>
      </c>
      <c r="R176" s="500">
        <f>Óvoda!U187+Étkeztetés!T206</f>
        <v>0</v>
      </c>
      <c r="S176" s="489">
        <f>Óvoda!V187+Étkeztetés!U206</f>
        <v>0</v>
      </c>
      <c r="T176" s="414">
        <f>Óvoda!W187+Étkeztetés!V206</f>
        <v>0</v>
      </c>
      <c r="U176" s="1">
        <f>Óvoda!X187+Étkeztetés!W206</f>
        <v>0</v>
      </c>
      <c r="V176" s="79">
        <f>Óvoda!Y187+Étkeztetés!X206</f>
        <v>0</v>
      </c>
      <c r="W176" s="79">
        <f>Óvoda!Z187+Étkeztetés!Y206</f>
        <v>0</v>
      </c>
      <c r="X176" s="79">
        <f>Óvoda!AA187+Étkeztetés!Z206</f>
        <v>0</v>
      </c>
      <c r="Y176" s="44">
        <f>Óvoda!AB187+Étkeztetés!AA206</f>
        <v>0</v>
      </c>
      <c r="AA176" s="190"/>
    </row>
    <row r="177" spans="1:27" hidden="1" x14ac:dyDescent="0.25">
      <c r="B177" s="54"/>
      <c r="C177" s="2"/>
      <c r="D177" s="801" t="s">
        <v>816</v>
      </c>
      <c r="E177" s="801"/>
      <c r="F177" s="373">
        <f>Óvoda!F188+Étkeztetés!F207</f>
        <v>0</v>
      </c>
      <c r="G177" s="373">
        <f>Óvoda!G188+Étkeztetés!G207</f>
        <v>0</v>
      </c>
      <c r="H177" s="373">
        <f>Óvoda!H188+Étkeztetés!H207</f>
        <v>0</v>
      </c>
      <c r="I177" s="373">
        <f>Óvoda!I188+Étkeztetés!I207</f>
        <v>0</v>
      </c>
      <c r="J177" s="527">
        <f>Óvoda!J188+Étkeztetés!J207</f>
        <v>0</v>
      </c>
      <c r="K177" s="527">
        <f>Óvoda!K188+Étkeztetés!K207</f>
        <v>0</v>
      </c>
      <c r="L177" s="437">
        <f>Óvoda!L188+Étkeztetés!L207</f>
        <v>0</v>
      </c>
      <c r="M177" s="42">
        <f>Óvoda!P188+Étkeztetés!O207</f>
        <v>0</v>
      </c>
      <c r="N177" s="1">
        <f>Óvoda!Q188+Étkeztetés!P207</f>
        <v>0</v>
      </c>
      <c r="O177" s="1">
        <f>Óvoda!R188+Étkeztetés!Q207</f>
        <v>0</v>
      </c>
      <c r="P177" s="1">
        <f>Óvoda!S188+Étkeztetés!R207</f>
        <v>0</v>
      </c>
      <c r="Q177" s="79">
        <f>Óvoda!T188+Étkeztetés!S207</f>
        <v>0</v>
      </c>
      <c r="R177" s="500">
        <f>Óvoda!U188+Étkeztetés!T207</f>
        <v>0</v>
      </c>
      <c r="S177" s="489">
        <f>Óvoda!V188+Étkeztetés!U207</f>
        <v>0</v>
      </c>
      <c r="T177" s="414">
        <f>Óvoda!W188+Étkeztetés!V207</f>
        <v>0</v>
      </c>
      <c r="U177" s="1">
        <f>Óvoda!X188+Étkeztetés!W207</f>
        <v>0</v>
      </c>
      <c r="V177" s="79">
        <f>Óvoda!Y188+Étkeztetés!X207</f>
        <v>0</v>
      </c>
      <c r="W177" s="79">
        <f>Óvoda!Z188+Étkeztetés!Y207</f>
        <v>0</v>
      </c>
      <c r="X177" s="79">
        <f>Óvoda!AA188+Étkeztetés!Z207</f>
        <v>0</v>
      </c>
      <c r="Y177" s="44">
        <f>Óvoda!AB188+Étkeztetés!AA207</f>
        <v>0</v>
      </c>
      <c r="AA177" s="190"/>
    </row>
    <row r="178" spans="1:27" hidden="1" x14ac:dyDescent="0.25">
      <c r="B178" s="54"/>
      <c r="C178" s="2"/>
      <c r="D178" s="801" t="s">
        <v>546</v>
      </c>
      <c r="E178" s="801"/>
      <c r="F178" s="373">
        <f>Óvoda!F189+Étkeztetés!F208</f>
        <v>0</v>
      </c>
      <c r="G178" s="373">
        <f>Óvoda!G189+Étkeztetés!G208</f>
        <v>0</v>
      </c>
      <c r="H178" s="373">
        <f>Óvoda!H189+Étkeztetés!H208</f>
        <v>0</v>
      </c>
      <c r="I178" s="373">
        <f>Óvoda!I189+Étkeztetés!I208</f>
        <v>0</v>
      </c>
      <c r="J178" s="527">
        <f>Óvoda!J189+Étkeztetés!J208</f>
        <v>0</v>
      </c>
      <c r="K178" s="527">
        <f>Óvoda!K189+Étkeztetés!K208</f>
        <v>0</v>
      </c>
      <c r="L178" s="437">
        <f>Óvoda!L189+Étkeztetés!L208</f>
        <v>0</v>
      </c>
      <c r="M178" s="42">
        <f>Óvoda!P189+Étkeztetés!O208</f>
        <v>0</v>
      </c>
      <c r="N178" s="1">
        <f>Óvoda!Q189+Étkeztetés!P208</f>
        <v>0</v>
      </c>
      <c r="O178" s="1">
        <f>Óvoda!R189+Étkeztetés!Q208</f>
        <v>0</v>
      </c>
      <c r="P178" s="1">
        <f>Óvoda!S189+Étkeztetés!R208</f>
        <v>0</v>
      </c>
      <c r="Q178" s="79">
        <f>Óvoda!T189+Étkeztetés!S208</f>
        <v>0</v>
      </c>
      <c r="R178" s="500">
        <f>Óvoda!U189+Étkeztetés!T208</f>
        <v>0</v>
      </c>
      <c r="S178" s="489">
        <f>Óvoda!V189+Étkeztetés!U208</f>
        <v>0</v>
      </c>
      <c r="T178" s="414">
        <f>Óvoda!W189+Étkeztetés!V208</f>
        <v>0</v>
      </c>
      <c r="U178" s="1">
        <f>Óvoda!X189+Étkeztetés!W208</f>
        <v>0</v>
      </c>
      <c r="V178" s="79">
        <f>Óvoda!Y189+Étkeztetés!X208</f>
        <v>0</v>
      </c>
      <c r="W178" s="79">
        <f>Óvoda!Z189+Étkeztetés!Y208</f>
        <v>0</v>
      </c>
      <c r="X178" s="79">
        <f>Óvoda!AA189+Étkeztetés!Z208</f>
        <v>0</v>
      </c>
      <c r="Y178" s="44">
        <f>Óvoda!AB189+Étkeztetés!AA208</f>
        <v>0</v>
      </c>
      <c r="AA178" s="190"/>
    </row>
    <row r="179" spans="1:27" ht="25.5" hidden="1" customHeight="1" x14ac:dyDescent="0.25">
      <c r="B179" s="54"/>
      <c r="C179" s="2"/>
      <c r="D179" s="798" t="s">
        <v>549</v>
      </c>
      <c r="E179" s="798"/>
      <c r="F179" s="376">
        <f>Óvoda!F190+Étkeztetés!F209</f>
        <v>0</v>
      </c>
      <c r="G179" s="376">
        <f>Óvoda!G190+Étkeztetés!G209</f>
        <v>0</v>
      </c>
      <c r="H179" s="376">
        <f>Óvoda!H190+Étkeztetés!H209</f>
        <v>0</v>
      </c>
      <c r="I179" s="376">
        <f>Óvoda!I190+Étkeztetés!I209</f>
        <v>0</v>
      </c>
      <c r="J179" s="530">
        <f>Óvoda!J190+Étkeztetés!J209</f>
        <v>0</v>
      </c>
      <c r="K179" s="530">
        <f>Óvoda!K190+Étkeztetés!K209</f>
        <v>0</v>
      </c>
      <c r="L179" s="440">
        <f>Óvoda!L190+Étkeztetés!L209</f>
        <v>0</v>
      </c>
      <c r="M179" s="42">
        <f>Óvoda!P190+Étkeztetés!O209</f>
        <v>0</v>
      </c>
      <c r="N179" s="1">
        <f>Óvoda!Q190+Étkeztetés!P209</f>
        <v>0</v>
      </c>
      <c r="O179" s="1">
        <f>Óvoda!R190+Étkeztetés!Q209</f>
        <v>0</v>
      </c>
      <c r="P179" s="1">
        <f>Óvoda!S190+Étkeztetés!R209</f>
        <v>0</v>
      </c>
      <c r="Q179" s="79">
        <f>Óvoda!T190+Étkeztetés!S209</f>
        <v>0</v>
      </c>
      <c r="R179" s="500">
        <f>Óvoda!U190+Étkeztetés!T209</f>
        <v>0</v>
      </c>
      <c r="S179" s="489">
        <f>Óvoda!V190+Étkeztetés!U209</f>
        <v>0</v>
      </c>
      <c r="T179" s="414">
        <f>Óvoda!W190+Étkeztetés!V209</f>
        <v>0</v>
      </c>
      <c r="U179" s="1">
        <f>Óvoda!X190+Étkeztetés!W209</f>
        <v>0</v>
      </c>
      <c r="V179" s="79">
        <f>Óvoda!Y190+Étkeztetés!X209</f>
        <v>0</v>
      </c>
      <c r="W179" s="79">
        <f>Óvoda!Z190+Étkeztetés!Y209</f>
        <v>0</v>
      </c>
      <c r="X179" s="79">
        <f>Óvoda!AA190+Étkeztetés!Z209</f>
        <v>0</v>
      </c>
      <c r="Y179" s="44">
        <f>Óvoda!AB190+Étkeztetés!AA209</f>
        <v>0</v>
      </c>
      <c r="AA179" s="190"/>
    </row>
    <row r="180" spans="1:27" hidden="1" x14ac:dyDescent="0.25">
      <c r="B180" s="54"/>
      <c r="C180" s="2"/>
      <c r="D180" s="801" t="s">
        <v>552</v>
      </c>
      <c r="E180" s="801"/>
      <c r="F180" s="373">
        <f>Óvoda!F191+Étkeztetés!F210</f>
        <v>0</v>
      </c>
      <c r="G180" s="373">
        <f>Óvoda!G191+Étkeztetés!G210</f>
        <v>0</v>
      </c>
      <c r="H180" s="373">
        <f>Óvoda!H191+Étkeztetés!H210</f>
        <v>0</v>
      </c>
      <c r="I180" s="373">
        <f>Óvoda!I191+Étkeztetés!I210</f>
        <v>0</v>
      </c>
      <c r="J180" s="527">
        <f>Óvoda!J191+Étkeztetés!J210</f>
        <v>0</v>
      </c>
      <c r="K180" s="527">
        <f>Óvoda!K191+Étkeztetés!K210</f>
        <v>0</v>
      </c>
      <c r="L180" s="437">
        <f>Óvoda!L191+Étkeztetés!L210</f>
        <v>0</v>
      </c>
      <c r="M180" s="42">
        <f>Óvoda!P191+Étkeztetés!O210</f>
        <v>0</v>
      </c>
      <c r="N180" s="1">
        <f>Óvoda!Q191+Étkeztetés!P210</f>
        <v>0</v>
      </c>
      <c r="O180" s="1">
        <f>Óvoda!R191+Étkeztetés!Q210</f>
        <v>0</v>
      </c>
      <c r="P180" s="1">
        <f>Óvoda!S191+Étkeztetés!R210</f>
        <v>0</v>
      </c>
      <c r="Q180" s="79">
        <f>Óvoda!T191+Étkeztetés!S210</f>
        <v>0</v>
      </c>
      <c r="R180" s="500">
        <f>Óvoda!U191+Étkeztetés!T210</f>
        <v>0</v>
      </c>
      <c r="S180" s="489">
        <f>Óvoda!V191+Étkeztetés!U210</f>
        <v>0</v>
      </c>
      <c r="T180" s="414">
        <f>Óvoda!W191+Étkeztetés!V210</f>
        <v>0</v>
      </c>
      <c r="U180" s="1">
        <f>Óvoda!X191+Étkeztetés!W210</f>
        <v>0</v>
      </c>
      <c r="V180" s="79">
        <f>Óvoda!Y191+Étkeztetés!X210</f>
        <v>0</v>
      </c>
      <c r="W180" s="79">
        <f>Óvoda!Z191+Étkeztetés!Y210</f>
        <v>0</v>
      </c>
      <c r="X180" s="79">
        <f>Óvoda!AA191+Étkeztetés!Z210</f>
        <v>0</v>
      </c>
      <c r="Y180" s="44">
        <f>Óvoda!AB191+Étkeztetés!AA210</f>
        <v>0</v>
      </c>
      <c r="AA180" s="190"/>
    </row>
    <row r="181" spans="1:27" hidden="1" x14ac:dyDescent="0.25">
      <c r="B181" s="54"/>
      <c r="C181" s="2"/>
      <c r="D181" s="801" t="s">
        <v>817</v>
      </c>
      <c r="E181" s="801"/>
      <c r="F181" s="373">
        <f>Óvoda!F192+Étkeztetés!F211</f>
        <v>0</v>
      </c>
      <c r="G181" s="373">
        <f>Óvoda!G192+Étkeztetés!G211</f>
        <v>0</v>
      </c>
      <c r="H181" s="373">
        <f>Óvoda!H192+Étkeztetés!H211</f>
        <v>0</v>
      </c>
      <c r="I181" s="373">
        <f>Óvoda!I192+Étkeztetés!I211</f>
        <v>0</v>
      </c>
      <c r="J181" s="527">
        <f>Óvoda!J192+Étkeztetés!J211</f>
        <v>0</v>
      </c>
      <c r="K181" s="527">
        <f>Óvoda!K192+Étkeztetés!K211</f>
        <v>0</v>
      </c>
      <c r="L181" s="437">
        <f>Óvoda!L192+Étkeztetés!L211</f>
        <v>0</v>
      </c>
      <c r="M181" s="42">
        <f>Óvoda!P192+Étkeztetés!O211</f>
        <v>0</v>
      </c>
      <c r="N181" s="1">
        <f>Óvoda!Q192+Étkeztetés!P211</f>
        <v>0</v>
      </c>
      <c r="O181" s="1">
        <f>Óvoda!R192+Étkeztetés!Q211</f>
        <v>0</v>
      </c>
      <c r="P181" s="1">
        <f>Óvoda!S192+Étkeztetés!R211</f>
        <v>0</v>
      </c>
      <c r="Q181" s="79">
        <f>Óvoda!T192+Étkeztetés!S211</f>
        <v>0</v>
      </c>
      <c r="R181" s="500">
        <f>Óvoda!U192+Étkeztetés!T211</f>
        <v>0</v>
      </c>
      <c r="S181" s="489">
        <f>Óvoda!V192+Étkeztetés!U211</f>
        <v>0</v>
      </c>
      <c r="T181" s="414">
        <f>Óvoda!W192+Étkeztetés!V211</f>
        <v>0</v>
      </c>
      <c r="U181" s="1">
        <f>Óvoda!X192+Étkeztetés!W211</f>
        <v>0</v>
      </c>
      <c r="V181" s="79">
        <f>Óvoda!Y192+Étkeztetés!X211</f>
        <v>0</v>
      </c>
      <c r="W181" s="79">
        <f>Óvoda!Z192+Étkeztetés!Y211</f>
        <v>0</v>
      </c>
      <c r="X181" s="79">
        <f>Óvoda!AA192+Étkeztetés!Z211</f>
        <v>0</v>
      </c>
      <c r="Y181" s="44">
        <f>Óvoda!AB192+Étkeztetés!AA211</f>
        <v>0</v>
      </c>
      <c r="AA181" s="190"/>
    </row>
    <row r="182" spans="1:27" ht="25.5" hidden="1" customHeight="1" x14ac:dyDescent="0.25">
      <c r="B182" s="54"/>
      <c r="C182" s="2"/>
      <c r="D182" s="798" t="s">
        <v>556</v>
      </c>
      <c r="E182" s="798"/>
      <c r="F182" s="376">
        <f>Óvoda!F193+Étkeztetés!F212</f>
        <v>0</v>
      </c>
      <c r="G182" s="376">
        <f>Óvoda!G193+Étkeztetés!G212</f>
        <v>0</v>
      </c>
      <c r="H182" s="376">
        <f>Óvoda!H193+Étkeztetés!H212</f>
        <v>0</v>
      </c>
      <c r="I182" s="376">
        <f>Óvoda!I193+Étkeztetés!I212</f>
        <v>0</v>
      </c>
      <c r="J182" s="530">
        <f>Óvoda!J193+Étkeztetés!J212</f>
        <v>0</v>
      </c>
      <c r="K182" s="530">
        <f>Óvoda!K193+Étkeztetés!K212</f>
        <v>0</v>
      </c>
      <c r="L182" s="440">
        <f>Óvoda!L193+Étkeztetés!L212</f>
        <v>0</v>
      </c>
      <c r="M182" s="42">
        <f>Óvoda!P193+Étkeztetés!O212</f>
        <v>0</v>
      </c>
      <c r="N182" s="1">
        <f>Óvoda!Q193+Étkeztetés!P212</f>
        <v>0</v>
      </c>
      <c r="O182" s="1">
        <f>Óvoda!R193+Étkeztetés!Q212</f>
        <v>0</v>
      </c>
      <c r="P182" s="1">
        <f>Óvoda!S193+Étkeztetés!R212</f>
        <v>0</v>
      </c>
      <c r="Q182" s="79">
        <f>Óvoda!T193+Étkeztetés!S212</f>
        <v>0</v>
      </c>
      <c r="R182" s="500">
        <f>Óvoda!U193+Étkeztetés!T212</f>
        <v>0</v>
      </c>
      <c r="S182" s="489">
        <f>Óvoda!V193+Étkeztetés!U212</f>
        <v>0</v>
      </c>
      <c r="T182" s="414">
        <f>Óvoda!W193+Étkeztetés!V212</f>
        <v>0</v>
      </c>
      <c r="U182" s="1">
        <f>Óvoda!X193+Étkeztetés!W212</f>
        <v>0</v>
      </c>
      <c r="V182" s="79">
        <f>Óvoda!Y193+Étkeztetés!X212</f>
        <v>0</v>
      </c>
      <c r="W182" s="79">
        <f>Óvoda!Z193+Étkeztetés!Y212</f>
        <v>0</v>
      </c>
      <c r="X182" s="79">
        <f>Óvoda!AA193+Étkeztetés!Z212</f>
        <v>0</v>
      </c>
      <c r="Y182" s="44">
        <f>Óvoda!AB193+Étkeztetés!AA212</f>
        <v>0</v>
      </c>
      <c r="AA182" s="190"/>
    </row>
    <row r="183" spans="1:27" ht="25.5" hidden="1" customHeight="1" x14ac:dyDescent="0.25">
      <c r="B183" s="54"/>
      <c r="C183" s="2"/>
      <c r="D183" s="798" t="s">
        <v>559</v>
      </c>
      <c r="E183" s="798"/>
      <c r="F183" s="376">
        <f>Óvoda!F194+Étkeztetés!F213</f>
        <v>0</v>
      </c>
      <c r="G183" s="376">
        <f>Óvoda!G194+Étkeztetés!G213</f>
        <v>0</v>
      </c>
      <c r="H183" s="376">
        <f>Óvoda!H194+Étkeztetés!H213</f>
        <v>0</v>
      </c>
      <c r="I183" s="376">
        <f>Óvoda!I194+Étkeztetés!I213</f>
        <v>0</v>
      </c>
      <c r="J183" s="530">
        <f>Óvoda!J194+Étkeztetés!J213</f>
        <v>0</v>
      </c>
      <c r="K183" s="530">
        <f>Óvoda!K194+Étkeztetés!K213</f>
        <v>0</v>
      </c>
      <c r="L183" s="440">
        <f>Óvoda!L194+Étkeztetés!L213</f>
        <v>0</v>
      </c>
      <c r="M183" s="42">
        <f>Óvoda!P194+Étkeztetés!O213</f>
        <v>0</v>
      </c>
      <c r="N183" s="1">
        <f>Óvoda!Q194+Étkeztetés!P213</f>
        <v>0</v>
      </c>
      <c r="O183" s="1">
        <f>Óvoda!R194+Étkeztetés!Q213</f>
        <v>0</v>
      </c>
      <c r="P183" s="1">
        <f>Óvoda!S194+Étkeztetés!R213</f>
        <v>0</v>
      </c>
      <c r="Q183" s="79">
        <f>Óvoda!T194+Étkeztetés!S213</f>
        <v>0</v>
      </c>
      <c r="R183" s="500">
        <f>Óvoda!U194+Étkeztetés!T213</f>
        <v>0</v>
      </c>
      <c r="S183" s="489">
        <f>Óvoda!V194+Étkeztetés!U213</f>
        <v>0</v>
      </c>
      <c r="T183" s="414">
        <f>Óvoda!W194+Étkeztetés!V213</f>
        <v>0</v>
      </c>
      <c r="U183" s="1">
        <f>Óvoda!X194+Étkeztetés!W213</f>
        <v>0</v>
      </c>
      <c r="V183" s="79">
        <f>Óvoda!Y194+Étkeztetés!X213</f>
        <v>0</v>
      </c>
      <c r="W183" s="79">
        <f>Óvoda!Z194+Étkeztetés!Y213</f>
        <v>0</v>
      </c>
      <c r="X183" s="79">
        <f>Óvoda!AA194+Étkeztetés!Z213</f>
        <v>0</v>
      </c>
      <c r="Y183" s="44">
        <f>Óvoda!AB194+Étkeztetés!AA213</f>
        <v>0</v>
      </c>
      <c r="AA183" s="190"/>
    </row>
    <row r="184" spans="1:27" ht="25.5" hidden="1" customHeight="1" x14ac:dyDescent="0.25">
      <c r="B184" s="54"/>
      <c r="C184" s="2"/>
      <c r="D184" s="798" t="s">
        <v>561</v>
      </c>
      <c r="E184" s="798"/>
      <c r="F184" s="376">
        <f>Óvoda!F195+Étkeztetés!F214</f>
        <v>0</v>
      </c>
      <c r="G184" s="376">
        <f>Óvoda!G195+Étkeztetés!G214</f>
        <v>0</v>
      </c>
      <c r="H184" s="376">
        <f>Óvoda!H195+Étkeztetés!H214</f>
        <v>0</v>
      </c>
      <c r="I184" s="376">
        <f>Óvoda!I195+Étkeztetés!I214</f>
        <v>0</v>
      </c>
      <c r="J184" s="530">
        <f>Óvoda!J195+Étkeztetés!J214</f>
        <v>0</v>
      </c>
      <c r="K184" s="530">
        <f>Óvoda!K195+Étkeztetés!K214</f>
        <v>0</v>
      </c>
      <c r="L184" s="440">
        <f>Óvoda!L195+Étkeztetés!L214</f>
        <v>0</v>
      </c>
      <c r="M184" s="42">
        <f>Óvoda!P195+Étkeztetés!O214</f>
        <v>0</v>
      </c>
      <c r="N184" s="1">
        <f>Óvoda!Q195+Étkeztetés!P214</f>
        <v>0</v>
      </c>
      <c r="O184" s="1">
        <f>Óvoda!R195+Étkeztetés!Q214</f>
        <v>0</v>
      </c>
      <c r="P184" s="1">
        <f>Óvoda!S195+Étkeztetés!R214</f>
        <v>0</v>
      </c>
      <c r="Q184" s="79">
        <f>Óvoda!T195+Étkeztetés!S214</f>
        <v>0</v>
      </c>
      <c r="R184" s="500">
        <f>Óvoda!U195+Étkeztetés!T214</f>
        <v>0</v>
      </c>
      <c r="S184" s="489">
        <f>Óvoda!V195+Étkeztetés!U214</f>
        <v>0</v>
      </c>
      <c r="T184" s="414">
        <f>Óvoda!W195+Étkeztetés!V214</f>
        <v>0</v>
      </c>
      <c r="U184" s="1">
        <f>Óvoda!X195+Étkeztetés!W214</f>
        <v>0</v>
      </c>
      <c r="V184" s="79">
        <f>Óvoda!Y195+Étkeztetés!X214</f>
        <v>0</v>
      </c>
      <c r="W184" s="79">
        <f>Óvoda!Z195+Étkeztetés!Y214</f>
        <v>0</v>
      </c>
      <c r="X184" s="79">
        <f>Óvoda!AA195+Étkeztetés!Z214</f>
        <v>0</v>
      </c>
      <c r="Y184" s="44">
        <f>Óvoda!AB195+Étkeztetés!AA214</f>
        <v>0</v>
      </c>
      <c r="AA184" s="190"/>
    </row>
    <row r="185" spans="1:27" ht="25.5" hidden="1" customHeight="1" x14ac:dyDescent="0.25">
      <c r="B185" s="54"/>
      <c r="C185" s="2"/>
      <c r="D185" s="798" t="s">
        <v>564</v>
      </c>
      <c r="E185" s="798"/>
      <c r="F185" s="376">
        <f>Óvoda!F196+Étkeztetés!F215</f>
        <v>0</v>
      </c>
      <c r="G185" s="376">
        <f>Óvoda!G196+Étkeztetés!G215</f>
        <v>0</v>
      </c>
      <c r="H185" s="376">
        <f>Óvoda!H196+Étkeztetés!H215</f>
        <v>0</v>
      </c>
      <c r="I185" s="376">
        <f>Óvoda!I196+Étkeztetés!I215</f>
        <v>0</v>
      </c>
      <c r="J185" s="530">
        <f>Óvoda!J196+Étkeztetés!J215</f>
        <v>0</v>
      </c>
      <c r="K185" s="530">
        <f>Óvoda!K196+Étkeztetés!K215</f>
        <v>0</v>
      </c>
      <c r="L185" s="440">
        <f>Óvoda!L196+Étkeztetés!L215</f>
        <v>0</v>
      </c>
      <c r="M185" s="42">
        <f>Óvoda!P196+Étkeztetés!O215</f>
        <v>0</v>
      </c>
      <c r="N185" s="1">
        <f>Óvoda!Q196+Étkeztetés!P215</f>
        <v>0</v>
      </c>
      <c r="O185" s="1">
        <f>Óvoda!R196+Étkeztetés!Q215</f>
        <v>0</v>
      </c>
      <c r="P185" s="1">
        <f>Óvoda!S196+Étkeztetés!R215</f>
        <v>0</v>
      </c>
      <c r="Q185" s="79">
        <f>Óvoda!T196+Étkeztetés!S215</f>
        <v>0</v>
      </c>
      <c r="R185" s="500">
        <f>Óvoda!U196+Étkeztetés!T215</f>
        <v>0</v>
      </c>
      <c r="S185" s="489">
        <f>Óvoda!V196+Étkeztetés!U215</f>
        <v>0</v>
      </c>
      <c r="T185" s="414">
        <f>Óvoda!W196+Étkeztetés!V215</f>
        <v>0</v>
      </c>
      <c r="U185" s="1">
        <f>Óvoda!X196+Étkeztetés!W215</f>
        <v>0</v>
      </c>
      <c r="V185" s="79">
        <f>Óvoda!Y196+Étkeztetés!X215</f>
        <v>0</v>
      </c>
      <c r="W185" s="79">
        <f>Óvoda!Z196+Étkeztetés!Y215</f>
        <v>0</v>
      </c>
      <c r="X185" s="79">
        <f>Óvoda!AA196+Étkeztetés!Z215</f>
        <v>0</v>
      </c>
      <c r="Y185" s="44">
        <f>Óvoda!AB196+Étkeztetés!AA215</f>
        <v>0</v>
      </c>
      <c r="AA185" s="190"/>
    </row>
    <row r="186" spans="1:27" s="18" customFormat="1" hidden="1" x14ac:dyDescent="0.25">
      <c r="A186" s="125" t="s">
        <v>274</v>
      </c>
      <c r="B186" s="90" t="s">
        <v>686</v>
      </c>
      <c r="C186" s="803" t="s">
        <v>275</v>
      </c>
      <c r="D186" s="804"/>
      <c r="E186" s="804"/>
      <c r="F186" s="366">
        <f>Óvoda!F197+Étkeztetés!F216</f>
        <v>0</v>
      </c>
      <c r="G186" s="366">
        <f>Óvoda!G197+Étkeztetés!G216</f>
        <v>0</v>
      </c>
      <c r="H186" s="366">
        <f>Óvoda!H197+Étkeztetés!H216</f>
        <v>0</v>
      </c>
      <c r="I186" s="366">
        <f>Óvoda!I197+Étkeztetés!I216</f>
        <v>0</v>
      </c>
      <c r="J186" s="520">
        <f>Óvoda!J197+Étkeztetés!J216</f>
        <v>0</v>
      </c>
      <c r="K186" s="520">
        <f>Óvoda!K197+Étkeztetés!K216</f>
        <v>0</v>
      </c>
      <c r="L186" s="428">
        <f>Óvoda!L197+Étkeztetés!L216</f>
        <v>0</v>
      </c>
      <c r="M186" s="95">
        <f>Óvoda!P197+Étkeztetés!O216</f>
        <v>0</v>
      </c>
      <c r="N186" s="93">
        <f>Óvoda!Q197+Étkeztetés!P216</f>
        <v>0</v>
      </c>
      <c r="O186" s="93">
        <f>Óvoda!R197+Étkeztetés!Q216</f>
        <v>0</v>
      </c>
      <c r="P186" s="93">
        <f>Óvoda!S197+Étkeztetés!R216</f>
        <v>0</v>
      </c>
      <c r="Q186" s="96">
        <f>Óvoda!T197+Étkeztetés!S216</f>
        <v>0</v>
      </c>
      <c r="R186" s="498">
        <f>Óvoda!U197+Étkeztetés!T216</f>
        <v>0</v>
      </c>
      <c r="S186" s="487">
        <f>Óvoda!V197+Étkeztetés!U216</f>
        <v>0</v>
      </c>
      <c r="T186" s="412">
        <f>Óvoda!W197+Étkeztetés!V216</f>
        <v>0</v>
      </c>
      <c r="U186" s="93">
        <f>Óvoda!X197+Étkeztetés!W216</f>
        <v>0</v>
      </c>
      <c r="V186" s="96">
        <f>Óvoda!Y197+Étkeztetés!X216</f>
        <v>0</v>
      </c>
      <c r="W186" s="96">
        <f>Óvoda!Z197+Étkeztetés!Y216</f>
        <v>0</v>
      </c>
      <c r="X186" s="96">
        <f>Óvoda!AA197+Étkeztetés!Z216</f>
        <v>0</v>
      </c>
      <c r="Y186" s="97">
        <f>Óvoda!AB197+Étkeztetés!AA216</f>
        <v>0</v>
      </c>
      <c r="AA186" s="190"/>
    </row>
    <row r="187" spans="1:27" hidden="1" x14ac:dyDescent="0.25">
      <c r="B187" s="54"/>
      <c r="C187" s="2"/>
      <c r="D187" s="801" t="s">
        <v>371</v>
      </c>
      <c r="E187" s="801"/>
      <c r="F187" s="373">
        <f>Óvoda!F198+Étkeztetés!F217</f>
        <v>0</v>
      </c>
      <c r="G187" s="373">
        <f>Óvoda!G198+Étkeztetés!G217</f>
        <v>0</v>
      </c>
      <c r="H187" s="373">
        <f>Óvoda!H198+Étkeztetés!H217</f>
        <v>0</v>
      </c>
      <c r="I187" s="373">
        <f>Óvoda!I198+Étkeztetés!I217</f>
        <v>0</v>
      </c>
      <c r="J187" s="527">
        <f>Óvoda!J198+Étkeztetés!J217</f>
        <v>0</v>
      </c>
      <c r="K187" s="527">
        <f>Óvoda!K198+Étkeztetés!K217</f>
        <v>0</v>
      </c>
      <c r="L187" s="437">
        <f>Óvoda!L198+Étkeztetés!L217</f>
        <v>0</v>
      </c>
      <c r="M187" s="42">
        <f>Óvoda!P198+Étkeztetés!O217</f>
        <v>0</v>
      </c>
      <c r="N187" s="1">
        <f>Óvoda!Q198+Étkeztetés!P217</f>
        <v>0</v>
      </c>
      <c r="O187" s="1">
        <f>Óvoda!R198+Étkeztetés!Q217</f>
        <v>0</v>
      </c>
      <c r="P187" s="1">
        <f>Óvoda!S198+Étkeztetés!R217</f>
        <v>0</v>
      </c>
      <c r="Q187" s="79">
        <f>Óvoda!T198+Étkeztetés!S217</f>
        <v>0</v>
      </c>
      <c r="R187" s="500">
        <f>Óvoda!U198+Étkeztetés!T217</f>
        <v>0</v>
      </c>
      <c r="S187" s="489">
        <f>Óvoda!V198+Étkeztetés!U217</f>
        <v>0</v>
      </c>
      <c r="T187" s="414">
        <f>Óvoda!W198+Étkeztetés!V217</f>
        <v>0</v>
      </c>
      <c r="U187" s="1">
        <f>Óvoda!X198+Étkeztetés!W217</f>
        <v>0</v>
      </c>
      <c r="V187" s="79">
        <f>Óvoda!Y198+Étkeztetés!X217</f>
        <v>0</v>
      </c>
      <c r="W187" s="79">
        <f>Óvoda!Z198+Étkeztetés!Y217</f>
        <v>0</v>
      </c>
      <c r="X187" s="79">
        <f>Óvoda!AA198+Étkeztetés!Z217</f>
        <v>0</v>
      </c>
      <c r="Y187" s="44">
        <f>Óvoda!AB198+Étkeztetés!AA217</f>
        <v>0</v>
      </c>
      <c r="AA187" s="190"/>
    </row>
    <row r="188" spans="1:27" hidden="1" x14ac:dyDescent="0.25">
      <c r="B188" s="54"/>
      <c r="C188" s="2"/>
      <c r="D188" s="801" t="s">
        <v>544</v>
      </c>
      <c r="E188" s="801"/>
      <c r="F188" s="373">
        <f>Óvoda!F199+Étkeztetés!F218</f>
        <v>0</v>
      </c>
      <c r="G188" s="373">
        <f>Óvoda!G199+Étkeztetés!G218</f>
        <v>0</v>
      </c>
      <c r="H188" s="373">
        <f>Óvoda!H199+Étkeztetés!H218</f>
        <v>0</v>
      </c>
      <c r="I188" s="373">
        <f>Óvoda!I199+Étkeztetés!I218</f>
        <v>0</v>
      </c>
      <c r="J188" s="527">
        <f>Óvoda!J199+Étkeztetés!J218</f>
        <v>0</v>
      </c>
      <c r="K188" s="527">
        <f>Óvoda!K199+Étkeztetés!K218</f>
        <v>0</v>
      </c>
      <c r="L188" s="437">
        <f>Óvoda!L199+Étkeztetés!L218</f>
        <v>0</v>
      </c>
      <c r="M188" s="42">
        <f>Óvoda!P199+Étkeztetés!O218</f>
        <v>0</v>
      </c>
      <c r="N188" s="1">
        <f>Óvoda!Q199+Étkeztetés!P218</f>
        <v>0</v>
      </c>
      <c r="O188" s="1">
        <f>Óvoda!R199+Étkeztetés!Q218</f>
        <v>0</v>
      </c>
      <c r="P188" s="1">
        <f>Óvoda!S199+Étkeztetés!R218</f>
        <v>0</v>
      </c>
      <c r="Q188" s="79">
        <f>Óvoda!T199+Étkeztetés!S218</f>
        <v>0</v>
      </c>
      <c r="R188" s="500">
        <f>Óvoda!U199+Étkeztetés!T218</f>
        <v>0</v>
      </c>
      <c r="S188" s="489">
        <f>Óvoda!V199+Étkeztetés!U218</f>
        <v>0</v>
      </c>
      <c r="T188" s="414">
        <f>Óvoda!W199+Étkeztetés!V218</f>
        <v>0</v>
      </c>
      <c r="U188" s="1">
        <f>Óvoda!X199+Étkeztetés!W218</f>
        <v>0</v>
      </c>
      <c r="V188" s="79">
        <f>Óvoda!Y199+Étkeztetés!X218</f>
        <v>0</v>
      </c>
      <c r="W188" s="79">
        <f>Óvoda!Z199+Étkeztetés!Y218</f>
        <v>0</v>
      </c>
      <c r="X188" s="79">
        <f>Óvoda!AA199+Étkeztetés!Z218</f>
        <v>0</v>
      </c>
      <c r="Y188" s="44">
        <f>Óvoda!AB199+Étkeztetés!AA218</f>
        <v>0</v>
      </c>
      <c r="AA188" s="190"/>
    </row>
    <row r="189" spans="1:27" hidden="1" x14ac:dyDescent="0.25">
      <c r="B189" s="54"/>
      <c r="C189" s="2"/>
      <c r="D189" s="801" t="s">
        <v>547</v>
      </c>
      <c r="E189" s="801"/>
      <c r="F189" s="373">
        <f>Óvoda!F200+Étkeztetés!F219</f>
        <v>0</v>
      </c>
      <c r="G189" s="373">
        <f>Óvoda!G200+Étkeztetés!G219</f>
        <v>0</v>
      </c>
      <c r="H189" s="373">
        <f>Óvoda!H200+Étkeztetés!H219</f>
        <v>0</v>
      </c>
      <c r="I189" s="373">
        <f>Óvoda!I200+Étkeztetés!I219</f>
        <v>0</v>
      </c>
      <c r="J189" s="527">
        <f>Óvoda!J200+Étkeztetés!J219</f>
        <v>0</v>
      </c>
      <c r="K189" s="527">
        <f>Óvoda!K200+Étkeztetés!K219</f>
        <v>0</v>
      </c>
      <c r="L189" s="437">
        <f>Óvoda!L200+Étkeztetés!L219</f>
        <v>0</v>
      </c>
      <c r="M189" s="42">
        <f>Óvoda!P200+Étkeztetés!O219</f>
        <v>0</v>
      </c>
      <c r="N189" s="1">
        <f>Óvoda!Q200+Étkeztetés!P219</f>
        <v>0</v>
      </c>
      <c r="O189" s="1">
        <f>Óvoda!R200+Étkeztetés!Q219</f>
        <v>0</v>
      </c>
      <c r="P189" s="1">
        <f>Óvoda!S200+Étkeztetés!R219</f>
        <v>0</v>
      </c>
      <c r="Q189" s="79">
        <f>Óvoda!T200+Étkeztetés!S219</f>
        <v>0</v>
      </c>
      <c r="R189" s="500">
        <f>Óvoda!U200+Étkeztetés!T219</f>
        <v>0</v>
      </c>
      <c r="S189" s="489">
        <f>Óvoda!V200+Étkeztetés!U219</f>
        <v>0</v>
      </c>
      <c r="T189" s="414">
        <f>Óvoda!W200+Étkeztetés!V219</f>
        <v>0</v>
      </c>
      <c r="U189" s="1">
        <f>Óvoda!X200+Étkeztetés!W219</f>
        <v>0</v>
      </c>
      <c r="V189" s="79">
        <f>Óvoda!Y200+Étkeztetés!X219</f>
        <v>0</v>
      </c>
      <c r="W189" s="79">
        <f>Óvoda!Z200+Étkeztetés!Y219</f>
        <v>0</v>
      </c>
      <c r="X189" s="79">
        <f>Óvoda!AA200+Étkeztetés!Z219</f>
        <v>0</v>
      </c>
      <c r="Y189" s="44">
        <f>Óvoda!AB200+Étkeztetés!AA219</f>
        <v>0</v>
      </c>
      <c r="AA189" s="190"/>
    </row>
    <row r="190" spans="1:27" hidden="1" x14ac:dyDescent="0.25">
      <c r="B190" s="54"/>
      <c r="C190" s="2"/>
      <c r="D190" s="798" t="s">
        <v>818</v>
      </c>
      <c r="E190" s="798"/>
      <c r="F190" s="376">
        <f>Óvoda!F201+Étkeztetés!F220</f>
        <v>0</v>
      </c>
      <c r="G190" s="376">
        <f>Óvoda!G201+Étkeztetés!G220</f>
        <v>0</v>
      </c>
      <c r="H190" s="376">
        <f>Óvoda!H201+Étkeztetés!H220</f>
        <v>0</v>
      </c>
      <c r="I190" s="376">
        <f>Óvoda!I201+Étkeztetés!I220</f>
        <v>0</v>
      </c>
      <c r="J190" s="530">
        <f>Óvoda!J201+Étkeztetés!J220</f>
        <v>0</v>
      </c>
      <c r="K190" s="530">
        <f>Óvoda!K201+Étkeztetés!K220</f>
        <v>0</v>
      </c>
      <c r="L190" s="440">
        <f>Óvoda!L201+Étkeztetés!L220</f>
        <v>0</v>
      </c>
      <c r="M190" s="42">
        <f>Óvoda!P201+Étkeztetés!O220</f>
        <v>0</v>
      </c>
      <c r="N190" s="1">
        <f>Óvoda!Q201+Étkeztetés!P220</f>
        <v>0</v>
      </c>
      <c r="O190" s="1">
        <f>Óvoda!R201+Étkeztetés!Q220</f>
        <v>0</v>
      </c>
      <c r="P190" s="1">
        <f>Óvoda!S201+Étkeztetés!R220</f>
        <v>0</v>
      </c>
      <c r="Q190" s="79">
        <f>Óvoda!T201+Étkeztetés!S220</f>
        <v>0</v>
      </c>
      <c r="R190" s="500">
        <f>Óvoda!U201+Étkeztetés!T220</f>
        <v>0</v>
      </c>
      <c r="S190" s="489">
        <f>Óvoda!V201+Étkeztetés!U220</f>
        <v>0</v>
      </c>
      <c r="T190" s="414">
        <f>Óvoda!W201+Étkeztetés!V220</f>
        <v>0</v>
      </c>
      <c r="U190" s="1">
        <f>Óvoda!X201+Étkeztetés!W220</f>
        <v>0</v>
      </c>
      <c r="V190" s="79">
        <f>Óvoda!Y201+Étkeztetés!X220</f>
        <v>0</v>
      </c>
      <c r="W190" s="79">
        <f>Óvoda!Z201+Étkeztetés!Y220</f>
        <v>0</v>
      </c>
      <c r="X190" s="79">
        <f>Óvoda!AA201+Étkeztetés!Z220</f>
        <v>0</v>
      </c>
      <c r="Y190" s="44">
        <f>Óvoda!AB201+Étkeztetés!AA220</f>
        <v>0</v>
      </c>
      <c r="AA190" s="190"/>
    </row>
    <row r="191" spans="1:27" hidden="1" x14ac:dyDescent="0.25">
      <c r="B191" s="54"/>
      <c r="C191" s="2"/>
      <c r="D191" s="801" t="s">
        <v>554</v>
      </c>
      <c r="E191" s="801"/>
      <c r="F191" s="373">
        <f>Óvoda!F202+Étkeztetés!F221</f>
        <v>0</v>
      </c>
      <c r="G191" s="373">
        <f>Óvoda!G202+Étkeztetés!G221</f>
        <v>0</v>
      </c>
      <c r="H191" s="373">
        <f>Óvoda!H202+Étkeztetés!H221</f>
        <v>0</v>
      </c>
      <c r="I191" s="373">
        <f>Óvoda!I202+Étkeztetés!I221</f>
        <v>0</v>
      </c>
      <c r="J191" s="527">
        <f>Óvoda!J202+Étkeztetés!J221</f>
        <v>0</v>
      </c>
      <c r="K191" s="527">
        <f>Óvoda!K202+Étkeztetés!K221</f>
        <v>0</v>
      </c>
      <c r="L191" s="437">
        <f>Óvoda!L202+Étkeztetés!L221</f>
        <v>0</v>
      </c>
      <c r="M191" s="42">
        <f>Óvoda!P202+Étkeztetés!O221</f>
        <v>0</v>
      </c>
      <c r="N191" s="1">
        <f>Óvoda!Q202+Étkeztetés!P221</f>
        <v>0</v>
      </c>
      <c r="O191" s="1">
        <f>Óvoda!R202+Étkeztetés!Q221</f>
        <v>0</v>
      </c>
      <c r="P191" s="1">
        <f>Óvoda!S202+Étkeztetés!R221</f>
        <v>0</v>
      </c>
      <c r="Q191" s="79">
        <f>Óvoda!T202+Étkeztetés!S221</f>
        <v>0</v>
      </c>
      <c r="R191" s="500">
        <f>Óvoda!U202+Étkeztetés!T221</f>
        <v>0</v>
      </c>
      <c r="S191" s="489">
        <f>Óvoda!V202+Étkeztetés!U221</f>
        <v>0</v>
      </c>
      <c r="T191" s="414">
        <f>Óvoda!W202+Étkeztetés!V221</f>
        <v>0</v>
      </c>
      <c r="U191" s="1">
        <f>Óvoda!X202+Étkeztetés!W221</f>
        <v>0</v>
      </c>
      <c r="V191" s="79">
        <f>Óvoda!Y202+Étkeztetés!X221</f>
        <v>0</v>
      </c>
      <c r="W191" s="79">
        <f>Óvoda!Z202+Étkeztetés!Y221</f>
        <v>0</v>
      </c>
      <c r="X191" s="79">
        <f>Óvoda!AA202+Étkeztetés!Z221</f>
        <v>0</v>
      </c>
      <c r="Y191" s="44">
        <f>Óvoda!AB202+Étkeztetés!AA221</f>
        <v>0</v>
      </c>
      <c r="AA191" s="190"/>
    </row>
    <row r="192" spans="1:27" hidden="1" x14ac:dyDescent="0.25">
      <c r="B192" s="54"/>
      <c r="C192" s="2"/>
      <c r="D192" s="801" t="s">
        <v>553</v>
      </c>
      <c r="E192" s="801"/>
      <c r="F192" s="373">
        <f>Óvoda!F203+Étkeztetés!F222</f>
        <v>0</v>
      </c>
      <c r="G192" s="373">
        <f>Óvoda!G203+Étkeztetés!G222</f>
        <v>0</v>
      </c>
      <c r="H192" s="373">
        <f>Óvoda!H203+Étkeztetés!H222</f>
        <v>0</v>
      </c>
      <c r="I192" s="373">
        <f>Óvoda!I203+Étkeztetés!I222</f>
        <v>0</v>
      </c>
      <c r="J192" s="527">
        <f>Óvoda!J203+Étkeztetés!J222</f>
        <v>0</v>
      </c>
      <c r="K192" s="527">
        <f>Óvoda!K203+Étkeztetés!K222</f>
        <v>0</v>
      </c>
      <c r="L192" s="437">
        <f>Óvoda!L203+Étkeztetés!L222</f>
        <v>0</v>
      </c>
      <c r="M192" s="42">
        <f>Óvoda!P203+Étkeztetés!O222</f>
        <v>0</v>
      </c>
      <c r="N192" s="1">
        <f>Óvoda!Q203+Étkeztetés!P222</f>
        <v>0</v>
      </c>
      <c r="O192" s="1">
        <f>Óvoda!R203+Étkeztetés!Q222</f>
        <v>0</v>
      </c>
      <c r="P192" s="1">
        <f>Óvoda!S203+Étkeztetés!R222</f>
        <v>0</v>
      </c>
      <c r="Q192" s="79">
        <f>Óvoda!T203+Étkeztetés!S222</f>
        <v>0</v>
      </c>
      <c r="R192" s="500">
        <f>Óvoda!U203+Étkeztetés!T222</f>
        <v>0</v>
      </c>
      <c r="S192" s="489">
        <f>Óvoda!V203+Étkeztetés!U222</f>
        <v>0</v>
      </c>
      <c r="T192" s="414">
        <f>Óvoda!W203+Étkeztetés!V222</f>
        <v>0</v>
      </c>
      <c r="U192" s="1">
        <f>Óvoda!X203+Étkeztetés!W222</f>
        <v>0</v>
      </c>
      <c r="V192" s="79">
        <f>Óvoda!Y203+Étkeztetés!X222</f>
        <v>0</v>
      </c>
      <c r="W192" s="79">
        <f>Óvoda!Z203+Étkeztetés!Y222</f>
        <v>0</v>
      </c>
      <c r="X192" s="79">
        <f>Óvoda!AA203+Étkeztetés!Z222</f>
        <v>0</v>
      </c>
      <c r="Y192" s="44">
        <f>Óvoda!AB203+Étkeztetés!AA222</f>
        <v>0</v>
      </c>
      <c r="AA192" s="190"/>
    </row>
    <row r="193" spans="1:27" ht="25.5" hidden="1" customHeight="1" x14ac:dyDescent="0.25">
      <c r="B193" s="54"/>
      <c r="C193" s="2"/>
      <c r="D193" s="798" t="s">
        <v>557</v>
      </c>
      <c r="E193" s="798"/>
      <c r="F193" s="376">
        <f>Óvoda!F204+Étkeztetés!F223</f>
        <v>0</v>
      </c>
      <c r="G193" s="376">
        <f>Óvoda!G204+Étkeztetés!G223</f>
        <v>0</v>
      </c>
      <c r="H193" s="376">
        <f>Óvoda!H204+Étkeztetés!H223</f>
        <v>0</v>
      </c>
      <c r="I193" s="376">
        <f>Óvoda!I204+Étkeztetés!I223</f>
        <v>0</v>
      </c>
      <c r="J193" s="530">
        <f>Óvoda!J204+Étkeztetés!J223</f>
        <v>0</v>
      </c>
      <c r="K193" s="530">
        <f>Óvoda!K204+Étkeztetés!K223</f>
        <v>0</v>
      </c>
      <c r="L193" s="440">
        <f>Óvoda!L204+Étkeztetés!L223</f>
        <v>0</v>
      </c>
      <c r="M193" s="42">
        <f>Óvoda!P204+Étkeztetés!O223</f>
        <v>0</v>
      </c>
      <c r="N193" s="1">
        <f>Óvoda!Q204+Étkeztetés!P223</f>
        <v>0</v>
      </c>
      <c r="O193" s="1">
        <f>Óvoda!R204+Étkeztetés!Q223</f>
        <v>0</v>
      </c>
      <c r="P193" s="1">
        <f>Óvoda!S204+Étkeztetés!R223</f>
        <v>0</v>
      </c>
      <c r="Q193" s="79">
        <f>Óvoda!T204+Étkeztetés!S223</f>
        <v>0</v>
      </c>
      <c r="R193" s="500">
        <f>Óvoda!U204+Étkeztetés!T223</f>
        <v>0</v>
      </c>
      <c r="S193" s="489">
        <f>Óvoda!V204+Étkeztetés!U223</f>
        <v>0</v>
      </c>
      <c r="T193" s="414">
        <f>Óvoda!W204+Étkeztetés!V223</f>
        <v>0</v>
      </c>
      <c r="U193" s="1">
        <f>Óvoda!X204+Étkeztetés!W223</f>
        <v>0</v>
      </c>
      <c r="V193" s="79">
        <f>Óvoda!Y204+Étkeztetés!X223</f>
        <v>0</v>
      </c>
      <c r="W193" s="79">
        <f>Óvoda!Z204+Étkeztetés!Y223</f>
        <v>0</v>
      </c>
      <c r="X193" s="79">
        <f>Óvoda!AA204+Étkeztetés!Z223</f>
        <v>0</v>
      </c>
      <c r="Y193" s="44">
        <f>Óvoda!AB204+Étkeztetés!AA223</f>
        <v>0</v>
      </c>
      <c r="AA193" s="190"/>
    </row>
    <row r="194" spans="1:27" hidden="1" x14ac:dyDescent="0.25">
      <c r="B194" s="54"/>
      <c r="C194" s="2"/>
      <c r="D194" s="801" t="s">
        <v>819</v>
      </c>
      <c r="E194" s="801"/>
      <c r="F194" s="373">
        <f>Óvoda!F205+Étkeztetés!F224</f>
        <v>0</v>
      </c>
      <c r="G194" s="373">
        <f>Óvoda!G205+Étkeztetés!G224</f>
        <v>0</v>
      </c>
      <c r="H194" s="373">
        <f>Óvoda!H205+Étkeztetés!H224</f>
        <v>0</v>
      </c>
      <c r="I194" s="373">
        <f>Óvoda!I205+Étkeztetés!I224</f>
        <v>0</v>
      </c>
      <c r="J194" s="527">
        <f>Óvoda!J205+Étkeztetés!J224</f>
        <v>0</v>
      </c>
      <c r="K194" s="527">
        <f>Óvoda!K205+Étkeztetés!K224</f>
        <v>0</v>
      </c>
      <c r="L194" s="437">
        <f>Óvoda!L205+Étkeztetés!L224</f>
        <v>0</v>
      </c>
      <c r="M194" s="42">
        <f>Óvoda!P205+Étkeztetés!O224</f>
        <v>0</v>
      </c>
      <c r="N194" s="1">
        <f>Óvoda!Q205+Étkeztetés!P224</f>
        <v>0</v>
      </c>
      <c r="O194" s="1">
        <f>Óvoda!R205+Étkeztetés!Q224</f>
        <v>0</v>
      </c>
      <c r="P194" s="1">
        <f>Óvoda!S205+Étkeztetés!R224</f>
        <v>0</v>
      </c>
      <c r="Q194" s="79">
        <f>Óvoda!T205+Étkeztetés!S224</f>
        <v>0</v>
      </c>
      <c r="R194" s="500">
        <f>Óvoda!U205+Étkeztetés!T224</f>
        <v>0</v>
      </c>
      <c r="S194" s="489">
        <f>Óvoda!V205+Étkeztetés!U224</f>
        <v>0</v>
      </c>
      <c r="T194" s="414">
        <f>Óvoda!W205+Étkeztetés!V224</f>
        <v>0</v>
      </c>
      <c r="U194" s="1">
        <f>Óvoda!X205+Étkeztetés!W224</f>
        <v>0</v>
      </c>
      <c r="V194" s="79">
        <f>Óvoda!Y205+Étkeztetés!X224</f>
        <v>0</v>
      </c>
      <c r="W194" s="79">
        <f>Óvoda!Z205+Étkeztetés!Y224</f>
        <v>0</v>
      </c>
      <c r="X194" s="79">
        <f>Óvoda!AA205+Étkeztetés!Z224</f>
        <v>0</v>
      </c>
      <c r="Y194" s="44">
        <f>Óvoda!AB205+Étkeztetés!AA224</f>
        <v>0</v>
      </c>
      <c r="AA194" s="190"/>
    </row>
    <row r="195" spans="1:27" ht="25.5" hidden="1" customHeight="1" x14ac:dyDescent="0.25">
      <c r="B195" s="54"/>
      <c r="C195" s="2"/>
      <c r="D195" s="798" t="s">
        <v>562</v>
      </c>
      <c r="E195" s="798"/>
      <c r="F195" s="376">
        <f>Óvoda!F206+Étkeztetés!F225</f>
        <v>0</v>
      </c>
      <c r="G195" s="376">
        <f>Óvoda!G206+Étkeztetés!G225</f>
        <v>0</v>
      </c>
      <c r="H195" s="376">
        <f>Óvoda!H206+Étkeztetés!H225</f>
        <v>0</v>
      </c>
      <c r="I195" s="376">
        <f>Óvoda!I206+Étkeztetés!I225</f>
        <v>0</v>
      </c>
      <c r="J195" s="530">
        <f>Óvoda!J206+Étkeztetés!J225</f>
        <v>0</v>
      </c>
      <c r="K195" s="530">
        <f>Óvoda!K206+Étkeztetés!K225</f>
        <v>0</v>
      </c>
      <c r="L195" s="440">
        <f>Óvoda!L206+Étkeztetés!L225</f>
        <v>0</v>
      </c>
      <c r="M195" s="42">
        <f>Óvoda!P206+Étkeztetés!O225</f>
        <v>0</v>
      </c>
      <c r="N195" s="1">
        <f>Óvoda!Q206+Étkeztetés!P225</f>
        <v>0</v>
      </c>
      <c r="O195" s="1">
        <f>Óvoda!R206+Étkeztetés!Q225</f>
        <v>0</v>
      </c>
      <c r="P195" s="1">
        <f>Óvoda!S206+Étkeztetés!R225</f>
        <v>0</v>
      </c>
      <c r="Q195" s="79">
        <f>Óvoda!T206+Étkeztetés!S225</f>
        <v>0</v>
      </c>
      <c r="R195" s="500">
        <f>Óvoda!U206+Étkeztetés!T225</f>
        <v>0</v>
      </c>
      <c r="S195" s="489">
        <f>Óvoda!V206+Étkeztetés!U225</f>
        <v>0</v>
      </c>
      <c r="T195" s="414">
        <f>Óvoda!W206+Étkeztetés!V225</f>
        <v>0</v>
      </c>
      <c r="U195" s="1">
        <f>Óvoda!X206+Étkeztetés!W225</f>
        <v>0</v>
      </c>
      <c r="V195" s="79">
        <f>Óvoda!Y206+Étkeztetés!X225</f>
        <v>0</v>
      </c>
      <c r="W195" s="79">
        <f>Óvoda!Z206+Étkeztetés!Y225</f>
        <v>0</v>
      </c>
      <c r="X195" s="79">
        <f>Óvoda!AA206+Étkeztetés!Z225</f>
        <v>0</v>
      </c>
      <c r="Y195" s="44">
        <f>Óvoda!AB206+Étkeztetés!AA225</f>
        <v>0</v>
      </c>
      <c r="AA195" s="190"/>
    </row>
    <row r="196" spans="1:27" ht="25.5" hidden="1" customHeight="1" x14ac:dyDescent="0.25">
      <c r="B196" s="54"/>
      <c r="C196" s="2"/>
      <c r="D196" s="798" t="s">
        <v>565</v>
      </c>
      <c r="E196" s="798"/>
      <c r="F196" s="376">
        <f>Óvoda!F207+Étkeztetés!F226</f>
        <v>0</v>
      </c>
      <c r="G196" s="376">
        <f>Óvoda!G207+Étkeztetés!G226</f>
        <v>0</v>
      </c>
      <c r="H196" s="376">
        <f>Óvoda!H207+Étkeztetés!H226</f>
        <v>0</v>
      </c>
      <c r="I196" s="376">
        <f>Óvoda!I207+Étkeztetés!I226</f>
        <v>0</v>
      </c>
      <c r="J196" s="530">
        <f>Óvoda!J207+Étkeztetés!J226</f>
        <v>0</v>
      </c>
      <c r="K196" s="530">
        <f>Óvoda!K207+Étkeztetés!K226</f>
        <v>0</v>
      </c>
      <c r="L196" s="440">
        <f>Óvoda!L207+Étkeztetés!L226</f>
        <v>0</v>
      </c>
      <c r="M196" s="42">
        <f>Óvoda!P207+Étkeztetés!O226</f>
        <v>0</v>
      </c>
      <c r="N196" s="1">
        <f>Óvoda!Q207+Étkeztetés!P226</f>
        <v>0</v>
      </c>
      <c r="O196" s="1">
        <f>Óvoda!R207+Étkeztetés!Q226</f>
        <v>0</v>
      </c>
      <c r="P196" s="1">
        <f>Óvoda!S207+Étkeztetés!R226</f>
        <v>0</v>
      </c>
      <c r="Q196" s="79">
        <f>Óvoda!T207+Étkeztetés!S226</f>
        <v>0</v>
      </c>
      <c r="R196" s="500">
        <f>Óvoda!U207+Étkeztetés!T226</f>
        <v>0</v>
      </c>
      <c r="S196" s="489">
        <f>Óvoda!V207+Étkeztetés!U226</f>
        <v>0</v>
      </c>
      <c r="T196" s="414">
        <f>Óvoda!W207+Étkeztetés!V226</f>
        <v>0</v>
      </c>
      <c r="U196" s="1">
        <f>Óvoda!X207+Étkeztetés!W226</f>
        <v>0</v>
      </c>
      <c r="V196" s="79">
        <f>Óvoda!Y207+Étkeztetés!X226</f>
        <v>0</v>
      </c>
      <c r="W196" s="79">
        <f>Óvoda!Z207+Étkeztetés!Y226</f>
        <v>0</v>
      </c>
      <c r="X196" s="79">
        <f>Óvoda!AA207+Étkeztetés!Z226</f>
        <v>0</v>
      </c>
      <c r="Y196" s="44">
        <f>Óvoda!AB207+Étkeztetés!AA226</f>
        <v>0</v>
      </c>
      <c r="AA196" s="190"/>
    </row>
    <row r="197" spans="1:27" s="18" customFormat="1" ht="25.5" hidden="1" customHeight="1" x14ac:dyDescent="0.25">
      <c r="A197" s="125" t="s">
        <v>276</v>
      </c>
      <c r="B197" s="90" t="s">
        <v>687</v>
      </c>
      <c r="C197" s="841" t="s">
        <v>607</v>
      </c>
      <c r="D197" s="842"/>
      <c r="E197" s="842"/>
      <c r="F197" s="383">
        <f>Óvoda!F208+Étkeztetés!F227</f>
        <v>0</v>
      </c>
      <c r="G197" s="383">
        <f>Óvoda!G208+Étkeztetés!G227</f>
        <v>0</v>
      </c>
      <c r="H197" s="383">
        <f>Óvoda!H208+Étkeztetés!H227</f>
        <v>0</v>
      </c>
      <c r="I197" s="383">
        <f>Óvoda!I208+Étkeztetés!I227</f>
        <v>0</v>
      </c>
      <c r="J197" s="537">
        <f>Óvoda!J208+Étkeztetés!J227</f>
        <v>0</v>
      </c>
      <c r="K197" s="537">
        <f>Óvoda!K208+Étkeztetés!K227</f>
        <v>0</v>
      </c>
      <c r="L197" s="447">
        <f>Óvoda!L208+Étkeztetés!L227</f>
        <v>0</v>
      </c>
      <c r="M197" s="95">
        <f>Óvoda!P208+Étkeztetés!O227</f>
        <v>0</v>
      </c>
      <c r="N197" s="93">
        <f>Óvoda!Q208+Étkeztetés!P227</f>
        <v>0</v>
      </c>
      <c r="O197" s="93">
        <f>Óvoda!R208+Étkeztetés!Q227</f>
        <v>0</v>
      </c>
      <c r="P197" s="93">
        <f>Óvoda!S208+Étkeztetés!R227</f>
        <v>0</v>
      </c>
      <c r="Q197" s="96">
        <f>Óvoda!T208+Étkeztetés!S227</f>
        <v>0</v>
      </c>
      <c r="R197" s="498">
        <f>Óvoda!U208+Étkeztetés!T227</f>
        <v>0</v>
      </c>
      <c r="S197" s="487">
        <f>Óvoda!V208+Étkeztetés!U227</f>
        <v>0</v>
      </c>
      <c r="T197" s="412">
        <f>Óvoda!W208+Étkeztetés!V227</f>
        <v>0</v>
      </c>
      <c r="U197" s="93">
        <f>Óvoda!X208+Étkeztetés!W227</f>
        <v>0</v>
      </c>
      <c r="V197" s="96">
        <f>Óvoda!Y208+Étkeztetés!X227</f>
        <v>0</v>
      </c>
      <c r="W197" s="96">
        <f>Óvoda!Z208+Étkeztetés!Y227</f>
        <v>0</v>
      </c>
      <c r="X197" s="96">
        <f>Óvoda!AA208+Étkeztetés!Z227</f>
        <v>0</v>
      </c>
      <c r="Y197" s="97">
        <f>Óvoda!AB208+Étkeztetés!AA227</f>
        <v>0</v>
      </c>
      <c r="AA197" s="190"/>
    </row>
    <row r="198" spans="1:27" ht="25.5" hidden="1" customHeight="1" x14ac:dyDescent="0.25">
      <c r="B198" s="54"/>
      <c r="C198" s="2"/>
      <c r="D198" s="798" t="s">
        <v>568</v>
      </c>
      <c r="E198" s="798"/>
      <c r="F198" s="376">
        <f>Óvoda!F209+Étkeztetés!F228</f>
        <v>0</v>
      </c>
      <c r="G198" s="376">
        <f>Óvoda!G209+Étkeztetés!G228</f>
        <v>0</v>
      </c>
      <c r="H198" s="376">
        <f>Óvoda!H209+Étkeztetés!H228</f>
        <v>0</v>
      </c>
      <c r="I198" s="376">
        <f>Óvoda!I209+Étkeztetés!I228</f>
        <v>0</v>
      </c>
      <c r="J198" s="530">
        <f>Óvoda!J209+Étkeztetés!J228</f>
        <v>0</v>
      </c>
      <c r="K198" s="530">
        <f>Óvoda!K209+Étkeztetés!K228</f>
        <v>0</v>
      </c>
      <c r="L198" s="440">
        <f>Óvoda!L209+Étkeztetés!L228</f>
        <v>0</v>
      </c>
      <c r="M198" s="42">
        <f>Óvoda!P209+Étkeztetés!O228</f>
        <v>0</v>
      </c>
      <c r="N198" s="1">
        <f>Óvoda!Q209+Étkeztetés!P228</f>
        <v>0</v>
      </c>
      <c r="O198" s="1">
        <f>Óvoda!R209+Étkeztetés!Q228</f>
        <v>0</v>
      </c>
      <c r="P198" s="1">
        <f>Óvoda!S209+Étkeztetés!R228</f>
        <v>0</v>
      </c>
      <c r="Q198" s="79">
        <f>Óvoda!T209+Étkeztetés!S228</f>
        <v>0</v>
      </c>
      <c r="R198" s="500">
        <f>Óvoda!U209+Étkeztetés!T228</f>
        <v>0</v>
      </c>
      <c r="S198" s="489">
        <f>Óvoda!V209+Étkeztetés!U228</f>
        <v>0</v>
      </c>
      <c r="T198" s="414">
        <f>Óvoda!W209+Étkeztetés!V228</f>
        <v>0</v>
      </c>
      <c r="U198" s="1">
        <f>Óvoda!X209+Étkeztetés!W228</f>
        <v>0</v>
      </c>
      <c r="V198" s="79">
        <f>Óvoda!Y209+Étkeztetés!X228</f>
        <v>0</v>
      </c>
      <c r="W198" s="79">
        <f>Óvoda!Z209+Étkeztetés!Y228</f>
        <v>0</v>
      </c>
      <c r="X198" s="79">
        <f>Óvoda!AA209+Étkeztetés!Z228</f>
        <v>0</v>
      </c>
      <c r="Y198" s="44">
        <f>Óvoda!AB209+Étkeztetés!AA228</f>
        <v>0</v>
      </c>
      <c r="AA198" s="190"/>
    </row>
    <row r="199" spans="1:27" ht="25.5" hidden="1" customHeight="1" x14ac:dyDescent="0.25">
      <c r="B199" s="54"/>
      <c r="C199" s="2"/>
      <c r="D199" s="798" t="s">
        <v>569</v>
      </c>
      <c r="E199" s="798"/>
      <c r="F199" s="376">
        <f>Óvoda!F210+Étkeztetés!F229</f>
        <v>0</v>
      </c>
      <c r="G199" s="376">
        <f>Óvoda!G210+Étkeztetés!G229</f>
        <v>0</v>
      </c>
      <c r="H199" s="376">
        <f>Óvoda!H210+Étkeztetés!H229</f>
        <v>0</v>
      </c>
      <c r="I199" s="376">
        <f>Óvoda!I210+Étkeztetés!I229</f>
        <v>0</v>
      </c>
      <c r="J199" s="530">
        <f>Óvoda!J210+Étkeztetés!J229</f>
        <v>0</v>
      </c>
      <c r="K199" s="530">
        <f>Óvoda!K210+Étkeztetés!K229</f>
        <v>0</v>
      </c>
      <c r="L199" s="440">
        <f>Óvoda!L210+Étkeztetés!L229</f>
        <v>0</v>
      </c>
      <c r="M199" s="42">
        <f>Óvoda!P210+Étkeztetés!O229</f>
        <v>0</v>
      </c>
      <c r="N199" s="1">
        <f>Óvoda!Q210+Étkeztetés!P229</f>
        <v>0</v>
      </c>
      <c r="O199" s="1">
        <f>Óvoda!R210+Étkeztetés!Q229</f>
        <v>0</v>
      </c>
      <c r="P199" s="1">
        <f>Óvoda!S210+Étkeztetés!R229</f>
        <v>0</v>
      </c>
      <c r="Q199" s="79">
        <f>Óvoda!T210+Étkeztetés!S229</f>
        <v>0</v>
      </c>
      <c r="R199" s="500">
        <f>Óvoda!U210+Étkeztetés!T229</f>
        <v>0</v>
      </c>
      <c r="S199" s="489">
        <f>Óvoda!V210+Étkeztetés!U229</f>
        <v>0</v>
      </c>
      <c r="T199" s="414">
        <f>Óvoda!W210+Étkeztetés!V229</f>
        <v>0</v>
      </c>
      <c r="U199" s="1">
        <f>Óvoda!X210+Étkeztetés!W229</f>
        <v>0</v>
      </c>
      <c r="V199" s="79">
        <f>Óvoda!Y210+Étkeztetés!X229</f>
        <v>0</v>
      </c>
      <c r="W199" s="79">
        <f>Óvoda!Z210+Étkeztetés!Y229</f>
        <v>0</v>
      </c>
      <c r="X199" s="79">
        <f>Óvoda!AA210+Étkeztetés!Z229</f>
        <v>0</v>
      </c>
      <c r="Y199" s="44">
        <f>Óvoda!AB210+Étkeztetés!AA229</f>
        <v>0</v>
      </c>
      <c r="AA199" s="190"/>
    </row>
    <row r="200" spans="1:27" s="18" customFormat="1" ht="15" hidden="1" customHeight="1" x14ac:dyDescent="0.25">
      <c r="A200" s="125" t="s">
        <v>277</v>
      </c>
      <c r="B200" s="90" t="s">
        <v>688</v>
      </c>
      <c r="C200" s="841" t="s">
        <v>820</v>
      </c>
      <c r="D200" s="842"/>
      <c r="E200" s="842"/>
      <c r="F200" s="383">
        <f>Óvoda!F211+Étkeztetés!F230</f>
        <v>0</v>
      </c>
      <c r="G200" s="383">
        <f>Óvoda!G211+Étkeztetés!G230</f>
        <v>0</v>
      </c>
      <c r="H200" s="383">
        <f>Óvoda!H211+Étkeztetés!H230</f>
        <v>0</v>
      </c>
      <c r="I200" s="383">
        <f>Óvoda!I211+Étkeztetés!I230</f>
        <v>0</v>
      </c>
      <c r="J200" s="537">
        <f>Óvoda!J211+Étkeztetés!J230</f>
        <v>0</v>
      </c>
      <c r="K200" s="537">
        <f>Óvoda!K211+Étkeztetés!K230</f>
        <v>0</v>
      </c>
      <c r="L200" s="447">
        <f>Óvoda!L211+Étkeztetés!L230</f>
        <v>0</v>
      </c>
      <c r="M200" s="95">
        <f>Óvoda!P211+Étkeztetés!O230</f>
        <v>0</v>
      </c>
      <c r="N200" s="93">
        <f>Óvoda!Q211+Étkeztetés!P230</f>
        <v>0</v>
      </c>
      <c r="O200" s="93">
        <f>Óvoda!R211+Étkeztetés!Q230</f>
        <v>0</v>
      </c>
      <c r="P200" s="93">
        <f>Óvoda!S211+Étkeztetés!R230</f>
        <v>0</v>
      </c>
      <c r="Q200" s="96">
        <f>Óvoda!T211+Étkeztetés!S230</f>
        <v>0</v>
      </c>
      <c r="R200" s="498">
        <f>Óvoda!U211+Étkeztetés!T230</f>
        <v>0</v>
      </c>
      <c r="S200" s="487">
        <f>Óvoda!V211+Étkeztetés!U230</f>
        <v>0</v>
      </c>
      <c r="T200" s="412">
        <f>Óvoda!W211+Étkeztetés!V230</f>
        <v>0</v>
      </c>
      <c r="U200" s="93">
        <f>Óvoda!X211+Étkeztetés!W230</f>
        <v>0</v>
      </c>
      <c r="V200" s="96">
        <f>Óvoda!Y211+Étkeztetés!X230</f>
        <v>0</v>
      </c>
      <c r="W200" s="96">
        <f>Óvoda!Z211+Étkeztetés!Y230</f>
        <v>0</v>
      </c>
      <c r="X200" s="96">
        <f>Óvoda!AA211+Étkeztetés!Z230</f>
        <v>0</v>
      </c>
      <c r="Y200" s="97">
        <f>Óvoda!AB211+Étkeztetés!AA230</f>
        <v>0</v>
      </c>
      <c r="AA200" s="190"/>
    </row>
    <row r="201" spans="1:27" hidden="1" x14ac:dyDescent="0.25">
      <c r="B201" s="54"/>
      <c r="C201" s="2"/>
      <c r="D201" s="801" t="s">
        <v>372</v>
      </c>
      <c r="E201" s="801"/>
      <c r="F201" s="373">
        <f>Óvoda!F212+Étkeztetés!F231</f>
        <v>0</v>
      </c>
      <c r="G201" s="373">
        <f>Óvoda!G212+Étkeztetés!G231</f>
        <v>0</v>
      </c>
      <c r="H201" s="373">
        <f>Óvoda!H212+Étkeztetés!H231</f>
        <v>0</v>
      </c>
      <c r="I201" s="373">
        <f>Óvoda!I212+Étkeztetés!I231</f>
        <v>0</v>
      </c>
      <c r="J201" s="527">
        <f>Óvoda!J212+Étkeztetés!J231</f>
        <v>0</v>
      </c>
      <c r="K201" s="527">
        <f>Óvoda!K212+Étkeztetés!K231</f>
        <v>0</v>
      </c>
      <c r="L201" s="437">
        <f>Óvoda!L212+Étkeztetés!L231</f>
        <v>0</v>
      </c>
      <c r="M201" s="42">
        <f>Óvoda!P212+Étkeztetés!O231</f>
        <v>0</v>
      </c>
      <c r="N201" s="1">
        <f>Óvoda!Q212+Étkeztetés!P231</f>
        <v>0</v>
      </c>
      <c r="O201" s="1">
        <f>Óvoda!R212+Étkeztetés!Q231</f>
        <v>0</v>
      </c>
      <c r="P201" s="1">
        <f>Óvoda!S212+Étkeztetés!R231</f>
        <v>0</v>
      </c>
      <c r="Q201" s="79">
        <f>Óvoda!T212+Étkeztetés!S231</f>
        <v>0</v>
      </c>
      <c r="R201" s="500">
        <f>Óvoda!U212+Étkeztetés!T231</f>
        <v>0</v>
      </c>
      <c r="S201" s="489">
        <f>Óvoda!V212+Étkeztetés!U231</f>
        <v>0</v>
      </c>
      <c r="T201" s="414">
        <f>Óvoda!W212+Étkeztetés!V231</f>
        <v>0</v>
      </c>
      <c r="U201" s="1">
        <f>Óvoda!X212+Étkeztetés!W231</f>
        <v>0</v>
      </c>
      <c r="V201" s="79">
        <f>Óvoda!Y212+Étkeztetés!X231</f>
        <v>0</v>
      </c>
      <c r="W201" s="79">
        <f>Óvoda!Z212+Étkeztetés!Y231</f>
        <v>0</v>
      </c>
      <c r="X201" s="79">
        <f>Óvoda!AA212+Étkeztetés!Z231</f>
        <v>0</v>
      </c>
      <c r="Y201" s="44">
        <f>Óvoda!AB212+Étkeztetés!AA231</f>
        <v>0</v>
      </c>
      <c r="AA201" s="190"/>
    </row>
    <row r="202" spans="1:27" hidden="1" x14ac:dyDescent="0.25">
      <c r="B202" s="54"/>
      <c r="C202" s="2"/>
      <c r="D202" s="801" t="s">
        <v>821</v>
      </c>
      <c r="E202" s="801"/>
      <c r="F202" s="373">
        <f>Óvoda!F213+Étkeztetés!F232</f>
        <v>0</v>
      </c>
      <c r="G202" s="373">
        <f>Óvoda!G213+Étkeztetés!G232</f>
        <v>0</v>
      </c>
      <c r="H202" s="373">
        <f>Óvoda!H213+Étkeztetés!H232</f>
        <v>0</v>
      </c>
      <c r="I202" s="373">
        <f>Óvoda!I213+Étkeztetés!I232</f>
        <v>0</v>
      </c>
      <c r="J202" s="527">
        <f>Óvoda!J213+Étkeztetés!J232</f>
        <v>0</v>
      </c>
      <c r="K202" s="527">
        <f>Óvoda!K213+Étkeztetés!K232</f>
        <v>0</v>
      </c>
      <c r="L202" s="437">
        <f>Óvoda!L213+Étkeztetés!L232</f>
        <v>0</v>
      </c>
      <c r="M202" s="42">
        <f>Óvoda!P213+Étkeztetés!O232</f>
        <v>0</v>
      </c>
      <c r="N202" s="1">
        <f>Óvoda!Q213+Étkeztetés!P232</f>
        <v>0</v>
      </c>
      <c r="O202" s="1">
        <f>Óvoda!R213+Étkeztetés!Q232</f>
        <v>0</v>
      </c>
      <c r="P202" s="1">
        <f>Óvoda!S213+Étkeztetés!R232</f>
        <v>0</v>
      </c>
      <c r="Q202" s="79">
        <f>Óvoda!T213+Étkeztetés!S232</f>
        <v>0</v>
      </c>
      <c r="R202" s="500">
        <f>Óvoda!U213+Étkeztetés!T232</f>
        <v>0</v>
      </c>
      <c r="S202" s="489">
        <f>Óvoda!V213+Étkeztetés!U232</f>
        <v>0</v>
      </c>
      <c r="T202" s="414">
        <f>Óvoda!W213+Étkeztetés!V232</f>
        <v>0</v>
      </c>
      <c r="U202" s="1">
        <f>Óvoda!X213+Étkeztetés!W232</f>
        <v>0</v>
      </c>
      <c r="V202" s="79">
        <f>Óvoda!Y213+Étkeztetés!X232</f>
        <v>0</v>
      </c>
      <c r="W202" s="79">
        <f>Óvoda!Z213+Étkeztetés!Y232</f>
        <v>0</v>
      </c>
      <c r="X202" s="79">
        <f>Óvoda!AA213+Étkeztetés!Z232</f>
        <v>0</v>
      </c>
      <c r="Y202" s="44">
        <f>Óvoda!AB213+Étkeztetés!AA232</f>
        <v>0</v>
      </c>
      <c r="AA202" s="190"/>
    </row>
    <row r="203" spans="1:27" hidden="1" x14ac:dyDescent="0.25">
      <c r="B203" s="54"/>
      <c r="C203" s="2"/>
      <c r="D203" s="801" t="s">
        <v>375</v>
      </c>
      <c r="E203" s="801"/>
      <c r="F203" s="373">
        <f>Óvoda!F214+Étkeztetés!F233</f>
        <v>0</v>
      </c>
      <c r="G203" s="373">
        <f>Óvoda!G214+Étkeztetés!G233</f>
        <v>0</v>
      </c>
      <c r="H203" s="373">
        <f>Óvoda!H214+Étkeztetés!H233</f>
        <v>0</v>
      </c>
      <c r="I203" s="373">
        <f>Óvoda!I214+Étkeztetés!I233</f>
        <v>0</v>
      </c>
      <c r="J203" s="527">
        <f>Óvoda!J214+Étkeztetés!J233</f>
        <v>0</v>
      </c>
      <c r="K203" s="527">
        <f>Óvoda!K214+Étkeztetés!K233</f>
        <v>0</v>
      </c>
      <c r="L203" s="437">
        <f>Óvoda!L214+Étkeztetés!L233</f>
        <v>0</v>
      </c>
      <c r="M203" s="42">
        <f>Óvoda!P214+Étkeztetés!O233</f>
        <v>0</v>
      </c>
      <c r="N203" s="1">
        <f>Óvoda!Q214+Étkeztetés!P233</f>
        <v>0</v>
      </c>
      <c r="O203" s="1">
        <f>Óvoda!R214+Étkeztetés!Q233</f>
        <v>0</v>
      </c>
      <c r="P203" s="1">
        <f>Óvoda!S214+Étkeztetés!R233</f>
        <v>0</v>
      </c>
      <c r="Q203" s="79">
        <f>Óvoda!T214+Étkeztetés!S233</f>
        <v>0</v>
      </c>
      <c r="R203" s="500">
        <f>Óvoda!U214+Étkeztetés!T233</f>
        <v>0</v>
      </c>
      <c r="S203" s="489">
        <f>Óvoda!V214+Étkeztetés!U233</f>
        <v>0</v>
      </c>
      <c r="T203" s="414">
        <f>Óvoda!W214+Étkeztetés!V233</f>
        <v>0</v>
      </c>
      <c r="U203" s="1">
        <f>Óvoda!X214+Étkeztetés!W233</f>
        <v>0</v>
      </c>
      <c r="V203" s="79">
        <f>Óvoda!Y214+Étkeztetés!X233</f>
        <v>0</v>
      </c>
      <c r="W203" s="79">
        <f>Óvoda!Z214+Étkeztetés!Y233</f>
        <v>0</v>
      </c>
      <c r="X203" s="79">
        <f>Óvoda!AA214+Étkeztetés!Z233</f>
        <v>0</v>
      </c>
      <c r="Y203" s="44">
        <f>Óvoda!AB214+Étkeztetés!AA233</f>
        <v>0</v>
      </c>
      <c r="AA203" s="190"/>
    </row>
    <row r="204" spans="1:27" hidden="1" x14ac:dyDescent="0.25">
      <c r="B204" s="54"/>
      <c r="C204" s="2"/>
      <c r="D204" s="801" t="s">
        <v>373</v>
      </c>
      <c r="E204" s="801"/>
      <c r="F204" s="373">
        <f>Óvoda!F215+Étkeztetés!F234</f>
        <v>0</v>
      </c>
      <c r="G204" s="373">
        <f>Óvoda!G215+Étkeztetés!G234</f>
        <v>0</v>
      </c>
      <c r="H204" s="373">
        <f>Óvoda!H215+Étkeztetés!H234</f>
        <v>0</v>
      </c>
      <c r="I204" s="373">
        <f>Óvoda!I215+Étkeztetés!I234</f>
        <v>0</v>
      </c>
      <c r="J204" s="527">
        <f>Óvoda!J215+Étkeztetés!J234</f>
        <v>0</v>
      </c>
      <c r="K204" s="527">
        <f>Óvoda!K215+Étkeztetés!K234</f>
        <v>0</v>
      </c>
      <c r="L204" s="437">
        <f>Óvoda!L215+Étkeztetés!L234</f>
        <v>0</v>
      </c>
      <c r="M204" s="42">
        <f>Óvoda!P215+Étkeztetés!O234</f>
        <v>0</v>
      </c>
      <c r="N204" s="1">
        <f>Óvoda!Q215+Étkeztetés!P234</f>
        <v>0</v>
      </c>
      <c r="O204" s="1">
        <f>Óvoda!R215+Étkeztetés!Q234</f>
        <v>0</v>
      </c>
      <c r="P204" s="1">
        <f>Óvoda!S215+Étkeztetés!R234</f>
        <v>0</v>
      </c>
      <c r="Q204" s="79">
        <f>Óvoda!T215+Étkeztetés!S234</f>
        <v>0</v>
      </c>
      <c r="R204" s="500">
        <f>Óvoda!U215+Étkeztetés!T234</f>
        <v>0</v>
      </c>
      <c r="S204" s="489">
        <f>Óvoda!V215+Étkeztetés!U234</f>
        <v>0</v>
      </c>
      <c r="T204" s="414">
        <f>Óvoda!W215+Étkeztetés!V234</f>
        <v>0</v>
      </c>
      <c r="U204" s="1">
        <f>Óvoda!X215+Étkeztetés!W234</f>
        <v>0</v>
      </c>
      <c r="V204" s="79">
        <f>Óvoda!Y215+Étkeztetés!X234</f>
        <v>0</v>
      </c>
      <c r="W204" s="79">
        <f>Óvoda!Z215+Étkeztetés!Y234</f>
        <v>0</v>
      </c>
      <c r="X204" s="79">
        <f>Óvoda!AA215+Étkeztetés!Z234</f>
        <v>0</v>
      </c>
      <c r="Y204" s="44">
        <f>Óvoda!AB215+Étkeztetés!AA234</f>
        <v>0</v>
      </c>
      <c r="AA204" s="190"/>
    </row>
    <row r="205" spans="1:27" hidden="1" x14ac:dyDescent="0.25">
      <c r="B205" s="54"/>
      <c r="C205" s="2"/>
      <c r="D205" s="801" t="s">
        <v>822</v>
      </c>
      <c r="E205" s="801"/>
      <c r="F205" s="373">
        <f>Óvoda!F216+Étkeztetés!F235</f>
        <v>0</v>
      </c>
      <c r="G205" s="373">
        <f>Óvoda!G216+Étkeztetés!G235</f>
        <v>0</v>
      </c>
      <c r="H205" s="373">
        <f>Óvoda!H216+Étkeztetés!H235</f>
        <v>0</v>
      </c>
      <c r="I205" s="373">
        <f>Óvoda!I216+Étkeztetés!I235</f>
        <v>0</v>
      </c>
      <c r="J205" s="527">
        <f>Óvoda!J216+Étkeztetés!J235</f>
        <v>0</v>
      </c>
      <c r="K205" s="527">
        <f>Óvoda!K216+Étkeztetés!K235</f>
        <v>0</v>
      </c>
      <c r="L205" s="437">
        <f>Óvoda!L216+Étkeztetés!L235</f>
        <v>0</v>
      </c>
      <c r="M205" s="42">
        <f>Óvoda!P216+Étkeztetés!O235</f>
        <v>0</v>
      </c>
      <c r="N205" s="1">
        <f>Óvoda!Q216+Étkeztetés!P235</f>
        <v>0</v>
      </c>
      <c r="O205" s="1">
        <f>Óvoda!R216+Étkeztetés!Q235</f>
        <v>0</v>
      </c>
      <c r="P205" s="1">
        <f>Óvoda!S216+Étkeztetés!R235</f>
        <v>0</v>
      </c>
      <c r="Q205" s="79">
        <f>Óvoda!T216+Étkeztetés!S235</f>
        <v>0</v>
      </c>
      <c r="R205" s="500">
        <f>Óvoda!U216+Étkeztetés!T235</f>
        <v>0</v>
      </c>
      <c r="S205" s="489">
        <f>Óvoda!V216+Étkeztetés!U235</f>
        <v>0</v>
      </c>
      <c r="T205" s="414">
        <f>Óvoda!W216+Étkeztetés!V235</f>
        <v>0</v>
      </c>
      <c r="U205" s="1">
        <f>Óvoda!X216+Étkeztetés!W235</f>
        <v>0</v>
      </c>
      <c r="V205" s="79">
        <f>Óvoda!Y216+Étkeztetés!X235</f>
        <v>0</v>
      </c>
      <c r="W205" s="79">
        <f>Óvoda!Z216+Étkeztetés!Y235</f>
        <v>0</v>
      </c>
      <c r="X205" s="79">
        <f>Óvoda!AA216+Étkeztetés!Z235</f>
        <v>0</v>
      </c>
      <c r="Y205" s="44">
        <f>Óvoda!AB216+Étkeztetés!AA235</f>
        <v>0</v>
      </c>
      <c r="AA205" s="190"/>
    </row>
    <row r="206" spans="1:27" ht="25.5" hidden="1" customHeight="1" x14ac:dyDescent="0.25">
      <c r="B206" s="54"/>
      <c r="C206" s="2"/>
      <c r="D206" s="798" t="s">
        <v>537</v>
      </c>
      <c r="E206" s="798"/>
      <c r="F206" s="376">
        <f>Óvoda!F217+Étkeztetés!F236</f>
        <v>0</v>
      </c>
      <c r="G206" s="376">
        <f>Óvoda!G217+Étkeztetés!G236</f>
        <v>0</v>
      </c>
      <c r="H206" s="376">
        <f>Óvoda!H217+Étkeztetés!H236</f>
        <v>0</v>
      </c>
      <c r="I206" s="376">
        <f>Óvoda!I217+Étkeztetés!I236</f>
        <v>0</v>
      </c>
      <c r="J206" s="530">
        <f>Óvoda!J217+Étkeztetés!J236</f>
        <v>0</v>
      </c>
      <c r="K206" s="530">
        <f>Óvoda!K217+Étkeztetés!K236</f>
        <v>0</v>
      </c>
      <c r="L206" s="440">
        <f>Óvoda!L217+Étkeztetés!L236</f>
        <v>0</v>
      </c>
      <c r="M206" s="42">
        <f>Óvoda!P217+Étkeztetés!O236</f>
        <v>0</v>
      </c>
      <c r="N206" s="1">
        <f>Óvoda!Q217+Étkeztetés!P236</f>
        <v>0</v>
      </c>
      <c r="O206" s="1">
        <f>Óvoda!R217+Étkeztetés!Q236</f>
        <v>0</v>
      </c>
      <c r="P206" s="1">
        <f>Óvoda!S217+Étkeztetés!R236</f>
        <v>0</v>
      </c>
      <c r="Q206" s="79">
        <f>Óvoda!T217+Étkeztetés!S236</f>
        <v>0</v>
      </c>
      <c r="R206" s="500">
        <f>Óvoda!U217+Étkeztetés!T236</f>
        <v>0</v>
      </c>
      <c r="S206" s="489">
        <f>Óvoda!V217+Étkeztetés!U236</f>
        <v>0</v>
      </c>
      <c r="T206" s="414">
        <f>Óvoda!W217+Étkeztetés!V236</f>
        <v>0</v>
      </c>
      <c r="U206" s="1">
        <f>Óvoda!X217+Étkeztetés!W236</f>
        <v>0</v>
      </c>
      <c r="V206" s="79">
        <f>Óvoda!Y217+Étkeztetés!X236</f>
        <v>0</v>
      </c>
      <c r="W206" s="79">
        <f>Óvoda!Z217+Étkeztetés!Y236</f>
        <v>0</v>
      </c>
      <c r="X206" s="79">
        <f>Óvoda!AA217+Étkeztetés!Z236</f>
        <v>0</v>
      </c>
      <c r="Y206" s="44">
        <f>Óvoda!AB217+Étkeztetés!AA236</f>
        <v>0</v>
      </c>
      <c r="AA206" s="190"/>
    </row>
    <row r="207" spans="1:27" ht="25.5" hidden="1" customHeight="1" x14ac:dyDescent="0.25">
      <c r="B207" s="54"/>
      <c r="C207" s="2"/>
      <c r="D207" s="798" t="s">
        <v>540</v>
      </c>
      <c r="E207" s="798"/>
      <c r="F207" s="376">
        <f>Óvoda!F218+Étkeztetés!F237</f>
        <v>0</v>
      </c>
      <c r="G207" s="376">
        <f>Óvoda!G218+Étkeztetés!G237</f>
        <v>0</v>
      </c>
      <c r="H207" s="376">
        <f>Óvoda!H218+Étkeztetés!H237</f>
        <v>0</v>
      </c>
      <c r="I207" s="376">
        <f>Óvoda!I218+Étkeztetés!I237</f>
        <v>0</v>
      </c>
      <c r="J207" s="530">
        <f>Óvoda!J218+Étkeztetés!J237</f>
        <v>0</v>
      </c>
      <c r="K207" s="530">
        <f>Óvoda!K218+Étkeztetés!K237</f>
        <v>0</v>
      </c>
      <c r="L207" s="440">
        <f>Óvoda!L218+Étkeztetés!L237</f>
        <v>0</v>
      </c>
      <c r="M207" s="42">
        <f>Óvoda!P218+Étkeztetés!O237</f>
        <v>0</v>
      </c>
      <c r="N207" s="1">
        <f>Óvoda!Q218+Étkeztetés!P237</f>
        <v>0</v>
      </c>
      <c r="O207" s="1">
        <f>Óvoda!R218+Étkeztetés!Q237</f>
        <v>0</v>
      </c>
      <c r="P207" s="1">
        <f>Óvoda!S218+Étkeztetés!R237</f>
        <v>0</v>
      </c>
      <c r="Q207" s="79">
        <f>Óvoda!T218+Étkeztetés!S237</f>
        <v>0</v>
      </c>
      <c r="R207" s="500">
        <f>Óvoda!U218+Étkeztetés!T237</f>
        <v>0</v>
      </c>
      <c r="S207" s="489">
        <f>Óvoda!V218+Étkeztetés!U237</f>
        <v>0</v>
      </c>
      <c r="T207" s="414">
        <f>Óvoda!W218+Étkeztetés!V237</f>
        <v>0</v>
      </c>
      <c r="U207" s="1">
        <f>Óvoda!X218+Étkeztetés!W237</f>
        <v>0</v>
      </c>
      <c r="V207" s="79">
        <f>Óvoda!Y218+Étkeztetés!X237</f>
        <v>0</v>
      </c>
      <c r="W207" s="79">
        <f>Óvoda!Z218+Étkeztetés!Y237</f>
        <v>0</v>
      </c>
      <c r="X207" s="79">
        <f>Óvoda!AA218+Étkeztetés!Z237</f>
        <v>0</v>
      </c>
      <c r="Y207" s="44">
        <f>Óvoda!AB218+Étkeztetés!AA237</f>
        <v>0</v>
      </c>
      <c r="AA207" s="190"/>
    </row>
    <row r="208" spans="1:27" hidden="1" x14ac:dyDescent="0.25">
      <c r="B208" s="54"/>
      <c r="C208" s="2"/>
      <c r="D208" s="801" t="s">
        <v>823</v>
      </c>
      <c r="E208" s="801"/>
      <c r="F208" s="373">
        <f>Óvoda!F219+Étkeztetés!F238</f>
        <v>0</v>
      </c>
      <c r="G208" s="373">
        <f>Óvoda!G219+Étkeztetés!G238</f>
        <v>0</v>
      </c>
      <c r="H208" s="373">
        <f>Óvoda!H219+Étkeztetés!H238</f>
        <v>0</v>
      </c>
      <c r="I208" s="373">
        <f>Óvoda!I219+Étkeztetés!I238</f>
        <v>0</v>
      </c>
      <c r="J208" s="527">
        <f>Óvoda!J219+Étkeztetés!J238</f>
        <v>0</v>
      </c>
      <c r="K208" s="527">
        <f>Óvoda!K219+Étkeztetés!K238</f>
        <v>0</v>
      </c>
      <c r="L208" s="437">
        <f>Óvoda!L219+Étkeztetés!L238</f>
        <v>0</v>
      </c>
      <c r="M208" s="42">
        <f>Óvoda!P219+Étkeztetés!O238</f>
        <v>0</v>
      </c>
      <c r="N208" s="1">
        <f>Óvoda!Q219+Étkeztetés!P238</f>
        <v>0</v>
      </c>
      <c r="O208" s="1">
        <f>Óvoda!R219+Étkeztetés!Q238</f>
        <v>0</v>
      </c>
      <c r="P208" s="1">
        <f>Óvoda!S219+Étkeztetés!R238</f>
        <v>0</v>
      </c>
      <c r="Q208" s="79">
        <f>Óvoda!T219+Étkeztetés!S238</f>
        <v>0</v>
      </c>
      <c r="R208" s="500">
        <f>Óvoda!U219+Étkeztetés!T238</f>
        <v>0</v>
      </c>
      <c r="S208" s="489">
        <f>Óvoda!V219+Étkeztetés!U238</f>
        <v>0</v>
      </c>
      <c r="T208" s="414">
        <f>Óvoda!W219+Étkeztetés!V238</f>
        <v>0</v>
      </c>
      <c r="U208" s="1">
        <f>Óvoda!X219+Étkeztetés!W238</f>
        <v>0</v>
      </c>
      <c r="V208" s="79">
        <f>Óvoda!Y219+Étkeztetés!X238</f>
        <v>0</v>
      </c>
      <c r="W208" s="79">
        <f>Óvoda!Z219+Étkeztetés!Y238</f>
        <v>0</v>
      </c>
      <c r="X208" s="79">
        <f>Óvoda!AA219+Étkeztetés!Z238</f>
        <v>0</v>
      </c>
      <c r="Y208" s="44">
        <f>Óvoda!AB219+Étkeztetés!AA238</f>
        <v>0</v>
      </c>
      <c r="AA208" s="190"/>
    </row>
    <row r="209" spans="1:27" hidden="1" x14ac:dyDescent="0.25">
      <c r="B209" s="54"/>
      <c r="C209" s="2"/>
      <c r="D209" s="801" t="s">
        <v>374</v>
      </c>
      <c r="E209" s="801"/>
      <c r="F209" s="373">
        <f>Óvoda!F220+Étkeztetés!F239</f>
        <v>0</v>
      </c>
      <c r="G209" s="373">
        <f>Óvoda!G220+Étkeztetés!G239</f>
        <v>0</v>
      </c>
      <c r="H209" s="373">
        <f>Óvoda!H220+Étkeztetés!H239</f>
        <v>0</v>
      </c>
      <c r="I209" s="373">
        <f>Óvoda!I220+Étkeztetés!I239</f>
        <v>0</v>
      </c>
      <c r="J209" s="527">
        <f>Óvoda!J220+Étkeztetés!J239</f>
        <v>0</v>
      </c>
      <c r="K209" s="527">
        <f>Óvoda!K220+Étkeztetés!K239</f>
        <v>0</v>
      </c>
      <c r="L209" s="437">
        <f>Óvoda!L220+Étkeztetés!L239</f>
        <v>0</v>
      </c>
      <c r="M209" s="42">
        <f>Óvoda!P220+Étkeztetés!O239</f>
        <v>0</v>
      </c>
      <c r="N209" s="1">
        <f>Óvoda!Q220+Étkeztetés!P239</f>
        <v>0</v>
      </c>
      <c r="O209" s="1">
        <f>Óvoda!R220+Étkeztetés!Q239</f>
        <v>0</v>
      </c>
      <c r="P209" s="1">
        <f>Óvoda!S220+Étkeztetés!R239</f>
        <v>0</v>
      </c>
      <c r="Q209" s="79">
        <f>Óvoda!T220+Étkeztetés!S239</f>
        <v>0</v>
      </c>
      <c r="R209" s="500">
        <f>Óvoda!U220+Étkeztetés!T239</f>
        <v>0</v>
      </c>
      <c r="S209" s="489">
        <f>Óvoda!V220+Étkeztetés!U239</f>
        <v>0</v>
      </c>
      <c r="T209" s="414">
        <f>Óvoda!W220+Étkeztetés!V239</f>
        <v>0</v>
      </c>
      <c r="U209" s="1">
        <f>Óvoda!X220+Étkeztetés!W239</f>
        <v>0</v>
      </c>
      <c r="V209" s="79">
        <f>Óvoda!Y220+Étkeztetés!X239</f>
        <v>0</v>
      </c>
      <c r="W209" s="79">
        <f>Óvoda!Z220+Étkeztetés!Y239</f>
        <v>0</v>
      </c>
      <c r="X209" s="79">
        <f>Óvoda!AA220+Étkeztetés!Z239</f>
        <v>0</v>
      </c>
      <c r="Y209" s="44">
        <f>Óvoda!AB220+Étkeztetés!AA239</f>
        <v>0</v>
      </c>
      <c r="AA209" s="190"/>
    </row>
    <row r="210" spans="1:27" hidden="1" x14ac:dyDescent="0.25">
      <c r="B210" s="54"/>
      <c r="C210" s="2"/>
      <c r="D210" s="801" t="s">
        <v>824</v>
      </c>
      <c r="E210" s="801"/>
      <c r="F210" s="373">
        <f>Óvoda!F221+Étkeztetés!F240</f>
        <v>0</v>
      </c>
      <c r="G210" s="373">
        <f>Óvoda!G221+Étkeztetés!G240</f>
        <v>0</v>
      </c>
      <c r="H210" s="373">
        <f>Óvoda!H221+Étkeztetés!H240</f>
        <v>0</v>
      </c>
      <c r="I210" s="373">
        <f>Óvoda!I221+Étkeztetés!I240</f>
        <v>0</v>
      </c>
      <c r="J210" s="527">
        <f>Óvoda!J221+Étkeztetés!J240</f>
        <v>0</v>
      </c>
      <c r="K210" s="527">
        <f>Óvoda!K221+Étkeztetés!K240</f>
        <v>0</v>
      </c>
      <c r="L210" s="437">
        <f>Óvoda!L221+Étkeztetés!L240</f>
        <v>0</v>
      </c>
      <c r="M210" s="42">
        <f>Óvoda!P221+Étkeztetés!O240</f>
        <v>0</v>
      </c>
      <c r="N210" s="1">
        <f>Óvoda!Q221+Étkeztetés!P240</f>
        <v>0</v>
      </c>
      <c r="O210" s="1">
        <f>Óvoda!R221+Étkeztetés!Q240</f>
        <v>0</v>
      </c>
      <c r="P210" s="1">
        <f>Óvoda!S221+Étkeztetés!R240</f>
        <v>0</v>
      </c>
      <c r="Q210" s="79">
        <f>Óvoda!T221+Étkeztetés!S240</f>
        <v>0</v>
      </c>
      <c r="R210" s="500">
        <f>Óvoda!U221+Étkeztetés!T240</f>
        <v>0</v>
      </c>
      <c r="S210" s="489">
        <f>Óvoda!V221+Étkeztetés!U240</f>
        <v>0</v>
      </c>
      <c r="T210" s="414">
        <f>Óvoda!W221+Étkeztetés!V240</f>
        <v>0</v>
      </c>
      <c r="U210" s="1">
        <f>Óvoda!X221+Étkeztetés!W240</f>
        <v>0</v>
      </c>
      <c r="V210" s="79">
        <f>Óvoda!Y221+Étkeztetés!X240</f>
        <v>0</v>
      </c>
      <c r="W210" s="79">
        <f>Óvoda!Z221+Étkeztetés!Y240</f>
        <v>0</v>
      </c>
      <c r="X210" s="79">
        <f>Óvoda!AA221+Étkeztetés!Z240</f>
        <v>0</v>
      </c>
      <c r="Y210" s="44">
        <f>Óvoda!AB221+Étkeztetés!AA240</f>
        <v>0</v>
      </c>
      <c r="AA210" s="190"/>
    </row>
    <row r="211" spans="1:27" hidden="1" x14ac:dyDescent="0.25">
      <c r="B211" s="54"/>
      <c r="C211" s="2"/>
      <c r="D211" s="801" t="s">
        <v>566</v>
      </c>
      <c r="E211" s="801"/>
      <c r="F211" s="373">
        <f>Óvoda!F222+Étkeztetés!F241</f>
        <v>0</v>
      </c>
      <c r="G211" s="373">
        <f>Óvoda!G222+Étkeztetés!G241</f>
        <v>0</v>
      </c>
      <c r="H211" s="373">
        <f>Óvoda!H222+Étkeztetés!H241</f>
        <v>0</v>
      </c>
      <c r="I211" s="373">
        <f>Óvoda!I222+Étkeztetés!I241</f>
        <v>0</v>
      </c>
      <c r="J211" s="527">
        <f>Óvoda!J222+Étkeztetés!J241</f>
        <v>0</v>
      </c>
      <c r="K211" s="527">
        <f>Óvoda!K222+Étkeztetés!K241</f>
        <v>0</v>
      </c>
      <c r="L211" s="437">
        <f>Óvoda!L222+Étkeztetés!L241</f>
        <v>0</v>
      </c>
      <c r="M211" s="42">
        <f>Óvoda!P222+Étkeztetés!O241</f>
        <v>0</v>
      </c>
      <c r="N211" s="1">
        <f>Óvoda!Q222+Étkeztetés!P241</f>
        <v>0</v>
      </c>
      <c r="O211" s="1">
        <f>Óvoda!R222+Étkeztetés!Q241</f>
        <v>0</v>
      </c>
      <c r="P211" s="1">
        <f>Óvoda!S222+Étkeztetés!R241</f>
        <v>0</v>
      </c>
      <c r="Q211" s="79">
        <f>Óvoda!T222+Étkeztetés!S241</f>
        <v>0</v>
      </c>
      <c r="R211" s="500">
        <f>Óvoda!U222+Étkeztetés!T241</f>
        <v>0</v>
      </c>
      <c r="S211" s="489">
        <f>Óvoda!V222+Étkeztetés!U241</f>
        <v>0</v>
      </c>
      <c r="T211" s="414">
        <f>Óvoda!W222+Étkeztetés!V241</f>
        <v>0</v>
      </c>
      <c r="U211" s="1">
        <f>Óvoda!X222+Étkeztetés!W241</f>
        <v>0</v>
      </c>
      <c r="V211" s="79">
        <f>Óvoda!Y222+Étkeztetés!X241</f>
        <v>0</v>
      </c>
      <c r="W211" s="79">
        <f>Óvoda!Z222+Étkeztetés!Y241</f>
        <v>0</v>
      </c>
      <c r="X211" s="79">
        <f>Óvoda!AA222+Étkeztetés!Z241</f>
        <v>0</v>
      </c>
      <c r="Y211" s="44">
        <f>Óvoda!AB222+Étkeztetés!AA241</f>
        <v>0</v>
      </c>
      <c r="AA211" s="190"/>
    </row>
    <row r="212" spans="1:27" s="18" customFormat="1" hidden="1" x14ac:dyDescent="0.25">
      <c r="A212" s="125" t="s">
        <v>278</v>
      </c>
      <c r="B212" s="90" t="s">
        <v>689</v>
      </c>
      <c r="C212" s="803" t="s">
        <v>279</v>
      </c>
      <c r="D212" s="804"/>
      <c r="E212" s="804"/>
      <c r="F212" s="366">
        <f>Óvoda!F223+Étkeztetés!F242</f>
        <v>0</v>
      </c>
      <c r="G212" s="366">
        <f>Óvoda!G223+Étkeztetés!G242</f>
        <v>0</v>
      </c>
      <c r="H212" s="366">
        <f>Óvoda!H223+Étkeztetés!H242</f>
        <v>0</v>
      </c>
      <c r="I212" s="366">
        <f>Óvoda!I223+Étkeztetés!I242</f>
        <v>0</v>
      </c>
      <c r="J212" s="520">
        <f>Óvoda!J223+Étkeztetés!J242</f>
        <v>0</v>
      </c>
      <c r="K212" s="520">
        <f>Óvoda!K223+Étkeztetés!K242</f>
        <v>0</v>
      </c>
      <c r="L212" s="428">
        <f>Óvoda!L223+Étkeztetés!L242</f>
        <v>0</v>
      </c>
      <c r="M212" s="95">
        <f>Óvoda!P223+Étkeztetés!O242</f>
        <v>0</v>
      </c>
      <c r="N212" s="93">
        <f>Óvoda!Q223+Étkeztetés!P242</f>
        <v>0</v>
      </c>
      <c r="O212" s="93">
        <f>Óvoda!R223+Étkeztetés!Q242</f>
        <v>0</v>
      </c>
      <c r="P212" s="93">
        <f>Óvoda!S223+Étkeztetés!R242</f>
        <v>0</v>
      </c>
      <c r="Q212" s="96">
        <f>Óvoda!T223+Étkeztetés!S242</f>
        <v>0</v>
      </c>
      <c r="R212" s="498">
        <f>Óvoda!U223+Étkeztetés!T242</f>
        <v>0</v>
      </c>
      <c r="S212" s="487">
        <f>Óvoda!V223+Étkeztetés!U242</f>
        <v>0</v>
      </c>
      <c r="T212" s="412">
        <f>Óvoda!W223+Étkeztetés!V242</f>
        <v>0</v>
      </c>
      <c r="U212" s="93">
        <f>Óvoda!X223+Étkeztetés!W242</f>
        <v>0</v>
      </c>
      <c r="V212" s="96">
        <f>Óvoda!Y223+Étkeztetés!X242</f>
        <v>0</v>
      </c>
      <c r="W212" s="96">
        <f>Óvoda!Z223+Étkeztetés!Y242</f>
        <v>0</v>
      </c>
      <c r="X212" s="96">
        <f>Óvoda!AA223+Étkeztetés!Z242</f>
        <v>0</v>
      </c>
      <c r="Y212" s="97">
        <f>Óvoda!AB223+Étkeztetés!AA242</f>
        <v>0</v>
      </c>
      <c r="AA212" s="190"/>
    </row>
    <row r="213" spans="1:27" s="18" customFormat="1" hidden="1" x14ac:dyDescent="0.25">
      <c r="A213" s="125" t="s">
        <v>280</v>
      </c>
      <c r="B213" s="90" t="s">
        <v>690</v>
      </c>
      <c r="C213" s="803" t="s">
        <v>281</v>
      </c>
      <c r="D213" s="804"/>
      <c r="E213" s="804"/>
      <c r="F213" s="366">
        <f>Óvoda!F224+Étkeztetés!F243</f>
        <v>0</v>
      </c>
      <c r="G213" s="366">
        <f>Óvoda!G224+Étkeztetés!G243</f>
        <v>0</v>
      </c>
      <c r="H213" s="366">
        <f>Óvoda!H224+Étkeztetés!H243</f>
        <v>0</v>
      </c>
      <c r="I213" s="366">
        <f>Óvoda!I224+Étkeztetés!I243</f>
        <v>0</v>
      </c>
      <c r="J213" s="520">
        <f>Óvoda!J224+Étkeztetés!J243</f>
        <v>0</v>
      </c>
      <c r="K213" s="520">
        <f>Óvoda!K224+Étkeztetés!K243</f>
        <v>0</v>
      </c>
      <c r="L213" s="428">
        <f>Óvoda!L224+Étkeztetés!L243</f>
        <v>0</v>
      </c>
      <c r="M213" s="95">
        <f>Óvoda!P224+Étkeztetés!O243</f>
        <v>0</v>
      </c>
      <c r="N213" s="93">
        <f>Óvoda!Q224+Étkeztetés!P243</f>
        <v>0</v>
      </c>
      <c r="O213" s="93">
        <f>Óvoda!R224+Étkeztetés!Q243</f>
        <v>0</v>
      </c>
      <c r="P213" s="93">
        <f>Óvoda!S224+Étkeztetés!R243</f>
        <v>0</v>
      </c>
      <c r="Q213" s="96">
        <f>Óvoda!T224+Étkeztetés!S243</f>
        <v>0</v>
      </c>
      <c r="R213" s="498">
        <f>Óvoda!U224+Étkeztetés!T243</f>
        <v>0</v>
      </c>
      <c r="S213" s="487">
        <f>Óvoda!V224+Étkeztetés!U243</f>
        <v>0</v>
      </c>
      <c r="T213" s="412">
        <f>Óvoda!W224+Étkeztetés!V243</f>
        <v>0</v>
      </c>
      <c r="U213" s="93">
        <f>Óvoda!X224+Étkeztetés!W243</f>
        <v>0</v>
      </c>
      <c r="V213" s="96">
        <f>Óvoda!Y224+Étkeztetés!X243</f>
        <v>0</v>
      </c>
      <c r="W213" s="96">
        <f>Óvoda!Z224+Étkeztetés!Y243</f>
        <v>0</v>
      </c>
      <c r="X213" s="96">
        <f>Óvoda!AA224+Étkeztetés!Z243</f>
        <v>0</v>
      </c>
      <c r="Y213" s="97">
        <f>Óvoda!AB224+Étkeztetés!AA243</f>
        <v>0</v>
      </c>
      <c r="AA213" s="190"/>
    </row>
    <row r="214" spans="1:27" s="18" customFormat="1" hidden="1" x14ac:dyDescent="0.25">
      <c r="A214" s="125" t="s">
        <v>282</v>
      </c>
      <c r="B214" s="90" t="s">
        <v>691</v>
      </c>
      <c r="C214" s="803" t="s">
        <v>283</v>
      </c>
      <c r="D214" s="804"/>
      <c r="E214" s="804"/>
      <c r="F214" s="366">
        <f>Óvoda!F225+Étkeztetés!F244</f>
        <v>0</v>
      </c>
      <c r="G214" s="366">
        <f>Óvoda!G225+Étkeztetés!G244</f>
        <v>0</v>
      </c>
      <c r="H214" s="366">
        <f>Óvoda!H225+Étkeztetés!H244</f>
        <v>0</v>
      </c>
      <c r="I214" s="366">
        <f>Óvoda!I225+Étkeztetés!I244</f>
        <v>0</v>
      </c>
      <c r="J214" s="520">
        <f>Óvoda!J225+Étkeztetés!J244</f>
        <v>0</v>
      </c>
      <c r="K214" s="520">
        <f>Óvoda!K225+Étkeztetés!K244</f>
        <v>0</v>
      </c>
      <c r="L214" s="428">
        <f>Óvoda!L225+Étkeztetés!L244</f>
        <v>0</v>
      </c>
      <c r="M214" s="95">
        <f>Óvoda!P225+Étkeztetés!O244</f>
        <v>0</v>
      </c>
      <c r="N214" s="93">
        <f>Óvoda!Q225+Étkeztetés!P244</f>
        <v>0</v>
      </c>
      <c r="O214" s="93">
        <f>Óvoda!R225+Étkeztetés!Q244</f>
        <v>0</v>
      </c>
      <c r="P214" s="93">
        <f>Óvoda!S225+Étkeztetés!R244</f>
        <v>0</v>
      </c>
      <c r="Q214" s="96">
        <f>Óvoda!T225+Étkeztetés!S244</f>
        <v>0</v>
      </c>
      <c r="R214" s="498">
        <f>Óvoda!U225+Étkeztetés!T244</f>
        <v>0</v>
      </c>
      <c r="S214" s="487">
        <f>Óvoda!V225+Étkeztetés!U244</f>
        <v>0</v>
      </c>
      <c r="T214" s="412">
        <f>Óvoda!W225+Étkeztetés!V244</f>
        <v>0</v>
      </c>
      <c r="U214" s="93">
        <f>Óvoda!X225+Étkeztetés!W244</f>
        <v>0</v>
      </c>
      <c r="V214" s="96">
        <f>Óvoda!Y225+Étkeztetés!X244</f>
        <v>0</v>
      </c>
      <c r="W214" s="96">
        <f>Óvoda!Z225+Étkeztetés!Y244</f>
        <v>0</v>
      </c>
      <c r="X214" s="96">
        <f>Óvoda!AA225+Étkeztetés!Z244</f>
        <v>0</v>
      </c>
      <c r="Y214" s="97">
        <f>Óvoda!AB225+Étkeztetés!AA244</f>
        <v>0</v>
      </c>
      <c r="AA214" s="190"/>
    </row>
    <row r="215" spans="1:27" hidden="1" x14ac:dyDescent="0.25">
      <c r="B215" s="54"/>
      <c r="C215" s="2"/>
      <c r="D215" s="801" t="s">
        <v>376</v>
      </c>
      <c r="E215" s="801"/>
      <c r="F215" s="373">
        <f>Óvoda!F226+Étkeztetés!F245</f>
        <v>0</v>
      </c>
      <c r="G215" s="373">
        <f>Óvoda!G226+Étkeztetés!G245</f>
        <v>0</v>
      </c>
      <c r="H215" s="373">
        <f>Óvoda!H226+Étkeztetés!H245</f>
        <v>0</v>
      </c>
      <c r="I215" s="373">
        <f>Óvoda!I226+Étkeztetés!I245</f>
        <v>0</v>
      </c>
      <c r="J215" s="527">
        <f>Óvoda!J226+Étkeztetés!J245</f>
        <v>0</v>
      </c>
      <c r="K215" s="527">
        <f>Óvoda!K226+Étkeztetés!K245</f>
        <v>0</v>
      </c>
      <c r="L215" s="437">
        <f>Óvoda!L226+Étkeztetés!L245</f>
        <v>0</v>
      </c>
      <c r="M215" s="42">
        <f>Óvoda!P226+Étkeztetés!O245</f>
        <v>0</v>
      </c>
      <c r="N215" s="1">
        <f>Óvoda!Q226+Étkeztetés!P245</f>
        <v>0</v>
      </c>
      <c r="O215" s="1">
        <f>Óvoda!R226+Étkeztetés!Q245</f>
        <v>0</v>
      </c>
      <c r="P215" s="1">
        <f>Óvoda!S226+Étkeztetés!R245</f>
        <v>0</v>
      </c>
      <c r="Q215" s="79">
        <f>Óvoda!T226+Étkeztetés!S245</f>
        <v>0</v>
      </c>
      <c r="R215" s="500">
        <f>Óvoda!U226+Étkeztetés!T245</f>
        <v>0</v>
      </c>
      <c r="S215" s="489">
        <f>Óvoda!V226+Étkeztetés!U245</f>
        <v>0</v>
      </c>
      <c r="T215" s="414">
        <f>Óvoda!W226+Étkeztetés!V245</f>
        <v>0</v>
      </c>
      <c r="U215" s="1">
        <f>Óvoda!X226+Étkeztetés!W245</f>
        <v>0</v>
      </c>
      <c r="V215" s="79">
        <f>Óvoda!Y226+Étkeztetés!X245</f>
        <v>0</v>
      </c>
      <c r="W215" s="79">
        <f>Óvoda!Z226+Étkeztetés!Y245</f>
        <v>0</v>
      </c>
      <c r="X215" s="79">
        <f>Óvoda!AA226+Étkeztetés!Z245</f>
        <v>0</v>
      </c>
      <c r="Y215" s="44">
        <f>Óvoda!AB226+Étkeztetés!AA245</f>
        <v>0</v>
      </c>
      <c r="AA215" s="190"/>
    </row>
    <row r="216" spans="1:27" hidden="1" x14ac:dyDescent="0.25">
      <c r="B216" s="54"/>
      <c r="C216" s="2"/>
      <c r="D216" s="801" t="s">
        <v>377</v>
      </c>
      <c r="E216" s="801"/>
      <c r="F216" s="373">
        <f>Óvoda!F227+Étkeztetés!F246</f>
        <v>0</v>
      </c>
      <c r="G216" s="373">
        <f>Óvoda!G227+Étkeztetés!G246</f>
        <v>0</v>
      </c>
      <c r="H216" s="373">
        <f>Óvoda!H227+Étkeztetés!H246</f>
        <v>0</v>
      </c>
      <c r="I216" s="373">
        <f>Óvoda!I227+Étkeztetés!I246</f>
        <v>0</v>
      </c>
      <c r="J216" s="527">
        <f>Óvoda!J227+Étkeztetés!J246</f>
        <v>0</v>
      </c>
      <c r="K216" s="527">
        <f>Óvoda!K227+Étkeztetés!K246</f>
        <v>0</v>
      </c>
      <c r="L216" s="437">
        <f>Óvoda!L227+Étkeztetés!L246</f>
        <v>0</v>
      </c>
      <c r="M216" s="42">
        <f>Óvoda!P227+Étkeztetés!O246</f>
        <v>0</v>
      </c>
      <c r="N216" s="1">
        <f>Óvoda!Q227+Étkeztetés!P246</f>
        <v>0</v>
      </c>
      <c r="O216" s="1">
        <f>Óvoda!R227+Étkeztetés!Q246</f>
        <v>0</v>
      </c>
      <c r="P216" s="1">
        <f>Óvoda!S227+Étkeztetés!R246</f>
        <v>0</v>
      </c>
      <c r="Q216" s="79">
        <f>Óvoda!T227+Étkeztetés!S246</f>
        <v>0</v>
      </c>
      <c r="R216" s="500">
        <f>Óvoda!U227+Étkeztetés!T246</f>
        <v>0</v>
      </c>
      <c r="S216" s="489">
        <f>Óvoda!V227+Étkeztetés!U246</f>
        <v>0</v>
      </c>
      <c r="T216" s="414">
        <f>Óvoda!W227+Étkeztetés!V246</f>
        <v>0</v>
      </c>
      <c r="U216" s="1">
        <f>Óvoda!X227+Étkeztetés!W246</f>
        <v>0</v>
      </c>
      <c r="V216" s="79">
        <f>Óvoda!Y227+Étkeztetés!X246</f>
        <v>0</v>
      </c>
      <c r="W216" s="79">
        <f>Óvoda!Z227+Étkeztetés!Y246</f>
        <v>0</v>
      </c>
      <c r="X216" s="79">
        <f>Óvoda!AA227+Étkeztetés!Z246</f>
        <v>0</v>
      </c>
      <c r="Y216" s="44">
        <f>Óvoda!AB227+Étkeztetés!AA246</f>
        <v>0</v>
      </c>
      <c r="AA216" s="190"/>
    </row>
    <row r="217" spans="1:27" hidden="1" x14ac:dyDescent="0.25">
      <c r="B217" s="54"/>
      <c r="C217" s="2"/>
      <c r="D217" s="801" t="s">
        <v>378</v>
      </c>
      <c r="E217" s="801"/>
      <c r="F217" s="373">
        <f>Óvoda!F228+Étkeztetés!F247</f>
        <v>0</v>
      </c>
      <c r="G217" s="373">
        <f>Óvoda!G228+Étkeztetés!G247</f>
        <v>0</v>
      </c>
      <c r="H217" s="373">
        <f>Óvoda!H228+Étkeztetés!H247</f>
        <v>0</v>
      </c>
      <c r="I217" s="373">
        <f>Óvoda!I228+Étkeztetés!I247</f>
        <v>0</v>
      </c>
      <c r="J217" s="527">
        <f>Óvoda!J228+Étkeztetés!J247</f>
        <v>0</v>
      </c>
      <c r="K217" s="527">
        <f>Óvoda!K228+Étkeztetés!K247</f>
        <v>0</v>
      </c>
      <c r="L217" s="437">
        <f>Óvoda!L228+Étkeztetés!L247</f>
        <v>0</v>
      </c>
      <c r="M217" s="42">
        <f>Óvoda!P228+Étkeztetés!O247</f>
        <v>0</v>
      </c>
      <c r="N217" s="1">
        <f>Óvoda!Q228+Étkeztetés!P247</f>
        <v>0</v>
      </c>
      <c r="O217" s="1">
        <f>Óvoda!R228+Étkeztetés!Q247</f>
        <v>0</v>
      </c>
      <c r="P217" s="1">
        <f>Óvoda!S228+Étkeztetés!R247</f>
        <v>0</v>
      </c>
      <c r="Q217" s="79">
        <f>Óvoda!T228+Étkeztetés!S247</f>
        <v>0</v>
      </c>
      <c r="R217" s="500">
        <f>Óvoda!U228+Étkeztetés!T247</f>
        <v>0</v>
      </c>
      <c r="S217" s="489">
        <f>Óvoda!V228+Étkeztetés!U247</f>
        <v>0</v>
      </c>
      <c r="T217" s="414">
        <f>Óvoda!W228+Étkeztetés!V247</f>
        <v>0</v>
      </c>
      <c r="U217" s="1">
        <f>Óvoda!X228+Étkeztetés!W247</f>
        <v>0</v>
      </c>
      <c r="V217" s="79">
        <f>Óvoda!Y228+Étkeztetés!X247</f>
        <v>0</v>
      </c>
      <c r="W217" s="79">
        <f>Óvoda!Z228+Étkeztetés!Y247</f>
        <v>0</v>
      </c>
      <c r="X217" s="79">
        <f>Óvoda!AA228+Étkeztetés!Z247</f>
        <v>0</v>
      </c>
      <c r="Y217" s="44">
        <f>Óvoda!AB228+Étkeztetés!AA247</f>
        <v>0</v>
      </c>
      <c r="AA217" s="190"/>
    </row>
    <row r="218" spans="1:27" hidden="1" x14ac:dyDescent="0.25">
      <c r="B218" s="54"/>
      <c r="C218" s="2"/>
      <c r="D218" s="801" t="s">
        <v>379</v>
      </c>
      <c r="E218" s="801"/>
      <c r="F218" s="373">
        <f>Óvoda!F229+Étkeztetés!F248</f>
        <v>0</v>
      </c>
      <c r="G218" s="373">
        <f>Óvoda!G229+Étkeztetés!G248</f>
        <v>0</v>
      </c>
      <c r="H218" s="373">
        <f>Óvoda!H229+Étkeztetés!H248</f>
        <v>0</v>
      </c>
      <c r="I218" s="373">
        <f>Óvoda!I229+Étkeztetés!I248</f>
        <v>0</v>
      </c>
      <c r="J218" s="527">
        <f>Óvoda!J229+Étkeztetés!J248</f>
        <v>0</v>
      </c>
      <c r="K218" s="527">
        <f>Óvoda!K229+Étkeztetés!K248</f>
        <v>0</v>
      </c>
      <c r="L218" s="437">
        <f>Óvoda!L229+Étkeztetés!L248</f>
        <v>0</v>
      </c>
      <c r="M218" s="42">
        <f>Óvoda!P229+Étkeztetés!O248</f>
        <v>0</v>
      </c>
      <c r="N218" s="1">
        <f>Óvoda!Q229+Étkeztetés!P248</f>
        <v>0</v>
      </c>
      <c r="O218" s="1">
        <f>Óvoda!R229+Étkeztetés!Q248</f>
        <v>0</v>
      </c>
      <c r="P218" s="1">
        <f>Óvoda!S229+Étkeztetés!R248</f>
        <v>0</v>
      </c>
      <c r="Q218" s="79">
        <f>Óvoda!T229+Étkeztetés!S248</f>
        <v>0</v>
      </c>
      <c r="R218" s="500">
        <f>Óvoda!U229+Étkeztetés!T248</f>
        <v>0</v>
      </c>
      <c r="S218" s="489">
        <f>Óvoda!V229+Étkeztetés!U248</f>
        <v>0</v>
      </c>
      <c r="T218" s="414">
        <f>Óvoda!W229+Étkeztetés!V248</f>
        <v>0</v>
      </c>
      <c r="U218" s="1">
        <f>Óvoda!X229+Étkeztetés!W248</f>
        <v>0</v>
      </c>
      <c r="V218" s="79">
        <f>Óvoda!Y229+Étkeztetés!X248</f>
        <v>0</v>
      </c>
      <c r="W218" s="79">
        <f>Óvoda!Z229+Étkeztetés!Y248</f>
        <v>0</v>
      </c>
      <c r="X218" s="79">
        <f>Óvoda!AA229+Étkeztetés!Z248</f>
        <v>0</v>
      </c>
      <c r="Y218" s="44">
        <f>Óvoda!AB229+Étkeztetés!AA248</f>
        <v>0</v>
      </c>
      <c r="AA218" s="190"/>
    </row>
    <row r="219" spans="1:27" hidden="1" x14ac:dyDescent="0.25">
      <c r="B219" s="54"/>
      <c r="C219" s="2"/>
      <c r="D219" s="801" t="s">
        <v>380</v>
      </c>
      <c r="E219" s="801"/>
      <c r="F219" s="373">
        <f>Óvoda!F230+Étkeztetés!F249</f>
        <v>0</v>
      </c>
      <c r="G219" s="373">
        <f>Óvoda!G230+Étkeztetés!G249</f>
        <v>0</v>
      </c>
      <c r="H219" s="373">
        <f>Óvoda!H230+Étkeztetés!H249</f>
        <v>0</v>
      </c>
      <c r="I219" s="373">
        <f>Óvoda!I230+Étkeztetés!I249</f>
        <v>0</v>
      </c>
      <c r="J219" s="527">
        <f>Óvoda!J230+Étkeztetés!J249</f>
        <v>0</v>
      </c>
      <c r="K219" s="527">
        <f>Óvoda!K230+Étkeztetés!K249</f>
        <v>0</v>
      </c>
      <c r="L219" s="437">
        <f>Óvoda!L230+Étkeztetés!L249</f>
        <v>0</v>
      </c>
      <c r="M219" s="42">
        <f>Óvoda!P230+Étkeztetés!O249</f>
        <v>0</v>
      </c>
      <c r="N219" s="1">
        <f>Óvoda!Q230+Étkeztetés!P249</f>
        <v>0</v>
      </c>
      <c r="O219" s="1">
        <f>Óvoda!R230+Étkeztetés!Q249</f>
        <v>0</v>
      </c>
      <c r="P219" s="1">
        <f>Óvoda!S230+Étkeztetés!R249</f>
        <v>0</v>
      </c>
      <c r="Q219" s="79">
        <f>Óvoda!T230+Étkeztetés!S249</f>
        <v>0</v>
      </c>
      <c r="R219" s="500">
        <f>Óvoda!U230+Étkeztetés!T249</f>
        <v>0</v>
      </c>
      <c r="S219" s="489">
        <f>Óvoda!V230+Étkeztetés!U249</f>
        <v>0</v>
      </c>
      <c r="T219" s="414">
        <f>Óvoda!W230+Étkeztetés!V249</f>
        <v>0</v>
      </c>
      <c r="U219" s="1">
        <f>Óvoda!X230+Étkeztetés!W249</f>
        <v>0</v>
      </c>
      <c r="V219" s="79">
        <f>Óvoda!Y230+Étkeztetés!X249</f>
        <v>0</v>
      </c>
      <c r="W219" s="79">
        <f>Óvoda!Z230+Étkeztetés!Y249</f>
        <v>0</v>
      </c>
      <c r="X219" s="79">
        <f>Óvoda!AA230+Étkeztetés!Z249</f>
        <v>0</v>
      </c>
      <c r="Y219" s="44">
        <f>Óvoda!AB230+Étkeztetés!AA249</f>
        <v>0</v>
      </c>
      <c r="AA219" s="190"/>
    </row>
    <row r="220" spans="1:27" ht="25.5" hidden="1" customHeight="1" x14ac:dyDescent="0.25">
      <c r="B220" s="54"/>
      <c r="C220" s="2"/>
      <c r="D220" s="798" t="s">
        <v>538</v>
      </c>
      <c r="E220" s="798"/>
      <c r="F220" s="376">
        <f>Óvoda!F231+Étkeztetés!F250</f>
        <v>0</v>
      </c>
      <c r="G220" s="376">
        <f>Óvoda!G231+Étkeztetés!G250</f>
        <v>0</v>
      </c>
      <c r="H220" s="376">
        <f>Óvoda!H231+Étkeztetés!H250</f>
        <v>0</v>
      </c>
      <c r="I220" s="376">
        <f>Óvoda!I231+Étkeztetés!I250</f>
        <v>0</v>
      </c>
      <c r="J220" s="530">
        <f>Óvoda!J231+Étkeztetés!J250</f>
        <v>0</v>
      </c>
      <c r="K220" s="530">
        <f>Óvoda!K231+Étkeztetés!K250</f>
        <v>0</v>
      </c>
      <c r="L220" s="440">
        <f>Óvoda!L231+Étkeztetés!L250</f>
        <v>0</v>
      </c>
      <c r="M220" s="42">
        <f>Óvoda!P231+Étkeztetés!O250</f>
        <v>0</v>
      </c>
      <c r="N220" s="1">
        <f>Óvoda!Q231+Étkeztetés!P250</f>
        <v>0</v>
      </c>
      <c r="O220" s="1">
        <f>Óvoda!R231+Étkeztetés!Q250</f>
        <v>0</v>
      </c>
      <c r="P220" s="1">
        <f>Óvoda!S231+Étkeztetés!R250</f>
        <v>0</v>
      </c>
      <c r="Q220" s="79">
        <f>Óvoda!T231+Étkeztetés!S250</f>
        <v>0</v>
      </c>
      <c r="R220" s="500">
        <f>Óvoda!U231+Étkeztetés!T250</f>
        <v>0</v>
      </c>
      <c r="S220" s="489">
        <f>Óvoda!V231+Étkeztetés!U250</f>
        <v>0</v>
      </c>
      <c r="T220" s="414">
        <f>Óvoda!W231+Étkeztetés!V250</f>
        <v>0</v>
      </c>
      <c r="U220" s="1">
        <f>Óvoda!X231+Étkeztetés!W250</f>
        <v>0</v>
      </c>
      <c r="V220" s="79">
        <f>Óvoda!Y231+Étkeztetés!X250</f>
        <v>0</v>
      </c>
      <c r="W220" s="79">
        <f>Óvoda!Z231+Étkeztetés!Y250</f>
        <v>0</v>
      </c>
      <c r="X220" s="79">
        <f>Óvoda!AA231+Étkeztetés!Z250</f>
        <v>0</v>
      </c>
      <c r="Y220" s="44">
        <f>Óvoda!AB231+Étkeztetés!AA250</f>
        <v>0</v>
      </c>
      <c r="AA220" s="190"/>
    </row>
    <row r="221" spans="1:27" ht="25.5" hidden="1" customHeight="1" x14ac:dyDescent="0.25">
      <c r="B221" s="54"/>
      <c r="C221" s="2"/>
      <c r="D221" s="798" t="s">
        <v>541</v>
      </c>
      <c r="E221" s="798"/>
      <c r="F221" s="376">
        <f>Óvoda!F232+Étkeztetés!F251</f>
        <v>0</v>
      </c>
      <c r="G221" s="376">
        <f>Óvoda!G232+Étkeztetés!G251</f>
        <v>0</v>
      </c>
      <c r="H221" s="376">
        <f>Óvoda!H232+Étkeztetés!H251</f>
        <v>0</v>
      </c>
      <c r="I221" s="376">
        <f>Óvoda!I232+Étkeztetés!I251</f>
        <v>0</v>
      </c>
      <c r="J221" s="530">
        <f>Óvoda!J232+Étkeztetés!J251</f>
        <v>0</v>
      </c>
      <c r="K221" s="530">
        <f>Óvoda!K232+Étkeztetés!K251</f>
        <v>0</v>
      </c>
      <c r="L221" s="440">
        <f>Óvoda!L232+Étkeztetés!L251</f>
        <v>0</v>
      </c>
      <c r="M221" s="42">
        <f>Óvoda!P232+Étkeztetés!O251</f>
        <v>0</v>
      </c>
      <c r="N221" s="1">
        <f>Óvoda!Q232+Étkeztetés!P251</f>
        <v>0</v>
      </c>
      <c r="O221" s="1">
        <f>Óvoda!R232+Étkeztetés!Q251</f>
        <v>0</v>
      </c>
      <c r="P221" s="1">
        <f>Óvoda!S232+Étkeztetés!R251</f>
        <v>0</v>
      </c>
      <c r="Q221" s="79">
        <f>Óvoda!T232+Étkeztetés!S251</f>
        <v>0</v>
      </c>
      <c r="R221" s="500">
        <f>Óvoda!U232+Étkeztetés!T251</f>
        <v>0</v>
      </c>
      <c r="S221" s="489">
        <f>Óvoda!V232+Étkeztetés!U251</f>
        <v>0</v>
      </c>
      <c r="T221" s="414">
        <f>Óvoda!W232+Étkeztetés!V251</f>
        <v>0</v>
      </c>
      <c r="U221" s="1">
        <f>Óvoda!X232+Étkeztetés!W251</f>
        <v>0</v>
      </c>
      <c r="V221" s="79">
        <f>Óvoda!Y232+Étkeztetés!X251</f>
        <v>0</v>
      </c>
      <c r="W221" s="79">
        <f>Óvoda!Z232+Étkeztetés!Y251</f>
        <v>0</v>
      </c>
      <c r="X221" s="79">
        <f>Óvoda!AA232+Étkeztetés!Z251</f>
        <v>0</v>
      </c>
      <c r="Y221" s="44">
        <f>Óvoda!AB232+Étkeztetés!AA251</f>
        <v>0</v>
      </c>
      <c r="AA221" s="190"/>
    </row>
    <row r="222" spans="1:27" hidden="1" x14ac:dyDescent="0.25">
      <c r="B222" s="54"/>
      <c r="C222" s="2"/>
      <c r="D222" s="801" t="s">
        <v>381</v>
      </c>
      <c r="E222" s="801"/>
      <c r="F222" s="373">
        <f>Óvoda!F233+Étkeztetés!F252</f>
        <v>0</v>
      </c>
      <c r="G222" s="373">
        <f>Óvoda!G233+Étkeztetés!G252</f>
        <v>0</v>
      </c>
      <c r="H222" s="373">
        <f>Óvoda!H233+Étkeztetés!H252</f>
        <v>0</v>
      </c>
      <c r="I222" s="373">
        <f>Óvoda!I233+Étkeztetés!I252</f>
        <v>0</v>
      </c>
      <c r="J222" s="527">
        <f>Óvoda!J233+Étkeztetés!J252</f>
        <v>0</v>
      </c>
      <c r="K222" s="527">
        <f>Óvoda!K233+Étkeztetés!K252</f>
        <v>0</v>
      </c>
      <c r="L222" s="437">
        <f>Óvoda!L233+Étkeztetés!L252</f>
        <v>0</v>
      </c>
      <c r="M222" s="42">
        <f>Óvoda!P233+Étkeztetés!O252</f>
        <v>0</v>
      </c>
      <c r="N222" s="1">
        <f>Óvoda!Q233+Étkeztetés!P252</f>
        <v>0</v>
      </c>
      <c r="O222" s="1">
        <f>Óvoda!R233+Étkeztetés!Q252</f>
        <v>0</v>
      </c>
      <c r="P222" s="1">
        <f>Óvoda!S233+Étkeztetés!R252</f>
        <v>0</v>
      </c>
      <c r="Q222" s="79">
        <f>Óvoda!T233+Étkeztetés!S252</f>
        <v>0</v>
      </c>
      <c r="R222" s="500">
        <f>Óvoda!U233+Étkeztetés!T252</f>
        <v>0</v>
      </c>
      <c r="S222" s="489">
        <f>Óvoda!V233+Étkeztetés!U252</f>
        <v>0</v>
      </c>
      <c r="T222" s="414">
        <f>Óvoda!W233+Étkeztetés!V252</f>
        <v>0</v>
      </c>
      <c r="U222" s="1">
        <f>Óvoda!X233+Étkeztetés!W252</f>
        <v>0</v>
      </c>
      <c r="V222" s="79">
        <f>Óvoda!Y233+Étkeztetés!X252</f>
        <v>0</v>
      </c>
      <c r="W222" s="79">
        <f>Óvoda!Z233+Étkeztetés!Y252</f>
        <v>0</v>
      </c>
      <c r="X222" s="79">
        <f>Óvoda!AA233+Étkeztetés!Z252</f>
        <v>0</v>
      </c>
      <c r="Y222" s="44">
        <f>Óvoda!AB233+Étkeztetés!AA252</f>
        <v>0</v>
      </c>
      <c r="AA222" s="190"/>
    </row>
    <row r="223" spans="1:27" hidden="1" x14ac:dyDescent="0.25">
      <c r="B223" s="54"/>
      <c r="C223" s="2"/>
      <c r="D223" s="801" t="s">
        <v>382</v>
      </c>
      <c r="E223" s="801"/>
      <c r="F223" s="373">
        <f>Óvoda!F234+Étkeztetés!F253</f>
        <v>0</v>
      </c>
      <c r="G223" s="373">
        <f>Óvoda!G234+Étkeztetés!G253</f>
        <v>0</v>
      </c>
      <c r="H223" s="373">
        <f>Óvoda!H234+Étkeztetés!H253</f>
        <v>0</v>
      </c>
      <c r="I223" s="373">
        <f>Óvoda!I234+Étkeztetés!I253</f>
        <v>0</v>
      </c>
      <c r="J223" s="527">
        <f>Óvoda!J234+Étkeztetés!J253</f>
        <v>0</v>
      </c>
      <c r="K223" s="527">
        <f>Óvoda!K234+Étkeztetés!K253</f>
        <v>0</v>
      </c>
      <c r="L223" s="437">
        <f>Óvoda!L234+Étkeztetés!L253</f>
        <v>0</v>
      </c>
      <c r="M223" s="42">
        <f>Óvoda!P234+Étkeztetés!O253</f>
        <v>0</v>
      </c>
      <c r="N223" s="1">
        <f>Óvoda!Q234+Étkeztetés!P253</f>
        <v>0</v>
      </c>
      <c r="O223" s="1">
        <f>Óvoda!R234+Étkeztetés!Q253</f>
        <v>0</v>
      </c>
      <c r="P223" s="1">
        <f>Óvoda!S234+Étkeztetés!R253</f>
        <v>0</v>
      </c>
      <c r="Q223" s="79">
        <f>Óvoda!T234+Étkeztetés!S253</f>
        <v>0</v>
      </c>
      <c r="R223" s="500">
        <f>Óvoda!U234+Étkeztetés!T253</f>
        <v>0</v>
      </c>
      <c r="S223" s="489">
        <f>Óvoda!V234+Étkeztetés!U253</f>
        <v>0</v>
      </c>
      <c r="T223" s="414">
        <f>Óvoda!W234+Étkeztetés!V253</f>
        <v>0</v>
      </c>
      <c r="U223" s="1">
        <f>Óvoda!X234+Étkeztetés!W253</f>
        <v>0</v>
      </c>
      <c r="V223" s="79">
        <f>Óvoda!Y234+Étkeztetés!X253</f>
        <v>0</v>
      </c>
      <c r="W223" s="79">
        <f>Óvoda!Z234+Étkeztetés!Y253</f>
        <v>0</v>
      </c>
      <c r="X223" s="79">
        <f>Óvoda!AA234+Étkeztetés!Z253</f>
        <v>0</v>
      </c>
      <c r="Y223" s="44">
        <f>Óvoda!AB234+Étkeztetés!AA253</f>
        <v>0</v>
      </c>
      <c r="AA223" s="190"/>
    </row>
    <row r="224" spans="1:27" ht="15.75" hidden="1" thickBot="1" x14ac:dyDescent="0.3">
      <c r="B224" s="56"/>
      <c r="C224" s="20"/>
      <c r="D224" s="806" t="s">
        <v>567</v>
      </c>
      <c r="E224" s="806"/>
      <c r="F224" s="384">
        <f>Óvoda!F235+Étkeztetés!F254</f>
        <v>0</v>
      </c>
      <c r="G224" s="384">
        <f>Óvoda!G235+Étkeztetés!G254</f>
        <v>0</v>
      </c>
      <c r="H224" s="384">
        <f>Óvoda!H235+Étkeztetés!H254</f>
        <v>0</v>
      </c>
      <c r="I224" s="384">
        <f>Óvoda!I235+Étkeztetés!I254</f>
        <v>0</v>
      </c>
      <c r="J224" s="538">
        <f>Óvoda!J235+Étkeztetés!J254</f>
        <v>0</v>
      </c>
      <c r="K224" s="538">
        <f>Óvoda!K235+Étkeztetés!K254</f>
        <v>0</v>
      </c>
      <c r="L224" s="448">
        <f>Óvoda!L235+Étkeztetés!L254</f>
        <v>0</v>
      </c>
      <c r="M224" s="42">
        <f>Óvoda!P235+Étkeztetés!O254</f>
        <v>0</v>
      </c>
      <c r="N224" s="1">
        <f>Óvoda!Q235+Étkeztetés!P254</f>
        <v>0</v>
      </c>
      <c r="O224" s="1">
        <f>Óvoda!R235+Étkeztetés!Q254</f>
        <v>0</v>
      </c>
      <c r="P224" s="1">
        <f>Óvoda!S235+Étkeztetés!R254</f>
        <v>0</v>
      </c>
      <c r="Q224" s="79">
        <f>Óvoda!T235+Étkeztetés!S254</f>
        <v>0</v>
      </c>
      <c r="R224" s="500">
        <f>Óvoda!U235+Étkeztetés!T254</f>
        <v>0</v>
      </c>
      <c r="S224" s="489">
        <f>Óvoda!V235+Étkeztetés!U254</f>
        <v>0</v>
      </c>
      <c r="T224" s="414">
        <f>Óvoda!W235+Étkeztetés!V254</f>
        <v>0</v>
      </c>
      <c r="U224" s="1">
        <f>Óvoda!X235+Étkeztetés!W254</f>
        <v>0</v>
      </c>
      <c r="V224" s="79">
        <f>Óvoda!Y235+Étkeztetés!X254</f>
        <v>0</v>
      </c>
      <c r="W224" s="79">
        <f>Óvoda!Z235+Étkeztetés!Y254</f>
        <v>0</v>
      </c>
      <c r="X224" s="79">
        <f>Óvoda!AA235+Étkeztetés!Z254</f>
        <v>0</v>
      </c>
      <c r="Y224" s="44">
        <f>Óvoda!AB235+Étkeztetés!AA254</f>
        <v>0</v>
      </c>
      <c r="AA224" s="190"/>
    </row>
    <row r="225" spans="1:27" ht="15.75" thickBot="1" x14ac:dyDescent="0.3">
      <c r="B225" s="98" t="s">
        <v>284</v>
      </c>
      <c r="C225" s="807" t="s">
        <v>285</v>
      </c>
      <c r="D225" s="808"/>
      <c r="E225" s="808"/>
      <c r="F225" s="369">
        <f>Óvoda!F236+Étkeztetés!F255</f>
        <v>0</v>
      </c>
      <c r="G225" s="369">
        <f>Óvoda!G236+Étkeztetés!G255</f>
        <v>0</v>
      </c>
      <c r="H225" s="369">
        <f>Óvoda!H236+Étkeztetés!H255</f>
        <v>0</v>
      </c>
      <c r="I225" s="369">
        <f>Óvoda!I236+Étkeztetés!I255</f>
        <v>0</v>
      </c>
      <c r="J225" s="523">
        <f>Óvoda!J236+Étkeztetés!J255</f>
        <v>0</v>
      </c>
      <c r="K225" s="523">
        <f>Óvoda!K236+Étkeztetés!K255</f>
        <v>0</v>
      </c>
      <c r="L225" s="431">
        <f>Óvoda!L236+Étkeztetés!L255</f>
        <v>0</v>
      </c>
      <c r="M225" s="87">
        <f>Óvoda!P236+Étkeztetés!O255</f>
        <v>0</v>
      </c>
      <c r="N225" s="85">
        <f>Óvoda!Q236+Étkeztetés!P255</f>
        <v>0</v>
      </c>
      <c r="O225" s="85">
        <f>Óvoda!R236+Étkeztetés!Q255</f>
        <v>0</v>
      </c>
      <c r="P225" s="85">
        <f>Óvoda!S236+Étkeztetés!R255</f>
        <v>0</v>
      </c>
      <c r="Q225" s="88">
        <f>Óvoda!T236+Étkeztetés!S255</f>
        <v>0</v>
      </c>
      <c r="R225" s="495">
        <f>Óvoda!U236+Étkeztetés!T255</f>
        <v>0</v>
      </c>
      <c r="S225" s="484">
        <f>Óvoda!V236+Étkeztetés!U255</f>
        <v>0</v>
      </c>
      <c r="T225" s="409">
        <f>Óvoda!W236+Étkeztetés!V255</f>
        <v>0</v>
      </c>
      <c r="U225" s="85">
        <f>Óvoda!X236+Étkeztetés!W255</f>
        <v>0</v>
      </c>
      <c r="V225" s="88">
        <f>Óvoda!Y236+Étkeztetés!X255</f>
        <v>0</v>
      </c>
      <c r="W225" s="88">
        <f>Óvoda!Z236+Étkeztetés!Y255</f>
        <v>0</v>
      </c>
      <c r="X225" s="88">
        <f>Óvoda!AA236+Étkeztetés!Z255</f>
        <v>0</v>
      </c>
      <c r="Y225" s="89">
        <f>Óvoda!AB236+Étkeztetés!AA255</f>
        <v>0</v>
      </c>
      <c r="AA225" s="190"/>
    </row>
    <row r="226" spans="1:27" hidden="1" x14ac:dyDescent="0.25">
      <c r="B226" s="114" t="s">
        <v>692</v>
      </c>
      <c r="C226" s="834" t="s">
        <v>286</v>
      </c>
      <c r="D226" s="835"/>
      <c r="E226" s="835"/>
      <c r="F226" s="364">
        <f>Óvoda!F237+Étkeztetés!F256</f>
        <v>0</v>
      </c>
      <c r="G226" s="364">
        <f>Óvoda!G237+Étkeztetés!G256</f>
        <v>0</v>
      </c>
      <c r="H226" s="364">
        <f>Óvoda!H237+Étkeztetés!H256</f>
        <v>0</v>
      </c>
      <c r="I226" s="364">
        <f>Óvoda!I237+Étkeztetés!I256</f>
        <v>0</v>
      </c>
      <c r="J226" s="518">
        <f>Óvoda!J237+Étkeztetés!J256</f>
        <v>0</v>
      </c>
      <c r="K226" s="518">
        <f>Óvoda!K237+Étkeztetés!K256</f>
        <v>0</v>
      </c>
      <c r="L226" s="426">
        <f>Óvoda!L237+Étkeztetés!L256</f>
        <v>0</v>
      </c>
      <c r="M226" s="119">
        <f>Óvoda!P237+Étkeztetés!O256</f>
        <v>0</v>
      </c>
      <c r="N226" s="117">
        <f>Óvoda!Q237+Étkeztetés!P256</f>
        <v>0</v>
      </c>
      <c r="O226" s="117">
        <f>Óvoda!R237+Étkeztetés!Q256</f>
        <v>0</v>
      </c>
      <c r="P226" s="117">
        <f>Óvoda!S237+Étkeztetés!R256</f>
        <v>0</v>
      </c>
      <c r="Q226" s="120">
        <f>Óvoda!T237+Étkeztetés!S256</f>
        <v>0</v>
      </c>
      <c r="R226" s="496">
        <f>Óvoda!U237+Étkeztetés!T256</f>
        <v>0</v>
      </c>
      <c r="S226" s="485">
        <f>Óvoda!V237+Étkeztetés!U256</f>
        <v>0</v>
      </c>
      <c r="T226" s="410">
        <f>Óvoda!W237+Étkeztetés!V256</f>
        <v>0</v>
      </c>
      <c r="U226" s="117">
        <f>Óvoda!X237+Étkeztetés!W256</f>
        <v>0</v>
      </c>
      <c r="V226" s="120">
        <f>Óvoda!Y237+Étkeztetés!X256</f>
        <v>0</v>
      </c>
      <c r="W226" s="120">
        <f>Óvoda!Z237+Étkeztetés!Y256</f>
        <v>0</v>
      </c>
      <c r="X226" s="120">
        <f>Óvoda!AA237+Étkeztetés!Z256</f>
        <v>0</v>
      </c>
      <c r="Y226" s="121">
        <f>Óvoda!AB237+Étkeztetés!AA256</f>
        <v>0</v>
      </c>
      <c r="AA226" s="190"/>
    </row>
    <row r="227" spans="1:27" s="18" customFormat="1" hidden="1" x14ac:dyDescent="0.25">
      <c r="A227" s="125"/>
      <c r="B227" s="52" t="s">
        <v>693</v>
      </c>
      <c r="C227" s="832" t="s">
        <v>287</v>
      </c>
      <c r="D227" s="833"/>
      <c r="E227" s="833"/>
      <c r="F227" s="367">
        <f>Óvoda!F238+Étkeztetés!F257</f>
        <v>0</v>
      </c>
      <c r="G227" s="367">
        <f>Óvoda!G238+Étkeztetés!G257</f>
        <v>0</v>
      </c>
      <c r="H227" s="367">
        <f>Óvoda!H238+Étkeztetés!H257</f>
        <v>0</v>
      </c>
      <c r="I227" s="367">
        <f>Óvoda!I238+Étkeztetés!I257</f>
        <v>0</v>
      </c>
      <c r="J227" s="521">
        <f>Óvoda!J238+Étkeztetés!J257</f>
        <v>0</v>
      </c>
      <c r="K227" s="521">
        <f>Óvoda!K238+Étkeztetés!K257</f>
        <v>0</v>
      </c>
      <c r="L227" s="429">
        <f>Óvoda!L238+Étkeztetés!L257</f>
        <v>0</v>
      </c>
      <c r="M227" s="43">
        <f>Óvoda!P238+Étkeztetés!O257</f>
        <v>0</v>
      </c>
      <c r="N227" s="13">
        <f>Óvoda!Q238+Étkeztetés!P257</f>
        <v>0</v>
      </c>
      <c r="O227" s="13">
        <f>Óvoda!R238+Étkeztetés!Q257</f>
        <v>0</v>
      </c>
      <c r="P227" s="13">
        <f>Óvoda!S238+Étkeztetés!R257</f>
        <v>0</v>
      </c>
      <c r="Q227" s="80">
        <f>Óvoda!T238+Étkeztetés!S257</f>
        <v>0</v>
      </c>
      <c r="R227" s="499">
        <f>Óvoda!U238+Étkeztetés!T257</f>
        <v>0</v>
      </c>
      <c r="S227" s="488">
        <f>Óvoda!V238+Étkeztetés!U257</f>
        <v>0</v>
      </c>
      <c r="T227" s="413">
        <f>Óvoda!W238+Étkeztetés!V257</f>
        <v>0</v>
      </c>
      <c r="U227" s="13">
        <f>Óvoda!X238+Étkeztetés!W257</f>
        <v>0</v>
      </c>
      <c r="V227" s="80">
        <f>Óvoda!Y238+Étkeztetés!X257</f>
        <v>0</v>
      </c>
      <c r="W227" s="80">
        <f>Óvoda!Z238+Étkeztetés!Y257</f>
        <v>0</v>
      </c>
      <c r="X227" s="80">
        <f>Óvoda!AA238+Étkeztetés!Z257</f>
        <v>0</v>
      </c>
      <c r="Y227" s="45">
        <f>Óvoda!AB238+Étkeztetés!AA257</f>
        <v>0</v>
      </c>
      <c r="AA227" s="190"/>
    </row>
    <row r="228" spans="1:27" s="189" customFormat="1" hidden="1" x14ac:dyDescent="0.25">
      <c r="A228" s="125" t="s">
        <v>288</v>
      </c>
      <c r="B228" s="169" t="s">
        <v>694</v>
      </c>
      <c r="C228" s="213"/>
      <c r="D228" s="836" t="s">
        <v>706</v>
      </c>
      <c r="E228" s="836"/>
      <c r="F228" s="385">
        <f>Óvoda!F239+Étkeztetés!F258</f>
        <v>0</v>
      </c>
      <c r="G228" s="385">
        <f>Óvoda!G239+Étkeztetés!G258</f>
        <v>0</v>
      </c>
      <c r="H228" s="385">
        <f>Óvoda!H239+Étkeztetés!H258</f>
        <v>0</v>
      </c>
      <c r="I228" s="385">
        <f>Óvoda!I239+Étkeztetés!I258</f>
        <v>0</v>
      </c>
      <c r="J228" s="539">
        <f>Óvoda!J239+Étkeztetés!J258</f>
        <v>0</v>
      </c>
      <c r="K228" s="539">
        <f>Óvoda!K239+Étkeztetés!K258</f>
        <v>0</v>
      </c>
      <c r="L228" s="435">
        <f>Óvoda!L239+Étkeztetés!L258</f>
        <v>0</v>
      </c>
      <c r="M228" s="172">
        <f>Óvoda!P239+Étkeztetés!O258</f>
        <v>0</v>
      </c>
      <c r="N228" s="173">
        <f>Óvoda!Q239+Étkeztetés!P258</f>
        <v>0</v>
      </c>
      <c r="O228" s="173">
        <f>Óvoda!R239+Étkeztetés!Q258</f>
        <v>0</v>
      </c>
      <c r="P228" s="173">
        <f>Óvoda!S239+Étkeztetés!R258</f>
        <v>0</v>
      </c>
      <c r="Q228" s="174">
        <f>Óvoda!T239+Étkeztetés!S258</f>
        <v>0</v>
      </c>
      <c r="R228" s="497">
        <f>Óvoda!U239+Étkeztetés!T258</f>
        <v>0</v>
      </c>
      <c r="S228" s="486">
        <f>Óvoda!V239+Étkeztetés!U258</f>
        <v>0</v>
      </c>
      <c r="T228" s="411">
        <f>Óvoda!W239+Étkeztetés!V258</f>
        <v>0</v>
      </c>
      <c r="U228" s="173">
        <f>Óvoda!X239+Étkeztetés!W258</f>
        <v>0</v>
      </c>
      <c r="V228" s="174">
        <f>Óvoda!Y239+Étkeztetés!X258</f>
        <v>0</v>
      </c>
      <c r="W228" s="174">
        <f>Óvoda!Z239+Étkeztetés!Y258</f>
        <v>0</v>
      </c>
      <c r="X228" s="174">
        <f>Óvoda!AA239+Étkeztetés!Z258</f>
        <v>0</v>
      </c>
      <c r="Y228" s="175">
        <f>Óvoda!AB239+Étkeztetés!AA258</f>
        <v>0</v>
      </c>
      <c r="AA228" s="190"/>
    </row>
    <row r="229" spans="1:27" s="189" customFormat="1" hidden="1" x14ac:dyDescent="0.25">
      <c r="A229" s="125" t="s">
        <v>289</v>
      </c>
      <c r="B229" s="169" t="s">
        <v>695</v>
      </c>
      <c r="C229" s="178"/>
      <c r="D229" s="814" t="s">
        <v>707</v>
      </c>
      <c r="E229" s="814"/>
      <c r="F229" s="365">
        <f>Óvoda!F240+Étkeztetés!F259</f>
        <v>0</v>
      </c>
      <c r="G229" s="365">
        <f>Óvoda!G240+Étkeztetés!G259</f>
        <v>0</v>
      </c>
      <c r="H229" s="365">
        <f>Óvoda!H240+Étkeztetés!H259</f>
        <v>0</v>
      </c>
      <c r="I229" s="365">
        <f>Óvoda!I240+Étkeztetés!I259</f>
        <v>0</v>
      </c>
      <c r="J229" s="519">
        <f>Óvoda!J240+Étkeztetés!J259</f>
        <v>0</v>
      </c>
      <c r="K229" s="519">
        <f>Óvoda!K240+Étkeztetés!K259</f>
        <v>0</v>
      </c>
      <c r="L229" s="427">
        <f>Óvoda!L240+Étkeztetés!L259</f>
        <v>0</v>
      </c>
      <c r="M229" s="172">
        <f>Óvoda!P240+Étkeztetés!O259</f>
        <v>0</v>
      </c>
      <c r="N229" s="173">
        <f>Óvoda!Q240+Étkeztetés!P259</f>
        <v>0</v>
      </c>
      <c r="O229" s="173">
        <f>Óvoda!R240+Étkeztetés!Q259</f>
        <v>0</v>
      </c>
      <c r="P229" s="173">
        <f>Óvoda!S240+Étkeztetés!R259</f>
        <v>0</v>
      </c>
      <c r="Q229" s="174">
        <f>Óvoda!T240+Étkeztetés!S259</f>
        <v>0</v>
      </c>
      <c r="R229" s="497">
        <f>Óvoda!U240+Étkeztetés!T259</f>
        <v>0</v>
      </c>
      <c r="S229" s="486">
        <f>Óvoda!V240+Étkeztetés!U259</f>
        <v>0</v>
      </c>
      <c r="T229" s="411">
        <f>Óvoda!W240+Étkeztetés!V259</f>
        <v>0</v>
      </c>
      <c r="U229" s="173">
        <f>Óvoda!X240+Étkeztetés!W259</f>
        <v>0</v>
      </c>
      <c r="V229" s="174">
        <f>Óvoda!Y240+Étkeztetés!X259</f>
        <v>0</v>
      </c>
      <c r="W229" s="174">
        <f>Óvoda!Z240+Étkeztetés!Y259</f>
        <v>0</v>
      </c>
      <c r="X229" s="174">
        <f>Óvoda!AA240+Étkeztetés!Z259</f>
        <v>0</v>
      </c>
      <c r="Y229" s="175">
        <f>Óvoda!AB240+Étkeztetés!AA259</f>
        <v>0</v>
      </c>
      <c r="AA229" s="190"/>
    </row>
    <row r="230" spans="1:27" s="189" customFormat="1" hidden="1" x14ac:dyDescent="0.25">
      <c r="A230" s="125" t="s">
        <v>290</v>
      </c>
      <c r="B230" s="169" t="s">
        <v>696</v>
      </c>
      <c r="C230" s="178"/>
      <c r="D230" s="814" t="s">
        <v>708</v>
      </c>
      <c r="E230" s="814"/>
      <c r="F230" s="365">
        <f>Óvoda!F241+Étkeztetés!F260</f>
        <v>0</v>
      </c>
      <c r="G230" s="365">
        <f>Óvoda!G241+Étkeztetés!G260</f>
        <v>0</v>
      </c>
      <c r="H230" s="365">
        <f>Óvoda!H241+Étkeztetés!H260</f>
        <v>0</v>
      </c>
      <c r="I230" s="365">
        <f>Óvoda!I241+Étkeztetés!I260</f>
        <v>0</v>
      </c>
      <c r="J230" s="519">
        <f>Óvoda!J241+Étkeztetés!J260</f>
        <v>0</v>
      </c>
      <c r="K230" s="519">
        <f>Óvoda!K241+Étkeztetés!K260</f>
        <v>0</v>
      </c>
      <c r="L230" s="427">
        <f>Óvoda!L241+Étkeztetés!L260</f>
        <v>0</v>
      </c>
      <c r="M230" s="172">
        <f>Óvoda!P241+Étkeztetés!O260</f>
        <v>0</v>
      </c>
      <c r="N230" s="173">
        <f>Óvoda!Q241+Étkeztetés!P260</f>
        <v>0</v>
      </c>
      <c r="O230" s="173">
        <f>Óvoda!R241+Étkeztetés!Q260</f>
        <v>0</v>
      </c>
      <c r="P230" s="173">
        <f>Óvoda!S241+Étkeztetés!R260</f>
        <v>0</v>
      </c>
      <c r="Q230" s="174">
        <f>Óvoda!T241+Étkeztetés!S260</f>
        <v>0</v>
      </c>
      <c r="R230" s="497">
        <f>Óvoda!U241+Étkeztetés!T260</f>
        <v>0</v>
      </c>
      <c r="S230" s="486">
        <f>Óvoda!V241+Étkeztetés!U260</f>
        <v>0</v>
      </c>
      <c r="T230" s="411">
        <f>Óvoda!W241+Étkeztetés!V260</f>
        <v>0</v>
      </c>
      <c r="U230" s="173">
        <f>Óvoda!X241+Étkeztetés!W260</f>
        <v>0</v>
      </c>
      <c r="V230" s="174">
        <f>Óvoda!Y241+Étkeztetés!X260</f>
        <v>0</v>
      </c>
      <c r="W230" s="174">
        <f>Óvoda!Z241+Étkeztetés!Y260</f>
        <v>0</v>
      </c>
      <c r="X230" s="174">
        <f>Óvoda!AA241+Étkeztetés!Z260</f>
        <v>0</v>
      </c>
      <c r="Y230" s="175">
        <f>Óvoda!AB241+Étkeztetés!AA260</f>
        <v>0</v>
      </c>
      <c r="AA230" s="190"/>
    </row>
    <row r="231" spans="1:27" s="18" customFormat="1" hidden="1" x14ac:dyDescent="0.25">
      <c r="A231" s="125"/>
      <c r="B231" s="52" t="s">
        <v>697</v>
      </c>
      <c r="C231" s="832" t="s">
        <v>291</v>
      </c>
      <c r="D231" s="833"/>
      <c r="E231" s="833"/>
      <c r="F231" s="367">
        <f>Óvoda!F242+Étkeztetés!F261</f>
        <v>0</v>
      </c>
      <c r="G231" s="367">
        <f>Óvoda!G242+Étkeztetés!G261</f>
        <v>0</v>
      </c>
      <c r="H231" s="367">
        <f>Óvoda!H242+Étkeztetés!H261</f>
        <v>0</v>
      </c>
      <c r="I231" s="367">
        <f>Óvoda!I242+Étkeztetés!I261</f>
        <v>0</v>
      </c>
      <c r="J231" s="521">
        <f>Óvoda!J242+Étkeztetés!J261</f>
        <v>0</v>
      </c>
      <c r="K231" s="521">
        <f>Óvoda!K242+Étkeztetés!K261</f>
        <v>0</v>
      </c>
      <c r="L231" s="429">
        <f>Óvoda!L242+Étkeztetés!L261</f>
        <v>0</v>
      </c>
      <c r="M231" s="43">
        <f>Óvoda!P242+Étkeztetés!O261</f>
        <v>0</v>
      </c>
      <c r="N231" s="13">
        <f>Óvoda!Q242+Étkeztetés!P261</f>
        <v>0</v>
      </c>
      <c r="O231" s="13">
        <f>Óvoda!R242+Étkeztetés!Q261</f>
        <v>0</v>
      </c>
      <c r="P231" s="13">
        <f>Óvoda!S242+Étkeztetés!R261</f>
        <v>0</v>
      </c>
      <c r="Q231" s="80">
        <f>Óvoda!T242+Étkeztetés!S261</f>
        <v>0</v>
      </c>
      <c r="R231" s="499">
        <f>Óvoda!U242+Étkeztetés!T261</f>
        <v>0</v>
      </c>
      <c r="S231" s="488">
        <f>Óvoda!V242+Étkeztetés!U261</f>
        <v>0</v>
      </c>
      <c r="T231" s="413">
        <f>Óvoda!W242+Étkeztetés!V261</f>
        <v>0</v>
      </c>
      <c r="U231" s="13">
        <f>Óvoda!X242+Étkeztetés!W261</f>
        <v>0</v>
      </c>
      <c r="V231" s="80">
        <f>Óvoda!Y242+Étkeztetés!X261</f>
        <v>0</v>
      </c>
      <c r="W231" s="80">
        <f>Óvoda!Z242+Étkeztetés!Y261</f>
        <v>0</v>
      </c>
      <c r="X231" s="80">
        <f>Óvoda!AA242+Étkeztetés!Z261</f>
        <v>0</v>
      </c>
      <c r="Y231" s="45">
        <f>Óvoda!AB242+Étkeztetés!AA261</f>
        <v>0</v>
      </c>
      <c r="AA231" s="190"/>
    </row>
    <row r="232" spans="1:27" s="189" customFormat="1" hidden="1" x14ac:dyDescent="0.25">
      <c r="A232" s="125" t="s">
        <v>292</v>
      </c>
      <c r="B232" s="169" t="s">
        <v>698</v>
      </c>
      <c r="C232" s="178"/>
      <c r="D232" s="814" t="s">
        <v>383</v>
      </c>
      <c r="E232" s="814"/>
      <c r="F232" s="365">
        <f>Óvoda!F243+Étkeztetés!F262</f>
        <v>0</v>
      </c>
      <c r="G232" s="365">
        <f>Óvoda!G243+Étkeztetés!G262</f>
        <v>0</v>
      </c>
      <c r="H232" s="365">
        <f>Óvoda!H243+Étkeztetés!H262</f>
        <v>0</v>
      </c>
      <c r="I232" s="365">
        <f>Óvoda!I243+Étkeztetés!I262</f>
        <v>0</v>
      </c>
      <c r="J232" s="519">
        <f>Óvoda!J243+Étkeztetés!J262</f>
        <v>0</v>
      </c>
      <c r="K232" s="519">
        <f>Óvoda!K243+Étkeztetés!K262</f>
        <v>0</v>
      </c>
      <c r="L232" s="427">
        <f>Óvoda!L243+Étkeztetés!L262</f>
        <v>0</v>
      </c>
      <c r="M232" s="172">
        <f>Óvoda!P243+Étkeztetés!O262</f>
        <v>0</v>
      </c>
      <c r="N232" s="173">
        <f>Óvoda!Q243+Étkeztetés!P262</f>
        <v>0</v>
      </c>
      <c r="O232" s="173">
        <f>Óvoda!R243+Étkeztetés!Q262</f>
        <v>0</v>
      </c>
      <c r="P232" s="173">
        <f>Óvoda!S243+Étkeztetés!R262</f>
        <v>0</v>
      </c>
      <c r="Q232" s="174">
        <f>Óvoda!T243+Étkeztetés!S262</f>
        <v>0</v>
      </c>
      <c r="R232" s="497">
        <f>Óvoda!U243+Étkeztetés!T262</f>
        <v>0</v>
      </c>
      <c r="S232" s="486">
        <f>Óvoda!V243+Étkeztetés!U262</f>
        <v>0</v>
      </c>
      <c r="T232" s="411">
        <f>Óvoda!W243+Étkeztetés!V262</f>
        <v>0</v>
      </c>
      <c r="U232" s="173">
        <f>Óvoda!X243+Étkeztetés!W262</f>
        <v>0</v>
      </c>
      <c r="V232" s="174">
        <f>Óvoda!Y243+Étkeztetés!X262</f>
        <v>0</v>
      </c>
      <c r="W232" s="174">
        <f>Óvoda!Z243+Étkeztetés!Y262</f>
        <v>0</v>
      </c>
      <c r="X232" s="174">
        <f>Óvoda!AA243+Étkeztetés!Z262</f>
        <v>0</v>
      </c>
      <c r="Y232" s="175">
        <f>Óvoda!AB243+Étkeztetés!AA262</f>
        <v>0</v>
      </c>
      <c r="AA232" s="190"/>
    </row>
    <row r="233" spans="1:27" s="189" customFormat="1" hidden="1" x14ac:dyDescent="0.25">
      <c r="A233" s="125" t="s">
        <v>293</v>
      </c>
      <c r="B233" s="169" t="s">
        <v>699</v>
      </c>
      <c r="C233" s="178"/>
      <c r="D233" s="814" t="s">
        <v>384</v>
      </c>
      <c r="E233" s="814"/>
      <c r="F233" s="365">
        <f>Óvoda!F244+Étkeztetés!F263</f>
        <v>0</v>
      </c>
      <c r="G233" s="365">
        <f>Óvoda!G244+Étkeztetés!G263</f>
        <v>0</v>
      </c>
      <c r="H233" s="365">
        <f>Óvoda!H244+Étkeztetés!H263</f>
        <v>0</v>
      </c>
      <c r="I233" s="365">
        <f>Óvoda!I244+Étkeztetés!I263</f>
        <v>0</v>
      </c>
      <c r="J233" s="519">
        <f>Óvoda!J244+Étkeztetés!J263</f>
        <v>0</v>
      </c>
      <c r="K233" s="519">
        <f>Óvoda!K244+Étkeztetés!K263</f>
        <v>0</v>
      </c>
      <c r="L233" s="427">
        <f>Óvoda!L244+Étkeztetés!L263</f>
        <v>0</v>
      </c>
      <c r="M233" s="172">
        <f>Óvoda!P244+Étkeztetés!O263</f>
        <v>0</v>
      </c>
      <c r="N233" s="173">
        <f>Óvoda!Q244+Étkeztetés!P263</f>
        <v>0</v>
      </c>
      <c r="O233" s="173">
        <f>Óvoda!R244+Étkeztetés!Q263</f>
        <v>0</v>
      </c>
      <c r="P233" s="173">
        <f>Óvoda!S244+Étkeztetés!R263</f>
        <v>0</v>
      </c>
      <c r="Q233" s="174">
        <f>Óvoda!T244+Étkeztetés!S263</f>
        <v>0</v>
      </c>
      <c r="R233" s="497">
        <f>Óvoda!U244+Étkeztetés!T263</f>
        <v>0</v>
      </c>
      <c r="S233" s="486">
        <f>Óvoda!V244+Étkeztetés!U263</f>
        <v>0</v>
      </c>
      <c r="T233" s="411">
        <f>Óvoda!W244+Étkeztetés!V263</f>
        <v>0</v>
      </c>
      <c r="U233" s="173">
        <f>Óvoda!X244+Étkeztetés!W263</f>
        <v>0</v>
      </c>
      <c r="V233" s="174">
        <f>Óvoda!Y244+Étkeztetés!X263</f>
        <v>0</v>
      </c>
      <c r="W233" s="174">
        <f>Óvoda!Z244+Étkeztetés!Y263</f>
        <v>0</v>
      </c>
      <c r="X233" s="174">
        <f>Óvoda!AA244+Étkeztetés!Z263</f>
        <v>0</v>
      </c>
      <c r="Y233" s="175">
        <f>Óvoda!AB244+Étkeztetés!AA263</f>
        <v>0</v>
      </c>
      <c r="AA233" s="190"/>
    </row>
    <row r="234" spans="1:27" s="189" customFormat="1" hidden="1" x14ac:dyDescent="0.25">
      <c r="A234" s="125" t="s">
        <v>872</v>
      </c>
      <c r="B234" s="169" t="s">
        <v>873</v>
      </c>
      <c r="C234" s="178"/>
      <c r="D234" s="814" t="s">
        <v>874</v>
      </c>
      <c r="E234" s="814"/>
      <c r="F234" s="365">
        <f>Óvoda!F245+Étkeztetés!F264</f>
        <v>0</v>
      </c>
      <c r="G234" s="365">
        <f>Óvoda!G245+Étkeztetés!G264</f>
        <v>0</v>
      </c>
      <c r="H234" s="365">
        <f>Óvoda!H245+Étkeztetés!H264</f>
        <v>0</v>
      </c>
      <c r="I234" s="365">
        <f>Óvoda!I245+Étkeztetés!I264</f>
        <v>0</v>
      </c>
      <c r="J234" s="519">
        <f>Óvoda!J245+Étkeztetés!J264</f>
        <v>0</v>
      </c>
      <c r="K234" s="519">
        <f>Óvoda!K245+Étkeztetés!K264</f>
        <v>0</v>
      </c>
      <c r="L234" s="427">
        <f>Óvoda!L245+Étkeztetés!L264</f>
        <v>0</v>
      </c>
      <c r="M234" s="172">
        <f>Óvoda!P245+Étkeztetés!O264</f>
        <v>0</v>
      </c>
      <c r="N234" s="173">
        <f>Óvoda!Q245+Étkeztetés!P264</f>
        <v>0</v>
      </c>
      <c r="O234" s="173">
        <f>Óvoda!R245+Étkeztetés!Q264</f>
        <v>0</v>
      </c>
      <c r="P234" s="173">
        <f>Óvoda!S245+Étkeztetés!R264</f>
        <v>0</v>
      </c>
      <c r="Q234" s="174">
        <f>Óvoda!T245+Étkeztetés!S264</f>
        <v>0</v>
      </c>
      <c r="R234" s="497">
        <f>Óvoda!U245+Étkeztetés!T264</f>
        <v>0</v>
      </c>
      <c r="S234" s="486">
        <f>Óvoda!V245+Étkeztetés!U264</f>
        <v>0</v>
      </c>
      <c r="T234" s="411">
        <f>Óvoda!W245+Étkeztetés!V264</f>
        <v>0</v>
      </c>
      <c r="U234" s="173">
        <f>Óvoda!X245+Étkeztetés!W264</f>
        <v>0</v>
      </c>
      <c r="V234" s="174">
        <f>Óvoda!Y245+Étkeztetés!X264</f>
        <v>0</v>
      </c>
      <c r="W234" s="174">
        <f>Óvoda!Z245+Étkeztetés!Y264</f>
        <v>0</v>
      </c>
      <c r="X234" s="174">
        <f>Óvoda!AA245+Étkeztetés!Z264</f>
        <v>0</v>
      </c>
      <c r="Y234" s="175">
        <f>Óvoda!AB245+Étkeztetés!AA264</f>
        <v>0</v>
      </c>
      <c r="AA234" s="190"/>
    </row>
    <row r="235" spans="1:27" s="189" customFormat="1" hidden="1" x14ac:dyDescent="0.25">
      <c r="A235" s="125" t="s">
        <v>294</v>
      </c>
      <c r="B235" s="169" t="s">
        <v>700</v>
      </c>
      <c r="C235" s="178"/>
      <c r="D235" s="814" t="s">
        <v>295</v>
      </c>
      <c r="E235" s="814"/>
      <c r="F235" s="365">
        <f>Óvoda!F246+Étkeztetés!F265</f>
        <v>0</v>
      </c>
      <c r="G235" s="365">
        <f>Óvoda!G246+Étkeztetés!G265</f>
        <v>0</v>
      </c>
      <c r="H235" s="365">
        <f>Óvoda!H246+Étkeztetés!H265</f>
        <v>0</v>
      </c>
      <c r="I235" s="365">
        <f>Óvoda!I246+Étkeztetés!I265</f>
        <v>0</v>
      </c>
      <c r="J235" s="519">
        <f>Óvoda!J246+Étkeztetés!J265</f>
        <v>0</v>
      </c>
      <c r="K235" s="519">
        <f>Óvoda!K246+Étkeztetés!K265</f>
        <v>0</v>
      </c>
      <c r="L235" s="427">
        <f>Óvoda!L246+Étkeztetés!L265</f>
        <v>0</v>
      </c>
      <c r="M235" s="172">
        <f>Óvoda!P246+Étkeztetés!O265</f>
        <v>0</v>
      </c>
      <c r="N235" s="173">
        <f>Óvoda!Q246+Étkeztetés!P265</f>
        <v>0</v>
      </c>
      <c r="O235" s="173">
        <f>Óvoda!R246+Étkeztetés!Q265</f>
        <v>0</v>
      </c>
      <c r="P235" s="173">
        <f>Óvoda!S246+Étkeztetés!R265</f>
        <v>0</v>
      </c>
      <c r="Q235" s="174">
        <f>Óvoda!T246+Étkeztetés!S265</f>
        <v>0</v>
      </c>
      <c r="R235" s="497">
        <f>Óvoda!U246+Étkeztetés!T265</f>
        <v>0</v>
      </c>
      <c r="S235" s="486">
        <f>Óvoda!V246+Étkeztetés!U265</f>
        <v>0</v>
      </c>
      <c r="T235" s="411">
        <f>Óvoda!W246+Étkeztetés!V265</f>
        <v>0</v>
      </c>
      <c r="U235" s="173">
        <f>Óvoda!X246+Étkeztetés!W265</f>
        <v>0</v>
      </c>
      <c r="V235" s="174">
        <f>Óvoda!Y246+Étkeztetés!X265</f>
        <v>0</v>
      </c>
      <c r="W235" s="174">
        <f>Óvoda!Z246+Étkeztetés!Y265</f>
        <v>0</v>
      </c>
      <c r="X235" s="174">
        <f>Óvoda!AA246+Étkeztetés!Z265</f>
        <v>0</v>
      </c>
      <c r="Y235" s="175">
        <f>Óvoda!AB246+Étkeztetés!AA265</f>
        <v>0</v>
      </c>
      <c r="AA235" s="190"/>
    </row>
    <row r="236" spans="1:27" s="189" customFormat="1" hidden="1" x14ac:dyDescent="0.25">
      <c r="A236" s="125" t="s">
        <v>296</v>
      </c>
      <c r="B236" s="169" t="s">
        <v>701</v>
      </c>
      <c r="C236" s="178"/>
      <c r="D236" s="814" t="s">
        <v>297</v>
      </c>
      <c r="E236" s="814"/>
      <c r="F236" s="365">
        <f>Óvoda!F247+Étkeztetés!F266</f>
        <v>0</v>
      </c>
      <c r="G236" s="365">
        <f>Óvoda!G247+Étkeztetés!G266</f>
        <v>0</v>
      </c>
      <c r="H236" s="365">
        <f>Óvoda!H247+Étkeztetés!H266</f>
        <v>0</v>
      </c>
      <c r="I236" s="365">
        <f>Óvoda!I247+Étkeztetés!I266</f>
        <v>0</v>
      </c>
      <c r="J236" s="519">
        <f>Óvoda!J247+Étkeztetés!J266</f>
        <v>0</v>
      </c>
      <c r="K236" s="519">
        <f>Óvoda!K247+Étkeztetés!K266</f>
        <v>0</v>
      </c>
      <c r="L236" s="427">
        <f>Óvoda!L247+Étkeztetés!L266</f>
        <v>0</v>
      </c>
      <c r="M236" s="172">
        <f>Óvoda!P247+Étkeztetés!O266</f>
        <v>0</v>
      </c>
      <c r="N236" s="173">
        <f>Óvoda!Q247+Étkeztetés!P266</f>
        <v>0</v>
      </c>
      <c r="O236" s="173">
        <f>Óvoda!R247+Étkeztetés!Q266</f>
        <v>0</v>
      </c>
      <c r="P236" s="173">
        <f>Óvoda!S247+Étkeztetés!R266</f>
        <v>0</v>
      </c>
      <c r="Q236" s="174">
        <f>Óvoda!T247+Étkeztetés!S266</f>
        <v>0</v>
      </c>
      <c r="R236" s="497">
        <f>Óvoda!U247+Étkeztetés!T266</f>
        <v>0</v>
      </c>
      <c r="S236" s="486">
        <f>Óvoda!V247+Étkeztetés!U266</f>
        <v>0</v>
      </c>
      <c r="T236" s="411">
        <f>Óvoda!W247+Étkeztetés!V266</f>
        <v>0</v>
      </c>
      <c r="U236" s="173">
        <f>Óvoda!X247+Étkeztetés!W266</f>
        <v>0</v>
      </c>
      <c r="V236" s="174">
        <f>Óvoda!Y247+Étkeztetés!X266</f>
        <v>0</v>
      </c>
      <c r="W236" s="174">
        <f>Óvoda!Z247+Étkeztetés!Y266</f>
        <v>0</v>
      </c>
      <c r="X236" s="174">
        <f>Óvoda!AA247+Étkeztetés!Z266</f>
        <v>0</v>
      </c>
      <c r="Y236" s="175">
        <f>Óvoda!AB247+Étkeztetés!AA266</f>
        <v>0</v>
      </c>
      <c r="AA236" s="190"/>
    </row>
    <row r="237" spans="1:27" s="189" customFormat="1" hidden="1" x14ac:dyDescent="0.25">
      <c r="A237" s="125" t="s">
        <v>875</v>
      </c>
      <c r="B237" s="169" t="s">
        <v>876</v>
      </c>
      <c r="C237" s="178"/>
      <c r="D237" s="814" t="s">
        <v>877</v>
      </c>
      <c r="E237" s="814"/>
      <c r="F237" s="365">
        <f>Óvoda!F248+Étkeztetés!F267</f>
        <v>0</v>
      </c>
      <c r="G237" s="365">
        <f>Óvoda!G248+Étkeztetés!G267</f>
        <v>0</v>
      </c>
      <c r="H237" s="365">
        <f>Óvoda!H248+Étkeztetés!H267</f>
        <v>0</v>
      </c>
      <c r="I237" s="365">
        <f>Óvoda!I248+Étkeztetés!I267</f>
        <v>0</v>
      </c>
      <c r="J237" s="519">
        <f>Óvoda!J248+Étkeztetés!J267</f>
        <v>0</v>
      </c>
      <c r="K237" s="519">
        <f>Óvoda!K248+Étkeztetés!K267</f>
        <v>0</v>
      </c>
      <c r="L237" s="427">
        <f>Óvoda!L248+Étkeztetés!L267</f>
        <v>0</v>
      </c>
      <c r="M237" s="172">
        <f>Óvoda!P248+Étkeztetés!O267</f>
        <v>0</v>
      </c>
      <c r="N237" s="173">
        <f>Óvoda!Q248+Étkeztetés!P267</f>
        <v>0</v>
      </c>
      <c r="O237" s="173">
        <f>Óvoda!R248+Étkeztetés!Q267</f>
        <v>0</v>
      </c>
      <c r="P237" s="173">
        <f>Óvoda!S248+Étkeztetés!R267</f>
        <v>0</v>
      </c>
      <c r="Q237" s="174">
        <f>Óvoda!T248+Étkeztetés!S267</f>
        <v>0</v>
      </c>
      <c r="R237" s="497">
        <f>Óvoda!U248+Étkeztetés!T267</f>
        <v>0</v>
      </c>
      <c r="S237" s="486">
        <f>Óvoda!V248+Étkeztetés!U267</f>
        <v>0</v>
      </c>
      <c r="T237" s="411">
        <f>Óvoda!W248+Étkeztetés!V267</f>
        <v>0</v>
      </c>
      <c r="U237" s="173">
        <f>Óvoda!X248+Étkeztetés!W267</f>
        <v>0</v>
      </c>
      <c r="V237" s="174">
        <f>Óvoda!Y248+Étkeztetés!X267</f>
        <v>0</v>
      </c>
      <c r="W237" s="174">
        <f>Óvoda!Z248+Étkeztetés!Y267</f>
        <v>0</v>
      </c>
      <c r="X237" s="174">
        <f>Óvoda!AA248+Étkeztetés!Z267</f>
        <v>0</v>
      </c>
      <c r="Y237" s="175">
        <f>Óvoda!AB248+Étkeztetés!AA267</f>
        <v>0</v>
      </c>
      <c r="AA237" s="190"/>
    </row>
    <row r="238" spans="1:27" s="41" customFormat="1" hidden="1" x14ac:dyDescent="0.25">
      <c r="A238" s="125" t="s">
        <v>878</v>
      </c>
      <c r="B238" s="52" t="s">
        <v>879</v>
      </c>
      <c r="C238" s="832" t="s">
        <v>880</v>
      </c>
      <c r="D238" s="833"/>
      <c r="E238" s="833"/>
      <c r="F238" s="367">
        <f>Óvoda!F249+Étkeztetés!F268</f>
        <v>0</v>
      </c>
      <c r="G238" s="367">
        <f>Óvoda!G249+Étkeztetés!G268</f>
        <v>0</v>
      </c>
      <c r="H238" s="367">
        <f>Óvoda!H249+Étkeztetés!H268</f>
        <v>0</v>
      </c>
      <c r="I238" s="367">
        <f>Óvoda!I249+Étkeztetés!I268</f>
        <v>0</v>
      </c>
      <c r="J238" s="521">
        <f>Óvoda!J249+Étkeztetés!J268</f>
        <v>0</v>
      </c>
      <c r="K238" s="521">
        <f>Óvoda!K249+Étkeztetés!K268</f>
        <v>0</v>
      </c>
      <c r="L238" s="429">
        <f>Óvoda!L249+Étkeztetés!L268</f>
        <v>0</v>
      </c>
      <c r="M238" s="43">
        <f>Óvoda!P249+Étkeztetés!O268</f>
        <v>0</v>
      </c>
      <c r="N238" s="13">
        <f>Óvoda!Q249+Étkeztetés!P268</f>
        <v>0</v>
      </c>
      <c r="O238" s="13">
        <f>Óvoda!R249+Étkeztetés!Q268</f>
        <v>0</v>
      </c>
      <c r="P238" s="13">
        <f>Óvoda!S249+Étkeztetés!R268</f>
        <v>0</v>
      </c>
      <c r="Q238" s="80">
        <f>Óvoda!T249+Étkeztetés!S268</f>
        <v>0</v>
      </c>
      <c r="R238" s="499">
        <f>Óvoda!U249+Étkeztetés!T268</f>
        <v>0</v>
      </c>
      <c r="S238" s="488">
        <f>Óvoda!V249+Étkeztetés!U268</f>
        <v>0</v>
      </c>
      <c r="T238" s="413">
        <f>Óvoda!W249+Étkeztetés!V268</f>
        <v>0</v>
      </c>
      <c r="U238" s="13">
        <f>Óvoda!X249+Étkeztetés!W268</f>
        <v>0</v>
      </c>
      <c r="V238" s="80">
        <f>Óvoda!Y249+Étkeztetés!X268</f>
        <v>0</v>
      </c>
      <c r="W238" s="80">
        <f>Óvoda!Z249+Étkeztetés!Y268</f>
        <v>0</v>
      </c>
      <c r="X238" s="80">
        <f>Óvoda!AA249+Étkeztetés!Z268</f>
        <v>0</v>
      </c>
      <c r="Y238" s="45">
        <f>Óvoda!AB249+Étkeztetés!AA268</f>
        <v>0</v>
      </c>
      <c r="AA238" s="190"/>
    </row>
    <row r="239" spans="1:27" s="41" customFormat="1" hidden="1" x14ac:dyDescent="0.25">
      <c r="A239" s="125" t="s">
        <v>298</v>
      </c>
      <c r="B239" s="52" t="s">
        <v>702</v>
      </c>
      <c r="C239" s="832" t="s">
        <v>299</v>
      </c>
      <c r="D239" s="833"/>
      <c r="E239" s="833"/>
      <c r="F239" s="367">
        <f>Óvoda!F250+Étkeztetés!F269</f>
        <v>0</v>
      </c>
      <c r="G239" s="367">
        <f>Óvoda!G250+Étkeztetés!G269</f>
        <v>0</v>
      </c>
      <c r="H239" s="367">
        <f>Óvoda!H250+Étkeztetés!H269</f>
        <v>0</v>
      </c>
      <c r="I239" s="367">
        <f>Óvoda!I250+Étkeztetés!I269</f>
        <v>0</v>
      </c>
      <c r="J239" s="521">
        <f>Óvoda!J250+Étkeztetés!J269</f>
        <v>0</v>
      </c>
      <c r="K239" s="521">
        <f>Óvoda!K250+Étkeztetés!K269</f>
        <v>0</v>
      </c>
      <c r="L239" s="429">
        <f>Óvoda!L250+Étkeztetés!L269</f>
        <v>0</v>
      </c>
      <c r="M239" s="43">
        <f>Óvoda!P250+Étkeztetés!O269</f>
        <v>0</v>
      </c>
      <c r="N239" s="13">
        <f>Óvoda!Q250+Étkeztetés!P269</f>
        <v>0</v>
      </c>
      <c r="O239" s="13">
        <f>Óvoda!R250+Étkeztetés!Q269</f>
        <v>0</v>
      </c>
      <c r="P239" s="13">
        <f>Óvoda!S250+Étkeztetés!R269</f>
        <v>0</v>
      </c>
      <c r="Q239" s="80">
        <f>Óvoda!T250+Étkeztetés!S269</f>
        <v>0</v>
      </c>
      <c r="R239" s="499">
        <f>Óvoda!U250+Étkeztetés!T269</f>
        <v>0</v>
      </c>
      <c r="S239" s="488">
        <f>Óvoda!V250+Étkeztetés!U269</f>
        <v>0</v>
      </c>
      <c r="T239" s="413">
        <f>Óvoda!W250+Étkeztetés!V269</f>
        <v>0</v>
      </c>
      <c r="U239" s="13">
        <f>Óvoda!X250+Étkeztetés!W269</f>
        <v>0</v>
      </c>
      <c r="V239" s="80">
        <f>Óvoda!Y250+Étkeztetés!X269</f>
        <v>0</v>
      </c>
      <c r="W239" s="80">
        <f>Óvoda!Z250+Étkeztetés!Y269</f>
        <v>0</v>
      </c>
      <c r="X239" s="80">
        <f>Óvoda!AA250+Étkeztetés!Z269</f>
        <v>0</v>
      </c>
      <c r="Y239" s="45">
        <f>Óvoda!AB250+Étkeztetés!AA269</f>
        <v>0</v>
      </c>
      <c r="AA239" s="190"/>
    </row>
    <row r="240" spans="1:27" s="41" customFormat="1" hidden="1" x14ac:dyDescent="0.25">
      <c r="A240" s="125" t="s">
        <v>300</v>
      </c>
      <c r="B240" s="52" t="s">
        <v>703</v>
      </c>
      <c r="C240" s="832" t="s">
        <v>881</v>
      </c>
      <c r="D240" s="833"/>
      <c r="E240" s="833"/>
      <c r="F240" s="367">
        <f>Óvoda!F251+Étkeztetés!F270</f>
        <v>0</v>
      </c>
      <c r="G240" s="367">
        <f>Óvoda!G251+Étkeztetés!G270</f>
        <v>0</v>
      </c>
      <c r="H240" s="367">
        <f>Óvoda!H251+Étkeztetés!H270</f>
        <v>0</v>
      </c>
      <c r="I240" s="367">
        <f>Óvoda!I251+Étkeztetés!I270</f>
        <v>0</v>
      </c>
      <c r="J240" s="521">
        <f>Óvoda!J251+Étkeztetés!J270</f>
        <v>0</v>
      </c>
      <c r="K240" s="521">
        <f>Óvoda!K251+Étkeztetés!K270</f>
        <v>0</v>
      </c>
      <c r="L240" s="429">
        <f>Óvoda!L251+Étkeztetés!L270</f>
        <v>0</v>
      </c>
      <c r="M240" s="43">
        <f>Óvoda!P251+Étkeztetés!O270</f>
        <v>0</v>
      </c>
      <c r="N240" s="13">
        <f>Óvoda!Q251+Étkeztetés!P270</f>
        <v>0</v>
      </c>
      <c r="O240" s="13">
        <f>Óvoda!R251+Étkeztetés!Q270</f>
        <v>0</v>
      </c>
      <c r="P240" s="13">
        <f>Óvoda!S251+Étkeztetés!R270</f>
        <v>0</v>
      </c>
      <c r="Q240" s="80">
        <f>Óvoda!T251+Étkeztetés!S270</f>
        <v>0</v>
      </c>
      <c r="R240" s="499">
        <f>Óvoda!U251+Étkeztetés!T270</f>
        <v>0</v>
      </c>
      <c r="S240" s="488">
        <f>Óvoda!V251+Étkeztetés!U270</f>
        <v>0</v>
      </c>
      <c r="T240" s="413">
        <f>Óvoda!W251+Étkeztetés!V270</f>
        <v>0</v>
      </c>
      <c r="U240" s="13">
        <f>Óvoda!X251+Étkeztetés!W270</f>
        <v>0</v>
      </c>
      <c r="V240" s="80">
        <f>Óvoda!Y251+Étkeztetés!X270</f>
        <v>0</v>
      </c>
      <c r="W240" s="80">
        <f>Óvoda!Z251+Étkeztetés!Y270</f>
        <v>0</v>
      </c>
      <c r="X240" s="80">
        <f>Óvoda!AA251+Étkeztetés!Z270</f>
        <v>0</v>
      </c>
      <c r="Y240" s="45">
        <f>Óvoda!AB251+Étkeztetés!AA270</f>
        <v>0</v>
      </c>
      <c r="AA240" s="190"/>
    </row>
    <row r="241" spans="1:27" s="41" customFormat="1" hidden="1" x14ac:dyDescent="0.25">
      <c r="A241" s="125" t="s">
        <v>301</v>
      </c>
      <c r="B241" s="52" t="s">
        <v>704</v>
      </c>
      <c r="C241" s="832" t="s">
        <v>882</v>
      </c>
      <c r="D241" s="833"/>
      <c r="E241" s="833"/>
      <c r="F241" s="367">
        <f>Óvoda!F252+Étkeztetés!F271</f>
        <v>0</v>
      </c>
      <c r="G241" s="367">
        <f>Óvoda!G252+Étkeztetés!G271</f>
        <v>0</v>
      </c>
      <c r="H241" s="367">
        <f>Óvoda!H252+Étkeztetés!H271</f>
        <v>0</v>
      </c>
      <c r="I241" s="367">
        <f>Óvoda!I252+Étkeztetés!I271</f>
        <v>0</v>
      </c>
      <c r="J241" s="521">
        <f>Óvoda!J252+Étkeztetés!J271</f>
        <v>0</v>
      </c>
      <c r="K241" s="521">
        <f>Óvoda!K252+Étkeztetés!K271</f>
        <v>0</v>
      </c>
      <c r="L241" s="429">
        <f>Óvoda!L252+Étkeztetés!L271</f>
        <v>0</v>
      </c>
      <c r="M241" s="43">
        <f>Óvoda!P252+Étkeztetés!O271</f>
        <v>0</v>
      </c>
      <c r="N241" s="13">
        <f>Óvoda!Q252+Étkeztetés!P271</f>
        <v>0</v>
      </c>
      <c r="O241" s="13">
        <f>Óvoda!R252+Étkeztetés!Q271</f>
        <v>0</v>
      </c>
      <c r="P241" s="13">
        <f>Óvoda!S252+Étkeztetés!R271</f>
        <v>0</v>
      </c>
      <c r="Q241" s="80">
        <f>Óvoda!T252+Étkeztetés!S271</f>
        <v>0</v>
      </c>
      <c r="R241" s="499">
        <f>Óvoda!U252+Étkeztetés!T271</f>
        <v>0</v>
      </c>
      <c r="S241" s="488">
        <f>Óvoda!V252+Étkeztetés!U271</f>
        <v>0</v>
      </c>
      <c r="T241" s="413">
        <f>Óvoda!W252+Étkeztetés!V271</f>
        <v>0</v>
      </c>
      <c r="U241" s="13">
        <f>Óvoda!X252+Étkeztetés!W271</f>
        <v>0</v>
      </c>
      <c r="V241" s="80">
        <f>Óvoda!Y252+Étkeztetés!X271</f>
        <v>0</v>
      </c>
      <c r="W241" s="80">
        <f>Óvoda!Z252+Étkeztetés!Y271</f>
        <v>0</v>
      </c>
      <c r="X241" s="80">
        <f>Óvoda!AA252+Étkeztetés!Z271</f>
        <v>0</v>
      </c>
      <c r="Y241" s="45">
        <f>Óvoda!AB252+Étkeztetés!AA271</f>
        <v>0</v>
      </c>
      <c r="AA241" s="190"/>
    </row>
    <row r="242" spans="1:27" s="41" customFormat="1" hidden="1" x14ac:dyDescent="0.25">
      <c r="A242" s="125" t="s">
        <v>302</v>
      </c>
      <c r="B242" s="52" t="s">
        <v>705</v>
      </c>
      <c r="C242" s="832" t="s">
        <v>303</v>
      </c>
      <c r="D242" s="833"/>
      <c r="E242" s="833"/>
      <c r="F242" s="367">
        <f>Óvoda!F253+Étkeztetés!F272</f>
        <v>0</v>
      </c>
      <c r="G242" s="367">
        <f>Óvoda!G253+Étkeztetés!G272</f>
        <v>0</v>
      </c>
      <c r="H242" s="367">
        <f>Óvoda!H253+Étkeztetés!H272</f>
        <v>0</v>
      </c>
      <c r="I242" s="367">
        <f>Óvoda!I253+Étkeztetés!I272</f>
        <v>0</v>
      </c>
      <c r="J242" s="521">
        <f>Óvoda!J253+Étkeztetés!J272</f>
        <v>0</v>
      </c>
      <c r="K242" s="521">
        <f>Óvoda!K253+Étkeztetés!K272</f>
        <v>0</v>
      </c>
      <c r="L242" s="429">
        <f>Óvoda!L253+Étkeztetés!L272</f>
        <v>0</v>
      </c>
      <c r="M242" s="43">
        <f>Óvoda!P253+Étkeztetés!O272</f>
        <v>0</v>
      </c>
      <c r="N242" s="13">
        <f>Óvoda!Q253+Étkeztetés!P272</f>
        <v>0</v>
      </c>
      <c r="O242" s="13">
        <f>Óvoda!R253+Étkeztetés!Q272</f>
        <v>0</v>
      </c>
      <c r="P242" s="13">
        <f>Óvoda!S253+Étkeztetés!R272</f>
        <v>0</v>
      </c>
      <c r="Q242" s="80">
        <f>Óvoda!T253+Étkeztetés!S272</f>
        <v>0</v>
      </c>
      <c r="R242" s="499">
        <f>Óvoda!U253+Étkeztetés!T272</f>
        <v>0</v>
      </c>
      <c r="S242" s="488">
        <f>Óvoda!V253+Étkeztetés!U272</f>
        <v>0</v>
      </c>
      <c r="T242" s="413">
        <f>Óvoda!W253+Étkeztetés!V272</f>
        <v>0</v>
      </c>
      <c r="U242" s="13">
        <f>Óvoda!X253+Étkeztetés!W272</f>
        <v>0</v>
      </c>
      <c r="V242" s="80">
        <f>Óvoda!Y253+Étkeztetés!X272</f>
        <v>0</v>
      </c>
      <c r="W242" s="80">
        <f>Óvoda!Z253+Étkeztetés!Y272</f>
        <v>0</v>
      </c>
      <c r="X242" s="80">
        <f>Óvoda!AA253+Étkeztetés!Z272</f>
        <v>0</v>
      </c>
      <c r="Y242" s="45">
        <f>Óvoda!AB253+Étkeztetés!AA272</f>
        <v>0</v>
      </c>
      <c r="AA242" s="190"/>
    </row>
    <row r="243" spans="1:27" s="41" customFormat="1" hidden="1" x14ac:dyDescent="0.25">
      <c r="A243" s="125" t="s">
        <v>883</v>
      </c>
      <c r="B243" s="52" t="s">
        <v>884</v>
      </c>
      <c r="C243" s="832" t="s">
        <v>886</v>
      </c>
      <c r="D243" s="833"/>
      <c r="E243" s="833"/>
      <c r="F243" s="367">
        <f>Óvoda!F254+Étkeztetés!F273</f>
        <v>0</v>
      </c>
      <c r="G243" s="367">
        <f>Óvoda!G254+Étkeztetés!G273</f>
        <v>0</v>
      </c>
      <c r="H243" s="367">
        <f>Óvoda!H254+Étkeztetés!H273</f>
        <v>0</v>
      </c>
      <c r="I243" s="367">
        <f>Óvoda!I254+Étkeztetés!I273</f>
        <v>0</v>
      </c>
      <c r="J243" s="521">
        <f>Óvoda!J254+Étkeztetés!J273</f>
        <v>0</v>
      </c>
      <c r="K243" s="521">
        <f>Óvoda!K254+Étkeztetés!K273</f>
        <v>0</v>
      </c>
      <c r="L243" s="429">
        <f>Óvoda!L254+Étkeztetés!L273</f>
        <v>0</v>
      </c>
      <c r="M243" s="43">
        <f>Óvoda!P254+Étkeztetés!O273</f>
        <v>0</v>
      </c>
      <c r="N243" s="13">
        <f>Óvoda!Q254+Étkeztetés!P273</f>
        <v>0</v>
      </c>
      <c r="O243" s="13">
        <f>Óvoda!R254+Étkeztetés!Q273</f>
        <v>0</v>
      </c>
      <c r="P243" s="13">
        <f>Óvoda!S254+Étkeztetés!R273</f>
        <v>0</v>
      </c>
      <c r="Q243" s="80">
        <f>Óvoda!T254+Étkeztetés!S273</f>
        <v>0</v>
      </c>
      <c r="R243" s="499">
        <f>Óvoda!U254+Étkeztetés!T273</f>
        <v>0</v>
      </c>
      <c r="S243" s="488">
        <f>Óvoda!V254+Étkeztetés!U273</f>
        <v>0</v>
      </c>
      <c r="T243" s="413">
        <f>Óvoda!W254+Étkeztetés!V273</f>
        <v>0</v>
      </c>
      <c r="U243" s="13">
        <f>Óvoda!X254+Étkeztetés!W273</f>
        <v>0</v>
      </c>
      <c r="V243" s="80">
        <f>Óvoda!Y254+Étkeztetés!X273</f>
        <v>0</v>
      </c>
      <c r="W243" s="80">
        <f>Óvoda!Z254+Étkeztetés!Y273</f>
        <v>0</v>
      </c>
      <c r="X243" s="80">
        <f>Óvoda!AA254+Étkeztetés!Z273</f>
        <v>0</v>
      </c>
      <c r="Y243" s="45">
        <f>Óvoda!AB254+Étkeztetés!AA273</f>
        <v>0</v>
      </c>
      <c r="AA243" s="190"/>
    </row>
    <row r="244" spans="1:27" s="41" customFormat="1" hidden="1" x14ac:dyDescent="0.25">
      <c r="A244" s="125"/>
      <c r="B244" s="52" t="s">
        <v>885</v>
      </c>
      <c r="C244" s="832" t="s">
        <v>887</v>
      </c>
      <c r="D244" s="833"/>
      <c r="E244" s="833"/>
      <c r="F244" s="367">
        <f>Óvoda!F255+Étkeztetés!F274</f>
        <v>0</v>
      </c>
      <c r="G244" s="367">
        <f>Óvoda!G255+Étkeztetés!G274</f>
        <v>0</v>
      </c>
      <c r="H244" s="367">
        <f>Óvoda!H255+Étkeztetés!H274</f>
        <v>0</v>
      </c>
      <c r="I244" s="367">
        <f>Óvoda!I255+Étkeztetés!I274</f>
        <v>0</v>
      </c>
      <c r="J244" s="521">
        <f>Óvoda!J255+Étkeztetés!J274</f>
        <v>0</v>
      </c>
      <c r="K244" s="521">
        <f>Óvoda!K255+Étkeztetés!K274</f>
        <v>0</v>
      </c>
      <c r="L244" s="429">
        <f>Óvoda!L255+Étkeztetés!L274</f>
        <v>0</v>
      </c>
      <c r="M244" s="43">
        <f>Óvoda!P255+Étkeztetés!O274</f>
        <v>0</v>
      </c>
      <c r="N244" s="13">
        <f>Óvoda!Q255+Étkeztetés!P274</f>
        <v>0</v>
      </c>
      <c r="O244" s="13">
        <f>Óvoda!R255+Étkeztetés!Q274</f>
        <v>0</v>
      </c>
      <c r="P244" s="13">
        <f>Óvoda!S255+Étkeztetés!R274</f>
        <v>0</v>
      </c>
      <c r="Q244" s="80">
        <f>Óvoda!T255+Étkeztetés!S274</f>
        <v>0</v>
      </c>
      <c r="R244" s="499">
        <f>Óvoda!U255+Étkeztetés!T274</f>
        <v>0</v>
      </c>
      <c r="S244" s="488">
        <f>Óvoda!V255+Étkeztetés!U274</f>
        <v>0</v>
      </c>
      <c r="T244" s="413">
        <f>Óvoda!W255+Étkeztetés!V274</f>
        <v>0</v>
      </c>
      <c r="U244" s="13">
        <f>Óvoda!X255+Étkeztetés!W274</f>
        <v>0</v>
      </c>
      <c r="V244" s="80">
        <f>Óvoda!Y255+Étkeztetés!X274</f>
        <v>0</v>
      </c>
      <c r="W244" s="80">
        <f>Óvoda!Z255+Étkeztetés!Y274</f>
        <v>0</v>
      </c>
      <c r="X244" s="80">
        <f>Óvoda!AA255+Étkeztetés!Z274</f>
        <v>0</v>
      </c>
      <c r="Y244" s="45">
        <f>Óvoda!AB255+Étkeztetés!AA274</f>
        <v>0</v>
      </c>
      <c r="AA244" s="190"/>
    </row>
    <row r="245" spans="1:27" s="189" customFormat="1" hidden="1" x14ac:dyDescent="0.25">
      <c r="A245" s="125" t="s">
        <v>889</v>
      </c>
      <c r="B245" s="169" t="s">
        <v>888</v>
      </c>
      <c r="C245" s="178"/>
      <c r="D245" s="814" t="s">
        <v>892</v>
      </c>
      <c r="E245" s="814"/>
      <c r="F245" s="365">
        <f>Óvoda!F256+Étkeztetés!F275</f>
        <v>0</v>
      </c>
      <c r="G245" s="365">
        <f>Óvoda!G256+Étkeztetés!G275</f>
        <v>0</v>
      </c>
      <c r="H245" s="365">
        <f>Óvoda!H256+Étkeztetés!H275</f>
        <v>0</v>
      </c>
      <c r="I245" s="365">
        <f>Óvoda!I256+Étkeztetés!I275</f>
        <v>0</v>
      </c>
      <c r="J245" s="519">
        <f>Óvoda!J256+Étkeztetés!J275</f>
        <v>0</v>
      </c>
      <c r="K245" s="519">
        <f>Óvoda!K256+Étkeztetés!K275</f>
        <v>0</v>
      </c>
      <c r="L245" s="427">
        <f>Óvoda!L256+Étkeztetés!L275</f>
        <v>0</v>
      </c>
      <c r="M245" s="172">
        <f>Óvoda!P256+Étkeztetés!O275</f>
        <v>0</v>
      </c>
      <c r="N245" s="173">
        <f>Óvoda!Q256+Étkeztetés!P275</f>
        <v>0</v>
      </c>
      <c r="O245" s="173">
        <f>Óvoda!R256+Étkeztetés!Q275</f>
        <v>0</v>
      </c>
      <c r="P245" s="173">
        <f>Óvoda!S256+Étkeztetés!R275</f>
        <v>0</v>
      </c>
      <c r="Q245" s="174">
        <f>Óvoda!T256+Étkeztetés!S275</f>
        <v>0</v>
      </c>
      <c r="R245" s="497">
        <f>Óvoda!U256+Étkeztetés!T275</f>
        <v>0</v>
      </c>
      <c r="S245" s="486">
        <f>Óvoda!V256+Étkeztetés!U275</f>
        <v>0</v>
      </c>
      <c r="T245" s="411">
        <f>Óvoda!W256+Étkeztetés!V275</f>
        <v>0</v>
      </c>
      <c r="U245" s="173">
        <f>Óvoda!X256+Étkeztetés!W275</f>
        <v>0</v>
      </c>
      <c r="V245" s="174">
        <f>Óvoda!Y256+Étkeztetés!X275</f>
        <v>0</v>
      </c>
      <c r="W245" s="174">
        <f>Óvoda!Z256+Étkeztetés!Y275</f>
        <v>0</v>
      </c>
      <c r="X245" s="174">
        <f>Óvoda!AA256+Étkeztetés!Z275</f>
        <v>0</v>
      </c>
      <c r="Y245" s="175">
        <f>Óvoda!AB256+Étkeztetés!AA275</f>
        <v>0</v>
      </c>
      <c r="AA245" s="190"/>
    </row>
    <row r="246" spans="1:27" s="189" customFormat="1" hidden="1" x14ac:dyDescent="0.25">
      <c r="A246" s="125" t="s">
        <v>890</v>
      </c>
      <c r="B246" s="169" t="s">
        <v>891</v>
      </c>
      <c r="C246" s="178"/>
      <c r="D246" s="814" t="s">
        <v>893</v>
      </c>
      <c r="E246" s="814"/>
      <c r="F246" s="365">
        <f>Óvoda!F257+Étkeztetés!F276</f>
        <v>0</v>
      </c>
      <c r="G246" s="365">
        <f>Óvoda!G257+Étkeztetés!G276</f>
        <v>0</v>
      </c>
      <c r="H246" s="365">
        <f>Óvoda!H257+Étkeztetés!H276</f>
        <v>0</v>
      </c>
      <c r="I246" s="365">
        <f>Óvoda!I257+Étkeztetés!I276</f>
        <v>0</v>
      </c>
      <c r="J246" s="519">
        <f>Óvoda!J257+Étkeztetés!J276</f>
        <v>0</v>
      </c>
      <c r="K246" s="519">
        <f>Óvoda!K257+Étkeztetés!K276</f>
        <v>0</v>
      </c>
      <c r="L246" s="427">
        <f>Óvoda!L257+Étkeztetés!L276</f>
        <v>0</v>
      </c>
      <c r="M246" s="172">
        <f>Óvoda!P257+Étkeztetés!O276</f>
        <v>0</v>
      </c>
      <c r="N246" s="173">
        <f>Óvoda!Q257+Étkeztetés!P276</f>
        <v>0</v>
      </c>
      <c r="O246" s="173">
        <f>Óvoda!R257+Étkeztetés!Q276</f>
        <v>0</v>
      </c>
      <c r="P246" s="173">
        <f>Óvoda!S257+Étkeztetés!R276</f>
        <v>0</v>
      </c>
      <c r="Q246" s="174">
        <f>Óvoda!T257+Étkeztetés!S276</f>
        <v>0</v>
      </c>
      <c r="R246" s="497">
        <f>Óvoda!U257+Étkeztetés!T276</f>
        <v>0</v>
      </c>
      <c r="S246" s="486">
        <f>Óvoda!V257+Étkeztetés!U276</f>
        <v>0</v>
      </c>
      <c r="T246" s="411">
        <f>Óvoda!W257+Étkeztetés!V276</f>
        <v>0</v>
      </c>
      <c r="U246" s="173">
        <f>Óvoda!X257+Étkeztetés!W276</f>
        <v>0</v>
      </c>
      <c r="V246" s="174">
        <f>Óvoda!Y257+Étkeztetés!X276</f>
        <v>0</v>
      </c>
      <c r="W246" s="174">
        <f>Óvoda!Z257+Étkeztetés!Y276</f>
        <v>0</v>
      </c>
      <c r="X246" s="174">
        <f>Óvoda!AA257+Étkeztetés!Z276</f>
        <v>0</v>
      </c>
      <c r="Y246" s="175">
        <f>Óvoda!AB257+Étkeztetés!AA276</f>
        <v>0</v>
      </c>
      <c r="AA246" s="190"/>
    </row>
    <row r="247" spans="1:27" hidden="1" x14ac:dyDescent="0.25">
      <c r="B247" s="90" t="s">
        <v>709</v>
      </c>
      <c r="C247" s="803" t="s">
        <v>304</v>
      </c>
      <c r="D247" s="804"/>
      <c r="E247" s="804"/>
      <c r="F247" s="366">
        <f>Óvoda!F258+Étkeztetés!F277</f>
        <v>0</v>
      </c>
      <c r="G247" s="366">
        <f>Óvoda!G258+Étkeztetés!G277</f>
        <v>0</v>
      </c>
      <c r="H247" s="366">
        <f>Óvoda!H258+Étkeztetés!H277</f>
        <v>0</v>
      </c>
      <c r="I247" s="366">
        <f>Óvoda!I258+Étkeztetés!I277</f>
        <v>0</v>
      </c>
      <c r="J247" s="520">
        <f>Óvoda!J258+Étkeztetés!J277</f>
        <v>0</v>
      </c>
      <c r="K247" s="520">
        <f>Óvoda!K258+Étkeztetés!K277</f>
        <v>0</v>
      </c>
      <c r="L247" s="428">
        <f>Óvoda!L258+Étkeztetés!L277</f>
        <v>0</v>
      </c>
      <c r="M247" s="95">
        <f>Óvoda!P258+Étkeztetés!O277</f>
        <v>0</v>
      </c>
      <c r="N247" s="93">
        <f>Óvoda!Q258+Étkeztetés!P277</f>
        <v>0</v>
      </c>
      <c r="O247" s="93">
        <f>Óvoda!R258+Étkeztetés!Q277</f>
        <v>0</v>
      </c>
      <c r="P247" s="93">
        <f>Óvoda!S258+Étkeztetés!R277</f>
        <v>0</v>
      </c>
      <c r="Q247" s="96">
        <f>Óvoda!T258+Étkeztetés!S277</f>
        <v>0</v>
      </c>
      <c r="R247" s="498">
        <f>Óvoda!U258+Étkeztetés!T277</f>
        <v>0</v>
      </c>
      <c r="S247" s="487">
        <f>Óvoda!V258+Étkeztetés!U277</f>
        <v>0</v>
      </c>
      <c r="T247" s="412">
        <f>Óvoda!W258+Étkeztetés!V277</f>
        <v>0</v>
      </c>
      <c r="U247" s="93">
        <f>Óvoda!X258+Étkeztetés!W277</f>
        <v>0</v>
      </c>
      <c r="V247" s="96">
        <f>Óvoda!Y258+Étkeztetés!X277</f>
        <v>0</v>
      </c>
      <c r="W247" s="96">
        <f>Óvoda!Z258+Étkeztetés!Y277</f>
        <v>0</v>
      </c>
      <c r="X247" s="96">
        <f>Óvoda!AA258+Étkeztetés!Z277</f>
        <v>0</v>
      </c>
      <c r="Y247" s="97">
        <f>Óvoda!AB258+Étkeztetés!AA277</f>
        <v>0</v>
      </c>
      <c r="AA247" s="190"/>
    </row>
    <row r="248" spans="1:27" s="41" customFormat="1" hidden="1" x14ac:dyDescent="0.25">
      <c r="A248" s="125" t="s">
        <v>305</v>
      </c>
      <c r="B248" s="176" t="s">
        <v>710</v>
      </c>
      <c r="C248" s="837" t="s">
        <v>385</v>
      </c>
      <c r="D248" s="838"/>
      <c r="E248" s="838"/>
      <c r="F248" s="368">
        <f>Óvoda!F259+Étkeztetés!F278</f>
        <v>0</v>
      </c>
      <c r="G248" s="368">
        <f>Óvoda!G259+Étkeztetés!G278</f>
        <v>0</v>
      </c>
      <c r="H248" s="368">
        <f>Óvoda!H259+Étkeztetés!H278</f>
        <v>0</v>
      </c>
      <c r="I248" s="368">
        <f>Óvoda!I259+Étkeztetés!I278</f>
        <v>0</v>
      </c>
      <c r="J248" s="522">
        <f>Óvoda!J259+Étkeztetés!J278</f>
        <v>0</v>
      </c>
      <c r="K248" s="522">
        <f>Óvoda!K259+Étkeztetés!K278</f>
        <v>0</v>
      </c>
      <c r="L248" s="430">
        <f>Óvoda!L259+Étkeztetés!L278</f>
        <v>0</v>
      </c>
      <c r="M248" s="195">
        <f>Óvoda!P259+Étkeztetés!O278</f>
        <v>0</v>
      </c>
      <c r="N248" s="193">
        <f>Óvoda!Q259+Étkeztetés!P278</f>
        <v>0</v>
      </c>
      <c r="O248" s="193">
        <f>Óvoda!R259+Étkeztetés!Q278</f>
        <v>0</v>
      </c>
      <c r="P248" s="193">
        <f>Óvoda!S259+Étkeztetés!R278</f>
        <v>0</v>
      </c>
      <c r="Q248" s="196">
        <f>Óvoda!T259+Étkeztetés!S278</f>
        <v>0</v>
      </c>
      <c r="R248" s="504">
        <f>Óvoda!U259+Étkeztetés!T278</f>
        <v>0</v>
      </c>
      <c r="S248" s="493">
        <f>Óvoda!V259+Étkeztetés!U278</f>
        <v>0</v>
      </c>
      <c r="T248" s="418">
        <f>Óvoda!W259+Étkeztetés!V278</f>
        <v>0</v>
      </c>
      <c r="U248" s="193">
        <f>Óvoda!X259+Étkeztetés!W278</f>
        <v>0</v>
      </c>
      <c r="V248" s="196">
        <f>Óvoda!Y259+Étkeztetés!X278</f>
        <v>0</v>
      </c>
      <c r="W248" s="196">
        <f>Óvoda!Z259+Étkeztetés!Y278</f>
        <v>0</v>
      </c>
      <c r="X248" s="196">
        <f>Óvoda!AA259+Étkeztetés!Z278</f>
        <v>0</v>
      </c>
      <c r="Y248" s="194">
        <f>Óvoda!AB259+Étkeztetés!AA278</f>
        <v>0</v>
      </c>
      <c r="AA248" s="190"/>
    </row>
    <row r="249" spans="1:27" s="41" customFormat="1" hidden="1" x14ac:dyDescent="0.25">
      <c r="A249" s="125" t="s">
        <v>306</v>
      </c>
      <c r="B249" s="176" t="s">
        <v>711</v>
      </c>
      <c r="C249" s="837" t="s">
        <v>386</v>
      </c>
      <c r="D249" s="838"/>
      <c r="E249" s="838"/>
      <c r="F249" s="368">
        <f>Óvoda!F260+Étkeztetés!F279</f>
        <v>0</v>
      </c>
      <c r="G249" s="368">
        <f>Óvoda!G260+Étkeztetés!G279</f>
        <v>0</v>
      </c>
      <c r="H249" s="368">
        <f>Óvoda!H260+Étkeztetés!H279</f>
        <v>0</v>
      </c>
      <c r="I249" s="368">
        <f>Óvoda!I260+Étkeztetés!I279</f>
        <v>0</v>
      </c>
      <c r="J249" s="522">
        <f>Óvoda!J260+Étkeztetés!J279</f>
        <v>0</v>
      </c>
      <c r="K249" s="522">
        <f>Óvoda!K260+Étkeztetés!K279</f>
        <v>0</v>
      </c>
      <c r="L249" s="430">
        <f>Óvoda!L260+Étkeztetés!L279</f>
        <v>0</v>
      </c>
      <c r="M249" s="195">
        <f>Óvoda!P260+Étkeztetés!O279</f>
        <v>0</v>
      </c>
      <c r="N249" s="193">
        <f>Óvoda!Q260+Étkeztetés!P279</f>
        <v>0</v>
      </c>
      <c r="O249" s="193">
        <f>Óvoda!R260+Étkeztetés!Q279</f>
        <v>0</v>
      </c>
      <c r="P249" s="193">
        <f>Óvoda!S260+Étkeztetés!R279</f>
        <v>0</v>
      </c>
      <c r="Q249" s="196">
        <f>Óvoda!T260+Étkeztetés!S279</f>
        <v>0</v>
      </c>
      <c r="R249" s="504">
        <f>Óvoda!U260+Étkeztetés!T279</f>
        <v>0</v>
      </c>
      <c r="S249" s="493">
        <f>Óvoda!V260+Étkeztetés!U279</f>
        <v>0</v>
      </c>
      <c r="T249" s="418">
        <f>Óvoda!W260+Étkeztetés!V279</f>
        <v>0</v>
      </c>
      <c r="U249" s="193">
        <f>Óvoda!X260+Étkeztetés!W279</f>
        <v>0</v>
      </c>
      <c r="V249" s="196">
        <f>Óvoda!Y260+Étkeztetés!X279</f>
        <v>0</v>
      </c>
      <c r="W249" s="196">
        <f>Óvoda!Z260+Étkeztetés!Y279</f>
        <v>0</v>
      </c>
      <c r="X249" s="196">
        <f>Óvoda!AA260+Étkeztetés!Z279</f>
        <v>0</v>
      </c>
      <c r="Y249" s="194">
        <f>Óvoda!AB260+Étkeztetés!AA279</f>
        <v>0</v>
      </c>
      <c r="AA249" s="190"/>
    </row>
    <row r="250" spans="1:27" s="41" customFormat="1" hidden="1" x14ac:dyDescent="0.25">
      <c r="A250" s="125" t="s">
        <v>307</v>
      </c>
      <c r="B250" s="176" t="s">
        <v>712</v>
      </c>
      <c r="C250" s="837" t="s">
        <v>308</v>
      </c>
      <c r="D250" s="838"/>
      <c r="E250" s="838"/>
      <c r="F250" s="368">
        <f>Óvoda!F261+Étkeztetés!F280</f>
        <v>0</v>
      </c>
      <c r="G250" s="368">
        <f>Óvoda!G261+Étkeztetés!G280</f>
        <v>0</v>
      </c>
      <c r="H250" s="368">
        <f>Óvoda!H261+Étkeztetés!H280</f>
        <v>0</v>
      </c>
      <c r="I250" s="368">
        <f>Óvoda!I261+Étkeztetés!I280</f>
        <v>0</v>
      </c>
      <c r="J250" s="522">
        <f>Óvoda!J261+Étkeztetés!J280</f>
        <v>0</v>
      </c>
      <c r="K250" s="522">
        <f>Óvoda!K261+Étkeztetés!K280</f>
        <v>0</v>
      </c>
      <c r="L250" s="430">
        <f>Óvoda!L261+Étkeztetés!L280</f>
        <v>0</v>
      </c>
      <c r="M250" s="195">
        <f>Óvoda!P261+Étkeztetés!O280</f>
        <v>0</v>
      </c>
      <c r="N250" s="193">
        <f>Óvoda!Q261+Étkeztetés!P280</f>
        <v>0</v>
      </c>
      <c r="O250" s="193">
        <f>Óvoda!R261+Étkeztetés!Q280</f>
        <v>0</v>
      </c>
      <c r="P250" s="193">
        <f>Óvoda!S261+Étkeztetés!R280</f>
        <v>0</v>
      </c>
      <c r="Q250" s="196">
        <f>Óvoda!T261+Étkeztetés!S280</f>
        <v>0</v>
      </c>
      <c r="R250" s="504">
        <f>Óvoda!U261+Étkeztetés!T280</f>
        <v>0</v>
      </c>
      <c r="S250" s="493">
        <f>Óvoda!V261+Étkeztetés!U280</f>
        <v>0</v>
      </c>
      <c r="T250" s="418">
        <f>Óvoda!W261+Étkeztetés!V280</f>
        <v>0</v>
      </c>
      <c r="U250" s="193">
        <f>Óvoda!X261+Étkeztetés!W280</f>
        <v>0</v>
      </c>
      <c r="V250" s="196">
        <f>Óvoda!Y261+Étkeztetés!X280</f>
        <v>0</v>
      </c>
      <c r="W250" s="196">
        <f>Óvoda!Z261+Étkeztetés!Y280</f>
        <v>0</v>
      </c>
      <c r="X250" s="196">
        <f>Óvoda!AA261+Étkeztetés!Z280</f>
        <v>0</v>
      </c>
      <c r="Y250" s="194">
        <f>Óvoda!AB261+Étkeztetés!AA280</f>
        <v>0</v>
      </c>
      <c r="AA250" s="190"/>
    </row>
    <row r="251" spans="1:27" s="41" customFormat="1" hidden="1" x14ac:dyDescent="0.25">
      <c r="A251" s="125" t="s">
        <v>309</v>
      </c>
      <c r="B251" s="176" t="s">
        <v>713</v>
      </c>
      <c r="C251" s="837" t="s">
        <v>310</v>
      </c>
      <c r="D251" s="838"/>
      <c r="E251" s="838"/>
      <c r="F251" s="368">
        <f>Óvoda!F262+Étkeztetés!F281</f>
        <v>0</v>
      </c>
      <c r="G251" s="368">
        <f>Óvoda!G262+Étkeztetés!G281</f>
        <v>0</v>
      </c>
      <c r="H251" s="368">
        <f>Óvoda!H262+Étkeztetés!H281</f>
        <v>0</v>
      </c>
      <c r="I251" s="368">
        <f>Óvoda!I262+Étkeztetés!I281</f>
        <v>0</v>
      </c>
      <c r="J251" s="522">
        <f>Óvoda!J262+Étkeztetés!J281</f>
        <v>0</v>
      </c>
      <c r="K251" s="522">
        <f>Óvoda!K262+Étkeztetés!K281</f>
        <v>0</v>
      </c>
      <c r="L251" s="430">
        <f>Óvoda!L262+Étkeztetés!L281</f>
        <v>0</v>
      </c>
      <c r="M251" s="195">
        <f>Óvoda!P262+Étkeztetés!O281</f>
        <v>0</v>
      </c>
      <c r="N251" s="193">
        <f>Óvoda!Q262+Étkeztetés!P281</f>
        <v>0</v>
      </c>
      <c r="O251" s="193">
        <f>Óvoda!R262+Étkeztetés!Q281</f>
        <v>0</v>
      </c>
      <c r="P251" s="193">
        <f>Óvoda!S262+Étkeztetés!R281</f>
        <v>0</v>
      </c>
      <c r="Q251" s="196">
        <f>Óvoda!T262+Étkeztetés!S281</f>
        <v>0</v>
      </c>
      <c r="R251" s="504">
        <f>Óvoda!U262+Étkeztetés!T281</f>
        <v>0</v>
      </c>
      <c r="S251" s="493">
        <f>Óvoda!V262+Étkeztetés!U281</f>
        <v>0</v>
      </c>
      <c r="T251" s="418">
        <f>Óvoda!W262+Étkeztetés!V281</f>
        <v>0</v>
      </c>
      <c r="U251" s="193">
        <f>Óvoda!X262+Étkeztetés!W281</f>
        <v>0</v>
      </c>
      <c r="V251" s="196">
        <f>Óvoda!Y262+Étkeztetés!X281</f>
        <v>0</v>
      </c>
      <c r="W251" s="196">
        <f>Óvoda!Z262+Étkeztetés!Y281</f>
        <v>0</v>
      </c>
      <c r="X251" s="196">
        <f>Óvoda!AA262+Étkeztetés!Z281</f>
        <v>0</v>
      </c>
      <c r="Y251" s="194">
        <f>Óvoda!AB262+Étkeztetés!AA281</f>
        <v>0</v>
      </c>
      <c r="AA251" s="190"/>
    </row>
    <row r="252" spans="1:27" s="41" customFormat="1" hidden="1" x14ac:dyDescent="0.25">
      <c r="A252" s="125" t="s">
        <v>311</v>
      </c>
      <c r="B252" s="176" t="s">
        <v>714</v>
      </c>
      <c r="C252" s="837" t="s">
        <v>387</v>
      </c>
      <c r="D252" s="838"/>
      <c r="E252" s="838"/>
      <c r="F252" s="368">
        <f>Óvoda!F263+Étkeztetés!F282</f>
        <v>0</v>
      </c>
      <c r="G252" s="368">
        <f>Óvoda!G263+Étkeztetés!G282</f>
        <v>0</v>
      </c>
      <c r="H252" s="368">
        <f>Óvoda!H263+Étkeztetés!H282</f>
        <v>0</v>
      </c>
      <c r="I252" s="368">
        <f>Óvoda!I263+Étkeztetés!I282</f>
        <v>0</v>
      </c>
      <c r="J252" s="522">
        <f>Óvoda!J263+Étkeztetés!J282</f>
        <v>0</v>
      </c>
      <c r="K252" s="522">
        <f>Óvoda!K263+Étkeztetés!K282</f>
        <v>0</v>
      </c>
      <c r="L252" s="430">
        <f>Óvoda!L263+Étkeztetés!L282</f>
        <v>0</v>
      </c>
      <c r="M252" s="195">
        <f>Óvoda!P263+Étkeztetés!O282</f>
        <v>0</v>
      </c>
      <c r="N252" s="193">
        <f>Óvoda!Q263+Étkeztetés!P282</f>
        <v>0</v>
      </c>
      <c r="O252" s="193">
        <f>Óvoda!R263+Étkeztetés!Q282</f>
        <v>0</v>
      </c>
      <c r="P252" s="193">
        <f>Óvoda!S263+Étkeztetés!R282</f>
        <v>0</v>
      </c>
      <c r="Q252" s="196">
        <f>Óvoda!T263+Étkeztetés!S282</f>
        <v>0</v>
      </c>
      <c r="R252" s="504">
        <f>Óvoda!U263+Étkeztetés!T282</f>
        <v>0</v>
      </c>
      <c r="S252" s="493">
        <f>Óvoda!V263+Étkeztetés!U282</f>
        <v>0</v>
      </c>
      <c r="T252" s="418">
        <f>Óvoda!W263+Étkeztetés!V282</f>
        <v>0</v>
      </c>
      <c r="U252" s="193">
        <f>Óvoda!X263+Étkeztetés!W282</f>
        <v>0</v>
      </c>
      <c r="V252" s="196">
        <f>Óvoda!Y263+Étkeztetés!X282</f>
        <v>0</v>
      </c>
      <c r="W252" s="196">
        <f>Óvoda!Z263+Étkeztetés!Y282</f>
        <v>0</v>
      </c>
      <c r="X252" s="196">
        <f>Óvoda!AA263+Étkeztetés!Z282</f>
        <v>0</v>
      </c>
      <c r="Y252" s="194">
        <f>Óvoda!AB263+Étkeztetés!AA282</f>
        <v>0</v>
      </c>
      <c r="AA252" s="190"/>
    </row>
    <row r="253" spans="1:27" hidden="1" x14ac:dyDescent="0.25">
      <c r="A253" s="125" t="s">
        <v>313</v>
      </c>
      <c r="B253" s="90" t="s">
        <v>715</v>
      </c>
      <c r="C253" s="803" t="s">
        <v>312</v>
      </c>
      <c r="D253" s="804"/>
      <c r="E253" s="804"/>
      <c r="F253" s="366">
        <f>Óvoda!F264+Étkeztetés!F283</f>
        <v>0</v>
      </c>
      <c r="G253" s="366">
        <f>Óvoda!G264+Étkeztetés!G283</f>
        <v>0</v>
      </c>
      <c r="H253" s="366">
        <f>Óvoda!H264+Étkeztetés!H283</f>
        <v>0</v>
      </c>
      <c r="I253" s="366">
        <f>Óvoda!I264+Étkeztetés!I283</f>
        <v>0</v>
      </c>
      <c r="J253" s="520">
        <f>Óvoda!J264+Étkeztetés!J283</f>
        <v>0</v>
      </c>
      <c r="K253" s="520">
        <f>Óvoda!K264+Étkeztetés!K283</f>
        <v>0</v>
      </c>
      <c r="L253" s="428">
        <f>Óvoda!L264+Étkeztetés!L283</f>
        <v>0</v>
      </c>
      <c r="M253" s="95">
        <f>Óvoda!P264+Étkeztetés!O283</f>
        <v>0</v>
      </c>
      <c r="N253" s="93">
        <f>Óvoda!Q264+Étkeztetés!P283</f>
        <v>0</v>
      </c>
      <c r="O253" s="93">
        <f>Óvoda!R264+Étkeztetés!Q283</f>
        <v>0</v>
      </c>
      <c r="P253" s="93">
        <f>Óvoda!S264+Étkeztetés!R283</f>
        <v>0</v>
      </c>
      <c r="Q253" s="96">
        <f>Óvoda!T264+Étkeztetés!S283</f>
        <v>0</v>
      </c>
      <c r="R253" s="498">
        <f>Óvoda!U264+Étkeztetés!T283</f>
        <v>0</v>
      </c>
      <c r="S253" s="487">
        <f>Óvoda!V264+Étkeztetés!U283</f>
        <v>0</v>
      </c>
      <c r="T253" s="412">
        <f>Óvoda!W264+Étkeztetés!V283</f>
        <v>0</v>
      </c>
      <c r="U253" s="93">
        <f>Óvoda!X264+Étkeztetés!W283</f>
        <v>0</v>
      </c>
      <c r="V253" s="96">
        <f>Óvoda!Y264+Étkeztetés!X283</f>
        <v>0</v>
      </c>
      <c r="W253" s="96">
        <f>Óvoda!Z264+Étkeztetés!Y283</f>
        <v>0</v>
      </c>
      <c r="X253" s="96">
        <f>Óvoda!AA264+Étkeztetés!Z283</f>
        <v>0</v>
      </c>
      <c r="Y253" s="97">
        <f>Óvoda!AB264+Étkeztetés!AA283</f>
        <v>0</v>
      </c>
      <c r="AA253" s="190"/>
    </row>
    <row r="254" spans="1:27" ht="15.75" hidden="1" thickBot="1" x14ac:dyDescent="0.3">
      <c r="A254" s="125" t="s">
        <v>894</v>
      </c>
      <c r="B254" s="90" t="s">
        <v>895</v>
      </c>
      <c r="C254" s="803" t="s">
        <v>896</v>
      </c>
      <c r="D254" s="804"/>
      <c r="E254" s="804"/>
      <c r="F254" s="366">
        <f>Óvoda!F265+Étkeztetés!F284</f>
        <v>0</v>
      </c>
      <c r="G254" s="366">
        <f>Óvoda!G265+Étkeztetés!G284</f>
        <v>0</v>
      </c>
      <c r="H254" s="366">
        <f>Óvoda!H265+Étkeztetés!H284</f>
        <v>0</v>
      </c>
      <c r="I254" s="366">
        <f>Óvoda!I265+Étkeztetés!I284</f>
        <v>0</v>
      </c>
      <c r="J254" s="520">
        <f>Óvoda!J265+Étkeztetés!J284</f>
        <v>0</v>
      </c>
      <c r="K254" s="520">
        <f>Óvoda!K265+Étkeztetés!K284</f>
        <v>0</v>
      </c>
      <c r="L254" s="428">
        <f>Óvoda!L265+Étkeztetés!L284</f>
        <v>0</v>
      </c>
      <c r="M254" s="95">
        <f>Óvoda!P265+Étkeztetés!O284</f>
        <v>0</v>
      </c>
      <c r="N254" s="93">
        <f>Óvoda!Q265+Étkeztetés!P284</f>
        <v>0</v>
      </c>
      <c r="O254" s="93">
        <f>Óvoda!R265+Étkeztetés!Q284</f>
        <v>0</v>
      </c>
      <c r="P254" s="93">
        <f>Óvoda!S265+Étkeztetés!R284</f>
        <v>0</v>
      </c>
      <c r="Q254" s="96">
        <f>Óvoda!T265+Étkeztetés!S284</f>
        <v>0</v>
      </c>
      <c r="R254" s="498">
        <f>Óvoda!U265+Étkeztetés!T284</f>
        <v>0</v>
      </c>
      <c r="S254" s="487">
        <f>Óvoda!V265+Étkeztetés!U284</f>
        <v>0</v>
      </c>
      <c r="T254" s="412">
        <f>Óvoda!W265+Étkeztetés!V284</f>
        <v>0</v>
      </c>
      <c r="U254" s="93">
        <f>Óvoda!X265+Étkeztetés!W284</f>
        <v>0</v>
      </c>
      <c r="V254" s="96">
        <f>Óvoda!Y265+Étkeztetés!X284</f>
        <v>0</v>
      </c>
      <c r="W254" s="96">
        <f>Óvoda!Z265+Étkeztetés!Y284</f>
        <v>0</v>
      </c>
      <c r="X254" s="96">
        <f>Óvoda!AA265+Étkeztetés!Z284</f>
        <v>0</v>
      </c>
      <c r="Y254" s="97">
        <f>Óvoda!AB265+Étkeztetés!AA284</f>
        <v>0</v>
      </c>
      <c r="AA254" s="190"/>
    </row>
    <row r="255" spans="1:27" ht="15.75" thickBot="1" x14ac:dyDescent="0.3">
      <c r="B255" s="839" t="s">
        <v>314</v>
      </c>
      <c r="C255" s="840"/>
      <c r="D255" s="840"/>
      <c r="E255" s="840"/>
      <c r="F255" s="363">
        <f>Óvoda!F266+Étkeztetés!F285</f>
        <v>89238427.269999996</v>
      </c>
      <c r="G255" s="363">
        <f>Óvoda!G266+Étkeztetés!G285</f>
        <v>89240100</v>
      </c>
      <c r="H255" s="363">
        <f>Óvoda!H266+Étkeztetés!H285</f>
        <v>88979593.960000008</v>
      </c>
      <c r="I255" s="363">
        <f>Óvoda!I266+Étkeztetés!I285</f>
        <v>89387116.320000008</v>
      </c>
      <c r="J255" s="517">
        <f>Óvoda!J266+Étkeztetés!J285</f>
        <v>90189551.835999995</v>
      </c>
      <c r="K255" s="517">
        <f>Óvoda!K266+Étkeztetés!K285</f>
        <v>90692648.260000005</v>
      </c>
      <c r="L255" s="425">
        <f>Óvoda!L266+Étkeztetés!L285</f>
        <v>88997807.260000005</v>
      </c>
      <c r="M255" s="87">
        <f>Óvoda!P266+Étkeztetés!O285</f>
        <v>5144123</v>
      </c>
      <c r="N255" s="85">
        <f>Óvoda!Q266+Étkeztetés!P285</f>
        <v>6710128</v>
      </c>
      <c r="O255" s="85">
        <f>Óvoda!R266+Étkeztetés!Q285</f>
        <v>9324622</v>
      </c>
      <c r="P255" s="85">
        <f>Óvoda!S266+Étkeztetés!R285</f>
        <v>6264634</v>
      </c>
      <c r="Q255" s="88">
        <f>Óvoda!T266+Étkeztetés!S285</f>
        <v>7609083</v>
      </c>
      <c r="R255" s="495">
        <f>Óvoda!U266+Étkeztetés!T285</f>
        <v>8324147</v>
      </c>
      <c r="S255" s="484">
        <f>Óvoda!V266+Étkeztetés!U285</f>
        <v>43376737</v>
      </c>
      <c r="T255" s="409">
        <f>Óvoda!W266+Étkeztetés!V285</f>
        <v>6563939</v>
      </c>
      <c r="U255" s="85">
        <f>Óvoda!X266+Étkeztetés!W285</f>
        <v>6752780</v>
      </c>
      <c r="V255" s="88">
        <f>Óvoda!Y266+Étkeztetés!X285</f>
        <v>7059635</v>
      </c>
      <c r="W255" s="88">
        <f>Óvoda!Z266+Étkeztetés!Y285</f>
        <v>7960424</v>
      </c>
      <c r="X255" s="88">
        <f>Óvoda!AA266+Étkeztetés!Z285</f>
        <v>8700021.2599999998</v>
      </c>
      <c r="Y255" s="89">
        <f>Óvoda!AB266+Étkeztetés!AA285</f>
        <v>8584271</v>
      </c>
      <c r="AA255" s="190"/>
    </row>
    <row r="256" spans="1:27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38"/>
      <c r="L257" s="3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</row>
    <row r="320" spans="1:2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</row>
    <row r="321" spans="1:2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</row>
    <row r="322" spans="1:2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</row>
    <row r="323" spans="1:2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</row>
    <row r="325" spans="1:2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</row>
    <row r="480" spans="1:25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4">
    <mergeCell ref="G2:G4"/>
    <mergeCell ref="H2:H4"/>
    <mergeCell ref="I2:I4"/>
    <mergeCell ref="M2:Y3"/>
    <mergeCell ref="J2:J4"/>
    <mergeCell ref="C30:E30"/>
    <mergeCell ref="C31:E31"/>
    <mergeCell ref="C32:E32"/>
    <mergeCell ref="C33:E33"/>
    <mergeCell ref="B2:E4"/>
    <mergeCell ref="L2:L4"/>
    <mergeCell ref="F2:F4"/>
    <mergeCell ref="K2:K4"/>
    <mergeCell ref="C34:E34"/>
    <mergeCell ref="C35:E35"/>
    <mergeCell ref="C24:E24"/>
    <mergeCell ref="C25:E25"/>
    <mergeCell ref="C26:E26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portrait" horizontalDpi="4294967293" r:id="rId1"/>
  <headerFooter>
    <oddHeader>&amp;C&amp;"Times New Roman,Félkövér"&amp;12Szári Napsugár Kindergarten Óvoda kiadásai - 2017. év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30"/>
  <sheetViews>
    <sheetView workbookViewId="0">
      <pane xSplit="5" ySplit="4" topLeftCell="F51" activePane="bottomRight" state="frozen"/>
      <selection pane="topRight" activeCell="F1" sqref="F1"/>
      <selection pane="bottomLeft" activeCell="A5" sqref="A5"/>
      <selection pane="bottomRight" activeCell="L7" sqref="L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5703125" style="12" customWidth="1"/>
    <col min="13" max="13" width="17.5703125" style="12" customWidth="1"/>
    <col min="14" max="14" width="13.5703125" style="12" customWidth="1"/>
    <col min="15" max="15" width="13" style="12" customWidth="1"/>
    <col min="16" max="20" width="10.7109375" style="12" bestFit="1" customWidth="1"/>
    <col min="21" max="21" width="10.140625" style="12" bestFit="1" customWidth="1"/>
    <col min="22" max="22" width="11.28515625" style="12" bestFit="1" customWidth="1"/>
    <col min="23" max="25" width="10.140625" style="12" bestFit="1" customWidth="1"/>
    <col min="26" max="27" width="10.7109375" style="12" bestFit="1" customWidth="1"/>
    <col min="28" max="28" width="11.28515625" style="12" bestFit="1" customWidth="1"/>
    <col min="29" max="16384" width="9.140625" style="17"/>
  </cols>
  <sheetData>
    <row r="1" spans="1:29" ht="15.75" thickBot="1" x14ac:dyDescent="0.3">
      <c r="AB1" s="11" t="s">
        <v>827</v>
      </c>
    </row>
    <row r="2" spans="1:29" ht="15" customHeight="1" x14ac:dyDescent="0.25">
      <c r="B2" s="774" t="s">
        <v>0</v>
      </c>
      <c r="C2" s="775"/>
      <c r="D2" s="775"/>
      <c r="E2" s="775"/>
      <c r="F2" s="77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0" t="s">
        <v>1119</v>
      </c>
      <c r="M2" s="781" t="s">
        <v>1122</v>
      </c>
      <c r="N2" s="781"/>
      <c r="O2" s="782"/>
      <c r="P2" s="764" t="s">
        <v>1121</v>
      </c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775"/>
      <c r="AB2" s="828"/>
    </row>
    <row r="3" spans="1:29" ht="22.5" customHeight="1" x14ac:dyDescent="0.25">
      <c r="B3" s="776"/>
      <c r="C3" s="777"/>
      <c r="D3" s="777"/>
      <c r="E3" s="777"/>
      <c r="F3" s="776"/>
      <c r="G3" s="776"/>
      <c r="H3" s="776"/>
      <c r="I3" s="776"/>
      <c r="J3" s="794"/>
      <c r="K3" s="794"/>
      <c r="L3" s="891"/>
      <c r="M3" s="899" t="s">
        <v>973</v>
      </c>
      <c r="N3" s="789" t="s">
        <v>974</v>
      </c>
      <c r="O3" s="882" t="s">
        <v>972</v>
      </c>
      <c r="P3" s="829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1"/>
    </row>
    <row r="4" spans="1:29" ht="42" customHeight="1" thickBot="1" x14ac:dyDescent="0.3">
      <c r="B4" s="778"/>
      <c r="C4" s="779"/>
      <c r="D4" s="779"/>
      <c r="E4" s="779"/>
      <c r="F4" s="778"/>
      <c r="G4" s="778"/>
      <c r="H4" s="778"/>
      <c r="I4" s="778"/>
      <c r="J4" s="795"/>
      <c r="K4" s="795"/>
      <c r="L4" s="892"/>
      <c r="M4" s="897"/>
      <c r="N4" s="786"/>
      <c r="O4" s="883"/>
      <c r="P4" s="129" t="s">
        <v>593</v>
      </c>
      <c r="Q4" s="64" t="s">
        <v>594</v>
      </c>
      <c r="R4" s="64" t="s">
        <v>595</v>
      </c>
      <c r="S4" s="64" t="s">
        <v>596</v>
      </c>
      <c r="T4" s="353" t="s">
        <v>597</v>
      </c>
      <c r="U4" s="494" t="s">
        <v>598</v>
      </c>
      <c r="V4" s="483" t="s">
        <v>1094</v>
      </c>
      <c r="W4" s="505" t="s">
        <v>599</v>
      </c>
      <c r="X4" s="81" t="s">
        <v>600</v>
      </c>
      <c r="Y4" s="590" t="s">
        <v>601</v>
      </c>
      <c r="Z4" s="450" t="s">
        <v>602</v>
      </c>
      <c r="AA4" s="450" t="s">
        <v>603</v>
      </c>
      <c r="AB4" s="635" t="s">
        <v>604</v>
      </c>
    </row>
    <row r="5" spans="1:29" ht="15.75" thickBot="1" x14ac:dyDescent="0.3">
      <c r="B5" s="82" t="s">
        <v>118</v>
      </c>
      <c r="C5" s="870" t="s">
        <v>119</v>
      </c>
      <c r="D5" s="871"/>
      <c r="E5" s="871"/>
      <c r="F5" s="363">
        <f t="shared" ref="F5" si="0">F6+F20</f>
        <v>48637915</v>
      </c>
      <c r="G5" s="363">
        <f t="shared" ref="G5:H5" si="1">G6+G20</f>
        <v>48637915</v>
      </c>
      <c r="H5" s="363">
        <f t="shared" si="1"/>
        <v>47719800</v>
      </c>
      <c r="I5" s="363">
        <f t="shared" ref="I5" si="2">I6+I20</f>
        <v>48014484</v>
      </c>
      <c r="J5" s="517">
        <f t="shared" ref="J5:K5" si="3">J6+J20</f>
        <v>47999225</v>
      </c>
      <c r="K5" s="517">
        <f t="shared" si="3"/>
        <v>47821048</v>
      </c>
      <c r="L5" s="425">
        <f t="shared" ref="L5:AB5" si="4">L6+L20</f>
        <v>47821048</v>
      </c>
      <c r="M5" s="87">
        <f t="shared" si="4"/>
        <v>210000</v>
      </c>
      <c r="N5" s="85">
        <f t="shared" si="4"/>
        <v>47611048</v>
      </c>
      <c r="O5" s="85">
        <f t="shared" si="4"/>
        <v>0</v>
      </c>
      <c r="P5" s="84">
        <f t="shared" si="4"/>
        <v>3778920</v>
      </c>
      <c r="Q5" s="85">
        <f t="shared" si="4"/>
        <v>3897639</v>
      </c>
      <c r="R5" s="85">
        <f t="shared" si="4"/>
        <v>3963180</v>
      </c>
      <c r="S5" s="85">
        <f t="shared" si="4"/>
        <v>3993495</v>
      </c>
      <c r="T5" s="88">
        <f t="shared" si="4"/>
        <v>3968026</v>
      </c>
      <c r="U5" s="495">
        <f t="shared" si="4"/>
        <v>4000244</v>
      </c>
      <c r="V5" s="484">
        <f>SUM(P5:U5)</f>
        <v>23601504</v>
      </c>
      <c r="W5" s="409">
        <f t="shared" si="4"/>
        <v>3967145</v>
      </c>
      <c r="X5" s="85">
        <f t="shared" si="4"/>
        <v>3962543</v>
      </c>
      <c r="Y5" s="88">
        <f t="shared" si="4"/>
        <v>3944021</v>
      </c>
      <c r="Z5" s="88">
        <f t="shared" si="4"/>
        <v>4081710</v>
      </c>
      <c r="AA5" s="88">
        <f t="shared" si="4"/>
        <v>3886632</v>
      </c>
      <c r="AB5" s="89">
        <f t="shared" si="4"/>
        <v>4377493</v>
      </c>
    </row>
    <row r="6" spans="1:29" x14ac:dyDescent="0.25">
      <c r="B6" s="122" t="s">
        <v>609</v>
      </c>
      <c r="C6" s="772" t="s">
        <v>120</v>
      </c>
      <c r="D6" s="773"/>
      <c r="E6" s="773"/>
      <c r="F6" s="364">
        <f t="shared" ref="F6" si="5">F7+F8+F9+F10+F11+F12+F13+F14+F15+F16+F17+F18+F19</f>
        <v>48336665</v>
      </c>
      <c r="G6" s="364">
        <f t="shared" ref="G6:H6" si="6">G7+G8+G9+G10+G11+G12+G13+G14+G15+G16+G17+G18+G19</f>
        <v>48336665</v>
      </c>
      <c r="H6" s="364">
        <f t="shared" si="6"/>
        <v>47418800</v>
      </c>
      <c r="I6" s="364">
        <f t="shared" ref="I6" si="7">I7+I8+I9+I10+I11+I12+I13+I14+I15+I16+I17+I18+I19</f>
        <v>47713484</v>
      </c>
      <c r="J6" s="518">
        <f t="shared" ref="J6:K6" si="8">J7+J8+J9+J10+J11+J12+J13+J14+J15+J16+J17+J18+J19</f>
        <v>47698225</v>
      </c>
      <c r="K6" s="518">
        <f t="shared" si="8"/>
        <v>47611048</v>
      </c>
      <c r="L6" s="426">
        <f t="shared" ref="L6:AB6" si="9">L7+L8+L9+L10+L11+L12+L13+L14+L15+L16+L17+L18+L19</f>
        <v>47611048</v>
      </c>
      <c r="M6" s="119">
        <f t="shared" si="9"/>
        <v>0</v>
      </c>
      <c r="N6" s="117">
        <f t="shared" si="9"/>
        <v>47611048</v>
      </c>
      <c r="O6" s="117">
        <f t="shared" si="9"/>
        <v>0</v>
      </c>
      <c r="P6" s="116">
        <f t="shared" si="9"/>
        <v>3730920</v>
      </c>
      <c r="Q6" s="117">
        <f t="shared" si="9"/>
        <v>3861639</v>
      </c>
      <c r="R6" s="117">
        <f t="shared" si="9"/>
        <v>3963180</v>
      </c>
      <c r="S6" s="117">
        <f t="shared" si="9"/>
        <v>3966495</v>
      </c>
      <c r="T6" s="120">
        <f t="shared" si="9"/>
        <v>3941026</v>
      </c>
      <c r="U6" s="496">
        <f t="shared" si="9"/>
        <v>3952244</v>
      </c>
      <c r="V6" s="485">
        <f t="shared" ref="V6:V66" si="10">SUM(P6:U6)</f>
        <v>23415504</v>
      </c>
      <c r="W6" s="410">
        <f t="shared" si="9"/>
        <v>3961145</v>
      </c>
      <c r="X6" s="117">
        <f t="shared" si="9"/>
        <v>3962543</v>
      </c>
      <c r="Y6" s="120">
        <f t="shared" si="9"/>
        <v>3944021</v>
      </c>
      <c r="Z6" s="120">
        <f t="shared" si="9"/>
        <v>4081710</v>
      </c>
      <c r="AA6" s="120">
        <f t="shared" si="9"/>
        <v>3868632</v>
      </c>
      <c r="AB6" s="121">
        <f t="shared" si="9"/>
        <v>4377493</v>
      </c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47137576</v>
      </c>
      <c r="G7" s="365">
        <v>47137576</v>
      </c>
      <c r="H7" s="365">
        <v>47048000</v>
      </c>
      <c r="I7" s="365">
        <v>47342684</v>
      </c>
      <c r="J7" s="519">
        <v>47327425</v>
      </c>
      <c r="K7" s="519">
        <f>'091130'!K7</f>
        <v>47311740</v>
      </c>
      <c r="L7" s="427">
        <f>SUM(V7:AB7)</f>
        <v>47311740</v>
      </c>
      <c r="M7" s="172"/>
      <c r="N7" s="173">
        <f>L7</f>
        <v>47311740</v>
      </c>
      <c r="O7" s="173"/>
      <c r="P7" s="179">
        <f>'091130'!M7</f>
        <v>3697231</v>
      </c>
      <c r="Q7" s="173">
        <f>'091130'!N7</f>
        <v>3858734</v>
      </c>
      <c r="R7" s="173">
        <f>'091130'!O7</f>
        <v>3953541</v>
      </c>
      <c r="S7" s="173">
        <f>'091130'!P7</f>
        <v>3942606</v>
      </c>
      <c r="T7" s="174">
        <f>'091130'!Q7</f>
        <v>3931387</v>
      </c>
      <c r="U7" s="497">
        <f>'091130'!R7</f>
        <v>3942605</v>
      </c>
      <c r="V7" s="486">
        <f t="shared" si="10"/>
        <v>23326104</v>
      </c>
      <c r="W7" s="411">
        <f>'091130'!T7</f>
        <v>3935165</v>
      </c>
      <c r="X7" s="173">
        <f>'091130'!U7</f>
        <v>3942603</v>
      </c>
      <c r="Y7" s="174">
        <f>'091130'!V7</f>
        <v>3942621</v>
      </c>
      <c r="Z7" s="174">
        <f>'091130'!W7</f>
        <v>4076870</v>
      </c>
      <c r="AA7" s="174">
        <f>'091130'!X7</f>
        <v>3858993</v>
      </c>
      <c r="AB7" s="175">
        <f>'091130'!Y7</f>
        <v>4229384</v>
      </c>
      <c r="AC7" s="190"/>
    </row>
    <row r="8" spans="1:29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v>0</v>
      </c>
      <c r="G8" s="365">
        <v>0</v>
      </c>
      <c r="H8" s="365">
        <v>0</v>
      </c>
      <c r="I8" s="365">
        <v>0</v>
      </c>
      <c r="J8" s="519">
        <v>0</v>
      </c>
      <c r="K8" s="519">
        <v>0</v>
      </c>
      <c r="L8" s="427">
        <f t="shared" ref="L8:L19" si="11">SUM(V8:AB8)</f>
        <v>0</v>
      </c>
      <c r="M8" s="172"/>
      <c r="N8" s="173"/>
      <c r="O8" s="173"/>
      <c r="P8" s="179"/>
      <c r="Q8" s="173"/>
      <c r="R8" s="173"/>
      <c r="S8" s="173"/>
      <c r="T8" s="174"/>
      <c r="U8" s="497"/>
      <c r="V8" s="486">
        <f t="shared" si="10"/>
        <v>0</v>
      </c>
      <c r="W8" s="411"/>
      <c r="X8" s="173"/>
      <c r="Y8" s="174"/>
      <c r="Z8" s="174"/>
      <c r="AA8" s="174"/>
      <c r="AB8" s="175"/>
    </row>
    <row r="9" spans="1:29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v>0</v>
      </c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427">
        <f t="shared" si="11"/>
        <v>0</v>
      </c>
      <c r="M9" s="172"/>
      <c r="N9" s="173"/>
      <c r="O9" s="173"/>
      <c r="P9" s="179"/>
      <c r="Q9" s="173"/>
      <c r="R9" s="173"/>
      <c r="S9" s="173"/>
      <c r="T9" s="174"/>
      <c r="U9" s="497"/>
      <c r="V9" s="486">
        <f t="shared" si="10"/>
        <v>0</v>
      </c>
      <c r="W9" s="411"/>
      <c r="X9" s="173"/>
      <c r="Y9" s="174"/>
      <c r="Z9" s="174"/>
      <c r="AA9" s="174"/>
      <c r="AB9" s="175"/>
    </row>
    <row r="10" spans="1:29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v>0</v>
      </c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si="11"/>
        <v>0</v>
      </c>
      <c r="M10" s="172"/>
      <c r="N10" s="173"/>
      <c r="O10" s="173"/>
      <c r="P10" s="179"/>
      <c r="Q10" s="173"/>
      <c r="R10" s="173"/>
      <c r="S10" s="173"/>
      <c r="T10" s="174"/>
      <c r="U10" s="497"/>
      <c r="V10" s="486">
        <f t="shared" si="10"/>
        <v>0</v>
      </c>
      <c r="W10" s="411"/>
      <c r="X10" s="173"/>
      <c r="Y10" s="174"/>
      <c r="Z10" s="174"/>
      <c r="AA10" s="174"/>
      <c r="AB10" s="175"/>
    </row>
    <row r="11" spans="1:29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v>0</v>
      </c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11"/>
        <v>0</v>
      </c>
      <c r="M11" s="172"/>
      <c r="N11" s="173"/>
      <c r="O11" s="173"/>
      <c r="P11" s="179"/>
      <c r="Q11" s="173"/>
      <c r="R11" s="173"/>
      <c r="S11" s="173"/>
      <c r="T11" s="174"/>
      <c r="U11" s="497"/>
      <c r="V11" s="486">
        <f t="shared" si="10"/>
        <v>0</v>
      </c>
      <c r="W11" s="411"/>
      <c r="X11" s="173"/>
      <c r="Y11" s="174"/>
      <c r="Z11" s="174"/>
      <c r="AA11" s="174"/>
      <c r="AB11" s="175"/>
    </row>
    <row r="12" spans="1:29" s="189" customFormat="1" hidden="1" x14ac:dyDescent="0.25">
      <c r="A12" s="125" t="s">
        <v>130</v>
      </c>
      <c r="B12" s="169" t="s">
        <v>615</v>
      </c>
      <c r="C12" s="182"/>
      <c r="D12" s="233" t="s">
        <v>1033</v>
      </c>
      <c r="E12" s="258"/>
      <c r="F12" s="365">
        <v>0</v>
      </c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11"/>
        <v>0</v>
      </c>
      <c r="M12" s="172"/>
      <c r="N12" s="173"/>
      <c r="O12" s="173"/>
      <c r="P12" s="179"/>
      <c r="Q12" s="173"/>
      <c r="R12" s="173"/>
      <c r="S12" s="173"/>
      <c r="T12" s="174"/>
      <c r="U12" s="497"/>
      <c r="V12" s="486">
        <f t="shared" si="10"/>
        <v>0</v>
      </c>
      <c r="W12" s="411"/>
      <c r="X12" s="173"/>
      <c r="Y12" s="174"/>
      <c r="Z12" s="174"/>
      <c r="AA12" s="174"/>
      <c r="AB12" s="175"/>
    </row>
    <row r="13" spans="1:29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v>0</v>
      </c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11"/>
        <v>0</v>
      </c>
      <c r="M13" s="172"/>
      <c r="N13" s="173"/>
      <c r="O13" s="173"/>
      <c r="P13" s="179"/>
      <c r="Q13" s="173"/>
      <c r="R13" s="173"/>
      <c r="S13" s="173"/>
      <c r="T13" s="174"/>
      <c r="U13" s="497"/>
      <c r="V13" s="486">
        <f t="shared" si="10"/>
        <v>0</v>
      </c>
      <c r="W13" s="411"/>
      <c r="X13" s="173"/>
      <c r="Y13" s="174"/>
      <c r="Z13" s="174"/>
      <c r="AA13" s="174"/>
      <c r="AB13" s="175"/>
    </row>
    <row r="14" spans="1:29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v>210000</v>
      </c>
      <c r="G14" s="365">
        <v>210000</v>
      </c>
      <c r="H14" s="365">
        <v>140000</v>
      </c>
      <c r="I14" s="365">
        <v>140000</v>
      </c>
      <c r="J14" s="519">
        <v>140000</v>
      </c>
      <c r="K14" s="519">
        <f>'091130'!K14</f>
        <v>138470</v>
      </c>
      <c r="L14" s="427">
        <f t="shared" si="11"/>
        <v>138470</v>
      </c>
      <c r="M14" s="172"/>
      <c r="N14" s="173">
        <f t="shared" ref="N14:N15" si="12">L14</f>
        <v>138470</v>
      </c>
      <c r="O14" s="173"/>
      <c r="P14" s="179">
        <f>'091130'!M14</f>
        <v>0</v>
      </c>
      <c r="Q14" s="173">
        <f>'091130'!N14</f>
        <v>0</v>
      </c>
      <c r="R14" s="173">
        <f>'091130'!O14</f>
        <v>0</v>
      </c>
      <c r="S14" s="173">
        <f>'091130'!P14</f>
        <v>0</v>
      </c>
      <c r="T14" s="174">
        <f>'091130'!Q14</f>
        <v>0</v>
      </c>
      <c r="U14" s="497">
        <f>'091130'!R14</f>
        <v>0</v>
      </c>
      <c r="V14" s="486">
        <f t="shared" si="10"/>
        <v>0</v>
      </c>
      <c r="W14" s="411">
        <f>'091130'!T14</f>
        <v>0</v>
      </c>
      <c r="X14" s="173">
        <f>'091130'!U14</f>
        <v>0</v>
      </c>
      <c r="Y14" s="174">
        <f>'091130'!V14</f>
        <v>0</v>
      </c>
      <c r="Z14" s="174">
        <f>'091130'!W14</f>
        <v>0</v>
      </c>
      <c r="AA14" s="174">
        <f>'091130'!X14</f>
        <v>0</v>
      </c>
      <c r="AB14" s="175">
        <f>'091130'!Y14</f>
        <v>138470</v>
      </c>
    </row>
    <row r="15" spans="1:29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v>214289</v>
      </c>
      <c r="G15" s="365">
        <v>214289</v>
      </c>
      <c r="H15" s="365">
        <v>212000</v>
      </c>
      <c r="I15" s="365">
        <v>212000</v>
      </c>
      <c r="J15" s="519">
        <v>212000</v>
      </c>
      <c r="K15" s="519">
        <f>'091130'!K15</f>
        <v>142038</v>
      </c>
      <c r="L15" s="427">
        <f t="shared" si="11"/>
        <v>142038</v>
      </c>
      <c r="M15" s="172"/>
      <c r="N15" s="173">
        <f t="shared" si="12"/>
        <v>142038</v>
      </c>
      <c r="O15" s="173"/>
      <c r="P15" s="179">
        <f>'091130'!M15</f>
        <v>30289</v>
      </c>
      <c r="Q15" s="173">
        <f>'091130'!N15</f>
        <v>1505</v>
      </c>
      <c r="R15" s="173">
        <f>'091130'!O15</f>
        <v>8239</v>
      </c>
      <c r="S15" s="173">
        <f>'091130'!P15</f>
        <v>22489</v>
      </c>
      <c r="T15" s="174">
        <f>'091130'!Q15</f>
        <v>8239</v>
      </c>
      <c r="U15" s="497">
        <f>'091130'!R15</f>
        <v>8239</v>
      </c>
      <c r="V15" s="486">
        <f t="shared" si="10"/>
        <v>79000</v>
      </c>
      <c r="W15" s="411">
        <f>'091130'!T15</f>
        <v>24580</v>
      </c>
      <c r="X15" s="173">
        <f>'091130'!U15</f>
        <v>18540</v>
      </c>
      <c r="Y15" s="174">
        <f>'091130'!V15</f>
        <v>0</v>
      </c>
      <c r="Z15" s="174">
        <f>'091130'!W15</f>
        <v>3440</v>
      </c>
      <c r="AA15" s="174">
        <f>'091130'!X15</f>
        <v>8239</v>
      </c>
      <c r="AB15" s="175">
        <f>'091130'!Y15</f>
        <v>8239</v>
      </c>
    </row>
    <row r="16" spans="1:29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v>0</v>
      </c>
      <c r="G16" s="365">
        <v>0</v>
      </c>
      <c r="H16" s="365">
        <v>0</v>
      </c>
      <c r="I16" s="365">
        <v>0</v>
      </c>
      <c r="J16" s="519">
        <v>0</v>
      </c>
      <c r="K16" s="519">
        <v>0</v>
      </c>
      <c r="L16" s="427">
        <f t="shared" si="11"/>
        <v>0</v>
      </c>
      <c r="M16" s="172"/>
      <c r="N16" s="173">
        <f>L16</f>
        <v>0</v>
      </c>
      <c r="O16" s="173"/>
      <c r="P16" s="179"/>
      <c r="Q16" s="173"/>
      <c r="R16" s="173"/>
      <c r="S16" s="173"/>
      <c r="T16" s="174"/>
      <c r="U16" s="497"/>
      <c r="V16" s="486">
        <f t="shared" si="10"/>
        <v>0</v>
      </c>
      <c r="W16" s="411"/>
      <c r="X16" s="173"/>
      <c r="Y16" s="174"/>
      <c r="Z16" s="174"/>
      <c r="AA16" s="174"/>
      <c r="AB16" s="175"/>
    </row>
    <row r="17" spans="1:28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v>0</v>
      </c>
      <c r="G17" s="365">
        <v>0</v>
      </c>
      <c r="H17" s="365">
        <v>0</v>
      </c>
      <c r="I17" s="365">
        <v>0</v>
      </c>
      <c r="J17" s="519">
        <v>0</v>
      </c>
      <c r="K17" s="519">
        <v>0</v>
      </c>
      <c r="L17" s="427">
        <f t="shared" si="11"/>
        <v>0</v>
      </c>
      <c r="M17" s="172"/>
      <c r="N17" s="173"/>
      <c r="O17" s="173"/>
      <c r="P17" s="179"/>
      <c r="Q17" s="173"/>
      <c r="R17" s="173"/>
      <c r="S17" s="173"/>
      <c r="T17" s="174"/>
      <c r="U17" s="497"/>
      <c r="V17" s="486">
        <f t="shared" si="10"/>
        <v>0</v>
      </c>
      <c r="W17" s="411"/>
      <c r="X17" s="173"/>
      <c r="Y17" s="174"/>
      <c r="Z17" s="174"/>
      <c r="AA17" s="174"/>
      <c r="AB17" s="175"/>
    </row>
    <row r="18" spans="1:28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v>0</v>
      </c>
      <c r="G18" s="365">
        <v>0</v>
      </c>
      <c r="H18" s="365">
        <v>0</v>
      </c>
      <c r="I18" s="365">
        <v>0</v>
      </c>
      <c r="J18" s="519">
        <v>0</v>
      </c>
      <c r="K18" s="519">
        <v>0</v>
      </c>
      <c r="L18" s="427">
        <f t="shared" si="11"/>
        <v>0</v>
      </c>
      <c r="M18" s="172"/>
      <c r="N18" s="173"/>
      <c r="O18" s="173"/>
      <c r="P18" s="179"/>
      <c r="Q18" s="173"/>
      <c r="R18" s="173"/>
      <c r="S18" s="173"/>
      <c r="T18" s="174"/>
      <c r="U18" s="497"/>
      <c r="V18" s="486">
        <f t="shared" si="10"/>
        <v>0</v>
      </c>
      <c r="W18" s="411"/>
      <c r="X18" s="173"/>
      <c r="Y18" s="174"/>
      <c r="Z18" s="174"/>
      <c r="AA18" s="174"/>
      <c r="AB18" s="175"/>
    </row>
    <row r="19" spans="1:28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v>774800</v>
      </c>
      <c r="G19" s="365">
        <v>774800</v>
      </c>
      <c r="H19" s="365">
        <v>18800</v>
      </c>
      <c r="I19" s="365">
        <v>18800</v>
      </c>
      <c r="J19" s="519">
        <v>18800</v>
      </c>
      <c r="K19" s="519">
        <f>'091130'!K19</f>
        <v>18800</v>
      </c>
      <c r="L19" s="427">
        <f t="shared" si="11"/>
        <v>18800</v>
      </c>
      <c r="M19" s="172"/>
      <c r="N19" s="173">
        <f>L19</f>
        <v>18800</v>
      </c>
      <c r="O19" s="173"/>
      <c r="P19" s="179">
        <f>'091130'!M19</f>
        <v>3400</v>
      </c>
      <c r="Q19" s="173">
        <f>'091130'!N19</f>
        <v>1400</v>
      </c>
      <c r="R19" s="173">
        <f>'091130'!O19</f>
        <v>1400</v>
      </c>
      <c r="S19" s="173">
        <f>'091130'!P19</f>
        <v>1400</v>
      </c>
      <c r="T19" s="174">
        <f>'091130'!Q19</f>
        <v>1400</v>
      </c>
      <c r="U19" s="497">
        <f>'091130'!R19</f>
        <v>1400</v>
      </c>
      <c r="V19" s="486">
        <f t="shared" si="10"/>
        <v>10400</v>
      </c>
      <c r="W19" s="411">
        <f>'091130'!T19</f>
        <v>1400</v>
      </c>
      <c r="X19" s="173">
        <f>'091130'!U19</f>
        <v>1400</v>
      </c>
      <c r="Y19" s="174">
        <f>'091130'!V19</f>
        <v>1400</v>
      </c>
      <c r="Z19" s="174">
        <f>'091130'!W19</f>
        <v>1400</v>
      </c>
      <c r="AA19" s="174">
        <f>'091130'!X19</f>
        <v>1400</v>
      </c>
      <c r="AB19" s="175">
        <f>'091130'!Y19</f>
        <v>1400</v>
      </c>
    </row>
    <row r="20" spans="1:28" x14ac:dyDescent="0.25">
      <c r="B20" s="90" t="s">
        <v>623</v>
      </c>
      <c r="C20" s="799" t="s">
        <v>146</v>
      </c>
      <c r="D20" s="800"/>
      <c r="E20" s="800"/>
      <c r="F20" s="366">
        <f t="shared" ref="F20:L20" si="13">F21+F22+F23</f>
        <v>301250</v>
      </c>
      <c r="G20" s="366">
        <f t="shared" si="13"/>
        <v>301250</v>
      </c>
      <c r="H20" s="366">
        <f t="shared" si="13"/>
        <v>301000</v>
      </c>
      <c r="I20" s="366">
        <f t="shared" si="13"/>
        <v>301000</v>
      </c>
      <c r="J20" s="520">
        <f t="shared" ref="J20" si="14">J21+J22+J23</f>
        <v>301000</v>
      </c>
      <c r="K20" s="520">
        <f t="shared" ref="K20:O20" si="15">K21+K22+K23</f>
        <v>210000</v>
      </c>
      <c r="L20" s="428">
        <f t="shared" si="13"/>
        <v>210000</v>
      </c>
      <c r="M20" s="95">
        <f t="shared" si="15"/>
        <v>210000</v>
      </c>
      <c r="N20" s="93">
        <f t="shared" si="15"/>
        <v>0</v>
      </c>
      <c r="O20" s="93">
        <f t="shared" si="15"/>
        <v>0</v>
      </c>
      <c r="P20" s="92">
        <f t="shared" ref="P20:AB20" si="16">P21+P22+P23</f>
        <v>48000</v>
      </c>
      <c r="Q20" s="93">
        <f t="shared" si="16"/>
        <v>36000</v>
      </c>
      <c r="R20" s="93">
        <f t="shared" si="16"/>
        <v>0</v>
      </c>
      <c r="S20" s="93">
        <f t="shared" si="16"/>
        <v>27000</v>
      </c>
      <c r="T20" s="96">
        <f t="shared" si="16"/>
        <v>27000</v>
      </c>
      <c r="U20" s="498">
        <f t="shared" si="16"/>
        <v>48000</v>
      </c>
      <c r="V20" s="487">
        <f t="shared" si="10"/>
        <v>186000</v>
      </c>
      <c r="W20" s="412">
        <f t="shared" si="16"/>
        <v>6000</v>
      </c>
      <c r="X20" s="93">
        <f t="shared" si="16"/>
        <v>0</v>
      </c>
      <c r="Y20" s="96">
        <f t="shared" si="16"/>
        <v>0</v>
      </c>
      <c r="Z20" s="96">
        <f t="shared" si="16"/>
        <v>0</v>
      </c>
      <c r="AA20" s="96">
        <f t="shared" si="16"/>
        <v>18000</v>
      </c>
      <c r="AB20" s="97">
        <f t="shared" si="16"/>
        <v>0</v>
      </c>
    </row>
    <row r="21" spans="1:28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SUM(O21:AA21)</f>
        <v>0</v>
      </c>
      <c r="G21" s="367">
        <f>SUM(O21:AA21)</f>
        <v>0</v>
      </c>
      <c r="H21" s="367">
        <f>SUM(O21:AA21)</f>
        <v>0</v>
      </c>
      <c r="I21" s="367">
        <f>SUM(O21:AA21)</f>
        <v>0</v>
      </c>
      <c r="J21" s="521">
        <f>SUM(O21:AA21)</f>
        <v>0</v>
      </c>
      <c r="K21" s="521">
        <f>SUM(P21:AB21)</f>
        <v>0</v>
      </c>
      <c r="L21" s="429">
        <f t="shared" ref="L21:L23" si="17">SUM(P21:AB21)</f>
        <v>0</v>
      </c>
      <c r="M21" s="43"/>
      <c r="N21" s="13"/>
      <c r="O21" s="13"/>
      <c r="P21" s="75"/>
      <c r="Q21" s="13"/>
      <c r="R21" s="13"/>
      <c r="S21" s="13"/>
      <c r="T21" s="80"/>
      <c r="U21" s="499"/>
      <c r="V21" s="488">
        <f t="shared" si="10"/>
        <v>0</v>
      </c>
      <c r="W21" s="413"/>
      <c r="X21" s="13"/>
      <c r="Y21" s="80"/>
      <c r="Z21" s="80"/>
      <c r="AA21" s="80"/>
      <c r="AB21" s="45"/>
    </row>
    <row r="22" spans="1:28" s="41" customFormat="1" ht="27" customHeight="1" thickBot="1" x14ac:dyDescent="0.3">
      <c r="A22" s="125" t="s">
        <v>149</v>
      </c>
      <c r="B22" s="52" t="s">
        <v>625</v>
      </c>
      <c r="C22" s="825" t="s">
        <v>862</v>
      </c>
      <c r="D22" s="826"/>
      <c r="E22" s="826"/>
      <c r="F22" s="367">
        <v>301250</v>
      </c>
      <c r="G22" s="367">
        <v>301250</v>
      </c>
      <c r="H22" s="367">
        <v>301000</v>
      </c>
      <c r="I22" s="367">
        <v>301000</v>
      </c>
      <c r="J22" s="521">
        <v>301000</v>
      </c>
      <c r="K22" s="521">
        <f>'091120'!K22</f>
        <v>210000</v>
      </c>
      <c r="L22" s="429">
        <f>SUM(V22:AB22)</f>
        <v>210000</v>
      </c>
      <c r="M22" s="43">
        <f>L22</f>
        <v>210000</v>
      </c>
      <c r="N22" s="13"/>
      <c r="O22" s="13"/>
      <c r="P22" s="75">
        <f>'091120'!M22</f>
        <v>48000</v>
      </c>
      <c r="Q22" s="13">
        <f>'091120'!N22</f>
        <v>36000</v>
      </c>
      <c r="R22" s="13">
        <f>'091120'!O22</f>
        <v>0</v>
      </c>
      <c r="S22" s="13">
        <f>'091120'!P22</f>
        <v>27000</v>
      </c>
      <c r="T22" s="80">
        <f>'091120'!Q22</f>
        <v>27000</v>
      </c>
      <c r="U22" s="499">
        <f>'091120'!R22</f>
        <v>48000</v>
      </c>
      <c r="V22" s="488">
        <f t="shared" si="10"/>
        <v>186000</v>
      </c>
      <c r="W22" s="413">
        <f>'091120'!T22</f>
        <v>6000</v>
      </c>
      <c r="X22" s="13">
        <f>'091120'!U22</f>
        <v>0</v>
      </c>
      <c r="Y22" s="80">
        <f>'091120'!V22</f>
        <v>0</v>
      </c>
      <c r="Z22" s="80">
        <f>'091120'!W22</f>
        <v>0</v>
      </c>
      <c r="AA22" s="80">
        <f>'091120'!X22</f>
        <v>18000</v>
      </c>
      <c r="AB22" s="45">
        <f>'091120'!Y22</f>
        <v>0</v>
      </c>
    </row>
    <row r="23" spans="1:28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SUM(O23:AA23)</f>
        <v>0</v>
      </c>
      <c r="G23" s="368">
        <f>SUM(O23:AA23)</f>
        <v>0</v>
      </c>
      <c r="H23" s="368">
        <f>SUM(O23:AA23)</f>
        <v>0</v>
      </c>
      <c r="I23" s="368">
        <f>SUM(O23:AA23)</f>
        <v>0</v>
      </c>
      <c r="J23" s="522">
        <f>SUM(O23:AA23)</f>
        <v>0</v>
      </c>
      <c r="K23" s="522">
        <f>SUM(P23:AB23)</f>
        <v>0</v>
      </c>
      <c r="L23" s="430">
        <f t="shared" si="17"/>
        <v>0</v>
      </c>
      <c r="M23" s="43"/>
      <c r="N23" s="13"/>
      <c r="O23" s="13"/>
      <c r="P23" s="75"/>
      <c r="Q23" s="13"/>
      <c r="R23" s="13"/>
      <c r="S23" s="13"/>
      <c r="T23" s="80"/>
      <c r="U23" s="499"/>
      <c r="V23" s="488">
        <f t="shared" si="10"/>
        <v>0</v>
      </c>
      <c r="W23" s="413"/>
      <c r="X23" s="13"/>
      <c r="Y23" s="80"/>
      <c r="Z23" s="80"/>
      <c r="AA23" s="80"/>
      <c r="AB23" s="45"/>
    </row>
    <row r="24" spans="1:28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L24" si="18">F25+F28+F29+F30+F31+F32+F33</f>
        <v>11052011.27</v>
      </c>
      <c r="G24" s="369">
        <f t="shared" si="18"/>
        <v>11052009</v>
      </c>
      <c r="H24" s="369">
        <f t="shared" si="18"/>
        <v>10652800</v>
      </c>
      <c r="I24" s="369">
        <f t="shared" si="18"/>
        <v>10717637.020000001</v>
      </c>
      <c r="J24" s="523">
        <f t="shared" ref="J24:K24" si="19">J25+J28+J29+J30+J31+J32+J33</f>
        <v>10763955.639999999</v>
      </c>
      <c r="K24" s="523">
        <f t="shared" si="19"/>
        <v>10705312.460000001</v>
      </c>
      <c r="L24" s="431">
        <f t="shared" si="18"/>
        <v>10705312.460000001</v>
      </c>
      <c r="M24" s="87">
        <f t="shared" ref="M24:O24" si="20">M25+M28+M29+M30+M31+M32+M33</f>
        <v>43740</v>
      </c>
      <c r="N24" s="85">
        <f t="shared" si="20"/>
        <v>10661572.460000001</v>
      </c>
      <c r="O24" s="85">
        <f t="shared" si="20"/>
        <v>0</v>
      </c>
      <c r="P24" s="84">
        <f t="shared" ref="P24:AB24" si="21">P25+P28+P29+P30+P31+P32+P33</f>
        <v>1014217</v>
      </c>
      <c r="Q24" s="85">
        <f t="shared" si="21"/>
        <v>856357</v>
      </c>
      <c r="R24" s="85">
        <f t="shared" si="21"/>
        <v>870084</v>
      </c>
      <c r="S24" s="85">
        <f t="shared" si="21"/>
        <v>873026</v>
      </c>
      <c r="T24" s="88">
        <f t="shared" si="21"/>
        <v>870558</v>
      </c>
      <c r="U24" s="495">
        <f t="shared" si="21"/>
        <v>877184</v>
      </c>
      <c r="V24" s="484">
        <f t="shared" si="10"/>
        <v>5361426</v>
      </c>
      <c r="W24" s="409">
        <f t="shared" si="21"/>
        <v>867230</v>
      </c>
      <c r="X24" s="85">
        <f t="shared" si="21"/>
        <v>867681</v>
      </c>
      <c r="Y24" s="88">
        <f t="shared" si="21"/>
        <v>867682</v>
      </c>
      <c r="Z24" s="88">
        <f t="shared" si="21"/>
        <v>897217</v>
      </c>
      <c r="AA24" s="88">
        <f t="shared" si="21"/>
        <v>852850.46</v>
      </c>
      <c r="AB24" s="89">
        <f t="shared" si="21"/>
        <v>991226</v>
      </c>
    </row>
    <row r="25" spans="1:28" s="189" customFormat="1" x14ac:dyDescent="0.25">
      <c r="A25" s="308"/>
      <c r="B25" s="322"/>
      <c r="C25" s="874" t="s">
        <v>154</v>
      </c>
      <c r="D25" s="875"/>
      <c r="E25" s="875"/>
      <c r="F25" s="423">
        <f>SUM(F26:F27)</f>
        <v>10626872.67</v>
      </c>
      <c r="G25" s="423">
        <f>SUM(G26:G27)</f>
        <v>10626871</v>
      </c>
      <c r="H25" s="423">
        <f>SUM(H26:H27)</f>
        <v>10601509</v>
      </c>
      <c r="I25" s="423">
        <v>10666346.020000001</v>
      </c>
      <c r="J25" s="603">
        <f>SUM(J26:J27)</f>
        <v>10662986.639999999</v>
      </c>
      <c r="K25" s="603">
        <f t="shared" ref="K25" si="22">SUM(K26:K27)</f>
        <v>10641473.460000001</v>
      </c>
      <c r="L25" s="432">
        <f t="shared" ref="L25:AB25" si="23">SUM(L26:L27)</f>
        <v>10641473.460000001</v>
      </c>
      <c r="M25" s="172">
        <f t="shared" si="23"/>
        <v>43740</v>
      </c>
      <c r="N25" s="173">
        <f t="shared" si="23"/>
        <v>10597733.460000001</v>
      </c>
      <c r="O25" s="173">
        <f t="shared" si="23"/>
        <v>0</v>
      </c>
      <c r="P25" s="179">
        <f t="shared" si="23"/>
        <v>1010834</v>
      </c>
      <c r="Q25" s="173">
        <f t="shared" si="23"/>
        <v>856357</v>
      </c>
      <c r="R25" s="173">
        <f t="shared" si="23"/>
        <v>870084</v>
      </c>
      <c r="S25" s="173">
        <f t="shared" si="23"/>
        <v>873026</v>
      </c>
      <c r="T25" s="174">
        <f t="shared" si="23"/>
        <v>870558</v>
      </c>
      <c r="U25" s="497">
        <f t="shared" si="23"/>
        <v>877184</v>
      </c>
      <c r="V25" s="486">
        <f t="shared" si="10"/>
        <v>5358043</v>
      </c>
      <c r="W25" s="411">
        <f t="shared" si="23"/>
        <v>867230</v>
      </c>
      <c r="X25" s="173">
        <f t="shared" si="23"/>
        <v>867681</v>
      </c>
      <c r="Y25" s="174">
        <f t="shared" si="23"/>
        <v>867682</v>
      </c>
      <c r="Z25" s="174">
        <f t="shared" si="23"/>
        <v>897217</v>
      </c>
      <c r="AA25" s="174">
        <f t="shared" si="23"/>
        <v>852850.46</v>
      </c>
      <c r="AB25" s="175">
        <f t="shared" si="23"/>
        <v>930770</v>
      </c>
    </row>
    <row r="26" spans="1:28" x14ac:dyDescent="0.25">
      <c r="B26" s="60"/>
      <c r="C26" s="314"/>
      <c r="D26" s="315" t="s">
        <v>1047</v>
      </c>
      <c r="E26" s="315"/>
      <c r="F26" s="370">
        <v>67438.399999999994</v>
      </c>
      <c r="G26" s="370">
        <v>67437</v>
      </c>
      <c r="H26" s="370">
        <v>61800</v>
      </c>
      <c r="I26" s="370">
        <v>61800</v>
      </c>
      <c r="J26" s="524">
        <v>61800</v>
      </c>
      <c r="K26" s="524">
        <f>'091120'!K25</f>
        <v>43740</v>
      </c>
      <c r="L26" s="433">
        <f t="shared" ref="L26:L33" si="24">SUM(V26:AB26)</f>
        <v>43740</v>
      </c>
      <c r="M26" s="42">
        <f>L26</f>
        <v>43740</v>
      </c>
      <c r="N26" s="1"/>
      <c r="O26" s="1"/>
      <c r="P26" s="73">
        <f>'091120'!M25</f>
        <v>11664</v>
      </c>
      <c r="Q26" s="1">
        <f>'091120'!N25</f>
        <v>7128</v>
      </c>
      <c r="R26" s="1">
        <f>'091120'!O25</f>
        <v>0</v>
      </c>
      <c r="S26" s="1">
        <f>'091120'!P25</f>
        <v>5346</v>
      </c>
      <c r="T26" s="79">
        <f>'091120'!Q25</f>
        <v>5346</v>
      </c>
      <c r="U26" s="500">
        <f>'091120'!R25</f>
        <v>9504</v>
      </c>
      <c r="V26" s="489">
        <f t="shared" si="10"/>
        <v>38988</v>
      </c>
      <c r="W26" s="414">
        <f>'091120'!T25</f>
        <v>1188</v>
      </c>
      <c r="X26" s="1">
        <f>'091120'!U25</f>
        <v>0</v>
      </c>
      <c r="Y26" s="79">
        <f>'091120'!V25</f>
        <v>0</v>
      </c>
      <c r="Z26" s="79">
        <f>'091120'!W25</f>
        <v>0</v>
      </c>
      <c r="AA26" s="79">
        <f>'091120'!X25</f>
        <v>3564</v>
      </c>
      <c r="AB26" s="44">
        <f>'091120'!Y25</f>
        <v>0</v>
      </c>
    </row>
    <row r="27" spans="1:28" x14ac:dyDescent="0.25">
      <c r="B27" s="60"/>
      <c r="C27" s="314"/>
      <c r="D27" s="315" t="s">
        <v>1048</v>
      </c>
      <c r="E27" s="315"/>
      <c r="F27" s="370">
        <v>10559434.27</v>
      </c>
      <c r="G27" s="370">
        <v>10559434</v>
      </c>
      <c r="H27" s="370">
        <v>10539709</v>
      </c>
      <c r="I27" s="370">
        <v>10604546.020000001</v>
      </c>
      <c r="J27" s="524">
        <v>10601186.639999999</v>
      </c>
      <c r="K27" s="524">
        <f>'091130'!K25</f>
        <v>10597733.460000001</v>
      </c>
      <c r="L27" s="433">
        <f t="shared" si="24"/>
        <v>10597733.460000001</v>
      </c>
      <c r="M27" s="42"/>
      <c r="N27" s="1">
        <f>L27</f>
        <v>10597733.460000001</v>
      </c>
      <c r="O27" s="1"/>
      <c r="P27" s="73">
        <f>'091130'!M25</f>
        <v>999170</v>
      </c>
      <c r="Q27" s="1">
        <f>'091130'!N25</f>
        <v>849229</v>
      </c>
      <c r="R27" s="1">
        <f>'091130'!O25</f>
        <v>870084</v>
      </c>
      <c r="S27" s="1">
        <f>'091130'!P25</f>
        <v>867680</v>
      </c>
      <c r="T27" s="79">
        <f>'091130'!Q25</f>
        <v>865212</v>
      </c>
      <c r="U27" s="500">
        <f>'091130'!R25</f>
        <v>867680</v>
      </c>
      <c r="V27" s="489">
        <f t="shared" si="10"/>
        <v>5319055</v>
      </c>
      <c r="W27" s="414">
        <f>'091130'!T25</f>
        <v>866042</v>
      </c>
      <c r="X27" s="1">
        <f>'091130'!U25</f>
        <v>867681</v>
      </c>
      <c r="Y27" s="79">
        <f>'091130'!V25</f>
        <v>867682</v>
      </c>
      <c r="Z27" s="79">
        <f>'091130'!W25</f>
        <v>897217</v>
      </c>
      <c r="AA27" s="79">
        <f>'091130'!X25</f>
        <v>849286.46</v>
      </c>
      <c r="AB27" s="44">
        <f>'091130'!Y25</f>
        <v>930770</v>
      </c>
    </row>
    <row r="28" spans="1:28" hidden="1" x14ac:dyDescent="0.25">
      <c r="B28" s="61"/>
      <c r="C28" s="858" t="s">
        <v>155</v>
      </c>
      <c r="D28" s="859"/>
      <c r="E28" s="859"/>
      <c r="F28" s="371">
        <f>SUM(O28:AA28)</f>
        <v>0</v>
      </c>
      <c r="G28" s="371">
        <f>SUM(O28:AA28)</f>
        <v>0</v>
      </c>
      <c r="H28" s="371">
        <v>0</v>
      </c>
      <c r="I28" s="371">
        <v>0</v>
      </c>
      <c r="J28" s="525">
        <v>0</v>
      </c>
      <c r="K28" s="525">
        <v>0</v>
      </c>
      <c r="L28" s="434">
        <f t="shared" si="24"/>
        <v>0</v>
      </c>
      <c r="M28" s="42"/>
      <c r="N28" s="1"/>
      <c r="O28" s="1"/>
      <c r="P28" s="73"/>
      <c r="Q28" s="1"/>
      <c r="R28" s="1"/>
      <c r="S28" s="1"/>
      <c r="T28" s="79"/>
      <c r="U28" s="500"/>
      <c r="V28" s="489">
        <f t="shared" si="10"/>
        <v>0</v>
      </c>
      <c r="W28" s="414"/>
      <c r="X28" s="1"/>
      <c r="Y28" s="79"/>
      <c r="Z28" s="79"/>
      <c r="AA28" s="79"/>
      <c r="AB28" s="44"/>
    </row>
    <row r="29" spans="1:28" hidden="1" x14ac:dyDescent="0.25">
      <c r="B29" s="61"/>
      <c r="C29" s="858" t="s">
        <v>156</v>
      </c>
      <c r="D29" s="859"/>
      <c r="E29" s="859"/>
      <c r="F29" s="371">
        <f>SUM(O29:AA29)</f>
        <v>0</v>
      </c>
      <c r="G29" s="371">
        <f>SUM(O29:AA29)</f>
        <v>0</v>
      </c>
      <c r="H29" s="371">
        <v>0</v>
      </c>
      <c r="I29" s="371">
        <v>0</v>
      </c>
      <c r="J29" s="525">
        <v>0</v>
      </c>
      <c r="K29" s="525">
        <v>0</v>
      </c>
      <c r="L29" s="434">
        <f t="shared" si="24"/>
        <v>0</v>
      </c>
      <c r="M29" s="42"/>
      <c r="N29" s="1"/>
      <c r="O29" s="1"/>
      <c r="P29" s="73"/>
      <c r="Q29" s="1"/>
      <c r="R29" s="1"/>
      <c r="S29" s="1"/>
      <c r="T29" s="79"/>
      <c r="U29" s="500"/>
      <c r="V29" s="489">
        <f t="shared" si="10"/>
        <v>0</v>
      </c>
      <c r="W29" s="414"/>
      <c r="X29" s="1"/>
      <c r="Y29" s="79"/>
      <c r="Z29" s="79"/>
      <c r="AA29" s="79"/>
      <c r="AB29" s="44"/>
    </row>
    <row r="30" spans="1:28" s="189" customFormat="1" x14ac:dyDescent="0.25">
      <c r="A30" s="308"/>
      <c r="B30" s="323"/>
      <c r="C30" s="878" t="s">
        <v>157</v>
      </c>
      <c r="D30" s="879"/>
      <c r="E30" s="879"/>
      <c r="F30" s="385">
        <v>250773.59999999998</v>
      </c>
      <c r="G30" s="385">
        <v>250773</v>
      </c>
      <c r="H30" s="385">
        <v>23128.000000000004</v>
      </c>
      <c r="I30" s="385">
        <v>23128.000000000004</v>
      </c>
      <c r="J30" s="539">
        <v>23128.000000000004</v>
      </c>
      <c r="K30" s="539">
        <f>'091130'!K28</f>
        <v>35947</v>
      </c>
      <c r="L30" s="435">
        <f t="shared" si="24"/>
        <v>35947</v>
      </c>
      <c r="M30" s="172"/>
      <c r="N30" s="173">
        <f t="shared" ref="N30:N33" si="25">L30</f>
        <v>35947</v>
      </c>
      <c r="O30" s="173"/>
      <c r="P30" s="179">
        <f>'091130'!M28</f>
        <v>0</v>
      </c>
      <c r="Q30" s="173">
        <f>'091130'!N28</f>
        <v>0</v>
      </c>
      <c r="R30" s="173">
        <f>'091130'!O28</f>
        <v>0</v>
      </c>
      <c r="S30" s="173">
        <f>'091130'!P28</f>
        <v>0</v>
      </c>
      <c r="T30" s="174">
        <f>'091130'!Q28</f>
        <v>0</v>
      </c>
      <c r="U30" s="497">
        <f>'091130'!R28</f>
        <v>0</v>
      </c>
      <c r="V30" s="486">
        <f t="shared" si="10"/>
        <v>0</v>
      </c>
      <c r="W30" s="411">
        <f>'091130'!T28</f>
        <v>0</v>
      </c>
      <c r="X30" s="173">
        <f>'091130'!U28</f>
        <v>0</v>
      </c>
      <c r="Y30" s="174">
        <f>'091130'!V28</f>
        <v>0</v>
      </c>
      <c r="Z30" s="174">
        <f>'091130'!W28</f>
        <v>0</v>
      </c>
      <c r="AA30" s="174">
        <f>'091130'!X28</f>
        <v>0</v>
      </c>
      <c r="AB30" s="175">
        <f>'091130'!Y28</f>
        <v>35947</v>
      </c>
    </row>
    <row r="31" spans="1:28" s="189" customFormat="1" x14ac:dyDescent="0.25">
      <c r="A31" s="308"/>
      <c r="B31" s="323"/>
      <c r="C31" s="878" t="s">
        <v>158</v>
      </c>
      <c r="D31" s="879"/>
      <c r="E31" s="879"/>
      <c r="F31" s="385">
        <v>3383</v>
      </c>
      <c r="G31" s="385">
        <v>3383</v>
      </c>
      <c r="H31" s="385">
        <v>3383</v>
      </c>
      <c r="I31" s="385">
        <v>3383</v>
      </c>
      <c r="J31" s="539">
        <v>53061</v>
      </c>
      <c r="K31" s="539">
        <f>'091130'!K29</f>
        <v>3383</v>
      </c>
      <c r="L31" s="435">
        <f t="shared" si="24"/>
        <v>3383</v>
      </c>
      <c r="M31" s="172"/>
      <c r="N31" s="173">
        <f t="shared" si="25"/>
        <v>3383</v>
      </c>
      <c r="O31" s="173"/>
      <c r="P31" s="179">
        <f>'091130'!M29</f>
        <v>3383</v>
      </c>
      <c r="Q31" s="173">
        <f>'091130'!N29</f>
        <v>0</v>
      </c>
      <c r="R31" s="173">
        <f>'091130'!O29</f>
        <v>0</v>
      </c>
      <c r="S31" s="173">
        <f>'091130'!P29</f>
        <v>0</v>
      </c>
      <c r="T31" s="174">
        <f>'091130'!Q29</f>
        <v>0</v>
      </c>
      <c r="U31" s="497">
        <f>'091130'!R29</f>
        <v>0</v>
      </c>
      <c r="V31" s="486">
        <f t="shared" si="10"/>
        <v>3383</v>
      </c>
      <c r="W31" s="411">
        <f>'091130'!T29</f>
        <v>0</v>
      </c>
      <c r="X31" s="173">
        <f>'091130'!U29</f>
        <v>0</v>
      </c>
      <c r="Y31" s="174">
        <f>'091130'!V29</f>
        <v>0</v>
      </c>
      <c r="Z31" s="174">
        <f>'091130'!W29</f>
        <v>0</v>
      </c>
      <c r="AA31" s="174">
        <f>'091130'!X29</f>
        <v>0</v>
      </c>
      <c r="AB31" s="175">
        <f>'091130'!Y29</f>
        <v>0</v>
      </c>
    </row>
    <row r="32" spans="1:28" hidden="1" x14ac:dyDescent="0.25">
      <c r="B32" s="61"/>
      <c r="C32" s="858" t="s">
        <v>159</v>
      </c>
      <c r="D32" s="859"/>
      <c r="E32" s="859"/>
      <c r="F32" s="371">
        <v>0</v>
      </c>
      <c r="G32" s="371">
        <v>0</v>
      </c>
      <c r="H32" s="371">
        <v>0</v>
      </c>
      <c r="I32" s="371">
        <v>0</v>
      </c>
      <c r="J32" s="525">
        <v>0</v>
      </c>
      <c r="K32" s="525">
        <v>0</v>
      </c>
      <c r="L32" s="434">
        <f t="shared" si="24"/>
        <v>0</v>
      </c>
      <c r="M32" s="42"/>
      <c r="N32" s="1">
        <f t="shared" si="25"/>
        <v>0</v>
      </c>
      <c r="O32" s="1"/>
      <c r="P32" s="73"/>
      <c r="Q32" s="1"/>
      <c r="R32" s="1"/>
      <c r="S32" s="1"/>
      <c r="T32" s="79"/>
      <c r="U32" s="500"/>
      <c r="V32" s="489">
        <f t="shared" si="10"/>
        <v>0</v>
      </c>
      <c r="W32" s="414"/>
      <c r="X32" s="1"/>
      <c r="Y32" s="79"/>
      <c r="Z32" s="79"/>
      <c r="AA32" s="79"/>
      <c r="AB32" s="44"/>
    </row>
    <row r="33" spans="1:30" s="189" customFormat="1" ht="15.75" thickBot="1" x14ac:dyDescent="0.3">
      <c r="A33" s="308"/>
      <c r="B33" s="324"/>
      <c r="C33" s="876" t="s">
        <v>160</v>
      </c>
      <c r="D33" s="877"/>
      <c r="E33" s="877"/>
      <c r="F33" s="424">
        <v>170982</v>
      </c>
      <c r="G33" s="424">
        <v>170982</v>
      </c>
      <c r="H33" s="424">
        <v>24780</v>
      </c>
      <c r="I33" s="424">
        <v>24780</v>
      </c>
      <c r="J33" s="604">
        <v>24780</v>
      </c>
      <c r="K33" s="604">
        <f>'091130'!K31</f>
        <v>24509</v>
      </c>
      <c r="L33" s="436">
        <f t="shared" si="24"/>
        <v>24509</v>
      </c>
      <c r="M33" s="172"/>
      <c r="N33" s="173">
        <f t="shared" si="25"/>
        <v>24509</v>
      </c>
      <c r="O33" s="173"/>
      <c r="P33" s="179">
        <f>'091130'!M31</f>
        <v>0</v>
      </c>
      <c r="Q33" s="173">
        <f>'091130'!N31</f>
        <v>0</v>
      </c>
      <c r="R33" s="173">
        <f>'091130'!O31</f>
        <v>0</v>
      </c>
      <c r="S33" s="173">
        <f>'091130'!P31</f>
        <v>0</v>
      </c>
      <c r="T33" s="174">
        <f>'091130'!Q31</f>
        <v>0</v>
      </c>
      <c r="U33" s="497">
        <f>'091130'!R31</f>
        <v>0</v>
      </c>
      <c r="V33" s="486">
        <f t="shared" si="10"/>
        <v>0</v>
      </c>
      <c r="W33" s="411">
        <f>'091130'!T31</f>
        <v>0</v>
      </c>
      <c r="X33" s="173">
        <f>'091130'!U31</f>
        <v>0</v>
      </c>
      <c r="Y33" s="174">
        <f>'091130'!V31</f>
        <v>0</v>
      </c>
      <c r="Z33" s="174">
        <f>'091130'!W31</f>
        <v>0</v>
      </c>
      <c r="AA33" s="174">
        <f>'091130'!X31</f>
        <v>0</v>
      </c>
      <c r="AB33" s="175">
        <f>'091130'!Y31</f>
        <v>24509</v>
      </c>
    </row>
    <row r="34" spans="1:30" ht="15.75" thickBot="1" x14ac:dyDescent="0.3">
      <c r="B34" s="82" t="s">
        <v>161</v>
      </c>
      <c r="C34" s="771" t="s">
        <v>162</v>
      </c>
      <c r="D34" s="805"/>
      <c r="E34" s="805"/>
      <c r="F34" s="369">
        <f t="shared" ref="F34:U34" si="26">F35+F39+F42+F59+F62</f>
        <v>3512624</v>
      </c>
      <c r="G34" s="369">
        <f t="shared" ref="G34:H34" si="27">G35+G39+G42+G59+G62</f>
        <v>3544174</v>
      </c>
      <c r="H34" s="369">
        <f t="shared" si="27"/>
        <v>4383980</v>
      </c>
      <c r="I34" s="369">
        <f t="shared" ref="I34" si="28">I35+I39+I42+I59+I62</f>
        <v>4431980</v>
      </c>
      <c r="J34" s="523">
        <f t="shared" ref="J34:K34" si="29">J35+J39+J42+J59+J62</f>
        <v>4547077</v>
      </c>
      <c r="K34" s="523">
        <f t="shared" si="29"/>
        <v>4357707</v>
      </c>
      <c r="L34" s="431">
        <f t="shared" si="26"/>
        <v>3885527</v>
      </c>
      <c r="M34" s="87">
        <f t="shared" si="26"/>
        <v>201000</v>
      </c>
      <c r="N34" s="85">
        <f t="shared" si="26"/>
        <v>158960</v>
      </c>
      <c r="O34" s="85">
        <f t="shared" si="26"/>
        <v>3525567</v>
      </c>
      <c r="P34" s="84">
        <f t="shared" si="26"/>
        <v>199514</v>
      </c>
      <c r="Q34" s="85">
        <f t="shared" si="26"/>
        <v>669336</v>
      </c>
      <c r="R34" s="85">
        <f t="shared" si="26"/>
        <v>357372</v>
      </c>
      <c r="S34" s="85">
        <f t="shared" si="26"/>
        <v>190867</v>
      </c>
      <c r="T34" s="88">
        <f t="shared" si="26"/>
        <v>72734</v>
      </c>
      <c r="U34" s="495">
        <f t="shared" si="26"/>
        <v>319740</v>
      </c>
      <c r="V34" s="484">
        <f t="shared" si="10"/>
        <v>1809563</v>
      </c>
      <c r="W34" s="409">
        <f t="shared" ref="W34:AB34" si="30">W35+W39+W42+W59+W62</f>
        <v>497641</v>
      </c>
      <c r="X34" s="85">
        <f t="shared" si="30"/>
        <v>277133</v>
      </c>
      <c r="Y34" s="88">
        <f t="shared" si="30"/>
        <v>150457</v>
      </c>
      <c r="Z34" s="88">
        <f t="shared" si="30"/>
        <v>294501</v>
      </c>
      <c r="AA34" s="88">
        <f t="shared" si="30"/>
        <v>564517</v>
      </c>
      <c r="AB34" s="89">
        <f t="shared" si="30"/>
        <v>291715</v>
      </c>
    </row>
    <row r="35" spans="1:30" x14ac:dyDescent="0.25">
      <c r="B35" s="122" t="s">
        <v>627</v>
      </c>
      <c r="C35" s="772" t="s">
        <v>163</v>
      </c>
      <c r="D35" s="773"/>
      <c r="E35" s="773"/>
      <c r="F35" s="364">
        <f t="shared" ref="F35:L35" si="31">F36+F37+F38</f>
        <v>360000</v>
      </c>
      <c r="G35" s="364">
        <f t="shared" si="31"/>
        <v>360000</v>
      </c>
      <c r="H35" s="364">
        <f t="shared" si="31"/>
        <v>362000</v>
      </c>
      <c r="I35" s="364">
        <f t="shared" si="31"/>
        <v>362000</v>
      </c>
      <c r="J35" s="518">
        <f t="shared" ref="J35:K35" si="32">J36+J37+J38</f>
        <v>312000</v>
      </c>
      <c r="K35" s="518">
        <f t="shared" si="32"/>
        <v>241286</v>
      </c>
      <c r="L35" s="426">
        <f t="shared" si="31"/>
        <v>241286</v>
      </c>
      <c r="M35" s="119">
        <f t="shared" ref="M35:O35" si="33">M36+M37+M38</f>
        <v>0</v>
      </c>
      <c r="N35" s="117">
        <f t="shared" si="33"/>
        <v>86297</v>
      </c>
      <c r="O35" s="117">
        <f t="shared" si="33"/>
        <v>154989</v>
      </c>
      <c r="P35" s="116">
        <f t="shared" ref="P35:AB35" si="34">P36+P37+P38</f>
        <v>7025</v>
      </c>
      <c r="Q35" s="117">
        <f t="shared" si="34"/>
        <v>26582</v>
      </c>
      <c r="R35" s="117">
        <f t="shared" si="34"/>
        <v>27504</v>
      </c>
      <c r="S35" s="117">
        <f t="shared" si="34"/>
        <v>28118</v>
      </c>
      <c r="T35" s="120">
        <f t="shared" si="34"/>
        <v>10390</v>
      </c>
      <c r="U35" s="496">
        <f t="shared" si="34"/>
        <v>28165</v>
      </c>
      <c r="V35" s="485">
        <f t="shared" si="10"/>
        <v>127784</v>
      </c>
      <c r="W35" s="410">
        <f t="shared" si="34"/>
        <v>7130</v>
      </c>
      <c r="X35" s="117">
        <f t="shared" si="34"/>
        <v>0</v>
      </c>
      <c r="Y35" s="120">
        <f t="shared" si="34"/>
        <v>7567</v>
      </c>
      <c r="Z35" s="120">
        <f t="shared" si="34"/>
        <v>33947</v>
      </c>
      <c r="AA35" s="120">
        <f t="shared" si="34"/>
        <v>17613</v>
      </c>
      <c r="AB35" s="121">
        <f t="shared" si="34"/>
        <v>47245</v>
      </c>
    </row>
    <row r="36" spans="1:30" s="41" customFormat="1" x14ac:dyDescent="0.25">
      <c r="A36" s="125" t="s">
        <v>164</v>
      </c>
      <c r="B36" s="52" t="s">
        <v>628</v>
      </c>
      <c r="C36" s="823" t="s">
        <v>165</v>
      </c>
      <c r="D36" s="824"/>
      <c r="E36" s="824"/>
      <c r="F36" s="367">
        <v>50000</v>
      </c>
      <c r="G36" s="367">
        <v>62433</v>
      </c>
      <c r="H36" s="367">
        <v>62000</v>
      </c>
      <c r="I36" s="367">
        <v>62000</v>
      </c>
      <c r="J36" s="521">
        <v>72000</v>
      </c>
      <c r="K36" s="521">
        <f>'091130'!K34</f>
        <v>86297</v>
      </c>
      <c r="L36" s="429">
        <f t="shared" ref="L36:L37" si="35">SUM(V36:AB36)</f>
        <v>86297</v>
      </c>
      <c r="M36" s="43"/>
      <c r="N36" s="13">
        <f>L36</f>
        <v>86297</v>
      </c>
      <c r="O36" s="13"/>
      <c r="P36" s="75">
        <f>'091130'!M34</f>
        <v>7025</v>
      </c>
      <c r="Q36" s="13">
        <f>'091130'!N34</f>
        <v>7065</v>
      </c>
      <c r="R36" s="13">
        <f>'091130'!O34</f>
        <v>0</v>
      </c>
      <c r="S36" s="13">
        <f>'091130'!P34</f>
        <v>12500</v>
      </c>
      <c r="T36" s="80">
        <f>'091130'!Q34</f>
        <v>9367</v>
      </c>
      <c r="U36" s="499">
        <f>'091130'!R34</f>
        <v>6476</v>
      </c>
      <c r="V36" s="488">
        <f t="shared" si="10"/>
        <v>42433</v>
      </c>
      <c r="W36" s="413">
        <f>'091130'!T34</f>
        <v>7130</v>
      </c>
      <c r="X36" s="13">
        <f>'091130'!U34</f>
        <v>0</v>
      </c>
      <c r="Y36" s="80">
        <f>'091130'!V34</f>
        <v>7567</v>
      </c>
      <c r="Z36" s="80">
        <f>'091130'!W34</f>
        <v>7067</v>
      </c>
      <c r="AA36" s="80">
        <f>'091130'!X34</f>
        <v>0</v>
      </c>
      <c r="AB36" s="45">
        <f>'091130'!Y34</f>
        <v>22100</v>
      </c>
    </row>
    <row r="37" spans="1:30" s="41" customFormat="1" x14ac:dyDescent="0.25">
      <c r="A37" s="125" t="s">
        <v>166</v>
      </c>
      <c r="B37" s="52" t="s">
        <v>629</v>
      </c>
      <c r="C37" s="823" t="s">
        <v>167</v>
      </c>
      <c r="D37" s="824"/>
      <c r="E37" s="824"/>
      <c r="F37" s="367">
        <v>310000</v>
      </c>
      <c r="G37" s="367">
        <v>297567</v>
      </c>
      <c r="H37" s="367">
        <v>300000</v>
      </c>
      <c r="I37" s="367">
        <v>300000</v>
      </c>
      <c r="J37" s="521">
        <v>240000</v>
      </c>
      <c r="K37" s="521">
        <f>'091140'!K35</f>
        <v>154989</v>
      </c>
      <c r="L37" s="429">
        <f t="shared" si="35"/>
        <v>154989</v>
      </c>
      <c r="M37" s="43"/>
      <c r="N37" s="13"/>
      <c r="O37" s="13">
        <f>L37</f>
        <v>154989</v>
      </c>
      <c r="P37" s="75">
        <f>'091140'!M35</f>
        <v>0</v>
      </c>
      <c r="Q37" s="13">
        <f>'091140'!N35</f>
        <v>19517</v>
      </c>
      <c r="R37" s="13">
        <f>'091140'!O35</f>
        <v>27504</v>
      </c>
      <c r="S37" s="13">
        <f>'091140'!P35</f>
        <v>15618</v>
      </c>
      <c r="T37" s="80">
        <f>'091140'!Q35</f>
        <v>1023</v>
      </c>
      <c r="U37" s="499">
        <f>'091140'!R35</f>
        <v>21689</v>
      </c>
      <c r="V37" s="488">
        <f t="shared" si="10"/>
        <v>85351</v>
      </c>
      <c r="W37" s="413">
        <f>'091140'!T35</f>
        <v>0</v>
      </c>
      <c r="X37" s="13">
        <f>'091140'!U35</f>
        <v>0</v>
      </c>
      <c r="Y37" s="80">
        <f>'091140'!V35</f>
        <v>0</v>
      </c>
      <c r="Z37" s="80">
        <f>'091140'!W35</f>
        <v>26880</v>
      </c>
      <c r="AA37" s="80">
        <f>'091140'!X35</f>
        <v>17613</v>
      </c>
      <c r="AB37" s="45">
        <f>'091140'!Y35</f>
        <v>25145</v>
      </c>
    </row>
    <row r="38" spans="1:30" s="41" customFormat="1" hidden="1" x14ac:dyDescent="0.25">
      <c r="A38" s="125" t="s">
        <v>168</v>
      </c>
      <c r="B38" s="52" t="s">
        <v>630</v>
      </c>
      <c r="C38" s="823" t="s">
        <v>169</v>
      </c>
      <c r="D38" s="824"/>
      <c r="E38" s="824"/>
      <c r="F38" s="367">
        <f>SUM(O38:AA38)</f>
        <v>0</v>
      </c>
      <c r="G38" s="367">
        <f>SUM(O38:AA38)</f>
        <v>0</v>
      </c>
      <c r="H38" s="367">
        <f>SUM(O38:AA38)</f>
        <v>0</v>
      </c>
      <c r="I38" s="367">
        <f>SUM(O38:AA38)</f>
        <v>0</v>
      </c>
      <c r="J38" s="521">
        <f>SUM(O38:AA38)</f>
        <v>0</v>
      </c>
      <c r="K38" s="521">
        <f>SUM(P38:AB38)</f>
        <v>0</v>
      </c>
      <c r="L38" s="429">
        <f t="shared" ref="L38" si="36">SUM(P38:AB38)</f>
        <v>0</v>
      </c>
      <c r="M38" s="43"/>
      <c r="N38" s="13"/>
      <c r="O38" s="13"/>
      <c r="P38" s="75"/>
      <c r="Q38" s="13"/>
      <c r="R38" s="13"/>
      <c r="S38" s="13"/>
      <c r="T38" s="80"/>
      <c r="U38" s="499"/>
      <c r="V38" s="488">
        <f t="shared" si="10"/>
        <v>0</v>
      </c>
      <c r="W38" s="413"/>
      <c r="X38" s="13"/>
      <c r="Y38" s="80"/>
      <c r="Z38" s="80"/>
      <c r="AA38" s="80"/>
      <c r="AB38" s="45"/>
    </row>
    <row r="39" spans="1:30" x14ac:dyDescent="0.25">
      <c r="B39" s="90" t="s">
        <v>631</v>
      </c>
      <c r="C39" s="799" t="s">
        <v>170</v>
      </c>
      <c r="D39" s="800"/>
      <c r="E39" s="800"/>
      <c r="F39" s="366">
        <f t="shared" ref="F39:L39" si="37">F40+F41</f>
        <v>221000</v>
      </c>
      <c r="G39" s="366">
        <f t="shared" si="37"/>
        <v>221000</v>
      </c>
      <c r="H39" s="366">
        <f t="shared" si="37"/>
        <v>221000</v>
      </c>
      <c r="I39" s="366">
        <f t="shared" si="37"/>
        <v>219000</v>
      </c>
      <c r="J39" s="520">
        <f t="shared" ref="J39" si="38">J40+J41</f>
        <v>219000</v>
      </c>
      <c r="K39" s="520">
        <f t="shared" ref="K39:O39" si="39">K40+K41</f>
        <v>199800</v>
      </c>
      <c r="L39" s="428">
        <f t="shared" si="37"/>
        <v>199800</v>
      </c>
      <c r="M39" s="95">
        <f t="shared" si="39"/>
        <v>0</v>
      </c>
      <c r="N39" s="93">
        <f t="shared" si="39"/>
        <v>0</v>
      </c>
      <c r="O39" s="93">
        <f t="shared" si="39"/>
        <v>199800</v>
      </c>
      <c r="P39" s="92">
        <f t="shared" ref="P39:AB39" si="40">P40+P41</f>
        <v>16900</v>
      </c>
      <c r="Q39" s="93">
        <f t="shared" si="40"/>
        <v>16900</v>
      </c>
      <c r="R39" s="93">
        <f t="shared" si="40"/>
        <v>16900</v>
      </c>
      <c r="S39" s="93">
        <f t="shared" si="40"/>
        <v>16900</v>
      </c>
      <c r="T39" s="96">
        <f t="shared" si="40"/>
        <v>30800</v>
      </c>
      <c r="U39" s="498">
        <f t="shared" si="40"/>
        <v>16900</v>
      </c>
      <c r="V39" s="487">
        <f t="shared" si="10"/>
        <v>115300</v>
      </c>
      <c r="W39" s="412">
        <f t="shared" si="40"/>
        <v>16900</v>
      </c>
      <c r="X39" s="93">
        <f t="shared" si="40"/>
        <v>16900</v>
      </c>
      <c r="Y39" s="96">
        <f t="shared" si="40"/>
        <v>16900</v>
      </c>
      <c r="Z39" s="96">
        <f t="shared" si="40"/>
        <v>16900</v>
      </c>
      <c r="AA39" s="96">
        <f t="shared" si="40"/>
        <v>16900</v>
      </c>
      <c r="AB39" s="97">
        <f t="shared" si="40"/>
        <v>0</v>
      </c>
    </row>
    <row r="40" spans="1:30" s="41" customFormat="1" x14ac:dyDescent="0.25">
      <c r="A40" s="125" t="s">
        <v>171</v>
      </c>
      <c r="B40" s="52" t="s">
        <v>632</v>
      </c>
      <c r="C40" s="823" t="s">
        <v>172</v>
      </c>
      <c r="D40" s="824"/>
      <c r="E40" s="824"/>
      <c r="F40" s="367">
        <v>36000</v>
      </c>
      <c r="G40" s="367">
        <v>111900</v>
      </c>
      <c r="H40" s="367">
        <v>111900</v>
      </c>
      <c r="I40" s="367">
        <v>111900</v>
      </c>
      <c r="J40" s="521">
        <v>111900</v>
      </c>
      <c r="K40" s="521">
        <f>'091140'!K38</f>
        <v>102000</v>
      </c>
      <c r="L40" s="429">
        <f t="shared" ref="L40:L41" si="41">SUM(V40:AB40)</f>
        <v>102000</v>
      </c>
      <c r="M40" s="43"/>
      <c r="N40" s="13"/>
      <c r="O40" s="13">
        <f t="shared" ref="O40:O41" si="42">L40</f>
        <v>102000</v>
      </c>
      <c r="P40" s="75">
        <f>'091140'!M38</f>
        <v>3000</v>
      </c>
      <c r="Q40" s="13">
        <f>'091140'!N38</f>
        <v>3000</v>
      </c>
      <c r="R40" s="13">
        <f>'091140'!O38</f>
        <v>9900</v>
      </c>
      <c r="S40" s="13">
        <f>'091140'!P38</f>
        <v>9900</v>
      </c>
      <c r="T40" s="80">
        <f>'091140'!Q38</f>
        <v>16800</v>
      </c>
      <c r="U40" s="499">
        <f>'091140'!R38</f>
        <v>9900</v>
      </c>
      <c r="V40" s="488">
        <f t="shared" si="10"/>
        <v>52500</v>
      </c>
      <c r="W40" s="413">
        <f>'091140'!T38</f>
        <v>9900</v>
      </c>
      <c r="X40" s="13">
        <f>'091140'!U38</f>
        <v>9900</v>
      </c>
      <c r="Y40" s="80">
        <f>'091140'!V38</f>
        <v>9900</v>
      </c>
      <c r="Z40" s="80">
        <f>'091140'!W38</f>
        <v>9900</v>
      </c>
      <c r="AA40" s="80">
        <f>'091140'!X38</f>
        <v>9900</v>
      </c>
      <c r="AB40" s="45">
        <f>'091140'!Y38</f>
        <v>0</v>
      </c>
    </row>
    <row r="41" spans="1:30" s="41" customFormat="1" x14ac:dyDescent="0.25">
      <c r="A41" s="125" t="s">
        <v>173</v>
      </c>
      <c r="B41" s="52" t="s">
        <v>633</v>
      </c>
      <c r="C41" s="823" t="s">
        <v>174</v>
      </c>
      <c r="D41" s="824"/>
      <c r="E41" s="824"/>
      <c r="F41" s="367">
        <v>185000</v>
      </c>
      <c r="G41" s="367">
        <v>109100</v>
      </c>
      <c r="H41" s="367">
        <v>109100</v>
      </c>
      <c r="I41" s="367">
        <v>107100</v>
      </c>
      <c r="J41" s="521">
        <v>107100</v>
      </c>
      <c r="K41" s="521">
        <f>'091140'!K39</f>
        <v>97800</v>
      </c>
      <c r="L41" s="429">
        <f t="shared" si="41"/>
        <v>97800</v>
      </c>
      <c r="M41" s="43"/>
      <c r="N41" s="13"/>
      <c r="O41" s="13">
        <f t="shared" si="42"/>
        <v>97800</v>
      </c>
      <c r="P41" s="75">
        <f>'091140'!M39</f>
        <v>13900</v>
      </c>
      <c r="Q41" s="13">
        <f>'091140'!N39</f>
        <v>13900</v>
      </c>
      <c r="R41" s="13">
        <f>'091140'!O39</f>
        <v>7000</v>
      </c>
      <c r="S41" s="13">
        <f>'091140'!P39</f>
        <v>7000</v>
      </c>
      <c r="T41" s="80">
        <f>'091140'!Q39</f>
        <v>14000</v>
      </c>
      <c r="U41" s="499">
        <f>'091140'!R39</f>
        <v>7000</v>
      </c>
      <c r="V41" s="488">
        <f t="shared" si="10"/>
        <v>62800</v>
      </c>
      <c r="W41" s="413">
        <f>'091140'!T39</f>
        <v>7000</v>
      </c>
      <c r="X41" s="13">
        <f>'091140'!U39</f>
        <v>7000</v>
      </c>
      <c r="Y41" s="80">
        <f>'091140'!V39</f>
        <v>7000</v>
      </c>
      <c r="Z41" s="80">
        <f>'091140'!W39</f>
        <v>7000</v>
      </c>
      <c r="AA41" s="80">
        <f>'091140'!X39</f>
        <v>7000</v>
      </c>
      <c r="AB41" s="45">
        <f>'091140'!Y39</f>
        <v>0</v>
      </c>
    </row>
    <row r="42" spans="1:30" x14ac:dyDescent="0.25">
      <c r="B42" s="90" t="s">
        <v>634</v>
      </c>
      <c r="C42" s="799" t="s">
        <v>175</v>
      </c>
      <c r="D42" s="800"/>
      <c r="E42" s="800"/>
      <c r="F42" s="366">
        <f t="shared" ref="F42:U42" si="43">F43+F44+F45+F46+F47+F50+F54</f>
        <v>2264314</v>
      </c>
      <c r="G42" s="366">
        <f t="shared" ref="G42:H42" si="44">G43+G44+G45+G46+G47+G50+G54</f>
        <v>2295864</v>
      </c>
      <c r="H42" s="366">
        <f t="shared" si="44"/>
        <v>3133420</v>
      </c>
      <c r="I42" s="366">
        <f t="shared" ref="I42" si="45">I43+I44+I45+I46+I47+I50+I54</f>
        <v>3183420</v>
      </c>
      <c r="J42" s="520">
        <f t="shared" ref="J42" si="46">J43+J44+J45+J46+J47+J50+J54</f>
        <v>3203077</v>
      </c>
      <c r="K42" s="520">
        <f t="shared" si="43"/>
        <v>3116691</v>
      </c>
      <c r="L42" s="428">
        <f t="shared" si="43"/>
        <v>2783555</v>
      </c>
      <c r="M42" s="95">
        <f t="shared" si="43"/>
        <v>201000</v>
      </c>
      <c r="N42" s="93">
        <f t="shared" si="43"/>
        <v>51733</v>
      </c>
      <c r="O42" s="93">
        <f t="shared" si="43"/>
        <v>2530822</v>
      </c>
      <c r="P42" s="92">
        <f t="shared" si="43"/>
        <v>140476</v>
      </c>
      <c r="Q42" s="93">
        <f t="shared" si="43"/>
        <v>556037</v>
      </c>
      <c r="R42" s="93">
        <f t="shared" si="43"/>
        <v>243547</v>
      </c>
      <c r="S42" s="93">
        <f t="shared" si="43"/>
        <v>107873</v>
      </c>
      <c r="T42" s="96">
        <f t="shared" si="43"/>
        <v>22550</v>
      </c>
      <c r="U42" s="498">
        <f t="shared" si="43"/>
        <v>217420</v>
      </c>
      <c r="V42" s="487">
        <f t="shared" si="10"/>
        <v>1287903</v>
      </c>
      <c r="W42" s="412">
        <f t="shared" ref="W42:AB42" si="47">W43+W44+W45+W46+W47+W50+W54</f>
        <v>370830</v>
      </c>
      <c r="X42" s="93">
        <f t="shared" si="47"/>
        <v>212024</v>
      </c>
      <c r="Y42" s="96">
        <f t="shared" si="47"/>
        <v>97431</v>
      </c>
      <c r="Z42" s="96">
        <f t="shared" si="47"/>
        <v>191584</v>
      </c>
      <c r="AA42" s="96">
        <f t="shared" si="47"/>
        <v>427004</v>
      </c>
      <c r="AB42" s="97">
        <f t="shared" si="47"/>
        <v>196779</v>
      </c>
    </row>
    <row r="43" spans="1:30" s="41" customFormat="1" x14ac:dyDescent="0.25">
      <c r="A43" s="125" t="s">
        <v>176</v>
      </c>
      <c r="B43" s="52" t="s">
        <v>635</v>
      </c>
      <c r="C43" s="823" t="s">
        <v>177</v>
      </c>
      <c r="D43" s="824"/>
      <c r="E43" s="824"/>
      <c r="F43" s="367">
        <v>1485450</v>
      </c>
      <c r="G43" s="367">
        <v>1485450</v>
      </c>
      <c r="H43" s="367">
        <v>1829634</v>
      </c>
      <c r="I43" s="367">
        <v>1829634</v>
      </c>
      <c r="J43" s="521">
        <v>1829634</v>
      </c>
      <c r="K43" s="521">
        <f>'091140'!K41</f>
        <v>1922952</v>
      </c>
      <c r="L43" s="429">
        <f t="shared" ref="L43:L46" si="48">SUM(V43:AB43)</f>
        <v>1922952</v>
      </c>
      <c r="M43" s="43"/>
      <c r="N43" s="13"/>
      <c r="O43" s="13">
        <f>L43</f>
        <v>1922952</v>
      </c>
      <c r="P43" s="75">
        <f>'091140'!M41</f>
        <v>60617</v>
      </c>
      <c r="Q43" s="13">
        <f>'091140'!N41</f>
        <v>217791</v>
      </c>
      <c r="R43" s="13">
        <f>'091140'!O41</f>
        <v>223675</v>
      </c>
      <c r="S43" s="13">
        <f>'091140'!P41</f>
        <v>61173</v>
      </c>
      <c r="T43" s="80">
        <f>'091140'!Q41</f>
        <v>0</v>
      </c>
      <c r="U43" s="499">
        <f>'091140'!R41</f>
        <v>174556</v>
      </c>
      <c r="V43" s="488">
        <f t="shared" ref="V43" si="49">SUM(P43:U43)</f>
        <v>737812</v>
      </c>
      <c r="W43" s="413">
        <f>'091140'!T41</f>
        <v>367830</v>
      </c>
      <c r="X43" s="13">
        <f>'091140'!U41</f>
        <v>166774</v>
      </c>
      <c r="Y43" s="80">
        <f>'091140'!V41</f>
        <v>29861</v>
      </c>
      <c r="Z43" s="80">
        <f>'091140'!W41</f>
        <v>151753</v>
      </c>
      <c r="AA43" s="80">
        <f>'091140'!X41</f>
        <v>319145</v>
      </c>
      <c r="AB43" s="45">
        <f>'091140'!Y41</f>
        <v>149777</v>
      </c>
      <c r="AD43" s="183"/>
    </row>
    <row r="44" spans="1:30" s="41" customFormat="1" hidden="1" x14ac:dyDescent="0.25">
      <c r="A44" s="125" t="s">
        <v>178</v>
      </c>
      <c r="B44" s="52" t="s">
        <v>636</v>
      </c>
      <c r="C44" s="823" t="s">
        <v>179</v>
      </c>
      <c r="D44" s="824"/>
      <c r="E44" s="824"/>
      <c r="F44" s="367">
        <v>0</v>
      </c>
      <c r="G44" s="367">
        <v>0</v>
      </c>
      <c r="H44" s="367">
        <v>0</v>
      </c>
      <c r="I44" s="367">
        <v>0</v>
      </c>
      <c r="J44" s="521">
        <v>0</v>
      </c>
      <c r="K44" s="521">
        <v>0</v>
      </c>
      <c r="L44" s="429">
        <f t="shared" si="48"/>
        <v>0</v>
      </c>
      <c r="M44" s="43"/>
      <c r="N44" s="13"/>
      <c r="O44" s="13"/>
      <c r="P44" s="75"/>
      <c r="Q44" s="13"/>
      <c r="R44" s="13"/>
      <c r="S44" s="13"/>
      <c r="T44" s="80"/>
      <c r="U44" s="499"/>
      <c r="V44" s="488">
        <f t="shared" si="10"/>
        <v>0</v>
      </c>
      <c r="W44" s="413"/>
      <c r="X44" s="13"/>
      <c r="Y44" s="80"/>
      <c r="Z44" s="80"/>
      <c r="AA44" s="80"/>
      <c r="AB44" s="45"/>
    </row>
    <row r="45" spans="1:30" s="41" customFormat="1" x14ac:dyDescent="0.25">
      <c r="A45" s="125" t="s">
        <v>180</v>
      </c>
      <c r="B45" s="52" t="s">
        <v>637</v>
      </c>
      <c r="C45" s="823" t="s">
        <v>181</v>
      </c>
      <c r="D45" s="824"/>
      <c r="E45" s="824"/>
      <c r="F45" s="367">
        <v>75000</v>
      </c>
      <c r="G45" s="367">
        <v>75000</v>
      </c>
      <c r="H45" s="367">
        <v>75000</v>
      </c>
      <c r="I45" s="367">
        <v>75000</v>
      </c>
      <c r="J45" s="521">
        <v>75000</v>
      </c>
      <c r="K45" s="521">
        <f>'091130'!K43</f>
        <v>51733</v>
      </c>
      <c r="L45" s="429">
        <f t="shared" si="48"/>
        <v>51733</v>
      </c>
      <c r="M45" s="43"/>
      <c r="N45" s="13">
        <f>L45</f>
        <v>51733</v>
      </c>
      <c r="O45" s="13"/>
      <c r="P45" s="75">
        <f>'091130'!M43</f>
        <v>34253</v>
      </c>
      <c r="Q45" s="13">
        <f>'091130'!N43</f>
        <v>0</v>
      </c>
      <c r="R45" s="13">
        <f>'091130'!O43</f>
        <v>0</v>
      </c>
      <c r="S45" s="13">
        <f>'091130'!P43</f>
        <v>0</v>
      </c>
      <c r="T45" s="80">
        <f>'091130'!Q43</f>
        <v>0</v>
      </c>
      <c r="U45" s="499">
        <f>'091130'!R43</f>
        <v>0</v>
      </c>
      <c r="V45" s="488">
        <f t="shared" si="10"/>
        <v>34253</v>
      </c>
      <c r="W45" s="413">
        <f>'091130'!T43</f>
        <v>0</v>
      </c>
      <c r="X45" s="13">
        <f>'091130'!U43</f>
        <v>0</v>
      </c>
      <c r="Y45" s="80">
        <f>'091130'!V43</f>
        <v>0</v>
      </c>
      <c r="Z45" s="80">
        <f>'091130'!W43</f>
        <v>0</v>
      </c>
      <c r="AA45" s="80">
        <f>'091130'!X43</f>
        <v>17480</v>
      </c>
      <c r="AB45" s="45">
        <f>'091130'!Y43</f>
        <v>0</v>
      </c>
    </row>
    <row r="46" spans="1:30" s="41" customFormat="1" x14ac:dyDescent="0.25">
      <c r="A46" s="125" t="s">
        <v>182</v>
      </c>
      <c r="B46" s="52" t="s">
        <v>638</v>
      </c>
      <c r="C46" s="823" t="s">
        <v>183</v>
      </c>
      <c r="D46" s="824"/>
      <c r="E46" s="824"/>
      <c r="F46" s="367">
        <v>160000</v>
      </c>
      <c r="G46" s="367">
        <v>160000</v>
      </c>
      <c r="H46" s="367">
        <v>160000</v>
      </c>
      <c r="I46" s="367">
        <v>160000</v>
      </c>
      <c r="J46" s="521">
        <v>178653</v>
      </c>
      <c r="K46" s="521">
        <f>'091140'!K44</f>
        <v>178653</v>
      </c>
      <c r="L46" s="429">
        <f t="shared" si="48"/>
        <v>178653</v>
      </c>
      <c r="M46" s="43"/>
      <c r="N46" s="13"/>
      <c r="O46" s="13">
        <f>L46</f>
        <v>178653</v>
      </c>
      <c r="P46" s="75">
        <f>'091140'!M44</f>
        <v>9500</v>
      </c>
      <c r="Q46" s="13">
        <f>'091140'!N44</f>
        <v>27500</v>
      </c>
      <c r="R46" s="13">
        <f>'091140'!O44</f>
        <v>6800</v>
      </c>
      <c r="S46" s="13">
        <f>'091140'!P44</f>
        <v>40000</v>
      </c>
      <c r="T46" s="80">
        <f>'091140'!Q44</f>
        <v>0</v>
      </c>
      <c r="U46" s="499">
        <f>'091140'!R44</f>
        <v>0</v>
      </c>
      <c r="V46" s="488">
        <f t="shared" si="10"/>
        <v>83800</v>
      </c>
      <c r="W46" s="413">
        <f>'091140'!T44</f>
        <v>0</v>
      </c>
      <c r="X46" s="13">
        <f>'091140'!U44</f>
        <v>0</v>
      </c>
      <c r="Y46" s="80">
        <f>'091140'!V44</f>
        <v>62570</v>
      </c>
      <c r="Z46" s="80">
        <f>'091140'!W44</f>
        <v>0</v>
      </c>
      <c r="AA46" s="80">
        <f>'091140'!X44</f>
        <v>32283</v>
      </c>
      <c r="AB46" s="45">
        <f>'091140'!Y44</f>
        <v>0</v>
      </c>
    </row>
    <row r="47" spans="1:30" s="18" customFormat="1" x14ac:dyDescent="0.25">
      <c r="A47" s="125" t="s">
        <v>184</v>
      </c>
      <c r="B47" s="52" t="s">
        <v>639</v>
      </c>
      <c r="C47" s="823" t="s">
        <v>185</v>
      </c>
      <c r="D47" s="824"/>
      <c r="E47" s="824"/>
      <c r="F47" s="367">
        <f>F48+F49</f>
        <v>201364</v>
      </c>
      <c r="G47" s="367">
        <f>G48+G49</f>
        <v>201364</v>
      </c>
      <c r="H47" s="367">
        <f>H48+H49</f>
        <v>661566</v>
      </c>
      <c r="I47" s="367">
        <v>661566</v>
      </c>
      <c r="J47" s="521">
        <v>661566</v>
      </c>
      <c r="K47" s="521">
        <f t="shared" ref="K47:O47" si="50">K48+K49</f>
        <v>505129</v>
      </c>
      <c r="L47" s="429">
        <f>L48+L49</f>
        <v>201364</v>
      </c>
      <c r="M47" s="43">
        <f t="shared" si="50"/>
        <v>0</v>
      </c>
      <c r="N47" s="13">
        <f t="shared" si="50"/>
        <v>0</v>
      </c>
      <c r="O47" s="13">
        <f t="shared" si="50"/>
        <v>201364</v>
      </c>
      <c r="P47" s="75">
        <f t="shared" ref="P47:AB47" si="51">P48+P49</f>
        <v>0</v>
      </c>
      <c r="Q47" s="13">
        <f t="shared" si="51"/>
        <v>201364</v>
      </c>
      <c r="R47" s="13">
        <f t="shared" si="51"/>
        <v>0</v>
      </c>
      <c r="S47" s="13">
        <f t="shared" si="51"/>
        <v>0</v>
      </c>
      <c r="T47" s="80">
        <f t="shared" si="51"/>
        <v>0</v>
      </c>
      <c r="U47" s="499">
        <f t="shared" si="51"/>
        <v>0</v>
      </c>
      <c r="V47" s="488">
        <f t="shared" si="10"/>
        <v>201364</v>
      </c>
      <c r="W47" s="413">
        <f t="shared" si="51"/>
        <v>0</v>
      </c>
      <c r="X47" s="13">
        <f t="shared" si="51"/>
        <v>0</v>
      </c>
      <c r="Y47" s="80">
        <f t="shared" si="51"/>
        <v>0</v>
      </c>
      <c r="Z47" s="80">
        <f t="shared" si="51"/>
        <v>0</v>
      </c>
      <c r="AA47" s="80">
        <f t="shared" si="51"/>
        <v>0</v>
      </c>
      <c r="AB47" s="45">
        <f t="shared" si="51"/>
        <v>0</v>
      </c>
    </row>
    <row r="48" spans="1:30" x14ac:dyDescent="0.25">
      <c r="B48" s="54"/>
      <c r="C48" s="237"/>
      <c r="D48" s="801" t="s">
        <v>186</v>
      </c>
      <c r="E48" s="801"/>
      <c r="F48" s="373">
        <v>201364</v>
      </c>
      <c r="G48" s="373">
        <v>201364</v>
      </c>
      <c r="H48" s="373">
        <v>661566</v>
      </c>
      <c r="I48" s="373">
        <v>661566</v>
      </c>
      <c r="J48" s="527">
        <v>661566</v>
      </c>
      <c r="K48" s="527">
        <f>'091140'!K46</f>
        <v>505129</v>
      </c>
      <c r="L48" s="437">
        <f>SUM(V48:AB48)</f>
        <v>201364</v>
      </c>
      <c r="M48" s="42"/>
      <c r="N48" s="1"/>
      <c r="O48" s="1">
        <f>L48</f>
        <v>201364</v>
      </c>
      <c r="P48" s="73">
        <f>'091140'!M46</f>
        <v>0</v>
      </c>
      <c r="Q48" s="1">
        <f>'091140'!N46</f>
        <v>201364</v>
      </c>
      <c r="R48" s="1">
        <f>'091140'!O46</f>
        <v>0</v>
      </c>
      <c r="S48" s="1">
        <f>'091140'!P46</f>
        <v>0</v>
      </c>
      <c r="T48" s="79">
        <f>'091140'!Q46</f>
        <v>0</v>
      </c>
      <c r="U48" s="500">
        <f>'091140'!R46</f>
        <v>0</v>
      </c>
      <c r="V48" s="489">
        <f t="shared" si="10"/>
        <v>201364</v>
      </c>
      <c r="W48" s="414">
        <f>'091140'!T46</f>
        <v>0</v>
      </c>
      <c r="X48" s="1">
        <f>'091140'!U46</f>
        <v>0</v>
      </c>
      <c r="Y48" s="79">
        <f>'091140'!V46</f>
        <v>0</v>
      </c>
      <c r="Z48" s="79">
        <f>'091140'!W46</f>
        <v>0</v>
      </c>
      <c r="AA48" s="79">
        <f>'091140'!X46</f>
        <v>0</v>
      </c>
      <c r="AB48" s="44">
        <f>'091140'!Y46</f>
        <v>0</v>
      </c>
    </row>
    <row r="49" spans="1:28" hidden="1" x14ac:dyDescent="0.25">
      <c r="B49" s="54"/>
      <c r="C49" s="237"/>
      <c r="D49" s="801" t="s">
        <v>187</v>
      </c>
      <c r="E49" s="801"/>
      <c r="F49" s="373">
        <f>SUM(O49:AA49)</f>
        <v>0</v>
      </c>
      <c r="G49" s="373">
        <f>SUM(O49:AA49)</f>
        <v>0</v>
      </c>
      <c r="H49" s="373">
        <f>SUM(O49:AA49)</f>
        <v>0</v>
      </c>
      <c r="I49" s="373">
        <v>0</v>
      </c>
      <c r="J49" s="527">
        <v>0</v>
      </c>
      <c r="K49" s="527">
        <v>0</v>
      </c>
      <c r="L49" s="437">
        <f>SUM(P49:AB49)</f>
        <v>0</v>
      </c>
      <c r="M49" s="42"/>
      <c r="N49" s="1"/>
      <c r="O49" s="1"/>
      <c r="P49" s="73"/>
      <c r="Q49" s="1"/>
      <c r="R49" s="1"/>
      <c r="S49" s="1"/>
      <c r="T49" s="79"/>
      <c r="U49" s="500"/>
      <c r="V49" s="489">
        <f t="shared" si="10"/>
        <v>0</v>
      </c>
      <c r="W49" s="414"/>
      <c r="X49" s="1"/>
      <c r="Y49" s="79"/>
      <c r="Z49" s="79"/>
      <c r="AA49" s="79"/>
      <c r="AB49" s="44"/>
    </row>
    <row r="50" spans="1:28" s="41" customFormat="1" x14ac:dyDescent="0.25">
      <c r="A50" s="125" t="s">
        <v>188</v>
      </c>
      <c r="B50" s="52" t="s">
        <v>640</v>
      </c>
      <c r="C50" s="832" t="s">
        <v>189</v>
      </c>
      <c r="D50" s="833"/>
      <c r="E50" s="833"/>
      <c r="F50" s="367">
        <f>SUM(F51:F53)</f>
        <v>188500</v>
      </c>
      <c r="G50" s="367">
        <f>SUM(G51:G53)</f>
        <v>197500</v>
      </c>
      <c r="H50" s="367">
        <f>SUM(H51:H53)</f>
        <v>245500</v>
      </c>
      <c r="I50" s="367">
        <v>293500</v>
      </c>
      <c r="J50" s="521">
        <v>293500</v>
      </c>
      <c r="K50" s="521">
        <f>SUM(K51:K53)</f>
        <v>293500</v>
      </c>
      <c r="L50" s="429">
        <f>SUM(L51:L53)</f>
        <v>293200</v>
      </c>
      <c r="M50" s="43">
        <f t="shared" ref="M50:AB50" si="52">SUM(M51:M53)</f>
        <v>201000</v>
      </c>
      <c r="N50" s="13">
        <f t="shared" si="52"/>
        <v>0</v>
      </c>
      <c r="O50" s="13">
        <f t="shared" si="52"/>
        <v>92200</v>
      </c>
      <c r="P50" s="75">
        <f t="shared" si="52"/>
        <v>6000</v>
      </c>
      <c r="Q50" s="13">
        <f t="shared" si="52"/>
        <v>90250</v>
      </c>
      <c r="R50" s="13">
        <f t="shared" si="52"/>
        <v>0</v>
      </c>
      <c r="S50" s="13">
        <f t="shared" si="52"/>
        <v>1700</v>
      </c>
      <c r="T50" s="80">
        <f t="shared" si="52"/>
        <v>0</v>
      </c>
      <c r="U50" s="499">
        <f t="shared" si="52"/>
        <v>39000</v>
      </c>
      <c r="V50" s="488">
        <f t="shared" si="10"/>
        <v>136950</v>
      </c>
      <c r="W50" s="413">
        <f t="shared" si="52"/>
        <v>0</v>
      </c>
      <c r="X50" s="13">
        <f t="shared" si="52"/>
        <v>42250</v>
      </c>
      <c r="Y50" s="80">
        <f t="shared" si="52"/>
        <v>0</v>
      </c>
      <c r="Z50" s="80">
        <f t="shared" si="52"/>
        <v>30000</v>
      </c>
      <c r="AA50" s="80">
        <f t="shared" si="52"/>
        <v>42000</v>
      </c>
      <c r="AB50" s="45">
        <f t="shared" si="52"/>
        <v>42000</v>
      </c>
    </row>
    <row r="51" spans="1:28" x14ac:dyDescent="0.25">
      <c r="B51" s="54"/>
      <c r="C51" s="237"/>
      <c r="D51" s="305" t="s">
        <v>1028</v>
      </c>
      <c r="E51" s="305"/>
      <c r="F51" s="373">
        <v>78000</v>
      </c>
      <c r="G51" s="373">
        <v>87000</v>
      </c>
      <c r="H51" s="373">
        <v>135000</v>
      </c>
      <c r="I51" s="373">
        <v>183000</v>
      </c>
      <c r="J51" s="527">
        <v>183000</v>
      </c>
      <c r="K51" s="527">
        <f>'091120'!K49</f>
        <v>201000</v>
      </c>
      <c r="L51" s="437">
        <f t="shared" ref="L51:L53" si="53">SUM(V51:AB51)</f>
        <v>201000</v>
      </c>
      <c r="M51" s="42">
        <f>L51</f>
        <v>201000</v>
      </c>
      <c r="N51" s="1"/>
      <c r="O51" s="1"/>
      <c r="P51" s="73">
        <f>'091120'!M49</f>
        <v>0</v>
      </c>
      <c r="Q51" s="1">
        <f>'091120'!N49</f>
        <v>48000</v>
      </c>
      <c r="R51" s="1">
        <f>'091120'!O49</f>
        <v>0</v>
      </c>
      <c r="S51" s="1">
        <f>'091120'!P49</f>
        <v>0</v>
      </c>
      <c r="T51" s="79">
        <f>'091120'!Q49</f>
        <v>0</v>
      </c>
      <c r="U51" s="500">
        <f>'091120'!R49</f>
        <v>39000</v>
      </c>
      <c r="V51" s="489">
        <f t="shared" si="10"/>
        <v>87000</v>
      </c>
      <c r="W51" s="414">
        <f>'091120'!T49</f>
        <v>0</v>
      </c>
      <c r="X51" s="1">
        <f>'091120'!U49</f>
        <v>0</v>
      </c>
      <c r="Y51" s="79">
        <f>'091120'!V49</f>
        <v>0</v>
      </c>
      <c r="Z51" s="79">
        <f>'091120'!W49</f>
        <v>30000</v>
      </c>
      <c r="AA51" s="79">
        <f>'091120'!X49</f>
        <v>42000</v>
      </c>
      <c r="AB51" s="44">
        <f>'091120'!Y49</f>
        <v>42000</v>
      </c>
    </row>
    <row r="52" spans="1:28" x14ac:dyDescent="0.25">
      <c r="B52" s="54"/>
      <c r="C52" s="237"/>
      <c r="D52" s="305" t="s">
        <v>999</v>
      </c>
      <c r="E52" s="305"/>
      <c r="F52" s="373">
        <v>84500</v>
      </c>
      <c r="G52" s="373">
        <v>84500</v>
      </c>
      <c r="H52" s="373">
        <v>84500</v>
      </c>
      <c r="I52" s="373">
        <v>84500</v>
      </c>
      <c r="J52" s="527">
        <v>84500</v>
      </c>
      <c r="K52" s="527">
        <f>'091140'!K49</f>
        <v>84500</v>
      </c>
      <c r="L52" s="437">
        <f t="shared" si="53"/>
        <v>84500</v>
      </c>
      <c r="M52" s="42"/>
      <c r="N52" s="1"/>
      <c r="O52" s="1">
        <f t="shared" ref="O52:O53" si="54">L52</f>
        <v>84500</v>
      </c>
      <c r="P52" s="73">
        <f>'091140'!M49</f>
        <v>0</v>
      </c>
      <c r="Q52" s="1">
        <f>'091140'!N49</f>
        <v>42250</v>
      </c>
      <c r="R52" s="1">
        <f>'091140'!O49</f>
        <v>0</v>
      </c>
      <c r="S52" s="1">
        <f>'091140'!P49</f>
        <v>0</v>
      </c>
      <c r="T52" s="79">
        <f>'091140'!Q49</f>
        <v>0</v>
      </c>
      <c r="U52" s="500">
        <f>'091140'!R49</f>
        <v>0</v>
      </c>
      <c r="V52" s="489">
        <f t="shared" si="10"/>
        <v>42250</v>
      </c>
      <c r="W52" s="414">
        <f>'091140'!T49</f>
        <v>0</v>
      </c>
      <c r="X52" s="1">
        <f>'091140'!U49</f>
        <v>42250</v>
      </c>
      <c r="Y52" s="79">
        <f>'091140'!V49</f>
        <v>0</v>
      </c>
      <c r="Z52" s="79">
        <f>'091140'!W49</f>
        <v>0</v>
      </c>
      <c r="AA52" s="79">
        <f>'091140'!X49</f>
        <v>0</v>
      </c>
      <c r="AB52" s="44">
        <f>'091140'!Y49</f>
        <v>0</v>
      </c>
    </row>
    <row r="53" spans="1:28" x14ac:dyDescent="0.25">
      <c r="B53" s="54"/>
      <c r="C53" s="237"/>
      <c r="D53" s="305" t="s">
        <v>1000</v>
      </c>
      <c r="E53" s="305"/>
      <c r="F53" s="373">
        <v>26000</v>
      </c>
      <c r="G53" s="373">
        <v>26000</v>
      </c>
      <c r="H53" s="373">
        <v>26000</v>
      </c>
      <c r="I53" s="373">
        <v>26000</v>
      </c>
      <c r="J53" s="527">
        <v>26000</v>
      </c>
      <c r="K53" s="527">
        <f>'091140'!K50</f>
        <v>8000</v>
      </c>
      <c r="L53" s="437">
        <f t="shared" si="53"/>
        <v>7700</v>
      </c>
      <c r="M53" s="42"/>
      <c r="N53" s="1"/>
      <c r="O53" s="1">
        <f t="shared" si="54"/>
        <v>7700</v>
      </c>
      <c r="P53" s="73">
        <f>'091140'!M50</f>
        <v>6000</v>
      </c>
      <c r="Q53" s="1">
        <f>'091140'!N50</f>
        <v>0</v>
      </c>
      <c r="R53" s="1">
        <f>'091140'!O50</f>
        <v>0</v>
      </c>
      <c r="S53" s="1">
        <f>'091140'!P50</f>
        <v>1700</v>
      </c>
      <c r="T53" s="79">
        <f>'091140'!Q50</f>
        <v>0</v>
      </c>
      <c r="U53" s="500">
        <f>'091140'!R50</f>
        <v>0</v>
      </c>
      <c r="V53" s="489">
        <f t="shared" si="10"/>
        <v>7700</v>
      </c>
      <c r="W53" s="414">
        <f>'091140'!T50</f>
        <v>0</v>
      </c>
      <c r="X53" s="1">
        <f>'091140'!U50</f>
        <v>0</v>
      </c>
      <c r="Y53" s="79">
        <f>'091140'!V50</f>
        <v>0</v>
      </c>
      <c r="Z53" s="79">
        <f>'091140'!W50</f>
        <v>0</v>
      </c>
      <c r="AA53" s="79">
        <f>'091140'!X50</f>
        <v>0</v>
      </c>
      <c r="AB53" s="44">
        <f>'091140'!Y50</f>
        <v>0</v>
      </c>
    </row>
    <row r="54" spans="1:28" s="41" customFormat="1" x14ac:dyDescent="0.25">
      <c r="A54" s="125" t="s">
        <v>190</v>
      </c>
      <c r="B54" s="52" t="s">
        <v>641</v>
      </c>
      <c r="C54" s="832" t="s">
        <v>191</v>
      </c>
      <c r="D54" s="833"/>
      <c r="E54" s="833"/>
      <c r="F54" s="367">
        <f>SUM(F55:F58)</f>
        <v>154000</v>
      </c>
      <c r="G54" s="367">
        <f>SUM(G55:G58)</f>
        <v>176550</v>
      </c>
      <c r="H54" s="367">
        <f>SUM(H55:H58)</f>
        <v>161720</v>
      </c>
      <c r="I54" s="367">
        <v>163720</v>
      </c>
      <c r="J54" s="521">
        <v>164724</v>
      </c>
      <c r="K54" s="521">
        <f>SUM(K55:K58)</f>
        <v>164724</v>
      </c>
      <c r="L54" s="429">
        <f>SUM(L55:L58)</f>
        <v>135653</v>
      </c>
      <c r="M54" s="43">
        <f t="shared" ref="M54:AB54" si="55">SUM(M55:M58)</f>
        <v>0</v>
      </c>
      <c r="N54" s="13">
        <f t="shared" si="55"/>
        <v>0</v>
      </c>
      <c r="O54" s="13">
        <f t="shared" si="55"/>
        <v>135653</v>
      </c>
      <c r="P54" s="75">
        <f t="shared" si="55"/>
        <v>30106</v>
      </c>
      <c r="Q54" s="13">
        <f t="shared" si="55"/>
        <v>19132</v>
      </c>
      <c r="R54" s="13">
        <f t="shared" si="55"/>
        <v>13072</v>
      </c>
      <c r="S54" s="13">
        <f t="shared" si="55"/>
        <v>5000</v>
      </c>
      <c r="T54" s="80">
        <f t="shared" si="55"/>
        <v>22550</v>
      </c>
      <c r="U54" s="499">
        <f t="shared" si="55"/>
        <v>3864</v>
      </c>
      <c r="V54" s="488">
        <f t="shared" si="10"/>
        <v>93724</v>
      </c>
      <c r="W54" s="413">
        <f t="shared" si="55"/>
        <v>3000</v>
      </c>
      <c r="X54" s="13">
        <f t="shared" si="55"/>
        <v>3000</v>
      </c>
      <c r="Y54" s="80">
        <f t="shared" si="55"/>
        <v>5000</v>
      </c>
      <c r="Z54" s="80">
        <f t="shared" si="55"/>
        <v>9831</v>
      </c>
      <c r="AA54" s="80">
        <f t="shared" si="55"/>
        <v>16096</v>
      </c>
      <c r="AB54" s="45">
        <f t="shared" si="55"/>
        <v>5002</v>
      </c>
    </row>
    <row r="55" spans="1:28" x14ac:dyDescent="0.25">
      <c r="B55" s="54"/>
      <c r="C55" s="237"/>
      <c r="D55" s="305" t="s">
        <v>1004</v>
      </c>
      <c r="E55" s="305"/>
      <c r="F55" s="373">
        <v>48000</v>
      </c>
      <c r="G55" s="373">
        <v>62826</v>
      </c>
      <c r="H55" s="373">
        <v>48000</v>
      </c>
      <c r="I55" s="373">
        <v>50000</v>
      </c>
      <c r="J55" s="527">
        <v>66000</v>
      </c>
      <c r="K55" s="527">
        <f>'091140'!K52</f>
        <v>66000</v>
      </c>
      <c r="L55" s="437">
        <f t="shared" ref="L55:L58" si="56">SUM(V55:AB55)</f>
        <v>73305</v>
      </c>
      <c r="M55" s="42"/>
      <c r="N55" s="1"/>
      <c r="O55" s="1">
        <f t="shared" ref="O55:O58" si="57">L55</f>
        <v>73305</v>
      </c>
      <c r="P55" s="73">
        <f>'091140'!M52</f>
        <v>7106</v>
      </c>
      <c r="Q55" s="1">
        <f>'091140'!N52</f>
        <v>13132</v>
      </c>
      <c r="R55" s="1">
        <f>'091140'!O52</f>
        <v>10072</v>
      </c>
      <c r="S55" s="1">
        <f>'091140'!P52</f>
        <v>2000</v>
      </c>
      <c r="T55" s="79">
        <f>'091140'!Q52</f>
        <v>14826</v>
      </c>
      <c r="U55" s="500">
        <f>'091140'!R52</f>
        <v>864</v>
      </c>
      <c r="V55" s="489">
        <f t="shared" si="10"/>
        <v>48000</v>
      </c>
      <c r="W55" s="414">
        <f>'091140'!T52</f>
        <v>0</v>
      </c>
      <c r="X55" s="1">
        <f>'091140'!U52</f>
        <v>0</v>
      </c>
      <c r="Y55" s="79">
        <f>'091140'!V52</f>
        <v>2000</v>
      </c>
      <c r="Z55" s="79">
        <f>'091140'!W52</f>
        <v>5207</v>
      </c>
      <c r="AA55" s="79">
        <f>'091140'!X52</f>
        <v>13096</v>
      </c>
      <c r="AB55" s="44">
        <f>'091140'!Y52</f>
        <v>5002</v>
      </c>
    </row>
    <row r="56" spans="1:28" x14ac:dyDescent="0.25">
      <c r="B56" s="54"/>
      <c r="C56" s="237"/>
      <c r="D56" s="305" t="s">
        <v>1029</v>
      </c>
      <c r="E56" s="305"/>
      <c r="F56" s="373">
        <v>20000</v>
      </c>
      <c r="G56" s="373">
        <v>20000</v>
      </c>
      <c r="H56" s="373">
        <v>20000</v>
      </c>
      <c r="I56" s="373">
        <v>20000</v>
      </c>
      <c r="J56" s="527">
        <v>20000</v>
      </c>
      <c r="K56" s="527">
        <f>'091140'!K53</f>
        <v>20000</v>
      </c>
      <c r="L56" s="437">
        <f t="shared" si="56"/>
        <v>20000</v>
      </c>
      <c r="M56" s="42"/>
      <c r="N56" s="1"/>
      <c r="O56" s="1">
        <f t="shared" si="57"/>
        <v>20000</v>
      </c>
      <c r="P56" s="73">
        <f>'091140'!M53</f>
        <v>20000</v>
      </c>
      <c r="Q56" s="1">
        <f>'091140'!N53</f>
        <v>0</v>
      </c>
      <c r="R56" s="1">
        <f>'091140'!O53</f>
        <v>0</v>
      </c>
      <c r="S56" s="1">
        <f>'091140'!P53</f>
        <v>0</v>
      </c>
      <c r="T56" s="79">
        <f>'091140'!Q53</f>
        <v>0</v>
      </c>
      <c r="U56" s="500">
        <f>'091140'!R53</f>
        <v>0</v>
      </c>
      <c r="V56" s="489">
        <f t="shared" si="10"/>
        <v>20000</v>
      </c>
      <c r="W56" s="414">
        <f>'091140'!T53</f>
        <v>0</v>
      </c>
      <c r="X56" s="1">
        <f>'091140'!U53</f>
        <v>0</v>
      </c>
      <c r="Y56" s="79">
        <f>'091140'!V53</f>
        <v>0</v>
      </c>
      <c r="Z56" s="79">
        <f>'091140'!W53</f>
        <v>0</v>
      </c>
      <c r="AA56" s="79">
        <f>'091140'!X53</f>
        <v>0</v>
      </c>
      <c r="AB56" s="44">
        <f>'091140'!Y53</f>
        <v>0</v>
      </c>
    </row>
    <row r="57" spans="1:28" x14ac:dyDescent="0.25">
      <c r="B57" s="54"/>
      <c r="C57" s="237"/>
      <c r="D57" s="305" t="s">
        <v>1030</v>
      </c>
      <c r="E57" s="305"/>
      <c r="F57" s="373">
        <v>36000</v>
      </c>
      <c r="G57" s="373">
        <v>43724</v>
      </c>
      <c r="H57" s="373">
        <v>43724</v>
      </c>
      <c r="I57" s="373">
        <v>43724</v>
      </c>
      <c r="J57" s="527">
        <v>43724</v>
      </c>
      <c r="K57" s="527">
        <f>'091140'!K54</f>
        <v>43724</v>
      </c>
      <c r="L57" s="437">
        <f t="shared" si="56"/>
        <v>40724</v>
      </c>
      <c r="M57" s="42"/>
      <c r="N57" s="1"/>
      <c r="O57" s="1">
        <f t="shared" si="57"/>
        <v>40724</v>
      </c>
      <c r="P57" s="73">
        <f>'091140'!M54</f>
        <v>3000</v>
      </c>
      <c r="Q57" s="1">
        <f>'091140'!N54</f>
        <v>6000</v>
      </c>
      <c r="R57" s="1">
        <f>'091140'!O54</f>
        <v>3000</v>
      </c>
      <c r="S57" s="1">
        <f>'091140'!P54</f>
        <v>3000</v>
      </c>
      <c r="T57" s="79">
        <f>'091140'!Q54</f>
        <v>7724</v>
      </c>
      <c r="U57" s="500">
        <f>'091140'!R54</f>
        <v>3000</v>
      </c>
      <c r="V57" s="489">
        <f t="shared" si="10"/>
        <v>25724</v>
      </c>
      <c r="W57" s="414">
        <f>'091140'!T54</f>
        <v>3000</v>
      </c>
      <c r="X57" s="1">
        <f>'091140'!U54</f>
        <v>3000</v>
      </c>
      <c r="Y57" s="79">
        <f>'091140'!V54</f>
        <v>3000</v>
      </c>
      <c r="Z57" s="79">
        <f>'091140'!W54</f>
        <v>3000</v>
      </c>
      <c r="AA57" s="79">
        <f>'091140'!X54</f>
        <v>3000</v>
      </c>
      <c r="AB57" s="44">
        <f>'091140'!Y54</f>
        <v>0</v>
      </c>
    </row>
    <row r="58" spans="1:28" x14ac:dyDescent="0.25">
      <c r="B58" s="54"/>
      <c r="C58" s="237"/>
      <c r="D58" s="305" t="s">
        <v>1000</v>
      </c>
      <c r="E58" s="305"/>
      <c r="F58" s="373">
        <v>50000</v>
      </c>
      <c r="G58" s="373">
        <v>50000</v>
      </c>
      <c r="H58" s="373">
        <v>49996</v>
      </c>
      <c r="I58" s="373">
        <v>49996</v>
      </c>
      <c r="J58" s="527">
        <v>35000</v>
      </c>
      <c r="K58" s="527">
        <f>'091140'!K55</f>
        <v>35000</v>
      </c>
      <c r="L58" s="437">
        <f t="shared" si="56"/>
        <v>1624</v>
      </c>
      <c r="M58" s="42"/>
      <c r="N58" s="1"/>
      <c r="O58" s="1">
        <f t="shared" si="57"/>
        <v>1624</v>
      </c>
      <c r="P58" s="73">
        <f>'091140'!M55</f>
        <v>0</v>
      </c>
      <c r="Q58" s="1">
        <f>'091140'!N55</f>
        <v>0</v>
      </c>
      <c r="R58" s="1">
        <f>'091140'!O55</f>
        <v>0</v>
      </c>
      <c r="S58" s="1">
        <f>'091140'!P55</f>
        <v>0</v>
      </c>
      <c r="T58" s="79">
        <f>'091140'!Q55</f>
        <v>0</v>
      </c>
      <c r="U58" s="500">
        <f>'091140'!R55</f>
        <v>0</v>
      </c>
      <c r="V58" s="489">
        <f t="shared" si="10"/>
        <v>0</v>
      </c>
      <c r="W58" s="414">
        <f>'091140'!T55</f>
        <v>0</v>
      </c>
      <c r="X58" s="1">
        <f>'091140'!U55</f>
        <v>0</v>
      </c>
      <c r="Y58" s="79">
        <f>'091140'!V55</f>
        <v>0</v>
      </c>
      <c r="Z58" s="79">
        <f>'091140'!W55</f>
        <v>1624</v>
      </c>
      <c r="AA58" s="79">
        <f>'091140'!X55</f>
        <v>0</v>
      </c>
      <c r="AB58" s="44">
        <f>'091140'!Y55</f>
        <v>0</v>
      </c>
    </row>
    <row r="59" spans="1:28" x14ac:dyDescent="0.25">
      <c r="B59" s="90" t="s">
        <v>642</v>
      </c>
      <c r="C59" s="803" t="s">
        <v>192</v>
      </c>
      <c r="D59" s="804"/>
      <c r="E59" s="804"/>
      <c r="F59" s="366">
        <f t="shared" ref="F59:L59" si="58">F60+F61</f>
        <v>10000</v>
      </c>
      <c r="G59" s="366">
        <f t="shared" si="58"/>
        <v>10000</v>
      </c>
      <c r="H59" s="366">
        <f t="shared" si="58"/>
        <v>10000</v>
      </c>
      <c r="I59" s="366">
        <f t="shared" si="58"/>
        <v>10000</v>
      </c>
      <c r="J59" s="520">
        <f t="shared" ref="J59" si="59">J60+J61</f>
        <v>10000</v>
      </c>
      <c r="K59" s="520">
        <f t="shared" ref="K59:O59" si="60">K60+K61</f>
        <v>10000</v>
      </c>
      <c r="L59" s="428">
        <f t="shared" si="58"/>
        <v>0</v>
      </c>
      <c r="M59" s="95">
        <f t="shared" si="60"/>
        <v>0</v>
      </c>
      <c r="N59" s="93">
        <f t="shared" si="60"/>
        <v>0</v>
      </c>
      <c r="O59" s="93">
        <f t="shared" si="60"/>
        <v>0</v>
      </c>
      <c r="P59" s="92">
        <f t="shared" ref="P59:AB59" si="61">P60+P61</f>
        <v>0</v>
      </c>
      <c r="Q59" s="93">
        <f t="shared" si="61"/>
        <v>0</v>
      </c>
      <c r="R59" s="93">
        <f t="shared" si="61"/>
        <v>0</v>
      </c>
      <c r="S59" s="93">
        <f t="shared" si="61"/>
        <v>0</v>
      </c>
      <c r="T59" s="96">
        <f t="shared" si="61"/>
        <v>0</v>
      </c>
      <c r="U59" s="498">
        <f t="shared" si="61"/>
        <v>0</v>
      </c>
      <c r="V59" s="487">
        <f t="shared" si="10"/>
        <v>0</v>
      </c>
      <c r="W59" s="412">
        <f t="shared" si="61"/>
        <v>0</v>
      </c>
      <c r="X59" s="93">
        <f t="shared" si="61"/>
        <v>0</v>
      </c>
      <c r="Y59" s="96">
        <f t="shared" si="61"/>
        <v>0</v>
      </c>
      <c r="Z59" s="96">
        <f t="shared" si="61"/>
        <v>0</v>
      </c>
      <c r="AA59" s="96">
        <f t="shared" si="61"/>
        <v>0</v>
      </c>
      <c r="AB59" s="97">
        <f t="shared" si="61"/>
        <v>0</v>
      </c>
    </row>
    <row r="60" spans="1:28" s="41" customFormat="1" x14ac:dyDescent="0.25">
      <c r="A60" s="125" t="s">
        <v>193</v>
      </c>
      <c r="B60" s="52" t="s">
        <v>643</v>
      </c>
      <c r="C60" s="832" t="s">
        <v>194</v>
      </c>
      <c r="D60" s="833"/>
      <c r="E60" s="833"/>
      <c r="F60" s="367">
        <v>10000</v>
      </c>
      <c r="G60" s="367">
        <v>10000</v>
      </c>
      <c r="H60" s="367">
        <v>10000</v>
      </c>
      <c r="I60" s="367">
        <v>10000</v>
      </c>
      <c r="J60" s="521">
        <v>10000</v>
      </c>
      <c r="K60" s="521">
        <f>'091140'!K57</f>
        <v>10000</v>
      </c>
      <c r="L60" s="429">
        <f>SUM(V60:AB60)</f>
        <v>0</v>
      </c>
      <c r="M60" s="43"/>
      <c r="N60" s="13"/>
      <c r="O60" s="13">
        <f>L60</f>
        <v>0</v>
      </c>
      <c r="P60" s="75">
        <f>'091140'!M57</f>
        <v>0</v>
      </c>
      <c r="Q60" s="13">
        <f>'091140'!N57</f>
        <v>0</v>
      </c>
      <c r="R60" s="13">
        <f>'091140'!O57</f>
        <v>0</v>
      </c>
      <c r="S60" s="13">
        <f>'091140'!P57</f>
        <v>0</v>
      </c>
      <c r="T60" s="80">
        <f>'091140'!Q57</f>
        <v>0</v>
      </c>
      <c r="U60" s="499">
        <f>'091140'!R57</f>
        <v>0</v>
      </c>
      <c r="V60" s="488">
        <f t="shared" si="10"/>
        <v>0</v>
      </c>
      <c r="W60" s="413">
        <f>'091140'!T57</f>
        <v>0</v>
      </c>
      <c r="X60" s="13">
        <f>'091140'!U57</f>
        <v>0</v>
      </c>
      <c r="Y60" s="80">
        <f>'091140'!V57</f>
        <v>0</v>
      </c>
      <c r="Z60" s="80">
        <f>'091140'!W57</f>
        <v>0</v>
      </c>
      <c r="AA60" s="80">
        <f>'091140'!X57</f>
        <v>0</v>
      </c>
      <c r="AB60" s="45">
        <f>'091140'!Y57</f>
        <v>0</v>
      </c>
    </row>
    <row r="61" spans="1:28" s="41" customFormat="1" hidden="1" x14ac:dyDescent="0.25">
      <c r="A61" s="125" t="s">
        <v>195</v>
      </c>
      <c r="B61" s="52" t="s">
        <v>644</v>
      </c>
      <c r="C61" s="832" t="s">
        <v>196</v>
      </c>
      <c r="D61" s="833"/>
      <c r="E61" s="833"/>
      <c r="F61" s="367">
        <f>SUM(O61:AA61)</f>
        <v>0</v>
      </c>
      <c r="G61" s="367">
        <f>SUM(O61:AA61)</f>
        <v>0</v>
      </c>
      <c r="H61" s="367">
        <f>SUM(O61:AA61)</f>
        <v>0</v>
      </c>
      <c r="I61" s="367">
        <f>SUM(O61:AA61)</f>
        <v>0</v>
      </c>
      <c r="J61" s="521">
        <f>SUM(O61:AA61)</f>
        <v>0</v>
      </c>
      <c r="K61" s="521">
        <f>SUM(P61:AB61)</f>
        <v>0</v>
      </c>
      <c r="L61" s="429">
        <f t="shared" ref="L61" si="62">SUM(P61:AB61)</f>
        <v>0</v>
      </c>
      <c r="M61" s="43"/>
      <c r="N61" s="13"/>
      <c r="O61" s="13"/>
      <c r="P61" s="75"/>
      <c r="Q61" s="13"/>
      <c r="R61" s="13"/>
      <c r="S61" s="13"/>
      <c r="T61" s="80"/>
      <c r="U61" s="499"/>
      <c r="V61" s="488">
        <f t="shared" si="10"/>
        <v>0</v>
      </c>
      <c r="W61" s="413"/>
      <c r="X61" s="13"/>
      <c r="Y61" s="80"/>
      <c r="Z61" s="80"/>
      <c r="AA61" s="80"/>
      <c r="AB61" s="45"/>
    </row>
    <row r="62" spans="1:28" x14ac:dyDescent="0.25">
      <c r="B62" s="90" t="s">
        <v>645</v>
      </c>
      <c r="C62" s="803" t="s">
        <v>197</v>
      </c>
      <c r="D62" s="804"/>
      <c r="E62" s="804"/>
      <c r="F62" s="366">
        <f t="shared" ref="F62" si="63">F63+F66+F67+F68+F69</f>
        <v>657310</v>
      </c>
      <c r="G62" s="366">
        <f t="shared" ref="G62:H62" si="64">G63+G66+G67+G68+G69</f>
        <v>657310</v>
      </c>
      <c r="H62" s="366">
        <f t="shared" si="64"/>
        <v>657560</v>
      </c>
      <c r="I62" s="366">
        <f t="shared" ref="I62" si="65">I63+I66+I67+I68+I69</f>
        <v>657560</v>
      </c>
      <c r="J62" s="520">
        <f t="shared" ref="J62:K62" si="66">J63+J66+J67+J68+J69</f>
        <v>803000</v>
      </c>
      <c r="K62" s="520">
        <f t="shared" si="66"/>
        <v>789930</v>
      </c>
      <c r="L62" s="428">
        <f t="shared" ref="L62:AB62" si="67">L63+L66+L67+L68+L69</f>
        <v>660886</v>
      </c>
      <c r="M62" s="95">
        <f t="shared" si="67"/>
        <v>0</v>
      </c>
      <c r="N62" s="93">
        <f t="shared" si="67"/>
        <v>20930</v>
      </c>
      <c r="O62" s="93">
        <f t="shared" si="67"/>
        <v>639956</v>
      </c>
      <c r="P62" s="92">
        <f t="shared" si="67"/>
        <v>35113</v>
      </c>
      <c r="Q62" s="93">
        <f t="shared" si="67"/>
        <v>69817</v>
      </c>
      <c r="R62" s="93">
        <f t="shared" si="67"/>
        <v>69421</v>
      </c>
      <c r="S62" s="93">
        <f t="shared" si="67"/>
        <v>37976</v>
      </c>
      <c r="T62" s="96">
        <f t="shared" si="67"/>
        <v>8994</v>
      </c>
      <c r="U62" s="498">
        <f t="shared" si="67"/>
        <v>57255</v>
      </c>
      <c r="V62" s="487">
        <f t="shared" si="10"/>
        <v>278576</v>
      </c>
      <c r="W62" s="412">
        <f t="shared" si="67"/>
        <v>102781</v>
      </c>
      <c r="X62" s="93">
        <f t="shared" si="67"/>
        <v>48209</v>
      </c>
      <c r="Y62" s="96">
        <f t="shared" si="67"/>
        <v>28559</v>
      </c>
      <c r="Z62" s="96">
        <f t="shared" si="67"/>
        <v>52070</v>
      </c>
      <c r="AA62" s="96">
        <f t="shared" si="67"/>
        <v>103000</v>
      </c>
      <c r="AB62" s="97">
        <f t="shared" si="67"/>
        <v>47691</v>
      </c>
    </row>
    <row r="63" spans="1:28" s="41" customFormat="1" x14ac:dyDescent="0.25">
      <c r="A63" s="125" t="s">
        <v>198</v>
      </c>
      <c r="B63" s="52" t="s">
        <v>646</v>
      </c>
      <c r="C63" s="832" t="s">
        <v>863</v>
      </c>
      <c r="D63" s="833"/>
      <c r="E63" s="833"/>
      <c r="F63" s="367">
        <f t="shared" ref="F63" si="68">SUM(F64:F65)</f>
        <v>647310</v>
      </c>
      <c r="G63" s="367">
        <f t="shared" ref="G63" si="69">SUM(G64:G65)</f>
        <v>647310</v>
      </c>
      <c r="H63" s="367">
        <f t="shared" ref="H63" si="70">SUM(H64:H65)</f>
        <v>647560</v>
      </c>
      <c r="I63" s="367">
        <f t="shared" ref="I63:K63" si="71">SUM(I64:I65)</f>
        <v>647560</v>
      </c>
      <c r="J63" s="521">
        <f t="shared" si="71"/>
        <v>802000</v>
      </c>
      <c r="K63" s="521">
        <f t="shared" si="71"/>
        <v>788930</v>
      </c>
      <c r="L63" s="429">
        <f t="shared" ref="L63:AB63" si="72">SUM(L64:L65)</f>
        <v>660881</v>
      </c>
      <c r="M63" s="43">
        <f t="shared" si="72"/>
        <v>0</v>
      </c>
      <c r="N63" s="13">
        <f t="shared" si="72"/>
        <v>20930</v>
      </c>
      <c r="O63" s="13">
        <f t="shared" si="72"/>
        <v>639951</v>
      </c>
      <c r="P63" s="75">
        <f t="shared" si="72"/>
        <v>35113</v>
      </c>
      <c r="Q63" s="13">
        <f t="shared" si="72"/>
        <v>69815</v>
      </c>
      <c r="R63" s="13">
        <f t="shared" si="72"/>
        <v>69421</v>
      </c>
      <c r="S63" s="13">
        <f t="shared" si="72"/>
        <v>37975</v>
      </c>
      <c r="T63" s="80">
        <f t="shared" si="72"/>
        <v>8994</v>
      </c>
      <c r="U63" s="499">
        <f t="shared" si="72"/>
        <v>57252</v>
      </c>
      <c r="V63" s="488">
        <f t="shared" si="10"/>
        <v>278570</v>
      </c>
      <c r="W63" s="413">
        <f t="shared" si="72"/>
        <v>102781</v>
      </c>
      <c r="X63" s="13">
        <f t="shared" si="72"/>
        <v>48209</v>
      </c>
      <c r="Y63" s="80">
        <f t="shared" si="72"/>
        <v>28557</v>
      </c>
      <c r="Z63" s="80">
        <f t="shared" si="72"/>
        <v>52068</v>
      </c>
      <c r="AA63" s="80">
        <f t="shared" si="72"/>
        <v>103005</v>
      </c>
      <c r="AB63" s="45">
        <f t="shared" si="72"/>
        <v>47691</v>
      </c>
    </row>
    <row r="64" spans="1:28" x14ac:dyDescent="0.25">
      <c r="B64" s="54"/>
      <c r="C64" s="237"/>
      <c r="D64" s="305" t="s">
        <v>974</v>
      </c>
      <c r="E64" s="305"/>
      <c r="F64" s="373">
        <v>33750</v>
      </c>
      <c r="G64" s="373">
        <v>33750</v>
      </c>
      <c r="H64" s="373">
        <v>34000</v>
      </c>
      <c r="I64" s="373">
        <v>34000</v>
      </c>
      <c r="J64" s="527">
        <v>34000</v>
      </c>
      <c r="K64" s="527">
        <f>'091130'!K54</f>
        <v>20930</v>
      </c>
      <c r="L64" s="437">
        <f t="shared" ref="L64:L69" si="73">SUM(V64:AB64)</f>
        <v>20930</v>
      </c>
      <c r="M64" s="42"/>
      <c r="N64" s="1">
        <f>L64</f>
        <v>20930</v>
      </c>
      <c r="O64" s="1"/>
      <c r="P64" s="73">
        <f>'091130'!M54</f>
        <v>9598</v>
      </c>
      <c r="Q64" s="1">
        <f>'091130'!N54</f>
        <v>353</v>
      </c>
      <c r="R64" s="1">
        <f>'091130'!O54</f>
        <v>0</v>
      </c>
      <c r="S64" s="1">
        <f>'091130'!P54</f>
        <v>3375</v>
      </c>
      <c r="T64" s="79">
        <f>'091130'!Q54</f>
        <v>368</v>
      </c>
      <c r="U64" s="500">
        <f>'091130'!R54</f>
        <v>324</v>
      </c>
      <c r="V64" s="489">
        <f t="shared" si="10"/>
        <v>14018</v>
      </c>
      <c r="W64" s="414">
        <f>'091130'!T54</f>
        <v>356</v>
      </c>
      <c r="X64" s="1">
        <f>'091130'!U54</f>
        <v>0</v>
      </c>
      <c r="Y64" s="79">
        <f>'091130'!V54</f>
        <v>378</v>
      </c>
      <c r="Z64" s="79">
        <f>'091130'!W54</f>
        <v>353</v>
      </c>
      <c r="AA64" s="79">
        <f>'091130'!X54</f>
        <v>4720</v>
      </c>
      <c r="AB64" s="44">
        <f>'091130'!Y54</f>
        <v>1105</v>
      </c>
    </row>
    <row r="65" spans="1:29" x14ac:dyDescent="0.25">
      <c r="B65" s="54"/>
      <c r="C65" s="237"/>
      <c r="D65" s="305" t="s">
        <v>972</v>
      </c>
      <c r="E65" s="305"/>
      <c r="F65" s="373">
        <v>613560</v>
      </c>
      <c r="G65" s="373">
        <v>613560</v>
      </c>
      <c r="H65" s="373">
        <v>613560</v>
      </c>
      <c r="I65" s="373">
        <v>613560</v>
      </c>
      <c r="J65" s="527">
        <v>768000</v>
      </c>
      <c r="K65" s="527">
        <f>'091140'!K60</f>
        <v>768000</v>
      </c>
      <c r="L65" s="437">
        <f t="shared" si="73"/>
        <v>639951</v>
      </c>
      <c r="M65" s="42"/>
      <c r="N65" s="1"/>
      <c r="O65" s="1">
        <f>L65</f>
        <v>639951</v>
      </c>
      <c r="P65" s="73">
        <f>'091140'!M60</f>
        <v>25515</v>
      </c>
      <c r="Q65" s="1">
        <f>'091140'!N60</f>
        <v>69462</v>
      </c>
      <c r="R65" s="1">
        <f>'091140'!O60</f>
        <v>69421</v>
      </c>
      <c r="S65" s="1">
        <f>'091140'!P60</f>
        <v>34600</v>
      </c>
      <c r="T65" s="79">
        <f>'091140'!Q60</f>
        <v>8626</v>
      </c>
      <c r="U65" s="500">
        <f>'091140'!R60</f>
        <v>56928</v>
      </c>
      <c r="V65" s="489">
        <f t="shared" si="10"/>
        <v>264552</v>
      </c>
      <c r="W65" s="414">
        <f>'091140'!T60</f>
        <v>102425</v>
      </c>
      <c r="X65" s="1">
        <f>'091140'!U60</f>
        <v>48209</v>
      </c>
      <c r="Y65" s="79">
        <f>'091140'!V60</f>
        <v>28179</v>
      </c>
      <c r="Z65" s="79">
        <f>'091140'!W60</f>
        <v>51715</v>
      </c>
      <c r="AA65" s="79">
        <f>'091140'!X60</f>
        <v>98285</v>
      </c>
      <c r="AB65" s="44">
        <f>'091140'!Y60</f>
        <v>46586</v>
      </c>
    </row>
    <row r="66" spans="1:29" s="41" customFormat="1" hidden="1" x14ac:dyDescent="0.25">
      <c r="A66" s="125" t="s">
        <v>199</v>
      </c>
      <c r="B66" s="52" t="s">
        <v>647</v>
      </c>
      <c r="C66" s="832" t="s">
        <v>200</v>
      </c>
      <c r="D66" s="833"/>
      <c r="E66" s="833"/>
      <c r="F66" s="367">
        <v>0</v>
      </c>
      <c r="G66" s="367">
        <v>0</v>
      </c>
      <c r="H66" s="367">
        <v>0</v>
      </c>
      <c r="I66" s="367">
        <v>0</v>
      </c>
      <c r="J66" s="521">
        <v>0</v>
      </c>
      <c r="K66" s="521">
        <v>0</v>
      </c>
      <c r="L66" s="429">
        <f t="shared" si="73"/>
        <v>0</v>
      </c>
      <c r="M66" s="43"/>
      <c r="N66" s="13"/>
      <c r="O66" s="13"/>
      <c r="P66" s="75"/>
      <c r="Q66" s="13"/>
      <c r="R66" s="13"/>
      <c r="S66" s="13"/>
      <c r="T66" s="80"/>
      <c r="U66" s="499"/>
      <c r="V66" s="488">
        <f t="shared" si="10"/>
        <v>0</v>
      </c>
      <c r="W66" s="413"/>
      <c r="X66" s="13"/>
      <c r="Y66" s="80"/>
      <c r="Z66" s="80"/>
      <c r="AA66" s="80"/>
      <c r="AB66" s="45"/>
    </row>
    <row r="67" spans="1:29" s="41" customFormat="1" hidden="1" x14ac:dyDescent="0.25">
      <c r="A67" s="125" t="s">
        <v>201</v>
      </c>
      <c r="B67" s="52" t="s">
        <v>648</v>
      </c>
      <c r="C67" s="832" t="s">
        <v>202</v>
      </c>
      <c r="D67" s="833"/>
      <c r="E67" s="833"/>
      <c r="F67" s="367">
        <v>0</v>
      </c>
      <c r="G67" s="367">
        <v>0</v>
      </c>
      <c r="H67" s="367">
        <v>0</v>
      </c>
      <c r="I67" s="367">
        <v>0</v>
      </c>
      <c r="J67" s="521">
        <v>0</v>
      </c>
      <c r="K67" s="521">
        <v>0</v>
      </c>
      <c r="L67" s="429">
        <f t="shared" si="73"/>
        <v>0</v>
      </c>
      <c r="M67" s="43"/>
      <c r="N67" s="13"/>
      <c r="O67" s="13"/>
      <c r="P67" s="75"/>
      <c r="Q67" s="13"/>
      <c r="R67" s="13"/>
      <c r="S67" s="13"/>
      <c r="T67" s="80"/>
      <c r="U67" s="499"/>
      <c r="V67" s="488">
        <f t="shared" ref="V67:V130" si="74">SUM(P67:U67)</f>
        <v>0</v>
      </c>
      <c r="W67" s="413"/>
      <c r="X67" s="13"/>
      <c r="Y67" s="80"/>
      <c r="Z67" s="80"/>
      <c r="AA67" s="80"/>
      <c r="AB67" s="45"/>
    </row>
    <row r="68" spans="1:29" s="41" customFormat="1" hidden="1" x14ac:dyDescent="0.25">
      <c r="A68" s="125" t="s">
        <v>203</v>
      </c>
      <c r="B68" s="52" t="s">
        <v>649</v>
      </c>
      <c r="C68" s="832" t="s">
        <v>204</v>
      </c>
      <c r="D68" s="833"/>
      <c r="E68" s="833"/>
      <c r="F68" s="367">
        <v>0</v>
      </c>
      <c r="G68" s="367">
        <v>0</v>
      </c>
      <c r="H68" s="367">
        <v>0</v>
      </c>
      <c r="I68" s="367">
        <v>0</v>
      </c>
      <c r="J68" s="521">
        <v>0</v>
      </c>
      <c r="K68" s="521">
        <v>0</v>
      </c>
      <c r="L68" s="429">
        <f t="shared" si="73"/>
        <v>0</v>
      </c>
      <c r="M68" s="43"/>
      <c r="N68" s="13"/>
      <c r="O68" s="13"/>
      <c r="P68" s="75"/>
      <c r="Q68" s="13"/>
      <c r="R68" s="13"/>
      <c r="S68" s="13"/>
      <c r="T68" s="80"/>
      <c r="U68" s="499"/>
      <c r="V68" s="488">
        <f t="shared" si="74"/>
        <v>0</v>
      </c>
      <c r="W68" s="413"/>
      <c r="X68" s="13"/>
      <c r="Y68" s="80"/>
      <c r="Z68" s="80"/>
      <c r="AA68" s="80"/>
      <c r="AB68" s="45"/>
    </row>
    <row r="69" spans="1:29" s="41" customFormat="1" ht="15.75" thickBot="1" x14ac:dyDescent="0.3">
      <c r="A69" s="125" t="s">
        <v>205</v>
      </c>
      <c r="B69" s="176" t="s">
        <v>650</v>
      </c>
      <c r="C69" s="837" t="s">
        <v>206</v>
      </c>
      <c r="D69" s="838"/>
      <c r="E69" s="838"/>
      <c r="F69" s="368">
        <v>10000</v>
      </c>
      <c r="G69" s="368">
        <v>10000</v>
      </c>
      <c r="H69" s="368">
        <v>10000</v>
      </c>
      <c r="I69" s="368">
        <v>10000</v>
      </c>
      <c r="J69" s="522">
        <v>1000</v>
      </c>
      <c r="K69" s="522">
        <f>'091140'!K64</f>
        <v>1000</v>
      </c>
      <c r="L69" s="430">
        <f t="shared" si="73"/>
        <v>5</v>
      </c>
      <c r="M69" s="43"/>
      <c r="N69" s="13"/>
      <c r="O69" s="13">
        <f>L69</f>
        <v>5</v>
      </c>
      <c r="P69" s="75">
        <f>'091140'!M64</f>
        <v>0</v>
      </c>
      <c r="Q69" s="13">
        <f>'091140'!N64</f>
        <v>2</v>
      </c>
      <c r="R69" s="13">
        <f>'091140'!O64</f>
        <v>0</v>
      </c>
      <c r="S69" s="13">
        <f>'091140'!P64</f>
        <v>1</v>
      </c>
      <c r="T69" s="80">
        <f>'091140'!Q64</f>
        <v>0</v>
      </c>
      <c r="U69" s="499">
        <f>'091140'!R64</f>
        <v>3</v>
      </c>
      <c r="V69" s="488">
        <f t="shared" si="74"/>
        <v>6</v>
      </c>
      <c r="W69" s="413">
        <f>'091140'!T64</f>
        <v>0</v>
      </c>
      <c r="X69" s="13">
        <f>'091140'!U64</f>
        <v>0</v>
      </c>
      <c r="Y69" s="80">
        <f>'091140'!V64</f>
        <v>2</v>
      </c>
      <c r="Z69" s="80">
        <f>'091140'!W64</f>
        <v>2</v>
      </c>
      <c r="AA69" s="80">
        <f>'091140'!X64</f>
        <v>-5</v>
      </c>
      <c r="AB69" s="45">
        <f>'091140'!Y64</f>
        <v>0</v>
      </c>
    </row>
    <row r="70" spans="1:29" ht="15.75" thickBot="1" x14ac:dyDescent="0.3">
      <c r="B70" s="82" t="s">
        <v>207</v>
      </c>
      <c r="C70" s="807" t="s">
        <v>208</v>
      </c>
      <c r="D70" s="808"/>
      <c r="E70" s="808"/>
      <c r="F70" s="369">
        <f t="shared" ref="F70:L70" si="75">F71+F72+F73+F74+F75+F76+F77+F81</f>
        <v>0</v>
      </c>
      <c r="G70" s="369">
        <f t="shared" si="75"/>
        <v>0</v>
      </c>
      <c r="H70" s="369">
        <f t="shared" si="75"/>
        <v>0</v>
      </c>
      <c r="I70" s="369">
        <f t="shared" si="75"/>
        <v>0</v>
      </c>
      <c r="J70" s="523">
        <f t="shared" ref="J70:K70" si="76">J71+J72+J73+J74+J75+J76+J77+J81</f>
        <v>0</v>
      </c>
      <c r="K70" s="523">
        <f t="shared" si="76"/>
        <v>0</v>
      </c>
      <c r="L70" s="431">
        <f t="shared" si="75"/>
        <v>0</v>
      </c>
      <c r="M70" s="87">
        <f t="shared" ref="M70:O70" si="77">M71+M72+M73+M74+M75+M76+M77+M81</f>
        <v>0</v>
      </c>
      <c r="N70" s="85">
        <f t="shared" si="77"/>
        <v>0</v>
      </c>
      <c r="O70" s="85">
        <f t="shared" si="77"/>
        <v>0</v>
      </c>
      <c r="P70" s="84">
        <f t="shared" ref="P70:AB70" si="78">P71+P72+P73+P74+P75+P76+P77+P81</f>
        <v>0</v>
      </c>
      <c r="Q70" s="85">
        <f t="shared" si="78"/>
        <v>0</v>
      </c>
      <c r="R70" s="85">
        <f t="shared" si="78"/>
        <v>0</v>
      </c>
      <c r="S70" s="85">
        <f t="shared" si="78"/>
        <v>0</v>
      </c>
      <c r="T70" s="88">
        <f t="shared" si="78"/>
        <v>0</v>
      </c>
      <c r="U70" s="495">
        <f t="shared" si="78"/>
        <v>0</v>
      </c>
      <c r="V70" s="484">
        <f t="shared" si="74"/>
        <v>0</v>
      </c>
      <c r="W70" s="409">
        <f t="shared" si="78"/>
        <v>0</v>
      </c>
      <c r="X70" s="85">
        <f t="shared" si="78"/>
        <v>0</v>
      </c>
      <c r="Y70" s="88">
        <f t="shared" si="78"/>
        <v>0</v>
      </c>
      <c r="Z70" s="88">
        <f t="shared" si="78"/>
        <v>0</v>
      </c>
      <c r="AA70" s="88">
        <f t="shared" si="78"/>
        <v>0</v>
      </c>
      <c r="AB70" s="89">
        <f t="shared" si="78"/>
        <v>0</v>
      </c>
    </row>
    <row r="71" spans="1:29" s="18" customFormat="1" ht="15.75" hidden="1" thickBot="1" x14ac:dyDescent="0.3">
      <c r="A71" s="125" t="s">
        <v>864</v>
      </c>
      <c r="B71" s="114" t="s">
        <v>865</v>
      </c>
      <c r="C71" s="834" t="s">
        <v>866</v>
      </c>
      <c r="D71" s="835"/>
      <c r="E71" s="835"/>
      <c r="F71" s="364">
        <f t="shared" ref="F71:F76" si="79">SUM(O71:AA71)</f>
        <v>0</v>
      </c>
      <c r="G71" s="364">
        <f t="shared" ref="G71:G76" si="80">SUM(O71:AA71)</f>
        <v>0</v>
      </c>
      <c r="H71" s="364">
        <f t="shared" ref="H71:H76" si="81">SUM(O71:AA71)</f>
        <v>0</v>
      </c>
      <c r="I71" s="364">
        <f t="shared" ref="I71:I76" si="82">SUM(O71:AA71)</f>
        <v>0</v>
      </c>
      <c r="J71" s="518">
        <f t="shared" ref="J71:J76" si="83">SUM(O71:AA71)</f>
        <v>0</v>
      </c>
      <c r="K71" s="518"/>
      <c r="L71" s="426">
        <f t="shared" ref="L71:L76" si="84">SUM(P71:AB71)</f>
        <v>0</v>
      </c>
      <c r="M71" s="95"/>
      <c r="N71" s="93"/>
      <c r="O71" s="93"/>
      <c r="P71" s="92"/>
      <c r="Q71" s="93"/>
      <c r="R71" s="93"/>
      <c r="S71" s="93"/>
      <c r="T71" s="96"/>
      <c r="U71" s="498"/>
      <c r="V71" s="487">
        <f t="shared" si="74"/>
        <v>0</v>
      </c>
      <c r="W71" s="412"/>
      <c r="X71" s="93"/>
      <c r="Y71" s="96"/>
      <c r="Z71" s="96"/>
      <c r="AA71" s="96"/>
      <c r="AB71" s="97"/>
    </row>
    <row r="72" spans="1:29" s="18" customFormat="1" ht="15.75" hidden="1" thickBot="1" x14ac:dyDescent="0.3">
      <c r="A72" s="125" t="s">
        <v>209</v>
      </c>
      <c r="B72" s="114" t="s">
        <v>651</v>
      </c>
      <c r="C72" s="834" t="s">
        <v>210</v>
      </c>
      <c r="D72" s="835"/>
      <c r="E72" s="835"/>
      <c r="F72" s="364">
        <f t="shared" si="79"/>
        <v>0</v>
      </c>
      <c r="G72" s="364">
        <f t="shared" si="80"/>
        <v>0</v>
      </c>
      <c r="H72" s="364">
        <f t="shared" si="81"/>
        <v>0</v>
      </c>
      <c r="I72" s="364">
        <f t="shared" si="82"/>
        <v>0</v>
      </c>
      <c r="J72" s="518">
        <f t="shared" si="83"/>
        <v>0</v>
      </c>
      <c r="K72" s="518"/>
      <c r="L72" s="426">
        <f t="shared" si="84"/>
        <v>0</v>
      </c>
      <c r="M72" s="95"/>
      <c r="N72" s="93"/>
      <c r="O72" s="93"/>
      <c r="P72" s="92"/>
      <c r="Q72" s="93"/>
      <c r="R72" s="93"/>
      <c r="S72" s="93"/>
      <c r="T72" s="96"/>
      <c r="U72" s="498"/>
      <c r="V72" s="487">
        <f t="shared" si="74"/>
        <v>0</v>
      </c>
      <c r="W72" s="412"/>
      <c r="X72" s="93"/>
      <c r="Y72" s="96"/>
      <c r="Z72" s="96"/>
      <c r="AA72" s="96"/>
      <c r="AB72" s="97"/>
    </row>
    <row r="73" spans="1:29" s="18" customFormat="1" ht="15.75" hidden="1" thickBot="1" x14ac:dyDescent="0.3">
      <c r="A73" s="125" t="s">
        <v>211</v>
      </c>
      <c r="B73" s="90" t="s">
        <v>652</v>
      </c>
      <c r="C73" s="803" t="s">
        <v>352</v>
      </c>
      <c r="D73" s="804"/>
      <c r="E73" s="804"/>
      <c r="F73" s="366">
        <f t="shared" si="79"/>
        <v>0</v>
      </c>
      <c r="G73" s="366">
        <f t="shared" si="80"/>
        <v>0</v>
      </c>
      <c r="H73" s="366">
        <f t="shared" si="81"/>
        <v>0</v>
      </c>
      <c r="I73" s="366">
        <f t="shared" si="82"/>
        <v>0</v>
      </c>
      <c r="J73" s="520">
        <f t="shared" si="83"/>
        <v>0</v>
      </c>
      <c r="K73" s="520"/>
      <c r="L73" s="428">
        <f t="shared" si="84"/>
        <v>0</v>
      </c>
      <c r="M73" s="95"/>
      <c r="N73" s="93"/>
      <c r="O73" s="93"/>
      <c r="P73" s="92"/>
      <c r="Q73" s="93"/>
      <c r="R73" s="93"/>
      <c r="S73" s="93"/>
      <c r="T73" s="96"/>
      <c r="U73" s="498"/>
      <c r="V73" s="487">
        <f t="shared" si="74"/>
        <v>0</v>
      </c>
      <c r="W73" s="412"/>
      <c r="X73" s="93"/>
      <c r="Y73" s="96"/>
      <c r="Z73" s="96"/>
      <c r="AA73" s="96"/>
      <c r="AB73" s="97"/>
    </row>
    <row r="74" spans="1:29" s="18" customFormat="1" ht="15.75" hidden="1" thickBot="1" x14ac:dyDescent="0.3">
      <c r="A74" s="125" t="s">
        <v>212</v>
      </c>
      <c r="B74" s="114" t="s">
        <v>653</v>
      </c>
      <c r="C74" s="803" t="s">
        <v>867</v>
      </c>
      <c r="D74" s="804"/>
      <c r="E74" s="804"/>
      <c r="F74" s="366">
        <f t="shared" si="79"/>
        <v>0</v>
      </c>
      <c r="G74" s="366">
        <f t="shared" si="80"/>
        <v>0</v>
      </c>
      <c r="H74" s="366">
        <f t="shared" si="81"/>
        <v>0</v>
      </c>
      <c r="I74" s="366">
        <f t="shared" si="82"/>
        <v>0</v>
      </c>
      <c r="J74" s="520">
        <f t="shared" si="83"/>
        <v>0</v>
      </c>
      <c r="K74" s="520"/>
      <c r="L74" s="428">
        <f t="shared" si="84"/>
        <v>0</v>
      </c>
      <c r="M74" s="95"/>
      <c r="N74" s="93"/>
      <c r="O74" s="93"/>
      <c r="P74" s="92"/>
      <c r="Q74" s="93"/>
      <c r="R74" s="93"/>
      <c r="S74" s="93"/>
      <c r="T74" s="96"/>
      <c r="U74" s="498"/>
      <c r="V74" s="487">
        <f t="shared" si="74"/>
        <v>0</v>
      </c>
      <c r="W74" s="412"/>
      <c r="X74" s="93"/>
      <c r="Y74" s="96"/>
      <c r="Z74" s="96"/>
      <c r="AA74" s="96"/>
      <c r="AB74" s="97"/>
    </row>
    <row r="75" spans="1:29" s="18" customFormat="1" ht="15.75" hidden="1" thickBot="1" x14ac:dyDescent="0.3">
      <c r="A75" s="125" t="s">
        <v>213</v>
      </c>
      <c r="B75" s="90" t="s">
        <v>654</v>
      </c>
      <c r="C75" s="803" t="s">
        <v>868</v>
      </c>
      <c r="D75" s="804"/>
      <c r="E75" s="804"/>
      <c r="F75" s="366">
        <f t="shared" si="79"/>
        <v>0</v>
      </c>
      <c r="G75" s="366">
        <f t="shared" si="80"/>
        <v>0</v>
      </c>
      <c r="H75" s="366">
        <f t="shared" si="81"/>
        <v>0</v>
      </c>
      <c r="I75" s="366">
        <f t="shared" si="82"/>
        <v>0</v>
      </c>
      <c r="J75" s="520">
        <f t="shared" si="83"/>
        <v>0</v>
      </c>
      <c r="K75" s="520"/>
      <c r="L75" s="428">
        <f t="shared" si="84"/>
        <v>0</v>
      </c>
      <c r="M75" s="95"/>
      <c r="N75" s="93"/>
      <c r="O75" s="93"/>
      <c r="P75" s="92"/>
      <c r="Q75" s="93"/>
      <c r="R75" s="93"/>
      <c r="S75" s="93"/>
      <c r="T75" s="96"/>
      <c r="U75" s="498"/>
      <c r="V75" s="487">
        <f t="shared" si="74"/>
        <v>0</v>
      </c>
      <c r="W75" s="412"/>
      <c r="X75" s="93"/>
      <c r="Y75" s="96"/>
      <c r="Z75" s="96"/>
      <c r="AA75" s="96"/>
      <c r="AB75" s="97"/>
    </row>
    <row r="76" spans="1:29" s="18" customFormat="1" ht="15.75" hidden="1" thickBot="1" x14ac:dyDescent="0.3">
      <c r="A76" s="125" t="s">
        <v>214</v>
      </c>
      <c r="B76" s="114" t="s">
        <v>655</v>
      </c>
      <c r="C76" s="803" t="s">
        <v>215</v>
      </c>
      <c r="D76" s="804"/>
      <c r="E76" s="804"/>
      <c r="F76" s="366">
        <f t="shared" si="79"/>
        <v>0</v>
      </c>
      <c r="G76" s="366">
        <f t="shared" si="80"/>
        <v>0</v>
      </c>
      <c r="H76" s="366">
        <f t="shared" si="81"/>
        <v>0</v>
      </c>
      <c r="I76" s="366">
        <f t="shared" si="82"/>
        <v>0</v>
      </c>
      <c r="J76" s="520">
        <f t="shared" si="83"/>
        <v>0</v>
      </c>
      <c r="K76" s="520"/>
      <c r="L76" s="428">
        <f t="shared" si="84"/>
        <v>0</v>
      </c>
      <c r="M76" s="95"/>
      <c r="N76" s="93"/>
      <c r="O76" s="93"/>
      <c r="P76" s="92"/>
      <c r="Q76" s="93"/>
      <c r="R76" s="93"/>
      <c r="S76" s="93"/>
      <c r="T76" s="96"/>
      <c r="U76" s="498"/>
      <c r="V76" s="487">
        <f t="shared" si="74"/>
        <v>0</v>
      </c>
      <c r="W76" s="412"/>
      <c r="X76" s="93"/>
      <c r="Y76" s="96"/>
      <c r="Z76" s="96"/>
      <c r="AA76" s="96"/>
      <c r="AB76" s="97"/>
    </row>
    <row r="77" spans="1:29" s="18" customFormat="1" ht="15.75" hidden="1" thickBot="1" x14ac:dyDescent="0.3">
      <c r="A77" s="125" t="s">
        <v>216</v>
      </c>
      <c r="B77" s="90" t="s">
        <v>656</v>
      </c>
      <c r="C77" s="803" t="s">
        <v>217</v>
      </c>
      <c r="D77" s="804"/>
      <c r="E77" s="804"/>
      <c r="F77" s="366">
        <f t="shared" ref="F77:L77" si="85">F78+F79+F80</f>
        <v>0</v>
      </c>
      <c r="G77" s="366">
        <f t="shared" si="85"/>
        <v>0</v>
      </c>
      <c r="H77" s="366">
        <f t="shared" si="85"/>
        <v>0</v>
      </c>
      <c r="I77" s="366">
        <f t="shared" si="85"/>
        <v>0</v>
      </c>
      <c r="J77" s="520">
        <f t="shared" ref="J77:K77" si="86">J78+J79+J80</f>
        <v>0</v>
      </c>
      <c r="K77" s="520">
        <f t="shared" si="86"/>
        <v>0</v>
      </c>
      <c r="L77" s="428">
        <f t="shared" si="85"/>
        <v>0</v>
      </c>
      <c r="M77" s="95">
        <f t="shared" ref="M77:O77" si="87">M78+M79+M80</f>
        <v>0</v>
      </c>
      <c r="N77" s="93">
        <f t="shared" si="87"/>
        <v>0</v>
      </c>
      <c r="O77" s="93">
        <f t="shared" si="87"/>
        <v>0</v>
      </c>
      <c r="P77" s="92">
        <f t="shared" ref="P77:AB77" si="88">P78+P79+P80</f>
        <v>0</v>
      </c>
      <c r="Q77" s="93">
        <f t="shared" si="88"/>
        <v>0</v>
      </c>
      <c r="R77" s="93">
        <f t="shared" si="88"/>
        <v>0</v>
      </c>
      <c r="S77" s="93">
        <f t="shared" si="88"/>
        <v>0</v>
      </c>
      <c r="T77" s="96">
        <f t="shared" si="88"/>
        <v>0</v>
      </c>
      <c r="U77" s="498">
        <f t="shared" si="88"/>
        <v>0</v>
      </c>
      <c r="V77" s="487">
        <f t="shared" si="74"/>
        <v>0</v>
      </c>
      <c r="W77" s="412">
        <f t="shared" si="88"/>
        <v>0</v>
      </c>
      <c r="X77" s="93">
        <f t="shared" si="88"/>
        <v>0</v>
      </c>
      <c r="Y77" s="96">
        <f t="shared" si="88"/>
        <v>0</v>
      </c>
      <c r="Z77" s="96">
        <f t="shared" si="88"/>
        <v>0</v>
      </c>
      <c r="AA77" s="96">
        <f t="shared" si="88"/>
        <v>0</v>
      </c>
      <c r="AB77" s="97">
        <f t="shared" si="88"/>
        <v>0</v>
      </c>
    </row>
    <row r="78" spans="1:29" ht="15.75" hidden="1" thickBot="1" x14ac:dyDescent="0.3">
      <c r="B78" s="54"/>
      <c r="C78" s="2"/>
      <c r="D78" s="801" t="s">
        <v>343</v>
      </c>
      <c r="E78" s="801"/>
      <c r="F78" s="373">
        <f>SUM(O78:AA78)</f>
        <v>0</v>
      </c>
      <c r="G78" s="373">
        <f>SUM(O78:AA78)</f>
        <v>0</v>
      </c>
      <c r="H78" s="373">
        <f>SUM(O78:AA78)</f>
        <v>0</v>
      </c>
      <c r="I78" s="373">
        <f>SUM(O78:AA78)</f>
        <v>0</v>
      </c>
      <c r="J78" s="527">
        <f t="shared" ref="J78:J80" si="89">SUM(O78:AA78)</f>
        <v>0</v>
      </c>
      <c r="K78" s="527"/>
      <c r="L78" s="437">
        <f t="shared" ref="L78:L80" si="90">SUM(P78:AB78)</f>
        <v>0</v>
      </c>
      <c r="M78" s="42"/>
      <c r="N78" s="1"/>
      <c r="O78" s="1"/>
      <c r="P78" s="73"/>
      <c r="Q78" s="1"/>
      <c r="R78" s="1"/>
      <c r="S78" s="1"/>
      <c r="T78" s="79"/>
      <c r="U78" s="500"/>
      <c r="V78" s="489">
        <f t="shared" si="74"/>
        <v>0</v>
      </c>
      <c r="W78" s="414"/>
      <c r="X78" s="1"/>
      <c r="Y78" s="79"/>
      <c r="Z78" s="79"/>
      <c r="AA78" s="79"/>
      <c r="AB78" s="44"/>
      <c r="AC78" s="21"/>
    </row>
    <row r="79" spans="1:29" ht="15.75" hidden="1" thickBot="1" x14ac:dyDescent="0.3">
      <c r="B79" s="54"/>
      <c r="C79" s="2"/>
      <c r="D79" s="801" t="s">
        <v>344</v>
      </c>
      <c r="E79" s="801"/>
      <c r="F79" s="373">
        <f>SUM(O79:AA79)</f>
        <v>0</v>
      </c>
      <c r="G79" s="373">
        <f>SUM(O79:AA79)</f>
        <v>0</v>
      </c>
      <c r="H79" s="373">
        <f>SUM(O79:AA79)</f>
        <v>0</v>
      </c>
      <c r="I79" s="373">
        <f>SUM(O79:AA79)</f>
        <v>0</v>
      </c>
      <c r="J79" s="527">
        <f t="shared" si="89"/>
        <v>0</v>
      </c>
      <c r="K79" s="527"/>
      <c r="L79" s="437">
        <f t="shared" si="90"/>
        <v>0</v>
      </c>
      <c r="M79" s="42"/>
      <c r="N79" s="1"/>
      <c r="O79" s="1"/>
      <c r="P79" s="73"/>
      <c r="Q79" s="1"/>
      <c r="R79" s="1"/>
      <c r="S79" s="1"/>
      <c r="T79" s="79"/>
      <c r="U79" s="500"/>
      <c r="V79" s="489">
        <f t="shared" si="74"/>
        <v>0</v>
      </c>
      <c r="W79" s="414"/>
      <c r="X79" s="1"/>
      <c r="Y79" s="79"/>
      <c r="Z79" s="79"/>
      <c r="AA79" s="79"/>
      <c r="AB79" s="44"/>
    </row>
    <row r="80" spans="1:29" ht="15.75" hidden="1" thickBot="1" x14ac:dyDescent="0.3">
      <c r="B80" s="54"/>
      <c r="C80" s="2"/>
      <c r="D80" s="801" t="s">
        <v>345</v>
      </c>
      <c r="E80" s="801"/>
      <c r="F80" s="373">
        <f>SUM(O80:AA80)</f>
        <v>0</v>
      </c>
      <c r="G80" s="373">
        <f>SUM(O80:AA80)</f>
        <v>0</v>
      </c>
      <c r="H80" s="373">
        <f>SUM(O80:AA80)</f>
        <v>0</v>
      </c>
      <c r="I80" s="373">
        <f>SUM(O80:AA80)</f>
        <v>0</v>
      </c>
      <c r="J80" s="527">
        <f t="shared" si="89"/>
        <v>0</v>
      </c>
      <c r="K80" s="527"/>
      <c r="L80" s="437">
        <f t="shared" si="90"/>
        <v>0</v>
      </c>
      <c r="M80" s="42"/>
      <c r="N80" s="1"/>
      <c r="O80" s="1"/>
      <c r="P80" s="73"/>
      <c r="Q80" s="1"/>
      <c r="R80" s="1"/>
      <c r="S80" s="1"/>
      <c r="T80" s="79"/>
      <c r="U80" s="500"/>
      <c r="V80" s="489">
        <f t="shared" si="74"/>
        <v>0</v>
      </c>
      <c r="W80" s="414"/>
      <c r="X80" s="1"/>
      <c r="Y80" s="79"/>
      <c r="Z80" s="79"/>
      <c r="AA80" s="79"/>
      <c r="AB80" s="44"/>
    </row>
    <row r="81" spans="1:28" s="18" customFormat="1" ht="15.75" hidden="1" thickBot="1" x14ac:dyDescent="0.3">
      <c r="A81" s="125" t="s">
        <v>218</v>
      </c>
      <c r="B81" s="90" t="s">
        <v>657</v>
      </c>
      <c r="C81" s="803" t="s">
        <v>219</v>
      </c>
      <c r="D81" s="804"/>
      <c r="E81" s="804"/>
      <c r="F81" s="366">
        <f t="shared" ref="F81:L81" si="91">F82+F83+F84+F85</f>
        <v>0</v>
      </c>
      <c r="G81" s="366">
        <f t="shared" si="91"/>
        <v>0</v>
      </c>
      <c r="H81" s="366">
        <f t="shared" si="91"/>
        <v>0</v>
      </c>
      <c r="I81" s="366">
        <f t="shared" si="91"/>
        <v>0</v>
      </c>
      <c r="J81" s="520">
        <f t="shared" ref="J81:K81" si="92">J82+J83+J84+J85</f>
        <v>0</v>
      </c>
      <c r="K81" s="520">
        <f t="shared" si="92"/>
        <v>0</v>
      </c>
      <c r="L81" s="428">
        <f t="shared" si="91"/>
        <v>0</v>
      </c>
      <c r="M81" s="95">
        <f t="shared" ref="M81:O81" si="93">M82+M83+M84+M85</f>
        <v>0</v>
      </c>
      <c r="N81" s="93">
        <f t="shared" si="93"/>
        <v>0</v>
      </c>
      <c r="O81" s="93">
        <f t="shared" si="93"/>
        <v>0</v>
      </c>
      <c r="P81" s="92">
        <f t="shared" ref="P81:AB81" si="94">P82+P83+P84+P85</f>
        <v>0</v>
      </c>
      <c r="Q81" s="93">
        <f t="shared" si="94"/>
        <v>0</v>
      </c>
      <c r="R81" s="93">
        <f t="shared" si="94"/>
        <v>0</v>
      </c>
      <c r="S81" s="93">
        <f t="shared" si="94"/>
        <v>0</v>
      </c>
      <c r="T81" s="96">
        <f t="shared" si="94"/>
        <v>0</v>
      </c>
      <c r="U81" s="498">
        <f t="shared" si="94"/>
        <v>0</v>
      </c>
      <c r="V81" s="487">
        <f t="shared" si="74"/>
        <v>0</v>
      </c>
      <c r="W81" s="412">
        <f t="shared" si="94"/>
        <v>0</v>
      </c>
      <c r="X81" s="93">
        <f t="shared" si="94"/>
        <v>0</v>
      </c>
      <c r="Y81" s="96">
        <f t="shared" si="94"/>
        <v>0</v>
      </c>
      <c r="Z81" s="96">
        <f t="shared" si="94"/>
        <v>0</v>
      </c>
      <c r="AA81" s="96">
        <f t="shared" si="94"/>
        <v>0</v>
      </c>
      <c r="AB81" s="97">
        <f t="shared" si="94"/>
        <v>0</v>
      </c>
    </row>
    <row r="82" spans="1:28" ht="15.75" hidden="1" thickBot="1" x14ac:dyDescent="0.3">
      <c r="B82" s="54"/>
      <c r="C82" s="2"/>
      <c r="D82" s="801" t="s">
        <v>835</v>
      </c>
      <c r="E82" s="801"/>
      <c r="F82" s="373">
        <f>SUM(O82:AA82)</f>
        <v>0</v>
      </c>
      <c r="G82" s="373">
        <f>SUM(O82:AA82)</f>
        <v>0</v>
      </c>
      <c r="H82" s="373">
        <f>SUM(O82:AA82)</f>
        <v>0</v>
      </c>
      <c r="I82" s="373">
        <f>SUM(O82:AA82)</f>
        <v>0</v>
      </c>
      <c r="J82" s="527">
        <f t="shared" ref="J82:J85" si="95">SUM(O82:AA82)</f>
        <v>0</v>
      </c>
      <c r="K82" s="527"/>
      <c r="L82" s="437">
        <f t="shared" ref="L82:L85" si="96">SUM(P82:AB82)</f>
        <v>0</v>
      </c>
      <c r="M82" s="42"/>
      <c r="N82" s="1"/>
      <c r="O82" s="1"/>
      <c r="P82" s="73"/>
      <c r="Q82" s="1"/>
      <c r="R82" s="1"/>
      <c r="S82" s="1"/>
      <c r="T82" s="79"/>
      <c r="U82" s="500"/>
      <c r="V82" s="489">
        <f t="shared" si="74"/>
        <v>0</v>
      </c>
      <c r="W82" s="414"/>
      <c r="X82" s="1"/>
      <c r="Y82" s="79"/>
      <c r="Z82" s="79"/>
      <c r="AA82" s="79"/>
      <c r="AB82" s="44"/>
    </row>
    <row r="83" spans="1:28" ht="15.75" hidden="1" thickBot="1" x14ac:dyDescent="0.3">
      <c r="B83" s="54"/>
      <c r="C83" s="2"/>
      <c r="D83" s="801" t="s">
        <v>346</v>
      </c>
      <c r="E83" s="801"/>
      <c r="F83" s="373">
        <f>SUM(O83:AA83)</f>
        <v>0</v>
      </c>
      <c r="G83" s="373">
        <f>SUM(O83:AA83)</f>
        <v>0</v>
      </c>
      <c r="H83" s="373">
        <f>SUM(O83:AA83)</f>
        <v>0</v>
      </c>
      <c r="I83" s="373">
        <f>SUM(O83:AA83)</f>
        <v>0</v>
      </c>
      <c r="J83" s="527">
        <f t="shared" si="95"/>
        <v>0</v>
      </c>
      <c r="K83" s="527"/>
      <c r="L83" s="437">
        <f t="shared" si="96"/>
        <v>0</v>
      </c>
      <c r="M83" s="42"/>
      <c r="N83" s="1"/>
      <c r="O83" s="1"/>
      <c r="P83" s="73"/>
      <c r="Q83" s="1"/>
      <c r="R83" s="1"/>
      <c r="S83" s="1"/>
      <c r="T83" s="79"/>
      <c r="U83" s="500"/>
      <c r="V83" s="489">
        <f t="shared" si="74"/>
        <v>0</v>
      </c>
      <c r="W83" s="414"/>
      <c r="X83" s="1"/>
      <c r="Y83" s="79"/>
      <c r="Z83" s="79"/>
      <c r="AA83" s="79"/>
      <c r="AB83" s="44"/>
    </row>
    <row r="84" spans="1:28" ht="15.75" hidden="1" thickBot="1" x14ac:dyDescent="0.3">
      <c r="B84" s="54"/>
      <c r="C84" s="2"/>
      <c r="D84" s="801" t="s">
        <v>836</v>
      </c>
      <c r="E84" s="801"/>
      <c r="F84" s="373">
        <f>SUM(O84:AA84)</f>
        <v>0</v>
      </c>
      <c r="G84" s="373">
        <f>SUM(O84:AA84)</f>
        <v>0</v>
      </c>
      <c r="H84" s="373">
        <f>SUM(O84:AA84)</f>
        <v>0</v>
      </c>
      <c r="I84" s="373">
        <f>SUM(O84:AA84)</f>
        <v>0</v>
      </c>
      <c r="J84" s="527">
        <f t="shared" si="95"/>
        <v>0</v>
      </c>
      <c r="K84" s="527"/>
      <c r="L84" s="437">
        <f t="shared" si="96"/>
        <v>0</v>
      </c>
      <c r="M84" s="42"/>
      <c r="N84" s="1"/>
      <c r="O84" s="1"/>
      <c r="P84" s="73"/>
      <c r="Q84" s="1"/>
      <c r="R84" s="1"/>
      <c r="S84" s="1"/>
      <c r="T84" s="79"/>
      <c r="U84" s="500"/>
      <c r="V84" s="489">
        <f t="shared" si="74"/>
        <v>0</v>
      </c>
      <c r="W84" s="414"/>
      <c r="X84" s="1"/>
      <c r="Y84" s="79"/>
      <c r="Z84" s="79"/>
      <c r="AA84" s="79"/>
      <c r="AB84" s="44"/>
    </row>
    <row r="85" spans="1:28" ht="15.75" hidden="1" thickBot="1" x14ac:dyDescent="0.3">
      <c r="B85" s="54"/>
      <c r="C85" s="2"/>
      <c r="D85" s="801" t="s">
        <v>834</v>
      </c>
      <c r="E85" s="801"/>
      <c r="F85" s="373">
        <f>SUM(O85:AA85)</f>
        <v>0</v>
      </c>
      <c r="G85" s="373">
        <f>SUM(O85:AA85)</f>
        <v>0</v>
      </c>
      <c r="H85" s="373">
        <f>SUM(O85:AA85)</f>
        <v>0</v>
      </c>
      <c r="I85" s="373">
        <f>SUM(O85:AA85)</f>
        <v>0</v>
      </c>
      <c r="J85" s="527">
        <f t="shared" si="95"/>
        <v>0</v>
      </c>
      <c r="K85" s="527"/>
      <c r="L85" s="437">
        <f t="shared" si="96"/>
        <v>0</v>
      </c>
      <c r="M85" s="42"/>
      <c r="N85" s="1"/>
      <c r="O85" s="1"/>
      <c r="P85" s="73"/>
      <c r="Q85" s="1"/>
      <c r="R85" s="1"/>
      <c r="S85" s="1"/>
      <c r="T85" s="79"/>
      <c r="U85" s="500"/>
      <c r="V85" s="489">
        <f t="shared" si="74"/>
        <v>0</v>
      </c>
      <c r="W85" s="414"/>
      <c r="X85" s="1"/>
      <c r="Y85" s="79"/>
      <c r="Z85" s="79"/>
      <c r="AA85" s="79"/>
      <c r="AB85" s="44"/>
    </row>
    <row r="86" spans="1:28" ht="15.75" thickBot="1" x14ac:dyDescent="0.3">
      <c r="B86" s="98" t="s">
        <v>220</v>
      </c>
      <c r="C86" s="807" t="s">
        <v>221</v>
      </c>
      <c r="D86" s="808"/>
      <c r="E86" s="808"/>
      <c r="F86" s="369">
        <f t="shared" ref="F86:L86" si="97">F87+F90+F94+F95+F106+F117+F128+F131+F143+F144+F145+F146+F157</f>
        <v>16000</v>
      </c>
      <c r="G86" s="369">
        <f t="shared" si="97"/>
        <v>16000</v>
      </c>
      <c r="H86" s="369">
        <f t="shared" si="97"/>
        <v>16000</v>
      </c>
      <c r="I86" s="369">
        <f t="shared" si="97"/>
        <v>16000</v>
      </c>
      <c r="J86" s="523">
        <f t="shared" ref="J86:K86" si="98">J87+J90+J94+J95+J106+J117+J128+J131+J143+J144+J145+J146+J157</f>
        <v>16000</v>
      </c>
      <c r="K86" s="523">
        <f t="shared" si="98"/>
        <v>17000</v>
      </c>
      <c r="L86" s="431">
        <f t="shared" si="97"/>
        <v>17000</v>
      </c>
      <c r="M86" s="87">
        <f t="shared" ref="M86:O86" si="99">M87+M90+M94+M95+M106+M117+M128+M131+M143+M144+M145+M146+M157</f>
        <v>0</v>
      </c>
      <c r="N86" s="85">
        <f t="shared" si="99"/>
        <v>0</v>
      </c>
      <c r="O86" s="85">
        <f t="shared" si="99"/>
        <v>17000</v>
      </c>
      <c r="P86" s="84">
        <f t="shared" ref="P86:AB86" si="100">P87+P90+P94+P95+P106+P117+P128+P131+P143+P144+P145+P146+P157</f>
        <v>0</v>
      </c>
      <c r="Q86" s="85">
        <f t="shared" si="100"/>
        <v>0</v>
      </c>
      <c r="R86" s="85">
        <f t="shared" si="100"/>
        <v>0</v>
      </c>
      <c r="S86" s="85">
        <f t="shared" si="100"/>
        <v>0</v>
      </c>
      <c r="T86" s="88">
        <f t="shared" si="100"/>
        <v>0</v>
      </c>
      <c r="U86" s="495">
        <f t="shared" si="100"/>
        <v>0</v>
      </c>
      <c r="V86" s="484">
        <f t="shared" si="74"/>
        <v>0</v>
      </c>
      <c r="W86" s="409">
        <f t="shared" si="100"/>
        <v>0</v>
      </c>
      <c r="X86" s="85">
        <f t="shared" si="100"/>
        <v>0</v>
      </c>
      <c r="Y86" s="88">
        <f t="shared" si="100"/>
        <v>0</v>
      </c>
      <c r="Z86" s="88">
        <f t="shared" si="100"/>
        <v>0</v>
      </c>
      <c r="AA86" s="88">
        <f t="shared" si="100"/>
        <v>0</v>
      </c>
      <c r="AB86" s="89">
        <f t="shared" si="100"/>
        <v>17000</v>
      </c>
    </row>
    <row r="87" spans="1:28" s="41" customFormat="1" hidden="1" x14ac:dyDescent="0.25">
      <c r="A87" s="125" t="s">
        <v>222</v>
      </c>
      <c r="B87" s="123" t="s">
        <v>658</v>
      </c>
      <c r="C87" s="809" t="s">
        <v>223</v>
      </c>
      <c r="D87" s="810"/>
      <c r="E87" s="810"/>
      <c r="F87" s="374">
        <f t="shared" ref="F87:L87" si="101">F88+F89</f>
        <v>0</v>
      </c>
      <c r="G87" s="374">
        <f t="shared" si="101"/>
        <v>0</v>
      </c>
      <c r="H87" s="374">
        <f t="shared" si="101"/>
        <v>0</v>
      </c>
      <c r="I87" s="374">
        <f t="shared" si="101"/>
        <v>0</v>
      </c>
      <c r="J87" s="528">
        <f t="shared" ref="J87:K87" si="102">J88+J89</f>
        <v>0</v>
      </c>
      <c r="K87" s="528">
        <f t="shared" si="102"/>
        <v>0</v>
      </c>
      <c r="L87" s="438">
        <f t="shared" si="101"/>
        <v>0</v>
      </c>
      <c r="M87" s="130">
        <f t="shared" ref="M87:O87" si="103">M88+M89</f>
        <v>0</v>
      </c>
      <c r="N87" s="131">
        <f t="shared" si="103"/>
        <v>0</v>
      </c>
      <c r="O87" s="131">
        <f t="shared" si="103"/>
        <v>0</v>
      </c>
      <c r="P87" s="163">
        <f t="shared" ref="P87:AB87" si="104">P88+P89</f>
        <v>0</v>
      </c>
      <c r="Q87" s="131">
        <f t="shared" si="104"/>
        <v>0</v>
      </c>
      <c r="R87" s="131">
        <f t="shared" si="104"/>
        <v>0</v>
      </c>
      <c r="S87" s="131">
        <f t="shared" si="104"/>
        <v>0</v>
      </c>
      <c r="T87" s="132">
        <f t="shared" si="104"/>
        <v>0</v>
      </c>
      <c r="U87" s="501">
        <f t="shared" si="104"/>
        <v>0</v>
      </c>
      <c r="V87" s="490">
        <f t="shared" si="74"/>
        <v>0</v>
      </c>
      <c r="W87" s="415">
        <f t="shared" si="104"/>
        <v>0</v>
      </c>
      <c r="X87" s="131">
        <f t="shared" si="104"/>
        <v>0</v>
      </c>
      <c r="Y87" s="132">
        <f t="shared" si="104"/>
        <v>0</v>
      </c>
      <c r="Z87" s="132">
        <f t="shared" si="104"/>
        <v>0</v>
      </c>
      <c r="AA87" s="132">
        <f t="shared" si="104"/>
        <v>0</v>
      </c>
      <c r="AB87" s="133">
        <f t="shared" si="104"/>
        <v>0</v>
      </c>
    </row>
    <row r="88" spans="1:28" hidden="1" x14ac:dyDescent="0.25">
      <c r="B88" s="54"/>
      <c r="C88" s="2"/>
      <c r="D88" s="801" t="s">
        <v>347</v>
      </c>
      <c r="E88" s="801"/>
      <c r="F88" s="373">
        <f>SUM(O88:AA88)</f>
        <v>0</v>
      </c>
      <c r="G88" s="373">
        <f>SUM(O88:AA88)</f>
        <v>0</v>
      </c>
      <c r="H88" s="373">
        <f>SUM(O88:AA88)</f>
        <v>0</v>
      </c>
      <c r="I88" s="373">
        <f>SUM(O88:AA88)</f>
        <v>0</v>
      </c>
      <c r="J88" s="527">
        <f>SUM(O88:AA88)</f>
        <v>0</v>
      </c>
      <c r="K88" s="527"/>
      <c r="L88" s="437">
        <f t="shared" ref="L88:L89" si="105">SUM(P88:AB88)</f>
        <v>0</v>
      </c>
      <c r="M88" s="42"/>
      <c r="N88" s="1"/>
      <c r="O88" s="1"/>
      <c r="P88" s="73"/>
      <c r="Q88" s="1"/>
      <c r="R88" s="1"/>
      <c r="S88" s="1"/>
      <c r="T88" s="79"/>
      <c r="U88" s="500"/>
      <c r="V88" s="489">
        <f t="shared" si="74"/>
        <v>0</v>
      </c>
      <c r="W88" s="414"/>
      <c r="X88" s="1"/>
      <c r="Y88" s="79"/>
      <c r="Z88" s="79"/>
      <c r="AA88" s="79"/>
      <c r="AB88" s="44"/>
    </row>
    <row r="89" spans="1:28" hidden="1" x14ac:dyDescent="0.25">
      <c r="B89" s="54"/>
      <c r="C89" s="2"/>
      <c r="D89" s="801" t="s">
        <v>348</v>
      </c>
      <c r="E89" s="801"/>
      <c r="F89" s="373">
        <f>SUM(O89:AA89)</f>
        <v>0</v>
      </c>
      <c r="G89" s="373">
        <f>SUM(O89:AA89)</f>
        <v>0</v>
      </c>
      <c r="H89" s="373">
        <f>SUM(O89:AA89)</f>
        <v>0</v>
      </c>
      <c r="I89" s="373">
        <f>SUM(O89:AA89)</f>
        <v>0</v>
      </c>
      <c r="J89" s="527">
        <f>SUM(O89:AA89)</f>
        <v>0</v>
      </c>
      <c r="K89" s="527"/>
      <c r="L89" s="437">
        <f t="shared" si="105"/>
        <v>0</v>
      </c>
      <c r="M89" s="42"/>
      <c r="N89" s="1"/>
      <c r="O89" s="1"/>
      <c r="P89" s="73"/>
      <c r="Q89" s="1"/>
      <c r="R89" s="1"/>
      <c r="S89" s="1"/>
      <c r="T89" s="79"/>
      <c r="U89" s="500"/>
      <c r="V89" s="489">
        <f t="shared" si="74"/>
        <v>0</v>
      </c>
      <c r="W89" s="414"/>
      <c r="X89" s="1"/>
      <c r="Y89" s="79"/>
      <c r="Z89" s="79"/>
      <c r="AA89" s="79"/>
      <c r="AB89" s="44"/>
    </row>
    <row r="90" spans="1:28" hidden="1" x14ac:dyDescent="0.25">
      <c r="B90" s="123" t="s">
        <v>837</v>
      </c>
      <c r="C90" s="809" t="s">
        <v>838</v>
      </c>
      <c r="D90" s="810"/>
      <c r="E90" s="810"/>
      <c r="F90" s="374">
        <f t="shared" ref="F90:L90" si="106">F91+F92+F93</f>
        <v>0</v>
      </c>
      <c r="G90" s="374">
        <f t="shared" si="106"/>
        <v>0</v>
      </c>
      <c r="H90" s="374">
        <f t="shared" si="106"/>
        <v>0</v>
      </c>
      <c r="I90" s="374">
        <f t="shared" si="106"/>
        <v>0</v>
      </c>
      <c r="J90" s="528">
        <f t="shared" ref="J90:K90" si="107">J91+J92+J93</f>
        <v>0</v>
      </c>
      <c r="K90" s="528">
        <f t="shared" si="107"/>
        <v>0</v>
      </c>
      <c r="L90" s="438">
        <f t="shared" si="106"/>
        <v>0</v>
      </c>
      <c r="M90" s="130">
        <f t="shared" ref="M90:O90" si="108">M91+M92+M93</f>
        <v>0</v>
      </c>
      <c r="N90" s="131">
        <f t="shared" si="108"/>
        <v>0</v>
      </c>
      <c r="O90" s="131">
        <f t="shared" si="108"/>
        <v>0</v>
      </c>
      <c r="P90" s="163">
        <f t="shared" ref="P90:AB90" si="109">P91+P92+P93</f>
        <v>0</v>
      </c>
      <c r="Q90" s="131">
        <f t="shared" si="109"/>
        <v>0</v>
      </c>
      <c r="R90" s="131">
        <f t="shared" si="109"/>
        <v>0</v>
      </c>
      <c r="S90" s="131">
        <f t="shared" si="109"/>
        <v>0</v>
      </c>
      <c r="T90" s="132">
        <f t="shared" si="109"/>
        <v>0</v>
      </c>
      <c r="U90" s="501">
        <f t="shared" si="109"/>
        <v>0</v>
      </c>
      <c r="V90" s="490">
        <f t="shared" si="74"/>
        <v>0</v>
      </c>
      <c r="W90" s="415">
        <f t="shared" si="109"/>
        <v>0</v>
      </c>
      <c r="X90" s="131">
        <f t="shared" si="109"/>
        <v>0</v>
      </c>
      <c r="Y90" s="132">
        <f t="shared" si="109"/>
        <v>0</v>
      </c>
      <c r="Z90" s="132">
        <f t="shared" si="109"/>
        <v>0</v>
      </c>
      <c r="AA90" s="132">
        <f t="shared" si="109"/>
        <v>0</v>
      </c>
      <c r="AB90" s="133">
        <f t="shared" si="109"/>
        <v>0</v>
      </c>
    </row>
    <row r="91" spans="1:28" s="189" customFormat="1" hidden="1" x14ac:dyDescent="0.25">
      <c r="A91" s="125" t="s">
        <v>869</v>
      </c>
      <c r="B91" s="169" t="s">
        <v>870</v>
      </c>
      <c r="C91" s="182"/>
      <c r="D91" s="233" t="s">
        <v>955</v>
      </c>
      <c r="E91" s="258"/>
      <c r="F91" s="365">
        <f>SUM(O91:AA91)</f>
        <v>0</v>
      </c>
      <c r="G91" s="365">
        <f>SUM(O91:AA91)</f>
        <v>0</v>
      </c>
      <c r="H91" s="365">
        <f>SUM(O91:AA91)</f>
        <v>0</v>
      </c>
      <c r="I91" s="365">
        <f>SUM(O91:AA91)</f>
        <v>0</v>
      </c>
      <c r="J91" s="519">
        <f t="shared" ref="J91:J94" si="110">SUM(O91:AA91)</f>
        <v>0</v>
      </c>
      <c r="K91" s="519"/>
      <c r="L91" s="427">
        <f t="shared" ref="L91:L94" si="111">SUM(P91:AB91)</f>
        <v>0</v>
      </c>
      <c r="M91" s="172"/>
      <c r="N91" s="173"/>
      <c r="O91" s="173"/>
      <c r="P91" s="179"/>
      <c r="Q91" s="173"/>
      <c r="R91" s="173"/>
      <c r="S91" s="173"/>
      <c r="T91" s="174"/>
      <c r="U91" s="497"/>
      <c r="V91" s="486">
        <f t="shared" si="74"/>
        <v>0</v>
      </c>
      <c r="W91" s="411"/>
      <c r="X91" s="173"/>
      <c r="Y91" s="174"/>
      <c r="Z91" s="174"/>
      <c r="AA91" s="174"/>
      <c r="AB91" s="175"/>
    </row>
    <row r="92" spans="1:28" s="189" customFormat="1" hidden="1" x14ac:dyDescent="0.25">
      <c r="A92" s="125" t="s">
        <v>224</v>
      </c>
      <c r="B92" s="169" t="s">
        <v>659</v>
      </c>
      <c r="C92" s="182"/>
      <c r="D92" s="233" t="s">
        <v>225</v>
      </c>
      <c r="E92" s="258"/>
      <c r="F92" s="365">
        <f>SUM(O92:AA92)</f>
        <v>0</v>
      </c>
      <c r="G92" s="365">
        <f>SUM(O92:AA92)</f>
        <v>0</v>
      </c>
      <c r="H92" s="365">
        <f>SUM(O92:AA92)</f>
        <v>0</v>
      </c>
      <c r="I92" s="365">
        <f>SUM(O92:AA92)</f>
        <v>0</v>
      </c>
      <c r="J92" s="519">
        <f t="shared" si="110"/>
        <v>0</v>
      </c>
      <c r="K92" s="519"/>
      <c r="L92" s="427">
        <f t="shared" si="111"/>
        <v>0</v>
      </c>
      <c r="M92" s="172"/>
      <c r="N92" s="173"/>
      <c r="O92" s="173"/>
      <c r="P92" s="179"/>
      <c r="Q92" s="173"/>
      <c r="R92" s="173"/>
      <c r="S92" s="173"/>
      <c r="T92" s="174"/>
      <c r="U92" s="497"/>
      <c r="V92" s="486">
        <f t="shared" si="74"/>
        <v>0</v>
      </c>
      <c r="W92" s="411"/>
      <c r="X92" s="173"/>
      <c r="Y92" s="174"/>
      <c r="Z92" s="174"/>
      <c r="AA92" s="174"/>
      <c r="AB92" s="175"/>
    </row>
    <row r="93" spans="1:28" s="189" customFormat="1" hidden="1" x14ac:dyDescent="0.25">
      <c r="A93" s="125" t="s">
        <v>226</v>
      </c>
      <c r="B93" s="169" t="s">
        <v>660</v>
      </c>
      <c r="C93" s="182"/>
      <c r="D93" s="233" t="s">
        <v>227</v>
      </c>
      <c r="E93" s="258"/>
      <c r="F93" s="365">
        <f>SUM(O93:AA93)</f>
        <v>0</v>
      </c>
      <c r="G93" s="365">
        <f>SUM(O93:AA93)</f>
        <v>0</v>
      </c>
      <c r="H93" s="365">
        <f>SUM(O93:AA93)</f>
        <v>0</v>
      </c>
      <c r="I93" s="365">
        <f>SUM(O93:AA93)</f>
        <v>0</v>
      </c>
      <c r="J93" s="519">
        <f t="shared" si="110"/>
        <v>0</v>
      </c>
      <c r="K93" s="519"/>
      <c r="L93" s="427">
        <f t="shared" si="111"/>
        <v>0</v>
      </c>
      <c r="M93" s="172"/>
      <c r="N93" s="173"/>
      <c r="O93" s="173"/>
      <c r="P93" s="179"/>
      <c r="Q93" s="173"/>
      <c r="R93" s="173"/>
      <c r="S93" s="173"/>
      <c r="T93" s="174"/>
      <c r="U93" s="497"/>
      <c r="V93" s="486">
        <f t="shared" si="74"/>
        <v>0</v>
      </c>
      <c r="W93" s="411"/>
      <c r="X93" s="173"/>
      <c r="Y93" s="174"/>
      <c r="Z93" s="174"/>
      <c r="AA93" s="174"/>
      <c r="AB93" s="175"/>
    </row>
    <row r="94" spans="1:28" s="41" customFormat="1" ht="27.75" hidden="1" customHeight="1" x14ac:dyDescent="0.25">
      <c r="A94" s="125" t="s">
        <v>228</v>
      </c>
      <c r="B94" s="106" t="s">
        <v>661</v>
      </c>
      <c r="C94" s="853" t="s">
        <v>353</v>
      </c>
      <c r="D94" s="854"/>
      <c r="E94" s="854"/>
      <c r="F94" s="375">
        <f>SUM(O94:AA94)</f>
        <v>0</v>
      </c>
      <c r="G94" s="375">
        <f>SUM(O94:AA94)</f>
        <v>0</v>
      </c>
      <c r="H94" s="375">
        <f>SUM(O94:AA94)</f>
        <v>0</v>
      </c>
      <c r="I94" s="375">
        <f>SUM(O94:AA94)</f>
        <v>0</v>
      </c>
      <c r="J94" s="529">
        <f t="shared" si="110"/>
        <v>0</v>
      </c>
      <c r="K94" s="529"/>
      <c r="L94" s="439">
        <f t="shared" si="111"/>
        <v>0</v>
      </c>
      <c r="M94" s="111"/>
      <c r="N94" s="109"/>
      <c r="O94" s="109"/>
      <c r="P94" s="108"/>
      <c r="Q94" s="109"/>
      <c r="R94" s="109"/>
      <c r="S94" s="109"/>
      <c r="T94" s="112"/>
      <c r="U94" s="502"/>
      <c r="V94" s="491">
        <f t="shared" si="74"/>
        <v>0</v>
      </c>
      <c r="W94" s="416"/>
      <c r="X94" s="109"/>
      <c r="Y94" s="112"/>
      <c r="Z94" s="112"/>
      <c r="AA94" s="112"/>
      <c r="AB94" s="113"/>
    </row>
    <row r="95" spans="1:28" s="41" customFormat="1" hidden="1" x14ac:dyDescent="0.25">
      <c r="A95" s="125" t="s">
        <v>229</v>
      </c>
      <c r="B95" s="106" t="s">
        <v>662</v>
      </c>
      <c r="C95" s="853" t="s">
        <v>804</v>
      </c>
      <c r="D95" s="854"/>
      <c r="E95" s="854"/>
      <c r="F95" s="375">
        <f t="shared" ref="F95:L95" si="112">F96+F97+F98+F99+F100+F101+F102+F103+F104+F105</f>
        <v>0</v>
      </c>
      <c r="G95" s="375">
        <f t="shared" si="112"/>
        <v>0</v>
      </c>
      <c r="H95" s="375">
        <f t="shared" si="112"/>
        <v>0</v>
      </c>
      <c r="I95" s="375">
        <f t="shared" si="112"/>
        <v>0</v>
      </c>
      <c r="J95" s="529">
        <f t="shared" ref="J95:K95" si="113">J96+J97+J98+J99+J100+J101+J102+J103+J104+J105</f>
        <v>0</v>
      </c>
      <c r="K95" s="529">
        <f t="shared" si="113"/>
        <v>0</v>
      </c>
      <c r="L95" s="439">
        <f t="shared" si="112"/>
        <v>0</v>
      </c>
      <c r="M95" s="111">
        <f t="shared" ref="M95:O95" si="114">M96+M97+M98+M99+M100+M101+M102+M103+M104+M105</f>
        <v>0</v>
      </c>
      <c r="N95" s="109">
        <f t="shared" si="114"/>
        <v>0</v>
      </c>
      <c r="O95" s="109">
        <f t="shared" si="114"/>
        <v>0</v>
      </c>
      <c r="P95" s="108">
        <f t="shared" ref="P95:AB95" si="115">P96+P97+P98+P99+P100+P101+P102+P103+P104+P105</f>
        <v>0</v>
      </c>
      <c r="Q95" s="109">
        <f t="shared" si="115"/>
        <v>0</v>
      </c>
      <c r="R95" s="109">
        <f t="shared" si="115"/>
        <v>0</v>
      </c>
      <c r="S95" s="109">
        <f t="shared" si="115"/>
        <v>0</v>
      </c>
      <c r="T95" s="112">
        <f t="shared" si="115"/>
        <v>0</v>
      </c>
      <c r="U95" s="502">
        <f t="shared" si="115"/>
        <v>0</v>
      </c>
      <c r="V95" s="491">
        <f t="shared" si="74"/>
        <v>0</v>
      </c>
      <c r="W95" s="416">
        <f t="shared" si="115"/>
        <v>0</v>
      </c>
      <c r="X95" s="109">
        <f t="shared" si="115"/>
        <v>0</v>
      </c>
      <c r="Y95" s="112">
        <f t="shared" si="115"/>
        <v>0</v>
      </c>
      <c r="Z95" s="112">
        <f t="shared" si="115"/>
        <v>0</v>
      </c>
      <c r="AA95" s="112">
        <f t="shared" si="115"/>
        <v>0</v>
      </c>
      <c r="AB95" s="113">
        <f t="shared" si="115"/>
        <v>0</v>
      </c>
    </row>
    <row r="96" spans="1:28" hidden="1" x14ac:dyDescent="0.25">
      <c r="B96" s="54"/>
      <c r="C96" s="2"/>
      <c r="D96" s="801" t="s">
        <v>370</v>
      </c>
      <c r="E96" s="801"/>
      <c r="F96" s="373">
        <f t="shared" ref="F96:F105" si="116">SUM(O96:AA96)</f>
        <v>0</v>
      </c>
      <c r="G96" s="373">
        <f t="shared" ref="G96:G105" si="117">SUM(O96:AA96)</f>
        <v>0</v>
      </c>
      <c r="H96" s="373">
        <f t="shared" ref="H96:H105" si="118">SUM(O96:AA96)</f>
        <v>0</v>
      </c>
      <c r="I96" s="373">
        <f t="shared" ref="I96:I105" si="119">SUM(O96:AA96)</f>
        <v>0</v>
      </c>
      <c r="J96" s="527">
        <f t="shared" ref="J96:J105" si="120">SUM(O96:AA96)</f>
        <v>0</v>
      </c>
      <c r="K96" s="527"/>
      <c r="L96" s="437">
        <f t="shared" ref="L96:L105" si="121">SUM(P96:AB96)</f>
        <v>0</v>
      </c>
      <c r="M96" s="42"/>
      <c r="N96" s="1"/>
      <c r="O96" s="1"/>
      <c r="P96" s="73"/>
      <c r="Q96" s="1"/>
      <c r="R96" s="1"/>
      <c r="S96" s="1"/>
      <c r="T96" s="79"/>
      <c r="U96" s="500"/>
      <c r="V96" s="489">
        <f t="shared" si="74"/>
        <v>0</v>
      </c>
      <c r="W96" s="414"/>
      <c r="X96" s="1"/>
      <c r="Y96" s="79"/>
      <c r="Z96" s="79"/>
      <c r="AA96" s="79"/>
      <c r="AB96" s="44"/>
    </row>
    <row r="97" spans="1:28" hidden="1" x14ac:dyDescent="0.25">
      <c r="B97" s="54"/>
      <c r="C97" s="2"/>
      <c r="D97" s="801" t="s">
        <v>506</v>
      </c>
      <c r="E97" s="801"/>
      <c r="F97" s="373">
        <f t="shared" si="116"/>
        <v>0</v>
      </c>
      <c r="G97" s="373">
        <f t="shared" si="117"/>
        <v>0</v>
      </c>
      <c r="H97" s="373">
        <f t="shared" si="118"/>
        <v>0</v>
      </c>
      <c r="I97" s="373">
        <f t="shared" si="119"/>
        <v>0</v>
      </c>
      <c r="J97" s="527">
        <f t="shared" si="120"/>
        <v>0</v>
      </c>
      <c r="K97" s="527"/>
      <c r="L97" s="437">
        <f t="shared" si="121"/>
        <v>0</v>
      </c>
      <c r="M97" s="42"/>
      <c r="N97" s="1"/>
      <c r="O97" s="1"/>
      <c r="P97" s="73"/>
      <c r="Q97" s="1"/>
      <c r="R97" s="1"/>
      <c r="S97" s="1"/>
      <c r="T97" s="79"/>
      <c r="U97" s="500"/>
      <c r="V97" s="489">
        <f t="shared" si="74"/>
        <v>0</v>
      </c>
      <c r="W97" s="414"/>
      <c r="X97" s="1"/>
      <c r="Y97" s="79"/>
      <c r="Z97" s="79"/>
      <c r="AA97" s="79"/>
      <c r="AB97" s="44"/>
    </row>
    <row r="98" spans="1:28" hidden="1" x14ac:dyDescent="0.25">
      <c r="B98" s="54"/>
      <c r="C98" s="2"/>
      <c r="D98" s="801" t="s">
        <v>507</v>
      </c>
      <c r="E98" s="801"/>
      <c r="F98" s="373">
        <f t="shared" si="116"/>
        <v>0</v>
      </c>
      <c r="G98" s="373">
        <f t="shared" si="117"/>
        <v>0</v>
      </c>
      <c r="H98" s="373">
        <f t="shared" si="118"/>
        <v>0</v>
      </c>
      <c r="I98" s="373">
        <f t="shared" si="119"/>
        <v>0</v>
      </c>
      <c r="J98" s="527">
        <f t="shared" si="120"/>
        <v>0</v>
      </c>
      <c r="K98" s="527"/>
      <c r="L98" s="437">
        <f t="shared" si="121"/>
        <v>0</v>
      </c>
      <c r="M98" s="42"/>
      <c r="N98" s="1"/>
      <c r="O98" s="1"/>
      <c r="P98" s="73"/>
      <c r="Q98" s="1"/>
      <c r="R98" s="1"/>
      <c r="S98" s="1"/>
      <c r="T98" s="79"/>
      <c r="U98" s="500"/>
      <c r="V98" s="489">
        <f t="shared" si="74"/>
        <v>0</v>
      </c>
      <c r="W98" s="414"/>
      <c r="X98" s="1"/>
      <c r="Y98" s="79"/>
      <c r="Z98" s="79"/>
      <c r="AA98" s="79"/>
      <c r="AB98" s="44"/>
    </row>
    <row r="99" spans="1:28" hidden="1" x14ac:dyDescent="0.25">
      <c r="B99" s="54"/>
      <c r="C99" s="2"/>
      <c r="D99" s="801" t="s">
        <v>508</v>
      </c>
      <c r="E99" s="801"/>
      <c r="F99" s="373">
        <f t="shared" si="116"/>
        <v>0</v>
      </c>
      <c r="G99" s="373">
        <f t="shared" si="117"/>
        <v>0</v>
      </c>
      <c r="H99" s="373">
        <f t="shared" si="118"/>
        <v>0</v>
      </c>
      <c r="I99" s="373">
        <f t="shared" si="119"/>
        <v>0</v>
      </c>
      <c r="J99" s="527">
        <f t="shared" si="120"/>
        <v>0</v>
      </c>
      <c r="K99" s="527"/>
      <c r="L99" s="437">
        <f t="shared" si="121"/>
        <v>0</v>
      </c>
      <c r="M99" s="42"/>
      <c r="N99" s="1"/>
      <c r="O99" s="1"/>
      <c r="P99" s="73"/>
      <c r="Q99" s="1"/>
      <c r="R99" s="1"/>
      <c r="S99" s="1"/>
      <c r="T99" s="79"/>
      <c r="U99" s="500"/>
      <c r="V99" s="489">
        <f t="shared" si="74"/>
        <v>0</v>
      </c>
      <c r="W99" s="414"/>
      <c r="X99" s="1"/>
      <c r="Y99" s="79"/>
      <c r="Z99" s="79"/>
      <c r="AA99" s="79"/>
      <c r="AB99" s="44"/>
    </row>
    <row r="100" spans="1:28" hidden="1" x14ac:dyDescent="0.25">
      <c r="B100" s="54"/>
      <c r="C100" s="2"/>
      <c r="D100" s="801" t="s">
        <v>509</v>
      </c>
      <c r="E100" s="801"/>
      <c r="F100" s="373">
        <f t="shared" si="116"/>
        <v>0</v>
      </c>
      <c r="G100" s="373">
        <f t="shared" si="117"/>
        <v>0</v>
      </c>
      <c r="H100" s="373">
        <f t="shared" si="118"/>
        <v>0</v>
      </c>
      <c r="I100" s="373">
        <f t="shared" si="119"/>
        <v>0</v>
      </c>
      <c r="J100" s="527">
        <f t="shared" si="120"/>
        <v>0</v>
      </c>
      <c r="K100" s="527"/>
      <c r="L100" s="437">
        <f t="shared" si="121"/>
        <v>0</v>
      </c>
      <c r="M100" s="42"/>
      <c r="N100" s="1"/>
      <c r="O100" s="1"/>
      <c r="P100" s="73"/>
      <c r="Q100" s="1"/>
      <c r="R100" s="1"/>
      <c r="S100" s="1"/>
      <c r="T100" s="79"/>
      <c r="U100" s="500"/>
      <c r="V100" s="489">
        <f t="shared" si="74"/>
        <v>0</v>
      </c>
      <c r="W100" s="414"/>
      <c r="X100" s="1"/>
      <c r="Y100" s="79"/>
      <c r="Z100" s="79"/>
      <c r="AA100" s="79"/>
      <c r="AB100" s="44"/>
    </row>
    <row r="101" spans="1:28" hidden="1" x14ac:dyDescent="0.25">
      <c r="B101" s="54"/>
      <c r="C101" s="2"/>
      <c r="D101" s="801" t="s">
        <v>510</v>
      </c>
      <c r="E101" s="801"/>
      <c r="F101" s="373">
        <f t="shared" si="116"/>
        <v>0</v>
      </c>
      <c r="G101" s="373">
        <f t="shared" si="117"/>
        <v>0</v>
      </c>
      <c r="H101" s="373">
        <f t="shared" si="118"/>
        <v>0</v>
      </c>
      <c r="I101" s="373">
        <f t="shared" si="119"/>
        <v>0</v>
      </c>
      <c r="J101" s="527">
        <f t="shared" si="120"/>
        <v>0</v>
      </c>
      <c r="K101" s="527"/>
      <c r="L101" s="437">
        <f t="shared" si="121"/>
        <v>0</v>
      </c>
      <c r="M101" s="42"/>
      <c r="N101" s="1"/>
      <c r="O101" s="1"/>
      <c r="P101" s="73"/>
      <c r="Q101" s="1"/>
      <c r="R101" s="1"/>
      <c r="S101" s="1"/>
      <c r="T101" s="79"/>
      <c r="U101" s="500"/>
      <c r="V101" s="489">
        <f t="shared" si="74"/>
        <v>0</v>
      </c>
      <c r="W101" s="414"/>
      <c r="X101" s="1"/>
      <c r="Y101" s="79"/>
      <c r="Z101" s="79"/>
      <c r="AA101" s="79"/>
      <c r="AB101" s="44"/>
    </row>
    <row r="102" spans="1:28" ht="25.5" hidden="1" customHeight="1" x14ac:dyDescent="0.25">
      <c r="B102" s="54"/>
      <c r="C102" s="2"/>
      <c r="D102" s="798" t="s">
        <v>511</v>
      </c>
      <c r="E102" s="798"/>
      <c r="F102" s="376">
        <f t="shared" si="116"/>
        <v>0</v>
      </c>
      <c r="G102" s="376">
        <f t="shared" si="117"/>
        <v>0</v>
      </c>
      <c r="H102" s="376">
        <f t="shared" si="118"/>
        <v>0</v>
      </c>
      <c r="I102" s="376">
        <f t="shared" si="119"/>
        <v>0</v>
      </c>
      <c r="J102" s="530">
        <f t="shared" si="120"/>
        <v>0</v>
      </c>
      <c r="K102" s="530"/>
      <c r="L102" s="440">
        <f t="shared" si="121"/>
        <v>0</v>
      </c>
      <c r="M102" s="42"/>
      <c r="N102" s="1"/>
      <c r="O102" s="1"/>
      <c r="P102" s="73"/>
      <c r="Q102" s="1"/>
      <c r="R102" s="1"/>
      <c r="S102" s="1"/>
      <c r="T102" s="79"/>
      <c r="U102" s="500"/>
      <c r="V102" s="489">
        <f t="shared" si="74"/>
        <v>0</v>
      </c>
      <c r="W102" s="414"/>
      <c r="X102" s="1"/>
      <c r="Y102" s="79"/>
      <c r="Z102" s="79"/>
      <c r="AA102" s="79"/>
      <c r="AB102" s="44"/>
    </row>
    <row r="103" spans="1:28" hidden="1" x14ac:dyDescent="0.25">
      <c r="B103" s="54"/>
      <c r="C103" s="2"/>
      <c r="D103" s="801" t="s">
        <v>805</v>
      </c>
      <c r="E103" s="801"/>
      <c r="F103" s="373">
        <f t="shared" si="116"/>
        <v>0</v>
      </c>
      <c r="G103" s="373">
        <f t="shared" si="117"/>
        <v>0</v>
      </c>
      <c r="H103" s="373">
        <f t="shared" si="118"/>
        <v>0</v>
      </c>
      <c r="I103" s="373">
        <f t="shared" si="119"/>
        <v>0</v>
      </c>
      <c r="J103" s="527">
        <f t="shared" si="120"/>
        <v>0</v>
      </c>
      <c r="K103" s="527"/>
      <c r="L103" s="437">
        <f t="shared" si="121"/>
        <v>0</v>
      </c>
      <c r="M103" s="42"/>
      <c r="N103" s="1"/>
      <c r="O103" s="1"/>
      <c r="P103" s="73"/>
      <c r="Q103" s="1"/>
      <c r="R103" s="1"/>
      <c r="S103" s="1"/>
      <c r="T103" s="79"/>
      <c r="U103" s="500"/>
      <c r="V103" s="489">
        <f t="shared" si="74"/>
        <v>0</v>
      </c>
      <c r="W103" s="414"/>
      <c r="X103" s="1"/>
      <c r="Y103" s="79"/>
      <c r="Z103" s="79"/>
      <c r="AA103" s="79"/>
      <c r="AB103" s="44"/>
    </row>
    <row r="104" spans="1:28" ht="25.5" hidden="1" customHeight="1" x14ac:dyDescent="0.25">
      <c r="B104" s="54"/>
      <c r="C104" s="2"/>
      <c r="D104" s="798" t="s">
        <v>512</v>
      </c>
      <c r="E104" s="798"/>
      <c r="F104" s="376">
        <f t="shared" si="116"/>
        <v>0</v>
      </c>
      <c r="G104" s="376">
        <f t="shared" si="117"/>
        <v>0</v>
      </c>
      <c r="H104" s="376">
        <f t="shared" si="118"/>
        <v>0</v>
      </c>
      <c r="I104" s="376">
        <f t="shared" si="119"/>
        <v>0</v>
      </c>
      <c r="J104" s="530">
        <f t="shared" si="120"/>
        <v>0</v>
      </c>
      <c r="K104" s="530"/>
      <c r="L104" s="440">
        <f t="shared" si="121"/>
        <v>0</v>
      </c>
      <c r="M104" s="42"/>
      <c r="N104" s="1"/>
      <c r="O104" s="1"/>
      <c r="P104" s="73"/>
      <c r="Q104" s="1"/>
      <c r="R104" s="1"/>
      <c r="S104" s="1"/>
      <c r="T104" s="79"/>
      <c r="U104" s="500"/>
      <c r="V104" s="489">
        <f t="shared" si="74"/>
        <v>0</v>
      </c>
      <c r="W104" s="414"/>
      <c r="X104" s="1"/>
      <c r="Y104" s="79"/>
      <c r="Z104" s="79"/>
      <c r="AA104" s="79"/>
      <c r="AB104" s="44"/>
    </row>
    <row r="105" spans="1:28" ht="25.5" hidden="1" customHeight="1" x14ac:dyDescent="0.25">
      <c r="B105" s="54"/>
      <c r="C105" s="2"/>
      <c r="D105" s="798" t="s">
        <v>513</v>
      </c>
      <c r="E105" s="798"/>
      <c r="F105" s="376">
        <f t="shared" si="116"/>
        <v>0</v>
      </c>
      <c r="G105" s="376">
        <f t="shared" si="117"/>
        <v>0</v>
      </c>
      <c r="H105" s="376">
        <f t="shared" si="118"/>
        <v>0</v>
      </c>
      <c r="I105" s="376">
        <f t="shared" si="119"/>
        <v>0</v>
      </c>
      <c r="J105" s="530">
        <f t="shared" si="120"/>
        <v>0</v>
      </c>
      <c r="K105" s="530"/>
      <c r="L105" s="440">
        <f t="shared" si="121"/>
        <v>0</v>
      </c>
      <c r="M105" s="42"/>
      <c r="N105" s="1"/>
      <c r="O105" s="1"/>
      <c r="P105" s="73"/>
      <c r="Q105" s="1"/>
      <c r="R105" s="1"/>
      <c r="S105" s="1"/>
      <c r="T105" s="79"/>
      <c r="U105" s="500"/>
      <c r="V105" s="489">
        <f t="shared" si="74"/>
        <v>0</v>
      </c>
      <c r="W105" s="414"/>
      <c r="X105" s="1"/>
      <c r="Y105" s="79"/>
      <c r="Z105" s="79"/>
      <c r="AA105" s="79"/>
      <c r="AB105" s="44"/>
    </row>
    <row r="106" spans="1:28" s="41" customFormat="1" ht="15" hidden="1" customHeight="1" x14ac:dyDescent="0.25">
      <c r="A106" s="125" t="s">
        <v>230</v>
      </c>
      <c r="B106" s="106" t="s">
        <v>663</v>
      </c>
      <c r="C106" s="853" t="s">
        <v>806</v>
      </c>
      <c r="D106" s="854"/>
      <c r="E106" s="854"/>
      <c r="F106" s="375">
        <f t="shared" ref="F106:L106" si="122">F107+F108+F109+F110+F111+F112+F113+F114+F115+F116</f>
        <v>0</v>
      </c>
      <c r="G106" s="375">
        <f t="shared" si="122"/>
        <v>0</v>
      </c>
      <c r="H106" s="375">
        <f t="shared" si="122"/>
        <v>0</v>
      </c>
      <c r="I106" s="375">
        <f t="shared" si="122"/>
        <v>0</v>
      </c>
      <c r="J106" s="529">
        <f t="shared" ref="J106:K106" si="123">J107+J108+J109+J110+J111+J112+J113+J114+J115+J116</f>
        <v>0</v>
      </c>
      <c r="K106" s="529">
        <f t="shared" si="123"/>
        <v>0</v>
      </c>
      <c r="L106" s="439">
        <f t="shared" si="122"/>
        <v>0</v>
      </c>
      <c r="M106" s="111">
        <f t="shared" ref="M106:O106" si="124">M107+M108+M109+M110+M111+M112+M113+M114+M115+M116</f>
        <v>0</v>
      </c>
      <c r="N106" s="109">
        <f t="shared" si="124"/>
        <v>0</v>
      </c>
      <c r="O106" s="109">
        <f t="shared" si="124"/>
        <v>0</v>
      </c>
      <c r="P106" s="108">
        <f t="shared" ref="P106:AB106" si="125">P107+P108+P109+P110+P111+P112+P113+P114+P115+P116</f>
        <v>0</v>
      </c>
      <c r="Q106" s="109">
        <f t="shared" si="125"/>
        <v>0</v>
      </c>
      <c r="R106" s="109">
        <f t="shared" si="125"/>
        <v>0</v>
      </c>
      <c r="S106" s="109">
        <f t="shared" si="125"/>
        <v>0</v>
      </c>
      <c r="T106" s="112">
        <f t="shared" si="125"/>
        <v>0</v>
      </c>
      <c r="U106" s="502">
        <f t="shared" si="125"/>
        <v>0</v>
      </c>
      <c r="V106" s="491">
        <f t="shared" si="74"/>
        <v>0</v>
      </c>
      <c r="W106" s="416">
        <f t="shared" si="125"/>
        <v>0</v>
      </c>
      <c r="X106" s="109">
        <f t="shared" si="125"/>
        <v>0</v>
      </c>
      <c r="Y106" s="112">
        <f t="shared" si="125"/>
        <v>0</v>
      </c>
      <c r="Z106" s="112">
        <f t="shared" si="125"/>
        <v>0</v>
      </c>
      <c r="AA106" s="112">
        <f t="shared" si="125"/>
        <v>0</v>
      </c>
      <c r="AB106" s="113">
        <f t="shared" si="125"/>
        <v>0</v>
      </c>
    </row>
    <row r="107" spans="1:28" hidden="1" x14ac:dyDescent="0.25">
      <c r="B107" s="54"/>
      <c r="C107" s="2"/>
      <c r="D107" s="801" t="s">
        <v>369</v>
      </c>
      <c r="E107" s="801"/>
      <c r="F107" s="373">
        <f t="shared" ref="F107:F116" si="126">SUM(O107:AA107)</f>
        <v>0</v>
      </c>
      <c r="G107" s="373">
        <f t="shared" ref="G107:G116" si="127">SUM(O107:AA107)</f>
        <v>0</v>
      </c>
      <c r="H107" s="373">
        <f t="shared" ref="H107:H116" si="128">SUM(O107:AA107)</f>
        <v>0</v>
      </c>
      <c r="I107" s="373">
        <f t="shared" ref="I107:I116" si="129">SUM(O107:AA107)</f>
        <v>0</v>
      </c>
      <c r="J107" s="527">
        <f t="shared" ref="J107:J116" si="130">SUM(O107:AA107)</f>
        <v>0</v>
      </c>
      <c r="K107" s="527"/>
      <c r="L107" s="437">
        <f t="shared" ref="L107:L116" si="131">SUM(P107:AB107)</f>
        <v>0</v>
      </c>
      <c r="M107" s="42"/>
      <c r="N107" s="1"/>
      <c r="O107" s="1"/>
      <c r="P107" s="73"/>
      <c r="Q107" s="1"/>
      <c r="R107" s="1"/>
      <c r="S107" s="1"/>
      <c r="T107" s="79"/>
      <c r="U107" s="500"/>
      <c r="V107" s="489">
        <f t="shared" si="74"/>
        <v>0</v>
      </c>
      <c r="W107" s="414"/>
      <c r="X107" s="1"/>
      <c r="Y107" s="79"/>
      <c r="Z107" s="79"/>
      <c r="AA107" s="79"/>
      <c r="AB107" s="44"/>
    </row>
    <row r="108" spans="1:28" hidden="1" x14ac:dyDescent="0.25">
      <c r="B108" s="54"/>
      <c r="C108" s="2"/>
      <c r="D108" s="801" t="s">
        <v>514</v>
      </c>
      <c r="E108" s="801"/>
      <c r="F108" s="373">
        <f t="shared" si="126"/>
        <v>0</v>
      </c>
      <c r="G108" s="373">
        <f t="shared" si="127"/>
        <v>0</v>
      </c>
      <c r="H108" s="373">
        <f t="shared" si="128"/>
        <v>0</v>
      </c>
      <c r="I108" s="373">
        <f t="shared" si="129"/>
        <v>0</v>
      </c>
      <c r="J108" s="527">
        <f t="shared" si="130"/>
        <v>0</v>
      </c>
      <c r="K108" s="527"/>
      <c r="L108" s="437">
        <f t="shared" si="131"/>
        <v>0</v>
      </c>
      <c r="M108" s="42"/>
      <c r="N108" s="1"/>
      <c r="O108" s="1"/>
      <c r="P108" s="73"/>
      <c r="Q108" s="1"/>
      <c r="R108" s="1"/>
      <c r="S108" s="1"/>
      <c r="T108" s="79"/>
      <c r="U108" s="500"/>
      <c r="V108" s="489">
        <f t="shared" si="74"/>
        <v>0</v>
      </c>
      <c r="W108" s="414"/>
      <c r="X108" s="1"/>
      <c r="Y108" s="79"/>
      <c r="Z108" s="79"/>
      <c r="AA108" s="79"/>
      <c r="AB108" s="44"/>
    </row>
    <row r="109" spans="1:28" hidden="1" x14ac:dyDescent="0.25">
      <c r="B109" s="54"/>
      <c r="C109" s="2"/>
      <c r="D109" s="801" t="s">
        <v>516</v>
      </c>
      <c r="E109" s="801"/>
      <c r="F109" s="373">
        <f t="shared" si="126"/>
        <v>0</v>
      </c>
      <c r="G109" s="373">
        <f t="shared" si="127"/>
        <v>0</v>
      </c>
      <c r="H109" s="373">
        <f t="shared" si="128"/>
        <v>0</v>
      </c>
      <c r="I109" s="373">
        <f t="shared" si="129"/>
        <v>0</v>
      </c>
      <c r="J109" s="527">
        <f t="shared" si="130"/>
        <v>0</v>
      </c>
      <c r="K109" s="527"/>
      <c r="L109" s="437">
        <f t="shared" si="131"/>
        <v>0</v>
      </c>
      <c r="M109" s="42"/>
      <c r="N109" s="1"/>
      <c r="O109" s="1"/>
      <c r="P109" s="73"/>
      <c r="Q109" s="1"/>
      <c r="R109" s="1"/>
      <c r="S109" s="1"/>
      <c r="T109" s="79"/>
      <c r="U109" s="500"/>
      <c r="V109" s="489">
        <f t="shared" si="74"/>
        <v>0</v>
      </c>
      <c r="W109" s="414"/>
      <c r="X109" s="1"/>
      <c r="Y109" s="79"/>
      <c r="Z109" s="79"/>
      <c r="AA109" s="79"/>
      <c r="AB109" s="44"/>
    </row>
    <row r="110" spans="1:28" hidden="1" x14ac:dyDescent="0.25">
      <c r="B110" s="54"/>
      <c r="C110" s="2"/>
      <c r="D110" s="801" t="s">
        <v>808</v>
      </c>
      <c r="E110" s="801"/>
      <c r="F110" s="373">
        <f t="shared" si="126"/>
        <v>0</v>
      </c>
      <c r="G110" s="373">
        <f t="shared" si="127"/>
        <v>0</v>
      </c>
      <c r="H110" s="373">
        <f t="shared" si="128"/>
        <v>0</v>
      </c>
      <c r="I110" s="373">
        <f t="shared" si="129"/>
        <v>0</v>
      </c>
      <c r="J110" s="527">
        <f t="shared" si="130"/>
        <v>0</v>
      </c>
      <c r="K110" s="527"/>
      <c r="L110" s="437">
        <f t="shared" si="131"/>
        <v>0</v>
      </c>
      <c r="M110" s="42"/>
      <c r="N110" s="1"/>
      <c r="O110" s="1"/>
      <c r="P110" s="73"/>
      <c r="Q110" s="1"/>
      <c r="R110" s="1"/>
      <c r="S110" s="1"/>
      <c r="T110" s="79"/>
      <c r="U110" s="500"/>
      <c r="V110" s="489">
        <f t="shared" si="74"/>
        <v>0</v>
      </c>
      <c r="W110" s="414"/>
      <c r="X110" s="1"/>
      <c r="Y110" s="79"/>
      <c r="Z110" s="79"/>
      <c r="AA110" s="79"/>
      <c r="AB110" s="44"/>
    </row>
    <row r="111" spans="1:28" hidden="1" x14ac:dyDescent="0.25">
      <c r="B111" s="54"/>
      <c r="C111" s="2"/>
      <c r="D111" s="801" t="s">
        <v>521</v>
      </c>
      <c r="E111" s="801"/>
      <c r="F111" s="373">
        <f t="shared" si="126"/>
        <v>0</v>
      </c>
      <c r="G111" s="373">
        <f t="shared" si="127"/>
        <v>0</v>
      </c>
      <c r="H111" s="373">
        <f t="shared" si="128"/>
        <v>0</v>
      </c>
      <c r="I111" s="373">
        <f t="shared" si="129"/>
        <v>0</v>
      </c>
      <c r="J111" s="527">
        <f t="shared" si="130"/>
        <v>0</v>
      </c>
      <c r="K111" s="527"/>
      <c r="L111" s="437">
        <f t="shared" si="131"/>
        <v>0</v>
      </c>
      <c r="M111" s="42"/>
      <c r="N111" s="1"/>
      <c r="O111" s="1"/>
      <c r="P111" s="73"/>
      <c r="Q111" s="1"/>
      <c r="R111" s="1"/>
      <c r="S111" s="1"/>
      <c r="T111" s="79"/>
      <c r="U111" s="500"/>
      <c r="V111" s="489">
        <f t="shared" si="74"/>
        <v>0</v>
      </c>
      <c r="W111" s="414"/>
      <c r="X111" s="1"/>
      <c r="Y111" s="79"/>
      <c r="Z111" s="79"/>
      <c r="AA111" s="79"/>
      <c r="AB111" s="44"/>
    </row>
    <row r="112" spans="1:28" hidden="1" x14ac:dyDescent="0.25">
      <c r="B112" s="54"/>
      <c r="C112" s="2"/>
      <c r="D112" s="801" t="s">
        <v>519</v>
      </c>
      <c r="E112" s="801"/>
      <c r="F112" s="373">
        <f t="shared" si="126"/>
        <v>0</v>
      </c>
      <c r="G112" s="373">
        <f t="shared" si="127"/>
        <v>0</v>
      </c>
      <c r="H112" s="373">
        <f t="shared" si="128"/>
        <v>0</v>
      </c>
      <c r="I112" s="373">
        <f t="shared" si="129"/>
        <v>0</v>
      </c>
      <c r="J112" s="527">
        <f t="shared" si="130"/>
        <v>0</v>
      </c>
      <c r="K112" s="527"/>
      <c r="L112" s="437">
        <f t="shared" si="131"/>
        <v>0</v>
      </c>
      <c r="M112" s="42"/>
      <c r="N112" s="1"/>
      <c r="O112" s="1"/>
      <c r="P112" s="73"/>
      <c r="Q112" s="1"/>
      <c r="R112" s="1"/>
      <c r="S112" s="1"/>
      <c r="T112" s="79"/>
      <c r="U112" s="500"/>
      <c r="V112" s="489">
        <f t="shared" si="74"/>
        <v>0</v>
      </c>
      <c r="W112" s="414"/>
      <c r="X112" s="1"/>
      <c r="Y112" s="79"/>
      <c r="Z112" s="79"/>
      <c r="AA112" s="79"/>
      <c r="AB112" s="44"/>
    </row>
    <row r="113" spans="1:28" ht="25.5" hidden="1" customHeight="1" x14ac:dyDescent="0.25">
      <c r="B113" s="54"/>
      <c r="C113" s="2"/>
      <c r="D113" s="798" t="s">
        <v>523</v>
      </c>
      <c r="E113" s="798"/>
      <c r="F113" s="376">
        <f t="shared" si="126"/>
        <v>0</v>
      </c>
      <c r="G113" s="376">
        <f t="shared" si="127"/>
        <v>0</v>
      </c>
      <c r="H113" s="376">
        <f t="shared" si="128"/>
        <v>0</v>
      </c>
      <c r="I113" s="376">
        <f t="shared" si="129"/>
        <v>0</v>
      </c>
      <c r="J113" s="530">
        <f t="shared" si="130"/>
        <v>0</v>
      </c>
      <c r="K113" s="530"/>
      <c r="L113" s="440">
        <f t="shared" si="131"/>
        <v>0</v>
      </c>
      <c r="M113" s="42"/>
      <c r="N113" s="1"/>
      <c r="O113" s="1"/>
      <c r="P113" s="73"/>
      <c r="Q113" s="1"/>
      <c r="R113" s="1"/>
      <c r="S113" s="1"/>
      <c r="T113" s="79"/>
      <c r="U113" s="500"/>
      <c r="V113" s="489">
        <f t="shared" si="74"/>
        <v>0</v>
      </c>
      <c r="W113" s="414"/>
      <c r="X113" s="1"/>
      <c r="Y113" s="79"/>
      <c r="Z113" s="79"/>
      <c r="AA113" s="79"/>
      <c r="AB113" s="44"/>
    </row>
    <row r="114" spans="1:28" hidden="1" x14ac:dyDescent="0.25">
      <c r="B114" s="54"/>
      <c r="C114" s="2"/>
      <c r="D114" s="801" t="s">
        <v>807</v>
      </c>
      <c r="E114" s="801"/>
      <c r="F114" s="373">
        <f t="shared" si="126"/>
        <v>0</v>
      </c>
      <c r="G114" s="373">
        <f t="shared" si="127"/>
        <v>0</v>
      </c>
      <c r="H114" s="373">
        <f t="shared" si="128"/>
        <v>0</v>
      </c>
      <c r="I114" s="373">
        <f t="shared" si="129"/>
        <v>0</v>
      </c>
      <c r="J114" s="527">
        <f t="shared" si="130"/>
        <v>0</v>
      </c>
      <c r="K114" s="527"/>
      <c r="L114" s="437">
        <f t="shared" si="131"/>
        <v>0</v>
      </c>
      <c r="M114" s="42"/>
      <c r="N114" s="1"/>
      <c r="O114" s="1"/>
      <c r="P114" s="73"/>
      <c r="Q114" s="1"/>
      <c r="R114" s="1"/>
      <c r="S114" s="1"/>
      <c r="T114" s="79"/>
      <c r="U114" s="500"/>
      <c r="V114" s="489">
        <f t="shared" si="74"/>
        <v>0</v>
      </c>
      <c r="W114" s="414"/>
      <c r="X114" s="1"/>
      <c r="Y114" s="79"/>
      <c r="Z114" s="79"/>
      <c r="AA114" s="79"/>
      <c r="AB114" s="44"/>
    </row>
    <row r="115" spans="1:28" ht="25.5" hidden="1" customHeight="1" x14ac:dyDescent="0.25">
      <c r="B115" s="54"/>
      <c r="C115" s="2"/>
      <c r="D115" s="798" t="s">
        <v>526</v>
      </c>
      <c r="E115" s="798"/>
      <c r="F115" s="376">
        <f t="shared" si="126"/>
        <v>0</v>
      </c>
      <c r="G115" s="376">
        <f t="shared" si="127"/>
        <v>0</v>
      </c>
      <c r="H115" s="376">
        <f t="shared" si="128"/>
        <v>0</v>
      </c>
      <c r="I115" s="376">
        <f t="shared" si="129"/>
        <v>0</v>
      </c>
      <c r="J115" s="530">
        <f t="shared" si="130"/>
        <v>0</v>
      </c>
      <c r="K115" s="530"/>
      <c r="L115" s="440">
        <f t="shared" si="131"/>
        <v>0</v>
      </c>
      <c r="M115" s="42"/>
      <c r="N115" s="1"/>
      <c r="O115" s="1"/>
      <c r="P115" s="73"/>
      <c r="Q115" s="1"/>
      <c r="R115" s="1"/>
      <c r="S115" s="1"/>
      <c r="T115" s="79"/>
      <c r="U115" s="500"/>
      <c r="V115" s="489">
        <f t="shared" si="74"/>
        <v>0</v>
      </c>
      <c r="W115" s="414"/>
      <c r="X115" s="1"/>
      <c r="Y115" s="79"/>
      <c r="Z115" s="79"/>
      <c r="AA115" s="79"/>
      <c r="AB115" s="44"/>
    </row>
    <row r="116" spans="1:28" ht="25.5" hidden="1" customHeight="1" x14ac:dyDescent="0.25">
      <c r="B116" s="54"/>
      <c r="C116" s="2"/>
      <c r="D116" s="798" t="s">
        <v>528</v>
      </c>
      <c r="E116" s="798"/>
      <c r="F116" s="376">
        <f t="shared" si="126"/>
        <v>0</v>
      </c>
      <c r="G116" s="376">
        <f t="shared" si="127"/>
        <v>0</v>
      </c>
      <c r="H116" s="376">
        <f t="shared" si="128"/>
        <v>0</v>
      </c>
      <c r="I116" s="376">
        <f t="shared" si="129"/>
        <v>0</v>
      </c>
      <c r="J116" s="530">
        <f t="shared" si="130"/>
        <v>0</v>
      </c>
      <c r="K116" s="530"/>
      <c r="L116" s="440">
        <f t="shared" si="131"/>
        <v>0</v>
      </c>
      <c r="M116" s="42"/>
      <c r="N116" s="1"/>
      <c r="O116" s="1"/>
      <c r="P116" s="73"/>
      <c r="Q116" s="1"/>
      <c r="R116" s="1"/>
      <c r="S116" s="1"/>
      <c r="T116" s="79"/>
      <c r="U116" s="500"/>
      <c r="V116" s="489">
        <f t="shared" si="74"/>
        <v>0</v>
      </c>
      <c r="W116" s="414"/>
      <c r="X116" s="1"/>
      <c r="Y116" s="79"/>
      <c r="Z116" s="79"/>
      <c r="AA116" s="79"/>
      <c r="AB116" s="44"/>
    </row>
    <row r="117" spans="1:28" s="41" customFormat="1" x14ac:dyDescent="0.25">
      <c r="A117" s="125" t="s">
        <v>231</v>
      </c>
      <c r="B117" s="106" t="s">
        <v>664</v>
      </c>
      <c r="C117" s="811" t="s">
        <v>232</v>
      </c>
      <c r="D117" s="812"/>
      <c r="E117" s="812"/>
      <c r="F117" s="377">
        <f t="shared" ref="F117:L117" si="132">F118+F119+F120+F121+F122+F123+F124+F125+F126+F127</f>
        <v>16000</v>
      </c>
      <c r="G117" s="377">
        <f t="shared" si="132"/>
        <v>16000</v>
      </c>
      <c r="H117" s="377">
        <f t="shared" si="132"/>
        <v>16000</v>
      </c>
      <c r="I117" s="377">
        <f t="shared" si="132"/>
        <v>16000</v>
      </c>
      <c r="J117" s="531">
        <f t="shared" ref="J117:K117" si="133">J118+J119+J120+J121+J122+J123+J124+J125+J126+J127</f>
        <v>16000</v>
      </c>
      <c r="K117" s="531">
        <f t="shared" si="133"/>
        <v>17000</v>
      </c>
      <c r="L117" s="441">
        <f t="shared" si="132"/>
        <v>17000</v>
      </c>
      <c r="M117" s="111">
        <f t="shared" ref="M117:O117" si="134">M118+M119+M120+M121+M122+M123+M124+M125+M126+M127</f>
        <v>0</v>
      </c>
      <c r="N117" s="109">
        <f t="shared" si="134"/>
        <v>0</v>
      </c>
      <c r="O117" s="109">
        <f t="shared" si="134"/>
        <v>17000</v>
      </c>
      <c r="P117" s="108">
        <f t="shared" ref="P117:AB117" si="135">P118+P119+P120+P121+P122+P123+P124+P125+P126+P127</f>
        <v>0</v>
      </c>
      <c r="Q117" s="109">
        <f t="shared" si="135"/>
        <v>0</v>
      </c>
      <c r="R117" s="109">
        <f t="shared" si="135"/>
        <v>0</v>
      </c>
      <c r="S117" s="109">
        <f t="shared" si="135"/>
        <v>0</v>
      </c>
      <c r="T117" s="112">
        <f t="shared" si="135"/>
        <v>0</v>
      </c>
      <c r="U117" s="502">
        <f t="shared" si="135"/>
        <v>0</v>
      </c>
      <c r="V117" s="491">
        <f t="shared" si="74"/>
        <v>0</v>
      </c>
      <c r="W117" s="416">
        <f t="shared" si="135"/>
        <v>0</v>
      </c>
      <c r="X117" s="109">
        <f t="shared" si="135"/>
        <v>0</v>
      </c>
      <c r="Y117" s="112">
        <f t="shared" si="135"/>
        <v>0</v>
      </c>
      <c r="Z117" s="112">
        <f t="shared" si="135"/>
        <v>0</v>
      </c>
      <c r="AA117" s="112">
        <f t="shared" si="135"/>
        <v>0</v>
      </c>
      <c r="AB117" s="113">
        <f t="shared" si="135"/>
        <v>17000</v>
      </c>
    </row>
    <row r="118" spans="1:28" hidden="1" x14ac:dyDescent="0.25">
      <c r="B118" s="54"/>
      <c r="C118" s="2"/>
      <c r="D118" s="801" t="s">
        <v>368</v>
      </c>
      <c r="E118" s="801"/>
      <c r="F118" s="373">
        <f t="shared" ref="F118:F124" si="136">SUM(O118:AA118)</f>
        <v>0</v>
      </c>
      <c r="G118" s="373">
        <f t="shared" ref="G118:G124" si="137">SUM(O118:AA118)</f>
        <v>0</v>
      </c>
      <c r="H118" s="373">
        <f t="shared" ref="H118:H124" si="138">SUM(O118:AA118)</f>
        <v>0</v>
      </c>
      <c r="I118" s="373">
        <f t="shared" ref="I118:I124" si="139">SUM(O118:AA118)</f>
        <v>0</v>
      </c>
      <c r="J118" s="527">
        <f t="shared" ref="J118:K124" si="140">SUM(O118:AA118)</f>
        <v>0</v>
      </c>
      <c r="K118" s="527">
        <f t="shared" si="140"/>
        <v>0</v>
      </c>
      <c r="L118" s="437">
        <f t="shared" ref="L118:L127" si="141">SUM(P118:AB118)</f>
        <v>0</v>
      </c>
      <c r="M118" s="42"/>
      <c r="N118" s="1"/>
      <c r="O118" s="1"/>
      <c r="P118" s="73"/>
      <c r="Q118" s="1"/>
      <c r="R118" s="1"/>
      <c r="S118" s="1"/>
      <c r="T118" s="79"/>
      <c r="U118" s="500"/>
      <c r="V118" s="489">
        <f t="shared" si="74"/>
        <v>0</v>
      </c>
      <c r="W118" s="414"/>
      <c r="X118" s="1"/>
      <c r="Y118" s="79"/>
      <c r="Z118" s="79"/>
      <c r="AA118" s="79"/>
      <c r="AB118" s="44"/>
    </row>
    <row r="119" spans="1:28" hidden="1" x14ac:dyDescent="0.25">
      <c r="B119" s="54"/>
      <c r="C119" s="2"/>
      <c r="D119" s="801" t="s">
        <v>515</v>
      </c>
      <c r="E119" s="801"/>
      <c r="F119" s="373">
        <f t="shared" si="136"/>
        <v>0</v>
      </c>
      <c r="G119" s="373">
        <f t="shared" si="137"/>
        <v>0</v>
      </c>
      <c r="H119" s="373">
        <f t="shared" si="138"/>
        <v>0</v>
      </c>
      <c r="I119" s="373">
        <f t="shared" si="139"/>
        <v>0</v>
      </c>
      <c r="J119" s="527">
        <f t="shared" si="140"/>
        <v>0</v>
      </c>
      <c r="K119" s="527">
        <f t="shared" si="140"/>
        <v>0</v>
      </c>
      <c r="L119" s="437">
        <f t="shared" si="141"/>
        <v>0</v>
      </c>
      <c r="M119" s="42"/>
      <c r="N119" s="1"/>
      <c r="O119" s="1"/>
      <c r="P119" s="73"/>
      <c r="Q119" s="1"/>
      <c r="R119" s="1"/>
      <c r="S119" s="1"/>
      <c r="T119" s="79"/>
      <c r="U119" s="500"/>
      <c r="V119" s="489">
        <f t="shared" si="74"/>
        <v>0</v>
      </c>
      <c r="W119" s="414"/>
      <c r="X119" s="1"/>
      <c r="Y119" s="79"/>
      <c r="Z119" s="79"/>
      <c r="AA119" s="79"/>
      <c r="AB119" s="44"/>
    </row>
    <row r="120" spans="1:28" hidden="1" x14ac:dyDescent="0.25">
      <c r="B120" s="54"/>
      <c r="C120" s="2"/>
      <c r="D120" s="801" t="s">
        <v>517</v>
      </c>
      <c r="E120" s="801"/>
      <c r="F120" s="373">
        <f t="shared" si="136"/>
        <v>0</v>
      </c>
      <c r="G120" s="373">
        <f t="shared" si="137"/>
        <v>0</v>
      </c>
      <c r="H120" s="373">
        <f t="shared" si="138"/>
        <v>0</v>
      </c>
      <c r="I120" s="373">
        <f t="shared" si="139"/>
        <v>0</v>
      </c>
      <c r="J120" s="527">
        <f t="shared" si="140"/>
        <v>0</v>
      </c>
      <c r="K120" s="527">
        <f t="shared" si="140"/>
        <v>0</v>
      </c>
      <c r="L120" s="437">
        <f t="shared" si="141"/>
        <v>0</v>
      </c>
      <c r="M120" s="42"/>
      <c r="N120" s="1"/>
      <c r="O120" s="1"/>
      <c r="P120" s="73"/>
      <c r="Q120" s="1"/>
      <c r="R120" s="1"/>
      <c r="S120" s="1"/>
      <c r="T120" s="79"/>
      <c r="U120" s="500"/>
      <c r="V120" s="489">
        <f t="shared" si="74"/>
        <v>0</v>
      </c>
      <c r="W120" s="414"/>
      <c r="X120" s="1"/>
      <c r="Y120" s="79"/>
      <c r="Z120" s="79"/>
      <c r="AA120" s="79"/>
      <c r="AB120" s="44"/>
    </row>
    <row r="121" spans="1:28" hidden="1" x14ac:dyDescent="0.25">
      <c r="B121" s="54"/>
      <c r="C121" s="2"/>
      <c r="D121" s="801" t="s">
        <v>518</v>
      </c>
      <c r="E121" s="801"/>
      <c r="F121" s="373">
        <f t="shared" si="136"/>
        <v>0</v>
      </c>
      <c r="G121" s="373">
        <f t="shared" si="137"/>
        <v>0</v>
      </c>
      <c r="H121" s="373">
        <f t="shared" si="138"/>
        <v>0</v>
      </c>
      <c r="I121" s="373">
        <f t="shared" si="139"/>
        <v>0</v>
      </c>
      <c r="J121" s="527">
        <f t="shared" si="140"/>
        <v>0</v>
      </c>
      <c r="K121" s="527">
        <f t="shared" si="140"/>
        <v>0</v>
      </c>
      <c r="L121" s="437">
        <f t="shared" si="141"/>
        <v>0</v>
      </c>
      <c r="M121" s="42"/>
      <c r="N121" s="1"/>
      <c r="O121" s="1"/>
      <c r="P121" s="73"/>
      <c r="Q121" s="1"/>
      <c r="R121" s="1"/>
      <c r="S121" s="1"/>
      <c r="T121" s="79"/>
      <c r="U121" s="500"/>
      <c r="V121" s="489">
        <f t="shared" si="74"/>
        <v>0</v>
      </c>
      <c r="W121" s="414"/>
      <c r="X121" s="1"/>
      <c r="Y121" s="79"/>
      <c r="Z121" s="79"/>
      <c r="AA121" s="79"/>
      <c r="AB121" s="44"/>
    </row>
    <row r="122" spans="1:28" hidden="1" x14ac:dyDescent="0.25">
      <c r="B122" s="54"/>
      <c r="C122" s="2"/>
      <c r="D122" s="801" t="s">
        <v>522</v>
      </c>
      <c r="E122" s="801"/>
      <c r="F122" s="373">
        <f t="shared" si="136"/>
        <v>0</v>
      </c>
      <c r="G122" s="373">
        <f t="shared" si="137"/>
        <v>0</v>
      </c>
      <c r="H122" s="373">
        <f t="shared" si="138"/>
        <v>0</v>
      </c>
      <c r="I122" s="373">
        <f t="shared" si="139"/>
        <v>0</v>
      </c>
      <c r="J122" s="527">
        <f t="shared" si="140"/>
        <v>0</v>
      </c>
      <c r="K122" s="527">
        <f t="shared" si="140"/>
        <v>0</v>
      </c>
      <c r="L122" s="437">
        <f t="shared" si="141"/>
        <v>0</v>
      </c>
      <c r="M122" s="42"/>
      <c r="N122" s="1"/>
      <c r="O122" s="1"/>
      <c r="P122" s="73"/>
      <c r="Q122" s="1"/>
      <c r="R122" s="1"/>
      <c r="S122" s="1"/>
      <c r="T122" s="79"/>
      <c r="U122" s="500"/>
      <c r="V122" s="489">
        <f t="shared" si="74"/>
        <v>0</v>
      </c>
      <c r="W122" s="414"/>
      <c r="X122" s="1"/>
      <c r="Y122" s="79"/>
      <c r="Z122" s="79"/>
      <c r="AA122" s="79"/>
      <c r="AB122" s="44"/>
    </row>
    <row r="123" spans="1:28" hidden="1" x14ac:dyDescent="0.25">
      <c r="B123" s="54"/>
      <c r="C123" s="2"/>
      <c r="D123" s="801" t="s">
        <v>520</v>
      </c>
      <c r="E123" s="801"/>
      <c r="F123" s="373">
        <f t="shared" si="136"/>
        <v>0</v>
      </c>
      <c r="G123" s="373">
        <f t="shared" si="137"/>
        <v>0</v>
      </c>
      <c r="H123" s="373">
        <f t="shared" si="138"/>
        <v>0</v>
      </c>
      <c r="I123" s="373">
        <f t="shared" si="139"/>
        <v>0</v>
      </c>
      <c r="J123" s="527">
        <f t="shared" si="140"/>
        <v>0</v>
      </c>
      <c r="K123" s="527">
        <f t="shared" si="140"/>
        <v>0</v>
      </c>
      <c r="L123" s="437">
        <f t="shared" si="141"/>
        <v>0</v>
      </c>
      <c r="M123" s="42"/>
      <c r="N123" s="1"/>
      <c r="O123" s="1"/>
      <c r="P123" s="73"/>
      <c r="Q123" s="1"/>
      <c r="R123" s="1"/>
      <c r="S123" s="1"/>
      <c r="T123" s="79"/>
      <c r="U123" s="500"/>
      <c r="V123" s="489">
        <f t="shared" si="74"/>
        <v>0</v>
      </c>
      <c r="W123" s="414"/>
      <c r="X123" s="1"/>
      <c r="Y123" s="79"/>
      <c r="Z123" s="79"/>
      <c r="AA123" s="79"/>
      <c r="AB123" s="44"/>
    </row>
    <row r="124" spans="1:28" ht="25.5" hidden="1" customHeight="1" x14ac:dyDescent="0.25">
      <c r="B124" s="54"/>
      <c r="C124" s="2"/>
      <c r="D124" s="798" t="s">
        <v>524</v>
      </c>
      <c r="E124" s="798"/>
      <c r="F124" s="376">
        <f t="shared" si="136"/>
        <v>0</v>
      </c>
      <c r="G124" s="376">
        <f t="shared" si="137"/>
        <v>0</v>
      </c>
      <c r="H124" s="376">
        <f t="shared" si="138"/>
        <v>0</v>
      </c>
      <c r="I124" s="376">
        <f t="shared" si="139"/>
        <v>0</v>
      </c>
      <c r="J124" s="530">
        <f t="shared" si="140"/>
        <v>0</v>
      </c>
      <c r="K124" s="530">
        <f t="shared" si="140"/>
        <v>0</v>
      </c>
      <c r="L124" s="440">
        <f t="shared" si="141"/>
        <v>0</v>
      </c>
      <c r="M124" s="42"/>
      <c r="N124" s="1"/>
      <c r="O124" s="1"/>
      <c r="P124" s="73"/>
      <c r="Q124" s="1"/>
      <c r="R124" s="1"/>
      <c r="S124" s="1"/>
      <c r="T124" s="79"/>
      <c r="U124" s="500"/>
      <c r="V124" s="489">
        <f t="shared" si="74"/>
        <v>0</v>
      </c>
      <c r="W124" s="414"/>
      <c r="X124" s="1"/>
      <c r="Y124" s="79"/>
      <c r="Z124" s="79"/>
      <c r="AA124" s="79"/>
      <c r="AB124" s="44"/>
    </row>
    <row r="125" spans="1:28" ht="15.75" thickBot="1" x14ac:dyDescent="0.3">
      <c r="B125" s="54"/>
      <c r="C125" s="2"/>
      <c r="D125" s="801" t="s">
        <v>525</v>
      </c>
      <c r="E125" s="801"/>
      <c r="F125" s="373">
        <v>16000</v>
      </c>
      <c r="G125" s="373">
        <v>16000</v>
      </c>
      <c r="H125" s="373">
        <v>16000</v>
      </c>
      <c r="I125" s="373">
        <v>16000</v>
      </c>
      <c r="J125" s="527">
        <v>16000</v>
      </c>
      <c r="K125" s="527">
        <f>'091140'!K120</f>
        <v>17000</v>
      </c>
      <c r="L125" s="437">
        <f>SUM(V125:AB125)</f>
        <v>17000</v>
      </c>
      <c r="M125" s="42"/>
      <c r="N125" s="1"/>
      <c r="O125" s="1">
        <f>L125</f>
        <v>17000</v>
      </c>
      <c r="P125" s="73">
        <f>'091140'!M120</f>
        <v>0</v>
      </c>
      <c r="Q125" s="1">
        <f>'091140'!N120</f>
        <v>0</v>
      </c>
      <c r="R125" s="1">
        <f>'091140'!O120</f>
        <v>0</v>
      </c>
      <c r="S125" s="1">
        <f>'091140'!P120</f>
        <v>0</v>
      </c>
      <c r="T125" s="79">
        <f>'091140'!Q120</f>
        <v>0</v>
      </c>
      <c r="U125" s="500">
        <f>'091140'!R120</f>
        <v>0</v>
      </c>
      <c r="V125" s="489">
        <f t="shared" si="74"/>
        <v>0</v>
      </c>
      <c r="W125" s="414">
        <f>'091140'!T120</f>
        <v>0</v>
      </c>
      <c r="X125" s="1">
        <f>'091140'!U120</f>
        <v>0</v>
      </c>
      <c r="Y125" s="79">
        <f>'091140'!V120</f>
        <v>0</v>
      </c>
      <c r="Z125" s="79">
        <f>'091140'!W120</f>
        <v>0</v>
      </c>
      <c r="AA125" s="79">
        <f>'091140'!X120</f>
        <v>0</v>
      </c>
      <c r="AB125" s="44">
        <f>'091140'!Y120</f>
        <v>17000</v>
      </c>
    </row>
    <row r="126" spans="1:28" ht="25.5" hidden="1" customHeight="1" x14ac:dyDescent="0.25">
      <c r="B126" s="54"/>
      <c r="C126" s="2"/>
      <c r="D126" s="798" t="s">
        <v>527</v>
      </c>
      <c r="E126" s="798"/>
      <c r="F126" s="376">
        <f>SUM(O126:AA126)</f>
        <v>0</v>
      </c>
      <c r="G126" s="376">
        <f>SUM(O126:AA126)</f>
        <v>0</v>
      </c>
      <c r="H126" s="376">
        <f>SUM(O126:AA126)</f>
        <v>0</v>
      </c>
      <c r="I126" s="376">
        <f>SUM(O126:AA126)</f>
        <v>0</v>
      </c>
      <c r="J126" s="530">
        <f>SUM(O126:AA126)</f>
        <v>0</v>
      </c>
      <c r="K126" s="530">
        <f>SUM(P126:AB126)</f>
        <v>0</v>
      </c>
      <c r="L126" s="440">
        <f t="shared" si="141"/>
        <v>0</v>
      </c>
      <c r="M126" s="42"/>
      <c r="N126" s="1"/>
      <c r="O126" s="1"/>
      <c r="P126" s="73"/>
      <c r="Q126" s="1"/>
      <c r="R126" s="1"/>
      <c r="S126" s="1"/>
      <c r="T126" s="79"/>
      <c r="U126" s="500"/>
      <c r="V126" s="489">
        <f t="shared" si="74"/>
        <v>0</v>
      </c>
      <c r="W126" s="414"/>
      <c r="X126" s="1"/>
      <c r="Y126" s="79"/>
      <c r="Z126" s="79"/>
      <c r="AA126" s="79"/>
      <c r="AB126" s="44"/>
    </row>
    <row r="127" spans="1:28" ht="25.5" hidden="1" customHeight="1" thickBot="1" x14ac:dyDescent="0.3">
      <c r="B127" s="54"/>
      <c r="C127" s="2"/>
      <c r="D127" s="798" t="s">
        <v>529</v>
      </c>
      <c r="E127" s="798"/>
      <c r="F127" s="376">
        <f>SUM(O127:AA127)</f>
        <v>0</v>
      </c>
      <c r="G127" s="376">
        <f>SUM(O127:AA127)</f>
        <v>0</v>
      </c>
      <c r="H127" s="376">
        <f>SUM(O127:AA127)</f>
        <v>0</v>
      </c>
      <c r="I127" s="376">
        <f>SUM(O127:AA127)</f>
        <v>0</v>
      </c>
      <c r="J127" s="530">
        <f>SUM(O127:AA127)</f>
        <v>0</v>
      </c>
      <c r="K127" s="530">
        <f>SUM(P127:AB127)</f>
        <v>0</v>
      </c>
      <c r="L127" s="440">
        <f t="shared" si="141"/>
        <v>0</v>
      </c>
      <c r="M127" s="42"/>
      <c r="N127" s="1"/>
      <c r="O127" s="1"/>
      <c r="P127" s="73"/>
      <c r="Q127" s="1"/>
      <c r="R127" s="1"/>
      <c r="S127" s="1"/>
      <c r="T127" s="79"/>
      <c r="U127" s="500"/>
      <c r="V127" s="489">
        <f t="shared" si="74"/>
        <v>0</v>
      </c>
      <c r="W127" s="414"/>
      <c r="X127" s="1"/>
      <c r="Y127" s="79"/>
      <c r="Z127" s="79"/>
      <c r="AA127" s="79"/>
      <c r="AB127" s="44"/>
    </row>
    <row r="128" spans="1:28" s="41" customFormat="1" ht="27.75" hidden="1" customHeight="1" x14ac:dyDescent="0.25">
      <c r="A128" s="125" t="s">
        <v>233</v>
      </c>
      <c r="B128" s="106" t="s">
        <v>665</v>
      </c>
      <c r="C128" s="853" t="s">
        <v>809</v>
      </c>
      <c r="D128" s="854"/>
      <c r="E128" s="854"/>
      <c r="F128" s="375">
        <f t="shared" ref="F128:L128" si="142">F129+F130</f>
        <v>0</v>
      </c>
      <c r="G128" s="375">
        <f t="shared" si="142"/>
        <v>0</v>
      </c>
      <c r="H128" s="375">
        <f t="shared" si="142"/>
        <v>0</v>
      </c>
      <c r="I128" s="375">
        <f t="shared" si="142"/>
        <v>0</v>
      </c>
      <c r="J128" s="529">
        <f t="shared" ref="J128" si="143">J129+J130</f>
        <v>0</v>
      </c>
      <c r="K128" s="529">
        <f t="shared" si="142"/>
        <v>0</v>
      </c>
      <c r="L128" s="439">
        <f t="shared" si="142"/>
        <v>0</v>
      </c>
      <c r="M128" s="111">
        <f t="shared" ref="M128:O128" si="144">M129+M130</f>
        <v>0</v>
      </c>
      <c r="N128" s="109">
        <f t="shared" si="144"/>
        <v>0</v>
      </c>
      <c r="O128" s="109">
        <f t="shared" si="144"/>
        <v>0</v>
      </c>
      <c r="P128" s="108">
        <f t="shared" ref="P128:AB128" si="145">P129+P130</f>
        <v>0</v>
      </c>
      <c r="Q128" s="109">
        <f t="shared" si="145"/>
        <v>0</v>
      </c>
      <c r="R128" s="109">
        <f t="shared" si="145"/>
        <v>0</v>
      </c>
      <c r="S128" s="109">
        <f t="shared" si="145"/>
        <v>0</v>
      </c>
      <c r="T128" s="112">
        <f t="shared" si="145"/>
        <v>0</v>
      </c>
      <c r="U128" s="502">
        <f t="shared" si="145"/>
        <v>0</v>
      </c>
      <c r="V128" s="491">
        <f t="shared" si="74"/>
        <v>0</v>
      </c>
      <c r="W128" s="416">
        <f t="shared" si="145"/>
        <v>0</v>
      </c>
      <c r="X128" s="109">
        <f t="shared" si="145"/>
        <v>0</v>
      </c>
      <c r="Y128" s="112">
        <f t="shared" si="145"/>
        <v>0</v>
      </c>
      <c r="Z128" s="112">
        <f t="shared" si="145"/>
        <v>0</v>
      </c>
      <c r="AA128" s="112">
        <f t="shared" si="145"/>
        <v>0</v>
      </c>
      <c r="AB128" s="113">
        <f t="shared" si="145"/>
        <v>0</v>
      </c>
    </row>
    <row r="129" spans="1:28" ht="15.75" hidden="1" thickBot="1" x14ac:dyDescent="0.3">
      <c r="B129" s="54"/>
      <c r="C129" s="2"/>
      <c r="D129" s="801" t="s">
        <v>531</v>
      </c>
      <c r="E129" s="801"/>
      <c r="F129" s="373">
        <f>SUM(O129:AA129)</f>
        <v>0</v>
      </c>
      <c r="G129" s="373">
        <f>SUM(O129:AA129)</f>
        <v>0</v>
      </c>
      <c r="H129" s="373">
        <f>SUM(O129:AA129)</f>
        <v>0</v>
      </c>
      <c r="I129" s="373">
        <f>SUM(O129:AA129)</f>
        <v>0</v>
      </c>
      <c r="J129" s="527">
        <f>SUM(O129:AA129)</f>
        <v>0</v>
      </c>
      <c r="K129" s="527">
        <f>SUM(P129:AB129)</f>
        <v>0</v>
      </c>
      <c r="L129" s="437">
        <f t="shared" ref="L129:L130" si="146">SUM(P129:AB129)</f>
        <v>0</v>
      </c>
      <c r="M129" s="42"/>
      <c r="N129" s="1"/>
      <c r="O129" s="1"/>
      <c r="P129" s="73"/>
      <c r="Q129" s="1"/>
      <c r="R129" s="1"/>
      <c r="S129" s="1"/>
      <c r="T129" s="79"/>
      <c r="U129" s="500"/>
      <c r="V129" s="489">
        <f t="shared" si="74"/>
        <v>0</v>
      </c>
      <c r="W129" s="414"/>
      <c r="X129" s="1"/>
      <c r="Y129" s="79"/>
      <c r="Z129" s="79"/>
      <c r="AA129" s="79"/>
      <c r="AB129" s="44"/>
    </row>
    <row r="130" spans="1:28" ht="25.5" hidden="1" customHeight="1" x14ac:dyDescent="0.25">
      <c r="B130" s="54"/>
      <c r="C130" s="2"/>
      <c r="D130" s="798" t="s">
        <v>530</v>
      </c>
      <c r="E130" s="798"/>
      <c r="F130" s="376">
        <f>SUM(O130:AA130)</f>
        <v>0</v>
      </c>
      <c r="G130" s="376">
        <f>SUM(O130:AA130)</f>
        <v>0</v>
      </c>
      <c r="H130" s="376">
        <f>SUM(O130:AA130)</f>
        <v>0</v>
      </c>
      <c r="I130" s="376">
        <f>SUM(O130:AA130)</f>
        <v>0</v>
      </c>
      <c r="J130" s="530">
        <f>SUM(O130:AA130)</f>
        <v>0</v>
      </c>
      <c r="K130" s="530">
        <f>SUM(P130:AB130)</f>
        <v>0</v>
      </c>
      <c r="L130" s="440">
        <f t="shared" si="146"/>
        <v>0</v>
      </c>
      <c r="M130" s="42"/>
      <c r="N130" s="1"/>
      <c r="O130" s="1"/>
      <c r="P130" s="73"/>
      <c r="Q130" s="1"/>
      <c r="R130" s="1"/>
      <c r="S130" s="1"/>
      <c r="T130" s="79"/>
      <c r="U130" s="500"/>
      <c r="V130" s="489">
        <f t="shared" si="74"/>
        <v>0</v>
      </c>
      <c r="W130" s="414"/>
      <c r="X130" s="1"/>
      <c r="Y130" s="79"/>
      <c r="Z130" s="79"/>
      <c r="AA130" s="79"/>
      <c r="AB130" s="44"/>
    </row>
    <row r="131" spans="1:28" s="41" customFormat="1" ht="15.75" hidden="1" thickBot="1" x14ac:dyDescent="0.3">
      <c r="A131" s="125" t="s">
        <v>234</v>
      </c>
      <c r="B131" s="106" t="s">
        <v>667</v>
      </c>
      <c r="C131" s="853" t="s">
        <v>810</v>
      </c>
      <c r="D131" s="854"/>
      <c r="E131" s="854"/>
      <c r="F131" s="375">
        <f t="shared" ref="F131:L131" si="147">F132+F133+F134+F135+F136+F137+F138+F139+F140+F141+F142</f>
        <v>0</v>
      </c>
      <c r="G131" s="375">
        <f t="shared" si="147"/>
        <v>0</v>
      </c>
      <c r="H131" s="375">
        <f t="shared" si="147"/>
        <v>0</v>
      </c>
      <c r="I131" s="375">
        <f t="shared" si="147"/>
        <v>0</v>
      </c>
      <c r="J131" s="529">
        <f t="shared" ref="J131" si="148">J132+J133+J134+J135+J136+J137+J138+J139+J140+J141+J142</f>
        <v>0</v>
      </c>
      <c r="K131" s="529">
        <f t="shared" si="147"/>
        <v>0</v>
      </c>
      <c r="L131" s="439">
        <f t="shared" si="147"/>
        <v>0</v>
      </c>
      <c r="M131" s="111">
        <f t="shared" ref="M131:O131" si="149">M132+M133+M134+M135+M136+M137+M138+M139+M140+M141+M142</f>
        <v>0</v>
      </c>
      <c r="N131" s="109">
        <f t="shared" si="149"/>
        <v>0</v>
      </c>
      <c r="O131" s="109">
        <f t="shared" si="149"/>
        <v>0</v>
      </c>
      <c r="P131" s="108">
        <f t="shared" ref="P131:AB131" si="150">P132+P133+P134+P135+P136+P137+P138+P139+P140+P141+P142</f>
        <v>0</v>
      </c>
      <c r="Q131" s="109">
        <f t="shared" si="150"/>
        <v>0</v>
      </c>
      <c r="R131" s="109">
        <f t="shared" si="150"/>
        <v>0</v>
      </c>
      <c r="S131" s="109">
        <f t="shared" si="150"/>
        <v>0</v>
      </c>
      <c r="T131" s="112">
        <f t="shared" si="150"/>
        <v>0</v>
      </c>
      <c r="U131" s="502">
        <f t="shared" si="150"/>
        <v>0</v>
      </c>
      <c r="V131" s="491">
        <f t="shared" ref="V131:V194" si="151">SUM(P131:U131)</f>
        <v>0</v>
      </c>
      <c r="W131" s="416">
        <f t="shared" si="150"/>
        <v>0</v>
      </c>
      <c r="X131" s="109">
        <f t="shared" si="150"/>
        <v>0</v>
      </c>
      <c r="Y131" s="112">
        <f t="shared" si="150"/>
        <v>0</v>
      </c>
      <c r="Z131" s="112">
        <f t="shared" si="150"/>
        <v>0</v>
      </c>
      <c r="AA131" s="112">
        <f t="shared" si="150"/>
        <v>0</v>
      </c>
      <c r="AB131" s="113">
        <f t="shared" si="150"/>
        <v>0</v>
      </c>
    </row>
    <row r="132" spans="1:28" ht="15.75" hidden="1" thickBot="1" x14ac:dyDescent="0.3">
      <c r="B132" s="54"/>
      <c r="C132" s="2"/>
      <c r="D132" s="801" t="s">
        <v>354</v>
      </c>
      <c r="E132" s="801"/>
      <c r="F132" s="373">
        <f t="shared" ref="F132:F145" si="152">SUM(O132:AA132)</f>
        <v>0</v>
      </c>
      <c r="G132" s="373">
        <f t="shared" ref="G132:G145" si="153">SUM(O132:AA132)</f>
        <v>0</v>
      </c>
      <c r="H132" s="373">
        <f t="shared" ref="H132:H145" si="154">SUM(O132:AA132)</f>
        <v>0</v>
      </c>
      <c r="I132" s="373">
        <f t="shared" ref="I132:I145" si="155">SUM(O132:AA132)</f>
        <v>0</v>
      </c>
      <c r="J132" s="527">
        <f t="shared" ref="J132:K145" si="156">SUM(O132:AA132)</f>
        <v>0</v>
      </c>
      <c r="K132" s="527">
        <f t="shared" si="156"/>
        <v>0</v>
      </c>
      <c r="L132" s="437">
        <f t="shared" ref="L132:L145" si="157">SUM(P132:AB132)</f>
        <v>0</v>
      </c>
      <c r="M132" s="42"/>
      <c r="N132" s="1"/>
      <c r="O132" s="1"/>
      <c r="P132" s="73"/>
      <c r="Q132" s="1"/>
      <c r="R132" s="1"/>
      <c r="S132" s="1"/>
      <c r="T132" s="79"/>
      <c r="U132" s="500"/>
      <c r="V132" s="489">
        <f t="shared" si="151"/>
        <v>0</v>
      </c>
      <c r="W132" s="414"/>
      <c r="X132" s="1"/>
      <c r="Y132" s="79"/>
      <c r="Z132" s="79"/>
      <c r="AA132" s="79"/>
      <c r="AB132" s="44"/>
    </row>
    <row r="133" spans="1:28" ht="15.75" hidden="1" thickBot="1" x14ac:dyDescent="0.3">
      <c r="B133" s="54"/>
      <c r="C133" s="2"/>
      <c r="D133" s="801" t="s">
        <v>357</v>
      </c>
      <c r="E133" s="801"/>
      <c r="F133" s="373">
        <f t="shared" si="152"/>
        <v>0</v>
      </c>
      <c r="G133" s="373">
        <f t="shared" si="153"/>
        <v>0</v>
      </c>
      <c r="H133" s="373">
        <f t="shared" si="154"/>
        <v>0</v>
      </c>
      <c r="I133" s="373">
        <f t="shared" si="155"/>
        <v>0</v>
      </c>
      <c r="J133" s="527">
        <f t="shared" si="156"/>
        <v>0</v>
      </c>
      <c r="K133" s="527">
        <f t="shared" si="156"/>
        <v>0</v>
      </c>
      <c r="L133" s="437">
        <f t="shared" si="157"/>
        <v>0</v>
      </c>
      <c r="M133" s="42"/>
      <c r="N133" s="1"/>
      <c r="O133" s="1"/>
      <c r="P133" s="73"/>
      <c r="Q133" s="1"/>
      <c r="R133" s="1"/>
      <c r="S133" s="1"/>
      <c r="T133" s="79"/>
      <c r="U133" s="500"/>
      <c r="V133" s="489">
        <f t="shared" si="151"/>
        <v>0</v>
      </c>
      <c r="W133" s="414"/>
      <c r="X133" s="1"/>
      <c r="Y133" s="79"/>
      <c r="Z133" s="79"/>
      <c r="AA133" s="79"/>
      <c r="AB133" s="44"/>
    </row>
    <row r="134" spans="1:28" ht="15.75" hidden="1" thickBot="1" x14ac:dyDescent="0.3">
      <c r="B134" s="54"/>
      <c r="C134" s="2"/>
      <c r="D134" s="801" t="s">
        <v>358</v>
      </c>
      <c r="E134" s="801"/>
      <c r="F134" s="373">
        <f t="shared" si="152"/>
        <v>0</v>
      </c>
      <c r="G134" s="373">
        <f t="shared" si="153"/>
        <v>0</v>
      </c>
      <c r="H134" s="373">
        <f t="shared" si="154"/>
        <v>0</v>
      </c>
      <c r="I134" s="373">
        <f t="shared" si="155"/>
        <v>0</v>
      </c>
      <c r="J134" s="527">
        <f t="shared" si="156"/>
        <v>0</v>
      </c>
      <c r="K134" s="527">
        <f t="shared" si="156"/>
        <v>0</v>
      </c>
      <c r="L134" s="437">
        <f t="shared" si="157"/>
        <v>0</v>
      </c>
      <c r="M134" s="42"/>
      <c r="N134" s="1"/>
      <c r="O134" s="1"/>
      <c r="P134" s="73"/>
      <c r="Q134" s="1"/>
      <c r="R134" s="1"/>
      <c r="S134" s="1"/>
      <c r="T134" s="79"/>
      <c r="U134" s="500"/>
      <c r="V134" s="489">
        <f t="shared" si="151"/>
        <v>0</v>
      </c>
      <c r="W134" s="414"/>
      <c r="X134" s="1"/>
      <c r="Y134" s="79"/>
      <c r="Z134" s="79"/>
      <c r="AA134" s="79"/>
      <c r="AB134" s="44"/>
    </row>
    <row r="135" spans="1:28" ht="15.75" hidden="1" thickBot="1" x14ac:dyDescent="0.3">
      <c r="B135" s="54"/>
      <c r="C135" s="2"/>
      <c r="D135" s="801" t="s">
        <v>355</v>
      </c>
      <c r="E135" s="801"/>
      <c r="F135" s="373">
        <f t="shared" si="152"/>
        <v>0</v>
      </c>
      <c r="G135" s="373">
        <f t="shared" si="153"/>
        <v>0</v>
      </c>
      <c r="H135" s="373">
        <f t="shared" si="154"/>
        <v>0</v>
      </c>
      <c r="I135" s="373">
        <f t="shared" si="155"/>
        <v>0</v>
      </c>
      <c r="J135" s="527">
        <f t="shared" si="156"/>
        <v>0</v>
      </c>
      <c r="K135" s="527">
        <f t="shared" si="156"/>
        <v>0</v>
      </c>
      <c r="L135" s="437">
        <f t="shared" si="157"/>
        <v>0</v>
      </c>
      <c r="M135" s="42"/>
      <c r="N135" s="1"/>
      <c r="O135" s="1"/>
      <c r="P135" s="73"/>
      <c r="Q135" s="1"/>
      <c r="R135" s="1"/>
      <c r="S135" s="1"/>
      <c r="T135" s="79"/>
      <c r="U135" s="500"/>
      <c r="V135" s="489">
        <f t="shared" si="151"/>
        <v>0</v>
      </c>
      <c r="W135" s="414"/>
      <c r="X135" s="1"/>
      <c r="Y135" s="79"/>
      <c r="Z135" s="79"/>
      <c r="AA135" s="79"/>
      <c r="AB135" s="44"/>
    </row>
    <row r="136" spans="1:28" ht="15.75" hidden="1" thickBot="1" x14ac:dyDescent="0.3">
      <c r="B136" s="54"/>
      <c r="C136" s="2"/>
      <c r="D136" s="801" t="s">
        <v>811</v>
      </c>
      <c r="E136" s="801"/>
      <c r="F136" s="373">
        <f t="shared" si="152"/>
        <v>0</v>
      </c>
      <c r="G136" s="373">
        <f t="shared" si="153"/>
        <v>0</v>
      </c>
      <c r="H136" s="373">
        <f t="shared" si="154"/>
        <v>0</v>
      </c>
      <c r="I136" s="373">
        <f t="shared" si="155"/>
        <v>0</v>
      </c>
      <c r="J136" s="527">
        <f t="shared" si="156"/>
        <v>0</v>
      </c>
      <c r="K136" s="527">
        <f t="shared" si="156"/>
        <v>0</v>
      </c>
      <c r="L136" s="437">
        <f t="shared" si="157"/>
        <v>0</v>
      </c>
      <c r="M136" s="42"/>
      <c r="N136" s="1"/>
      <c r="O136" s="1"/>
      <c r="P136" s="73"/>
      <c r="Q136" s="1"/>
      <c r="R136" s="1"/>
      <c r="S136" s="1"/>
      <c r="T136" s="79"/>
      <c r="U136" s="500"/>
      <c r="V136" s="489">
        <f t="shared" si="151"/>
        <v>0</v>
      </c>
      <c r="W136" s="414"/>
      <c r="X136" s="1"/>
      <c r="Y136" s="79"/>
      <c r="Z136" s="79"/>
      <c r="AA136" s="79"/>
      <c r="AB136" s="44"/>
    </row>
    <row r="137" spans="1:28" ht="25.5" hidden="1" customHeight="1" x14ac:dyDescent="0.25">
      <c r="B137" s="54"/>
      <c r="C137" s="2"/>
      <c r="D137" s="798" t="s">
        <v>532</v>
      </c>
      <c r="E137" s="798"/>
      <c r="F137" s="376">
        <f t="shared" si="152"/>
        <v>0</v>
      </c>
      <c r="G137" s="376">
        <f t="shared" si="153"/>
        <v>0</v>
      </c>
      <c r="H137" s="376">
        <f t="shared" si="154"/>
        <v>0</v>
      </c>
      <c r="I137" s="376">
        <f t="shared" si="155"/>
        <v>0</v>
      </c>
      <c r="J137" s="530">
        <f t="shared" si="156"/>
        <v>0</v>
      </c>
      <c r="K137" s="530">
        <f t="shared" si="156"/>
        <v>0</v>
      </c>
      <c r="L137" s="440">
        <f t="shared" si="157"/>
        <v>0</v>
      </c>
      <c r="M137" s="42"/>
      <c r="N137" s="1"/>
      <c r="O137" s="1"/>
      <c r="P137" s="73"/>
      <c r="Q137" s="1"/>
      <c r="R137" s="1"/>
      <c r="S137" s="1"/>
      <c r="T137" s="79"/>
      <c r="U137" s="500"/>
      <c r="V137" s="489">
        <f t="shared" si="151"/>
        <v>0</v>
      </c>
      <c r="W137" s="414"/>
      <c r="X137" s="1"/>
      <c r="Y137" s="79"/>
      <c r="Z137" s="79"/>
      <c r="AA137" s="79"/>
      <c r="AB137" s="44"/>
    </row>
    <row r="138" spans="1:28" ht="25.5" hidden="1" customHeight="1" x14ac:dyDescent="0.25">
      <c r="B138" s="54"/>
      <c r="C138" s="2"/>
      <c r="D138" s="798" t="s">
        <v>533</v>
      </c>
      <c r="E138" s="798"/>
      <c r="F138" s="376">
        <f t="shared" si="152"/>
        <v>0</v>
      </c>
      <c r="G138" s="376">
        <f t="shared" si="153"/>
        <v>0</v>
      </c>
      <c r="H138" s="376">
        <f t="shared" si="154"/>
        <v>0</v>
      </c>
      <c r="I138" s="376">
        <f t="shared" si="155"/>
        <v>0</v>
      </c>
      <c r="J138" s="530">
        <f t="shared" si="156"/>
        <v>0</v>
      </c>
      <c r="K138" s="530">
        <f t="shared" si="156"/>
        <v>0</v>
      </c>
      <c r="L138" s="440">
        <f t="shared" si="157"/>
        <v>0</v>
      </c>
      <c r="M138" s="42"/>
      <c r="N138" s="1"/>
      <c r="O138" s="1"/>
      <c r="P138" s="73"/>
      <c r="Q138" s="1"/>
      <c r="R138" s="1"/>
      <c r="S138" s="1"/>
      <c r="T138" s="79"/>
      <c r="U138" s="500"/>
      <c r="V138" s="489">
        <f t="shared" si="151"/>
        <v>0</v>
      </c>
      <c r="W138" s="414"/>
      <c r="X138" s="1"/>
      <c r="Y138" s="79"/>
      <c r="Z138" s="79"/>
      <c r="AA138" s="79"/>
      <c r="AB138" s="44"/>
    </row>
    <row r="139" spans="1:28" ht="15.75" hidden="1" thickBot="1" x14ac:dyDescent="0.3">
      <c r="B139" s="54"/>
      <c r="C139" s="2"/>
      <c r="D139" s="801" t="s">
        <v>364</v>
      </c>
      <c r="E139" s="801"/>
      <c r="F139" s="373">
        <f t="shared" si="152"/>
        <v>0</v>
      </c>
      <c r="G139" s="373">
        <f t="shared" si="153"/>
        <v>0</v>
      </c>
      <c r="H139" s="373">
        <f t="shared" si="154"/>
        <v>0</v>
      </c>
      <c r="I139" s="373">
        <f t="shared" si="155"/>
        <v>0</v>
      </c>
      <c r="J139" s="527">
        <f t="shared" si="156"/>
        <v>0</v>
      </c>
      <c r="K139" s="527">
        <f t="shared" si="156"/>
        <v>0</v>
      </c>
      <c r="L139" s="437">
        <f t="shared" si="157"/>
        <v>0</v>
      </c>
      <c r="M139" s="42"/>
      <c r="N139" s="1"/>
      <c r="O139" s="1"/>
      <c r="P139" s="73"/>
      <c r="Q139" s="1"/>
      <c r="R139" s="1"/>
      <c r="S139" s="1"/>
      <c r="T139" s="79"/>
      <c r="U139" s="500"/>
      <c r="V139" s="489">
        <f t="shared" si="151"/>
        <v>0</v>
      </c>
      <c r="W139" s="414"/>
      <c r="X139" s="1"/>
      <c r="Y139" s="79"/>
      <c r="Z139" s="79"/>
      <c r="AA139" s="79"/>
      <c r="AB139" s="44"/>
    </row>
    <row r="140" spans="1:28" ht="15.75" hidden="1" thickBot="1" x14ac:dyDescent="0.3">
      <c r="B140" s="54"/>
      <c r="C140" s="2"/>
      <c r="D140" s="801" t="s">
        <v>356</v>
      </c>
      <c r="E140" s="801"/>
      <c r="F140" s="373">
        <f t="shared" si="152"/>
        <v>0</v>
      </c>
      <c r="G140" s="373">
        <f t="shared" si="153"/>
        <v>0</v>
      </c>
      <c r="H140" s="373">
        <f t="shared" si="154"/>
        <v>0</v>
      </c>
      <c r="I140" s="373">
        <f t="shared" si="155"/>
        <v>0</v>
      </c>
      <c r="J140" s="527">
        <f t="shared" si="156"/>
        <v>0</v>
      </c>
      <c r="K140" s="527">
        <f t="shared" si="156"/>
        <v>0</v>
      </c>
      <c r="L140" s="437">
        <f t="shared" si="157"/>
        <v>0</v>
      </c>
      <c r="M140" s="42"/>
      <c r="N140" s="1"/>
      <c r="O140" s="1"/>
      <c r="P140" s="73"/>
      <c r="Q140" s="1"/>
      <c r="R140" s="1"/>
      <c r="S140" s="1"/>
      <c r="T140" s="79"/>
      <c r="U140" s="500"/>
      <c r="V140" s="489">
        <f t="shared" si="151"/>
        <v>0</v>
      </c>
      <c r="W140" s="414"/>
      <c r="X140" s="1"/>
      <c r="Y140" s="79"/>
      <c r="Z140" s="79"/>
      <c r="AA140" s="79"/>
      <c r="AB140" s="44"/>
    </row>
    <row r="141" spans="1:28" ht="25.5" hidden="1" customHeight="1" x14ac:dyDescent="0.25">
      <c r="B141" s="54"/>
      <c r="C141" s="2"/>
      <c r="D141" s="798" t="s">
        <v>534</v>
      </c>
      <c r="E141" s="798"/>
      <c r="F141" s="376">
        <f t="shared" si="152"/>
        <v>0</v>
      </c>
      <c r="G141" s="376">
        <f t="shared" si="153"/>
        <v>0</v>
      </c>
      <c r="H141" s="376">
        <f t="shared" si="154"/>
        <v>0</v>
      </c>
      <c r="I141" s="376">
        <f t="shared" si="155"/>
        <v>0</v>
      </c>
      <c r="J141" s="530">
        <f t="shared" si="156"/>
        <v>0</v>
      </c>
      <c r="K141" s="530">
        <f t="shared" si="156"/>
        <v>0</v>
      </c>
      <c r="L141" s="440">
        <f t="shared" si="157"/>
        <v>0</v>
      </c>
      <c r="M141" s="42"/>
      <c r="N141" s="1"/>
      <c r="O141" s="1"/>
      <c r="P141" s="73"/>
      <c r="Q141" s="1"/>
      <c r="R141" s="1"/>
      <c r="S141" s="1"/>
      <c r="T141" s="79"/>
      <c r="U141" s="500"/>
      <c r="V141" s="489">
        <f t="shared" si="151"/>
        <v>0</v>
      </c>
      <c r="W141" s="414"/>
      <c r="X141" s="1"/>
      <c r="Y141" s="79"/>
      <c r="Z141" s="79"/>
      <c r="AA141" s="79"/>
      <c r="AB141" s="44"/>
    </row>
    <row r="142" spans="1:28" ht="15.75" hidden="1" thickBot="1" x14ac:dyDescent="0.3">
      <c r="B142" s="54"/>
      <c r="C142" s="2"/>
      <c r="D142" s="801" t="s">
        <v>535</v>
      </c>
      <c r="E142" s="801"/>
      <c r="F142" s="373">
        <f t="shared" si="152"/>
        <v>0</v>
      </c>
      <c r="G142" s="373">
        <f t="shared" si="153"/>
        <v>0</v>
      </c>
      <c r="H142" s="373">
        <f t="shared" si="154"/>
        <v>0</v>
      </c>
      <c r="I142" s="373">
        <f t="shared" si="155"/>
        <v>0</v>
      </c>
      <c r="J142" s="527">
        <f t="shared" si="156"/>
        <v>0</v>
      </c>
      <c r="K142" s="527">
        <f t="shared" si="156"/>
        <v>0</v>
      </c>
      <c r="L142" s="437">
        <f t="shared" si="157"/>
        <v>0</v>
      </c>
      <c r="M142" s="42"/>
      <c r="N142" s="1"/>
      <c r="O142" s="1"/>
      <c r="P142" s="73"/>
      <c r="Q142" s="1"/>
      <c r="R142" s="1"/>
      <c r="S142" s="1"/>
      <c r="T142" s="79"/>
      <c r="U142" s="500"/>
      <c r="V142" s="489">
        <f t="shared" si="151"/>
        <v>0</v>
      </c>
      <c r="W142" s="414"/>
      <c r="X142" s="1"/>
      <c r="Y142" s="79"/>
      <c r="Z142" s="79"/>
      <c r="AA142" s="79"/>
      <c r="AB142" s="44"/>
    </row>
    <row r="143" spans="1:28" s="41" customFormat="1" ht="15.75" hidden="1" thickBot="1" x14ac:dyDescent="0.3">
      <c r="A143" s="125" t="s">
        <v>235</v>
      </c>
      <c r="B143" s="106" t="s">
        <v>666</v>
      </c>
      <c r="C143" s="811" t="s">
        <v>236</v>
      </c>
      <c r="D143" s="812"/>
      <c r="E143" s="812"/>
      <c r="F143" s="377">
        <f t="shared" si="152"/>
        <v>0</v>
      </c>
      <c r="G143" s="377">
        <f t="shared" si="153"/>
        <v>0</v>
      </c>
      <c r="H143" s="377">
        <f t="shared" si="154"/>
        <v>0</v>
      </c>
      <c r="I143" s="377">
        <f t="shared" si="155"/>
        <v>0</v>
      </c>
      <c r="J143" s="531">
        <f t="shared" si="156"/>
        <v>0</v>
      </c>
      <c r="K143" s="531">
        <f t="shared" si="156"/>
        <v>0</v>
      </c>
      <c r="L143" s="441">
        <f t="shared" si="157"/>
        <v>0</v>
      </c>
      <c r="M143" s="111"/>
      <c r="N143" s="109"/>
      <c r="O143" s="109"/>
      <c r="P143" s="108"/>
      <c r="Q143" s="109"/>
      <c r="R143" s="109"/>
      <c r="S143" s="109"/>
      <c r="T143" s="112"/>
      <c r="U143" s="502"/>
      <c r="V143" s="491">
        <f t="shared" si="151"/>
        <v>0</v>
      </c>
      <c r="W143" s="416"/>
      <c r="X143" s="109"/>
      <c r="Y143" s="112"/>
      <c r="Z143" s="112"/>
      <c r="AA143" s="112"/>
      <c r="AB143" s="113"/>
    </row>
    <row r="144" spans="1:28" s="41" customFormat="1" ht="15.75" hidden="1" thickBot="1" x14ac:dyDescent="0.3">
      <c r="A144" s="125" t="s">
        <v>237</v>
      </c>
      <c r="B144" s="106" t="s">
        <v>668</v>
      </c>
      <c r="C144" s="811" t="s">
        <v>238</v>
      </c>
      <c r="D144" s="812"/>
      <c r="E144" s="812"/>
      <c r="F144" s="377">
        <f t="shared" si="152"/>
        <v>0</v>
      </c>
      <c r="G144" s="377">
        <f t="shared" si="153"/>
        <v>0</v>
      </c>
      <c r="H144" s="377">
        <f t="shared" si="154"/>
        <v>0</v>
      </c>
      <c r="I144" s="377">
        <f t="shared" si="155"/>
        <v>0</v>
      </c>
      <c r="J144" s="531">
        <f t="shared" si="156"/>
        <v>0</v>
      </c>
      <c r="K144" s="531">
        <f t="shared" si="156"/>
        <v>0</v>
      </c>
      <c r="L144" s="441">
        <f t="shared" si="157"/>
        <v>0</v>
      </c>
      <c r="M144" s="111"/>
      <c r="N144" s="109"/>
      <c r="O144" s="109"/>
      <c r="P144" s="108"/>
      <c r="Q144" s="109"/>
      <c r="R144" s="109"/>
      <c r="S144" s="109"/>
      <c r="T144" s="112"/>
      <c r="U144" s="502"/>
      <c r="V144" s="491">
        <f t="shared" si="151"/>
        <v>0</v>
      </c>
      <c r="W144" s="416"/>
      <c r="X144" s="109"/>
      <c r="Y144" s="112"/>
      <c r="Z144" s="112"/>
      <c r="AA144" s="112"/>
      <c r="AB144" s="113"/>
    </row>
    <row r="145" spans="1:28" s="41" customFormat="1" ht="15.75" hidden="1" thickBot="1" x14ac:dyDescent="0.3">
      <c r="A145" s="125" t="s">
        <v>239</v>
      </c>
      <c r="B145" s="106" t="s">
        <v>669</v>
      </c>
      <c r="C145" s="811" t="s">
        <v>240</v>
      </c>
      <c r="D145" s="812"/>
      <c r="E145" s="812"/>
      <c r="F145" s="377">
        <f t="shared" si="152"/>
        <v>0</v>
      </c>
      <c r="G145" s="377">
        <f t="shared" si="153"/>
        <v>0</v>
      </c>
      <c r="H145" s="377">
        <f t="shared" si="154"/>
        <v>0</v>
      </c>
      <c r="I145" s="377">
        <f t="shared" si="155"/>
        <v>0</v>
      </c>
      <c r="J145" s="531">
        <f t="shared" si="156"/>
        <v>0</v>
      </c>
      <c r="K145" s="531">
        <f t="shared" si="156"/>
        <v>0</v>
      </c>
      <c r="L145" s="441">
        <f t="shared" si="157"/>
        <v>0</v>
      </c>
      <c r="M145" s="111"/>
      <c r="N145" s="109"/>
      <c r="O145" s="109"/>
      <c r="P145" s="108"/>
      <c r="Q145" s="109"/>
      <c r="R145" s="109"/>
      <c r="S145" s="109"/>
      <c r="T145" s="112"/>
      <c r="U145" s="502"/>
      <c r="V145" s="491">
        <f t="shared" si="151"/>
        <v>0</v>
      </c>
      <c r="W145" s="416"/>
      <c r="X145" s="109"/>
      <c r="Y145" s="112"/>
      <c r="Z145" s="112"/>
      <c r="AA145" s="112"/>
      <c r="AB145" s="113"/>
    </row>
    <row r="146" spans="1:28" s="41" customFormat="1" ht="15.75" hidden="1" thickBot="1" x14ac:dyDescent="0.3">
      <c r="A146" s="125" t="s">
        <v>241</v>
      </c>
      <c r="B146" s="106" t="s">
        <v>670</v>
      </c>
      <c r="C146" s="811" t="s">
        <v>242</v>
      </c>
      <c r="D146" s="812"/>
      <c r="E146" s="812"/>
      <c r="F146" s="377">
        <f t="shared" ref="F146:L146" si="158">F147+F148+F149+F150+F151+F152+F153+F154+F155+F156</f>
        <v>0</v>
      </c>
      <c r="G146" s="377">
        <f t="shared" si="158"/>
        <v>0</v>
      </c>
      <c r="H146" s="377">
        <f t="shared" si="158"/>
        <v>0</v>
      </c>
      <c r="I146" s="377">
        <f t="shared" si="158"/>
        <v>0</v>
      </c>
      <c r="J146" s="531">
        <f t="shared" ref="J146" si="159">J147+J148+J149+J150+J151+J152+J153+J154+J155+J156</f>
        <v>0</v>
      </c>
      <c r="K146" s="531">
        <f t="shared" si="158"/>
        <v>0</v>
      </c>
      <c r="L146" s="441">
        <f t="shared" si="158"/>
        <v>0</v>
      </c>
      <c r="M146" s="111">
        <f t="shared" ref="M146:O146" si="160">M147+M148+M149+M150+M151+M152+M153+M154+M155+M156</f>
        <v>0</v>
      </c>
      <c r="N146" s="109">
        <f t="shared" si="160"/>
        <v>0</v>
      </c>
      <c r="O146" s="109">
        <f t="shared" si="160"/>
        <v>0</v>
      </c>
      <c r="P146" s="108">
        <f t="shared" ref="P146:AB146" si="161">P147+P148+P149+P150+P151+P152+P153+P154+P155+P156</f>
        <v>0</v>
      </c>
      <c r="Q146" s="109">
        <f t="shared" si="161"/>
        <v>0</v>
      </c>
      <c r="R146" s="109">
        <f t="shared" si="161"/>
        <v>0</v>
      </c>
      <c r="S146" s="109">
        <f t="shared" si="161"/>
        <v>0</v>
      </c>
      <c r="T146" s="112">
        <f t="shared" si="161"/>
        <v>0</v>
      </c>
      <c r="U146" s="502">
        <f t="shared" si="161"/>
        <v>0</v>
      </c>
      <c r="V146" s="491">
        <f t="shared" si="151"/>
        <v>0</v>
      </c>
      <c r="W146" s="416">
        <f t="shared" si="161"/>
        <v>0</v>
      </c>
      <c r="X146" s="109">
        <f t="shared" si="161"/>
        <v>0</v>
      </c>
      <c r="Y146" s="112">
        <f t="shared" si="161"/>
        <v>0</v>
      </c>
      <c r="Z146" s="112">
        <f t="shared" si="161"/>
        <v>0</v>
      </c>
      <c r="AA146" s="112">
        <f t="shared" si="161"/>
        <v>0</v>
      </c>
      <c r="AB146" s="113">
        <f t="shared" si="161"/>
        <v>0</v>
      </c>
    </row>
    <row r="147" spans="1:28" ht="15.75" hidden="1" thickBot="1" x14ac:dyDescent="0.3">
      <c r="B147" s="54"/>
      <c r="C147" s="2"/>
      <c r="D147" s="801" t="s">
        <v>359</v>
      </c>
      <c r="E147" s="801"/>
      <c r="F147" s="373">
        <f t="shared" ref="F147:F157" si="162">SUM(O147:AA147)</f>
        <v>0</v>
      </c>
      <c r="G147" s="373">
        <f t="shared" ref="G147:G157" si="163">SUM(O147:AA147)</f>
        <v>0</v>
      </c>
      <c r="H147" s="373">
        <f t="shared" ref="H147:H157" si="164">SUM(O147:AA147)</f>
        <v>0</v>
      </c>
      <c r="I147" s="373">
        <f t="shared" ref="I147:I157" si="165">SUM(O147:AA147)</f>
        <v>0</v>
      </c>
      <c r="J147" s="527">
        <f t="shared" ref="J147:K157" si="166">SUM(O147:AA147)</f>
        <v>0</v>
      </c>
      <c r="K147" s="527">
        <f t="shared" si="166"/>
        <v>0</v>
      </c>
      <c r="L147" s="437">
        <f t="shared" ref="L147:L157" si="167">SUM(P147:AB147)</f>
        <v>0</v>
      </c>
      <c r="M147" s="42"/>
      <c r="N147" s="1"/>
      <c r="O147" s="1"/>
      <c r="P147" s="73"/>
      <c r="Q147" s="1"/>
      <c r="R147" s="1"/>
      <c r="S147" s="1"/>
      <c r="T147" s="79"/>
      <c r="U147" s="500"/>
      <c r="V147" s="489">
        <f t="shared" si="151"/>
        <v>0</v>
      </c>
      <c r="W147" s="414"/>
      <c r="X147" s="1"/>
      <c r="Y147" s="79"/>
      <c r="Z147" s="79"/>
      <c r="AA147" s="79"/>
      <c r="AB147" s="44"/>
    </row>
    <row r="148" spans="1:28" ht="15.75" hidden="1" thickBot="1" x14ac:dyDescent="0.3">
      <c r="B148" s="54"/>
      <c r="C148" s="2"/>
      <c r="D148" s="801" t="s">
        <v>360</v>
      </c>
      <c r="E148" s="801"/>
      <c r="F148" s="373">
        <f t="shared" si="162"/>
        <v>0</v>
      </c>
      <c r="G148" s="373">
        <f t="shared" si="163"/>
        <v>0</v>
      </c>
      <c r="H148" s="373">
        <f t="shared" si="164"/>
        <v>0</v>
      </c>
      <c r="I148" s="373">
        <f t="shared" si="165"/>
        <v>0</v>
      </c>
      <c r="J148" s="527">
        <f t="shared" si="166"/>
        <v>0</v>
      </c>
      <c r="K148" s="527">
        <f t="shared" si="166"/>
        <v>0</v>
      </c>
      <c r="L148" s="437">
        <f t="shared" si="167"/>
        <v>0</v>
      </c>
      <c r="M148" s="42"/>
      <c r="N148" s="1"/>
      <c r="O148" s="1"/>
      <c r="P148" s="73"/>
      <c r="Q148" s="1"/>
      <c r="R148" s="1"/>
      <c r="S148" s="1"/>
      <c r="T148" s="79"/>
      <c r="U148" s="500"/>
      <c r="V148" s="489">
        <f t="shared" si="151"/>
        <v>0</v>
      </c>
      <c r="W148" s="414"/>
      <c r="X148" s="1"/>
      <c r="Y148" s="79"/>
      <c r="Z148" s="79"/>
      <c r="AA148" s="79"/>
      <c r="AB148" s="44"/>
    </row>
    <row r="149" spans="1:28" ht="15.75" hidden="1" thickBot="1" x14ac:dyDescent="0.3">
      <c r="B149" s="54"/>
      <c r="C149" s="2"/>
      <c r="D149" s="801" t="s">
        <v>361</v>
      </c>
      <c r="E149" s="801"/>
      <c r="F149" s="373">
        <f t="shared" si="162"/>
        <v>0</v>
      </c>
      <c r="G149" s="373">
        <f t="shared" si="163"/>
        <v>0</v>
      </c>
      <c r="H149" s="373">
        <f t="shared" si="164"/>
        <v>0</v>
      </c>
      <c r="I149" s="373">
        <f t="shared" si="165"/>
        <v>0</v>
      </c>
      <c r="J149" s="527">
        <f t="shared" si="166"/>
        <v>0</v>
      </c>
      <c r="K149" s="527">
        <f t="shared" si="166"/>
        <v>0</v>
      </c>
      <c r="L149" s="437">
        <f t="shared" si="167"/>
        <v>0</v>
      </c>
      <c r="M149" s="42"/>
      <c r="N149" s="1"/>
      <c r="O149" s="1"/>
      <c r="P149" s="73"/>
      <c r="Q149" s="1"/>
      <c r="R149" s="1"/>
      <c r="S149" s="1"/>
      <c r="T149" s="79"/>
      <c r="U149" s="500"/>
      <c r="V149" s="489">
        <f t="shared" si="151"/>
        <v>0</v>
      </c>
      <c r="W149" s="414"/>
      <c r="X149" s="1"/>
      <c r="Y149" s="79"/>
      <c r="Z149" s="79"/>
      <c r="AA149" s="79"/>
      <c r="AB149" s="44"/>
    </row>
    <row r="150" spans="1:28" ht="15.75" hidden="1" thickBot="1" x14ac:dyDescent="0.3">
      <c r="B150" s="54"/>
      <c r="C150" s="2"/>
      <c r="D150" s="801" t="s">
        <v>362</v>
      </c>
      <c r="E150" s="801"/>
      <c r="F150" s="373">
        <f t="shared" si="162"/>
        <v>0</v>
      </c>
      <c r="G150" s="373">
        <f t="shared" si="163"/>
        <v>0</v>
      </c>
      <c r="H150" s="373">
        <f t="shared" si="164"/>
        <v>0</v>
      </c>
      <c r="I150" s="373">
        <f t="shared" si="165"/>
        <v>0</v>
      </c>
      <c r="J150" s="527">
        <f t="shared" si="166"/>
        <v>0</v>
      </c>
      <c r="K150" s="527">
        <f t="shared" si="166"/>
        <v>0</v>
      </c>
      <c r="L150" s="437">
        <f t="shared" si="167"/>
        <v>0</v>
      </c>
      <c r="M150" s="42"/>
      <c r="N150" s="1"/>
      <c r="O150" s="1"/>
      <c r="P150" s="73"/>
      <c r="Q150" s="1"/>
      <c r="R150" s="1"/>
      <c r="S150" s="1"/>
      <c r="T150" s="79"/>
      <c r="U150" s="500"/>
      <c r="V150" s="489">
        <f t="shared" si="151"/>
        <v>0</v>
      </c>
      <c r="W150" s="414"/>
      <c r="X150" s="1"/>
      <c r="Y150" s="79"/>
      <c r="Z150" s="79"/>
      <c r="AA150" s="79"/>
      <c r="AB150" s="44"/>
    </row>
    <row r="151" spans="1:28" ht="15.75" hidden="1" thickBot="1" x14ac:dyDescent="0.3">
      <c r="B151" s="54"/>
      <c r="C151" s="2"/>
      <c r="D151" s="801" t="s">
        <v>363</v>
      </c>
      <c r="E151" s="801"/>
      <c r="F151" s="373">
        <f t="shared" si="162"/>
        <v>0</v>
      </c>
      <c r="G151" s="373">
        <f t="shared" si="163"/>
        <v>0</v>
      </c>
      <c r="H151" s="373">
        <f t="shared" si="164"/>
        <v>0</v>
      </c>
      <c r="I151" s="373">
        <f t="shared" si="165"/>
        <v>0</v>
      </c>
      <c r="J151" s="527">
        <f t="shared" si="166"/>
        <v>0</v>
      </c>
      <c r="K151" s="527">
        <f t="shared" si="166"/>
        <v>0</v>
      </c>
      <c r="L151" s="437">
        <f t="shared" si="167"/>
        <v>0</v>
      </c>
      <c r="M151" s="42"/>
      <c r="N151" s="1"/>
      <c r="O151" s="1"/>
      <c r="P151" s="73"/>
      <c r="Q151" s="1"/>
      <c r="R151" s="1"/>
      <c r="S151" s="1"/>
      <c r="T151" s="79"/>
      <c r="U151" s="500"/>
      <c r="V151" s="489">
        <f t="shared" si="151"/>
        <v>0</v>
      </c>
      <c r="W151" s="414"/>
      <c r="X151" s="1"/>
      <c r="Y151" s="79"/>
      <c r="Z151" s="79"/>
      <c r="AA151" s="79"/>
      <c r="AB151" s="44"/>
    </row>
    <row r="152" spans="1:28" ht="25.5" hidden="1" customHeight="1" x14ac:dyDescent="0.25">
      <c r="B152" s="54"/>
      <c r="C152" s="2"/>
      <c r="D152" s="798" t="s">
        <v>536</v>
      </c>
      <c r="E152" s="798"/>
      <c r="F152" s="376">
        <f t="shared" si="162"/>
        <v>0</v>
      </c>
      <c r="G152" s="376">
        <f t="shared" si="163"/>
        <v>0</v>
      </c>
      <c r="H152" s="376">
        <f t="shared" si="164"/>
        <v>0</v>
      </c>
      <c r="I152" s="376">
        <f t="shared" si="165"/>
        <v>0</v>
      </c>
      <c r="J152" s="530">
        <f t="shared" si="166"/>
        <v>0</v>
      </c>
      <c r="K152" s="530">
        <f t="shared" si="166"/>
        <v>0</v>
      </c>
      <c r="L152" s="440">
        <f t="shared" si="167"/>
        <v>0</v>
      </c>
      <c r="M152" s="42"/>
      <c r="N152" s="1"/>
      <c r="O152" s="1"/>
      <c r="P152" s="73"/>
      <c r="Q152" s="1"/>
      <c r="R152" s="1"/>
      <c r="S152" s="1"/>
      <c r="T152" s="79"/>
      <c r="U152" s="500"/>
      <c r="V152" s="489">
        <f t="shared" si="151"/>
        <v>0</v>
      </c>
      <c r="W152" s="414"/>
      <c r="X152" s="1"/>
      <c r="Y152" s="79"/>
      <c r="Z152" s="79"/>
      <c r="AA152" s="79"/>
      <c r="AB152" s="44"/>
    </row>
    <row r="153" spans="1:28" ht="25.5" hidden="1" customHeight="1" x14ac:dyDescent="0.25">
      <c r="B153" s="54"/>
      <c r="C153" s="2"/>
      <c r="D153" s="798" t="s">
        <v>539</v>
      </c>
      <c r="E153" s="798"/>
      <c r="F153" s="376">
        <f t="shared" si="162"/>
        <v>0</v>
      </c>
      <c r="G153" s="376">
        <f t="shared" si="163"/>
        <v>0</v>
      </c>
      <c r="H153" s="376">
        <f t="shared" si="164"/>
        <v>0</v>
      </c>
      <c r="I153" s="376">
        <f t="shared" si="165"/>
        <v>0</v>
      </c>
      <c r="J153" s="530">
        <f t="shared" si="166"/>
        <v>0</v>
      </c>
      <c r="K153" s="530">
        <f t="shared" si="166"/>
        <v>0</v>
      </c>
      <c r="L153" s="440">
        <f t="shared" si="167"/>
        <v>0</v>
      </c>
      <c r="M153" s="42"/>
      <c r="N153" s="1"/>
      <c r="O153" s="1"/>
      <c r="P153" s="73"/>
      <c r="Q153" s="1"/>
      <c r="R153" s="1"/>
      <c r="S153" s="1"/>
      <c r="T153" s="79"/>
      <c r="U153" s="500"/>
      <c r="V153" s="489">
        <f t="shared" si="151"/>
        <v>0</v>
      </c>
      <c r="W153" s="414"/>
      <c r="X153" s="1"/>
      <c r="Y153" s="79"/>
      <c r="Z153" s="79"/>
      <c r="AA153" s="79"/>
      <c r="AB153" s="44"/>
    </row>
    <row r="154" spans="1:28" ht="15.75" hidden="1" thickBot="1" x14ac:dyDescent="0.3">
      <c r="B154" s="54"/>
      <c r="C154" s="2"/>
      <c r="D154" s="801" t="s">
        <v>365</v>
      </c>
      <c r="E154" s="801"/>
      <c r="F154" s="373">
        <f t="shared" si="162"/>
        <v>0</v>
      </c>
      <c r="G154" s="373">
        <f t="shared" si="163"/>
        <v>0</v>
      </c>
      <c r="H154" s="373">
        <f t="shared" si="164"/>
        <v>0</v>
      </c>
      <c r="I154" s="373">
        <f t="shared" si="165"/>
        <v>0</v>
      </c>
      <c r="J154" s="527">
        <f t="shared" si="166"/>
        <v>0</v>
      </c>
      <c r="K154" s="527">
        <f t="shared" si="166"/>
        <v>0</v>
      </c>
      <c r="L154" s="437">
        <f t="shared" si="167"/>
        <v>0</v>
      </c>
      <c r="M154" s="42"/>
      <c r="N154" s="1"/>
      <c r="O154" s="1"/>
      <c r="P154" s="73"/>
      <c r="Q154" s="1"/>
      <c r="R154" s="1"/>
      <c r="S154" s="1"/>
      <c r="T154" s="79"/>
      <c r="U154" s="500"/>
      <c r="V154" s="489">
        <f t="shared" si="151"/>
        <v>0</v>
      </c>
      <c r="W154" s="414"/>
      <c r="X154" s="1"/>
      <c r="Y154" s="79"/>
      <c r="Z154" s="79"/>
      <c r="AA154" s="79"/>
      <c r="AB154" s="44"/>
    </row>
    <row r="155" spans="1:28" ht="25.5" hidden="1" customHeight="1" x14ac:dyDescent="0.25">
      <c r="B155" s="54"/>
      <c r="C155" s="2"/>
      <c r="D155" s="798" t="s">
        <v>542</v>
      </c>
      <c r="E155" s="798"/>
      <c r="F155" s="376">
        <f t="shared" si="162"/>
        <v>0</v>
      </c>
      <c r="G155" s="376">
        <f t="shared" si="163"/>
        <v>0</v>
      </c>
      <c r="H155" s="376">
        <f t="shared" si="164"/>
        <v>0</v>
      </c>
      <c r="I155" s="376">
        <f t="shared" si="165"/>
        <v>0</v>
      </c>
      <c r="J155" s="530">
        <f t="shared" si="166"/>
        <v>0</v>
      </c>
      <c r="K155" s="530">
        <f t="shared" si="166"/>
        <v>0</v>
      </c>
      <c r="L155" s="440">
        <f t="shared" si="167"/>
        <v>0</v>
      </c>
      <c r="M155" s="42"/>
      <c r="N155" s="1"/>
      <c r="O155" s="1"/>
      <c r="P155" s="73"/>
      <c r="Q155" s="1"/>
      <c r="R155" s="1"/>
      <c r="S155" s="1"/>
      <c r="T155" s="79"/>
      <c r="U155" s="500"/>
      <c r="V155" s="489">
        <f t="shared" si="151"/>
        <v>0</v>
      </c>
      <c r="W155" s="414"/>
      <c r="X155" s="1"/>
      <c r="Y155" s="79"/>
      <c r="Z155" s="79"/>
      <c r="AA155" s="79"/>
      <c r="AB155" s="44"/>
    </row>
    <row r="156" spans="1:28" ht="15.75" hidden="1" thickBot="1" x14ac:dyDescent="0.3">
      <c r="B156" s="54"/>
      <c r="C156" s="2"/>
      <c r="D156" s="801" t="s">
        <v>543</v>
      </c>
      <c r="E156" s="801"/>
      <c r="F156" s="373">
        <f t="shared" si="162"/>
        <v>0</v>
      </c>
      <c r="G156" s="373">
        <f t="shared" si="163"/>
        <v>0</v>
      </c>
      <c r="H156" s="373">
        <f t="shared" si="164"/>
        <v>0</v>
      </c>
      <c r="I156" s="373">
        <f t="shared" si="165"/>
        <v>0</v>
      </c>
      <c r="J156" s="527">
        <f t="shared" si="166"/>
        <v>0</v>
      </c>
      <c r="K156" s="527">
        <f t="shared" si="166"/>
        <v>0</v>
      </c>
      <c r="L156" s="437">
        <f t="shared" si="167"/>
        <v>0</v>
      </c>
      <c r="M156" s="42"/>
      <c r="N156" s="1"/>
      <c r="O156" s="1"/>
      <c r="P156" s="73"/>
      <c r="Q156" s="1"/>
      <c r="R156" s="1"/>
      <c r="S156" s="1"/>
      <c r="T156" s="79"/>
      <c r="U156" s="500"/>
      <c r="V156" s="489">
        <f t="shared" si="151"/>
        <v>0</v>
      </c>
      <c r="W156" s="414"/>
      <c r="X156" s="1"/>
      <c r="Y156" s="79"/>
      <c r="Z156" s="79"/>
      <c r="AA156" s="79"/>
      <c r="AB156" s="44"/>
    </row>
    <row r="157" spans="1:28" s="41" customFormat="1" ht="15.75" hidden="1" thickBot="1" x14ac:dyDescent="0.3">
      <c r="A157" s="125" t="s">
        <v>243</v>
      </c>
      <c r="B157" s="134" t="s">
        <v>671</v>
      </c>
      <c r="C157" s="851" t="s">
        <v>244</v>
      </c>
      <c r="D157" s="852"/>
      <c r="E157" s="852"/>
      <c r="F157" s="378">
        <f t="shared" si="162"/>
        <v>0</v>
      </c>
      <c r="G157" s="378">
        <f t="shared" si="163"/>
        <v>0</v>
      </c>
      <c r="H157" s="378">
        <f t="shared" si="164"/>
        <v>0</v>
      </c>
      <c r="I157" s="378">
        <f t="shared" si="165"/>
        <v>0</v>
      </c>
      <c r="J157" s="532">
        <f t="shared" si="166"/>
        <v>0</v>
      </c>
      <c r="K157" s="532">
        <f t="shared" si="166"/>
        <v>0</v>
      </c>
      <c r="L157" s="442">
        <f t="shared" si="167"/>
        <v>0</v>
      </c>
      <c r="M157" s="111"/>
      <c r="N157" s="109"/>
      <c r="O157" s="109"/>
      <c r="P157" s="108"/>
      <c r="Q157" s="109"/>
      <c r="R157" s="109"/>
      <c r="S157" s="109"/>
      <c r="T157" s="112"/>
      <c r="U157" s="502"/>
      <c r="V157" s="491">
        <f t="shared" si="151"/>
        <v>0</v>
      </c>
      <c r="W157" s="416"/>
      <c r="X157" s="109"/>
      <c r="Y157" s="112"/>
      <c r="Z157" s="112"/>
      <c r="AA157" s="112"/>
      <c r="AB157" s="113"/>
    </row>
    <row r="158" spans="1:28" ht="15.75" thickBot="1" x14ac:dyDescent="0.3">
      <c r="B158" s="98" t="s">
        <v>245</v>
      </c>
      <c r="C158" s="807" t="s">
        <v>246</v>
      </c>
      <c r="D158" s="808"/>
      <c r="E158" s="808"/>
      <c r="F158" s="369">
        <f t="shared" ref="F158:L158" si="168">F159+F160+F163+F164+F165+F166+F167</f>
        <v>100000</v>
      </c>
      <c r="G158" s="369">
        <f t="shared" si="168"/>
        <v>121070</v>
      </c>
      <c r="H158" s="369">
        <f t="shared" si="168"/>
        <v>121070</v>
      </c>
      <c r="I158" s="369">
        <f t="shared" si="168"/>
        <v>121070</v>
      </c>
      <c r="J158" s="523">
        <f t="shared" ref="J158" si="169">J159+J160+J163+J164+J165+J166+J167</f>
        <v>1625540</v>
      </c>
      <c r="K158" s="523">
        <f t="shared" ref="K158:O158" si="170">K159+K160+K163+K164+K165+K166+K167</f>
        <v>1625540</v>
      </c>
      <c r="L158" s="431">
        <f t="shared" si="168"/>
        <v>838167</v>
      </c>
      <c r="M158" s="87">
        <f t="shared" si="170"/>
        <v>0</v>
      </c>
      <c r="N158" s="85">
        <f t="shared" si="170"/>
        <v>0</v>
      </c>
      <c r="O158" s="85">
        <f t="shared" si="170"/>
        <v>838167</v>
      </c>
      <c r="P158" s="84">
        <f t="shared" ref="P158:AB158" si="171">P159+P160+P163+P164+P165+P166+P167</f>
        <v>0</v>
      </c>
      <c r="Q158" s="85">
        <f t="shared" si="171"/>
        <v>0</v>
      </c>
      <c r="R158" s="85">
        <f t="shared" si="171"/>
        <v>0</v>
      </c>
      <c r="S158" s="85">
        <f t="shared" si="171"/>
        <v>0</v>
      </c>
      <c r="T158" s="88">
        <f t="shared" si="171"/>
        <v>0</v>
      </c>
      <c r="U158" s="495">
        <f t="shared" si="171"/>
        <v>21070</v>
      </c>
      <c r="V158" s="484">
        <f t="shared" si="151"/>
        <v>21070</v>
      </c>
      <c r="W158" s="409">
        <f t="shared" si="171"/>
        <v>0</v>
      </c>
      <c r="X158" s="85">
        <f t="shared" si="171"/>
        <v>0</v>
      </c>
      <c r="Y158" s="88">
        <f t="shared" si="171"/>
        <v>0</v>
      </c>
      <c r="Z158" s="88">
        <f t="shared" si="171"/>
        <v>4470</v>
      </c>
      <c r="AA158" s="88">
        <f t="shared" si="171"/>
        <v>812627</v>
      </c>
      <c r="AB158" s="89">
        <f t="shared" si="171"/>
        <v>0</v>
      </c>
    </row>
    <row r="159" spans="1:28" s="18" customFormat="1" hidden="1" x14ac:dyDescent="0.25">
      <c r="A159" s="125" t="s">
        <v>247</v>
      </c>
      <c r="B159" s="114" t="s">
        <v>672</v>
      </c>
      <c r="C159" s="834" t="s">
        <v>248</v>
      </c>
      <c r="D159" s="835"/>
      <c r="E159" s="835"/>
      <c r="F159" s="364">
        <f>SUM(O159:AA159)</f>
        <v>0</v>
      </c>
      <c r="G159" s="364">
        <f>SUM(O159:AA159)</f>
        <v>0</v>
      </c>
      <c r="H159" s="364">
        <f>SUM(O159:AA159)</f>
        <v>0</v>
      </c>
      <c r="I159" s="364">
        <f>SUM(O159:AA159)</f>
        <v>0</v>
      </c>
      <c r="J159" s="518">
        <f>SUM(O159:AA159)</f>
        <v>0</v>
      </c>
      <c r="K159" s="518">
        <f>SUM(P159:AB159)</f>
        <v>0</v>
      </c>
      <c r="L159" s="426">
        <f t="shared" ref="L159" si="172">SUM(P159:AB159)</f>
        <v>0</v>
      </c>
      <c r="M159" s="95"/>
      <c r="N159" s="93"/>
      <c r="O159" s="93"/>
      <c r="P159" s="92"/>
      <c r="Q159" s="93"/>
      <c r="R159" s="93"/>
      <c r="S159" s="93"/>
      <c r="T159" s="96"/>
      <c r="U159" s="498"/>
      <c r="V159" s="487">
        <f t="shared" si="151"/>
        <v>0</v>
      </c>
      <c r="W159" s="412"/>
      <c r="X159" s="93"/>
      <c r="Y159" s="96"/>
      <c r="Z159" s="96"/>
      <c r="AA159" s="96"/>
      <c r="AB159" s="97"/>
    </row>
    <row r="160" spans="1:28" s="18" customFormat="1" hidden="1" x14ac:dyDescent="0.25">
      <c r="A160" s="125" t="s">
        <v>249</v>
      </c>
      <c r="B160" s="90" t="s">
        <v>673</v>
      </c>
      <c r="C160" s="803" t="s">
        <v>250</v>
      </c>
      <c r="D160" s="804"/>
      <c r="E160" s="804"/>
      <c r="F160" s="366">
        <f t="shared" ref="F160:L160" si="173">F161+F162</f>
        <v>0</v>
      </c>
      <c r="G160" s="366">
        <f t="shared" si="173"/>
        <v>0</v>
      </c>
      <c r="H160" s="366">
        <f t="shared" si="173"/>
        <v>0</v>
      </c>
      <c r="I160" s="366">
        <f t="shared" si="173"/>
        <v>0</v>
      </c>
      <c r="J160" s="520">
        <f t="shared" ref="J160" si="174">J161+J162</f>
        <v>0</v>
      </c>
      <c r="K160" s="520">
        <f t="shared" si="173"/>
        <v>0</v>
      </c>
      <c r="L160" s="428">
        <f t="shared" si="173"/>
        <v>0</v>
      </c>
      <c r="M160" s="95">
        <f t="shared" ref="M160:O160" si="175">M161+M162</f>
        <v>0</v>
      </c>
      <c r="N160" s="93">
        <f t="shared" si="175"/>
        <v>0</v>
      </c>
      <c r="O160" s="93">
        <f t="shared" si="175"/>
        <v>0</v>
      </c>
      <c r="P160" s="92">
        <f t="shared" ref="P160:AB160" si="176">P161+P162</f>
        <v>0</v>
      </c>
      <c r="Q160" s="93">
        <f t="shared" si="176"/>
        <v>0</v>
      </c>
      <c r="R160" s="93">
        <f t="shared" si="176"/>
        <v>0</v>
      </c>
      <c r="S160" s="93">
        <f t="shared" si="176"/>
        <v>0</v>
      </c>
      <c r="T160" s="96">
        <f t="shared" si="176"/>
        <v>0</v>
      </c>
      <c r="U160" s="498">
        <f t="shared" si="176"/>
        <v>0</v>
      </c>
      <c r="V160" s="487">
        <f t="shared" si="151"/>
        <v>0</v>
      </c>
      <c r="W160" s="412">
        <f t="shared" si="176"/>
        <v>0</v>
      </c>
      <c r="X160" s="93">
        <f t="shared" si="176"/>
        <v>0</v>
      </c>
      <c r="Y160" s="96">
        <f t="shared" si="176"/>
        <v>0</v>
      </c>
      <c r="Z160" s="96">
        <f t="shared" si="176"/>
        <v>0</v>
      </c>
      <c r="AA160" s="96">
        <f t="shared" si="176"/>
        <v>0</v>
      </c>
      <c r="AB160" s="97">
        <f t="shared" si="176"/>
        <v>0</v>
      </c>
    </row>
    <row r="161" spans="1:28" hidden="1" x14ac:dyDescent="0.25">
      <c r="B161" s="54"/>
      <c r="C161" s="2"/>
      <c r="D161" s="801" t="s">
        <v>250</v>
      </c>
      <c r="E161" s="801"/>
      <c r="F161" s="373">
        <f>SUM(O161:AA161)</f>
        <v>0</v>
      </c>
      <c r="G161" s="373">
        <f>SUM(O161:AA161)</f>
        <v>0</v>
      </c>
      <c r="H161" s="373">
        <f>SUM(O161:AA161)</f>
        <v>0</v>
      </c>
      <c r="I161" s="373">
        <f>SUM(O161:AA161)</f>
        <v>0</v>
      </c>
      <c r="J161" s="527">
        <f t="shared" ref="J161:K163" si="177">SUM(O161:AA161)</f>
        <v>0</v>
      </c>
      <c r="K161" s="527">
        <f t="shared" si="177"/>
        <v>0</v>
      </c>
      <c r="L161" s="437">
        <f t="shared" ref="L161:L163" si="178">SUM(P161:AB161)</f>
        <v>0</v>
      </c>
      <c r="M161" s="42"/>
      <c r="N161" s="1"/>
      <c r="O161" s="1"/>
      <c r="P161" s="73"/>
      <c r="Q161" s="1"/>
      <c r="R161" s="1"/>
      <c r="S161" s="1"/>
      <c r="T161" s="79"/>
      <c r="U161" s="500"/>
      <c r="V161" s="489">
        <f t="shared" si="151"/>
        <v>0</v>
      </c>
      <c r="W161" s="414"/>
      <c r="X161" s="1"/>
      <c r="Y161" s="79"/>
      <c r="Z161" s="79"/>
      <c r="AA161" s="79"/>
      <c r="AB161" s="44"/>
    </row>
    <row r="162" spans="1:28" hidden="1" x14ac:dyDescent="0.25">
      <c r="B162" s="54"/>
      <c r="C162" s="2"/>
      <c r="D162" s="801" t="s">
        <v>349</v>
      </c>
      <c r="E162" s="801"/>
      <c r="F162" s="373">
        <f>SUM(O162:AA162)</f>
        <v>0</v>
      </c>
      <c r="G162" s="373">
        <f>SUM(O162:AA162)</f>
        <v>0</v>
      </c>
      <c r="H162" s="373">
        <f>SUM(O162:AA162)</f>
        <v>0</v>
      </c>
      <c r="I162" s="373">
        <f>SUM(O162:AA162)</f>
        <v>0</v>
      </c>
      <c r="J162" s="527">
        <f t="shared" si="177"/>
        <v>0</v>
      </c>
      <c r="K162" s="527">
        <f t="shared" si="177"/>
        <v>0</v>
      </c>
      <c r="L162" s="437">
        <f t="shared" si="178"/>
        <v>0</v>
      </c>
      <c r="M162" s="42"/>
      <c r="N162" s="1"/>
      <c r="O162" s="1"/>
      <c r="P162" s="73"/>
      <c r="Q162" s="1"/>
      <c r="R162" s="1"/>
      <c r="S162" s="1"/>
      <c r="T162" s="79"/>
      <c r="U162" s="500"/>
      <c r="V162" s="489">
        <f t="shared" si="151"/>
        <v>0</v>
      </c>
      <c r="W162" s="414"/>
      <c r="X162" s="1"/>
      <c r="Y162" s="79"/>
      <c r="Z162" s="79"/>
      <c r="AA162" s="79"/>
      <c r="AB162" s="44"/>
    </row>
    <row r="163" spans="1:28" s="18" customFormat="1" hidden="1" x14ac:dyDescent="0.25">
      <c r="A163" s="125" t="s">
        <v>251</v>
      </c>
      <c r="B163" s="90" t="s">
        <v>674</v>
      </c>
      <c r="C163" s="803" t="s">
        <v>252</v>
      </c>
      <c r="D163" s="804"/>
      <c r="E163" s="804"/>
      <c r="F163" s="366">
        <f>SUM(O163:AA163)</f>
        <v>0</v>
      </c>
      <c r="G163" s="366">
        <f>SUM(O163:AA163)</f>
        <v>0</v>
      </c>
      <c r="H163" s="366">
        <f>SUM(O163:AA163)</f>
        <v>0</v>
      </c>
      <c r="I163" s="366">
        <f>SUM(O163:AA163)</f>
        <v>0</v>
      </c>
      <c r="J163" s="520">
        <f t="shared" si="177"/>
        <v>0</v>
      </c>
      <c r="K163" s="520">
        <f t="shared" si="177"/>
        <v>0</v>
      </c>
      <c r="L163" s="428">
        <f t="shared" si="178"/>
        <v>0</v>
      </c>
      <c r="M163" s="95"/>
      <c r="N163" s="93"/>
      <c r="O163" s="93"/>
      <c r="P163" s="92"/>
      <c r="Q163" s="93"/>
      <c r="R163" s="93"/>
      <c r="S163" s="93"/>
      <c r="T163" s="96"/>
      <c r="U163" s="498"/>
      <c r="V163" s="487">
        <f t="shared" si="151"/>
        <v>0</v>
      </c>
      <c r="W163" s="412"/>
      <c r="X163" s="93"/>
      <c r="Y163" s="96"/>
      <c r="Z163" s="96"/>
      <c r="AA163" s="96"/>
      <c r="AB163" s="97"/>
    </row>
    <row r="164" spans="1:28" s="18" customFormat="1" x14ac:dyDescent="0.25">
      <c r="A164" s="125" t="s">
        <v>253</v>
      </c>
      <c r="B164" s="90" t="s">
        <v>675</v>
      </c>
      <c r="C164" s="803" t="s">
        <v>254</v>
      </c>
      <c r="D164" s="804"/>
      <c r="E164" s="804"/>
      <c r="F164" s="366">
        <v>78740</v>
      </c>
      <c r="G164" s="366">
        <v>95330</v>
      </c>
      <c r="H164" s="366">
        <v>95330</v>
      </c>
      <c r="I164" s="366">
        <v>95330</v>
      </c>
      <c r="J164" s="520">
        <v>1279952</v>
      </c>
      <c r="K164" s="520">
        <f>'091140'!K159</f>
        <v>1279952</v>
      </c>
      <c r="L164" s="428">
        <f t="shared" ref="L164:L167" si="179">SUM(V164:AB164)</f>
        <v>659975</v>
      </c>
      <c r="M164" s="95"/>
      <c r="N164" s="93"/>
      <c r="O164" s="93">
        <f>L164</f>
        <v>659975</v>
      </c>
      <c r="P164" s="92">
        <f>'091140'!M159</f>
        <v>0</v>
      </c>
      <c r="Q164" s="93">
        <f>'091140'!N159</f>
        <v>0</v>
      </c>
      <c r="R164" s="93">
        <f>'091140'!O159</f>
        <v>0</v>
      </c>
      <c r="S164" s="93">
        <f>'091140'!P159</f>
        <v>0</v>
      </c>
      <c r="T164" s="96">
        <f>'091140'!Q159</f>
        <v>0</v>
      </c>
      <c r="U164" s="498">
        <f>'091140'!R159</f>
        <v>16591</v>
      </c>
      <c r="V164" s="487">
        <f t="shared" si="151"/>
        <v>16591</v>
      </c>
      <c r="W164" s="412">
        <f>'091140'!T159</f>
        <v>0</v>
      </c>
      <c r="X164" s="93">
        <f>'091140'!U159</f>
        <v>0</v>
      </c>
      <c r="Y164" s="96">
        <f>'091140'!V159</f>
        <v>0</v>
      </c>
      <c r="Z164" s="96">
        <f>'091140'!W159</f>
        <v>3520</v>
      </c>
      <c r="AA164" s="96">
        <f>'091140'!X159</f>
        <v>639864</v>
      </c>
      <c r="AB164" s="97">
        <f>'091140'!Y159</f>
        <v>0</v>
      </c>
    </row>
    <row r="165" spans="1:28" s="18" customFormat="1" hidden="1" x14ac:dyDescent="0.25">
      <c r="A165" s="125" t="s">
        <v>255</v>
      </c>
      <c r="B165" s="90" t="s">
        <v>676</v>
      </c>
      <c r="C165" s="803" t="s">
        <v>256</v>
      </c>
      <c r="D165" s="804"/>
      <c r="E165" s="804"/>
      <c r="F165" s="366">
        <f>SUM(O165:AA165)</f>
        <v>0</v>
      </c>
      <c r="G165" s="366">
        <v>0</v>
      </c>
      <c r="H165" s="366">
        <v>0</v>
      </c>
      <c r="I165" s="366">
        <v>0</v>
      </c>
      <c r="J165" s="520">
        <v>0</v>
      </c>
      <c r="K165" s="520">
        <v>0</v>
      </c>
      <c r="L165" s="428">
        <f t="shared" si="179"/>
        <v>0</v>
      </c>
      <c r="M165" s="95"/>
      <c r="N165" s="93"/>
      <c r="O165" s="93"/>
      <c r="P165" s="92"/>
      <c r="Q165" s="93"/>
      <c r="R165" s="93"/>
      <c r="S165" s="93"/>
      <c r="T165" s="96"/>
      <c r="U165" s="498"/>
      <c r="V165" s="487">
        <f t="shared" si="151"/>
        <v>0</v>
      </c>
      <c r="W165" s="412"/>
      <c r="X165" s="93"/>
      <c r="Y165" s="96"/>
      <c r="Z165" s="96"/>
      <c r="AA165" s="96"/>
      <c r="AB165" s="97"/>
    </row>
    <row r="166" spans="1:28" s="18" customFormat="1" hidden="1" x14ac:dyDescent="0.25">
      <c r="A166" s="125" t="s">
        <v>257</v>
      </c>
      <c r="B166" s="90" t="s">
        <v>677</v>
      </c>
      <c r="C166" s="803" t="s">
        <v>258</v>
      </c>
      <c r="D166" s="804"/>
      <c r="E166" s="804"/>
      <c r="F166" s="366">
        <f>SUM(O166:AA166)</f>
        <v>0</v>
      </c>
      <c r="G166" s="366">
        <v>0</v>
      </c>
      <c r="H166" s="366">
        <v>0</v>
      </c>
      <c r="I166" s="366">
        <v>0</v>
      </c>
      <c r="J166" s="520">
        <v>0</v>
      </c>
      <c r="K166" s="520">
        <v>0</v>
      </c>
      <c r="L166" s="428">
        <f t="shared" si="179"/>
        <v>0</v>
      </c>
      <c r="M166" s="95"/>
      <c r="N166" s="93"/>
      <c r="O166" s="93"/>
      <c r="P166" s="92"/>
      <c r="Q166" s="93"/>
      <c r="R166" s="93"/>
      <c r="S166" s="93"/>
      <c r="T166" s="96"/>
      <c r="U166" s="498"/>
      <c r="V166" s="487">
        <f t="shared" si="151"/>
        <v>0</v>
      </c>
      <c r="W166" s="412"/>
      <c r="X166" s="93"/>
      <c r="Y166" s="96"/>
      <c r="Z166" s="96"/>
      <c r="AA166" s="96"/>
      <c r="AB166" s="97"/>
    </row>
    <row r="167" spans="1:28" s="18" customFormat="1" ht="15.75" thickBot="1" x14ac:dyDescent="0.3">
      <c r="A167" s="125" t="s">
        <v>259</v>
      </c>
      <c r="B167" s="124" t="s">
        <v>678</v>
      </c>
      <c r="C167" s="847" t="s">
        <v>260</v>
      </c>
      <c r="D167" s="848"/>
      <c r="E167" s="848"/>
      <c r="F167" s="379">
        <v>21260</v>
      </c>
      <c r="G167" s="379">
        <v>25740</v>
      </c>
      <c r="H167" s="379">
        <v>25740</v>
      </c>
      <c r="I167" s="379">
        <v>25740</v>
      </c>
      <c r="J167" s="533">
        <v>345588</v>
      </c>
      <c r="K167" s="533">
        <f>'091140'!K162</f>
        <v>345588</v>
      </c>
      <c r="L167" s="443">
        <f t="shared" si="179"/>
        <v>178192</v>
      </c>
      <c r="M167" s="95"/>
      <c r="N167" s="93"/>
      <c r="O167" s="93">
        <f>L167</f>
        <v>178192</v>
      </c>
      <c r="P167" s="92">
        <f>'091140'!M162</f>
        <v>0</v>
      </c>
      <c r="Q167" s="93">
        <f>'091140'!N162</f>
        <v>0</v>
      </c>
      <c r="R167" s="93">
        <f>'091140'!O162</f>
        <v>0</v>
      </c>
      <c r="S167" s="93">
        <f>'091140'!P162</f>
        <v>0</v>
      </c>
      <c r="T167" s="96">
        <f>'091140'!Q162</f>
        <v>0</v>
      </c>
      <c r="U167" s="498">
        <f>'091140'!R162</f>
        <v>4479</v>
      </c>
      <c r="V167" s="487">
        <f t="shared" si="151"/>
        <v>4479</v>
      </c>
      <c r="W167" s="412">
        <f>'091140'!T162</f>
        <v>0</v>
      </c>
      <c r="X167" s="93">
        <f>'091140'!U162</f>
        <v>0</v>
      </c>
      <c r="Y167" s="96">
        <f>'091140'!V162</f>
        <v>0</v>
      </c>
      <c r="Z167" s="96">
        <f>'091140'!W162</f>
        <v>950</v>
      </c>
      <c r="AA167" s="96">
        <f>'091140'!X162</f>
        <v>172763</v>
      </c>
      <c r="AB167" s="97">
        <f>'091140'!Y162</f>
        <v>0</v>
      </c>
    </row>
    <row r="168" spans="1:28" ht="15.75" thickBot="1" x14ac:dyDescent="0.3">
      <c r="B168" s="98" t="s">
        <v>261</v>
      </c>
      <c r="C168" s="807" t="s">
        <v>262</v>
      </c>
      <c r="D168" s="808"/>
      <c r="E168" s="808"/>
      <c r="F168" s="369">
        <f t="shared" ref="F168:L168" si="180">F169+F170+F171+F172</f>
        <v>0</v>
      </c>
      <c r="G168" s="369">
        <f t="shared" si="180"/>
        <v>0</v>
      </c>
      <c r="H168" s="369">
        <f t="shared" si="180"/>
        <v>0</v>
      </c>
      <c r="I168" s="369">
        <f t="shared" si="180"/>
        <v>0</v>
      </c>
      <c r="J168" s="523">
        <f t="shared" ref="J168:K168" si="181">J169+J170+J171+J172</f>
        <v>0</v>
      </c>
      <c r="K168" s="523">
        <f t="shared" si="181"/>
        <v>0</v>
      </c>
      <c r="L168" s="431">
        <f t="shared" si="180"/>
        <v>0</v>
      </c>
      <c r="M168" s="87">
        <f t="shared" ref="M168:O168" si="182">M169+M170+M171+M172</f>
        <v>0</v>
      </c>
      <c r="N168" s="85">
        <f t="shared" si="182"/>
        <v>0</v>
      </c>
      <c r="O168" s="85">
        <f t="shared" si="182"/>
        <v>0</v>
      </c>
      <c r="P168" s="84">
        <f t="shared" ref="P168:AB168" si="183">P169+P170+P171+P172</f>
        <v>0</v>
      </c>
      <c r="Q168" s="85">
        <f t="shared" si="183"/>
        <v>0</v>
      </c>
      <c r="R168" s="85">
        <f t="shared" si="183"/>
        <v>0</v>
      </c>
      <c r="S168" s="85">
        <f t="shared" si="183"/>
        <v>0</v>
      </c>
      <c r="T168" s="88">
        <f t="shared" si="183"/>
        <v>0</v>
      </c>
      <c r="U168" s="495">
        <f t="shared" si="183"/>
        <v>0</v>
      </c>
      <c r="V168" s="484">
        <f t="shared" si="151"/>
        <v>0</v>
      </c>
      <c r="W168" s="409">
        <f t="shared" si="183"/>
        <v>0</v>
      </c>
      <c r="X168" s="85">
        <f t="shared" si="183"/>
        <v>0</v>
      </c>
      <c r="Y168" s="88">
        <f t="shared" si="183"/>
        <v>0</v>
      </c>
      <c r="Z168" s="88">
        <f t="shared" si="183"/>
        <v>0</v>
      </c>
      <c r="AA168" s="88">
        <f t="shared" si="183"/>
        <v>0</v>
      </c>
      <c r="AB168" s="89">
        <f t="shared" si="183"/>
        <v>0</v>
      </c>
    </row>
    <row r="169" spans="1:28" s="18" customFormat="1" ht="15.75" hidden="1" thickBot="1" x14ac:dyDescent="0.3">
      <c r="A169" s="125" t="s">
        <v>263</v>
      </c>
      <c r="B169" s="241" t="s">
        <v>679</v>
      </c>
      <c r="C169" s="849" t="s">
        <v>264</v>
      </c>
      <c r="D169" s="850"/>
      <c r="E169" s="850"/>
      <c r="F169" s="380">
        <f>SUM(O169:AA169)</f>
        <v>0</v>
      </c>
      <c r="G169" s="380">
        <f>SUM(O169:AA169)</f>
        <v>0</v>
      </c>
      <c r="H169" s="380">
        <f>SUM(O169:AA169)</f>
        <v>0</v>
      </c>
      <c r="I169" s="380">
        <f>SUM(O169:AA169)</f>
        <v>0</v>
      </c>
      <c r="J169" s="534">
        <f t="shared" ref="J169:J172" si="184">SUM(O169:AA169)</f>
        <v>0</v>
      </c>
      <c r="K169" s="534"/>
      <c r="L169" s="444">
        <f t="shared" ref="L169:L172" si="185">SUM(P169:AB169)</f>
        <v>0</v>
      </c>
      <c r="M169" s="248"/>
      <c r="N169" s="246"/>
      <c r="O169" s="246"/>
      <c r="P169" s="245"/>
      <c r="Q169" s="246"/>
      <c r="R169" s="246"/>
      <c r="S169" s="246"/>
      <c r="T169" s="247"/>
      <c r="U169" s="503"/>
      <c r="V169" s="492">
        <f t="shared" si="151"/>
        <v>0</v>
      </c>
      <c r="W169" s="417"/>
      <c r="X169" s="246"/>
      <c r="Y169" s="247"/>
      <c r="Z169" s="247"/>
      <c r="AA169" s="247"/>
      <c r="AB169" s="249"/>
    </row>
    <row r="170" spans="1:28" s="18" customFormat="1" ht="15.75" hidden="1" thickBot="1" x14ac:dyDescent="0.3">
      <c r="A170" s="125" t="s">
        <v>265</v>
      </c>
      <c r="B170" s="250" t="s">
        <v>680</v>
      </c>
      <c r="C170" s="843" t="s">
        <v>871</v>
      </c>
      <c r="D170" s="844"/>
      <c r="E170" s="844"/>
      <c r="F170" s="381">
        <f>SUM(O170:AA170)</f>
        <v>0</v>
      </c>
      <c r="G170" s="381">
        <f>SUM(O170:AA170)</f>
        <v>0</v>
      </c>
      <c r="H170" s="381">
        <f>SUM(O170:AA170)</f>
        <v>0</v>
      </c>
      <c r="I170" s="381">
        <f>SUM(O170:AA170)</f>
        <v>0</v>
      </c>
      <c r="J170" s="535">
        <f t="shared" si="184"/>
        <v>0</v>
      </c>
      <c r="K170" s="535"/>
      <c r="L170" s="445">
        <f t="shared" si="185"/>
        <v>0</v>
      </c>
      <c r="M170" s="248"/>
      <c r="N170" s="246"/>
      <c r="O170" s="246"/>
      <c r="P170" s="245"/>
      <c r="Q170" s="246"/>
      <c r="R170" s="246"/>
      <c r="S170" s="246"/>
      <c r="T170" s="247"/>
      <c r="U170" s="503"/>
      <c r="V170" s="492">
        <f t="shared" si="151"/>
        <v>0</v>
      </c>
      <c r="W170" s="417"/>
      <c r="X170" s="246"/>
      <c r="Y170" s="247"/>
      <c r="Z170" s="247"/>
      <c r="AA170" s="247"/>
      <c r="AB170" s="249"/>
    </row>
    <row r="171" spans="1:28" s="18" customFormat="1" ht="15.75" hidden="1" thickBot="1" x14ac:dyDescent="0.3">
      <c r="A171" s="125" t="s">
        <v>266</v>
      </c>
      <c r="B171" s="250" t="s">
        <v>681</v>
      </c>
      <c r="C171" s="843" t="s">
        <v>267</v>
      </c>
      <c r="D171" s="844"/>
      <c r="E171" s="844"/>
      <c r="F171" s="381">
        <f>SUM(O171:AA171)</f>
        <v>0</v>
      </c>
      <c r="G171" s="381">
        <f>SUM(O171:AA171)</f>
        <v>0</v>
      </c>
      <c r="H171" s="381">
        <f>SUM(O171:AA171)</f>
        <v>0</v>
      </c>
      <c r="I171" s="381">
        <f>SUM(O171:AA171)</f>
        <v>0</v>
      </c>
      <c r="J171" s="535">
        <f t="shared" si="184"/>
        <v>0</v>
      </c>
      <c r="K171" s="535"/>
      <c r="L171" s="445">
        <f t="shared" si="185"/>
        <v>0</v>
      </c>
      <c r="M171" s="248"/>
      <c r="N171" s="246"/>
      <c r="O171" s="246"/>
      <c r="P171" s="245"/>
      <c r="Q171" s="246"/>
      <c r="R171" s="246"/>
      <c r="S171" s="246"/>
      <c r="T171" s="247"/>
      <c r="U171" s="503"/>
      <c r="V171" s="492">
        <f t="shared" si="151"/>
        <v>0</v>
      </c>
      <c r="W171" s="417"/>
      <c r="X171" s="246"/>
      <c r="Y171" s="247"/>
      <c r="Z171" s="247"/>
      <c r="AA171" s="247"/>
      <c r="AB171" s="249"/>
    </row>
    <row r="172" spans="1:28" s="18" customFormat="1" ht="15.75" hidden="1" thickBot="1" x14ac:dyDescent="0.3">
      <c r="A172" s="125" t="s">
        <v>268</v>
      </c>
      <c r="B172" s="253" t="s">
        <v>682</v>
      </c>
      <c r="C172" s="845" t="s">
        <v>366</v>
      </c>
      <c r="D172" s="846"/>
      <c r="E172" s="846"/>
      <c r="F172" s="382">
        <f>SUM(O172:AA172)</f>
        <v>0</v>
      </c>
      <c r="G172" s="382">
        <f>SUM(O172:AA172)</f>
        <v>0</v>
      </c>
      <c r="H172" s="382">
        <f>SUM(O172:AA172)</f>
        <v>0</v>
      </c>
      <c r="I172" s="382">
        <f>SUM(O172:AA172)</f>
        <v>0</v>
      </c>
      <c r="J172" s="536">
        <f t="shared" si="184"/>
        <v>0</v>
      </c>
      <c r="K172" s="536"/>
      <c r="L172" s="446">
        <f t="shared" si="185"/>
        <v>0</v>
      </c>
      <c r="M172" s="248"/>
      <c r="N172" s="246"/>
      <c r="O172" s="246"/>
      <c r="P172" s="245"/>
      <c r="Q172" s="246"/>
      <c r="R172" s="246"/>
      <c r="S172" s="246"/>
      <c r="T172" s="247"/>
      <c r="U172" s="503"/>
      <c r="V172" s="492">
        <f t="shared" si="151"/>
        <v>0</v>
      </c>
      <c r="W172" s="417"/>
      <c r="X172" s="246"/>
      <c r="Y172" s="247"/>
      <c r="Z172" s="247"/>
      <c r="AA172" s="247"/>
      <c r="AB172" s="249"/>
    </row>
    <row r="173" spans="1:28" ht="15.75" thickBot="1" x14ac:dyDescent="0.3">
      <c r="B173" s="98" t="s">
        <v>269</v>
      </c>
      <c r="C173" s="807" t="s">
        <v>270</v>
      </c>
      <c r="D173" s="808"/>
      <c r="E173" s="808"/>
      <c r="F173" s="369">
        <f t="shared" ref="F173:L173" si="186">F174+F175+F186+F197+F208+F211+F223+F224+F225</f>
        <v>0</v>
      </c>
      <c r="G173" s="369">
        <f t="shared" si="186"/>
        <v>0</v>
      </c>
      <c r="H173" s="369">
        <f t="shared" si="186"/>
        <v>0</v>
      </c>
      <c r="I173" s="369">
        <f t="shared" si="186"/>
        <v>0</v>
      </c>
      <c r="J173" s="523">
        <f t="shared" ref="J173:K173" si="187">J174+J175+J186+J197+J208+J211+J223+J224+J225</f>
        <v>0</v>
      </c>
      <c r="K173" s="523">
        <f t="shared" si="187"/>
        <v>0</v>
      </c>
      <c r="L173" s="431">
        <f t="shared" si="186"/>
        <v>0</v>
      </c>
      <c r="M173" s="87">
        <f t="shared" ref="M173:O173" si="188">M174+M175+M186+M197+M208+M211+M223+M224+M225</f>
        <v>0</v>
      </c>
      <c r="N173" s="85">
        <f t="shared" si="188"/>
        <v>0</v>
      </c>
      <c r="O173" s="85">
        <f t="shared" si="188"/>
        <v>0</v>
      </c>
      <c r="P173" s="84">
        <f t="shared" ref="P173:AB173" si="189">P174+P175+P186+P197+P208+P211+P223+P224+P225</f>
        <v>0</v>
      </c>
      <c r="Q173" s="85">
        <f t="shared" si="189"/>
        <v>0</v>
      </c>
      <c r="R173" s="85">
        <f t="shared" si="189"/>
        <v>0</v>
      </c>
      <c r="S173" s="85">
        <f t="shared" si="189"/>
        <v>0</v>
      </c>
      <c r="T173" s="88">
        <f t="shared" si="189"/>
        <v>0</v>
      </c>
      <c r="U173" s="495">
        <f t="shared" si="189"/>
        <v>0</v>
      </c>
      <c r="V173" s="484">
        <f t="shared" si="151"/>
        <v>0</v>
      </c>
      <c r="W173" s="409">
        <f t="shared" si="189"/>
        <v>0</v>
      </c>
      <c r="X173" s="85">
        <f t="shared" si="189"/>
        <v>0</v>
      </c>
      <c r="Y173" s="88">
        <f t="shared" si="189"/>
        <v>0</v>
      </c>
      <c r="Z173" s="88">
        <f t="shared" si="189"/>
        <v>0</v>
      </c>
      <c r="AA173" s="88">
        <f t="shared" si="189"/>
        <v>0</v>
      </c>
      <c r="AB173" s="89">
        <f t="shared" si="189"/>
        <v>0</v>
      </c>
    </row>
    <row r="174" spans="1:28" s="18" customFormat="1" ht="25.5" hidden="1" customHeight="1" x14ac:dyDescent="0.25">
      <c r="A174" s="125" t="s">
        <v>271</v>
      </c>
      <c r="B174" s="90" t="s">
        <v>683</v>
      </c>
      <c r="C174" s="796" t="s">
        <v>367</v>
      </c>
      <c r="D174" s="797"/>
      <c r="E174" s="797"/>
      <c r="F174" s="383">
        <f>SUM(O174:AA174)</f>
        <v>0</v>
      </c>
      <c r="G174" s="383">
        <f>SUM(O174:AA174)</f>
        <v>0</v>
      </c>
      <c r="H174" s="383">
        <f>SUM(O174:AA174)</f>
        <v>0</v>
      </c>
      <c r="I174" s="383">
        <f>SUM(O174:AA174)</f>
        <v>0</v>
      </c>
      <c r="J174" s="537">
        <f>SUM(O174:AA174)</f>
        <v>0</v>
      </c>
      <c r="K174" s="537"/>
      <c r="L174" s="447">
        <f t="shared" ref="L174" si="190">SUM(P174:AB174)</f>
        <v>0</v>
      </c>
      <c r="M174" s="95"/>
      <c r="N174" s="93"/>
      <c r="O174" s="93"/>
      <c r="P174" s="92"/>
      <c r="Q174" s="93"/>
      <c r="R174" s="93"/>
      <c r="S174" s="93"/>
      <c r="T174" s="96"/>
      <c r="U174" s="498"/>
      <c r="V174" s="487">
        <f t="shared" si="151"/>
        <v>0</v>
      </c>
      <c r="W174" s="412"/>
      <c r="X174" s="93"/>
      <c r="Y174" s="96"/>
      <c r="Z174" s="96"/>
      <c r="AA174" s="96"/>
      <c r="AB174" s="97"/>
    </row>
    <row r="175" spans="1:28" s="18" customFormat="1" ht="16.350000000000001" hidden="1" customHeight="1" x14ac:dyDescent="0.25">
      <c r="A175" s="125" t="s">
        <v>272</v>
      </c>
      <c r="B175" s="90" t="s">
        <v>684</v>
      </c>
      <c r="C175" s="841" t="s">
        <v>812</v>
      </c>
      <c r="D175" s="842"/>
      <c r="E175" s="842"/>
      <c r="F175" s="383">
        <f t="shared" ref="F175:L175" si="191">F176+F177+F178+F179+F180+F181+F182+F183+F184+F185</f>
        <v>0</v>
      </c>
      <c r="G175" s="383">
        <f t="shared" si="191"/>
        <v>0</v>
      </c>
      <c r="H175" s="383">
        <f t="shared" si="191"/>
        <v>0</v>
      </c>
      <c r="I175" s="383">
        <f t="shared" si="191"/>
        <v>0</v>
      </c>
      <c r="J175" s="537">
        <f t="shared" ref="J175:K175" si="192">J176+J177+J178+J179+J180+J181+J182+J183+J184+J185</f>
        <v>0</v>
      </c>
      <c r="K175" s="537">
        <f t="shared" si="192"/>
        <v>0</v>
      </c>
      <c r="L175" s="447">
        <f t="shared" si="191"/>
        <v>0</v>
      </c>
      <c r="M175" s="95">
        <f t="shared" ref="M175:O175" si="193">M176+M177+M178+M179+M180+M181+M182+M183+M184+M185</f>
        <v>0</v>
      </c>
      <c r="N175" s="93">
        <f t="shared" si="193"/>
        <v>0</v>
      </c>
      <c r="O175" s="93">
        <f t="shared" si="193"/>
        <v>0</v>
      </c>
      <c r="P175" s="92">
        <f t="shared" ref="P175:AB175" si="194">P176+P177+P178+P179+P180+P181+P182+P183+P184+P185</f>
        <v>0</v>
      </c>
      <c r="Q175" s="93">
        <f t="shared" si="194"/>
        <v>0</v>
      </c>
      <c r="R175" s="93">
        <f t="shared" si="194"/>
        <v>0</v>
      </c>
      <c r="S175" s="93">
        <f t="shared" si="194"/>
        <v>0</v>
      </c>
      <c r="T175" s="96">
        <f t="shared" si="194"/>
        <v>0</v>
      </c>
      <c r="U175" s="498">
        <f t="shared" si="194"/>
        <v>0</v>
      </c>
      <c r="V175" s="487">
        <f t="shared" si="151"/>
        <v>0</v>
      </c>
      <c r="W175" s="412">
        <f t="shared" si="194"/>
        <v>0</v>
      </c>
      <c r="X175" s="93">
        <f t="shared" si="194"/>
        <v>0</v>
      </c>
      <c r="Y175" s="96">
        <f t="shared" si="194"/>
        <v>0</v>
      </c>
      <c r="Z175" s="96">
        <f t="shared" si="194"/>
        <v>0</v>
      </c>
      <c r="AA175" s="96">
        <f t="shared" si="194"/>
        <v>0</v>
      </c>
      <c r="AB175" s="97">
        <f t="shared" si="194"/>
        <v>0</v>
      </c>
    </row>
    <row r="176" spans="1:28" ht="15.75" hidden="1" thickBot="1" x14ac:dyDescent="0.3">
      <c r="B176" s="54"/>
      <c r="C176" s="2"/>
      <c r="D176" s="801" t="s">
        <v>813</v>
      </c>
      <c r="E176" s="801"/>
      <c r="F176" s="373">
        <f t="shared" ref="F176:F185" si="195">SUM(O176:AA176)</f>
        <v>0</v>
      </c>
      <c r="G176" s="373">
        <f t="shared" ref="G176:G185" si="196">SUM(O176:AA176)</f>
        <v>0</v>
      </c>
      <c r="H176" s="373">
        <f t="shared" ref="H176:H185" si="197">SUM(O176:AA176)</f>
        <v>0</v>
      </c>
      <c r="I176" s="373">
        <f t="shared" ref="I176:I185" si="198">SUM(O176:AA176)</f>
        <v>0</v>
      </c>
      <c r="J176" s="527">
        <f t="shared" ref="J176:J185" si="199">SUM(O176:AA176)</f>
        <v>0</v>
      </c>
      <c r="K176" s="527"/>
      <c r="L176" s="437">
        <f t="shared" ref="L176:L185" si="200">SUM(P176:AB176)</f>
        <v>0</v>
      </c>
      <c r="M176" s="42"/>
      <c r="N176" s="1"/>
      <c r="O176" s="1"/>
      <c r="P176" s="73"/>
      <c r="Q176" s="1"/>
      <c r="R176" s="1"/>
      <c r="S176" s="1"/>
      <c r="T176" s="79"/>
      <c r="U176" s="500"/>
      <c r="V176" s="489">
        <f t="shared" si="151"/>
        <v>0</v>
      </c>
      <c r="W176" s="414"/>
      <c r="X176" s="1"/>
      <c r="Y176" s="79"/>
      <c r="Z176" s="79"/>
      <c r="AA176" s="79"/>
      <c r="AB176" s="44"/>
    </row>
    <row r="177" spans="1:28" ht="15.75" hidden="1" thickBot="1" x14ac:dyDescent="0.3">
      <c r="B177" s="54"/>
      <c r="C177" s="2"/>
      <c r="D177" s="801" t="s">
        <v>814</v>
      </c>
      <c r="E177" s="801"/>
      <c r="F177" s="373">
        <f t="shared" si="195"/>
        <v>0</v>
      </c>
      <c r="G177" s="373">
        <f t="shared" si="196"/>
        <v>0</v>
      </c>
      <c r="H177" s="373">
        <f t="shared" si="197"/>
        <v>0</v>
      </c>
      <c r="I177" s="373">
        <f t="shared" si="198"/>
        <v>0</v>
      </c>
      <c r="J177" s="527">
        <f t="shared" si="199"/>
        <v>0</v>
      </c>
      <c r="K177" s="527"/>
      <c r="L177" s="437">
        <f t="shared" si="200"/>
        <v>0</v>
      </c>
      <c r="M177" s="42"/>
      <c r="N177" s="1"/>
      <c r="O177" s="1"/>
      <c r="P177" s="73"/>
      <c r="Q177" s="1"/>
      <c r="R177" s="1"/>
      <c r="S177" s="1"/>
      <c r="T177" s="79"/>
      <c r="U177" s="500"/>
      <c r="V177" s="489">
        <f t="shared" si="151"/>
        <v>0</v>
      </c>
      <c r="W177" s="414"/>
      <c r="X177" s="1"/>
      <c r="Y177" s="79"/>
      <c r="Z177" s="79"/>
      <c r="AA177" s="79"/>
      <c r="AB177" s="44"/>
    </row>
    <row r="178" spans="1:28" ht="15.75" hidden="1" thickBot="1" x14ac:dyDescent="0.3">
      <c r="B178" s="54"/>
      <c r="C178" s="2"/>
      <c r="D178" s="801" t="s">
        <v>545</v>
      </c>
      <c r="E178" s="801"/>
      <c r="F178" s="373">
        <f t="shared" si="195"/>
        <v>0</v>
      </c>
      <c r="G178" s="373">
        <f t="shared" si="196"/>
        <v>0</v>
      </c>
      <c r="H178" s="373">
        <f t="shared" si="197"/>
        <v>0</v>
      </c>
      <c r="I178" s="373">
        <f t="shared" si="198"/>
        <v>0</v>
      </c>
      <c r="J178" s="527">
        <f t="shared" si="199"/>
        <v>0</v>
      </c>
      <c r="K178" s="527"/>
      <c r="L178" s="437">
        <f t="shared" si="200"/>
        <v>0</v>
      </c>
      <c r="M178" s="42"/>
      <c r="N178" s="1"/>
      <c r="O178" s="1"/>
      <c r="P178" s="73"/>
      <c r="Q178" s="1"/>
      <c r="R178" s="1"/>
      <c r="S178" s="1"/>
      <c r="T178" s="79"/>
      <c r="U178" s="500"/>
      <c r="V178" s="489">
        <f t="shared" si="151"/>
        <v>0</v>
      </c>
      <c r="W178" s="414"/>
      <c r="X178" s="1"/>
      <c r="Y178" s="79"/>
      <c r="Z178" s="79"/>
      <c r="AA178" s="79"/>
      <c r="AB178" s="44"/>
    </row>
    <row r="179" spans="1:28" ht="25.5" hidden="1" customHeight="1" x14ac:dyDescent="0.25">
      <c r="B179" s="54"/>
      <c r="C179" s="2"/>
      <c r="D179" s="798" t="s">
        <v>548</v>
      </c>
      <c r="E179" s="798"/>
      <c r="F179" s="376">
        <f t="shared" si="195"/>
        <v>0</v>
      </c>
      <c r="G179" s="376">
        <f t="shared" si="196"/>
        <v>0</v>
      </c>
      <c r="H179" s="376">
        <f t="shared" si="197"/>
        <v>0</v>
      </c>
      <c r="I179" s="376">
        <f t="shared" si="198"/>
        <v>0</v>
      </c>
      <c r="J179" s="530">
        <f t="shared" si="199"/>
        <v>0</v>
      </c>
      <c r="K179" s="530"/>
      <c r="L179" s="440">
        <f t="shared" si="200"/>
        <v>0</v>
      </c>
      <c r="M179" s="42"/>
      <c r="N179" s="1"/>
      <c r="O179" s="1"/>
      <c r="P179" s="73"/>
      <c r="Q179" s="1"/>
      <c r="R179" s="1"/>
      <c r="S179" s="1"/>
      <c r="T179" s="79"/>
      <c r="U179" s="500"/>
      <c r="V179" s="489">
        <f t="shared" si="151"/>
        <v>0</v>
      </c>
      <c r="W179" s="414"/>
      <c r="X179" s="1"/>
      <c r="Y179" s="79"/>
      <c r="Z179" s="79"/>
      <c r="AA179" s="79"/>
      <c r="AB179" s="44"/>
    </row>
    <row r="180" spans="1:28" ht="15.75" hidden="1" thickBot="1" x14ac:dyDescent="0.3">
      <c r="B180" s="54"/>
      <c r="C180" s="2"/>
      <c r="D180" s="801" t="s">
        <v>550</v>
      </c>
      <c r="E180" s="801"/>
      <c r="F180" s="373">
        <f t="shared" si="195"/>
        <v>0</v>
      </c>
      <c r="G180" s="373">
        <f t="shared" si="196"/>
        <v>0</v>
      </c>
      <c r="H180" s="373">
        <f t="shared" si="197"/>
        <v>0</v>
      </c>
      <c r="I180" s="373">
        <f t="shared" si="198"/>
        <v>0</v>
      </c>
      <c r="J180" s="527">
        <f t="shared" si="199"/>
        <v>0</v>
      </c>
      <c r="K180" s="527"/>
      <c r="L180" s="437">
        <f t="shared" si="200"/>
        <v>0</v>
      </c>
      <c r="M180" s="42"/>
      <c r="N180" s="1"/>
      <c r="O180" s="1"/>
      <c r="P180" s="73"/>
      <c r="Q180" s="1"/>
      <c r="R180" s="1"/>
      <c r="S180" s="1"/>
      <c r="T180" s="79"/>
      <c r="U180" s="500"/>
      <c r="V180" s="489">
        <f t="shared" si="151"/>
        <v>0</v>
      </c>
      <c r="W180" s="414"/>
      <c r="X180" s="1"/>
      <c r="Y180" s="79"/>
      <c r="Z180" s="79"/>
      <c r="AA180" s="79"/>
      <c r="AB180" s="44"/>
    </row>
    <row r="181" spans="1:28" ht="15.75" hidden="1" thickBot="1" x14ac:dyDescent="0.3">
      <c r="B181" s="54"/>
      <c r="C181" s="2"/>
      <c r="D181" s="801" t="s">
        <v>551</v>
      </c>
      <c r="E181" s="801"/>
      <c r="F181" s="373">
        <f t="shared" si="195"/>
        <v>0</v>
      </c>
      <c r="G181" s="373">
        <f t="shared" si="196"/>
        <v>0</v>
      </c>
      <c r="H181" s="373">
        <f t="shared" si="197"/>
        <v>0</v>
      </c>
      <c r="I181" s="373">
        <f t="shared" si="198"/>
        <v>0</v>
      </c>
      <c r="J181" s="527">
        <f t="shared" si="199"/>
        <v>0</v>
      </c>
      <c r="K181" s="527"/>
      <c r="L181" s="437">
        <f t="shared" si="200"/>
        <v>0</v>
      </c>
      <c r="M181" s="42"/>
      <c r="N181" s="1"/>
      <c r="O181" s="1"/>
      <c r="P181" s="73"/>
      <c r="Q181" s="1"/>
      <c r="R181" s="1"/>
      <c r="S181" s="1"/>
      <c r="T181" s="79"/>
      <c r="U181" s="500"/>
      <c r="V181" s="489">
        <f t="shared" si="151"/>
        <v>0</v>
      </c>
      <c r="W181" s="414"/>
      <c r="X181" s="1"/>
      <c r="Y181" s="79"/>
      <c r="Z181" s="79"/>
      <c r="AA181" s="79"/>
      <c r="AB181" s="44"/>
    </row>
    <row r="182" spans="1:28" ht="25.5" hidden="1" customHeight="1" x14ac:dyDescent="0.25">
      <c r="B182" s="54"/>
      <c r="C182" s="2"/>
      <c r="D182" s="798" t="s">
        <v>555</v>
      </c>
      <c r="E182" s="798"/>
      <c r="F182" s="376">
        <f t="shared" si="195"/>
        <v>0</v>
      </c>
      <c r="G182" s="376">
        <f t="shared" si="196"/>
        <v>0</v>
      </c>
      <c r="H182" s="376">
        <f t="shared" si="197"/>
        <v>0</v>
      </c>
      <c r="I182" s="376">
        <f t="shared" si="198"/>
        <v>0</v>
      </c>
      <c r="J182" s="530">
        <f t="shared" si="199"/>
        <v>0</v>
      </c>
      <c r="K182" s="530"/>
      <c r="L182" s="440">
        <f t="shared" si="200"/>
        <v>0</v>
      </c>
      <c r="M182" s="42"/>
      <c r="N182" s="1"/>
      <c r="O182" s="1"/>
      <c r="P182" s="73"/>
      <c r="Q182" s="1"/>
      <c r="R182" s="1"/>
      <c r="S182" s="1"/>
      <c r="T182" s="79"/>
      <c r="U182" s="500"/>
      <c r="V182" s="489">
        <f t="shared" si="151"/>
        <v>0</v>
      </c>
      <c r="W182" s="414"/>
      <c r="X182" s="1"/>
      <c r="Y182" s="79"/>
      <c r="Z182" s="79"/>
      <c r="AA182" s="79"/>
      <c r="AB182" s="44"/>
    </row>
    <row r="183" spans="1:28" ht="25.5" hidden="1" customHeight="1" x14ac:dyDescent="0.25">
      <c r="B183" s="54"/>
      <c r="C183" s="2"/>
      <c r="D183" s="798" t="s">
        <v>558</v>
      </c>
      <c r="E183" s="798"/>
      <c r="F183" s="376">
        <f t="shared" si="195"/>
        <v>0</v>
      </c>
      <c r="G183" s="376">
        <f t="shared" si="196"/>
        <v>0</v>
      </c>
      <c r="H183" s="376">
        <f t="shared" si="197"/>
        <v>0</v>
      </c>
      <c r="I183" s="376">
        <f t="shared" si="198"/>
        <v>0</v>
      </c>
      <c r="J183" s="530">
        <f t="shared" si="199"/>
        <v>0</v>
      </c>
      <c r="K183" s="530"/>
      <c r="L183" s="440">
        <f t="shared" si="200"/>
        <v>0</v>
      </c>
      <c r="M183" s="42"/>
      <c r="N183" s="1"/>
      <c r="O183" s="1"/>
      <c r="P183" s="73"/>
      <c r="Q183" s="1"/>
      <c r="R183" s="1"/>
      <c r="S183" s="1"/>
      <c r="T183" s="79"/>
      <c r="U183" s="500"/>
      <c r="V183" s="489">
        <f t="shared" si="151"/>
        <v>0</v>
      </c>
      <c r="W183" s="414"/>
      <c r="X183" s="1"/>
      <c r="Y183" s="79"/>
      <c r="Z183" s="79"/>
      <c r="AA183" s="79"/>
      <c r="AB183" s="44"/>
    </row>
    <row r="184" spans="1:28" ht="25.5" hidden="1" customHeight="1" x14ac:dyDescent="0.25">
      <c r="B184" s="54"/>
      <c r="C184" s="2"/>
      <c r="D184" s="798" t="s">
        <v>560</v>
      </c>
      <c r="E184" s="798"/>
      <c r="F184" s="376">
        <f t="shared" si="195"/>
        <v>0</v>
      </c>
      <c r="G184" s="376">
        <f t="shared" si="196"/>
        <v>0</v>
      </c>
      <c r="H184" s="376">
        <f t="shared" si="197"/>
        <v>0</v>
      </c>
      <c r="I184" s="376">
        <f t="shared" si="198"/>
        <v>0</v>
      </c>
      <c r="J184" s="530">
        <f t="shared" si="199"/>
        <v>0</v>
      </c>
      <c r="K184" s="530"/>
      <c r="L184" s="440">
        <f t="shared" si="200"/>
        <v>0</v>
      </c>
      <c r="M184" s="42"/>
      <c r="N184" s="1"/>
      <c r="O184" s="1"/>
      <c r="P184" s="73"/>
      <c r="Q184" s="1"/>
      <c r="R184" s="1"/>
      <c r="S184" s="1"/>
      <c r="T184" s="79"/>
      <c r="U184" s="500"/>
      <c r="V184" s="489">
        <f t="shared" si="151"/>
        <v>0</v>
      </c>
      <c r="W184" s="414"/>
      <c r="X184" s="1"/>
      <c r="Y184" s="79"/>
      <c r="Z184" s="79"/>
      <c r="AA184" s="79"/>
      <c r="AB184" s="44"/>
    </row>
    <row r="185" spans="1:28" ht="25.5" hidden="1" customHeight="1" x14ac:dyDescent="0.25">
      <c r="B185" s="54"/>
      <c r="C185" s="2"/>
      <c r="D185" s="798" t="s">
        <v>563</v>
      </c>
      <c r="E185" s="798"/>
      <c r="F185" s="376">
        <f t="shared" si="195"/>
        <v>0</v>
      </c>
      <c r="G185" s="376">
        <f t="shared" si="196"/>
        <v>0</v>
      </c>
      <c r="H185" s="376">
        <f t="shared" si="197"/>
        <v>0</v>
      </c>
      <c r="I185" s="376">
        <f t="shared" si="198"/>
        <v>0</v>
      </c>
      <c r="J185" s="530">
        <f t="shared" si="199"/>
        <v>0</v>
      </c>
      <c r="K185" s="530"/>
      <c r="L185" s="440">
        <f t="shared" si="200"/>
        <v>0</v>
      </c>
      <c r="M185" s="42"/>
      <c r="N185" s="1"/>
      <c r="O185" s="1"/>
      <c r="P185" s="73"/>
      <c r="Q185" s="1"/>
      <c r="R185" s="1"/>
      <c r="S185" s="1"/>
      <c r="T185" s="79"/>
      <c r="U185" s="500"/>
      <c r="V185" s="489">
        <f t="shared" si="151"/>
        <v>0</v>
      </c>
      <c r="W185" s="414"/>
      <c r="X185" s="1"/>
      <c r="Y185" s="79"/>
      <c r="Z185" s="79"/>
      <c r="AA185" s="79"/>
      <c r="AB185" s="44"/>
    </row>
    <row r="186" spans="1:28" s="18" customFormat="1" ht="25.5" hidden="1" customHeight="1" x14ac:dyDescent="0.25">
      <c r="A186" s="128" t="s">
        <v>273</v>
      </c>
      <c r="B186" s="90" t="s">
        <v>685</v>
      </c>
      <c r="C186" s="841" t="s">
        <v>606</v>
      </c>
      <c r="D186" s="842"/>
      <c r="E186" s="842"/>
      <c r="F186" s="383">
        <f t="shared" ref="F186:L186" si="201">F187+F188+F189+F190+F191+F192+F193+F194+F195+F196</f>
        <v>0</v>
      </c>
      <c r="G186" s="383">
        <f t="shared" si="201"/>
        <v>0</v>
      </c>
      <c r="H186" s="383">
        <f t="shared" si="201"/>
        <v>0</v>
      </c>
      <c r="I186" s="383">
        <f t="shared" si="201"/>
        <v>0</v>
      </c>
      <c r="J186" s="537">
        <f t="shared" ref="J186:K186" si="202">J187+J188+J189+J190+J191+J192+J193+J194+J195+J196</f>
        <v>0</v>
      </c>
      <c r="K186" s="537">
        <f t="shared" si="202"/>
        <v>0</v>
      </c>
      <c r="L186" s="447">
        <f t="shared" si="201"/>
        <v>0</v>
      </c>
      <c r="M186" s="95">
        <f t="shared" ref="M186:O186" si="203">M187+M188+M189+M190+M191+M192+M193+M194+M195+M196</f>
        <v>0</v>
      </c>
      <c r="N186" s="93">
        <f t="shared" si="203"/>
        <v>0</v>
      </c>
      <c r="O186" s="93">
        <f t="shared" si="203"/>
        <v>0</v>
      </c>
      <c r="P186" s="92">
        <f t="shared" ref="P186:AB186" si="204">P187+P188+P189+P190+P191+P192+P193+P194+P195+P196</f>
        <v>0</v>
      </c>
      <c r="Q186" s="93">
        <f t="shared" si="204"/>
        <v>0</v>
      </c>
      <c r="R186" s="93">
        <f t="shared" si="204"/>
        <v>0</v>
      </c>
      <c r="S186" s="93">
        <f t="shared" si="204"/>
        <v>0</v>
      </c>
      <c r="T186" s="96">
        <f t="shared" si="204"/>
        <v>0</v>
      </c>
      <c r="U186" s="498">
        <f t="shared" si="204"/>
        <v>0</v>
      </c>
      <c r="V186" s="487">
        <f t="shared" si="151"/>
        <v>0</v>
      </c>
      <c r="W186" s="412">
        <f t="shared" si="204"/>
        <v>0</v>
      </c>
      <c r="X186" s="93">
        <f t="shared" si="204"/>
        <v>0</v>
      </c>
      <c r="Y186" s="96">
        <f t="shared" si="204"/>
        <v>0</v>
      </c>
      <c r="Z186" s="96">
        <f t="shared" si="204"/>
        <v>0</v>
      </c>
      <c r="AA186" s="96">
        <f t="shared" si="204"/>
        <v>0</v>
      </c>
      <c r="AB186" s="97">
        <f t="shared" si="204"/>
        <v>0</v>
      </c>
    </row>
    <row r="187" spans="1:28" ht="15.75" hidden="1" thickBot="1" x14ac:dyDescent="0.3">
      <c r="B187" s="54"/>
      <c r="C187" s="2"/>
      <c r="D187" s="801" t="s">
        <v>815</v>
      </c>
      <c r="E187" s="801"/>
      <c r="F187" s="373">
        <f t="shared" ref="F187:F196" si="205">SUM(O187:AA187)</f>
        <v>0</v>
      </c>
      <c r="G187" s="373">
        <f t="shared" ref="G187:G196" si="206">SUM(O187:AA187)</f>
        <v>0</v>
      </c>
      <c r="H187" s="373">
        <f t="shared" ref="H187:H196" si="207">SUM(O187:AA187)</f>
        <v>0</v>
      </c>
      <c r="I187" s="373">
        <f t="shared" ref="I187:I196" si="208">SUM(O187:AA187)</f>
        <v>0</v>
      </c>
      <c r="J187" s="527">
        <f t="shared" ref="J187:J196" si="209">SUM(O187:AA187)</f>
        <v>0</v>
      </c>
      <c r="K187" s="527"/>
      <c r="L187" s="437">
        <f t="shared" ref="L187:L196" si="210">SUM(P187:AB187)</f>
        <v>0</v>
      </c>
      <c r="M187" s="42"/>
      <c r="N187" s="1"/>
      <c r="O187" s="1"/>
      <c r="P187" s="73"/>
      <c r="Q187" s="1"/>
      <c r="R187" s="1"/>
      <c r="S187" s="1"/>
      <c r="T187" s="79"/>
      <c r="U187" s="500"/>
      <c r="V187" s="489">
        <f t="shared" si="151"/>
        <v>0</v>
      </c>
      <c r="W187" s="414"/>
      <c r="X187" s="1"/>
      <c r="Y187" s="79"/>
      <c r="Z187" s="79"/>
      <c r="AA187" s="79"/>
      <c r="AB187" s="44"/>
    </row>
    <row r="188" spans="1:28" ht="15.75" hidden="1" thickBot="1" x14ac:dyDescent="0.3">
      <c r="B188" s="54"/>
      <c r="C188" s="2"/>
      <c r="D188" s="801" t="s">
        <v>816</v>
      </c>
      <c r="E188" s="801"/>
      <c r="F188" s="373">
        <f t="shared" si="205"/>
        <v>0</v>
      </c>
      <c r="G188" s="373">
        <f t="shared" si="206"/>
        <v>0</v>
      </c>
      <c r="H188" s="373">
        <f t="shared" si="207"/>
        <v>0</v>
      </c>
      <c r="I188" s="373">
        <f t="shared" si="208"/>
        <v>0</v>
      </c>
      <c r="J188" s="527">
        <f t="shared" si="209"/>
        <v>0</v>
      </c>
      <c r="K188" s="527"/>
      <c r="L188" s="437">
        <f t="shared" si="210"/>
        <v>0</v>
      </c>
      <c r="M188" s="42"/>
      <c r="N188" s="1"/>
      <c r="O188" s="1"/>
      <c r="P188" s="73"/>
      <c r="Q188" s="1"/>
      <c r="R188" s="1"/>
      <c r="S188" s="1"/>
      <c r="T188" s="79"/>
      <c r="U188" s="500"/>
      <c r="V188" s="489">
        <f t="shared" si="151"/>
        <v>0</v>
      </c>
      <c r="W188" s="414"/>
      <c r="X188" s="1"/>
      <c r="Y188" s="79"/>
      <c r="Z188" s="79"/>
      <c r="AA188" s="79"/>
      <c r="AB188" s="44"/>
    </row>
    <row r="189" spans="1:28" ht="15.75" hidden="1" thickBot="1" x14ac:dyDescent="0.3">
      <c r="B189" s="54"/>
      <c r="C189" s="2"/>
      <c r="D189" s="801" t="s">
        <v>546</v>
      </c>
      <c r="E189" s="801"/>
      <c r="F189" s="373">
        <f t="shared" si="205"/>
        <v>0</v>
      </c>
      <c r="G189" s="373">
        <f t="shared" si="206"/>
        <v>0</v>
      </c>
      <c r="H189" s="373">
        <f t="shared" si="207"/>
        <v>0</v>
      </c>
      <c r="I189" s="373">
        <f t="shared" si="208"/>
        <v>0</v>
      </c>
      <c r="J189" s="527">
        <f t="shared" si="209"/>
        <v>0</v>
      </c>
      <c r="K189" s="527"/>
      <c r="L189" s="437">
        <f t="shared" si="210"/>
        <v>0</v>
      </c>
      <c r="M189" s="42"/>
      <c r="N189" s="1"/>
      <c r="O189" s="1"/>
      <c r="P189" s="73"/>
      <c r="Q189" s="1"/>
      <c r="R189" s="1"/>
      <c r="S189" s="1"/>
      <c r="T189" s="79"/>
      <c r="U189" s="500"/>
      <c r="V189" s="489">
        <f t="shared" si="151"/>
        <v>0</v>
      </c>
      <c r="W189" s="414"/>
      <c r="X189" s="1"/>
      <c r="Y189" s="79"/>
      <c r="Z189" s="79"/>
      <c r="AA189" s="79"/>
      <c r="AB189" s="44"/>
    </row>
    <row r="190" spans="1:28" ht="25.5" hidden="1" customHeight="1" x14ac:dyDescent="0.25">
      <c r="B190" s="54"/>
      <c r="C190" s="2"/>
      <c r="D190" s="798" t="s">
        <v>549</v>
      </c>
      <c r="E190" s="798"/>
      <c r="F190" s="376">
        <f t="shared" si="205"/>
        <v>0</v>
      </c>
      <c r="G190" s="376">
        <f t="shared" si="206"/>
        <v>0</v>
      </c>
      <c r="H190" s="376">
        <f t="shared" si="207"/>
        <v>0</v>
      </c>
      <c r="I190" s="376">
        <f t="shared" si="208"/>
        <v>0</v>
      </c>
      <c r="J190" s="530">
        <f t="shared" si="209"/>
        <v>0</v>
      </c>
      <c r="K190" s="530"/>
      <c r="L190" s="440">
        <f t="shared" si="210"/>
        <v>0</v>
      </c>
      <c r="M190" s="42"/>
      <c r="N190" s="1"/>
      <c r="O190" s="1"/>
      <c r="P190" s="73"/>
      <c r="Q190" s="1"/>
      <c r="R190" s="1"/>
      <c r="S190" s="1"/>
      <c r="T190" s="79"/>
      <c r="U190" s="500"/>
      <c r="V190" s="489">
        <f t="shared" si="151"/>
        <v>0</v>
      </c>
      <c r="W190" s="414"/>
      <c r="X190" s="1"/>
      <c r="Y190" s="79"/>
      <c r="Z190" s="79"/>
      <c r="AA190" s="79"/>
      <c r="AB190" s="44"/>
    </row>
    <row r="191" spans="1:28" ht="15.75" hidden="1" thickBot="1" x14ac:dyDescent="0.3">
      <c r="B191" s="54"/>
      <c r="C191" s="2"/>
      <c r="D191" s="801" t="s">
        <v>552</v>
      </c>
      <c r="E191" s="801"/>
      <c r="F191" s="373">
        <f t="shared" si="205"/>
        <v>0</v>
      </c>
      <c r="G191" s="373">
        <f t="shared" si="206"/>
        <v>0</v>
      </c>
      <c r="H191" s="373">
        <f t="shared" si="207"/>
        <v>0</v>
      </c>
      <c r="I191" s="373">
        <f t="shared" si="208"/>
        <v>0</v>
      </c>
      <c r="J191" s="527">
        <f t="shared" si="209"/>
        <v>0</v>
      </c>
      <c r="K191" s="527"/>
      <c r="L191" s="437">
        <f t="shared" si="210"/>
        <v>0</v>
      </c>
      <c r="M191" s="42"/>
      <c r="N191" s="1"/>
      <c r="O191" s="1"/>
      <c r="P191" s="73"/>
      <c r="Q191" s="1"/>
      <c r="R191" s="1"/>
      <c r="S191" s="1"/>
      <c r="T191" s="79"/>
      <c r="U191" s="500"/>
      <c r="V191" s="489">
        <f t="shared" si="151"/>
        <v>0</v>
      </c>
      <c r="W191" s="414"/>
      <c r="X191" s="1"/>
      <c r="Y191" s="79"/>
      <c r="Z191" s="79"/>
      <c r="AA191" s="79"/>
      <c r="AB191" s="44"/>
    </row>
    <row r="192" spans="1:28" ht="15.75" hidden="1" thickBot="1" x14ac:dyDescent="0.3">
      <c r="B192" s="54"/>
      <c r="C192" s="2"/>
      <c r="D192" s="801" t="s">
        <v>817</v>
      </c>
      <c r="E192" s="801"/>
      <c r="F192" s="373">
        <f t="shared" si="205"/>
        <v>0</v>
      </c>
      <c r="G192" s="373">
        <f t="shared" si="206"/>
        <v>0</v>
      </c>
      <c r="H192" s="373">
        <f t="shared" si="207"/>
        <v>0</v>
      </c>
      <c r="I192" s="373">
        <f t="shared" si="208"/>
        <v>0</v>
      </c>
      <c r="J192" s="527">
        <f t="shared" si="209"/>
        <v>0</v>
      </c>
      <c r="K192" s="527"/>
      <c r="L192" s="437">
        <f t="shared" si="210"/>
        <v>0</v>
      </c>
      <c r="M192" s="42"/>
      <c r="N192" s="1"/>
      <c r="O192" s="1"/>
      <c r="P192" s="73"/>
      <c r="Q192" s="1"/>
      <c r="R192" s="1"/>
      <c r="S192" s="1"/>
      <c r="T192" s="79"/>
      <c r="U192" s="500"/>
      <c r="V192" s="489">
        <f t="shared" si="151"/>
        <v>0</v>
      </c>
      <c r="W192" s="414"/>
      <c r="X192" s="1"/>
      <c r="Y192" s="79"/>
      <c r="Z192" s="79"/>
      <c r="AA192" s="79"/>
      <c r="AB192" s="44"/>
    </row>
    <row r="193" spans="1:28" ht="25.5" hidden="1" customHeight="1" x14ac:dyDescent="0.25">
      <c r="B193" s="54"/>
      <c r="C193" s="2"/>
      <c r="D193" s="798" t="s">
        <v>556</v>
      </c>
      <c r="E193" s="798"/>
      <c r="F193" s="376">
        <f t="shared" si="205"/>
        <v>0</v>
      </c>
      <c r="G193" s="376">
        <f t="shared" si="206"/>
        <v>0</v>
      </c>
      <c r="H193" s="376">
        <f t="shared" si="207"/>
        <v>0</v>
      </c>
      <c r="I193" s="376">
        <f t="shared" si="208"/>
        <v>0</v>
      </c>
      <c r="J193" s="530">
        <f t="shared" si="209"/>
        <v>0</v>
      </c>
      <c r="K193" s="530"/>
      <c r="L193" s="440">
        <f t="shared" si="210"/>
        <v>0</v>
      </c>
      <c r="M193" s="42"/>
      <c r="N193" s="1"/>
      <c r="O193" s="1"/>
      <c r="P193" s="73"/>
      <c r="Q193" s="1"/>
      <c r="R193" s="1"/>
      <c r="S193" s="1"/>
      <c r="T193" s="79"/>
      <c r="U193" s="500"/>
      <c r="V193" s="489">
        <f t="shared" si="151"/>
        <v>0</v>
      </c>
      <c r="W193" s="414"/>
      <c r="X193" s="1"/>
      <c r="Y193" s="79"/>
      <c r="Z193" s="79"/>
      <c r="AA193" s="79"/>
      <c r="AB193" s="44"/>
    </row>
    <row r="194" spans="1:28" ht="25.5" hidden="1" customHeight="1" x14ac:dyDescent="0.25">
      <c r="B194" s="54"/>
      <c r="C194" s="2"/>
      <c r="D194" s="798" t="s">
        <v>559</v>
      </c>
      <c r="E194" s="798"/>
      <c r="F194" s="376">
        <f t="shared" si="205"/>
        <v>0</v>
      </c>
      <c r="G194" s="376">
        <f t="shared" si="206"/>
        <v>0</v>
      </c>
      <c r="H194" s="376">
        <f t="shared" si="207"/>
        <v>0</v>
      </c>
      <c r="I194" s="376">
        <f t="shared" si="208"/>
        <v>0</v>
      </c>
      <c r="J194" s="530">
        <f t="shared" si="209"/>
        <v>0</v>
      </c>
      <c r="K194" s="530"/>
      <c r="L194" s="440">
        <f t="shared" si="210"/>
        <v>0</v>
      </c>
      <c r="M194" s="42"/>
      <c r="N194" s="1"/>
      <c r="O194" s="1"/>
      <c r="P194" s="73"/>
      <c r="Q194" s="1"/>
      <c r="R194" s="1"/>
      <c r="S194" s="1"/>
      <c r="T194" s="79"/>
      <c r="U194" s="500"/>
      <c r="V194" s="489">
        <f t="shared" si="151"/>
        <v>0</v>
      </c>
      <c r="W194" s="414"/>
      <c r="X194" s="1"/>
      <c r="Y194" s="79"/>
      <c r="Z194" s="79"/>
      <c r="AA194" s="79"/>
      <c r="AB194" s="44"/>
    </row>
    <row r="195" spans="1:28" ht="25.5" hidden="1" customHeight="1" x14ac:dyDescent="0.25">
      <c r="B195" s="54"/>
      <c r="C195" s="2"/>
      <c r="D195" s="798" t="s">
        <v>561</v>
      </c>
      <c r="E195" s="798"/>
      <c r="F195" s="376">
        <f t="shared" si="205"/>
        <v>0</v>
      </c>
      <c r="G195" s="376">
        <f t="shared" si="206"/>
        <v>0</v>
      </c>
      <c r="H195" s="376">
        <f t="shared" si="207"/>
        <v>0</v>
      </c>
      <c r="I195" s="376">
        <f t="shared" si="208"/>
        <v>0</v>
      </c>
      <c r="J195" s="530">
        <f t="shared" si="209"/>
        <v>0</v>
      </c>
      <c r="K195" s="530"/>
      <c r="L195" s="440">
        <f t="shared" si="210"/>
        <v>0</v>
      </c>
      <c r="M195" s="42"/>
      <c r="N195" s="1"/>
      <c r="O195" s="1"/>
      <c r="P195" s="73"/>
      <c r="Q195" s="1"/>
      <c r="R195" s="1"/>
      <c r="S195" s="1"/>
      <c r="T195" s="79"/>
      <c r="U195" s="500"/>
      <c r="V195" s="489">
        <f t="shared" ref="V195:V258" si="211">SUM(P195:U195)</f>
        <v>0</v>
      </c>
      <c r="W195" s="414"/>
      <c r="X195" s="1"/>
      <c r="Y195" s="79"/>
      <c r="Z195" s="79"/>
      <c r="AA195" s="79"/>
      <c r="AB195" s="44"/>
    </row>
    <row r="196" spans="1:28" ht="25.5" hidden="1" customHeight="1" x14ac:dyDescent="0.25">
      <c r="B196" s="54"/>
      <c r="C196" s="2"/>
      <c r="D196" s="798" t="s">
        <v>564</v>
      </c>
      <c r="E196" s="798"/>
      <c r="F196" s="376">
        <f t="shared" si="205"/>
        <v>0</v>
      </c>
      <c r="G196" s="376">
        <f t="shared" si="206"/>
        <v>0</v>
      </c>
      <c r="H196" s="376">
        <f t="shared" si="207"/>
        <v>0</v>
      </c>
      <c r="I196" s="376">
        <f t="shared" si="208"/>
        <v>0</v>
      </c>
      <c r="J196" s="530">
        <f t="shared" si="209"/>
        <v>0</v>
      </c>
      <c r="K196" s="530"/>
      <c r="L196" s="440">
        <f t="shared" si="210"/>
        <v>0</v>
      </c>
      <c r="M196" s="42"/>
      <c r="N196" s="1"/>
      <c r="O196" s="1"/>
      <c r="P196" s="73"/>
      <c r="Q196" s="1"/>
      <c r="R196" s="1"/>
      <c r="S196" s="1"/>
      <c r="T196" s="79"/>
      <c r="U196" s="500"/>
      <c r="V196" s="489">
        <f t="shared" si="211"/>
        <v>0</v>
      </c>
      <c r="W196" s="414"/>
      <c r="X196" s="1"/>
      <c r="Y196" s="79"/>
      <c r="Z196" s="79"/>
      <c r="AA196" s="79"/>
      <c r="AB196" s="44"/>
    </row>
    <row r="197" spans="1:28" s="18" customFormat="1" ht="15.75" hidden="1" thickBot="1" x14ac:dyDescent="0.3">
      <c r="A197" s="125" t="s">
        <v>274</v>
      </c>
      <c r="B197" s="90" t="s">
        <v>686</v>
      </c>
      <c r="C197" s="803" t="s">
        <v>275</v>
      </c>
      <c r="D197" s="804"/>
      <c r="E197" s="804"/>
      <c r="F197" s="366">
        <f t="shared" ref="F197:L197" si="212">F198+F199+F200+F201+F202+F203+F204+F205+F206+F207</f>
        <v>0</v>
      </c>
      <c r="G197" s="366">
        <f t="shared" si="212"/>
        <v>0</v>
      </c>
      <c r="H197" s="366">
        <f t="shared" si="212"/>
        <v>0</v>
      </c>
      <c r="I197" s="366">
        <f t="shared" si="212"/>
        <v>0</v>
      </c>
      <c r="J197" s="520">
        <f t="shared" ref="J197:K197" si="213">J198+J199+J200+J201+J202+J203+J204+J205+J206+J207</f>
        <v>0</v>
      </c>
      <c r="K197" s="520">
        <f t="shared" si="213"/>
        <v>0</v>
      </c>
      <c r="L197" s="428">
        <f t="shared" si="212"/>
        <v>0</v>
      </c>
      <c r="M197" s="95">
        <f t="shared" ref="M197:O197" si="214">M198+M199+M200+M201+M202+M203+M204+M205+M206+M207</f>
        <v>0</v>
      </c>
      <c r="N197" s="93">
        <f t="shared" si="214"/>
        <v>0</v>
      </c>
      <c r="O197" s="93">
        <f t="shared" si="214"/>
        <v>0</v>
      </c>
      <c r="P197" s="92">
        <f t="shared" ref="P197:AB197" si="215">P198+P199+P200+P201+P202+P203+P204+P205+P206+P207</f>
        <v>0</v>
      </c>
      <c r="Q197" s="93">
        <f t="shared" si="215"/>
        <v>0</v>
      </c>
      <c r="R197" s="93">
        <f t="shared" si="215"/>
        <v>0</v>
      </c>
      <c r="S197" s="93">
        <f t="shared" si="215"/>
        <v>0</v>
      </c>
      <c r="T197" s="96">
        <f t="shared" si="215"/>
        <v>0</v>
      </c>
      <c r="U197" s="498">
        <f t="shared" si="215"/>
        <v>0</v>
      </c>
      <c r="V197" s="487">
        <f t="shared" si="211"/>
        <v>0</v>
      </c>
      <c r="W197" s="412">
        <f t="shared" si="215"/>
        <v>0</v>
      </c>
      <c r="X197" s="93">
        <f t="shared" si="215"/>
        <v>0</v>
      </c>
      <c r="Y197" s="96">
        <f t="shared" si="215"/>
        <v>0</v>
      </c>
      <c r="Z197" s="96">
        <f t="shared" si="215"/>
        <v>0</v>
      </c>
      <c r="AA197" s="96">
        <f t="shared" si="215"/>
        <v>0</v>
      </c>
      <c r="AB197" s="97">
        <f t="shared" si="215"/>
        <v>0</v>
      </c>
    </row>
    <row r="198" spans="1:28" ht="15.75" hidden="1" thickBot="1" x14ac:dyDescent="0.3">
      <c r="B198" s="54"/>
      <c r="C198" s="2"/>
      <c r="D198" s="801" t="s">
        <v>371</v>
      </c>
      <c r="E198" s="801"/>
      <c r="F198" s="373">
        <f t="shared" ref="F198:F207" si="216">SUM(O198:AA198)</f>
        <v>0</v>
      </c>
      <c r="G198" s="373">
        <f t="shared" ref="G198:G207" si="217">SUM(O198:AA198)</f>
        <v>0</v>
      </c>
      <c r="H198" s="373">
        <f t="shared" ref="H198:H207" si="218">SUM(O198:AA198)</f>
        <v>0</v>
      </c>
      <c r="I198" s="373">
        <f t="shared" ref="I198:I207" si="219">SUM(O198:AA198)</f>
        <v>0</v>
      </c>
      <c r="J198" s="527">
        <f t="shared" ref="J198:J207" si="220">SUM(O198:AA198)</f>
        <v>0</v>
      </c>
      <c r="K198" s="527"/>
      <c r="L198" s="437">
        <f t="shared" ref="L198:L207" si="221">SUM(P198:AB198)</f>
        <v>0</v>
      </c>
      <c r="M198" s="42"/>
      <c r="N198" s="1"/>
      <c r="O198" s="1"/>
      <c r="P198" s="73"/>
      <c r="Q198" s="1"/>
      <c r="R198" s="1"/>
      <c r="S198" s="1"/>
      <c r="T198" s="79"/>
      <c r="U198" s="500"/>
      <c r="V198" s="489">
        <f t="shared" si="211"/>
        <v>0</v>
      </c>
      <c r="W198" s="414"/>
      <c r="X198" s="1"/>
      <c r="Y198" s="79"/>
      <c r="Z198" s="79"/>
      <c r="AA198" s="79"/>
      <c r="AB198" s="44"/>
    </row>
    <row r="199" spans="1:28" ht="15.75" hidden="1" thickBot="1" x14ac:dyDescent="0.3">
      <c r="B199" s="54"/>
      <c r="C199" s="2"/>
      <c r="D199" s="801" t="s">
        <v>544</v>
      </c>
      <c r="E199" s="801"/>
      <c r="F199" s="373">
        <f t="shared" si="216"/>
        <v>0</v>
      </c>
      <c r="G199" s="373">
        <f t="shared" si="217"/>
        <v>0</v>
      </c>
      <c r="H199" s="373">
        <f t="shared" si="218"/>
        <v>0</v>
      </c>
      <c r="I199" s="373">
        <f t="shared" si="219"/>
        <v>0</v>
      </c>
      <c r="J199" s="527">
        <f t="shared" si="220"/>
        <v>0</v>
      </c>
      <c r="K199" s="527"/>
      <c r="L199" s="437">
        <f t="shared" si="221"/>
        <v>0</v>
      </c>
      <c r="M199" s="42"/>
      <c r="N199" s="1"/>
      <c r="O199" s="1"/>
      <c r="P199" s="73"/>
      <c r="Q199" s="1"/>
      <c r="R199" s="1"/>
      <c r="S199" s="1"/>
      <c r="T199" s="79"/>
      <c r="U199" s="500"/>
      <c r="V199" s="489">
        <f t="shared" si="211"/>
        <v>0</v>
      </c>
      <c r="W199" s="414"/>
      <c r="X199" s="1"/>
      <c r="Y199" s="79"/>
      <c r="Z199" s="79"/>
      <c r="AA199" s="79"/>
      <c r="AB199" s="44"/>
    </row>
    <row r="200" spans="1:28" ht="15.75" hidden="1" thickBot="1" x14ac:dyDescent="0.3">
      <c r="B200" s="54"/>
      <c r="C200" s="2"/>
      <c r="D200" s="801" t="s">
        <v>547</v>
      </c>
      <c r="E200" s="801"/>
      <c r="F200" s="373">
        <f t="shared" si="216"/>
        <v>0</v>
      </c>
      <c r="G200" s="373">
        <f t="shared" si="217"/>
        <v>0</v>
      </c>
      <c r="H200" s="373">
        <f t="shared" si="218"/>
        <v>0</v>
      </c>
      <c r="I200" s="373">
        <f t="shared" si="219"/>
        <v>0</v>
      </c>
      <c r="J200" s="527">
        <f t="shared" si="220"/>
        <v>0</v>
      </c>
      <c r="K200" s="527"/>
      <c r="L200" s="437">
        <f t="shared" si="221"/>
        <v>0</v>
      </c>
      <c r="M200" s="42"/>
      <c r="N200" s="1"/>
      <c r="O200" s="1"/>
      <c r="P200" s="73"/>
      <c r="Q200" s="1"/>
      <c r="R200" s="1"/>
      <c r="S200" s="1"/>
      <c r="T200" s="79"/>
      <c r="U200" s="500"/>
      <c r="V200" s="489">
        <f t="shared" si="211"/>
        <v>0</v>
      </c>
      <c r="W200" s="414"/>
      <c r="X200" s="1"/>
      <c r="Y200" s="79"/>
      <c r="Z200" s="79"/>
      <c r="AA200" s="79"/>
      <c r="AB200" s="44"/>
    </row>
    <row r="201" spans="1:28" ht="15.75" hidden="1" thickBot="1" x14ac:dyDescent="0.3">
      <c r="B201" s="54"/>
      <c r="C201" s="2"/>
      <c r="D201" s="798" t="s">
        <v>818</v>
      </c>
      <c r="E201" s="798"/>
      <c r="F201" s="376">
        <f t="shared" si="216"/>
        <v>0</v>
      </c>
      <c r="G201" s="376">
        <f t="shared" si="217"/>
        <v>0</v>
      </c>
      <c r="H201" s="376">
        <f t="shared" si="218"/>
        <v>0</v>
      </c>
      <c r="I201" s="376">
        <f t="shared" si="219"/>
        <v>0</v>
      </c>
      <c r="J201" s="530">
        <f t="shared" si="220"/>
        <v>0</v>
      </c>
      <c r="K201" s="530"/>
      <c r="L201" s="440">
        <f t="shared" si="221"/>
        <v>0</v>
      </c>
      <c r="M201" s="42"/>
      <c r="N201" s="1"/>
      <c r="O201" s="1"/>
      <c r="P201" s="73"/>
      <c r="Q201" s="1"/>
      <c r="R201" s="1"/>
      <c r="S201" s="1"/>
      <c r="T201" s="79"/>
      <c r="U201" s="500"/>
      <c r="V201" s="489">
        <f t="shared" si="211"/>
        <v>0</v>
      </c>
      <c r="W201" s="414"/>
      <c r="X201" s="1"/>
      <c r="Y201" s="79"/>
      <c r="Z201" s="79"/>
      <c r="AA201" s="79"/>
      <c r="AB201" s="44"/>
    </row>
    <row r="202" spans="1:28" ht="15.75" hidden="1" thickBot="1" x14ac:dyDescent="0.3">
      <c r="B202" s="54"/>
      <c r="C202" s="2"/>
      <c r="D202" s="801" t="s">
        <v>554</v>
      </c>
      <c r="E202" s="801"/>
      <c r="F202" s="373">
        <f t="shared" si="216"/>
        <v>0</v>
      </c>
      <c r="G202" s="373">
        <f t="shared" si="217"/>
        <v>0</v>
      </c>
      <c r="H202" s="373">
        <f t="shared" si="218"/>
        <v>0</v>
      </c>
      <c r="I202" s="373">
        <f t="shared" si="219"/>
        <v>0</v>
      </c>
      <c r="J202" s="527">
        <f t="shared" si="220"/>
        <v>0</v>
      </c>
      <c r="K202" s="527"/>
      <c r="L202" s="437">
        <f t="shared" si="221"/>
        <v>0</v>
      </c>
      <c r="M202" s="42"/>
      <c r="N202" s="1"/>
      <c r="O202" s="1"/>
      <c r="P202" s="73"/>
      <c r="Q202" s="1"/>
      <c r="R202" s="1"/>
      <c r="S202" s="1"/>
      <c r="T202" s="79"/>
      <c r="U202" s="500"/>
      <c r="V202" s="489">
        <f t="shared" si="211"/>
        <v>0</v>
      </c>
      <c r="W202" s="414"/>
      <c r="X202" s="1"/>
      <c r="Y202" s="79"/>
      <c r="Z202" s="79"/>
      <c r="AA202" s="79"/>
      <c r="AB202" s="44"/>
    </row>
    <row r="203" spans="1:28" ht="15.75" hidden="1" thickBot="1" x14ac:dyDescent="0.3">
      <c r="B203" s="54"/>
      <c r="C203" s="2"/>
      <c r="D203" s="801" t="s">
        <v>553</v>
      </c>
      <c r="E203" s="801"/>
      <c r="F203" s="373">
        <f t="shared" si="216"/>
        <v>0</v>
      </c>
      <c r="G203" s="373">
        <f t="shared" si="217"/>
        <v>0</v>
      </c>
      <c r="H203" s="373">
        <f t="shared" si="218"/>
        <v>0</v>
      </c>
      <c r="I203" s="373">
        <f t="shared" si="219"/>
        <v>0</v>
      </c>
      <c r="J203" s="527">
        <f t="shared" si="220"/>
        <v>0</v>
      </c>
      <c r="K203" s="527"/>
      <c r="L203" s="437">
        <f t="shared" si="221"/>
        <v>0</v>
      </c>
      <c r="M203" s="42"/>
      <c r="N203" s="1"/>
      <c r="O203" s="1"/>
      <c r="P203" s="73"/>
      <c r="Q203" s="1"/>
      <c r="R203" s="1"/>
      <c r="S203" s="1"/>
      <c r="T203" s="79"/>
      <c r="U203" s="500"/>
      <c r="V203" s="489">
        <f t="shared" si="211"/>
        <v>0</v>
      </c>
      <c r="W203" s="414"/>
      <c r="X203" s="1"/>
      <c r="Y203" s="79"/>
      <c r="Z203" s="79"/>
      <c r="AA203" s="79"/>
      <c r="AB203" s="44"/>
    </row>
    <row r="204" spans="1:28" ht="25.5" hidden="1" customHeight="1" x14ac:dyDescent="0.25">
      <c r="B204" s="54"/>
      <c r="C204" s="2"/>
      <c r="D204" s="798" t="s">
        <v>557</v>
      </c>
      <c r="E204" s="798"/>
      <c r="F204" s="376">
        <f t="shared" si="216"/>
        <v>0</v>
      </c>
      <c r="G204" s="376">
        <f t="shared" si="217"/>
        <v>0</v>
      </c>
      <c r="H204" s="376">
        <f t="shared" si="218"/>
        <v>0</v>
      </c>
      <c r="I204" s="376">
        <f t="shared" si="219"/>
        <v>0</v>
      </c>
      <c r="J204" s="530">
        <f t="shared" si="220"/>
        <v>0</v>
      </c>
      <c r="K204" s="530"/>
      <c r="L204" s="440">
        <f t="shared" si="221"/>
        <v>0</v>
      </c>
      <c r="M204" s="42"/>
      <c r="N204" s="1"/>
      <c r="O204" s="1"/>
      <c r="P204" s="73"/>
      <c r="Q204" s="1"/>
      <c r="R204" s="1"/>
      <c r="S204" s="1"/>
      <c r="T204" s="79"/>
      <c r="U204" s="500"/>
      <c r="V204" s="489">
        <f t="shared" si="211"/>
        <v>0</v>
      </c>
      <c r="W204" s="414"/>
      <c r="X204" s="1"/>
      <c r="Y204" s="79"/>
      <c r="Z204" s="79"/>
      <c r="AA204" s="79"/>
      <c r="AB204" s="44"/>
    </row>
    <row r="205" spans="1:28" ht="15.75" hidden="1" thickBot="1" x14ac:dyDescent="0.3">
      <c r="B205" s="54"/>
      <c r="C205" s="2"/>
      <c r="D205" s="801" t="s">
        <v>819</v>
      </c>
      <c r="E205" s="801"/>
      <c r="F205" s="373">
        <f t="shared" si="216"/>
        <v>0</v>
      </c>
      <c r="G205" s="373">
        <f t="shared" si="217"/>
        <v>0</v>
      </c>
      <c r="H205" s="373">
        <f t="shared" si="218"/>
        <v>0</v>
      </c>
      <c r="I205" s="373">
        <f t="shared" si="219"/>
        <v>0</v>
      </c>
      <c r="J205" s="527">
        <f t="shared" si="220"/>
        <v>0</v>
      </c>
      <c r="K205" s="527"/>
      <c r="L205" s="437">
        <f t="shared" si="221"/>
        <v>0</v>
      </c>
      <c r="M205" s="42"/>
      <c r="N205" s="1"/>
      <c r="O205" s="1"/>
      <c r="P205" s="73"/>
      <c r="Q205" s="1"/>
      <c r="R205" s="1"/>
      <c r="S205" s="1"/>
      <c r="T205" s="79"/>
      <c r="U205" s="500"/>
      <c r="V205" s="489">
        <f t="shared" si="211"/>
        <v>0</v>
      </c>
      <c r="W205" s="414"/>
      <c r="X205" s="1"/>
      <c r="Y205" s="79"/>
      <c r="Z205" s="79"/>
      <c r="AA205" s="79"/>
      <c r="AB205" s="44"/>
    </row>
    <row r="206" spans="1:28" ht="25.5" hidden="1" customHeight="1" x14ac:dyDescent="0.25">
      <c r="B206" s="54"/>
      <c r="C206" s="2"/>
      <c r="D206" s="798" t="s">
        <v>562</v>
      </c>
      <c r="E206" s="798"/>
      <c r="F206" s="376">
        <f t="shared" si="216"/>
        <v>0</v>
      </c>
      <c r="G206" s="376">
        <f t="shared" si="217"/>
        <v>0</v>
      </c>
      <c r="H206" s="376">
        <f t="shared" si="218"/>
        <v>0</v>
      </c>
      <c r="I206" s="376">
        <f t="shared" si="219"/>
        <v>0</v>
      </c>
      <c r="J206" s="530">
        <f t="shared" si="220"/>
        <v>0</v>
      </c>
      <c r="K206" s="530"/>
      <c r="L206" s="440">
        <f t="shared" si="221"/>
        <v>0</v>
      </c>
      <c r="M206" s="42"/>
      <c r="N206" s="1"/>
      <c r="O206" s="1"/>
      <c r="P206" s="73"/>
      <c r="Q206" s="1"/>
      <c r="R206" s="1"/>
      <c r="S206" s="1"/>
      <c r="T206" s="79"/>
      <c r="U206" s="500"/>
      <c r="V206" s="489">
        <f t="shared" si="211"/>
        <v>0</v>
      </c>
      <c r="W206" s="414"/>
      <c r="X206" s="1"/>
      <c r="Y206" s="79"/>
      <c r="Z206" s="79"/>
      <c r="AA206" s="79"/>
      <c r="AB206" s="44"/>
    </row>
    <row r="207" spans="1:28" ht="25.5" hidden="1" customHeight="1" x14ac:dyDescent="0.25">
      <c r="B207" s="54"/>
      <c r="C207" s="2"/>
      <c r="D207" s="798" t="s">
        <v>565</v>
      </c>
      <c r="E207" s="798"/>
      <c r="F207" s="376">
        <f t="shared" si="216"/>
        <v>0</v>
      </c>
      <c r="G207" s="376">
        <f t="shared" si="217"/>
        <v>0</v>
      </c>
      <c r="H207" s="376">
        <f t="shared" si="218"/>
        <v>0</v>
      </c>
      <c r="I207" s="376">
        <f t="shared" si="219"/>
        <v>0</v>
      </c>
      <c r="J207" s="530">
        <f t="shared" si="220"/>
        <v>0</v>
      </c>
      <c r="K207" s="530"/>
      <c r="L207" s="440">
        <f t="shared" si="221"/>
        <v>0</v>
      </c>
      <c r="M207" s="42"/>
      <c r="N207" s="1"/>
      <c r="O207" s="1"/>
      <c r="P207" s="73"/>
      <c r="Q207" s="1"/>
      <c r="R207" s="1"/>
      <c r="S207" s="1"/>
      <c r="T207" s="79"/>
      <c r="U207" s="500"/>
      <c r="V207" s="489">
        <f t="shared" si="211"/>
        <v>0</v>
      </c>
      <c r="W207" s="414"/>
      <c r="X207" s="1"/>
      <c r="Y207" s="79"/>
      <c r="Z207" s="79"/>
      <c r="AA207" s="79"/>
      <c r="AB207" s="44"/>
    </row>
    <row r="208" spans="1:28" s="18" customFormat="1" ht="25.5" hidden="1" customHeight="1" x14ac:dyDescent="0.25">
      <c r="A208" s="125" t="s">
        <v>276</v>
      </c>
      <c r="B208" s="90" t="s">
        <v>687</v>
      </c>
      <c r="C208" s="841" t="s">
        <v>607</v>
      </c>
      <c r="D208" s="842"/>
      <c r="E208" s="842"/>
      <c r="F208" s="383">
        <f t="shared" ref="F208:L208" si="222">F209+F210</f>
        <v>0</v>
      </c>
      <c r="G208" s="383">
        <f t="shared" si="222"/>
        <v>0</v>
      </c>
      <c r="H208" s="383">
        <f t="shared" si="222"/>
        <v>0</v>
      </c>
      <c r="I208" s="383">
        <f t="shared" si="222"/>
        <v>0</v>
      </c>
      <c r="J208" s="537">
        <f t="shared" ref="J208:K208" si="223">J209+J210</f>
        <v>0</v>
      </c>
      <c r="K208" s="537">
        <f t="shared" si="223"/>
        <v>0</v>
      </c>
      <c r="L208" s="447">
        <f t="shared" si="222"/>
        <v>0</v>
      </c>
      <c r="M208" s="95">
        <f t="shared" ref="M208:O208" si="224">M209+M210</f>
        <v>0</v>
      </c>
      <c r="N208" s="93">
        <f t="shared" si="224"/>
        <v>0</v>
      </c>
      <c r="O208" s="93">
        <f t="shared" si="224"/>
        <v>0</v>
      </c>
      <c r="P208" s="92">
        <f t="shared" ref="P208:AB208" si="225">P209+P210</f>
        <v>0</v>
      </c>
      <c r="Q208" s="93">
        <f t="shared" si="225"/>
        <v>0</v>
      </c>
      <c r="R208" s="93">
        <f t="shared" si="225"/>
        <v>0</v>
      </c>
      <c r="S208" s="93">
        <f t="shared" si="225"/>
        <v>0</v>
      </c>
      <c r="T208" s="96">
        <f t="shared" si="225"/>
        <v>0</v>
      </c>
      <c r="U208" s="498">
        <f t="shared" si="225"/>
        <v>0</v>
      </c>
      <c r="V208" s="487">
        <f t="shared" si="211"/>
        <v>0</v>
      </c>
      <c r="W208" s="412">
        <f t="shared" si="225"/>
        <v>0</v>
      </c>
      <c r="X208" s="93">
        <f t="shared" si="225"/>
        <v>0</v>
      </c>
      <c r="Y208" s="96">
        <f t="shared" si="225"/>
        <v>0</v>
      </c>
      <c r="Z208" s="96">
        <f t="shared" si="225"/>
        <v>0</v>
      </c>
      <c r="AA208" s="96">
        <f t="shared" si="225"/>
        <v>0</v>
      </c>
      <c r="AB208" s="97">
        <f t="shared" si="225"/>
        <v>0</v>
      </c>
    </row>
    <row r="209" spans="1:28" ht="25.5" hidden="1" customHeight="1" x14ac:dyDescent="0.25">
      <c r="B209" s="54"/>
      <c r="C209" s="2"/>
      <c r="D209" s="798" t="s">
        <v>568</v>
      </c>
      <c r="E209" s="798"/>
      <c r="F209" s="376">
        <f>SUM(O209:AA209)</f>
        <v>0</v>
      </c>
      <c r="G209" s="376">
        <f>SUM(O209:AA209)</f>
        <v>0</v>
      </c>
      <c r="H209" s="376">
        <f>SUM(O209:AA209)</f>
        <v>0</v>
      </c>
      <c r="I209" s="376">
        <f>SUM(O209:AA209)</f>
        <v>0</v>
      </c>
      <c r="J209" s="530">
        <f>SUM(O209:AA209)</f>
        <v>0</v>
      </c>
      <c r="K209" s="530"/>
      <c r="L209" s="440">
        <f t="shared" ref="L209:L210" si="226">SUM(P209:AB209)</f>
        <v>0</v>
      </c>
      <c r="M209" s="42"/>
      <c r="N209" s="1"/>
      <c r="O209" s="1"/>
      <c r="P209" s="73"/>
      <c r="Q209" s="1"/>
      <c r="R209" s="1"/>
      <c r="S209" s="1"/>
      <c r="T209" s="79"/>
      <c r="U209" s="500"/>
      <c r="V209" s="489">
        <f t="shared" si="211"/>
        <v>0</v>
      </c>
      <c r="W209" s="414"/>
      <c r="X209" s="1"/>
      <c r="Y209" s="79"/>
      <c r="Z209" s="79"/>
      <c r="AA209" s="79"/>
      <c r="AB209" s="44"/>
    </row>
    <row r="210" spans="1:28" ht="25.5" hidden="1" customHeight="1" x14ac:dyDescent="0.25">
      <c r="B210" s="54"/>
      <c r="C210" s="2"/>
      <c r="D210" s="798" t="s">
        <v>569</v>
      </c>
      <c r="E210" s="798"/>
      <c r="F210" s="376">
        <f>SUM(O210:AA210)</f>
        <v>0</v>
      </c>
      <c r="G210" s="376">
        <f>SUM(O210:AA210)</f>
        <v>0</v>
      </c>
      <c r="H210" s="376">
        <f>SUM(O210:AA210)</f>
        <v>0</v>
      </c>
      <c r="I210" s="376">
        <f>SUM(O210:AA210)</f>
        <v>0</v>
      </c>
      <c r="J210" s="530">
        <f>SUM(O210:AA210)</f>
        <v>0</v>
      </c>
      <c r="K210" s="530"/>
      <c r="L210" s="440">
        <f t="shared" si="226"/>
        <v>0</v>
      </c>
      <c r="M210" s="42"/>
      <c r="N210" s="1"/>
      <c r="O210" s="1"/>
      <c r="P210" s="73"/>
      <c r="Q210" s="1"/>
      <c r="R210" s="1"/>
      <c r="S210" s="1"/>
      <c r="T210" s="79"/>
      <c r="U210" s="500"/>
      <c r="V210" s="489">
        <f t="shared" si="211"/>
        <v>0</v>
      </c>
      <c r="W210" s="414"/>
      <c r="X210" s="1"/>
      <c r="Y210" s="79"/>
      <c r="Z210" s="79"/>
      <c r="AA210" s="79"/>
      <c r="AB210" s="44"/>
    </row>
    <row r="211" spans="1:28" s="18" customFormat="1" ht="15" hidden="1" customHeight="1" x14ac:dyDescent="0.25">
      <c r="A211" s="125" t="s">
        <v>277</v>
      </c>
      <c r="B211" s="90" t="s">
        <v>688</v>
      </c>
      <c r="C211" s="841" t="s">
        <v>820</v>
      </c>
      <c r="D211" s="842"/>
      <c r="E211" s="842"/>
      <c r="F211" s="383">
        <f t="shared" ref="F211:L211" si="227">F212+F213+F214+F215+F216+F217+F218+F219+F220+F221+F222</f>
        <v>0</v>
      </c>
      <c r="G211" s="383">
        <f t="shared" si="227"/>
        <v>0</v>
      </c>
      <c r="H211" s="383">
        <f t="shared" si="227"/>
        <v>0</v>
      </c>
      <c r="I211" s="383">
        <f t="shared" si="227"/>
        <v>0</v>
      </c>
      <c r="J211" s="537">
        <f t="shared" ref="J211:K211" si="228">J212+J213+J214+J215+J216+J217+J218+J219+J220+J221+J222</f>
        <v>0</v>
      </c>
      <c r="K211" s="537">
        <f t="shared" si="228"/>
        <v>0</v>
      </c>
      <c r="L211" s="447">
        <f t="shared" si="227"/>
        <v>0</v>
      </c>
      <c r="M211" s="95">
        <f t="shared" ref="M211:O211" si="229">M212+M213+M214+M215+M216+M217+M218+M219+M220+M221+M222</f>
        <v>0</v>
      </c>
      <c r="N211" s="93">
        <f t="shared" si="229"/>
        <v>0</v>
      </c>
      <c r="O211" s="93">
        <f t="shared" si="229"/>
        <v>0</v>
      </c>
      <c r="P211" s="92">
        <f t="shared" ref="P211:AB211" si="230">P212+P213+P214+P215+P216+P217+P218+P219+P220+P221+P222</f>
        <v>0</v>
      </c>
      <c r="Q211" s="93">
        <f t="shared" si="230"/>
        <v>0</v>
      </c>
      <c r="R211" s="93">
        <f t="shared" si="230"/>
        <v>0</v>
      </c>
      <c r="S211" s="93">
        <f t="shared" si="230"/>
        <v>0</v>
      </c>
      <c r="T211" s="96">
        <f t="shared" si="230"/>
        <v>0</v>
      </c>
      <c r="U211" s="498">
        <f t="shared" si="230"/>
        <v>0</v>
      </c>
      <c r="V211" s="487">
        <f t="shared" si="211"/>
        <v>0</v>
      </c>
      <c r="W211" s="412">
        <f t="shared" si="230"/>
        <v>0</v>
      </c>
      <c r="X211" s="93">
        <f t="shared" si="230"/>
        <v>0</v>
      </c>
      <c r="Y211" s="96">
        <f t="shared" si="230"/>
        <v>0</v>
      </c>
      <c r="Z211" s="96">
        <f t="shared" si="230"/>
        <v>0</v>
      </c>
      <c r="AA211" s="96">
        <f t="shared" si="230"/>
        <v>0</v>
      </c>
      <c r="AB211" s="97">
        <f t="shared" si="230"/>
        <v>0</v>
      </c>
    </row>
    <row r="212" spans="1:28" ht="15.75" hidden="1" thickBot="1" x14ac:dyDescent="0.3">
      <c r="B212" s="54"/>
      <c r="C212" s="2"/>
      <c r="D212" s="801" t="s">
        <v>372</v>
      </c>
      <c r="E212" s="801"/>
      <c r="F212" s="373">
        <f t="shared" ref="F212:F224" si="231">SUM(O212:AA212)</f>
        <v>0</v>
      </c>
      <c r="G212" s="373">
        <f t="shared" ref="G212:G224" si="232">SUM(O212:AA212)</f>
        <v>0</v>
      </c>
      <c r="H212" s="373">
        <f t="shared" ref="H212:H224" si="233">SUM(O212:AA212)</f>
        <v>0</v>
      </c>
      <c r="I212" s="373">
        <f t="shared" ref="I212:I224" si="234">SUM(O212:AA212)</f>
        <v>0</v>
      </c>
      <c r="J212" s="527">
        <f t="shared" ref="J212:J224" si="235">SUM(O212:AA212)</f>
        <v>0</v>
      </c>
      <c r="K212" s="527"/>
      <c r="L212" s="437">
        <f t="shared" ref="L212:L224" si="236">SUM(P212:AB212)</f>
        <v>0</v>
      </c>
      <c r="M212" s="42"/>
      <c r="N212" s="1"/>
      <c r="O212" s="1"/>
      <c r="P212" s="73"/>
      <c r="Q212" s="1"/>
      <c r="R212" s="1"/>
      <c r="S212" s="1"/>
      <c r="T212" s="79"/>
      <c r="U212" s="500"/>
      <c r="V212" s="489">
        <f t="shared" si="211"/>
        <v>0</v>
      </c>
      <c r="W212" s="414"/>
      <c r="X212" s="1"/>
      <c r="Y212" s="79"/>
      <c r="Z212" s="79"/>
      <c r="AA212" s="79"/>
      <c r="AB212" s="44"/>
    </row>
    <row r="213" spans="1:28" ht="15.75" hidden="1" thickBot="1" x14ac:dyDescent="0.3">
      <c r="B213" s="54"/>
      <c r="C213" s="2"/>
      <c r="D213" s="801" t="s">
        <v>821</v>
      </c>
      <c r="E213" s="801"/>
      <c r="F213" s="373">
        <f t="shared" si="231"/>
        <v>0</v>
      </c>
      <c r="G213" s="373">
        <f t="shared" si="232"/>
        <v>0</v>
      </c>
      <c r="H213" s="373">
        <f t="shared" si="233"/>
        <v>0</v>
      </c>
      <c r="I213" s="373">
        <f t="shared" si="234"/>
        <v>0</v>
      </c>
      <c r="J213" s="527">
        <f t="shared" si="235"/>
        <v>0</v>
      </c>
      <c r="K213" s="527"/>
      <c r="L213" s="437">
        <f t="shared" si="236"/>
        <v>0</v>
      </c>
      <c r="M213" s="42"/>
      <c r="N213" s="1"/>
      <c r="O213" s="1"/>
      <c r="P213" s="73"/>
      <c r="Q213" s="1"/>
      <c r="R213" s="1"/>
      <c r="S213" s="1"/>
      <c r="T213" s="79"/>
      <c r="U213" s="500"/>
      <c r="V213" s="489">
        <f t="shared" si="211"/>
        <v>0</v>
      </c>
      <c r="W213" s="414"/>
      <c r="X213" s="1"/>
      <c r="Y213" s="79"/>
      <c r="Z213" s="79"/>
      <c r="AA213" s="79"/>
      <c r="AB213" s="44"/>
    </row>
    <row r="214" spans="1:28" ht="15.75" hidden="1" thickBot="1" x14ac:dyDescent="0.3">
      <c r="B214" s="54"/>
      <c r="C214" s="2"/>
      <c r="D214" s="801" t="s">
        <v>375</v>
      </c>
      <c r="E214" s="801"/>
      <c r="F214" s="373">
        <f t="shared" si="231"/>
        <v>0</v>
      </c>
      <c r="G214" s="373">
        <f t="shared" si="232"/>
        <v>0</v>
      </c>
      <c r="H214" s="373">
        <f t="shared" si="233"/>
        <v>0</v>
      </c>
      <c r="I214" s="373">
        <f t="shared" si="234"/>
        <v>0</v>
      </c>
      <c r="J214" s="527">
        <f t="shared" si="235"/>
        <v>0</v>
      </c>
      <c r="K214" s="527"/>
      <c r="L214" s="437">
        <f t="shared" si="236"/>
        <v>0</v>
      </c>
      <c r="M214" s="42"/>
      <c r="N214" s="1"/>
      <c r="O214" s="1"/>
      <c r="P214" s="73"/>
      <c r="Q214" s="1"/>
      <c r="R214" s="1"/>
      <c r="S214" s="1"/>
      <c r="T214" s="79"/>
      <c r="U214" s="500"/>
      <c r="V214" s="489">
        <f t="shared" si="211"/>
        <v>0</v>
      </c>
      <c r="W214" s="414"/>
      <c r="X214" s="1"/>
      <c r="Y214" s="79"/>
      <c r="Z214" s="79"/>
      <c r="AA214" s="79"/>
      <c r="AB214" s="44"/>
    </row>
    <row r="215" spans="1:28" ht="15.75" hidden="1" thickBot="1" x14ac:dyDescent="0.3">
      <c r="B215" s="54"/>
      <c r="C215" s="2"/>
      <c r="D215" s="801" t="s">
        <v>373</v>
      </c>
      <c r="E215" s="801"/>
      <c r="F215" s="373">
        <f t="shared" si="231"/>
        <v>0</v>
      </c>
      <c r="G215" s="373">
        <f t="shared" si="232"/>
        <v>0</v>
      </c>
      <c r="H215" s="373">
        <f t="shared" si="233"/>
        <v>0</v>
      </c>
      <c r="I215" s="373">
        <f t="shared" si="234"/>
        <v>0</v>
      </c>
      <c r="J215" s="527">
        <f t="shared" si="235"/>
        <v>0</v>
      </c>
      <c r="K215" s="527"/>
      <c r="L215" s="437">
        <f t="shared" si="236"/>
        <v>0</v>
      </c>
      <c r="M215" s="42"/>
      <c r="N215" s="1"/>
      <c r="O215" s="1"/>
      <c r="P215" s="73"/>
      <c r="Q215" s="1"/>
      <c r="R215" s="1"/>
      <c r="S215" s="1"/>
      <c r="T215" s="79"/>
      <c r="U215" s="500"/>
      <c r="V215" s="489">
        <f t="shared" si="211"/>
        <v>0</v>
      </c>
      <c r="W215" s="414"/>
      <c r="X215" s="1"/>
      <c r="Y215" s="79"/>
      <c r="Z215" s="79"/>
      <c r="AA215" s="79"/>
      <c r="AB215" s="44"/>
    </row>
    <row r="216" spans="1:28" ht="15.75" hidden="1" thickBot="1" x14ac:dyDescent="0.3">
      <c r="B216" s="54"/>
      <c r="C216" s="2"/>
      <c r="D216" s="801" t="s">
        <v>822</v>
      </c>
      <c r="E216" s="801"/>
      <c r="F216" s="373">
        <f t="shared" si="231"/>
        <v>0</v>
      </c>
      <c r="G216" s="373">
        <f t="shared" si="232"/>
        <v>0</v>
      </c>
      <c r="H216" s="373">
        <f t="shared" si="233"/>
        <v>0</v>
      </c>
      <c r="I216" s="373">
        <f t="shared" si="234"/>
        <v>0</v>
      </c>
      <c r="J216" s="527">
        <f t="shared" si="235"/>
        <v>0</v>
      </c>
      <c r="K216" s="527"/>
      <c r="L216" s="437">
        <f t="shared" si="236"/>
        <v>0</v>
      </c>
      <c r="M216" s="42"/>
      <c r="N216" s="1"/>
      <c r="O216" s="1"/>
      <c r="P216" s="73"/>
      <c r="Q216" s="1"/>
      <c r="R216" s="1"/>
      <c r="S216" s="1"/>
      <c r="T216" s="79"/>
      <c r="U216" s="500"/>
      <c r="V216" s="489">
        <f t="shared" si="211"/>
        <v>0</v>
      </c>
      <c r="W216" s="414"/>
      <c r="X216" s="1"/>
      <c r="Y216" s="79"/>
      <c r="Z216" s="79"/>
      <c r="AA216" s="79"/>
      <c r="AB216" s="44"/>
    </row>
    <row r="217" spans="1:28" ht="25.5" hidden="1" customHeight="1" x14ac:dyDescent="0.25">
      <c r="B217" s="54"/>
      <c r="C217" s="2"/>
      <c r="D217" s="798" t="s">
        <v>537</v>
      </c>
      <c r="E217" s="798"/>
      <c r="F217" s="376">
        <f t="shared" si="231"/>
        <v>0</v>
      </c>
      <c r="G217" s="376">
        <f t="shared" si="232"/>
        <v>0</v>
      </c>
      <c r="H217" s="376">
        <f t="shared" si="233"/>
        <v>0</v>
      </c>
      <c r="I217" s="376">
        <f t="shared" si="234"/>
        <v>0</v>
      </c>
      <c r="J217" s="530">
        <f t="shared" si="235"/>
        <v>0</v>
      </c>
      <c r="K217" s="530"/>
      <c r="L217" s="440">
        <f t="shared" si="236"/>
        <v>0</v>
      </c>
      <c r="M217" s="42"/>
      <c r="N217" s="1"/>
      <c r="O217" s="1"/>
      <c r="P217" s="73"/>
      <c r="Q217" s="1"/>
      <c r="R217" s="1"/>
      <c r="S217" s="1"/>
      <c r="T217" s="79"/>
      <c r="U217" s="500"/>
      <c r="V217" s="489">
        <f t="shared" si="211"/>
        <v>0</v>
      </c>
      <c r="W217" s="414"/>
      <c r="X217" s="1"/>
      <c r="Y217" s="79"/>
      <c r="Z217" s="79"/>
      <c r="AA217" s="79"/>
      <c r="AB217" s="44"/>
    </row>
    <row r="218" spans="1:28" ht="25.5" hidden="1" customHeight="1" x14ac:dyDescent="0.25">
      <c r="B218" s="54"/>
      <c r="C218" s="2"/>
      <c r="D218" s="798" t="s">
        <v>540</v>
      </c>
      <c r="E218" s="798"/>
      <c r="F218" s="376">
        <f t="shared" si="231"/>
        <v>0</v>
      </c>
      <c r="G218" s="376">
        <f t="shared" si="232"/>
        <v>0</v>
      </c>
      <c r="H218" s="376">
        <f t="shared" si="233"/>
        <v>0</v>
      </c>
      <c r="I218" s="376">
        <f t="shared" si="234"/>
        <v>0</v>
      </c>
      <c r="J218" s="530">
        <f t="shared" si="235"/>
        <v>0</v>
      </c>
      <c r="K218" s="530"/>
      <c r="L218" s="440">
        <f t="shared" si="236"/>
        <v>0</v>
      </c>
      <c r="M218" s="42"/>
      <c r="N218" s="1"/>
      <c r="O218" s="1"/>
      <c r="P218" s="73"/>
      <c r="Q218" s="1"/>
      <c r="R218" s="1"/>
      <c r="S218" s="1"/>
      <c r="T218" s="79"/>
      <c r="U218" s="500"/>
      <c r="V218" s="489">
        <f t="shared" si="211"/>
        <v>0</v>
      </c>
      <c r="W218" s="414"/>
      <c r="X218" s="1"/>
      <c r="Y218" s="79"/>
      <c r="Z218" s="79"/>
      <c r="AA218" s="79"/>
      <c r="AB218" s="44"/>
    </row>
    <row r="219" spans="1:28" ht="15.75" hidden="1" thickBot="1" x14ac:dyDescent="0.3">
      <c r="B219" s="54"/>
      <c r="C219" s="2"/>
      <c r="D219" s="801" t="s">
        <v>823</v>
      </c>
      <c r="E219" s="801"/>
      <c r="F219" s="373">
        <f t="shared" si="231"/>
        <v>0</v>
      </c>
      <c r="G219" s="373">
        <f t="shared" si="232"/>
        <v>0</v>
      </c>
      <c r="H219" s="373">
        <f t="shared" si="233"/>
        <v>0</v>
      </c>
      <c r="I219" s="373">
        <f t="shared" si="234"/>
        <v>0</v>
      </c>
      <c r="J219" s="527">
        <f t="shared" si="235"/>
        <v>0</v>
      </c>
      <c r="K219" s="527"/>
      <c r="L219" s="437">
        <f t="shared" si="236"/>
        <v>0</v>
      </c>
      <c r="M219" s="42"/>
      <c r="N219" s="1"/>
      <c r="O219" s="1"/>
      <c r="P219" s="73"/>
      <c r="Q219" s="1"/>
      <c r="R219" s="1"/>
      <c r="S219" s="1"/>
      <c r="T219" s="79"/>
      <c r="U219" s="500"/>
      <c r="V219" s="489">
        <f t="shared" si="211"/>
        <v>0</v>
      </c>
      <c r="W219" s="414"/>
      <c r="X219" s="1"/>
      <c r="Y219" s="79"/>
      <c r="Z219" s="79"/>
      <c r="AA219" s="79"/>
      <c r="AB219" s="44"/>
    </row>
    <row r="220" spans="1:28" ht="15.75" hidden="1" thickBot="1" x14ac:dyDescent="0.3">
      <c r="B220" s="54"/>
      <c r="C220" s="2"/>
      <c r="D220" s="801" t="s">
        <v>374</v>
      </c>
      <c r="E220" s="801"/>
      <c r="F220" s="373">
        <f t="shared" si="231"/>
        <v>0</v>
      </c>
      <c r="G220" s="373">
        <f t="shared" si="232"/>
        <v>0</v>
      </c>
      <c r="H220" s="373">
        <f t="shared" si="233"/>
        <v>0</v>
      </c>
      <c r="I220" s="373">
        <f t="shared" si="234"/>
        <v>0</v>
      </c>
      <c r="J220" s="527">
        <f t="shared" si="235"/>
        <v>0</v>
      </c>
      <c r="K220" s="527"/>
      <c r="L220" s="437">
        <f t="shared" si="236"/>
        <v>0</v>
      </c>
      <c r="M220" s="42"/>
      <c r="N220" s="1"/>
      <c r="O220" s="1"/>
      <c r="P220" s="73"/>
      <c r="Q220" s="1"/>
      <c r="R220" s="1"/>
      <c r="S220" s="1"/>
      <c r="T220" s="79"/>
      <c r="U220" s="500"/>
      <c r="V220" s="489">
        <f t="shared" si="211"/>
        <v>0</v>
      </c>
      <c r="W220" s="414"/>
      <c r="X220" s="1"/>
      <c r="Y220" s="79"/>
      <c r="Z220" s="79"/>
      <c r="AA220" s="79"/>
      <c r="AB220" s="44"/>
    </row>
    <row r="221" spans="1:28" ht="15.75" hidden="1" thickBot="1" x14ac:dyDescent="0.3">
      <c r="B221" s="54"/>
      <c r="C221" s="2"/>
      <c r="D221" s="801" t="s">
        <v>824</v>
      </c>
      <c r="E221" s="801"/>
      <c r="F221" s="373">
        <f t="shared" si="231"/>
        <v>0</v>
      </c>
      <c r="G221" s="373">
        <f t="shared" si="232"/>
        <v>0</v>
      </c>
      <c r="H221" s="373">
        <f t="shared" si="233"/>
        <v>0</v>
      </c>
      <c r="I221" s="373">
        <f t="shared" si="234"/>
        <v>0</v>
      </c>
      <c r="J221" s="527">
        <f t="shared" si="235"/>
        <v>0</v>
      </c>
      <c r="K221" s="527"/>
      <c r="L221" s="437">
        <f t="shared" si="236"/>
        <v>0</v>
      </c>
      <c r="M221" s="42"/>
      <c r="N221" s="1"/>
      <c r="O221" s="1"/>
      <c r="P221" s="73"/>
      <c r="Q221" s="1"/>
      <c r="R221" s="1"/>
      <c r="S221" s="1"/>
      <c r="T221" s="79"/>
      <c r="U221" s="500"/>
      <c r="V221" s="489">
        <f t="shared" si="211"/>
        <v>0</v>
      </c>
      <c r="W221" s="414"/>
      <c r="X221" s="1"/>
      <c r="Y221" s="79"/>
      <c r="Z221" s="79"/>
      <c r="AA221" s="79"/>
      <c r="AB221" s="44"/>
    </row>
    <row r="222" spans="1:28" ht="15.75" hidden="1" thickBot="1" x14ac:dyDescent="0.3">
      <c r="B222" s="54"/>
      <c r="C222" s="2"/>
      <c r="D222" s="801" t="s">
        <v>566</v>
      </c>
      <c r="E222" s="801"/>
      <c r="F222" s="373">
        <f t="shared" si="231"/>
        <v>0</v>
      </c>
      <c r="G222" s="373">
        <f t="shared" si="232"/>
        <v>0</v>
      </c>
      <c r="H222" s="373">
        <f t="shared" si="233"/>
        <v>0</v>
      </c>
      <c r="I222" s="373">
        <f t="shared" si="234"/>
        <v>0</v>
      </c>
      <c r="J222" s="527">
        <f t="shared" si="235"/>
        <v>0</v>
      </c>
      <c r="K222" s="527"/>
      <c r="L222" s="437">
        <f t="shared" si="236"/>
        <v>0</v>
      </c>
      <c r="M222" s="42"/>
      <c r="N222" s="1"/>
      <c r="O222" s="1"/>
      <c r="P222" s="73"/>
      <c r="Q222" s="1"/>
      <c r="R222" s="1"/>
      <c r="S222" s="1"/>
      <c r="T222" s="79"/>
      <c r="U222" s="500"/>
      <c r="V222" s="489">
        <f t="shared" si="211"/>
        <v>0</v>
      </c>
      <c r="W222" s="414"/>
      <c r="X222" s="1"/>
      <c r="Y222" s="79"/>
      <c r="Z222" s="79"/>
      <c r="AA222" s="79"/>
      <c r="AB222" s="44"/>
    </row>
    <row r="223" spans="1:28" s="18" customFormat="1" ht="15.75" hidden="1" thickBot="1" x14ac:dyDescent="0.3">
      <c r="A223" s="125" t="s">
        <v>278</v>
      </c>
      <c r="B223" s="90" t="s">
        <v>689</v>
      </c>
      <c r="C223" s="803" t="s">
        <v>279</v>
      </c>
      <c r="D223" s="804"/>
      <c r="E223" s="804"/>
      <c r="F223" s="366">
        <f t="shared" si="231"/>
        <v>0</v>
      </c>
      <c r="G223" s="366">
        <f t="shared" si="232"/>
        <v>0</v>
      </c>
      <c r="H223" s="366">
        <f t="shared" si="233"/>
        <v>0</v>
      </c>
      <c r="I223" s="366">
        <f t="shared" si="234"/>
        <v>0</v>
      </c>
      <c r="J223" s="520">
        <f t="shared" si="235"/>
        <v>0</v>
      </c>
      <c r="K223" s="520"/>
      <c r="L223" s="428">
        <f t="shared" si="236"/>
        <v>0</v>
      </c>
      <c r="M223" s="95"/>
      <c r="N223" s="93"/>
      <c r="O223" s="93"/>
      <c r="P223" s="92"/>
      <c r="Q223" s="93"/>
      <c r="R223" s="93"/>
      <c r="S223" s="93"/>
      <c r="T223" s="96"/>
      <c r="U223" s="498"/>
      <c r="V223" s="487">
        <f t="shared" si="211"/>
        <v>0</v>
      </c>
      <c r="W223" s="412"/>
      <c r="X223" s="93"/>
      <c r="Y223" s="96"/>
      <c r="Z223" s="96"/>
      <c r="AA223" s="96"/>
      <c r="AB223" s="97"/>
    </row>
    <row r="224" spans="1:28" s="18" customFormat="1" ht="15.75" hidden="1" thickBot="1" x14ac:dyDescent="0.3">
      <c r="A224" s="125" t="s">
        <v>280</v>
      </c>
      <c r="B224" s="90" t="s">
        <v>690</v>
      </c>
      <c r="C224" s="803" t="s">
        <v>281</v>
      </c>
      <c r="D224" s="804"/>
      <c r="E224" s="804"/>
      <c r="F224" s="366">
        <f t="shared" si="231"/>
        <v>0</v>
      </c>
      <c r="G224" s="366">
        <f t="shared" si="232"/>
        <v>0</v>
      </c>
      <c r="H224" s="366">
        <f t="shared" si="233"/>
        <v>0</v>
      </c>
      <c r="I224" s="366">
        <f t="shared" si="234"/>
        <v>0</v>
      </c>
      <c r="J224" s="520">
        <f t="shared" si="235"/>
        <v>0</v>
      </c>
      <c r="K224" s="520"/>
      <c r="L224" s="428">
        <f t="shared" si="236"/>
        <v>0</v>
      </c>
      <c r="M224" s="95"/>
      <c r="N224" s="93"/>
      <c r="O224" s="93"/>
      <c r="P224" s="92"/>
      <c r="Q224" s="93"/>
      <c r="R224" s="93"/>
      <c r="S224" s="93"/>
      <c r="T224" s="96"/>
      <c r="U224" s="498"/>
      <c r="V224" s="487">
        <f t="shared" si="211"/>
        <v>0</v>
      </c>
      <c r="W224" s="412"/>
      <c r="X224" s="93"/>
      <c r="Y224" s="96"/>
      <c r="Z224" s="96"/>
      <c r="AA224" s="96"/>
      <c r="AB224" s="97"/>
    </row>
    <row r="225" spans="1:28" s="18" customFormat="1" ht="15.75" hidden="1" thickBot="1" x14ac:dyDescent="0.3">
      <c r="A225" s="125" t="s">
        <v>282</v>
      </c>
      <c r="B225" s="90" t="s">
        <v>691</v>
      </c>
      <c r="C225" s="803" t="s">
        <v>283</v>
      </c>
      <c r="D225" s="804"/>
      <c r="E225" s="804"/>
      <c r="F225" s="366">
        <f t="shared" ref="F225:L225" si="237">F226+F227+F228+F229+F230+F231+F232+F233+F234+F235</f>
        <v>0</v>
      </c>
      <c r="G225" s="366">
        <f t="shared" si="237"/>
        <v>0</v>
      </c>
      <c r="H225" s="366">
        <f t="shared" si="237"/>
        <v>0</v>
      </c>
      <c r="I225" s="366">
        <f t="shared" si="237"/>
        <v>0</v>
      </c>
      <c r="J225" s="520">
        <f t="shared" ref="J225:K225" si="238">J226+J227+J228+J229+J230+J231+J232+J233+J234+J235</f>
        <v>0</v>
      </c>
      <c r="K225" s="520">
        <f t="shared" si="238"/>
        <v>0</v>
      </c>
      <c r="L225" s="428">
        <f t="shared" si="237"/>
        <v>0</v>
      </c>
      <c r="M225" s="95">
        <f t="shared" ref="M225:O225" si="239">M226+M227+M228+M229+M230+M231+M232+M233+M234+M235</f>
        <v>0</v>
      </c>
      <c r="N225" s="93">
        <f t="shared" si="239"/>
        <v>0</v>
      </c>
      <c r="O225" s="93">
        <f t="shared" si="239"/>
        <v>0</v>
      </c>
      <c r="P225" s="92">
        <f t="shared" ref="P225:AB225" si="240">P226+P227+P228+P229+P230+P231+P232+P233+P234+P235</f>
        <v>0</v>
      </c>
      <c r="Q225" s="93">
        <f t="shared" si="240"/>
        <v>0</v>
      </c>
      <c r="R225" s="93">
        <f t="shared" si="240"/>
        <v>0</v>
      </c>
      <c r="S225" s="93">
        <f t="shared" si="240"/>
        <v>0</v>
      </c>
      <c r="T225" s="96">
        <f t="shared" si="240"/>
        <v>0</v>
      </c>
      <c r="U225" s="498">
        <f t="shared" si="240"/>
        <v>0</v>
      </c>
      <c r="V225" s="487">
        <f t="shared" si="211"/>
        <v>0</v>
      </c>
      <c r="W225" s="412">
        <f t="shared" si="240"/>
        <v>0</v>
      </c>
      <c r="X225" s="93">
        <f t="shared" si="240"/>
        <v>0</v>
      </c>
      <c r="Y225" s="96">
        <f t="shared" si="240"/>
        <v>0</v>
      </c>
      <c r="Z225" s="96">
        <f t="shared" si="240"/>
        <v>0</v>
      </c>
      <c r="AA225" s="96">
        <f t="shared" si="240"/>
        <v>0</v>
      </c>
      <c r="AB225" s="97">
        <f t="shared" si="240"/>
        <v>0</v>
      </c>
    </row>
    <row r="226" spans="1:28" ht="15.75" hidden="1" thickBot="1" x14ac:dyDescent="0.3">
      <c r="B226" s="54"/>
      <c r="C226" s="2"/>
      <c r="D226" s="801" t="s">
        <v>376</v>
      </c>
      <c r="E226" s="801"/>
      <c r="F226" s="373">
        <f t="shared" ref="F226:F235" si="241">SUM(O226:AA226)</f>
        <v>0</v>
      </c>
      <c r="G226" s="373">
        <f t="shared" ref="G226:G235" si="242">SUM(O226:AA226)</f>
        <v>0</v>
      </c>
      <c r="H226" s="373">
        <f t="shared" ref="H226:H235" si="243">SUM(O226:AA226)</f>
        <v>0</v>
      </c>
      <c r="I226" s="373">
        <f t="shared" ref="I226:I235" si="244">SUM(O226:AA226)</f>
        <v>0</v>
      </c>
      <c r="J226" s="527">
        <f t="shared" ref="J226:J235" si="245">SUM(O226:AA226)</f>
        <v>0</v>
      </c>
      <c r="K226" s="527"/>
      <c r="L226" s="437">
        <f t="shared" ref="L226:L235" si="246">SUM(P226:AB226)</f>
        <v>0</v>
      </c>
      <c r="M226" s="42"/>
      <c r="N226" s="1"/>
      <c r="O226" s="1"/>
      <c r="P226" s="73"/>
      <c r="Q226" s="1"/>
      <c r="R226" s="1"/>
      <c r="S226" s="1"/>
      <c r="T226" s="79"/>
      <c r="U226" s="500"/>
      <c r="V226" s="489">
        <f t="shared" si="211"/>
        <v>0</v>
      </c>
      <c r="W226" s="414"/>
      <c r="X226" s="1"/>
      <c r="Y226" s="79"/>
      <c r="Z226" s="79"/>
      <c r="AA226" s="79"/>
      <c r="AB226" s="44"/>
    </row>
    <row r="227" spans="1:28" ht="15.75" hidden="1" thickBot="1" x14ac:dyDescent="0.3">
      <c r="B227" s="54"/>
      <c r="C227" s="2"/>
      <c r="D227" s="801" t="s">
        <v>377</v>
      </c>
      <c r="E227" s="801"/>
      <c r="F227" s="373">
        <f t="shared" si="241"/>
        <v>0</v>
      </c>
      <c r="G227" s="373">
        <f t="shared" si="242"/>
        <v>0</v>
      </c>
      <c r="H227" s="373">
        <f t="shared" si="243"/>
        <v>0</v>
      </c>
      <c r="I227" s="373">
        <f t="shared" si="244"/>
        <v>0</v>
      </c>
      <c r="J227" s="527">
        <f t="shared" si="245"/>
        <v>0</v>
      </c>
      <c r="K227" s="527"/>
      <c r="L227" s="437">
        <f t="shared" si="246"/>
        <v>0</v>
      </c>
      <c r="M227" s="42"/>
      <c r="N227" s="1"/>
      <c r="O227" s="1"/>
      <c r="P227" s="73"/>
      <c r="Q227" s="1"/>
      <c r="R227" s="1"/>
      <c r="S227" s="1"/>
      <c r="T227" s="79"/>
      <c r="U227" s="500"/>
      <c r="V227" s="489">
        <f t="shared" si="211"/>
        <v>0</v>
      </c>
      <c r="W227" s="414"/>
      <c r="X227" s="1"/>
      <c r="Y227" s="79"/>
      <c r="Z227" s="79"/>
      <c r="AA227" s="79"/>
      <c r="AB227" s="44"/>
    </row>
    <row r="228" spans="1:28" ht="15.75" hidden="1" thickBot="1" x14ac:dyDescent="0.3">
      <c r="B228" s="54"/>
      <c r="C228" s="2"/>
      <c r="D228" s="801" t="s">
        <v>378</v>
      </c>
      <c r="E228" s="801"/>
      <c r="F228" s="373">
        <f t="shared" si="241"/>
        <v>0</v>
      </c>
      <c r="G228" s="373">
        <f t="shared" si="242"/>
        <v>0</v>
      </c>
      <c r="H228" s="373">
        <f t="shared" si="243"/>
        <v>0</v>
      </c>
      <c r="I228" s="373">
        <f t="shared" si="244"/>
        <v>0</v>
      </c>
      <c r="J228" s="527">
        <f t="shared" si="245"/>
        <v>0</v>
      </c>
      <c r="K228" s="527"/>
      <c r="L228" s="437">
        <f t="shared" si="246"/>
        <v>0</v>
      </c>
      <c r="M228" s="42"/>
      <c r="N228" s="1"/>
      <c r="O228" s="1"/>
      <c r="P228" s="73"/>
      <c r="Q228" s="1"/>
      <c r="R228" s="1"/>
      <c r="S228" s="1"/>
      <c r="T228" s="79"/>
      <c r="U228" s="500"/>
      <c r="V228" s="489">
        <f t="shared" si="211"/>
        <v>0</v>
      </c>
      <c r="W228" s="414"/>
      <c r="X228" s="1"/>
      <c r="Y228" s="79"/>
      <c r="Z228" s="79"/>
      <c r="AA228" s="79"/>
      <c r="AB228" s="44"/>
    </row>
    <row r="229" spans="1:28" ht="15.75" hidden="1" thickBot="1" x14ac:dyDescent="0.3">
      <c r="B229" s="54"/>
      <c r="C229" s="2"/>
      <c r="D229" s="801" t="s">
        <v>379</v>
      </c>
      <c r="E229" s="801"/>
      <c r="F229" s="373">
        <f t="shared" si="241"/>
        <v>0</v>
      </c>
      <c r="G229" s="373">
        <f t="shared" si="242"/>
        <v>0</v>
      </c>
      <c r="H229" s="373">
        <f t="shared" si="243"/>
        <v>0</v>
      </c>
      <c r="I229" s="373">
        <f t="shared" si="244"/>
        <v>0</v>
      </c>
      <c r="J229" s="527">
        <f t="shared" si="245"/>
        <v>0</v>
      </c>
      <c r="K229" s="527"/>
      <c r="L229" s="437">
        <f t="shared" si="246"/>
        <v>0</v>
      </c>
      <c r="M229" s="42"/>
      <c r="N229" s="1"/>
      <c r="O229" s="1"/>
      <c r="P229" s="73"/>
      <c r="Q229" s="1"/>
      <c r="R229" s="1"/>
      <c r="S229" s="1"/>
      <c r="T229" s="79"/>
      <c r="U229" s="500"/>
      <c r="V229" s="489">
        <f t="shared" si="211"/>
        <v>0</v>
      </c>
      <c r="W229" s="414"/>
      <c r="X229" s="1"/>
      <c r="Y229" s="79"/>
      <c r="Z229" s="79"/>
      <c r="AA229" s="79"/>
      <c r="AB229" s="44"/>
    </row>
    <row r="230" spans="1:28" ht="15.75" hidden="1" thickBot="1" x14ac:dyDescent="0.3">
      <c r="B230" s="54"/>
      <c r="C230" s="2"/>
      <c r="D230" s="801" t="s">
        <v>380</v>
      </c>
      <c r="E230" s="801"/>
      <c r="F230" s="373">
        <f t="shared" si="241"/>
        <v>0</v>
      </c>
      <c r="G230" s="373">
        <f t="shared" si="242"/>
        <v>0</v>
      </c>
      <c r="H230" s="373">
        <f t="shared" si="243"/>
        <v>0</v>
      </c>
      <c r="I230" s="373">
        <f t="shared" si="244"/>
        <v>0</v>
      </c>
      <c r="J230" s="527">
        <f t="shared" si="245"/>
        <v>0</v>
      </c>
      <c r="K230" s="527"/>
      <c r="L230" s="437">
        <f t="shared" si="246"/>
        <v>0</v>
      </c>
      <c r="M230" s="42"/>
      <c r="N230" s="1"/>
      <c r="O230" s="1"/>
      <c r="P230" s="73"/>
      <c r="Q230" s="1"/>
      <c r="R230" s="1"/>
      <c r="S230" s="1"/>
      <c r="T230" s="79"/>
      <c r="U230" s="500"/>
      <c r="V230" s="489">
        <f t="shared" si="211"/>
        <v>0</v>
      </c>
      <c r="W230" s="414"/>
      <c r="X230" s="1"/>
      <c r="Y230" s="79"/>
      <c r="Z230" s="79"/>
      <c r="AA230" s="79"/>
      <c r="AB230" s="44"/>
    </row>
    <row r="231" spans="1:28" ht="25.5" hidden="1" customHeight="1" x14ac:dyDescent="0.25">
      <c r="B231" s="54"/>
      <c r="C231" s="2"/>
      <c r="D231" s="798" t="s">
        <v>538</v>
      </c>
      <c r="E231" s="798"/>
      <c r="F231" s="376">
        <f t="shared" si="241"/>
        <v>0</v>
      </c>
      <c r="G231" s="376">
        <f t="shared" si="242"/>
        <v>0</v>
      </c>
      <c r="H231" s="376">
        <f t="shared" si="243"/>
        <v>0</v>
      </c>
      <c r="I231" s="376">
        <f t="shared" si="244"/>
        <v>0</v>
      </c>
      <c r="J231" s="530">
        <f t="shared" si="245"/>
        <v>0</v>
      </c>
      <c r="K231" s="530"/>
      <c r="L231" s="440">
        <f t="shared" si="246"/>
        <v>0</v>
      </c>
      <c r="M231" s="42"/>
      <c r="N231" s="1"/>
      <c r="O231" s="1"/>
      <c r="P231" s="73"/>
      <c r="Q231" s="1"/>
      <c r="R231" s="1"/>
      <c r="S231" s="1"/>
      <c r="T231" s="79"/>
      <c r="U231" s="500"/>
      <c r="V231" s="489">
        <f t="shared" si="211"/>
        <v>0</v>
      </c>
      <c r="W231" s="414"/>
      <c r="X231" s="1"/>
      <c r="Y231" s="79"/>
      <c r="Z231" s="79"/>
      <c r="AA231" s="79"/>
      <c r="AB231" s="44"/>
    </row>
    <row r="232" spans="1:28" ht="25.5" hidden="1" customHeight="1" x14ac:dyDescent="0.25">
      <c r="B232" s="54"/>
      <c r="C232" s="2"/>
      <c r="D232" s="798" t="s">
        <v>541</v>
      </c>
      <c r="E232" s="798"/>
      <c r="F232" s="376">
        <f t="shared" si="241"/>
        <v>0</v>
      </c>
      <c r="G232" s="376">
        <f t="shared" si="242"/>
        <v>0</v>
      </c>
      <c r="H232" s="376">
        <f t="shared" si="243"/>
        <v>0</v>
      </c>
      <c r="I232" s="376">
        <f t="shared" si="244"/>
        <v>0</v>
      </c>
      <c r="J232" s="530">
        <f t="shared" si="245"/>
        <v>0</v>
      </c>
      <c r="K232" s="530"/>
      <c r="L232" s="440">
        <f t="shared" si="246"/>
        <v>0</v>
      </c>
      <c r="M232" s="42"/>
      <c r="N232" s="1"/>
      <c r="O232" s="1"/>
      <c r="P232" s="73"/>
      <c r="Q232" s="1"/>
      <c r="R232" s="1"/>
      <c r="S232" s="1"/>
      <c r="T232" s="79"/>
      <c r="U232" s="500"/>
      <c r="V232" s="489">
        <f t="shared" si="211"/>
        <v>0</v>
      </c>
      <c r="W232" s="414"/>
      <c r="X232" s="1"/>
      <c r="Y232" s="79"/>
      <c r="Z232" s="79"/>
      <c r="AA232" s="79"/>
      <c r="AB232" s="44"/>
    </row>
    <row r="233" spans="1:28" ht="15.75" hidden="1" thickBot="1" x14ac:dyDescent="0.3">
      <c r="B233" s="54"/>
      <c r="C233" s="2"/>
      <c r="D233" s="801" t="s">
        <v>381</v>
      </c>
      <c r="E233" s="801"/>
      <c r="F233" s="373">
        <f t="shared" si="241"/>
        <v>0</v>
      </c>
      <c r="G233" s="373">
        <f t="shared" si="242"/>
        <v>0</v>
      </c>
      <c r="H233" s="373">
        <f t="shared" si="243"/>
        <v>0</v>
      </c>
      <c r="I233" s="373">
        <f t="shared" si="244"/>
        <v>0</v>
      </c>
      <c r="J233" s="527">
        <f t="shared" si="245"/>
        <v>0</v>
      </c>
      <c r="K233" s="527"/>
      <c r="L233" s="437">
        <f t="shared" si="246"/>
        <v>0</v>
      </c>
      <c r="M233" s="42"/>
      <c r="N233" s="1"/>
      <c r="O233" s="1"/>
      <c r="P233" s="73"/>
      <c r="Q233" s="1"/>
      <c r="R233" s="1"/>
      <c r="S233" s="1"/>
      <c r="T233" s="79"/>
      <c r="U233" s="500"/>
      <c r="V233" s="489">
        <f t="shared" si="211"/>
        <v>0</v>
      </c>
      <c r="W233" s="414"/>
      <c r="X233" s="1"/>
      <c r="Y233" s="79"/>
      <c r="Z233" s="79"/>
      <c r="AA233" s="79"/>
      <c r="AB233" s="44"/>
    </row>
    <row r="234" spans="1:28" ht="15.75" hidden="1" thickBot="1" x14ac:dyDescent="0.3">
      <c r="B234" s="54"/>
      <c r="C234" s="2"/>
      <c r="D234" s="801" t="s">
        <v>382</v>
      </c>
      <c r="E234" s="801"/>
      <c r="F234" s="373">
        <f t="shared" si="241"/>
        <v>0</v>
      </c>
      <c r="G234" s="373">
        <f t="shared" si="242"/>
        <v>0</v>
      </c>
      <c r="H234" s="373">
        <f t="shared" si="243"/>
        <v>0</v>
      </c>
      <c r="I234" s="373">
        <f t="shared" si="244"/>
        <v>0</v>
      </c>
      <c r="J234" s="527">
        <f t="shared" si="245"/>
        <v>0</v>
      </c>
      <c r="K234" s="527"/>
      <c r="L234" s="437">
        <f t="shared" si="246"/>
        <v>0</v>
      </c>
      <c r="M234" s="42"/>
      <c r="N234" s="1"/>
      <c r="O234" s="1"/>
      <c r="P234" s="73"/>
      <c r="Q234" s="1"/>
      <c r="R234" s="1"/>
      <c r="S234" s="1"/>
      <c r="T234" s="79"/>
      <c r="U234" s="500"/>
      <c r="V234" s="489">
        <f t="shared" si="211"/>
        <v>0</v>
      </c>
      <c r="W234" s="414"/>
      <c r="X234" s="1"/>
      <c r="Y234" s="79"/>
      <c r="Z234" s="79"/>
      <c r="AA234" s="79"/>
      <c r="AB234" s="44"/>
    </row>
    <row r="235" spans="1:28" ht="15.75" hidden="1" thickBot="1" x14ac:dyDescent="0.3">
      <c r="B235" s="56"/>
      <c r="C235" s="20"/>
      <c r="D235" s="806" t="s">
        <v>567</v>
      </c>
      <c r="E235" s="806"/>
      <c r="F235" s="384">
        <f t="shared" si="241"/>
        <v>0</v>
      </c>
      <c r="G235" s="384">
        <f t="shared" si="242"/>
        <v>0</v>
      </c>
      <c r="H235" s="384">
        <f t="shared" si="243"/>
        <v>0</v>
      </c>
      <c r="I235" s="384">
        <f t="shared" si="244"/>
        <v>0</v>
      </c>
      <c r="J235" s="538">
        <f t="shared" si="245"/>
        <v>0</v>
      </c>
      <c r="K235" s="538"/>
      <c r="L235" s="448">
        <f t="shared" si="246"/>
        <v>0</v>
      </c>
      <c r="M235" s="42"/>
      <c r="N235" s="1"/>
      <c r="O235" s="1"/>
      <c r="P235" s="73"/>
      <c r="Q235" s="1"/>
      <c r="R235" s="1"/>
      <c r="S235" s="1"/>
      <c r="T235" s="79"/>
      <c r="U235" s="500"/>
      <c r="V235" s="489">
        <f t="shared" si="211"/>
        <v>0</v>
      </c>
      <c r="W235" s="414"/>
      <c r="X235" s="1"/>
      <c r="Y235" s="79"/>
      <c r="Z235" s="79"/>
      <c r="AA235" s="79"/>
      <c r="AB235" s="44"/>
    </row>
    <row r="236" spans="1:28" ht="15.75" thickBot="1" x14ac:dyDescent="0.3">
      <c r="B236" s="98" t="s">
        <v>284</v>
      </c>
      <c r="C236" s="807" t="s">
        <v>285</v>
      </c>
      <c r="D236" s="808"/>
      <c r="E236" s="808"/>
      <c r="F236" s="369">
        <f t="shared" ref="F236:L236" si="247">F237+F258+F264+F265</f>
        <v>0</v>
      </c>
      <c r="G236" s="369">
        <f t="shared" si="247"/>
        <v>0</v>
      </c>
      <c r="H236" s="369">
        <f t="shared" si="247"/>
        <v>0</v>
      </c>
      <c r="I236" s="369">
        <f t="shared" si="247"/>
        <v>0</v>
      </c>
      <c r="J236" s="523">
        <f t="shared" ref="J236:K236" si="248">J237+J258+J264+J265</f>
        <v>0</v>
      </c>
      <c r="K236" s="523">
        <f t="shared" si="248"/>
        <v>0</v>
      </c>
      <c r="L236" s="431">
        <f t="shared" si="247"/>
        <v>0</v>
      </c>
      <c r="M236" s="87">
        <f t="shared" ref="M236:O236" si="249">M237+M258+M264+M265</f>
        <v>0</v>
      </c>
      <c r="N236" s="85">
        <f t="shared" si="249"/>
        <v>0</v>
      </c>
      <c r="O236" s="85">
        <f t="shared" si="249"/>
        <v>0</v>
      </c>
      <c r="P236" s="84">
        <f t="shared" ref="P236:AB236" si="250">P237+P258+P264+P265</f>
        <v>0</v>
      </c>
      <c r="Q236" s="85">
        <f t="shared" si="250"/>
        <v>0</v>
      </c>
      <c r="R236" s="85">
        <f t="shared" si="250"/>
        <v>0</v>
      </c>
      <c r="S236" s="85">
        <f t="shared" si="250"/>
        <v>0</v>
      </c>
      <c r="T236" s="88">
        <f t="shared" si="250"/>
        <v>0</v>
      </c>
      <c r="U236" s="495">
        <f t="shared" si="250"/>
        <v>0</v>
      </c>
      <c r="V236" s="484">
        <f t="shared" si="211"/>
        <v>0</v>
      </c>
      <c r="W236" s="409">
        <f t="shared" si="250"/>
        <v>0</v>
      </c>
      <c r="X236" s="85">
        <f t="shared" si="250"/>
        <v>0</v>
      </c>
      <c r="Y236" s="88">
        <f t="shared" si="250"/>
        <v>0</v>
      </c>
      <c r="Z236" s="88">
        <f t="shared" si="250"/>
        <v>0</v>
      </c>
      <c r="AA236" s="88">
        <f t="shared" si="250"/>
        <v>0</v>
      </c>
      <c r="AB236" s="89">
        <f t="shared" si="250"/>
        <v>0</v>
      </c>
    </row>
    <row r="237" spans="1:28" ht="15.75" hidden="1" thickBot="1" x14ac:dyDescent="0.3">
      <c r="B237" s="114" t="s">
        <v>692</v>
      </c>
      <c r="C237" s="834" t="s">
        <v>286</v>
      </c>
      <c r="D237" s="835"/>
      <c r="E237" s="835"/>
      <c r="F237" s="364">
        <f t="shared" ref="F237:L237" si="251">F238+F242+F249+F250+F251+F252+F253+F254+F255</f>
        <v>0</v>
      </c>
      <c r="G237" s="364">
        <f t="shared" si="251"/>
        <v>0</v>
      </c>
      <c r="H237" s="364">
        <f t="shared" si="251"/>
        <v>0</v>
      </c>
      <c r="I237" s="364">
        <f t="shared" si="251"/>
        <v>0</v>
      </c>
      <c r="J237" s="518">
        <f t="shared" ref="J237:K237" si="252">J238+J242+J249+J250+J251+J252+J253+J254+J255</f>
        <v>0</v>
      </c>
      <c r="K237" s="518">
        <f t="shared" si="252"/>
        <v>0</v>
      </c>
      <c r="L237" s="426">
        <f t="shared" si="251"/>
        <v>0</v>
      </c>
      <c r="M237" s="119">
        <f t="shared" ref="M237:O237" si="253">M238+M242+M249+M250+M251+M252+M253+M254+M255</f>
        <v>0</v>
      </c>
      <c r="N237" s="117">
        <f t="shared" si="253"/>
        <v>0</v>
      </c>
      <c r="O237" s="117">
        <f t="shared" si="253"/>
        <v>0</v>
      </c>
      <c r="P237" s="116">
        <f t="shared" ref="P237:AB237" si="254">P238+P242+P249+P250+P251+P252+P253+P254+P255</f>
        <v>0</v>
      </c>
      <c r="Q237" s="117">
        <f t="shared" si="254"/>
        <v>0</v>
      </c>
      <c r="R237" s="117">
        <f t="shared" si="254"/>
        <v>0</v>
      </c>
      <c r="S237" s="117">
        <f t="shared" si="254"/>
        <v>0</v>
      </c>
      <c r="T237" s="120">
        <f t="shared" si="254"/>
        <v>0</v>
      </c>
      <c r="U237" s="496">
        <f t="shared" si="254"/>
        <v>0</v>
      </c>
      <c r="V237" s="485">
        <f t="shared" si="211"/>
        <v>0</v>
      </c>
      <c r="W237" s="410">
        <f t="shared" si="254"/>
        <v>0</v>
      </c>
      <c r="X237" s="117">
        <f t="shared" si="254"/>
        <v>0</v>
      </c>
      <c r="Y237" s="120">
        <f t="shared" si="254"/>
        <v>0</v>
      </c>
      <c r="Z237" s="120">
        <f t="shared" si="254"/>
        <v>0</v>
      </c>
      <c r="AA237" s="120">
        <f t="shared" si="254"/>
        <v>0</v>
      </c>
      <c r="AB237" s="121">
        <f t="shared" si="254"/>
        <v>0</v>
      </c>
    </row>
    <row r="238" spans="1:28" s="18" customFormat="1" ht="15.75" hidden="1" thickBot="1" x14ac:dyDescent="0.3">
      <c r="A238" s="125"/>
      <c r="B238" s="52" t="s">
        <v>693</v>
      </c>
      <c r="C238" s="832" t="s">
        <v>287</v>
      </c>
      <c r="D238" s="833"/>
      <c r="E238" s="833"/>
      <c r="F238" s="367">
        <f t="shared" ref="F238:L238" si="255">F239+F240+F241</f>
        <v>0</v>
      </c>
      <c r="G238" s="367">
        <f t="shared" si="255"/>
        <v>0</v>
      </c>
      <c r="H238" s="367">
        <f t="shared" si="255"/>
        <v>0</v>
      </c>
      <c r="I238" s="367">
        <f t="shared" si="255"/>
        <v>0</v>
      </c>
      <c r="J238" s="521">
        <f t="shared" ref="J238:K238" si="256">J239+J240+J241</f>
        <v>0</v>
      </c>
      <c r="K238" s="521">
        <f t="shared" si="256"/>
        <v>0</v>
      </c>
      <c r="L238" s="429">
        <f t="shared" si="255"/>
        <v>0</v>
      </c>
      <c r="M238" s="43">
        <f t="shared" ref="M238:O238" si="257">M239+M240+M241</f>
        <v>0</v>
      </c>
      <c r="N238" s="13">
        <f t="shared" si="257"/>
        <v>0</v>
      </c>
      <c r="O238" s="13">
        <f t="shared" si="257"/>
        <v>0</v>
      </c>
      <c r="P238" s="75">
        <f t="shared" ref="P238:AB238" si="258">P239+P240+P241</f>
        <v>0</v>
      </c>
      <c r="Q238" s="13">
        <f t="shared" si="258"/>
        <v>0</v>
      </c>
      <c r="R238" s="13">
        <f t="shared" si="258"/>
        <v>0</v>
      </c>
      <c r="S238" s="13">
        <f t="shared" si="258"/>
        <v>0</v>
      </c>
      <c r="T238" s="80">
        <f t="shared" si="258"/>
        <v>0</v>
      </c>
      <c r="U238" s="499">
        <f t="shared" si="258"/>
        <v>0</v>
      </c>
      <c r="V238" s="488">
        <f t="shared" si="211"/>
        <v>0</v>
      </c>
      <c r="W238" s="413">
        <f t="shared" si="258"/>
        <v>0</v>
      </c>
      <c r="X238" s="13">
        <f t="shared" si="258"/>
        <v>0</v>
      </c>
      <c r="Y238" s="80">
        <f t="shared" si="258"/>
        <v>0</v>
      </c>
      <c r="Z238" s="80">
        <f t="shared" si="258"/>
        <v>0</v>
      </c>
      <c r="AA238" s="80">
        <f t="shared" si="258"/>
        <v>0</v>
      </c>
      <c r="AB238" s="45">
        <f t="shared" si="258"/>
        <v>0</v>
      </c>
    </row>
    <row r="239" spans="1:28" s="189" customFormat="1" ht="15.75" hidden="1" thickBot="1" x14ac:dyDescent="0.3">
      <c r="A239" s="125" t="s">
        <v>288</v>
      </c>
      <c r="B239" s="169" t="s">
        <v>694</v>
      </c>
      <c r="C239" s="213"/>
      <c r="D239" s="836" t="s">
        <v>706</v>
      </c>
      <c r="E239" s="836"/>
      <c r="F239" s="385">
        <f>SUM(O239:AA239)</f>
        <v>0</v>
      </c>
      <c r="G239" s="385">
        <f>SUM(O239:AA239)</f>
        <v>0</v>
      </c>
      <c r="H239" s="385">
        <f>SUM(O239:AA239)</f>
        <v>0</v>
      </c>
      <c r="I239" s="385">
        <f>SUM(O239:AA239)</f>
        <v>0</v>
      </c>
      <c r="J239" s="539">
        <f t="shared" ref="J239:J241" si="259">SUM(O239:AA239)</f>
        <v>0</v>
      </c>
      <c r="K239" s="539"/>
      <c r="L239" s="435">
        <f t="shared" ref="L239:L241" si="260">SUM(P239:AB239)</f>
        <v>0</v>
      </c>
      <c r="M239" s="172"/>
      <c r="N239" s="173"/>
      <c r="O239" s="173"/>
      <c r="P239" s="179"/>
      <c r="Q239" s="173"/>
      <c r="R239" s="173"/>
      <c r="S239" s="173"/>
      <c r="T239" s="174"/>
      <c r="U239" s="497"/>
      <c r="V239" s="486">
        <f t="shared" si="211"/>
        <v>0</v>
      </c>
      <c r="W239" s="411"/>
      <c r="X239" s="173"/>
      <c r="Y239" s="174"/>
      <c r="Z239" s="174"/>
      <c r="AA239" s="174"/>
      <c r="AB239" s="175"/>
    </row>
    <row r="240" spans="1:28" s="189" customFormat="1" ht="15.75" hidden="1" thickBot="1" x14ac:dyDescent="0.3">
      <c r="A240" s="125" t="s">
        <v>289</v>
      </c>
      <c r="B240" s="169" t="s">
        <v>695</v>
      </c>
      <c r="C240" s="178"/>
      <c r="D240" s="814" t="s">
        <v>707</v>
      </c>
      <c r="E240" s="814"/>
      <c r="F240" s="365">
        <f>SUM(O240:AA240)</f>
        <v>0</v>
      </c>
      <c r="G240" s="365">
        <f>SUM(O240:AA240)</f>
        <v>0</v>
      </c>
      <c r="H240" s="365">
        <f>SUM(O240:AA240)</f>
        <v>0</v>
      </c>
      <c r="I240" s="365">
        <f>SUM(O240:AA240)</f>
        <v>0</v>
      </c>
      <c r="J240" s="519">
        <f t="shared" si="259"/>
        <v>0</v>
      </c>
      <c r="K240" s="519"/>
      <c r="L240" s="427">
        <f t="shared" si="260"/>
        <v>0</v>
      </c>
      <c r="M240" s="172"/>
      <c r="N240" s="173"/>
      <c r="O240" s="173"/>
      <c r="P240" s="179"/>
      <c r="Q240" s="173"/>
      <c r="R240" s="173"/>
      <c r="S240" s="173"/>
      <c r="T240" s="174"/>
      <c r="U240" s="497"/>
      <c r="V240" s="486">
        <f t="shared" si="211"/>
        <v>0</v>
      </c>
      <c r="W240" s="411"/>
      <c r="X240" s="173"/>
      <c r="Y240" s="174"/>
      <c r="Z240" s="174"/>
      <c r="AA240" s="174"/>
      <c r="AB240" s="175"/>
    </row>
    <row r="241" spans="1:28" s="189" customFormat="1" ht="15.75" hidden="1" thickBot="1" x14ac:dyDescent="0.3">
      <c r="A241" s="125" t="s">
        <v>290</v>
      </c>
      <c r="B241" s="169" t="s">
        <v>696</v>
      </c>
      <c r="C241" s="178"/>
      <c r="D241" s="814" t="s">
        <v>708</v>
      </c>
      <c r="E241" s="814"/>
      <c r="F241" s="365">
        <f>SUM(O241:AA241)</f>
        <v>0</v>
      </c>
      <c r="G241" s="365">
        <f>SUM(O241:AA241)</f>
        <v>0</v>
      </c>
      <c r="H241" s="365">
        <f>SUM(O241:AA241)</f>
        <v>0</v>
      </c>
      <c r="I241" s="365">
        <f>SUM(O241:AA241)</f>
        <v>0</v>
      </c>
      <c r="J241" s="519">
        <f t="shared" si="259"/>
        <v>0</v>
      </c>
      <c r="K241" s="519"/>
      <c r="L241" s="427">
        <f t="shared" si="260"/>
        <v>0</v>
      </c>
      <c r="M241" s="172"/>
      <c r="N241" s="173"/>
      <c r="O241" s="173"/>
      <c r="P241" s="179"/>
      <c r="Q241" s="173"/>
      <c r="R241" s="173"/>
      <c r="S241" s="173"/>
      <c r="T241" s="174"/>
      <c r="U241" s="497"/>
      <c r="V241" s="486">
        <f t="shared" si="211"/>
        <v>0</v>
      </c>
      <c r="W241" s="411"/>
      <c r="X241" s="173"/>
      <c r="Y241" s="174"/>
      <c r="Z241" s="174"/>
      <c r="AA241" s="174"/>
      <c r="AB241" s="175"/>
    </row>
    <row r="242" spans="1:28" s="18" customFormat="1" ht="15.75" hidden="1" thickBot="1" x14ac:dyDescent="0.3">
      <c r="A242" s="125"/>
      <c r="B242" s="52" t="s">
        <v>697</v>
      </c>
      <c r="C242" s="832" t="s">
        <v>291</v>
      </c>
      <c r="D242" s="833"/>
      <c r="E242" s="833"/>
      <c r="F242" s="367">
        <f t="shared" ref="F242:L242" si="261">F243+F244+F245+F246+F247+F248</f>
        <v>0</v>
      </c>
      <c r="G242" s="367">
        <f t="shared" si="261"/>
        <v>0</v>
      </c>
      <c r="H242" s="367">
        <f t="shared" si="261"/>
        <v>0</v>
      </c>
      <c r="I242" s="367">
        <f t="shared" si="261"/>
        <v>0</v>
      </c>
      <c r="J242" s="521">
        <f t="shared" ref="J242:K242" si="262">J243+J244+J245+J246+J247+J248</f>
        <v>0</v>
      </c>
      <c r="K242" s="521">
        <f t="shared" si="262"/>
        <v>0</v>
      </c>
      <c r="L242" s="429">
        <f t="shared" si="261"/>
        <v>0</v>
      </c>
      <c r="M242" s="43">
        <f t="shared" ref="M242:O242" si="263">M243+M244+M245+M246+M247+M248</f>
        <v>0</v>
      </c>
      <c r="N242" s="13">
        <f t="shared" si="263"/>
        <v>0</v>
      </c>
      <c r="O242" s="13">
        <f t="shared" si="263"/>
        <v>0</v>
      </c>
      <c r="P242" s="75">
        <f t="shared" ref="P242:AB242" si="264">P243+P244+P245+P246+P247+P248</f>
        <v>0</v>
      </c>
      <c r="Q242" s="13">
        <f t="shared" si="264"/>
        <v>0</v>
      </c>
      <c r="R242" s="13">
        <f t="shared" si="264"/>
        <v>0</v>
      </c>
      <c r="S242" s="13">
        <f t="shared" si="264"/>
        <v>0</v>
      </c>
      <c r="T242" s="80">
        <f t="shared" si="264"/>
        <v>0</v>
      </c>
      <c r="U242" s="499">
        <f t="shared" si="264"/>
        <v>0</v>
      </c>
      <c r="V242" s="488">
        <f t="shared" si="211"/>
        <v>0</v>
      </c>
      <c r="W242" s="413">
        <f t="shared" si="264"/>
        <v>0</v>
      </c>
      <c r="X242" s="13">
        <f t="shared" si="264"/>
        <v>0</v>
      </c>
      <c r="Y242" s="80">
        <f t="shared" si="264"/>
        <v>0</v>
      </c>
      <c r="Z242" s="80">
        <f t="shared" si="264"/>
        <v>0</v>
      </c>
      <c r="AA242" s="80">
        <f t="shared" si="264"/>
        <v>0</v>
      </c>
      <c r="AB242" s="45">
        <f t="shared" si="264"/>
        <v>0</v>
      </c>
    </row>
    <row r="243" spans="1:28" s="189" customFormat="1" ht="15.75" hidden="1" thickBot="1" x14ac:dyDescent="0.3">
      <c r="A243" s="125" t="s">
        <v>292</v>
      </c>
      <c r="B243" s="169" t="s">
        <v>698</v>
      </c>
      <c r="C243" s="178"/>
      <c r="D243" s="814" t="s">
        <v>383</v>
      </c>
      <c r="E243" s="814"/>
      <c r="F243" s="365">
        <f t="shared" ref="F243:F254" si="265">SUM(O243:AA243)</f>
        <v>0</v>
      </c>
      <c r="G243" s="365">
        <f t="shared" ref="G243:G254" si="266">SUM(O243:AA243)</f>
        <v>0</v>
      </c>
      <c r="H243" s="365">
        <f t="shared" ref="H243:H254" si="267">SUM(O243:AA243)</f>
        <v>0</v>
      </c>
      <c r="I243" s="365">
        <f t="shared" ref="I243:I254" si="268">SUM(O243:AA243)</f>
        <v>0</v>
      </c>
      <c r="J243" s="519">
        <f t="shared" ref="J243:J254" si="269">SUM(O243:AA243)</f>
        <v>0</v>
      </c>
      <c r="K243" s="519"/>
      <c r="L243" s="427">
        <f t="shared" ref="L243:L254" si="270">SUM(P243:AB243)</f>
        <v>0</v>
      </c>
      <c r="M243" s="172"/>
      <c r="N243" s="173"/>
      <c r="O243" s="173"/>
      <c r="P243" s="179"/>
      <c r="Q243" s="173"/>
      <c r="R243" s="173"/>
      <c r="S243" s="173"/>
      <c r="T243" s="174"/>
      <c r="U243" s="497"/>
      <c r="V243" s="486">
        <f t="shared" si="211"/>
        <v>0</v>
      </c>
      <c r="W243" s="411"/>
      <c r="X243" s="173"/>
      <c r="Y243" s="174"/>
      <c r="Z243" s="174"/>
      <c r="AA243" s="174"/>
      <c r="AB243" s="175"/>
    </row>
    <row r="244" spans="1:28" s="189" customFormat="1" ht="15.75" hidden="1" thickBot="1" x14ac:dyDescent="0.3">
      <c r="A244" s="125" t="s">
        <v>293</v>
      </c>
      <c r="B244" s="169" t="s">
        <v>699</v>
      </c>
      <c r="C244" s="178"/>
      <c r="D244" s="814" t="s">
        <v>384</v>
      </c>
      <c r="E244" s="814"/>
      <c r="F244" s="365">
        <f t="shared" si="265"/>
        <v>0</v>
      </c>
      <c r="G244" s="365">
        <f t="shared" si="266"/>
        <v>0</v>
      </c>
      <c r="H244" s="365">
        <f t="shared" si="267"/>
        <v>0</v>
      </c>
      <c r="I244" s="365">
        <f t="shared" si="268"/>
        <v>0</v>
      </c>
      <c r="J244" s="519">
        <f t="shared" si="269"/>
        <v>0</v>
      </c>
      <c r="K244" s="519"/>
      <c r="L244" s="427">
        <f t="shared" si="270"/>
        <v>0</v>
      </c>
      <c r="M244" s="172"/>
      <c r="N244" s="173"/>
      <c r="O244" s="173"/>
      <c r="P244" s="179"/>
      <c r="Q244" s="173"/>
      <c r="R244" s="173"/>
      <c r="S244" s="173"/>
      <c r="T244" s="174"/>
      <c r="U244" s="497"/>
      <c r="V244" s="486">
        <f t="shared" si="211"/>
        <v>0</v>
      </c>
      <c r="W244" s="411"/>
      <c r="X244" s="173"/>
      <c r="Y244" s="174"/>
      <c r="Z244" s="174"/>
      <c r="AA244" s="174"/>
      <c r="AB244" s="175"/>
    </row>
    <row r="245" spans="1:28" s="189" customFormat="1" ht="15.75" hidden="1" thickBot="1" x14ac:dyDescent="0.3">
      <c r="A245" s="125" t="s">
        <v>872</v>
      </c>
      <c r="B245" s="169" t="s">
        <v>873</v>
      </c>
      <c r="C245" s="178"/>
      <c r="D245" s="814" t="s">
        <v>874</v>
      </c>
      <c r="E245" s="814"/>
      <c r="F245" s="365">
        <f t="shared" si="265"/>
        <v>0</v>
      </c>
      <c r="G245" s="365">
        <f t="shared" si="266"/>
        <v>0</v>
      </c>
      <c r="H245" s="365">
        <f t="shared" si="267"/>
        <v>0</v>
      </c>
      <c r="I245" s="365">
        <f t="shared" si="268"/>
        <v>0</v>
      </c>
      <c r="J245" s="519">
        <f t="shared" si="269"/>
        <v>0</v>
      </c>
      <c r="K245" s="519"/>
      <c r="L245" s="427">
        <f t="shared" si="270"/>
        <v>0</v>
      </c>
      <c r="M245" s="172"/>
      <c r="N245" s="173"/>
      <c r="O245" s="173"/>
      <c r="P245" s="179"/>
      <c r="Q245" s="173"/>
      <c r="R245" s="173"/>
      <c r="S245" s="173"/>
      <c r="T245" s="174"/>
      <c r="U245" s="497"/>
      <c r="V245" s="486">
        <f t="shared" si="211"/>
        <v>0</v>
      </c>
      <c r="W245" s="411"/>
      <c r="X245" s="173"/>
      <c r="Y245" s="174"/>
      <c r="Z245" s="174"/>
      <c r="AA245" s="174"/>
      <c r="AB245" s="175"/>
    </row>
    <row r="246" spans="1:28" s="189" customFormat="1" ht="15.75" hidden="1" thickBot="1" x14ac:dyDescent="0.3">
      <c r="A246" s="125" t="s">
        <v>294</v>
      </c>
      <c r="B246" s="169" t="s">
        <v>700</v>
      </c>
      <c r="C246" s="178"/>
      <c r="D246" s="814" t="s">
        <v>295</v>
      </c>
      <c r="E246" s="814"/>
      <c r="F246" s="365">
        <f t="shared" si="265"/>
        <v>0</v>
      </c>
      <c r="G246" s="365">
        <f t="shared" si="266"/>
        <v>0</v>
      </c>
      <c r="H246" s="365">
        <f t="shared" si="267"/>
        <v>0</v>
      </c>
      <c r="I246" s="365">
        <f t="shared" si="268"/>
        <v>0</v>
      </c>
      <c r="J246" s="519">
        <f t="shared" si="269"/>
        <v>0</v>
      </c>
      <c r="K246" s="519"/>
      <c r="L246" s="427">
        <f t="shared" si="270"/>
        <v>0</v>
      </c>
      <c r="M246" s="172"/>
      <c r="N246" s="173"/>
      <c r="O246" s="173"/>
      <c r="P246" s="179"/>
      <c r="Q246" s="173"/>
      <c r="R246" s="173"/>
      <c r="S246" s="173"/>
      <c r="T246" s="174"/>
      <c r="U246" s="497"/>
      <c r="V246" s="486">
        <f t="shared" si="211"/>
        <v>0</v>
      </c>
      <c r="W246" s="411"/>
      <c r="X246" s="173"/>
      <c r="Y246" s="174"/>
      <c r="Z246" s="174"/>
      <c r="AA246" s="174"/>
      <c r="AB246" s="175"/>
    </row>
    <row r="247" spans="1:28" s="189" customFormat="1" ht="15.75" hidden="1" thickBot="1" x14ac:dyDescent="0.3">
      <c r="A247" s="125" t="s">
        <v>296</v>
      </c>
      <c r="B247" s="169" t="s">
        <v>701</v>
      </c>
      <c r="C247" s="178"/>
      <c r="D247" s="814" t="s">
        <v>297</v>
      </c>
      <c r="E247" s="814"/>
      <c r="F247" s="365">
        <f t="shared" si="265"/>
        <v>0</v>
      </c>
      <c r="G247" s="365">
        <f t="shared" si="266"/>
        <v>0</v>
      </c>
      <c r="H247" s="365">
        <f t="shared" si="267"/>
        <v>0</v>
      </c>
      <c r="I247" s="365">
        <f t="shared" si="268"/>
        <v>0</v>
      </c>
      <c r="J247" s="519">
        <f t="shared" si="269"/>
        <v>0</v>
      </c>
      <c r="K247" s="519"/>
      <c r="L247" s="427">
        <f t="shared" si="270"/>
        <v>0</v>
      </c>
      <c r="M247" s="172"/>
      <c r="N247" s="173"/>
      <c r="O247" s="173"/>
      <c r="P247" s="179"/>
      <c r="Q247" s="173"/>
      <c r="R247" s="173"/>
      <c r="S247" s="173"/>
      <c r="T247" s="174"/>
      <c r="U247" s="497"/>
      <c r="V247" s="486">
        <f t="shared" si="211"/>
        <v>0</v>
      </c>
      <c r="W247" s="411"/>
      <c r="X247" s="173"/>
      <c r="Y247" s="174"/>
      <c r="Z247" s="174"/>
      <c r="AA247" s="174"/>
      <c r="AB247" s="175"/>
    </row>
    <row r="248" spans="1:28" s="189" customFormat="1" ht="15.75" hidden="1" thickBot="1" x14ac:dyDescent="0.3">
      <c r="A248" s="125" t="s">
        <v>875</v>
      </c>
      <c r="B248" s="169" t="s">
        <v>876</v>
      </c>
      <c r="C248" s="178"/>
      <c r="D248" s="814" t="s">
        <v>877</v>
      </c>
      <c r="E248" s="814"/>
      <c r="F248" s="365">
        <f t="shared" si="265"/>
        <v>0</v>
      </c>
      <c r="G248" s="365">
        <f t="shared" si="266"/>
        <v>0</v>
      </c>
      <c r="H248" s="365">
        <f t="shared" si="267"/>
        <v>0</v>
      </c>
      <c r="I248" s="365">
        <f t="shared" si="268"/>
        <v>0</v>
      </c>
      <c r="J248" s="519">
        <f t="shared" si="269"/>
        <v>0</v>
      </c>
      <c r="K248" s="519"/>
      <c r="L248" s="427">
        <f t="shared" si="270"/>
        <v>0</v>
      </c>
      <c r="M248" s="172"/>
      <c r="N248" s="173"/>
      <c r="O248" s="173"/>
      <c r="P248" s="179"/>
      <c r="Q248" s="173"/>
      <c r="R248" s="173"/>
      <c r="S248" s="173"/>
      <c r="T248" s="174"/>
      <c r="U248" s="497"/>
      <c r="V248" s="486">
        <f t="shared" si="211"/>
        <v>0</v>
      </c>
      <c r="W248" s="411"/>
      <c r="X248" s="173"/>
      <c r="Y248" s="174"/>
      <c r="Z248" s="174"/>
      <c r="AA248" s="174"/>
      <c r="AB248" s="175"/>
    </row>
    <row r="249" spans="1:28" s="41" customFormat="1" ht="15.75" hidden="1" thickBot="1" x14ac:dyDescent="0.3">
      <c r="A249" s="125" t="s">
        <v>878</v>
      </c>
      <c r="B249" s="52" t="s">
        <v>879</v>
      </c>
      <c r="C249" s="832" t="s">
        <v>880</v>
      </c>
      <c r="D249" s="833"/>
      <c r="E249" s="833"/>
      <c r="F249" s="367">
        <f t="shared" si="265"/>
        <v>0</v>
      </c>
      <c r="G249" s="367">
        <f t="shared" si="266"/>
        <v>0</v>
      </c>
      <c r="H249" s="367">
        <f t="shared" si="267"/>
        <v>0</v>
      </c>
      <c r="I249" s="367">
        <f t="shared" si="268"/>
        <v>0</v>
      </c>
      <c r="J249" s="521">
        <f t="shared" si="269"/>
        <v>0</v>
      </c>
      <c r="K249" s="521"/>
      <c r="L249" s="429">
        <f t="shared" si="270"/>
        <v>0</v>
      </c>
      <c r="M249" s="43"/>
      <c r="N249" s="13"/>
      <c r="O249" s="13"/>
      <c r="P249" s="75"/>
      <c r="Q249" s="13"/>
      <c r="R249" s="13"/>
      <c r="S249" s="13"/>
      <c r="T249" s="80"/>
      <c r="U249" s="499"/>
      <c r="V249" s="488">
        <f t="shared" si="211"/>
        <v>0</v>
      </c>
      <c r="W249" s="413"/>
      <c r="X249" s="13"/>
      <c r="Y249" s="80"/>
      <c r="Z249" s="80"/>
      <c r="AA249" s="80"/>
      <c r="AB249" s="45"/>
    </row>
    <row r="250" spans="1:28" s="41" customFormat="1" ht="15.75" hidden="1" thickBot="1" x14ac:dyDescent="0.3">
      <c r="A250" s="125" t="s">
        <v>298</v>
      </c>
      <c r="B250" s="52" t="s">
        <v>702</v>
      </c>
      <c r="C250" s="832" t="s">
        <v>299</v>
      </c>
      <c r="D250" s="833"/>
      <c r="E250" s="833"/>
      <c r="F250" s="367">
        <f t="shared" si="265"/>
        <v>0</v>
      </c>
      <c r="G250" s="367">
        <f t="shared" si="266"/>
        <v>0</v>
      </c>
      <c r="H250" s="367">
        <f t="shared" si="267"/>
        <v>0</v>
      </c>
      <c r="I250" s="367">
        <f t="shared" si="268"/>
        <v>0</v>
      </c>
      <c r="J250" s="521">
        <f t="shared" si="269"/>
        <v>0</v>
      </c>
      <c r="K250" s="521"/>
      <c r="L250" s="429">
        <f t="shared" si="270"/>
        <v>0</v>
      </c>
      <c r="M250" s="43"/>
      <c r="N250" s="13"/>
      <c r="O250" s="13"/>
      <c r="P250" s="75"/>
      <c r="Q250" s="13"/>
      <c r="R250" s="13"/>
      <c r="S250" s="13"/>
      <c r="T250" s="80"/>
      <c r="U250" s="499"/>
      <c r="V250" s="488">
        <f t="shared" si="211"/>
        <v>0</v>
      </c>
      <c r="W250" s="413"/>
      <c r="X250" s="13"/>
      <c r="Y250" s="80"/>
      <c r="Z250" s="80"/>
      <c r="AA250" s="80"/>
      <c r="AB250" s="45"/>
    </row>
    <row r="251" spans="1:28" s="41" customFormat="1" ht="15.75" hidden="1" thickBot="1" x14ac:dyDescent="0.3">
      <c r="A251" s="125" t="s">
        <v>300</v>
      </c>
      <c r="B251" s="52" t="s">
        <v>703</v>
      </c>
      <c r="C251" s="832" t="s">
        <v>881</v>
      </c>
      <c r="D251" s="833"/>
      <c r="E251" s="833"/>
      <c r="F251" s="367">
        <f t="shared" si="265"/>
        <v>0</v>
      </c>
      <c r="G251" s="367">
        <f t="shared" si="266"/>
        <v>0</v>
      </c>
      <c r="H251" s="367">
        <f t="shared" si="267"/>
        <v>0</v>
      </c>
      <c r="I251" s="367">
        <f t="shared" si="268"/>
        <v>0</v>
      </c>
      <c r="J251" s="521">
        <f t="shared" si="269"/>
        <v>0</v>
      </c>
      <c r="K251" s="521"/>
      <c r="L251" s="429">
        <f t="shared" si="270"/>
        <v>0</v>
      </c>
      <c r="M251" s="43"/>
      <c r="N251" s="13"/>
      <c r="O251" s="13"/>
      <c r="P251" s="75"/>
      <c r="Q251" s="13"/>
      <c r="R251" s="13"/>
      <c r="S251" s="13"/>
      <c r="T251" s="80"/>
      <c r="U251" s="499"/>
      <c r="V251" s="488">
        <f t="shared" si="211"/>
        <v>0</v>
      </c>
      <c r="W251" s="413"/>
      <c r="X251" s="13"/>
      <c r="Y251" s="80"/>
      <c r="Z251" s="80"/>
      <c r="AA251" s="80"/>
      <c r="AB251" s="45"/>
    </row>
    <row r="252" spans="1:28" s="41" customFormat="1" ht="15.75" hidden="1" thickBot="1" x14ac:dyDescent="0.3">
      <c r="A252" s="125" t="s">
        <v>301</v>
      </c>
      <c r="B252" s="52" t="s">
        <v>704</v>
      </c>
      <c r="C252" s="832" t="s">
        <v>882</v>
      </c>
      <c r="D252" s="833"/>
      <c r="E252" s="833"/>
      <c r="F252" s="367">
        <f t="shared" si="265"/>
        <v>0</v>
      </c>
      <c r="G252" s="367">
        <f t="shared" si="266"/>
        <v>0</v>
      </c>
      <c r="H252" s="367">
        <f t="shared" si="267"/>
        <v>0</v>
      </c>
      <c r="I252" s="367">
        <f t="shared" si="268"/>
        <v>0</v>
      </c>
      <c r="J252" s="521">
        <f t="shared" si="269"/>
        <v>0</v>
      </c>
      <c r="K252" s="521"/>
      <c r="L252" s="429">
        <f t="shared" si="270"/>
        <v>0</v>
      </c>
      <c r="M252" s="43"/>
      <c r="N252" s="13"/>
      <c r="O252" s="13"/>
      <c r="P252" s="75"/>
      <c r="Q252" s="13"/>
      <c r="R252" s="13"/>
      <c r="S252" s="13"/>
      <c r="T252" s="80"/>
      <c r="U252" s="499"/>
      <c r="V252" s="488">
        <f t="shared" si="211"/>
        <v>0</v>
      </c>
      <c r="W252" s="413"/>
      <c r="X252" s="13"/>
      <c r="Y252" s="80"/>
      <c r="Z252" s="80"/>
      <c r="AA252" s="80"/>
      <c r="AB252" s="45"/>
    </row>
    <row r="253" spans="1:28" s="41" customFormat="1" ht="15.75" hidden="1" thickBot="1" x14ac:dyDescent="0.3">
      <c r="A253" s="125" t="s">
        <v>302</v>
      </c>
      <c r="B253" s="52" t="s">
        <v>705</v>
      </c>
      <c r="C253" s="832" t="s">
        <v>303</v>
      </c>
      <c r="D253" s="833"/>
      <c r="E253" s="833"/>
      <c r="F253" s="367">
        <f t="shared" si="265"/>
        <v>0</v>
      </c>
      <c r="G253" s="367">
        <f t="shared" si="266"/>
        <v>0</v>
      </c>
      <c r="H253" s="367">
        <f t="shared" si="267"/>
        <v>0</v>
      </c>
      <c r="I253" s="367">
        <f t="shared" si="268"/>
        <v>0</v>
      </c>
      <c r="J253" s="521">
        <f t="shared" si="269"/>
        <v>0</v>
      </c>
      <c r="K253" s="521"/>
      <c r="L253" s="429">
        <f t="shared" si="270"/>
        <v>0</v>
      </c>
      <c r="M253" s="43"/>
      <c r="N253" s="13"/>
      <c r="O253" s="13"/>
      <c r="P253" s="75"/>
      <c r="Q253" s="13"/>
      <c r="R253" s="13"/>
      <c r="S253" s="13"/>
      <c r="T253" s="80"/>
      <c r="U253" s="499"/>
      <c r="V253" s="488">
        <f t="shared" si="211"/>
        <v>0</v>
      </c>
      <c r="W253" s="413"/>
      <c r="X253" s="13"/>
      <c r="Y253" s="80"/>
      <c r="Z253" s="80"/>
      <c r="AA253" s="80"/>
      <c r="AB253" s="45"/>
    </row>
    <row r="254" spans="1:28" s="41" customFormat="1" ht="15.75" hidden="1" thickBot="1" x14ac:dyDescent="0.3">
      <c r="A254" s="125" t="s">
        <v>883</v>
      </c>
      <c r="B254" s="52" t="s">
        <v>884</v>
      </c>
      <c r="C254" s="832" t="s">
        <v>886</v>
      </c>
      <c r="D254" s="833"/>
      <c r="E254" s="833"/>
      <c r="F254" s="367">
        <f t="shared" si="265"/>
        <v>0</v>
      </c>
      <c r="G254" s="367">
        <f t="shared" si="266"/>
        <v>0</v>
      </c>
      <c r="H254" s="367">
        <f t="shared" si="267"/>
        <v>0</v>
      </c>
      <c r="I254" s="367">
        <f t="shared" si="268"/>
        <v>0</v>
      </c>
      <c r="J254" s="521">
        <f t="shared" si="269"/>
        <v>0</v>
      </c>
      <c r="K254" s="521"/>
      <c r="L254" s="429">
        <f t="shared" si="270"/>
        <v>0</v>
      </c>
      <c r="M254" s="43"/>
      <c r="N254" s="13"/>
      <c r="O254" s="13"/>
      <c r="P254" s="75"/>
      <c r="Q254" s="13"/>
      <c r="R254" s="13"/>
      <c r="S254" s="13"/>
      <c r="T254" s="80"/>
      <c r="U254" s="499"/>
      <c r="V254" s="488">
        <f t="shared" si="211"/>
        <v>0</v>
      </c>
      <c r="W254" s="413"/>
      <c r="X254" s="13"/>
      <c r="Y254" s="80"/>
      <c r="Z254" s="80"/>
      <c r="AA254" s="80"/>
      <c r="AB254" s="45"/>
    </row>
    <row r="255" spans="1:28" s="41" customFormat="1" ht="15.75" hidden="1" thickBot="1" x14ac:dyDescent="0.3">
      <c r="A255" s="125"/>
      <c r="B255" s="52" t="s">
        <v>885</v>
      </c>
      <c r="C255" s="832" t="s">
        <v>887</v>
      </c>
      <c r="D255" s="833"/>
      <c r="E255" s="833"/>
      <c r="F255" s="367">
        <f t="shared" ref="F255:L255" si="271">F256+F257</f>
        <v>0</v>
      </c>
      <c r="G255" s="367">
        <f t="shared" si="271"/>
        <v>0</v>
      </c>
      <c r="H255" s="367">
        <f t="shared" si="271"/>
        <v>0</v>
      </c>
      <c r="I255" s="367">
        <f t="shared" si="271"/>
        <v>0</v>
      </c>
      <c r="J255" s="521">
        <f t="shared" ref="J255:K255" si="272">J256+J257</f>
        <v>0</v>
      </c>
      <c r="K255" s="521">
        <f t="shared" si="272"/>
        <v>0</v>
      </c>
      <c r="L255" s="429">
        <f t="shared" si="271"/>
        <v>0</v>
      </c>
      <c r="M255" s="43">
        <f t="shared" ref="M255:O255" si="273">M256+M257</f>
        <v>0</v>
      </c>
      <c r="N255" s="13">
        <f t="shared" si="273"/>
        <v>0</v>
      </c>
      <c r="O255" s="13">
        <f t="shared" si="273"/>
        <v>0</v>
      </c>
      <c r="P255" s="75">
        <f t="shared" ref="P255:AB255" si="274">P256+P257</f>
        <v>0</v>
      </c>
      <c r="Q255" s="13">
        <f t="shared" si="274"/>
        <v>0</v>
      </c>
      <c r="R255" s="13">
        <f t="shared" si="274"/>
        <v>0</v>
      </c>
      <c r="S255" s="13">
        <f t="shared" si="274"/>
        <v>0</v>
      </c>
      <c r="T255" s="80">
        <f t="shared" si="274"/>
        <v>0</v>
      </c>
      <c r="U255" s="499">
        <f t="shared" si="274"/>
        <v>0</v>
      </c>
      <c r="V255" s="488">
        <f t="shared" si="211"/>
        <v>0</v>
      </c>
      <c r="W255" s="413">
        <f t="shared" si="274"/>
        <v>0</v>
      </c>
      <c r="X255" s="13">
        <f t="shared" si="274"/>
        <v>0</v>
      </c>
      <c r="Y255" s="80">
        <f t="shared" si="274"/>
        <v>0</v>
      </c>
      <c r="Z255" s="80">
        <f t="shared" si="274"/>
        <v>0</v>
      </c>
      <c r="AA255" s="80">
        <f t="shared" si="274"/>
        <v>0</v>
      </c>
      <c r="AB255" s="45">
        <f t="shared" si="274"/>
        <v>0</v>
      </c>
    </row>
    <row r="256" spans="1:28" s="189" customFormat="1" ht="15.75" hidden="1" thickBot="1" x14ac:dyDescent="0.3">
      <c r="A256" s="125" t="s">
        <v>889</v>
      </c>
      <c r="B256" s="169" t="s">
        <v>888</v>
      </c>
      <c r="C256" s="178"/>
      <c r="D256" s="814" t="s">
        <v>892</v>
      </c>
      <c r="E256" s="814"/>
      <c r="F256" s="365">
        <f>SUM(O256:AA256)</f>
        <v>0</v>
      </c>
      <c r="G256" s="365">
        <f>SUM(O256:AA256)</f>
        <v>0</v>
      </c>
      <c r="H256" s="365">
        <f>SUM(O256:AA256)</f>
        <v>0</v>
      </c>
      <c r="I256" s="365">
        <f>SUM(O256:AA256)</f>
        <v>0</v>
      </c>
      <c r="J256" s="519">
        <f>SUM(O256:AA256)</f>
        <v>0</v>
      </c>
      <c r="K256" s="519"/>
      <c r="L256" s="427">
        <f t="shared" ref="L256:L257" si="275">SUM(P256:AB256)</f>
        <v>0</v>
      </c>
      <c r="M256" s="172"/>
      <c r="N256" s="173"/>
      <c r="O256" s="173"/>
      <c r="P256" s="179"/>
      <c r="Q256" s="173"/>
      <c r="R256" s="173"/>
      <c r="S256" s="173"/>
      <c r="T256" s="174"/>
      <c r="U256" s="497"/>
      <c r="V256" s="486">
        <f t="shared" si="211"/>
        <v>0</v>
      </c>
      <c r="W256" s="411"/>
      <c r="X256" s="173"/>
      <c r="Y256" s="174"/>
      <c r="Z256" s="174"/>
      <c r="AA256" s="174"/>
      <c r="AB256" s="175"/>
    </row>
    <row r="257" spans="1:28" s="189" customFormat="1" ht="15.75" hidden="1" thickBot="1" x14ac:dyDescent="0.3">
      <c r="A257" s="125" t="s">
        <v>890</v>
      </c>
      <c r="B257" s="169" t="s">
        <v>891</v>
      </c>
      <c r="C257" s="178"/>
      <c r="D257" s="814" t="s">
        <v>893</v>
      </c>
      <c r="E257" s="814"/>
      <c r="F257" s="365">
        <f>SUM(O257:AA257)</f>
        <v>0</v>
      </c>
      <c r="G257" s="365">
        <f>SUM(O257:AA257)</f>
        <v>0</v>
      </c>
      <c r="H257" s="365">
        <f>SUM(O257:AA257)</f>
        <v>0</v>
      </c>
      <c r="I257" s="365">
        <f>SUM(O257:AA257)</f>
        <v>0</v>
      </c>
      <c r="J257" s="519">
        <f>SUM(O257:AA257)</f>
        <v>0</v>
      </c>
      <c r="K257" s="519"/>
      <c r="L257" s="427">
        <f t="shared" si="275"/>
        <v>0</v>
      </c>
      <c r="M257" s="172"/>
      <c r="N257" s="173"/>
      <c r="O257" s="173"/>
      <c r="P257" s="179"/>
      <c r="Q257" s="173"/>
      <c r="R257" s="173"/>
      <c r="S257" s="173"/>
      <c r="T257" s="174"/>
      <c r="U257" s="497"/>
      <c r="V257" s="486">
        <f t="shared" si="211"/>
        <v>0</v>
      </c>
      <c r="W257" s="411"/>
      <c r="X257" s="173"/>
      <c r="Y257" s="174"/>
      <c r="Z257" s="174"/>
      <c r="AA257" s="174"/>
      <c r="AB257" s="175"/>
    </row>
    <row r="258" spans="1:28" ht="15.75" hidden="1" thickBot="1" x14ac:dyDescent="0.3">
      <c r="B258" s="90" t="s">
        <v>709</v>
      </c>
      <c r="C258" s="803" t="s">
        <v>304</v>
      </c>
      <c r="D258" s="804"/>
      <c r="E258" s="804"/>
      <c r="F258" s="366">
        <f t="shared" ref="F258:L258" si="276">F259+F260+F261+F262+F263</f>
        <v>0</v>
      </c>
      <c r="G258" s="366">
        <f t="shared" si="276"/>
        <v>0</v>
      </c>
      <c r="H258" s="366">
        <f t="shared" si="276"/>
        <v>0</v>
      </c>
      <c r="I258" s="366">
        <f t="shared" si="276"/>
        <v>0</v>
      </c>
      <c r="J258" s="520">
        <f t="shared" ref="J258:K258" si="277">J259+J260+J261+J262+J263</f>
        <v>0</v>
      </c>
      <c r="K258" s="520">
        <f t="shared" si="277"/>
        <v>0</v>
      </c>
      <c r="L258" s="428">
        <f t="shared" si="276"/>
        <v>0</v>
      </c>
      <c r="M258" s="95">
        <f t="shared" ref="M258:O258" si="278">M259+M260+M261+M262+M263</f>
        <v>0</v>
      </c>
      <c r="N258" s="93">
        <f t="shared" si="278"/>
        <v>0</v>
      </c>
      <c r="O258" s="93">
        <f t="shared" si="278"/>
        <v>0</v>
      </c>
      <c r="P258" s="92">
        <f t="shared" ref="P258:AB258" si="279">P259+P260+P261+P262+P263</f>
        <v>0</v>
      </c>
      <c r="Q258" s="93">
        <f t="shared" si="279"/>
        <v>0</v>
      </c>
      <c r="R258" s="93">
        <f t="shared" si="279"/>
        <v>0</v>
      </c>
      <c r="S258" s="93">
        <f t="shared" si="279"/>
        <v>0</v>
      </c>
      <c r="T258" s="96">
        <f t="shared" si="279"/>
        <v>0</v>
      </c>
      <c r="U258" s="498">
        <f t="shared" si="279"/>
        <v>0</v>
      </c>
      <c r="V258" s="487">
        <f t="shared" si="211"/>
        <v>0</v>
      </c>
      <c r="W258" s="412">
        <f t="shared" si="279"/>
        <v>0</v>
      </c>
      <c r="X258" s="93">
        <f t="shared" si="279"/>
        <v>0</v>
      </c>
      <c r="Y258" s="96">
        <f t="shared" si="279"/>
        <v>0</v>
      </c>
      <c r="Z258" s="96">
        <f t="shared" si="279"/>
        <v>0</v>
      </c>
      <c r="AA258" s="96">
        <f t="shared" si="279"/>
        <v>0</v>
      </c>
      <c r="AB258" s="97">
        <f t="shared" si="279"/>
        <v>0</v>
      </c>
    </row>
    <row r="259" spans="1:28" s="41" customFormat="1" ht="15.75" hidden="1" thickBot="1" x14ac:dyDescent="0.3">
      <c r="A259" s="125" t="s">
        <v>305</v>
      </c>
      <c r="B259" s="176" t="s">
        <v>710</v>
      </c>
      <c r="C259" s="837" t="s">
        <v>385</v>
      </c>
      <c r="D259" s="838"/>
      <c r="E259" s="838"/>
      <c r="F259" s="368">
        <f t="shared" ref="F259:F265" si="280">SUM(O259:AA259)</f>
        <v>0</v>
      </c>
      <c r="G259" s="368">
        <f t="shared" ref="G259:G265" si="281">SUM(O259:AA259)</f>
        <v>0</v>
      </c>
      <c r="H259" s="368">
        <f t="shared" ref="H259:H265" si="282">SUM(O259:AA259)</f>
        <v>0</v>
      </c>
      <c r="I259" s="368">
        <f t="shared" ref="I259:I265" si="283">SUM(O259:AA259)</f>
        <v>0</v>
      </c>
      <c r="J259" s="522">
        <f t="shared" ref="J259:J265" si="284">SUM(O259:AA259)</f>
        <v>0</v>
      </c>
      <c r="K259" s="522"/>
      <c r="L259" s="430">
        <f t="shared" ref="L259:L265" si="285">SUM(P259:AB259)</f>
        <v>0</v>
      </c>
      <c r="M259" s="195"/>
      <c r="N259" s="193"/>
      <c r="O259" s="193"/>
      <c r="P259" s="192"/>
      <c r="Q259" s="193"/>
      <c r="R259" s="193"/>
      <c r="S259" s="193"/>
      <c r="T259" s="196"/>
      <c r="U259" s="504"/>
      <c r="V259" s="493">
        <f t="shared" ref="V259:V266" si="286">SUM(P259:U259)</f>
        <v>0</v>
      </c>
      <c r="W259" s="418"/>
      <c r="X259" s="193"/>
      <c r="Y259" s="196"/>
      <c r="Z259" s="196"/>
      <c r="AA259" s="196"/>
      <c r="AB259" s="194"/>
    </row>
    <row r="260" spans="1:28" s="41" customFormat="1" ht="15.75" hidden="1" thickBot="1" x14ac:dyDescent="0.3">
      <c r="A260" s="125" t="s">
        <v>306</v>
      </c>
      <c r="B260" s="176" t="s">
        <v>711</v>
      </c>
      <c r="C260" s="837" t="s">
        <v>386</v>
      </c>
      <c r="D260" s="838"/>
      <c r="E260" s="838"/>
      <c r="F260" s="368">
        <f t="shared" si="280"/>
        <v>0</v>
      </c>
      <c r="G260" s="368">
        <f t="shared" si="281"/>
        <v>0</v>
      </c>
      <c r="H260" s="368">
        <f t="shared" si="282"/>
        <v>0</v>
      </c>
      <c r="I260" s="368">
        <f t="shared" si="283"/>
        <v>0</v>
      </c>
      <c r="J260" s="522">
        <f t="shared" si="284"/>
        <v>0</v>
      </c>
      <c r="K260" s="522"/>
      <c r="L260" s="430">
        <f t="shared" si="285"/>
        <v>0</v>
      </c>
      <c r="M260" s="195"/>
      <c r="N260" s="193"/>
      <c r="O260" s="193"/>
      <c r="P260" s="192"/>
      <c r="Q260" s="193"/>
      <c r="R260" s="193"/>
      <c r="S260" s="193"/>
      <c r="T260" s="196"/>
      <c r="U260" s="504"/>
      <c r="V260" s="493">
        <f t="shared" si="286"/>
        <v>0</v>
      </c>
      <c r="W260" s="418"/>
      <c r="X260" s="193"/>
      <c r="Y260" s="196"/>
      <c r="Z260" s="196"/>
      <c r="AA260" s="196"/>
      <c r="AB260" s="194"/>
    </row>
    <row r="261" spans="1:28" s="41" customFormat="1" ht="15.75" hidden="1" thickBot="1" x14ac:dyDescent="0.3">
      <c r="A261" s="125" t="s">
        <v>307</v>
      </c>
      <c r="B261" s="176" t="s">
        <v>712</v>
      </c>
      <c r="C261" s="837" t="s">
        <v>308</v>
      </c>
      <c r="D261" s="838"/>
      <c r="E261" s="838"/>
      <c r="F261" s="368">
        <f t="shared" si="280"/>
        <v>0</v>
      </c>
      <c r="G261" s="368">
        <f t="shared" si="281"/>
        <v>0</v>
      </c>
      <c r="H261" s="368">
        <f t="shared" si="282"/>
        <v>0</v>
      </c>
      <c r="I261" s="368">
        <f t="shared" si="283"/>
        <v>0</v>
      </c>
      <c r="J261" s="522">
        <f t="shared" si="284"/>
        <v>0</v>
      </c>
      <c r="K261" s="522"/>
      <c r="L261" s="430">
        <f t="shared" si="285"/>
        <v>0</v>
      </c>
      <c r="M261" s="195"/>
      <c r="N261" s="193"/>
      <c r="O261" s="193"/>
      <c r="P261" s="192"/>
      <c r="Q261" s="193"/>
      <c r="R261" s="193"/>
      <c r="S261" s="193"/>
      <c r="T261" s="196"/>
      <c r="U261" s="504"/>
      <c r="V261" s="493">
        <f t="shared" si="286"/>
        <v>0</v>
      </c>
      <c r="W261" s="418"/>
      <c r="X261" s="193"/>
      <c r="Y261" s="196"/>
      <c r="Z261" s="196"/>
      <c r="AA261" s="196"/>
      <c r="AB261" s="194"/>
    </row>
    <row r="262" spans="1:28" s="41" customFormat="1" ht="15.75" hidden="1" thickBot="1" x14ac:dyDescent="0.3">
      <c r="A262" s="125" t="s">
        <v>309</v>
      </c>
      <c r="B262" s="176" t="s">
        <v>713</v>
      </c>
      <c r="C262" s="837" t="s">
        <v>310</v>
      </c>
      <c r="D262" s="838"/>
      <c r="E262" s="838"/>
      <c r="F262" s="368">
        <f t="shared" si="280"/>
        <v>0</v>
      </c>
      <c r="G262" s="368">
        <f t="shared" si="281"/>
        <v>0</v>
      </c>
      <c r="H262" s="368">
        <f t="shared" si="282"/>
        <v>0</v>
      </c>
      <c r="I262" s="368">
        <f t="shared" si="283"/>
        <v>0</v>
      </c>
      <c r="J262" s="522">
        <f t="shared" si="284"/>
        <v>0</v>
      </c>
      <c r="K262" s="522"/>
      <c r="L262" s="430">
        <f t="shared" si="285"/>
        <v>0</v>
      </c>
      <c r="M262" s="195"/>
      <c r="N262" s="193"/>
      <c r="O262" s="193"/>
      <c r="P262" s="192"/>
      <c r="Q262" s="193"/>
      <c r="R262" s="193"/>
      <c r="S262" s="193"/>
      <c r="T262" s="196"/>
      <c r="U262" s="504"/>
      <c r="V262" s="493">
        <f t="shared" si="286"/>
        <v>0</v>
      </c>
      <c r="W262" s="418"/>
      <c r="X262" s="193"/>
      <c r="Y262" s="196"/>
      <c r="Z262" s="196"/>
      <c r="AA262" s="196"/>
      <c r="AB262" s="194"/>
    </row>
    <row r="263" spans="1:28" s="41" customFormat="1" ht="15.75" hidden="1" thickBot="1" x14ac:dyDescent="0.3">
      <c r="A263" s="125" t="s">
        <v>311</v>
      </c>
      <c r="B263" s="176" t="s">
        <v>714</v>
      </c>
      <c r="C263" s="837" t="s">
        <v>387</v>
      </c>
      <c r="D263" s="838"/>
      <c r="E263" s="838"/>
      <c r="F263" s="368">
        <f t="shared" si="280"/>
        <v>0</v>
      </c>
      <c r="G263" s="368">
        <f t="shared" si="281"/>
        <v>0</v>
      </c>
      <c r="H263" s="368">
        <f t="shared" si="282"/>
        <v>0</v>
      </c>
      <c r="I263" s="368">
        <f t="shared" si="283"/>
        <v>0</v>
      </c>
      <c r="J263" s="522">
        <f t="shared" si="284"/>
        <v>0</v>
      </c>
      <c r="K263" s="522"/>
      <c r="L263" s="430">
        <f t="shared" si="285"/>
        <v>0</v>
      </c>
      <c r="M263" s="195"/>
      <c r="N263" s="193"/>
      <c r="O263" s="193"/>
      <c r="P263" s="192"/>
      <c r="Q263" s="193"/>
      <c r="R263" s="193"/>
      <c r="S263" s="193"/>
      <c r="T263" s="196"/>
      <c r="U263" s="504"/>
      <c r="V263" s="493">
        <f t="shared" si="286"/>
        <v>0</v>
      </c>
      <c r="W263" s="418"/>
      <c r="X263" s="193"/>
      <c r="Y263" s="196"/>
      <c r="Z263" s="196"/>
      <c r="AA263" s="196"/>
      <c r="AB263" s="194"/>
    </row>
    <row r="264" spans="1:28" ht="15.75" hidden="1" thickBot="1" x14ac:dyDescent="0.3">
      <c r="A264" s="125" t="s">
        <v>313</v>
      </c>
      <c r="B264" s="90" t="s">
        <v>715</v>
      </c>
      <c r="C264" s="803" t="s">
        <v>312</v>
      </c>
      <c r="D264" s="804"/>
      <c r="E264" s="804"/>
      <c r="F264" s="366">
        <f t="shared" si="280"/>
        <v>0</v>
      </c>
      <c r="G264" s="366">
        <f t="shared" si="281"/>
        <v>0</v>
      </c>
      <c r="H264" s="366">
        <f t="shared" si="282"/>
        <v>0</v>
      </c>
      <c r="I264" s="366">
        <f t="shared" si="283"/>
        <v>0</v>
      </c>
      <c r="J264" s="520">
        <f t="shared" si="284"/>
        <v>0</v>
      </c>
      <c r="K264" s="520"/>
      <c r="L264" s="428">
        <f t="shared" si="285"/>
        <v>0</v>
      </c>
      <c r="M264" s="95"/>
      <c r="N264" s="93"/>
      <c r="O264" s="93"/>
      <c r="P264" s="92"/>
      <c r="Q264" s="93"/>
      <c r="R264" s="93"/>
      <c r="S264" s="93"/>
      <c r="T264" s="96"/>
      <c r="U264" s="498"/>
      <c r="V264" s="487">
        <f t="shared" si="286"/>
        <v>0</v>
      </c>
      <c r="W264" s="412"/>
      <c r="X264" s="93"/>
      <c r="Y264" s="96"/>
      <c r="Z264" s="96"/>
      <c r="AA264" s="96"/>
      <c r="AB264" s="97"/>
    </row>
    <row r="265" spans="1:28" ht="15.75" hidden="1" thickBot="1" x14ac:dyDescent="0.3">
      <c r="A265" s="125" t="s">
        <v>894</v>
      </c>
      <c r="B265" s="90" t="s">
        <v>895</v>
      </c>
      <c r="C265" s="803" t="s">
        <v>896</v>
      </c>
      <c r="D265" s="804"/>
      <c r="E265" s="804"/>
      <c r="F265" s="366">
        <f t="shared" si="280"/>
        <v>0</v>
      </c>
      <c r="G265" s="366">
        <f t="shared" si="281"/>
        <v>0</v>
      </c>
      <c r="H265" s="366">
        <f t="shared" si="282"/>
        <v>0</v>
      </c>
      <c r="I265" s="366">
        <f t="shared" si="283"/>
        <v>0</v>
      </c>
      <c r="J265" s="520">
        <f t="shared" si="284"/>
        <v>0</v>
      </c>
      <c r="K265" s="520"/>
      <c r="L265" s="428">
        <f t="shared" si="285"/>
        <v>0</v>
      </c>
      <c r="M265" s="95"/>
      <c r="N265" s="93"/>
      <c r="O265" s="93"/>
      <c r="P265" s="92"/>
      <c r="Q265" s="93"/>
      <c r="R265" s="93"/>
      <c r="S265" s="93"/>
      <c r="T265" s="96"/>
      <c r="U265" s="498"/>
      <c r="V265" s="487">
        <f t="shared" si="286"/>
        <v>0</v>
      </c>
      <c r="W265" s="412"/>
      <c r="X265" s="93"/>
      <c r="Y265" s="96"/>
      <c r="Z265" s="96"/>
      <c r="AA265" s="96"/>
      <c r="AB265" s="97"/>
    </row>
    <row r="266" spans="1:28" ht="15.75" thickBot="1" x14ac:dyDescent="0.3">
      <c r="B266" s="839" t="s">
        <v>314</v>
      </c>
      <c r="C266" s="840"/>
      <c r="D266" s="840"/>
      <c r="E266" s="840"/>
      <c r="F266" s="363">
        <f t="shared" ref="F266:U266" si="287">F5+F24+F34+F70+F86+F158+F168+F173+F236</f>
        <v>63318550.269999996</v>
      </c>
      <c r="G266" s="363">
        <f t="shared" ref="G266:H266" si="288">G5+G24+G34+G70+G86+G158+G168+G173+G236</f>
        <v>63371168</v>
      </c>
      <c r="H266" s="363">
        <f t="shared" si="288"/>
        <v>62893650</v>
      </c>
      <c r="I266" s="363">
        <f t="shared" ref="I266" si="289">I5+I24+I34+I70+I86+I158+I168+I173+I236</f>
        <v>63301171.020000003</v>
      </c>
      <c r="J266" s="517">
        <f t="shared" ref="J266:K266" si="290">J5+J24+J34+J70+J86+J158+J168+J173+J236</f>
        <v>64951797.640000001</v>
      </c>
      <c r="K266" s="517">
        <f t="shared" si="290"/>
        <v>64526607.460000001</v>
      </c>
      <c r="L266" s="425">
        <f t="shared" si="287"/>
        <v>63267054.460000001</v>
      </c>
      <c r="M266" s="87">
        <f t="shared" si="287"/>
        <v>454740</v>
      </c>
      <c r="N266" s="85">
        <f t="shared" si="287"/>
        <v>58431580.460000001</v>
      </c>
      <c r="O266" s="85">
        <f t="shared" si="287"/>
        <v>4380734</v>
      </c>
      <c r="P266" s="84">
        <f t="shared" si="287"/>
        <v>4992651</v>
      </c>
      <c r="Q266" s="85">
        <f t="shared" si="287"/>
        <v>5423332</v>
      </c>
      <c r="R266" s="85">
        <f t="shared" si="287"/>
        <v>5190636</v>
      </c>
      <c r="S266" s="85">
        <f t="shared" si="287"/>
        <v>5057388</v>
      </c>
      <c r="T266" s="88">
        <f t="shared" si="287"/>
        <v>4911318</v>
      </c>
      <c r="U266" s="495">
        <f t="shared" si="287"/>
        <v>5218238</v>
      </c>
      <c r="V266" s="484">
        <f t="shared" si="286"/>
        <v>30793563</v>
      </c>
      <c r="W266" s="409">
        <f t="shared" ref="W266:AB266" si="291">W5+W24+W34+W70+W86+W158+W168+W173+W236</f>
        <v>5332016</v>
      </c>
      <c r="X266" s="85">
        <f t="shared" si="291"/>
        <v>5107357</v>
      </c>
      <c r="Y266" s="88">
        <f t="shared" si="291"/>
        <v>4962160</v>
      </c>
      <c r="Z266" s="88">
        <f t="shared" si="291"/>
        <v>5277898</v>
      </c>
      <c r="AA266" s="88">
        <f t="shared" si="291"/>
        <v>6116626.46</v>
      </c>
      <c r="AB266" s="89">
        <f t="shared" si="291"/>
        <v>5677434</v>
      </c>
    </row>
    <row r="267" spans="1:28" x14ac:dyDescent="0.25">
      <c r="B267" s="22"/>
      <c r="C267" s="23"/>
      <c r="D267" s="23"/>
      <c r="E267" s="24"/>
      <c r="F267" s="24"/>
      <c r="G267" s="24"/>
      <c r="H267" s="24"/>
      <c r="I267" s="24"/>
      <c r="J267" s="24"/>
      <c r="K267" s="24"/>
      <c r="L267" s="2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x14ac:dyDescent="0.25">
      <c r="B268" s="25"/>
      <c r="C268" s="26"/>
      <c r="D268" s="26"/>
      <c r="E268" s="24"/>
      <c r="F268" s="24"/>
      <c r="G268" s="24"/>
      <c r="H268" s="24"/>
      <c r="I268" s="38"/>
      <c r="J268" s="38"/>
      <c r="K268" s="38"/>
      <c r="L268" s="3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451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</row>
    <row r="270" spans="1:28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451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x14ac:dyDescent="0.25">
      <c r="B275" s="27"/>
      <c r="C275" s="28"/>
      <c r="D275" s="28"/>
      <c r="E275" s="24"/>
      <c r="F275" s="24"/>
      <c r="G275" s="24"/>
      <c r="H275" s="24"/>
      <c r="I275" s="24"/>
      <c r="J275" s="24"/>
      <c r="K275" s="24"/>
      <c r="L275" s="2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x14ac:dyDescent="0.25">
      <c r="B276" s="27"/>
      <c r="C276" s="28"/>
      <c r="D276" s="28"/>
      <c r="E276" s="24"/>
      <c r="F276" s="24"/>
      <c r="G276" s="24"/>
      <c r="H276" s="24"/>
      <c r="I276" s="24"/>
      <c r="J276" s="24"/>
      <c r="K276" s="24"/>
      <c r="L276" s="2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x14ac:dyDescent="0.25"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x14ac:dyDescent="0.25"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x14ac:dyDescent="0.25"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x14ac:dyDescent="0.25"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</row>
    <row r="281" spans="1:28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x14ac:dyDescent="0.25">
      <c r="A299" s="127"/>
      <c r="B299" s="27"/>
      <c r="C299" s="28"/>
      <c r="D299" s="28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x14ac:dyDescent="0.25">
      <c r="A310" s="127"/>
      <c r="B310" s="29"/>
      <c r="C310" s="23"/>
      <c r="D310" s="23"/>
      <c r="E310" s="24"/>
      <c r="F310" s="24"/>
      <c r="G310" s="24"/>
      <c r="H310" s="24"/>
      <c r="I310" s="24"/>
      <c r="J310" s="24"/>
      <c r="K310" s="24"/>
      <c r="L310" s="2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x14ac:dyDescent="0.25">
      <c r="A311" s="127"/>
      <c r="B311" s="27"/>
      <c r="C311" s="28"/>
      <c r="D311" s="28"/>
      <c r="E311" s="24"/>
      <c r="F311" s="24"/>
      <c r="G311" s="24"/>
      <c r="H311" s="24"/>
      <c r="I311" s="24"/>
      <c r="J311" s="24"/>
      <c r="K311" s="24"/>
      <c r="L311" s="2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x14ac:dyDescent="0.25">
      <c r="A312" s="127"/>
      <c r="B312" s="27"/>
      <c r="C312" s="28"/>
      <c r="D312" s="28"/>
      <c r="E312" s="24"/>
      <c r="F312" s="24"/>
      <c r="G312" s="24"/>
      <c r="H312" s="24"/>
      <c r="I312" s="24"/>
      <c r="J312" s="24"/>
      <c r="K312" s="24"/>
      <c r="L312" s="2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x14ac:dyDescent="0.25">
      <c r="A324" s="127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8" x14ac:dyDescent="0.25"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</row>
    <row r="330" spans="1:28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8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8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8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8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8" s="12" customFormat="1" x14ac:dyDescent="0.25">
      <c r="A335" s="128"/>
      <c r="B335" s="27"/>
      <c r="C335" s="28"/>
      <c r="D335" s="28"/>
      <c r="E335" s="24"/>
      <c r="F335" s="24"/>
      <c r="G335" s="24"/>
      <c r="H335" s="24"/>
      <c r="I335" s="24"/>
      <c r="J335" s="24"/>
      <c r="K335" s="24"/>
      <c r="L335" s="24"/>
    </row>
    <row r="336" spans="1:28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</row>
    <row r="337" spans="1:28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</row>
    <row r="338" spans="1:28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</row>
    <row r="339" spans="1:28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</row>
    <row r="340" spans="1:28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</row>
    <row r="341" spans="1:28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</row>
    <row r="342" spans="1:28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</row>
    <row r="343" spans="1:28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</row>
    <row r="344" spans="1:28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</row>
    <row r="345" spans="1:28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</row>
    <row r="346" spans="1:28" x14ac:dyDescent="0.25">
      <c r="B346" s="29"/>
      <c r="C346" s="23"/>
      <c r="D346" s="23"/>
      <c r="E346" s="28"/>
      <c r="F346" s="28"/>
      <c r="G346" s="28"/>
      <c r="H346" s="28"/>
      <c r="I346" s="28"/>
      <c r="J346" s="28"/>
      <c r="K346" s="28"/>
      <c r="L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 spans="1:28" x14ac:dyDescent="0.25">
      <c r="B347" s="30"/>
      <c r="C347" s="26"/>
      <c r="D347" s="26"/>
      <c r="E347" s="24"/>
      <c r="F347" s="24"/>
      <c r="G347" s="24"/>
      <c r="H347" s="24"/>
      <c r="I347" s="24"/>
      <c r="J347" s="24"/>
      <c r="K347" s="24"/>
      <c r="L347" s="24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</row>
    <row r="348" spans="1:28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</row>
    <row r="349" spans="1:28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</row>
    <row r="350" spans="1:28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</row>
    <row r="351" spans="1:28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</row>
    <row r="352" spans="1:28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</row>
    <row r="353" spans="1:28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</row>
    <row r="354" spans="1:28" x14ac:dyDescent="0.25"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</row>
    <row r="356" spans="1:28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x14ac:dyDescent="0.25">
      <c r="B358" s="27"/>
      <c r="C358" s="28"/>
      <c r="D358" s="28"/>
      <c r="E358" s="24"/>
      <c r="F358" s="24"/>
      <c r="G358" s="24"/>
      <c r="H358" s="24"/>
      <c r="I358" s="24"/>
      <c r="J358" s="24"/>
      <c r="K358" s="24"/>
      <c r="L358" s="2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x14ac:dyDescent="0.25"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x14ac:dyDescent="0.25">
      <c r="A362" s="127"/>
      <c r="B362" s="27"/>
      <c r="C362" s="28"/>
      <c r="D362" s="28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</row>
    <row r="370" spans="1:28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x14ac:dyDescent="0.25">
      <c r="A373" s="127"/>
      <c r="B373" s="29"/>
      <c r="C373" s="23"/>
      <c r="D373" s="23"/>
      <c r="E373" s="24"/>
      <c r="F373" s="24"/>
      <c r="G373" s="24"/>
      <c r="H373" s="24"/>
      <c r="I373" s="24"/>
      <c r="J373" s="24"/>
      <c r="K373" s="24"/>
      <c r="L373" s="2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x14ac:dyDescent="0.25">
      <c r="A375" s="127"/>
      <c r="B375" s="27"/>
      <c r="C375" s="28"/>
      <c r="D375" s="28"/>
      <c r="E375" s="24"/>
      <c r="F375" s="24"/>
      <c r="G375" s="24"/>
      <c r="H375" s="24"/>
      <c r="I375" s="24"/>
      <c r="J375" s="24"/>
      <c r="K375" s="24"/>
      <c r="L375" s="2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</row>
    <row r="379" spans="1:28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x14ac:dyDescent="0.25">
      <c r="A391" s="127"/>
      <c r="B391" s="27"/>
      <c r="C391" s="28"/>
      <c r="D391" s="28"/>
      <c r="E391" s="24"/>
      <c r="F391" s="24"/>
      <c r="G391" s="24"/>
      <c r="H391" s="24"/>
      <c r="I391" s="24"/>
      <c r="J391" s="24"/>
      <c r="K391" s="24"/>
      <c r="L391" s="2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x14ac:dyDescent="0.25">
      <c r="A392" s="127"/>
      <c r="B392" s="27"/>
      <c r="C392" s="28"/>
      <c r="D392" s="28"/>
      <c r="E392" s="24"/>
      <c r="F392" s="24"/>
      <c r="G392" s="24"/>
      <c r="H392" s="24"/>
      <c r="I392" s="24"/>
      <c r="J392" s="24"/>
      <c r="K392" s="24"/>
      <c r="L392" s="2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</row>
    <row r="404" spans="1:28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</row>
    <row r="405" spans="1:28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</row>
    <row r="406" spans="1:28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</row>
    <row r="407" spans="1:28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</row>
    <row r="408" spans="1:28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</row>
    <row r="409" spans="1:28" x14ac:dyDescent="0.25">
      <c r="A409" s="127"/>
      <c r="B409" s="29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</row>
    <row r="410" spans="1:28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</row>
    <row r="412" spans="1:28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</row>
    <row r="413" spans="1:28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</row>
    <row r="414" spans="1:28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</row>
    <row r="415" spans="1:28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</row>
    <row r="416" spans="1:28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</row>
    <row r="417" spans="1:28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</row>
    <row r="418" spans="1:28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</row>
    <row r="419" spans="1:28" x14ac:dyDescent="0.25">
      <c r="A419" s="127"/>
      <c r="B419" s="29"/>
      <c r="C419" s="23"/>
      <c r="D419" s="23"/>
      <c r="E419" s="24"/>
      <c r="F419" s="24"/>
      <c r="G419" s="24"/>
      <c r="H419" s="24"/>
      <c r="I419" s="24"/>
      <c r="J419" s="24"/>
      <c r="K419" s="24"/>
      <c r="L419" s="2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</row>
    <row r="420" spans="1:28" x14ac:dyDescent="0.25">
      <c r="A420" s="127"/>
      <c r="B420" s="27"/>
      <c r="C420" s="28"/>
      <c r="D420" s="28"/>
      <c r="E420" s="24"/>
      <c r="F420" s="24"/>
      <c r="G420" s="24"/>
      <c r="H420" s="24"/>
      <c r="I420" s="24"/>
      <c r="J420" s="24"/>
      <c r="K420" s="24"/>
      <c r="L420" s="2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</row>
    <row r="421" spans="1:28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</row>
    <row r="423" spans="1:28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</row>
    <row r="424" spans="1:28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</row>
    <row r="425" spans="1:28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</row>
    <row r="426" spans="1:28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</row>
    <row r="427" spans="1:28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</row>
    <row r="428" spans="1:28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</row>
    <row r="429" spans="1:28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</row>
    <row r="430" spans="1:28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</row>
    <row r="431" spans="1:28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</row>
    <row r="432" spans="1:28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</row>
    <row r="433" spans="1:28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</row>
    <row r="434" spans="1:28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</row>
    <row r="435" spans="1:28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</row>
    <row r="436" spans="1:28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</row>
    <row r="437" spans="1:28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</row>
    <row r="438" spans="1:28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</row>
    <row r="439" spans="1:28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</row>
    <row r="440" spans="1:28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</row>
    <row r="441" spans="1:28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</row>
    <row r="442" spans="1:28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</row>
    <row r="443" spans="1:28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</row>
    <row r="444" spans="1:28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</row>
    <row r="445" spans="1:28" x14ac:dyDescent="0.25">
      <c r="A445" s="127"/>
      <c r="B445" s="29"/>
      <c r="C445" s="23"/>
      <c r="D445" s="23"/>
      <c r="E445" s="24"/>
      <c r="F445" s="24"/>
      <c r="G445" s="24"/>
      <c r="H445" s="24"/>
      <c r="I445" s="24"/>
      <c r="J445" s="24"/>
      <c r="K445" s="24"/>
      <c r="L445" s="2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</row>
    <row r="446" spans="1:28" x14ac:dyDescent="0.25">
      <c r="A446" s="127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2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</row>
    <row r="447" spans="1:28" x14ac:dyDescent="0.25">
      <c r="A447" s="127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2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</row>
    <row r="448" spans="1:28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</row>
    <row r="449" spans="1:28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</row>
    <row r="450" spans="1:28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</row>
    <row r="451" spans="1:28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</row>
    <row r="452" spans="1:28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</row>
    <row r="453" spans="1:28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</row>
    <row r="454" spans="1:28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</row>
    <row r="455" spans="1:28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</row>
    <row r="456" spans="1:28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</row>
    <row r="457" spans="1:28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</row>
    <row r="458" spans="1:28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</row>
    <row r="459" spans="1:28" x14ac:dyDescent="0.25">
      <c r="A459" s="127"/>
      <c r="B459" s="27"/>
      <c r="C459" s="28"/>
      <c r="D459" s="28"/>
      <c r="E459" s="24"/>
      <c r="F459" s="24"/>
      <c r="G459" s="24"/>
      <c r="H459" s="24"/>
      <c r="I459" s="24"/>
      <c r="J459" s="24"/>
      <c r="K459" s="24"/>
      <c r="L459" s="2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</row>
    <row r="460" spans="1:28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</row>
    <row r="461" spans="1:28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</row>
    <row r="462" spans="1:28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</row>
    <row r="463" spans="1:28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</row>
    <row r="464" spans="1:28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</row>
    <row r="465" spans="1:28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</row>
    <row r="466" spans="1:28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</row>
    <row r="467" spans="1:28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</row>
    <row r="468" spans="1:28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</row>
    <row r="469" spans="1:28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</row>
    <row r="470" spans="1:28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8" x14ac:dyDescent="0.25">
      <c r="A471" s="127"/>
      <c r="B471" s="29"/>
      <c r="C471" s="23"/>
      <c r="D471" s="23"/>
      <c r="E471" s="24"/>
      <c r="F471" s="24"/>
      <c r="G471" s="24"/>
      <c r="H471" s="24"/>
      <c r="I471" s="24"/>
      <c r="J471" s="24"/>
      <c r="K471" s="24"/>
      <c r="L471" s="2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</row>
    <row r="472" spans="1:28" x14ac:dyDescent="0.25">
      <c r="A472" s="127"/>
      <c r="B472" s="32"/>
      <c r="C472" s="33"/>
      <c r="D472" s="33"/>
      <c r="E472" s="24"/>
      <c r="F472" s="24"/>
      <c r="G472" s="24"/>
      <c r="H472" s="24"/>
      <c r="I472" s="24"/>
      <c r="J472" s="24"/>
      <c r="K472" s="24"/>
      <c r="L472" s="2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</row>
    <row r="473" spans="1:28" x14ac:dyDescent="0.25">
      <c r="A473" s="127"/>
      <c r="B473" s="34"/>
      <c r="C473" s="35"/>
      <c r="D473" s="35"/>
      <c r="E473" s="36"/>
      <c r="F473" s="36"/>
      <c r="G473" s="36"/>
      <c r="H473" s="36"/>
      <c r="I473" s="36"/>
      <c r="J473" s="36"/>
      <c r="K473" s="36"/>
      <c r="L473" s="36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</row>
    <row r="474" spans="1:28" x14ac:dyDescent="0.25">
      <c r="A474" s="127"/>
      <c r="B474" s="19"/>
      <c r="C474" s="37"/>
      <c r="D474" s="37"/>
      <c r="E474" s="24"/>
      <c r="F474" s="24"/>
      <c r="G474" s="24"/>
      <c r="H474" s="24"/>
      <c r="I474" s="24"/>
      <c r="J474" s="24"/>
      <c r="K474" s="24"/>
      <c r="L474" s="2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</row>
    <row r="475" spans="1:28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</row>
    <row r="476" spans="1:28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</row>
    <row r="477" spans="1:28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</row>
    <row r="478" spans="1:28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</row>
    <row r="479" spans="1:28" x14ac:dyDescent="0.25">
      <c r="A479" s="127"/>
      <c r="B479" s="19"/>
      <c r="C479" s="24"/>
      <c r="D479" s="24"/>
      <c r="E479" s="37"/>
      <c r="F479" s="37"/>
      <c r="G479" s="37"/>
      <c r="H479" s="37"/>
      <c r="I479" s="37"/>
      <c r="J479" s="37"/>
      <c r="K479" s="37"/>
      <c r="L479" s="37"/>
    </row>
    <row r="480" spans="1:28" x14ac:dyDescent="0.25">
      <c r="A480" s="127"/>
      <c r="B480" s="19"/>
      <c r="C480" s="24"/>
      <c r="D480" s="24"/>
      <c r="E480" s="37"/>
      <c r="F480" s="37"/>
      <c r="G480" s="37"/>
      <c r="H480" s="37"/>
      <c r="I480" s="37"/>
      <c r="J480" s="37"/>
      <c r="K480" s="37"/>
      <c r="L480" s="37"/>
    </row>
    <row r="481" spans="1:28" x14ac:dyDescent="0.25">
      <c r="A481" s="127"/>
      <c r="B481" s="19"/>
      <c r="C481" s="24"/>
      <c r="D481" s="24"/>
      <c r="E481" s="37"/>
      <c r="F481" s="37"/>
      <c r="G481" s="37"/>
      <c r="H481" s="37"/>
      <c r="I481" s="37"/>
      <c r="J481" s="37"/>
      <c r="K481" s="37"/>
      <c r="L481" s="37"/>
    </row>
    <row r="482" spans="1:28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</row>
    <row r="483" spans="1:28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</row>
    <row r="484" spans="1:28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</row>
    <row r="485" spans="1:28" x14ac:dyDescent="0.25">
      <c r="A485" s="127"/>
      <c r="B485" s="34"/>
      <c r="C485" s="35"/>
      <c r="D485" s="35"/>
      <c r="E485" s="36"/>
      <c r="F485" s="36"/>
      <c r="G485" s="36"/>
      <c r="H485" s="36"/>
      <c r="I485" s="36"/>
      <c r="J485" s="36"/>
      <c r="K485" s="36"/>
      <c r="L485" s="36"/>
    </row>
    <row r="486" spans="1:28" x14ac:dyDescent="0.25">
      <c r="A486" s="127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8" x14ac:dyDescent="0.25">
      <c r="A487" s="127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</row>
    <row r="488" spans="1:28" x14ac:dyDescent="0.25">
      <c r="A488" s="127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</row>
    <row r="489" spans="1:28" x14ac:dyDescent="0.25"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 spans="1:28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</row>
    <row r="491" spans="1:28" s="12" customFormat="1" x14ac:dyDescent="0.25">
      <c r="A491" s="128"/>
      <c r="B491" s="32"/>
      <c r="C491" s="33"/>
      <c r="D491" s="33"/>
      <c r="E491" s="24"/>
      <c r="F491" s="24"/>
      <c r="G491" s="24"/>
      <c r="H491" s="24"/>
      <c r="I491" s="24"/>
      <c r="J491" s="24"/>
      <c r="K491" s="24"/>
      <c r="L491" s="24"/>
    </row>
    <row r="492" spans="1:28" s="12" customFormat="1" x14ac:dyDescent="0.25">
      <c r="A492" s="128"/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</row>
    <row r="493" spans="1:28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</row>
    <row r="494" spans="1:28" s="12" customFormat="1" x14ac:dyDescent="0.25">
      <c r="A494" s="128"/>
      <c r="B494" s="19"/>
      <c r="C494" s="37"/>
      <c r="D494" s="37"/>
      <c r="E494" s="24"/>
      <c r="F494" s="24"/>
      <c r="G494" s="24"/>
      <c r="H494" s="24"/>
      <c r="I494" s="24"/>
      <c r="J494" s="24"/>
      <c r="K494" s="24"/>
      <c r="L494" s="24"/>
    </row>
    <row r="495" spans="1:28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</row>
    <row r="496" spans="1:28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</row>
    <row r="497" spans="1:28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</row>
    <row r="498" spans="1:28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 spans="1:28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 spans="1:28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 spans="1:28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 spans="1:28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 spans="1:28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 spans="1:28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 spans="1:28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 spans="1:28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 spans="1:28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 spans="1:28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 spans="1:28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 spans="1:28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 spans="1:28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 spans="1:28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 spans="1:28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 spans="1:28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 spans="1:28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 spans="1:28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 spans="1:28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 spans="1:28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 spans="1:28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 spans="1:28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 spans="1:28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 spans="1:28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 spans="1:28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 spans="1:28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 spans="1:28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 spans="1:28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 spans="1:28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 spans="1:28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 spans="1:28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 spans="1:28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 spans="1:28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 spans="1:28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 spans="1:28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 spans="1:28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 spans="1:28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 spans="1:28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 spans="1:28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 spans="1:28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 spans="1:28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 spans="1:28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 spans="1:28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 spans="1:28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 spans="1:28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 spans="1:28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 spans="1:28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 spans="1:28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 spans="1:28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 spans="1:28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 spans="1:28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 spans="1:28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 spans="1:28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 spans="1:28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 spans="1:28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 spans="1:28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 spans="1:28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 spans="1:28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 spans="1:28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 spans="1:28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 spans="1:28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 spans="1:28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 spans="1:28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 spans="1:28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 spans="1:28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 spans="1:28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 spans="1:28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 spans="1:28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 spans="1:28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 spans="1:28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 spans="1:28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 spans="1:28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 spans="1:28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 spans="1:28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 spans="1:28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 spans="1:28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 spans="1:28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 spans="1:28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 spans="1:28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 spans="1:28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 spans="1:28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 spans="1:28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 spans="1:28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 spans="1:28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 spans="1:28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 spans="1:28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 spans="1:28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 spans="1:28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 spans="1:28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 spans="1:28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 spans="1:28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 spans="1:28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 spans="1:28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 spans="1:28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 spans="1:28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 spans="1:28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 spans="1:28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 spans="1:28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 spans="1:28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 spans="1:28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 spans="1:28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 spans="1:28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 spans="1:28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 spans="1:28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 spans="1:28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 spans="1:28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 spans="1:28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 spans="1:28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 spans="1:28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 spans="1:28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 spans="1:28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 spans="1:28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 spans="1:28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 spans="1:28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 spans="1:28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 spans="1:28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 spans="1:28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 spans="1:28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 spans="1:28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 spans="1:28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 spans="1:28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 spans="1:28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 spans="1:28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 spans="1:28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 spans="1:28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 spans="1:28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 spans="1:28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 spans="1:28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 spans="1:28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 spans="1:28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 spans="1:28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 spans="1:28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 spans="1:28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 spans="1:28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 spans="1:28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 spans="1:28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 spans="1:28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 spans="1:28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 spans="1:28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 spans="1:28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 spans="1:28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 spans="1:28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 spans="1:28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 spans="1:28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 spans="1:28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 spans="1:28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 spans="1:28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 spans="1:28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 spans="1:28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 spans="1:28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 spans="1:28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 spans="1:28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 spans="1:28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 spans="1:28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 spans="1:28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 spans="1:28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 spans="1:28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 spans="1:28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 spans="1:28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 spans="1:28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 spans="1:28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 spans="1:28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 spans="1:28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 spans="1:28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 spans="1:28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 spans="1:28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 spans="1:28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 spans="1:28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 spans="1:28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 spans="1:28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 spans="1:28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 spans="1:28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 spans="1:28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 spans="1:28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 spans="1:28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 spans="1:28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 spans="1:28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 spans="1:28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 spans="1:28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 spans="1:28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 spans="1:28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 spans="1:28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 spans="1:28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 spans="1:28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 spans="1:28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 spans="1:28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 spans="1:28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 spans="1:28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 spans="1:28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 spans="1:28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 spans="1:28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 spans="1:28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 spans="1:28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 spans="1:28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 spans="1:28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 spans="1:28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 spans="1:28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 spans="1:28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 spans="1:28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 spans="1:28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 spans="1:28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 spans="1:28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 spans="1:28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 spans="1:28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 spans="1:28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 spans="1:28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 spans="1:28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 spans="1:28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 spans="1:28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 spans="1:28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 spans="1:28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 spans="1:28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 spans="1:28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 spans="1:28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 spans="1:28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 spans="1:28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 spans="1:28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 spans="1:28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 spans="1:28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 spans="1:28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 spans="1:28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 spans="1:28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 spans="1:28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 spans="1:28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 spans="1:28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 spans="1:28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 spans="1:28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 spans="1:28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 spans="1:28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 spans="1:28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 spans="1:28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 spans="1:28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</sheetData>
  <mergeCells count="248">
    <mergeCell ref="K2:K4"/>
    <mergeCell ref="G2:G4"/>
    <mergeCell ref="H2:H4"/>
    <mergeCell ref="I2:I4"/>
    <mergeCell ref="P2:AB3"/>
    <mergeCell ref="J2:J4"/>
    <mergeCell ref="C37:E37"/>
    <mergeCell ref="C24:E24"/>
    <mergeCell ref="C25:E25"/>
    <mergeCell ref="C28:E28"/>
    <mergeCell ref="C29:E29"/>
    <mergeCell ref="C30:E30"/>
    <mergeCell ref="C31:E31"/>
    <mergeCell ref="C23:E23"/>
    <mergeCell ref="B2:E4"/>
    <mergeCell ref="M2:O2"/>
    <mergeCell ref="C32:E32"/>
    <mergeCell ref="C33:E33"/>
    <mergeCell ref="L2:L4"/>
    <mergeCell ref="F2:F4"/>
    <mergeCell ref="M3:M4"/>
    <mergeCell ref="N3:N4"/>
    <mergeCell ref="O3:O4"/>
    <mergeCell ref="C5:E5"/>
    <mergeCell ref="C6:E6"/>
    <mergeCell ref="C20:E20"/>
    <mergeCell ref="C21:E21"/>
    <mergeCell ref="C22:E22"/>
    <mergeCell ref="C44:E44"/>
    <mergeCell ref="C45:E45"/>
    <mergeCell ref="C34:E34"/>
    <mergeCell ref="C35:E35"/>
    <mergeCell ref="C36:E36"/>
    <mergeCell ref="C46:E46"/>
    <mergeCell ref="C47:E47"/>
    <mergeCell ref="D48:E48"/>
    <mergeCell ref="D49:E49"/>
    <mergeCell ref="C38:E38"/>
    <mergeCell ref="C39:E39"/>
    <mergeCell ref="C40:E40"/>
    <mergeCell ref="C41:E41"/>
    <mergeCell ref="C42:E42"/>
    <mergeCell ref="C43:E43"/>
    <mergeCell ref="C63:E63"/>
    <mergeCell ref="C66:E66"/>
    <mergeCell ref="C67:E67"/>
    <mergeCell ref="C68:E68"/>
    <mergeCell ref="C69:E69"/>
    <mergeCell ref="C70:E70"/>
    <mergeCell ref="C50:E50"/>
    <mergeCell ref="C54:E54"/>
    <mergeCell ref="C59:E59"/>
    <mergeCell ref="C60:E60"/>
    <mergeCell ref="C61:E61"/>
    <mergeCell ref="C62:E62"/>
    <mergeCell ref="C77:E77"/>
    <mergeCell ref="D78:E78"/>
    <mergeCell ref="D79:E79"/>
    <mergeCell ref="D80:E80"/>
    <mergeCell ref="C81:E81"/>
    <mergeCell ref="D82:E82"/>
    <mergeCell ref="C71:E71"/>
    <mergeCell ref="C72:E72"/>
    <mergeCell ref="C73:E73"/>
    <mergeCell ref="C74:E74"/>
    <mergeCell ref="C75:E75"/>
    <mergeCell ref="C76:E76"/>
    <mergeCell ref="D89:E89"/>
    <mergeCell ref="C90:E90"/>
    <mergeCell ref="C94:E94"/>
    <mergeCell ref="C95:E95"/>
    <mergeCell ref="D96:E96"/>
    <mergeCell ref="D97:E97"/>
    <mergeCell ref="D83:E83"/>
    <mergeCell ref="D84:E84"/>
    <mergeCell ref="D85:E85"/>
    <mergeCell ref="C86:E86"/>
    <mergeCell ref="C87:E87"/>
    <mergeCell ref="D88:E88"/>
    <mergeCell ref="D104:E104"/>
    <mergeCell ref="D105:E105"/>
    <mergeCell ref="C106:E106"/>
    <mergeCell ref="D107:E107"/>
    <mergeCell ref="D108:E108"/>
    <mergeCell ref="D109:E109"/>
    <mergeCell ref="D98:E98"/>
    <mergeCell ref="D99:E99"/>
    <mergeCell ref="D100:E100"/>
    <mergeCell ref="D101:E101"/>
    <mergeCell ref="D102:E102"/>
    <mergeCell ref="D103:E103"/>
    <mergeCell ref="D116:E116"/>
    <mergeCell ref="C117:E117"/>
    <mergeCell ref="D118:E118"/>
    <mergeCell ref="D119:E119"/>
    <mergeCell ref="D120:E120"/>
    <mergeCell ref="D121:E121"/>
    <mergeCell ref="D110:E110"/>
    <mergeCell ref="D111:E111"/>
    <mergeCell ref="D112:E112"/>
    <mergeCell ref="D113:E113"/>
    <mergeCell ref="D114:E114"/>
    <mergeCell ref="D115:E115"/>
    <mergeCell ref="C128:E128"/>
    <mergeCell ref="D129:E129"/>
    <mergeCell ref="D130:E130"/>
    <mergeCell ref="C131:E131"/>
    <mergeCell ref="D132:E132"/>
    <mergeCell ref="D133:E133"/>
    <mergeCell ref="D122:E122"/>
    <mergeCell ref="D123:E123"/>
    <mergeCell ref="D124:E124"/>
    <mergeCell ref="D125:E125"/>
    <mergeCell ref="D126:E126"/>
    <mergeCell ref="D127:E127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D152:E152"/>
    <mergeCell ref="D153:E153"/>
    <mergeCell ref="D154:E154"/>
    <mergeCell ref="D155:E155"/>
    <mergeCell ref="D156:E156"/>
    <mergeCell ref="C157:E157"/>
    <mergeCell ref="C146:E146"/>
    <mergeCell ref="D147:E147"/>
    <mergeCell ref="D148:E148"/>
    <mergeCell ref="D149:E149"/>
    <mergeCell ref="D150:E150"/>
    <mergeCell ref="D151:E151"/>
    <mergeCell ref="C164:E164"/>
    <mergeCell ref="C165:E165"/>
    <mergeCell ref="C166:E166"/>
    <mergeCell ref="C167:E167"/>
    <mergeCell ref="C168:E168"/>
    <mergeCell ref="C169:E169"/>
    <mergeCell ref="C158:E158"/>
    <mergeCell ref="C159:E159"/>
    <mergeCell ref="C160:E160"/>
    <mergeCell ref="D161:E161"/>
    <mergeCell ref="D162:E162"/>
    <mergeCell ref="C163:E163"/>
    <mergeCell ref="D176:E176"/>
    <mergeCell ref="D177:E177"/>
    <mergeCell ref="D178:E178"/>
    <mergeCell ref="D179:E179"/>
    <mergeCell ref="D180:E180"/>
    <mergeCell ref="D181:E181"/>
    <mergeCell ref="C170:E170"/>
    <mergeCell ref="C171:E171"/>
    <mergeCell ref="C172:E172"/>
    <mergeCell ref="C173:E173"/>
    <mergeCell ref="C174:E174"/>
    <mergeCell ref="C175:E175"/>
    <mergeCell ref="D188:E188"/>
    <mergeCell ref="D189:E189"/>
    <mergeCell ref="D190:E190"/>
    <mergeCell ref="D191:E191"/>
    <mergeCell ref="D192:E192"/>
    <mergeCell ref="D193:E193"/>
    <mergeCell ref="D182:E182"/>
    <mergeCell ref="D183:E183"/>
    <mergeCell ref="D184:E184"/>
    <mergeCell ref="D185:E185"/>
    <mergeCell ref="C186:E186"/>
    <mergeCell ref="D187:E187"/>
    <mergeCell ref="D200:E200"/>
    <mergeCell ref="D201:E201"/>
    <mergeCell ref="D202:E202"/>
    <mergeCell ref="D203:E203"/>
    <mergeCell ref="D204:E204"/>
    <mergeCell ref="D205:E205"/>
    <mergeCell ref="D194:E194"/>
    <mergeCell ref="D195:E195"/>
    <mergeCell ref="D196:E196"/>
    <mergeCell ref="C197:E197"/>
    <mergeCell ref="D198:E198"/>
    <mergeCell ref="D199:E199"/>
    <mergeCell ref="D212:E212"/>
    <mergeCell ref="D213:E213"/>
    <mergeCell ref="D214:E214"/>
    <mergeCell ref="D215:E215"/>
    <mergeCell ref="D216:E216"/>
    <mergeCell ref="D217:E217"/>
    <mergeCell ref="D206:E206"/>
    <mergeCell ref="D207:E207"/>
    <mergeCell ref="C208:E208"/>
    <mergeCell ref="D209:E209"/>
    <mergeCell ref="D210:E210"/>
    <mergeCell ref="C211:E211"/>
    <mergeCell ref="C224:E224"/>
    <mergeCell ref="C225:E225"/>
    <mergeCell ref="D226:E226"/>
    <mergeCell ref="D227:E227"/>
    <mergeCell ref="D228:E228"/>
    <mergeCell ref="D229:E229"/>
    <mergeCell ref="D218:E218"/>
    <mergeCell ref="D219:E219"/>
    <mergeCell ref="D220:E220"/>
    <mergeCell ref="D221:E221"/>
    <mergeCell ref="D222:E222"/>
    <mergeCell ref="C223:E223"/>
    <mergeCell ref="C236:E236"/>
    <mergeCell ref="C237:E237"/>
    <mergeCell ref="C238:E238"/>
    <mergeCell ref="D239:E239"/>
    <mergeCell ref="D240:E240"/>
    <mergeCell ref="D241:E241"/>
    <mergeCell ref="D230:E230"/>
    <mergeCell ref="D231:E231"/>
    <mergeCell ref="D232:E232"/>
    <mergeCell ref="D233:E233"/>
    <mergeCell ref="D234:E234"/>
    <mergeCell ref="D235:E235"/>
    <mergeCell ref="D248:E248"/>
    <mergeCell ref="C249:E249"/>
    <mergeCell ref="C250:E250"/>
    <mergeCell ref="C251:E251"/>
    <mergeCell ref="C252:E252"/>
    <mergeCell ref="C253:E253"/>
    <mergeCell ref="C242:E242"/>
    <mergeCell ref="D243:E243"/>
    <mergeCell ref="D244:E244"/>
    <mergeCell ref="D245:E245"/>
    <mergeCell ref="D246:E246"/>
    <mergeCell ref="D247:E247"/>
    <mergeCell ref="B266:E266"/>
    <mergeCell ref="C260:E260"/>
    <mergeCell ref="C261:E261"/>
    <mergeCell ref="C262:E262"/>
    <mergeCell ref="C263:E263"/>
    <mergeCell ref="C264:E264"/>
    <mergeCell ref="C265:E265"/>
    <mergeCell ref="C254:E254"/>
    <mergeCell ref="C255:E255"/>
    <mergeCell ref="D256:E256"/>
    <mergeCell ref="D257:E257"/>
    <mergeCell ref="C258:E258"/>
    <mergeCell ref="C259:E259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Roman,Félkövér"&amp;12ÓvodaKiadások - 2017. év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49"/>
  <sheetViews>
    <sheetView workbookViewId="0">
      <pane xSplit="5" ySplit="4" topLeftCell="F69" activePane="bottomRight" state="frozen"/>
      <selection pane="topRight" activeCell="F1" sqref="F1"/>
      <selection pane="bottomLeft" activeCell="A5" sqref="A5"/>
      <selection pane="bottomRight" activeCell="K287" sqref="K28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3" width="11.140625" style="12" customWidth="1"/>
    <col min="14" max="14" width="12" style="12" customWidth="1"/>
    <col min="15" max="20" width="10.140625" style="12" bestFit="1" customWidth="1"/>
    <col min="21" max="21" width="11.28515625" style="12" bestFit="1" customWidth="1"/>
    <col min="22" max="26" width="10.140625" style="12" bestFit="1" customWidth="1"/>
    <col min="27" max="27" width="11.2851562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7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1084</v>
      </c>
      <c r="L2" s="890" t="s">
        <v>1125</v>
      </c>
      <c r="M2" s="775" t="s">
        <v>1122</v>
      </c>
      <c r="N2" s="855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27" ht="27.75" customHeight="1" x14ac:dyDescent="0.25">
      <c r="B3" s="776"/>
      <c r="C3" s="777"/>
      <c r="D3" s="777"/>
      <c r="E3" s="777"/>
      <c r="F3" s="776"/>
      <c r="G3" s="776"/>
      <c r="H3" s="776"/>
      <c r="I3" s="776"/>
      <c r="J3" s="794"/>
      <c r="K3" s="794"/>
      <c r="L3" s="891"/>
      <c r="M3" s="830"/>
      <c r="N3" s="885"/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27" ht="39" thickBot="1" x14ac:dyDescent="0.3">
      <c r="B4" s="778"/>
      <c r="C4" s="779"/>
      <c r="D4" s="779"/>
      <c r="E4" s="779"/>
      <c r="F4" s="778"/>
      <c r="G4" s="778"/>
      <c r="H4" s="778"/>
      <c r="I4" s="778"/>
      <c r="J4" s="795"/>
      <c r="K4" s="795"/>
      <c r="L4" s="892"/>
      <c r="M4" s="354" t="s">
        <v>975</v>
      </c>
      <c r="N4" s="260" t="s">
        <v>976</v>
      </c>
      <c r="O4" s="129" t="s">
        <v>593</v>
      </c>
      <c r="P4" s="64" t="s">
        <v>594</v>
      </c>
      <c r="Q4" s="64" t="s">
        <v>595</v>
      </c>
      <c r="R4" s="64" t="s">
        <v>596</v>
      </c>
      <c r="S4" s="81" t="s">
        <v>597</v>
      </c>
      <c r="T4" s="480" t="s">
        <v>598</v>
      </c>
      <c r="U4" s="483" t="s">
        <v>1094</v>
      </c>
      <c r="V4" s="505" t="s">
        <v>599</v>
      </c>
      <c r="W4" s="81" t="s">
        <v>600</v>
      </c>
      <c r="X4" s="590" t="s">
        <v>601</v>
      </c>
      <c r="Y4" s="450" t="s">
        <v>602</v>
      </c>
      <c r="Z4" s="450" t="s">
        <v>603</v>
      </c>
      <c r="AA4" s="63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 t="shared" ref="F5:AA5" si="0">F6+F26</f>
        <v>9473200</v>
      </c>
      <c r="G5" s="363">
        <f t="shared" ref="G5" si="1">G6+G26</f>
        <v>9473200</v>
      </c>
      <c r="H5" s="363">
        <f t="shared" ref="H5" si="2">H6+H26</f>
        <v>9372603</v>
      </c>
      <c r="I5" s="363">
        <v>9373427</v>
      </c>
      <c r="J5" s="517">
        <f t="shared" ref="J5:K5" si="3">J6+J26</f>
        <v>9252816.8000000007</v>
      </c>
      <c r="K5" s="517">
        <f t="shared" si="3"/>
        <v>9252816.8000000007</v>
      </c>
      <c r="L5" s="425">
        <f t="shared" si="0"/>
        <v>9245354.8000000007</v>
      </c>
      <c r="M5" s="87">
        <f t="shared" si="0"/>
        <v>8386409.7999999998</v>
      </c>
      <c r="N5" s="85">
        <f t="shared" si="0"/>
        <v>858945</v>
      </c>
      <c r="O5" s="84">
        <f t="shared" si="0"/>
        <v>0</v>
      </c>
      <c r="P5" s="85">
        <f t="shared" si="0"/>
        <v>839600</v>
      </c>
      <c r="Q5" s="85">
        <f t="shared" si="0"/>
        <v>840695</v>
      </c>
      <c r="R5" s="85">
        <f t="shared" si="0"/>
        <v>916488</v>
      </c>
      <c r="S5" s="85">
        <f t="shared" si="0"/>
        <v>870749</v>
      </c>
      <c r="T5" s="409">
        <f t="shared" ref="T5" si="4">T6+T26</f>
        <v>857400</v>
      </c>
      <c r="U5" s="484">
        <f t="shared" ref="U5:U7" si="5">SUM(O5:T5)</f>
        <v>4324932</v>
      </c>
      <c r="V5" s="409">
        <f t="shared" si="0"/>
        <v>883123</v>
      </c>
      <c r="W5" s="85">
        <f t="shared" si="0"/>
        <v>729563</v>
      </c>
      <c r="X5" s="88">
        <f t="shared" si="0"/>
        <v>729920</v>
      </c>
      <c r="Y5" s="88">
        <f t="shared" si="0"/>
        <v>849500</v>
      </c>
      <c r="Z5" s="88">
        <f t="shared" si="0"/>
        <v>857061.8</v>
      </c>
      <c r="AA5" s="89">
        <f t="shared" si="0"/>
        <v>871255</v>
      </c>
    </row>
    <row r="6" spans="1:27" x14ac:dyDescent="0.25">
      <c r="B6" s="122" t="s">
        <v>609</v>
      </c>
      <c r="C6" s="772" t="s">
        <v>120</v>
      </c>
      <c r="D6" s="773"/>
      <c r="E6" s="773"/>
      <c r="F6" s="364">
        <f t="shared" ref="F6" si="6">F7+F10+F11+F12+F13+F14+F15+F16+F19+F22+F23+F24+F25</f>
        <v>9473200</v>
      </c>
      <c r="G6" s="364">
        <f t="shared" ref="G6:H6" si="7">G7+G10+G11+G12+G13+G14+G15+G16+G19+G22+G23+G24+G25</f>
        <v>9364122</v>
      </c>
      <c r="H6" s="364">
        <f t="shared" si="7"/>
        <v>9219403</v>
      </c>
      <c r="I6" s="364">
        <v>9220227</v>
      </c>
      <c r="J6" s="518">
        <f t="shared" ref="J6:K6" si="8">J7+J10+J11+J12+J13+J14+J15+J16+J19+J22+J23+J24+J25</f>
        <v>9099616.8000000007</v>
      </c>
      <c r="K6" s="518">
        <f t="shared" si="8"/>
        <v>9099616.8000000007</v>
      </c>
      <c r="L6" s="426">
        <f t="shared" ref="L6:AA6" si="9">L7+L10+L11+L12+L13+L14+L15+L16+L19+L22+L23+L24+L25</f>
        <v>9092154.8000000007</v>
      </c>
      <c r="M6" s="119">
        <f t="shared" si="9"/>
        <v>8233209.7999999998</v>
      </c>
      <c r="N6" s="117">
        <f t="shared" si="9"/>
        <v>858945</v>
      </c>
      <c r="O6" s="116">
        <f t="shared" si="9"/>
        <v>0</v>
      </c>
      <c r="P6" s="117">
        <f t="shared" si="9"/>
        <v>839600</v>
      </c>
      <c r="Q6" s="117">
        <f t="shared" si="9"/>
        <v>840695</v>
      </c>
      <c r="R6" s="117">
        <f t="shared" si="9"/>
        <v>916488</v>
      </c>
      <c r="S6" s="117">
        <f t="shared" si="9"/>
        <v>870749</v>
      </c>
      <c r="T6" s="410">
        <f t="shared" ref="T6" si="10">T7+T10+T11+T12+T13+T14+T15+T16+T19+T22+T23+T24+T25</f>
        <v>857400</v>
      </c>
      <c r="U6" s="485">
        <f t="shared" si="5"/>
        <v>4324932</v>
      </c>
      <c r="V6" s="410">
        <f t="shared" si="9"/>
        <v>729923</v>
      </c>
      <c r="W6" s="117">
        <f t="shared" si="9"/>
        <v>729563</v>
      </c>
      <c r="X6" s="120">
        <f t="shared" si="9"/>
        <v>729920</v>
      </c>
      <c r="Y6" s="120">
        <f t="shared" si="9"/>
        <v>849500</v>
      </c>
      <c r="Z6" s="120">
        <f t="shared" si="9"/>
        <v>857061.8</v>
      </c>
      <c r="AA6" s="121">
        <f t="shared" si="9"/>
        <v>871255</v>
      </c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>SUM(F8:F9)</f>
        <v>8989200</v>
      </c>
      <c r="G7" s="365">
        <f>SUM(G8:G9)</f>
        <v>8845670</v>
      </c>
      <c r="H7" s="365">
        <f>SUM(H8:H9)</f>
        <v>8646603</v>
      </c>
      <c r="I7" s="365">
        <v>8646603</v>
      </c>
      <c r="J7" s="519">
        <f t="shared" ref="J7:K7" si="11">SUM(J8:J9)</f>
        <v>8525992.8000000007</v>
      </c>
      <c r="K7" s="519">
        <f t="shared" si="11"/>
        <v>8525992.8000000007</v>
      </c>
      <c r="L7" s="427">
        <f t="shared" ref="L7:AA7" si="12">SUM(L8:L9)</f>
        <v>8518654.8000000007</v>
      </c>
      <c r="M7" s="172">
        <f t="shared" si="12"/>
        <v>7666789.7999999998</v>
      </c>
      <c r="N7" s="173">
        <f t="shared" si="12"/>
        <v>851865</v>
      </c>
      <c r="O7" s="179">
        <f t="shared" si="12"/>
        <v>0</v>
      </c>
      <c r="P7" s="173">
        <f t="shared" si="12"/>
        <v>804500</v>
      </c>
      <c r="Q7" s="173">
        <f t="shared" si="12"/>
        <v>794435</v>
      </c>
      <c r="R7" s="173">
        <f t="shared" si="12"/>
        <v>842598</v>
      </c>
      <c r="S7" s="173">
        <f t="shared" si="12"/>
        <v>817199</v>
      </c>
      <c r="T7" s="411">
        <f t="shared" ref="T7" si="13">SUM(T8:T9)</f>
        <v>786700</v>
      </c>
      <c r="U7" s="486">
        <f t="shared" si="5"/>
        <v>4045432</v>
      </c>
      <c r="V7" s="411">
        <f t="shared" si="12"/>
        <v>683003</v>
      </c>
      <c r="W7" s="173">
        <f t="shared" si="12"/>
        <v>683003</v>
      </c>
      <c r="X7" s="174">
        <f t="shared" si="12"/>
        <v>683000</v>
      </c>
      <c r="Y7" s="174">
        <f t="shared" si="12"/>
        <v>810500</v>
      </c>
      <c r="Z7" s="174">
        <f t="shared" si="12"/>
        <v>810501.8</v>
      </c>
      <c r="AA7" s="175">
        <f t="shared" si="12"/>
        <v>803215</v>
      </c>
    </row>
    <row r="8" spans="1:27" x14ac:dyDescent="0.25">
      <c r="B8" s="54"/>
      <c r="C8" s="293"/>
      <c r="D8" s="208"/>
      <c r="E8" s="208" t="s">
        <v>1026</v>
      </c>
      <c r="F8" s="373">
        <v>8090280</v>
      </c>
      <c r="G8" s="373">
        <v>7946750</v>
      </c>
      <c r="H8" s="373">
        <v>7782000</v>
      </c>
      <c r="I8" s="373">
        <v>7782000</v>
      </c>
      <c r="J8" s="527">
        <v>7673399.7999999998</v>
      </c>
      <c r="K8" s="527">
        <f>'096015'!K7</f>
        <v>7673399.7999999998</v>
      </c>
      <c r="L8" s="437">
        <f>SUM(U8:AA8)</f>
        <v>7666789.7999999998</v>
      </c>
      <c r="M8" s="42">
        <f>L8</f>
        <v>7666789.7999999998</v>
      </c>
      <c r="N8" s="1"/>
      <c r="O8" s="73">
        <f>'096015'!M7</f>
        <v>0</v>
      </c>
      <c r="P8" s="1">
        <f>'096015'!N7</f>
        <v>724050</v>
      </c>
      <c r="Q8" s="1">
        <f>'096015'!O7</f>
        <v>714991</v>
      </c>
      <c r="R8" s="1">
        <f>'096015'!P7</f>
        <v>758338</v>
      </c>
      <c r="S8" s="1">
        <f>'096015'!Q7</f>
        <v>735480</v>
      </c>
      <c r="T8" s="414">
        <f>'096015'!R7</f>
        <v>708030</v>
      </c>
      <c r="U8" s="489">
        <f>SUM(O8:T8)</f>
        <v>3640889</v>
      </c>
      <c r="V8" s="414">
        <f>'096015'!T7</f>
        <v>614703</v>
      </c>
      <c r="W8" s="1">
        <f>'096015'!U7</f>
        <v>614703</v>
      </c>
      <c r="X8" s="79">
        <f>'096015'!V7</f>
        <v>614700</v>
      </c>
      <c r="Y8" s="79">
        <f>'096015'!W7</f>
        <v>729450</v>
      </c>
      <c r="Z8" s="79">
        <f>'096015'!X7</f>
        <v>729451.8</v>
      </c>
      <c r="AA8" s="44">
        <f>'096015'!Y7</f>
        <v>722893</v>
      </c>
    </row>
    <row r="9" spans="1:27" x14ac:dyDescent="0.25">
      <c r="B9" s="54"/>
      <c r="C9" s="293"/>
      <c r="D9" s="208"/>
      <c r="E9" s="208" t="s">
        <v>1027</v>
      </c>
      <c r="F9" s="373">
        <v>898920</v>
      </c>
      <c r="G9" s="373">
        <v>898920</v>
      </c>
      <c r="H9" s="373">
        <v>864603</v>
      </c>
      <c r="I9" s="373">
        <v>864603</v>
      </c>
      <c r="J9" s="527">
        <v>852593</v>
      </c>
      <c r="K9" s="527">
        <f>'096025'!K7</f>
        <v>852593</v>
      </c>
      <c r="L9" s="437">
        <f>SUM(U9:AA9)</f>
        <v>851865</v>
      </c>
      <c r="M9" s="42"/>
      <c r="N9" s="1">
        <f>L9</f>
        <v>851865</v>
      </c>
      <c r="O9" s="73">
        <f>'096025'!M7</f>
        <v>0</v>
      </c>
      <c r="P9" s="1">
        <f>'096025'!N7</f>
        <v>80450</v>
      </c>
      <c r="Q9" s="1">
        <f>'096025'!O7</f>
        <v>79444</v>
      </c>
      <c r="R9" s="1">
        <f>'096025'!P7</f>
        <v>84260</v>
      </c>
      <c r="S9" s="1">
        <f>'096025'!Q7</f>
        <v>81719</v>
      </c>
      <c r="T9" s="414">
        <f>'096025'!R7</f>
        <v>78670</v>
      </c>
      <c r="U9" s="489">
        <f t="shared" ref="U9:U72" si="14">SUM(O9:T9)</f>
        <v>404543</v>
      </c>
      <c r="V9" s="414">
        <f>'096025'!T7</f>
        <v>68300</v>
      </c>
      <c r="W9" s="1">
        <f>'096025'!U7</f>
        <v>68300</v>
      </c>
      <c r="X9" s="79">
        <f>'096025'!V7</f>
        <v>68300</v>
      </c>
      <c r="Y9" s="79">
        <f>'096025'!W7</f>
        <v>81050</v>
      </c>
      <c r="Z9" s="79">
        <f>'096025'!X7</f>
        <v>81050</v>
      </c>
      <c r="AA9" s="44">
        <f>'096025'!Y7</f>
        <v>80322</v>
      </c>
    </row>
    <row r="10" spans="1:27" s="189" customFormat="1" hidden="1" x14ac:dyDescent="0.25">
      <c r="A10" s="125" t="s">
        <v>123</v>
      </c>
      <c r="B10" s="169" t="s">
        <v>611</v>
      </c>
      <c r="C10" s="182"/>
      <c r="D10" s="233" t="s">
        <v>124</v>
      </c>
      <c r="E10" s="258"/>
      <c r="F10" s="365">
        <v>0</v>
      </c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ref="L10:L15" si="15">SUM(O10:AA10)</f>
        <v>0</v>
      </c>
      <c r="M10" s="172"/>
      <c r="N10" s="173"/>
      <c r="O10" s="179"/>
      <c r="P10" s="173"/>
      <c r="Q10" s="173"/>
      <c r="R10" s="173"/>
      <c r="S10" s="173"/>
      <c r="T10" s="411"/>
      <c r="U10" s="486">
        <f t="shared" si="14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125</v>
      </c>
      <c r="B11" s="169" t="s">
        <v>612</v>
      </c>
      <c r="C11" s="182"/>
      <c r="D11" s="233" t="s">
        <v>126</v>
      </c>
      <c r="E11" s="258"/>
      <c r="F11" s="365">
        <v>0</v>
      </c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15"/>
        <v>0</v>
      </c>
      <c r="M11" s="172"/>
      <c r="N11" s="173"/>
      <c r="O11" s="179"/>
      <c r="P11" s="173"/>
      <c r="Q11" s="173"/>
      <c r="R11" s="173"/>
      <c r="S11" s="173"/>
      <c r="T11" s="411"/>
      <c r="U11" s="486">
        <f t="shared" si="14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127</v>
      </c>
      <c r="B12" s="169" t="s">
        <v>613</v>
      </c>
      <c r="C12" s="182"/>
      <c r="D12" s="233" t="s">
        <v>351</v>
      </c>
      <c r="E12" s="258"/>
      <c r="F12" s="365">
        <v>0</v>
      </c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15"/>
        <v>0</v>
      </c>
      <c r="M12" s="172"/>
      <c r="N12" s="173"/>
      <c r="O12" s="179"/>
      <c r="P12" s="173"/>
      <c r="Q12" s="173"/>
      <c r="R12" s="173"/>
      <c r="S12" s="173"/>
      <c r="T12" s="411"/>
      <c r="U12" s="486">
        <f t="shared" si="14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128</v>
      </c>
      <c r="B13" s="169" t="s">
        <v>614</v>
      </c>
      <c r="C13" s="182"/>
      <c r="D13" s="233" t="s">
        <v>129</v>
      </c>
      <c r="E13" s="258"/>
      <c r="F13" s="365">
        <v>0</v>
      </c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15"/>
        <v>0</v>
      </c>
      <c r="M13" s="172"/>
      <c r="N13" s="173"/>
      <c r="O13" s="179"/>
      <c r="P13" s="173"/>
      <c r="Q13" s="173"/>
      <c r="R13" s="173"/>
      <c r="S13" s="173"/>
      <c r="T13" s="411"/>
      <c r="U13" s="486">
        <f t="shared" si="14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130</v>
      </c>
      <c r="B14" s="169" t="s">
        <v>615</v>
      </c>
      <c r="C14" s="182"/>
      <c r="D14" s="233" t="s">
        <v>131</v>
      </c>
      <c r="E14" s="258"/>
      <c r="F14" s="365">
        <v>0</v>
      </c>
      <c r="G14" s="365">
        <v>0</v>
      </c>
      <c r="H14" s="365">
        <v>0</v>
      </c>
      <c r="I14" s="365">
        <v>0</v>
      </c>
      <c r="J14" s="519">
        <v>0</v>
      </c>
      <c r="K14" s="519">
        <v>0</v>
      </c>
      <c r="L14" s="427">
        <f t="shared" si="15"/>
        <v>0</v>
      </c>
      <c r="M14" s="172"/>
      <c r="N14" s="173"/>
      <c r="O14" s="179"/>
      <c r="P14" s="173"/>
      <c r="Q14" s="173"/>
      <c r="R14" s="173"/>
      <c r="S14" s="173"/>
      <c r="T14" s="411"/>
      <c r="U14" s="486">
        <f t="shared" si="14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132</v>
      </c>
      <c r="B15" s="169" t="s">
        <v>616</v>
      </c>
      <c r="C15" s="182"/>
      <c r="D15" s="233" t="s">
        <v>133</v>
      </c>
      <c r="E15" s="258"/>
      <c r="F15" s="365">
        <v>0</v>
      </c>
      <c r="G15" s="365">
        <v>0</v>
      </c>
      <c r="H15" s="365">
        <v>0</v>
      </c>
      <c r="I15" s="365">
        <v>0</v>
      </c>
      <c r="J15" s="519">
        <v>0</v>
      </c>
      <c r="K15" s="519">
        <v>0</v>
      </c>
      <c r="L15" s="427">
        <f t="shared" si="15"/>
        <v>0</v>
      </c>
      <c r="M15" s="172"/>
      <c r="N15" s="173"/>
      <c r="O15" s="179"/>
      <c r="P15" s="173"/>
      <c r="Q15" s="173"/>
      <c r="R15" s="173"/>
      <c r="S15" s="173"/>
      <c r="T15" s="411"/>
      <c r="U15" s="486">
        <f t="shared" si="14"/>
        <v>0</v>
      </c>
      <c r="V15" s="411"/>
      <c r="W15" s="173"/>
      <c r="X15" s="174"/>
      <c r="Y15" s="174"/>
      <c r="Z15" s="174"/>
      <c r="AA15" s="175"/>
    </row>
    <row r="16" spans="1:27" s="189" customFormat="1" x14ac:dyDescent="0.25">
      <c r="A16" s="125" t="s">
        <v>134</v>
      </c>
      <c r="B16" s="169" t="s">
        <v>617</v>
      </c>
      <c r="C16" s="182"/>
      <c r="D16" s="233" t="s">
        <v>135</v>
      </c>
      <c r="E16" s="258"/>
      <c r="F16" s="365">
        <f t="shared" ref="F16:AA16" si="16">SUM(F17:F18)</f>
        <v>15000</v>
      </c>
      <c r="G16" s="365">
        <f t="shared" ref="G16" si="17">SUM(G17:G18)</f>
        <v>15000</v>
      </c>
      <c r="H16" s="365">
        <f t="shared" ref="H16" si="18">SUM(H17:H18)</f>
        <v>15000</v>
      </c>
      <c r="I16" s="365">
        <v>15000</v>
      </c>
      <c r="J16" s="519">
        <f t="shared" ref="J16" si="19">SUM(J17:J18)</f>
        <v>15000</v>
      </c>
      <c r="K16" s="519">
        <f t="shared" si="16"/>
        <v>15000</v>
      </c>
      <c r="L16" s="427">
        <f t="shared" si="16"/>
        <v>15000</v>
      </c>
      <c r="M16" s="172">
        <f t="shared" si="16"/>
        <v>13500</v>
      </c>
      <c r="N16" s="173">
        <f t="shared" si="16"/>
        <v>1500</v>
      </c>
      <c r="O16" s="179">
        <f t="shared" si="16"/>
        <v>0</v>
      </c>
      <c r="P16" s="173">
        <f t="shared" si="16"/>
        <v>0</v>
      </c>
      <c r="Q16" s="173">
        <f t="shared" si="16"/>
        <v>0</v>
      </c>
      <c r="R16" s="173">
        <f t="shared" si="16"/>
        <v>0</v>
      </c>
      <c r="S16" s="173">
        <f t="shared" si="16"/>
        <v>0</v>
      </c>
      <c r="T16" s="411">
        <f t="shared" ref="T16" si="20">SUM(T17:T18)</f>
        <v>0</v>
      </c>
      <c r="U16" s="486">
        <f t="shared" si="14"/>
        <v>0</v>
      </c>
      <c r="V16" s="411">
        <f t="shared" si="16"/>
        <v>0</v>
      </c>
      <c r="W16" s="173">
        <f t="shared" si="16"/>
        <v>0</v>
      </c>
      <c r="X16" s="174">
        <f t="shared" si="16"/>
        <v>0</v>
      </c>
      <c r="Y16" s="174">
        <f t="shared" si="16"/>
        <v>0</v>
      </c>
      <c r="Z16" s="174">
        <f t="shared" si="16"/>
        <v>0</v>
      </c>
      <c r="AA16" s="175">
        <f t="shared" si="16"/>
        <v>15000</v>
      </c>
    </row>
    <row r="17" spans="1:27" x14ac:dyDescent="0.25">
      <c r="B17" s="54"/>
      <c r="C17" s="293"/>
      <c r="D17" s="208"/>
      <c r="E17" s="208" t="s">
        <v>1026</v>
      </c>
      <c r="F17" s="373">
        <v>13500</v>
      </c>
      <c r="G17" s="373">
        <v>13500</v>
      </c>
      <c r="H17" s="373">
        <v>13500</v>
      </c>
      <c r="I17" s="373">
        <v>13500</v>
      </c>
      <c r="J17" s="527">
        <v>13500</v>
      </c>
      <c r="K17" s="527">
        <f>'096015'!K14</f>
        <v>13500</v>
      </c>
      <c r="L17" s="437">
        <f t="shared" ref="L17:L18" si="21">SUM(U17:AA17)</f>
        <v>13500</v>
      </c>
      <c r="M17" s="42">
        <f>L17</f>
        <v>13500</v>
      </c>
      <c r="N17" s="1"/>
      <c r="O17" s="73">
        <f>'096015'!M14</f>
        <v>0</v>
      </c>
      <c r="P17" s="1">
        <f>'096015'!N14</f>
        <v>0</v>
      </c>
      <c r="Q17" s="1">
        <f>'096015'!O14</f>
        <v>0</v>
      </c>
      <c r="R17" s="1">
        <f>'096015'!P14</f>
        <v>0</v>
      </c>
      <c r="S17" s="1">
        <f>'096015'!Q14</f>
        <v>0</v>
      </c>
      <c r="T17" s="414">
        <f>'096015'!R14</f>
        <v>0</v>
      </c>
      <c r="U17" s="489">
        <f t="shared" si="14"/>
        <v>0</v>
      </c>
      <c r="V17" s="414">
        <f>'096015'!T14</f>
        <v>0</v>
      </c>
      <c r="W17" s="1">
        <f>'096015'!U14</f>
        <v>0</v>
      </c>
      <c r="X17" s="79">
        <f>'096015'!V14</f>
        <v>0</v>
      </c>
      <c r="Y17" s="79">
        <f>'096015'!W14</f>
        <v>0</v>
      </c>
      <c r="Z17" s="79">
        <f>'096015'!X14</f>
        <v>0</v>
      </c>
      <c r="AA17" s="44">
        <f>'096015'!Y14</f>
        <v>13500</v>
      </c>
    </row>
    <row r="18" spans="1:27" x14ac:dyDescent="0.25">
      <c r="B18" s="54"/>
      <c r="C18" s="293"/>
      <c r="D18" s="208"/>
      <c r="E18" s="208" t="s">
        <v>1027</v>
      </c>
      <c r="F18" s="373">
        <v>1500</v>
      </c>
      <c r="G18" s="373">
        <v>1500</v>
      </c>
      <c r="H18" s="373">
        <v>1500</v>
      </c>
      <c r="I18" s="373">
        <v>1500</v>
      </c>
      <c r="J18" s="527">
        <v>1500</v>
      </c>
      <c r="K18" s="527">
        <f>'096025'!J14</f>
        <v>1500</v>
      </c>
      <c r="L18" s="437">
        <f t="shared" si="21"/>
        <v>1500</v>
      </c>
      <c r="M18" s="42"/>
      <c r="N18" s="1">
        <f>L18</f>
        <v>1500</v>
      </c>
      <c r="O18" s="73">
        <f>'096025'!M14</f>
        <v>0</v>
      </c>
      <c r="P18" s="1">
        <f>'096025'!N14</f>
        <v>0</v>
      </c>
      <c r="Q18" s="1">
        <f>'096025'!O14</f>
        <v>0</v>
      </c>
      <c r="R18" s="1">
        <f>'096025'!P14</f>
        <v>0</v>
      </c>
      <c r="S18" s="1">
        <f>'096025'!Q14</f>
        <v>0</v>
      </c>
      <c r="T18" s="414">
        <f>'096025'!R14</f>
        <v>0</v>
      </c>
      <c r="U18" s="489">
        <f t="shared" si="14"/>
        <v>0</v>
      </c>
      <c r="V18" s="414">
        <f>'096025'!T14</f>
        <v>0</v>
      </c>
      <c r="W18" s="1">
        <f>'096025'!U14</f>
        <v>0</v>
      </c>
      <c r="X18" s="79">
        <f>'096025'!V14</f>
        <v>0</v>
      </c>
      <c r="Y18" s="79">
        <f>'096025'!W14</f>
        <v>0</v>
      </c>
      <c r="Z18" s="79">
        <f>'096025'!X14</f>
        <v>0</v>
      </c>
      <c r="AA18" s="44">
        <f>'096025'!Y14</f>
        <v>1500</v>
      </c>
    </row>
    <row r="19" spans="1:27" s="189" customFormat="1" x14ac:dyDescent="0.25">
      <c r="A19" s="125" t="s">
        <v>136</v>
      </c>
      <c r="B19" s="169" t="s">
        <v>618</v>
      </c>
      <c r="C19" s="182"/>
      <c r="D19" s="233" t="s">
        <v>137</v>
      </c>
      <c r="E19" s="258"/>
      <c r="F19" s="365">
        <f t="shared" ref="F19" si="22">SUM(F20:F21)</f>
        <v>40000</v>
      </c>
      <c r="G19" s="365">
        <f t="shared" ref="G19:H19" si="23">SUM(G20:G21)</f>
        <v>27652</v>
      </c>
      <c r="H19" s="365">
        <f t="shared" si="23"/>
        <v>76700</v>
      </c>
      <c r="I19" s="365">
        <v>77524</v>
      </c>
      <c r="J19" s="519">
        <f t="shared" ref="J19" si="24">SUM(J20:J21)</f>
        <v>77524</v>
      </c>
      <c r="K19" s="519">
        <f t="shared" ref="K19:M19" si="25">SUM(K20:K21)</f>
        <v>77524</v>
      </c>
      <c r="L19" s="427">
        <f t="shared" ref="L19" si="26">SUM(L20:L21)</f>
        <v>77400</v>
      </c>
      <c r="M19" s="172">
        <f t="shared" si="25"/>
        <v>71820</v>
      </c>
      <c r="N19" s="173">
        <f t="shared" ref="N19" si="27">SUM(N20:N21)</f>
        <v>5580</v>
      </c>
      <c r="O19" s="179">
        <f t="shared" ref="O19" si="28">SUM(O20:O21)</f>
        <v>0</v>
      </c>
      <c r="P19" s="173">
        <f t="shared" ref="P19" si="29">SUM(P20:P21)</f>
        <v>0</v>
      </c>
      <c r="Q19" s="173">
        <f t="shared" ref="Q19" si="30">SUM(Q20:Q21)</f>
        <v>11160</v>
      </c>
      <c r="R19" s="173">
        <f t="shared" ref="R19" si="31">SUM(R20:R21)</f>
        <v>7200</v>
      </c>
      <c r="S19" s="173">
        <f t="shared" ref="S19" si="32">SUM(S20:S21)</f>
        <v>7920</v>
      </c>
      <c r="T19" s="411">
        <f t="shared" ref="T19" si="33">SUM(T20:T21)</f>
        <v>6120</v>
      </c>
      <c r="U19" s="486">
        <f t="shared" si="14"/>
        <v>32400</v>
      </c>
      <c r="V19" s="411">
        <f t="shared" ref="V19" si="34">SUM(V20:V21)</f>
        <v>7920</v>
      </c>
      <c r="W19" s="173">
        <f t="shared" ref="W19" si="35">SUM(W20:W21)</f>
        <v>7560</v>
      </c>
      <c r="X19" s="174">
        <f t="shared" ref="X19" si="36">SUM(X20:X21)</f>
        <v>7920</v>
      </c>
      <c r="Y19" s="174">
        <f t="shared" ref="Y19" si="37">SUM(Y20:Y21)</f>
        <v>0</v>
      </c>
      <c r="Z19" s="174">
        <f t="shared" ref="Z19" si="38">SUM(Z20:Z21)</f>
        <v>7560</v>
      </c>
      <c r="AA19" s="175">
        <f t="shared" ref="AA19" si="39">SUM(AA20:AA21)</f>
        <v>14040</v>
      </c>
    </row>
    <row r="20" spans="1:27" x14ac:dyDescent="0.25">
      <c r="B20" s="54"/>
      <c r="C20" s="293"/>
      <c r="D20" s="208"/>
      <c r="E20" s="208" t="s">
        <v>1026</v>
      </c>
      <c r="F20" s="373">
        <v>36000</v>
      </c>
      <c r="G20" s="373">
        <v>23652</v>
      </c>
      <c r="H20" s="373">
        <v>72700</v>
      </c>
      <c r="I20" s="373">
        <v>72700</v>
      </c>
      <c r="J20" s="527">
        <v>72700</v>
      </c>
      <c r="K20" s="527">
        <f>'096015'!K15</f>
        <v>71944</v>
      </c>
      <c r="L20" s="437">
        <f t="shared" ref="L20:L25" si="40">SUM(U20:AA20)</f>
        <v>71820</v>
      </c>
      <c r="M20" s="42">
        <f>L20</f>
        <v>71820</v>
      </c>
      <c r="N20" s="1"/>
      <c r="O20" s="73">
        <f>'096015'!M15</f>
        <v>0</v>
      </c>
      <c r="P20" s="1">
        <f>'096015'!N15</f>
        <v>0</v>
      </c>
      <c r="Q20" s="1">
        <f>'096015'!O15</f>
        <v>10044</v>
      </c>
      <c r="R20" s="1">
        <f>'096015'!P15</f>
        <v>6480</v>
      </c>
      <c r="S20" s="1">
        <f>'096015'!Q15</f>
        <v>7128</v>
      </c>
      <c r="T20" s="414">
        <f>'096015'!R15</f>
        <v>5508</v>
      </c>
      <c r="U20" s="489">
        <f t="shared" si="14"/>
        <v>29160</v>
      </c>
      <c r="V20" s="414">
        <f>'096015'!T15</f>
        <v>7128</v>
      </c>
      <c r="W20" s="1">
        <f>'096015'!U15</f>
        <v>7560</v>
      </c>
      <c r="X20" s="79">
        <f>'096015'!V15</f>
        <v>7128</v>
      </c>
      <c r="Y20" s="79">
        <f>'096015'!W15</f>
        <v>0</v>
      </c>
      <c r="Z20" s="79">
        <f>'096015'!X15</f>
        <v>6804</v>
      </c>
      <c r="AA20" s="44">
        <f>'096015'!Y15</f>
        <v>14040</v>
      </c>
    </row>
    <row r="21" spans="1:27" x14ac:dyDescent="0.25">
      <c r="B21" s="54"/>
      <c r="C21" s="293"/>
      <c r="D21" s="208"/>
      <c r="E21" s="208" t="s">
        <v>1027</v>
      </c>
      <c r="F21" s="373">
        <v>4000</v>
      </c>
      <c r="G21" s="373">
        <v>4000</v>
      </c>
      <c r="H21" s="373">
        <v>4000</v>
      </c>
      <c r="I21" s="373">
        <v>4824</v>
      </c>
      <c r="J21" s="527">
        <v>4824</v>
      </c>
      <c r="K21" s="527">
        <f>'096025'!K15</f>
        <v>5580</v>
      </c>
      <c r="L21" s="437">
        <f t="shared" si="40"/>
        <v>5580</v>
      </c>
      <c r="M21" s="42"/>
      <c r="N21" s="1">
        <f>L21</f>
        <v>5580</v>
      </c>
      <c r="O21" s="73">
        <f>'096025'!M15</f>
        <v>0</v>
      </c>
      <c r="P21" s="1">
        <f>'096025'!N15</f>
        <v>0</v>
      </c>
      <c r="Q21" s="1">
        <f>'096025'!O15</f>
        <v>1116</v>
      </c>
      <c r="R21" s="1">
        <f>'096025'!P15</f>
        <v>720</v>
      </c>
      <c r="S21" s="1">
        <f>'096025'!Q15</f>
        <v>792</v>
      </c>
      <c r="T21" s="414">
        <f>'096025'!R15</f>
        <v>612</v>
      </c>
      <c r="U21" s="489">
        <f t="shared" si="14"/>
        <v>3240</v>
      </c>
      <c r="V21" s="414">
        <f>'096025'!T15</f>
        <v>792</v>
      </c>
      <c r="W21" s="1">
        <f>'096025'!U15</f>
        <v>0</v>
      </c>
      <c r="X21" s="79">
        <f>'096025'!V15</f>
        <v>792</v>
      </c>
      <c r="Y21" s="79">
        <f>'096025'!W15</f>
        <v>0</v>
      </c>
      <c r="Z21" s="79">
        <f>'096025'!X15</f>
        <v>756</v>
      </c>
      <c r="AA21" s="44">
        <f>'096025'!Y15</f>
        <v>0</v>
      </c>
    </row>
    <row r="22" spans="1:27" s="189" customFormat="1" hidden="1" x14ac:dyDescent="0.25">
      <c r="A22" s="125" t="s">
        <v>138</v>
      </c>
      <c r="B22" s="169" t="s">
        <v>619</v>
      </c>
      <c r="C22" s="182"/>
      <c r="D22" s="233" t="s">
        <v>139</v>
      </c>
      <c r="E22" s="258"/>
      <c r="F22" s="365">
        <v>0</v>
      </c>
      <c r="G22" s="365">
        <v>0</v>
      </c>
      <c r="H22" s="365">
        <v>0</v>
      </c>
      <c r="I22" s="365">
        <v>0</v>
      </c>
      <c r="J22" s="519">
        <v>0</v>
      </c>
      <c r="K22" s="519">
        <v>0</v>
      </c>
      <c r="L22" s="427">
        <f t="shared" si="40"/>
        <v>0</v>
      </c>
      <c r="M22" s="172">
        <f t="shared" ref="M22:M24" si="41">L22*0.9</f>
        <v>0</v>
      </c>
      <c r="N22" s="173">
        <f t="shared" ref="N22:N24" si="42">L22*0.1</f>
        <v>0</v>
      </c>
      <c r="O22" s="179"/>
      <c r="P22" s="173"/>
      <c r="Q22" s="173"/>
      <c r="R22" s="173"/>
      <c r="S22" s="173"/>
      <c r="T22" s="411"/>
      <c r="U22" s="486">
        <f t="shared" si="14"/>
        <v>0</v>
      </c>
      <c r="V22" s="411"/>
      <c r="W22" s="173"/>
      <c r="X22" s="174"/>
      <c r="Y22" s="174"/>
      <c r="Z22" s="174"/>
      <c r="AA22" s="175"/>
    </row>
    <row r="23" spans="1:27" s="189" customFormat="1" hidden="1" x14ac:dyDescent="0.25">
      <c r="A23" s="125" t="s">
        <v>140</v>
      </c>
      <c r="B23" s="169" t="s">
        <v>620</v>
      </c>
      <c r="C23" s="182"/>
      <c r="D23" s="233" t="s">
        <v>141</v>
      </c>
      <c r="E23" s="258"/>
      <c r="F23" s="365">
        <v>0</v>
      </c>
      <c r="G23" s="365">
        <v>0</v>
      </c>
      <c r="H23" s="365">
        <v>0</v>
      </c>
      <c r="I23" s="365">
        <v>0</v>
      </c>
      <c r="J23" s="519">
        <v>0</v>
      </c>
      <c r="K23" s="519">
        <v>0</v>
      </c>
      <c r="L23" s="427">
        <f t="shared" si="40"/>
        <v>0</v>
      </c>
      <c r="M23" s="172">
        <f t="shared" si="41"/>
        <v>0</v>
      </c>
      <c r="N23" s="173">
        <f t="shared" si="42"/>
        <v>0</v>
      </c>
      <c r="O23" s="179"/>
      <c r="P23" s="173"/>
      <c r="Q23" s="173"/>
      <c r="R23" s="173"/>
      <c r="S23" s="173"/>
      <c r="T23" s="411"/>
      <c r="U23" s="486">
        <f t="shared" si="14"/>
        <v>0</v>
      </c>
      <c r="V23" s="411"/>
      <c r="W23" s="173"/>
      <c r="X23" s="174"/>
      <c r="Y23" s="174"/>
      <c r="Z23" s="174"/>
      <c r="AA23" s="175"/>
    </row>
    <row r="24" spans="1:27" s="189" customFormat="1" hidden="1" x14ac:dyDescent="0.25">
      <c r="A24" s="125" t="s">
        <v>142</v>
      </c>
      <c r="B24" s="169" t="s">
        <v>621</v>
      </c>
      <c r="C24" s="182"/>
      <c r="D24" s="233" t="s">
        <v>143</v>
      </c>
      <c r="E24" s="258"/>
      <c r="F24" s="365">
        <v>0</v>
      </c>
      <c r="G24" s="365">
        <v>0</v>
      </c>
      <c r="H24" s="365">
        <v>0</v>
      </c>
      <c r="I24" s="365">
        <v>0</v>
      </c>
      <c r="J24" s="519">
        <v>0</v>
      </c>
      <c r="K24" s="519">
        <v>0</v>
      </c>
      <c r="L24" s="427">
        <f t="shared" si="40"/>
        <v>0</v>
      </c>
      <c r="M24" s="172">
        <f t="shared" si="41"/>
        <v>0</v>
      </c>
      <c r="N24" s="173">
        <f t="shared" si="42"/>
        <v>0</v>
      </c>
      <c r="O24" s="179"/>
      <c r="P24" s="173"/>
      <c r="Q24" s="173"/>
      <c r="R24" s="173"/>
      <c r="S24" s="173"/>
      <c r="T24" s="411"/>
      <c r="U24" s="486">
        <f t="shared" si="14"/>
        <v>0</v>
      </c>
      <c r="V24" s="411"/>
      <c r="W24" s="173"/>
      <c r="X24" s="174"/>
      <c r="Y24" s="174"/>
      <c r="Z24" s="174"/>
      <c r="AA24" s="175"/>
    </row>
    <row r="25" spans="1:27" s="189" customFormat="1" x14ac:dyDescent="0.25">
      <c r="A25" s="125" t="s">
        <v>144</v>
      </c>
      <c r="B25" s="169" t="s">
        <v>622</v>
      </c>
      <c r="C25" s="182"/>
      <c r="D25" s="233" t="s">
        <v>145</v>
      </c>
      <c r="E25" s="258"/>
      <c r="F25" s="365">
        <v>429000</v>
      </c>
      <c r="G25" s="365">
        <v>475800</v>
      </c>
      <c r="H25" s="365">
        <v>481100</v>
      </c>
      <c r="I25" s="365">
        <v>481100</v>
      </c>
      <c r="J25" s="519">
        <v>481100</v>
      </c>
      <c r="K25" s="519">
        <v>481100</v>
      </c>
      <c r="L25" s="427">
        <f t="shared" si="40"/>
        <v>481100</v>
      </c>
      <c r="M25" s="172">
        <f>L25</f>
        <v>481100</v>
      </c>
      <c r="N25" s="173"/>
      <c r="O25" s="179">
        <f>'096015'!M19</f>
        <v>0</v>
      </c>
      <c r="P25" s="173">
        <f>'096015'!N19</f>
        <v>35100</v>
      </c>
      <c r="Q25" s="173">
        <f>'096015'!O19</f>
        <v>35100</v>
      </c>
      <c r="R25" s="173">
        <f>'096015'!P19</f>
        <v>66690</v>
      </c>
      <c r="S25" s="173">
        <f>'096015'!Q19</f>
        <v>45630</v>
      </c>
      <c r="T25" s="411">
        <f>'096015'!R19</f>
        <v>64580</v>
      </c>
      <c r="U25" s="486">
        <f t="shared" si="14"/>
        <v>247100</v>
      </c>
      <c r="V25" s="411">
        <f>'096015'!T19</f>
        <v>39000</v>
      </c>
      <c r="W25" s="173">
        <f>'096015'!U19</f>
        <v>39000</v>
      </c>
      <c r="X25" s="174">
        <f>'096015'!V19</f>
        <v>39000</v>
      </c>
      <c r="Y25" s="174">
        <f>'096015'!W19</f>
        <v>39000</v>
      </c>
      <c r="Z25" s="174">
        <f>'096015'!X19</f>
        <v>39000</v>
      </c>
      <c r="AA25" s="175">
        <f>'096015'!Y19</f>
        <v>39000</v>
      </c>
    </row>
    <row r="26" spans="1:27" x14ac:dyDescent="0.25">
      <c r="B26" s="90" t="s">
        <v>623</v>
      </c>
      <c r="C26" s="799" t="s">
        <v>146</v>
      </c>
      <c r="D26" s="800"/>
      <c r="E26" s="800"/>
      <c r="F26" s="366">
        <f>F27+F28+F29</f>
        <v>0</v>
      </c>
      <c r="G26" s="366">
        <f>G27+G28+G29</f>
        <v>109078</v>
      </c>
      <c r="H26" s="366">
        <f>H27+H28+H29</f>
        <v>153200</v>
      </c>
      <c r="I26" s="366">
        <v>153200</v>
      </c>
      <c r="J26" s="520">
        <v>153200</v>
      </c>
      <c r="K26" s="520">
        <v>153200</v>
      </c>
      <c r="L26" s="428">
        <f>L27+L28+L29</f>
        <v>153200</v>
      </c>
      <c r="M26" s="95">
        <f t="shared" ref="M26:N26" si="43">M27+M28+M29</f>
        <v>153200</v>
      </c>
      <c r="N26" s="93">
        <f t="shared" si="43"/>
        <v>0</v>
      </c>
      <c r="O26" s="92">
        <f t="shared" ref="O26:AA26" si="44">O27+O28+O29</f>
        <v>0</v>
      </c>
      <c r="P26" s="93">
        <f t="shared" si="44"/>
        <v>0</v>
      </c>
      <c r="Q26" s="93">
        <f t="shared" si="44"/>
        <v>0</v>
      </c>
      <c r="R26" s="93">
        <f t="shared" si="44"/>
        <v>0</v>
      </c>
      <c r="S26" s="93">
        <f t="shared" si="44"/>
        <v>0</v>
      </c>
      <c r="T26" s="412">
        <f t="shared" ref="T26" si="45">T27+T28+T29</f>
        <v>0</v>
      </c>
      <c r="U26" s="487">
        <f t="shared" si="14"/>
        <v>0</v>
      </c>
      <c r="V26" s="412">
        <f t="shared" si="44"/>
        <v>153200</v>
      </c>
      <c r="W26" s="93">
        <f t="shared" si="44"/>
        <v>0</v>
      </c>
      <c r="X26" s="96">
        <f t="shared" si="44"/>
        <v>0</v>
      </c>
      <c r="Y26" s="96">
        <f t="shared" si="44"/>
        <v>0</v>
      </c>
      <c r="Z26" s="96">
        <f t="shared" si="44"/>
        <v>0</v>
      </c>
      <c r="AA26" s="97">
        <f t="shared" si="44"/>
        <v>0</v>
      </c>
    </row>
    <row r="27" spans="1:27" s="41" customFormat="1" hidden="1" x14ac:dyDescent="0.25">
      <c r="A27" s="125" t="s">
        <v>147</v>
      </c>
      <c r="B27" s="52" t="s">
        <v>624</v>
      </c>
      <c r="C27" s="823" t="s">
        <v>148</v>
      </c>
      <c r="D27" s="824"/>
      <c r="E27" s="824"/>
      <c r="F27" s="367">
        <f>SUM(N27:Z27)</f>
        <v>0</v>
      </c>
      <c r="G27" s="367">
        <f>SUM(N27:Z27)</f>
        <v>0</v>
      </c>
      <c r="H27" s="367">
        <f>SUM(N27:Z27)</f>
        <v>0</v>
      </c>
      <c r="I27" s="367">
        <v>0</v>
      </c>
      <c r="J27" s="521">
        <v>0</v>
      </c>
      <c r="K27" s="521">
        <v>0</v>
      </c>
      <c r="L27" s="429">
        <f t="shared" ref="L27:L29" si="46">SUM(O27:AA27)</f>
        <v>0</v>
      </c>
      <c r="M27" s="43"/>
      <c r="N27" s="13"/>
      <c r="O27" s="75"/>
      <c r="P27" s="13"/>
      <c r="Q27" s="13"/>
      <c r="R27" s="13"/>
      <c r="S27" s="13"/>
      <c r="T27" s="413"/>
      <c r="U27" s="488">
        <f t="shared" si="14"/>
        <v>0</v>
      </c>
      <c r="V27" s="413"/>
      <c r="W27" s="13"/>
      <c r="X27" s="80"/>
      <c r="Y27" s="80"/>
      <c r="Z27" s="80"/>
      <c r="AA27" s="45"/>
    </row>
    <row r="28" spans="1:27" s="41" customFormat="1" ht="27.75" customHeight="1" thickBot="1" x14ac:dyDescent="0.3">
      <c r="A28" s="125" t="s">
        <v>149</v>
      </c>
      <c r="B28" s="52" t="s">
        <v>625</v>
      </c>
      <c r="C28" s="825" t="s">
        <v>862</v>
      </c>
      <c r="D28" s="826"/>
      <c r="E28" s="826"/>
      <c r="F28" s="367">
        <v>0</v>
      </c>
      <c r="G28" s="367">
        <v>109078</v>
      </c>
      <c r="H28" s="367">
        <v>153200</v>
      </c>
      <c r="I28" s="367">
        <v>153200</v>
      </c>
      <c r="J28" s="521">
        <v>153200</v>
      </c>
      <c r="K28" s="521">
        <v>153200</v>
      </c>
      <c r="L28" s="429">
        <f>SUM(U28:AA28)</f>
        <v>153200</v>
      </c>
      <c r="M28" s="43">
        <f>L28</f>
        <v>153200</v>
      </c>
      <c r="N28" s="13"/>
      <c r="O28" s="75">
        <f>'096015'!M22</f>
        <v>0</v>
      </c>
      <c r="P28" s="13">
        <f>'096015'!N22</f>
        <v>0</v>
      </c>
      <c r="Q28" s="13">
        <f>'096015'!O22</f>
        <v>0</v>
      </c>
      <c r="R28" s="13">
        <f>'096015'!P22</f>
        <v>0</v>
      </c>
      <c r="S28" s="13">
        <f>'096015'!Q22</f>
        <v>0</v>
      </c>
      <c r="T28" s="413">
        <f>'096015'!R22</f>
        <v>0</v>
      </c>
      <c r="U28" s="488">
        <f t="shared" si="14"/>
        <v>0</v>
      </c>
      <c r="V28" s="413">
        <f>'096015'!T22</f>
        <v>153200</v>
      </c>
      <c r="W28" s="13">
        <f>'096015'!U22</f>
        <v>0</v>
      </c>
      <c r="X28" s="80">
        <f>'096015'!V22</f>
        <v>0</v>
      </c>
      <c r="Y28" s="80">
        <f>'096015'!W22</f>
        <v>0</v>
      </c>
      <c r="Z28" s="80">
        <f>'096015'!X22</f>
        <v>0</v>
      </c>
      <c r="AA28" s="45">
        <f>'096015'!Y22</f>
        <v>0</v>
      </c>
    </row>
    <row r="29" spans="1:27" s="41" customFormat="1" ht="15.75" hidden="1" thickBot="1" x14ac:dyDescent="0.3">
      <c r="A29" s="125" t="s">
        <v>150</v>
      </c>
      <c r="B29" s="176" t="s">
        <v>626</v>
      </c>
      <c r="C29" s="872" t="s">
        <v>151</v>
      </c>
      <c r="D29" s="873"/>
      <c r="E29" s="873"/>
      <c r="F29" s="368">
        <f>SUM(N29:Z29)</f>
        <v>0</v>
      </c>
      <c r="G29" s="368">
        <f>SUM(N29:Z29)</f>
        <v>0</v>
      </c>
      <c r="H29" s="368">
        <f>SUM(N29:Z29)</f>
        <v>0</v>
      </c>
      <c r="I29" s="368">
        <v>0</v>
      </c>
      <c r="J29" s="522">
        <v>0</v>
      </c>
      <c r="K29" s="522">
        <v>0</v>
      </c>
      <c r="L29" s="430">
        <f t="shared" si="46"/>
        <v>0</v>
      </c>
      <c r="M29" s="43"/>
      <c r="N29" s="13"/>
      <c r="O29" s="75"/>
      <c r="P29" s="13"/>
      <c r="Q29" s="13"/>
      <c r="R29" s="13"/>
      <c r="S29" s="13"/>
      <c r="T29" s="413"/>
      <c r="U29" s="488">
        <f t="shared" si="14"/>
        <v>0</v>
      </c>
      <c r="V29" s="413"/>
      <c r="W29" s="13"/>
      <c r="X29" s="80"/>
      <c r="Y29" s="80"/>
      <c r="Z29" s="80"/>
      <c r="AA29" s="45"/>
    </row>
    <row r="30" spans="1:27" ht="15.75" thickBot="1" x14ac:dyDescent="0.3">
      <c r="A30" s="125" t="s">
        <v>951</v>
      </c>
      <c r="B30" s="82" t="s">
        <v>152</v>
      </c>
      <c r="C30" s="770" t="s">
        <v>803</v>
      </c>
      <c r="D30" s="770"/>
      <c r="E30" s="771"/>
      <c r="F30" s="369">
        <f t="shared" ref="F30" si="47">F31+F34+F35+F36+F39+F40+F41</f>
        <v>1955617</v>
      </c>
      <c r="G30" s="369">
        <f t="shared" ref="G30:H30" si="48">G31+G34+G35+G36+G39+G40+G41</f>
        <v>1955617</v>
      </c>
      <c r="H30" s="369">
        <f t="shared" si="48"/>
        <v>2044299.9600000002</v>
      </c>
      <c r="I30" s="369">
        <v>2044299.2999999998</v>
      </c>
      <c r="J30" s="523">
        <f t="shared" ref="J30:K30" si="49">J31+J34+J35+J36+J39+J40+J41</f>
        <v>2041580.3959999999</v>
      </c>
      <c r="K30" s="523">
        <f t="shared" si="49"/>
        <v>2041580</v>
      </c>
      <c r="L30" s="431">
        <f t="shared" ref="L30:AA30" si="50">L31+L34+L35+L36+L39+L40+L41</f>
        <v>2016829</v>
      </c>
      <c r="M30" s="87">
        <f t="shared" si="50"/>
        <v>1821924</v>
      </c>
      <c r="N30" s="85">
        <f t="shared" si="50"/>
        <v>194905</v>
      </c>
      <c r="O30" s="84">
        <f t="shared" si="50"/>
        <v>0</v>
      </c>
      <c r="P30" s="85">
        <f t="shared" si="50"/>
        <v>185570</v>
      </c>
      <c r="Q30" s="85">
        <f t="shared" si="50"/>
        <v>183356</v>
      </c>
      <c r="R30" s="85">
        <f t="shared" si="50"/>
        <v>201674</v>
      </c>
      <c r="S30" s="85">
        <f t="shared" si="50"/>
        <v>190938</v>
      </c>
      <c r="T30" s="409">
        <f t="shared" ref="T30" si="51">T31+T34+T35+T36+T39+T40+T41</f>
        <v>182820</v>
      </c>
      <c r="U30" s="484">
        <f t="shared" si="14"/>
        <v>944358</v>
      </c>
      <c r="V30" s="409">
        <f t="shared" si="50"/>
        <v>189175</v>
      </c>
      <c r="W30" s="85">
        <f t="shared" si="50"/>
        <v>158840</v>
      </c>
      <c r="X30" s="88">
        <f t="shared" si="50"/>
        <v>158840</v>
      </c>
      <c r="Y30" s="88">
        <f t="shared" si="50"/>
        <v>186890</v>
      </c>
      <c r="Z30" s="88">
        <f t="shared" si="50"/>
        <v>186890</v>
      </c>
      <c r="AA30" s="89">
        <f t="shared" si="50"/>
        <v>191836</v>
      </c>
    </row>
    <row r="31" spans="1:27" s="189" customFormat="1" x14ac:dyDescent="0.25">
      <c r="A31" s="308"/>
      <c r="B31" s="322"/>
      <c r="C31" s="874" t="s">
        <v>154</v>
      </c>
      <c r="D31" s="875"/>
      <c r="E31" s="875"/>
      <c r="F31" s="423">
        <f t="shared" ref="F31" si="52">SUM(F32:F33)</f>
        <v>1949068</v>
      </c>
      <c r="G31" s="423">
        <f t="shared" ref="G31" si="53">SUM(G32:G33)</f>
        <v>1949068</v>
      </c>
      <c r="H31" s="423">
        <f t="shared" ref="H31" si="54">SUM(H32:H33)</f>
        <v>2039166.9600000002</v>
      </c>
      <c r="I31" s="423">
        <v>2039166.2999999998</v>
      </c>
      <c r="J31" s="603">
        <v>2036447.3959999999</v>
      </c>
      <c r="K31" s="603">
        <f t="shared" ref="K31:M31" si="55">SUM(K32:K33)</f>
        <v>2036447</v>
      </c>
      <c r="L31" s="432">
        <f t="shared" ref="L31" si="56">SUM(L32:L33)</f>
        <v>2010281</v>
      </c>
      <c r="M31" s="172">
        <f t="shared" si="55"/>
        <v>1815376</v>
      </c>
      <c r="N31" s="173">
        <f t="shared" ref="N31" si="57">SUM(N32:N33)</f>
        <v>194905</v>
      </c>
      <c r="O31" s="179">
        <f t="shared" ref="O31" si="58">SUM(O32:O33)</f>
        <v>0</v>
      </c>
      <c r="P31" s="173">
        <f t="shared" ref="P31" si="59">SUM(P32:P33)</f>
        <v>185570</v>
      </c>
      <c r="Q31" s="173">
        <f t="shared" ref="Q31" si="60">SUM(Q32:Q33)</f>
        <v>183356</v>
      </c>
      <c r="R31" s="173">
        <f t="shared" ref="R31" si="61">SUM(R32:R33)</f>
        <v>201674</v>
      </c>
      <c r="S31" s="173">
        <f t="shared" ref="S31" si="62">SUM(S32:S33)</f>
        <v>190938</v>
      </c>
      <c r="T31" s="411">
        <f t="shared" ref="T31" si="63">SUM(T32:T33)</f>
        <v>182820</v>
      </c>
      <c r="U31" s="486">
        <f t="shared" si="14"/>
        <v>944358</v>
      </c>
      <c r="V31" s="411">
        <f t="shared" ref="V31" si="64">SUM(V32:V33)</f>
        <v>189175</v>
      </c>
      <c r="W31" s="173">
        <f t="shared" ref="W31" si="65">SUM(W32:W33)</f>
        <v>158840</v>
      </c>
      <c r="X31" s="174">
        <f t="shared" ref="X31" si="66">SUM(X32:X33)</f>
        <v>158840</v>
      </c>
      <c r="Y31" s="174">
        <f t="shared" ref="Y31" si="67">SUM(Y32:Y33)</f>
        <v>186890</v>
      </c>
      <c r="Z31" s="174">
        <f t="shared" ref="Z31" si="68">SUM(Z32:Z33)</f>
        <v>186890</v>
      </c>
      <c r="AA31" s="175">
        <f t="shared" ref="AA31" si="69">SUM(AA32:AA33)</f>
        <v>185288</v>
      </c>
    </row>
    <row r="32" spans="1:27" x14ac:dyDescent="0.25">
      <c r="B32" s="60"/>
      <c r="C32" s="349"/>
      <c r="D32" s="208" t="s">
        <v>1026</v>
      </c>
      <c r="E32" s="350"/>
      <c r="F32" s="370">
        <v>1754161</v>
      </c>
      <c r="G32" s="370">
        <v>1754160</v>
      </c>
      <c r="H32" s="370">
        <v>1841380.7600000002</v>
      </c>
      <c r="I32" s="370">
        <v>1841380.0999999999</v>
      </c>
      <c r="J32" s="524">
        <v>1841380.3959999999</v>
      </c>
      <c r="K32" s="524">
        <f>'096015'!K25</f>
        <v>1841381</v>
      </c>
      <c r="L32" s="437">
        <f t="shared" ref="L32:L33" si="70">SUM(U32:AA32)</f>
        <v>1815376</v>
      </c>
      <c r="M32" s="42">
        <f>L32</f>
        <v>1815376</v>
      </c>
      <c r="N32" s="1"/>
      <c r="O32" s="73">
        <f>'096015'!M25</f>
        <v>0</v>
      </c>
      <c r="P32" s="1">
        <f>'096015'!N25</f>
        <v>167013</v>
      </c>
      <c r="Q32" s="1">
        <f>'096015'!O25</f>
        <v>165020</v>
      </c>
      <c r="R32" s="1">
        <f>'096015'!P25</f>
        <v>181507</v>
      </c>
      <c r="S32" s="1">
        <f>'096015'!Q25</f>
        <v>171845</v>
      </c>
      <c r="T32" s="414">
        <f>'096015'!R25</f>
        <v>165512</v>
      </c>
      <c r="U32" s="489">
        <f t="shared" si="14"/>
        <v>850897</v>
      </c>
      <c r="V32" s="414">
        <f>'096015'!T25</f>
        <v>171116</v>
      </c>
      <c r="W32" s="1">
        <f>'096015'!U25</f>
        <v>143814</v>
      </c>
      <c r="X32" s="79">
        <f>'096015'!V25</f>
        <v>143814</v>
      </c>
      <c r="Y32" s="79">
        <f>'096015'!W25</f>
        <v>169059</v>
      </c>
      <c r="Z32" s="79">
        <f>'096015'!X25</f>
        <v>169059</v>
      </c>
      <c r="AA32" s="44">
        <f>'096015'!Y25</f>
        <v>167617</v>
      </c>
    </row>
    <row r="33" spans="1:27" x14ac:dyDescent="0.25">
      <c r="B33" s="60"/>
      <c r="C33" s="349"/>
      <c r="D33" s="208" t="s">
        <v>1027</v>
      </c>
      <c r="E33" s="350"/>
      <c r="F33" s="370">
        <v>194907</v>
      </c>
      <c r="G33" s="370">
        <v>194908</v>
      </c>
      <c r="H33" s="370">
        <v>197786.19999999998</v>
      </c>
      <c r="I33" s="370">
        <v>197786.2</v>
      </c>
      <c r="J33" s="524">
        <v>195067</v>
      </c>
      <c r="K33" s="524">
        <f>'096025'!K25</f>
        <v>195066</v>
      </c>
      <c r="L33" s="437">
        <f t="shared" si="70"/>
        <v>194905</v>
      </c>
      <c r="M33" s="42"/>
      <c r="N33" s="1">
        <f>L33</f>
        <v>194905</v>
      </c>
      <c r="O33" s="73">
        <f>'096025'!M25</f>
        <v>0</v>
      </c>
      <c r="P33" s="1">
        <f>'096025'!N25</f>
        <v>18557</v>
      </c>
      <c r="Q33" s="1">
        <f>'096025'!O25</f>
        <v>18336</v>
      </c>
      <c r="R33" s="1">
        <f>'096025'!P25</f>
        <v>20167</v>
      </c>
      <c r="S33" s="1">
        <f>'096025'!Q25</f>
        <v>19093</v>
      </c>
      <c r="T33" s="414">
        <f>'096025'!R25</f>
        <v>17308</v>
      </c>
      <c r="U33" s="489">
        <f t="shared" si="14"/>
        <v>93461</v>
      </c>
      <c r="V33" s="414">
        <f>'096025'!T25</f>
        <v>18059</v>
      </c>
      <c r="W33" s="1">
        <f>'096025'!U25</f>
        <v>15026</v>
      </c>
      <c r="X33" s="79">
        <f>'096025'!V25</f>
        <v>15026</v>
      </c>
      <c r="Y33" s="79">
        <f>'096025'!W25</f>
        <v>17831</v>
      </c>
      <c r="Z33" s="79">
        <f>'096025'!X25</f>
        <v>17831</v>
      </c>
      <c r="AA33" s="44">
        <f>'096025'!Y25</f>
        <v>17671</v>
      </c>
    </row>
    <row r="34" spans="1:27" hidden="1" x14ac:dyDescent="0.25">
      <c r="B34" s="61"/>
      <c r="C34" s="858" t="s">
        <v>155</v>
      </c>
      <c r="D34" s="859"/>
      <c r="E34" s="859"/>
      <c r="F34" s="371">
        <v>0</v>
      </c>
      <c r="G34" s="371">
        <v>0</v>
      </c>
      <c r="H34" s="371">
        <v>0</v>
      </c>
      <c r="I34" s="371">
        <v>0</v>
      </c>
      <c r="J34" s="525">
        <v>0</v>
      </c>
      <c r="K34" s="525">
        <v>0</v>
      </c>
      <c r="L34" s="434">
        <f t="shared" ref="L34:L40" si="71">SUM(O34:AA34)</f>
        <v>0</v>
      </c>
      <c r="M34" s="42">
        <f t="shared" ref="M34:M40" si="72">L34*0.9</f>
        <v>0</v>
      </c>
      <c r="N34" s="1">
        <f t="shared" ref="N34:N40" si="73">L34*0.1</f>
        <v>0</v>
      </c>
      <c r="O34" s="73"/>
      <c r="P34" s="1"/>
      <c r="Q34" s="1"/>
      <c r="R34" s="1"/>
      <c r="S34" s="1"/>
      <c r="T34" s="414"/>
      <c r="U34" s="489">
        <f t="shared" si="14"/>
        <v>0</v>
      </c>
      <c r="V34" s="414"/>
      <c r="W34" s="1"/>
      <c r="X34" s="79"/>
      <c r="Y34" s="79"/>
      <c r="Z34" s="79"/>
      <c r="AA34" s="44"/>
    </row>
    <row r="35" spans="1:27" hidden="1" x14ac:dyDescent="0.25">
      <c r="B35" s="61"/>
      <c r="C35" s="858" t="s">
        <v>156</v>
      </c>
      <c r="D35" s="859"/>
      <c r="E35" s="859"/>
      <c r="F35" s="371">
        <v>0</v>
      </c>
      <c r="G35" s="371">
        <v>0</v>
      </c>
      <c r="H35" s="371">
        <v>0</v>
      </c>
      <c r="I35" s="371">
        <v>0</v>
      </c>
      <c r="J35" s="525">
        <v>0</v>
      </c>
      <c r="K35" s="525">
        <v>0</v>
      </c>
      <c r="L35" s="434">
        <f t="shared" si="71"/>
        <v>0</v>
      </c>
      <c r="M35" s="42">
        <f t="shared" si="72"/>
        <v>0</v>
      </c>
      <c r="N35" s="1">
        <f t="shared" si="73"/>
        <v>0</v>
      </c>
      <c r="O35" s="73"/>
      <c r="P35" s="1"/>
      <c r="Q35" s="1"/>
      <c r="R35" s="1"/>
      <c r="S35" s="1"/>
      <c r="T35" s="414"/>
      <c r="U35" s="489">
        <f t="shared" si="14"/>
        <v>0</v>
      </c>
      <c r="V35" s="414"/>
      <c r="W35" s="1"/>
      <c r="X35" s="79"/>
      <c r="Y35" s="79"/>
      <c r="Z35" s="79"/>
      <c r="AA35" s="44"/>
    </row>
    <row r="36" spans="1:27" s="189" customFormat="1" x14ac:dyDescent="0.25">
      <c r="A36" s="308"/>
      <c r="B36" s="323"/>
      <c r="C36" s="878" t="s">
        <v>157</v>
      </c>
      <c r="D36" s="879"/>
      <c r="E36" s="879"/>
      <c r="F36" s="385">
        <f t="shared" ref="F36" si="74">SUM(F37:F38)</f>
        <v>3894</v>
      </c>
      <c r="G36" s="385">
        <f t="shared" ref="G36" si="75">SUM(G37:G38)</f>
        <v>3894</v>
      </c>
      <c r="H36" s="385">
        <f t="shared" ref="H36" si="76">SUM(H37:H38)</f>
        <v>2478.0000000000005</v>
      </c>
      <c r="I36" s="385">
        <v>2478.0000000000005</v>
      </c>
      <c r="J36" s="539">
        <v>2478.0000000000005</v>
      </c>
      <c r="K36" s="539">
        <f t="shared" ref="K36:M36" si="77">SUM(K37:K38)</f>
        <v>2478.0000000000005</v>
      </c>
      <c r="L36" s="435">
        <f t="shared" ref="L36" si="78">SUM(L37:L38)</f>
        <v>3894</v>
      </c>
      <c r="M36" s="172">
        <f t="shared" si="77"/>
        <v>3894</v>
      </c>
      <c r="N36" s="173">
        <f t="shared" ref="N36" si="79">SUM(N37:N38)</f>
        <v>0</v>
      </c>
      <c r="O36" s="179">
        <f t="shared" ref="O36" si="80">SUM(O37:O38)</f>
        <v>0</v>
      </c>
      <c r="P36" s="173">
        <f t="shared" ref="P36" si="81">SUM(P37:P38)</f>
        <v>0</v>
      </c>
      <c r="Q36" s="173">
        <f t="shared" ref="Q36" si="82">SUM(Q37:Q38)</f>
        <v>0</v>
      </c>
      <c r="R36" s="173">
        <f t="shared" ref="R36" si="83">SUM(R37:R38)</f>
        <v>0</v>
      </c>
      <c r="S36" s="173">
        <f t="shared" ref="S36" si="84">SUM(S37:S38)</f>
        <v>0</v>
      </c>
      <c r="T36" s="411">
        <f t="shared" ref="T36" si="85">SUM(T37:T38)</f>
        <v>0</v>
      </c>
      <c r="U36" s="486">
        <f t="shared" si="14"/>
        <v>0</v>
      </c>
      <c r="V36" s="411">
        <f t="shared" ref="V36" si="86">SUM(V37:V38)</f>
        <v>0</v>
      </c>
      <c r="W36" s="173">
        <f t="shared" ref="W36" si="87">SUM(W37:W38)</f>
        <v>0</v>
      </c>
      <c r="X36" s="174">
        <f t="shared" ref="X36" si="88">SUM(X37:X38)</f>
        <v>0</v>
      </c>
      <c r="Y36" s="174">
        <f t="shared" ref="Y36" si="89">SUM(Y37:Y38)</f>
        <v>0</v>
      </c>
      <c r="Z36" s="174">
        <f t="shared" ref="Z36" si="90">SUM(Z37:Z38)</f>
        <v>0</v>
      </c>
      <c r="AA36" s="175">
        <f t="shared" ref="AA36" si="91">SUM(AA37:AA38)</f>
        <v>3894</v>
      </c>
    </row>
    <row r="37" spans="1:27" x14ac:dyDescent="0.25">
      <c r="B37" s="61"/>
      <c r="C37" s="351"/>
      <c r="D37" s="208" t="s">
        <v>1026</v>
      </c>
      <c r="E37" s="352"/>
      <c r="F37" s="371">
        <v>3505</v>
      </c>
      <c r="G37" s="371">
        <v>3505</v>
      </c>
      <c r="H37" s="371">
        <v>2230.2000000000003</v>
      </c>
      <c r="I37" s="371">
        <v>2230.2000000000003</v>
      </c>
      <c r="J37" s="525">
        <v>2230.2000000000003</v>
      </c>
      <c r="K37" s="525">
        <f>'096015'!K28</f>
        <v>2230.2000000000003</v>
      </c>
      <c r="L37" s="437">
        <f t="shared" ref="L37:L38" si="92">SUM(U37:AA37)</f>
        <v>3894</v>
      </c>
      <c r="M37" s="42">
        <f>L37</f>
        <v>3894</v>
      </c>
      <c r="N37" s="1"/>
      <c r="O37" s="73">
        <f>'096015'!M28</f>
        <v>0</v>
      </c>
      <c r="P37" s="1">
        <f>'096015'!N28</f>
        <v>0</v>
      </c>
      <c r="Q37" s="1">
        <f>'096015'!O28</f>
        <v>0</v>
      </c>
      <c r="R37" s="1">
        <f>'096015'!P28</f>
        <v>0</v>
      </c>
      <c r="S37" s="1">
        <f>'096015'!Q28</f>
        <v>0</v>
      </c>
      <c r="T37" s="414">
        <f>'096015'!R28</f>
        <v>0</v>
      </c>
      <c r="U37" s="489">
        <f t="shared" si="14"/>
        <v>0</v>
      </c>
      <c r="V37" s="414">
        <f>'096015'!T28</f>
        <v>0</v>
      </c>
      <c r="W37" s="1">
        <f>'096015'!U28</f>
        <v>0</v>
      </c>
      <c r="X37" s="79">
        <f>'096015'!V28</f>
        <v>0</v>
      </c>
      <c r="Y37" s="79">
        <f>'096015'!W28</f>
        <v>0</v>
      </c>
      <c r="Z37" s="79">
        <f>'096015'!X28</f>
        <v>0</v>
      </c>
      <c r="AA37" s="44">
        <f>'096015'!Y28</f>
        <v>3894</v>
      </c>
    </row>
    <row r="38" spans="1:27" x14ac:dyDescent="0.25">
      <c r="B38" s="61"/>
      <c r="C38" s="351"/>
      <c r="D38" s="208" t="s">
        <v>1027</v>
      </c>
      <c r="E38" s="352"/>
      <c r="F38" s="371">
        <v>389</v>
      </c>
      <c r="G38" s="371">
        <v>389</v>
      </c>
      <c r="H38" s="371">
        <v>247.8</v>
      </c>
      <c r="I38" s="371">
        <v>247.8</v>
      </c>
      <c r="J38" s="525">
        <v>247.8</v>
      </c>
      <c r="K38" s="525">
        <f>'096025'!K28</f>
        <v>247.8</v>
      </c>
      <c r="L38" s="437">
        <f t="shared" si="92"/>
        <v>0</v>
      </c>
      <c r="M38" s="42"/>
      <c r="N38" s="1">
        <f>L38</f>
        <v>0</v>
      </c>
      <c r="O38" s="73">
        <f>'096025'!M28</f>
        <v>0</v>
      </c>
      <c r="P38" s="1">
        <f>'096025'!N28</f>
        <v>0</v>
      </c>
      <c r="Q38" s="1">
        <f>'096025'!O28</f>
        <v>0</v>
      </c>
      <c r="R38" s="1">
        <f>'096025'!P28</f>
        <v>0</v>
      </c>
      <c r="S38" s="1">
        <f>'096025'!Q28</f>
        <v>0</v>
      </c>
      <c r="T38" s="414">
        <f>'096025'!R28</f>
        <v>0</v>
      </c>
      <c r="U38" s="489">
        <f t="shared" si="14"/>
        <v>0</v>
      </c>
      <c r="V38" s="414">
        <f>'096025'!T28</f>
        <v>0</v>
      </c>
      <c r="W38" s="1">
        <f>'096025'!U28</f>
        <v>0</v>
      </c>
      <c r="X38" s="79">
        <f>'096025'!V28</f>
        <v>0</v>
      </c>
      <c r="Y38" s="79">
        <f>'096025'!W28</f>
        <v>0</v>
      </c>
      <c r="Z38" s="79">
        <f>'096025'!X28</f>
        <v>0</v>
      </c>
      <c r="AA38" s="44">
        <f>'096025'!Y28</f>
        <v>0</v>
      </c>
    </row>
    <row r="39" spans="1:27" hidden="1" x14ac:dyDescent="0.25">
      <c r="B39" s="61"/>
      <c r="C39" s="858" t="s">
        <v>158</v>
      </c>
      <c r="D39" s="859"/>
      <c r="E39" s="859"/>
      <c r="F39" s="371">
        <v>0</v>
      </c>
      <c r="G39" s="371">
        <v>0</v>
      </c>
      <c r="H39" s="371">
        <v>0</v>
      </c>
      <c r="I39" s="371">
        <v>0</v>
      </c>
      <c r="J39" s="525">
        <v>0</v>
      </c>
      <c r="K39" s="525">
        <v>0</v>
      </c>
      <c r="L39" s="434">
        <f t="shared" si="71"/>
        <v>0</v>
      </c>
      <c r="M39" s="42">
        <f t="shared" si="72"/>
        <v>0</v>
      </c>
      <c r="N39" s="1">
        <f t="shared" si="73"/>
        <v>0</v>
      </c>
      <c r="O39" s="73"/>
      <c r="P39" s="1"/>
      <c r="Q39" s="1"/>
      <c r="R39" s="1"/>
      <c r="S39" s="1"/>
      <c r="T39" s="414"/>
      <c r="U39" s="489">
        <f t="shared" si="14"/>
        <v>0</v>
      </c>
      <c r="V39" s="414"/>
      <c r="W39" s="1"/>
      <c r="X39" s="79"/>
      <c r="Y39" s="79"/>
      <c r="Z39" s="79"/>
      <c r="AA39" s="44"/>
    </row>
    <row r="40" spans="1:27" hidden="1" x14ac:dyDescent="0.25">
      <c r="B40" s="61"/>
      <c r="C40" s="858" t="s">
        <v>159</v>
      </c>
      <c r="D40" s="859"/>
      <c r="E40" s="859"/>
      <c r="F40" s="371">
        <v>0</v>
      </c>
      <c r="G40" s="371">
        <v>0</v>
      </c>
      <c r="H40" s="371">
        <v>0</v>
      </c>
      <c r="I40" s="371">
        <v>0</v>
      </c>
      <c r="J40" s="525">
        <v>0</v>
      </c>
      <c r="K40" s="525">
        <v>0</v>
      </c>
      <c r="L40" s="434">
        <f t="shared" si="71"/>
        <v>0</v>
      </c>
      <c r="M40" s="42">
        <f t="shared" si="72"/>
        <v>0</v>
      </c>
      <c r="N40" s="1">
        <f t="shared" si="73"/>
        <v>0</v>
      </c>
      <c r="O40" s="73"/>
      <c r="P40" s="1"/>
      <c r="Q40" s="1"/>
      <c r="R40" s="1"/>
      <c r="S40" s="1"/>
      <c r="T40" s="414"/>
      <c r="U40" s="489">
        <f t="shared" si="14"/>
        <v>0</v>
      </c>
      <c r="V40" s="414"/>
      <c r="W40" s="1"/>
      <c r="X40" s="79"/>
      <c r="Y40" s="79"/>
      <c r="Z40" s="79"/>
      <c r="AA40" s="44"/>
    </row>
    <row r="41" spans="1:27" s="189" customFormat="1" x14ac:dyDescent="0.25">
      <c r="A41" s="308"/>
      <c r="B41" s="323"/>
      <c r="C41" s="878" t="s">
        <v>160</v>
      </c>
      <c r="D41" s="879"/>
      <c r="E41" s="879"/>
      <c r="F41" s="385">
        <f t="shared" ref="F41" si="93">SUM(F42:F43)</f>
        <v>2655</v>
      </c>
      <c r="G41" s="385">
        <f t="shared" ref="G41:H41" si="94">SUM(G42:G43)</f>
        <v>2655</v>
      </c>
      <c r="H41" s="385">
        <f t="shared" si="94"/>
        <v>2655</v>
      </c>
      <c r="I41" s="385">
        <v>2655</v>
      </c>
      <c r="J41" s="539">
        <v>2655</v>
      </c>
      <c r="K41" s="539">
        <f t="shared" ref="K41:M41" si="95">SUM(K42:K43)</f>
        <v>2655</v>
      </c>
      <c r="L41" s="435">
        <f t="shared" ref="L41" si="96">SUM(L42:L43)</f>
        <v>2654</v>
      </c>
      <c r="M41" s="172">
        <f t="shared" si="95"/>
        <v>2654</v>
      </c>
      <c r="N41" s="173">
        <f t="shared" ref="N41" si="97">SUM(N42:N43)</f>
        <v>0</v>
      </c>
      <c r="O41" s="179">
        <f t="shared" ref="O41" si="98">SUM(O42:O43)</f>
        <v>0</v>
      </c>
      <c r="P41" s="173">
        <f t="shared" ref="P41" si="99">SUM(P42:P43)</f>
        <v>0</v>
      </c>
      <c r="Q41" s="173">
        <f t="shared" ref="Q41" si="100">SUM(Q42:Q43)</f>
        <v>0</v>
      </c>
      <c r="R41" s="173">
        <f t="shared" ref="R41" si="101">SUM(R42:R43)</f>
        <v>0</v>
      </c>
      <c r="S41" s="173">
        <f t="shared" ref="S41" si="102">SUM(S42:S43)</f>
        <v>0</v>
      </c>
      <c r="T41" s="411">
        <f t="shared" ref="T41" si="103">SUM(T42:T43)</f>
        <v>0</v>
      </c>
      <c r="U41" s="486">
        <f t="shared" si="14"/>
        <v>0</v>
      </c>
      <c r="V41" s="411">
        <f t="shared" ref="V41" si="104">SUM(V42:V43)</f>
        <v>0</v>
      </c>
      <c r="W41" s="173">
        <f t="shared" ref="W41" si="105">SUM(W42:W43)</f>
        <v>0</v>
      </c>
      <c r="X41" s="174">
        <f t="shared" ref="X41" si="106">SUM(X42:X43)</f>
        <v>0</v>
      </c>
      <c r="Y41" s="174">
        <f t="shared" ref="Y41" si="107">SUM(Y42:Y43)</f>
        <v>0</v>
      </c>
      <c r="Z41" s="174">
        <f t="shared" ref="Z41" si="108">SUM(Z42:Z43)</f>
        <v>0</v>
      </c>
      <c r="AA41" s="175">
        <f t="shared" ref="AA41" si="109">SUM(AA42:AA43)</f>
        <v>2654</v>
      </c>
    </row>
    <row r="42" spans="1:27" x14ac:dyDescent="0.25">
      <c r="B42" s="61"/>
      <c r="C42" s="351"/>
      <c r="D42" s="208" t="s">
        <v>1026</v>
      </c>
      <c r="E42" s="352"/>
      <c r="F42" s="371">
        <v>2390</v>
      </c>
      <c r="G42" s="371">
        <v>2390</v>
      </c>
      <c r="H42" s="371">
        <v>2389.5</v>
      </c>
      <c r="I42" s="371">
        <v>2389.5</v>
      </c>
      <c r="J42" s="525">
        <v>2389.5</v>
      </c>
      <c r="K42" s="525">
        <f>'096015'!K31</f>
        <v>2389.5</v>
      </c>
      <c r="L42" s="434">
        <f t="shared" ref="L42:L43" si="110">SUM(U42:AA42)</f>
        <v>2654</v>
      </c>
      <c r="M42" s="42">
        <f>L42</f>
        <v>2654</v>
      </c>
      <c r="N42" s="1"/>
      <c r="O42" s="73">
        <f>'096015'!M31</f>
        <v>0</v>
      </c>
      <c r="P42" s="1">
        <f>'096015'!N31</f>
        <v>0</v>
      </c>
      <c r="Q42" s="1">
        <f>'096015'!O31</f>
        <v>0</v>
      </c>
      <c r="R42" s="1">
        <f>'096015'!P31</f>
        <v>0</v>
      </c>
      <c r="S42" s="1">
        <f>'096015'!Q31</f>
        <v>0</v>
      </c>
      <c r="T42" s="414">
        <f>'096015'!R31</f>
        <v>0</v>
      </c>
      <c r="U42" s="489">
        <f t="shared" si="14"/>
        <v>0</v>
      </c>
      <c r="V42" s="414">
        <f>'096015'!T31</f>
        <v>0</v>
      </c>
      <c r="W42" s="1">
        <f>'096015'!U31</f>
        <v>0</v>
      </c>
      <c r="X42" s="79">
        <f>'096015'!V31</f>
        <v>0</v>
      </c>
      <c r="Y42" s="79">
        <f>'096015'!W31</f>
        <v>0</v>
      </c>
      <c r="Z42" s="79">
        <f>'096015'!X31</f>
        <v>0</v>
      </c>
      <c r="AA42" s="44">
        <f>'096015'!Y31</f>
        <v>2654</v>
      </c>
    </row>
    <row r="43" spans="1:27" ht="15.75" thickBot="1" x14ac:dyDescent="0.3">
      <c r="B43" s="452"/>
      <c r="C43" s="453"/>
      <c r="D43" s="454" t="s">
        <v>1027</v>
      </c>
      <c r="E43" s="455"/>
      <c r="F43" s="456">
        <v>265</v>
      </c>
      <c r="G43" s="456">
        <v>265</v>
      </c>
      <c r="H43" s="456">
        <v>265.5</v>
      </c>
      <c r="I43" s="456">
        <v>265.5</v>
      </c>
      <c r="J43" s="605">
        <v>265.5</v>
      </c>
      <c r="K43" s="605">
        <f>'096025'!K31</f>
        <v>265.5</v>
      </c>
      <c r="L43" s="457">
        <f t="shared" si="110"/>
        <v>0</v>
      </c>
      <c r="M43" s="303"/>
      <c r="N43" s="301">
        <f>L43</f>
        <v>0</v>
      </c>
      <c r="O43" s="300">
        <f>'096025'!M31</f>
        <v>0</v>
      </c>
      <c r="P43" s="301">
        <f>'096025'!N31</f>
        <v>0</v>
      </c>
      <c r="Q43" s="301">
        <f>'096025'!O31</f>
        <v>0</v>
      </c>
      <c r="R43" s="301">
        <f>'096025'!P31</f>
        <v>0</v>
      </c>
      <c r="S43" s="301">
        <f>'096025'!Q31</f>
        <v>0</v>
      </c>
      <c r="T43" s="482">
        <f>'096025'!R31</f>
        <v>0</v>
      </c>
      <c r="U43" s="540">
        <f t="shared" si="14"/>
        <v>0</v>
      </c>
      <c r="V43" s="482">
        <f>'096025'!T31</f>
        <v>0</v>
      </c>
      <c r="W43" s="301">
        <f>'096025'!U31</f>
        <v>0</v>
      </c>
      <c r="X43" s="302">
        <f>'096025'!V31</f>
        <v>0</v>
      </c>
      <c r="Y43" s="302">
        <f>'096025'!W31</f>
        <v>0</v>
      </c>
      <c r="Z43" s="302">
        <f>'096025'!X31</f>
        <v>0</v>
      </c>
      <c r="AA43" s="304">
        <f>'096025'!Y31</f>
        <v>0</v>
      </c>
    </row>
    <row r="44" spans="1:27" ht="15.75" thickBot="1" x14ac:dyDescent="0.3">
      <c r="B44" s="82" t="s">
        <v>161</v>
      </c>
      <c r="C44" s="771" t="s">
        <v>162</v>
      </c>
      <c r="D44" s="805"/>
      <c r="E44" s="805"/>
      <c r="F44" s="369">
        <f t="shared" ref="F44:AA44" si="111">F45+F53+F60+F76+F79</f>
        <v>14364060</v>
      </c>
      <c r="G44" s="369">
        <f t="shared" ref="G44" si="112">G45+G53+G60+G76+G79</f>
        <v>14313115</v>
      </c>
      <c r="H44" s="369">
        <f t="shared" ref="H44" si="113">H45+H53+H60+H76+H79</f>
        <v>14542041</v>
      </c>
      <c r="I44" s="369">
        <v>14541219</v>
      </c>
      <c r="J44" s="523">
        <f t="shared" ref="J44:K44" si="114">J45+J53+J60+J76+J79</f>
        <v>13740999</v>
      </c>
      <c r="K44" s="523">
        <f t="shared" si="114"/>
        <v>14247497</v>
      </c>
      <c r="L44" s="431">
        <f t="shared" si="111"/>
        <v>13844422</v>
      </c>
      <c r="M44" s="87">
        <f t="shared" si="111"/>
        <v>12904731</v>
      </c>
      <c r="N44" s="85">
        <f t="shared" si="111"/>
        <v>909421</v>
      </c>
      <c r="O44" s="84">
        <f t="shared" si="111"/>
        <v>151472</v>
      </c>
      <c r="P44" s="85">
        <f t="shared" si="111"/>
        <v>261626</v>
      </c>
      <c r="Q44" s="85">
        <f t="shared" si="111"/>
        <v>3109935</v>
      </c>
      <c r="R44" s="85">
        <f t="shared" si="111"/>
        <v>89084</v>
      </c>
      <c r="S44" s="85">
        <f t="shared" si="111"/>
        <v>1636078</v>
      </c>
      <c r="T44" s="409">
        <f t="shared" ref="T44" si="115">T45+T53+T60+T76+T79</f>
        <v>2065689</v>
      </c>
      <c r="U44" s="484">
        <f t="shared" si="14"/>
        <v>7313884</v>
      </c>
      <c r="V44" s="409">
        <f t="shared" si="111"/>
        <v>159625</v>
      </c>
      <c r="W44" s="85">
        <f t="shared" si="111"/>
        <v>667605</v>
      </c>
      <c r="X44" s="88">
        <f t="shared" si="111"/>
        <v>1208715</v>
      </c>
      <c r="Y44" s="88">
        <f t="shared" si="111"/>
        <v>1633417</v>
      </c>
      <c r="Z44" s="88">
        <f t="shared" si="111"/>
        <v>1407493</v>
      </c>
      <c r="AA44" s="89">
        <f t="shared" si="111"/>
        <v>1453683</v>
      </c>
    </row>
    <row r="45" spans="1:27" x14ac:dyDescent="0.25">
      <c r="B45" s="122" t="s">
        <v>627</v>
      </c>
      <c r="C45" s="772" t="s">
        <v>163</v>
      </c>
      <c r="D45" s="773"/>
      <c r="E45" s="773"/>
      <c r="F45" s="364">
        <f t="shared" ref="F45:AA45" si="116">F46+F49+F52</f>
        <v>10532300</v>
      </c>
      <c r="G45" s="364">
        <f t="shared" ref="G45" si="117">G46+G49+G52</f>
        <v>10294747</v>
      </c>
      <c r="H45" s="364">
        <f t="shared" ref="H45" si="118">H46+H49+H52</f>
        <v>10273987</v>
      </c>
      <c r="I45" s="364">
        <v>10273987</v>
      </c>
      <c r="J45" s="518">
        <v>9512607</v>
      </c>
      <c r="K45" s="518">
        <f t="shared" ref="K45" si="119">K46+K49+K52</f>
        <v>9988835</v>
      </c>
      <c r="L45" s="426">
        <f t="shared" si="116"/>
        <v>9982835</v>
      </c>
      <c r="M45" s="119">
        <f t="shared" si="116"/>
        <v>9248509</v>
      </c>
      <c r="N45" s="117">
        <f t="shared" si="116"/>
        <v>734326</v>
      </c>
      <c r="O45" s="116">
        <f t="shared" si="116"/>
        <v>120344</v>
      </c>
      <c r="P45" s="117">
        <f t="shared" si="116"/>
        <v>68279</v>
      </c>
      <c r="Q45" s="117">
        <f t="shared" si="116"/>
        <v>2763007</v>
      </c>
      <c r="R45" s="117">
        <f t="shared" si="116"/>
        <v>51187</v>
      </c>
      <c r="S45" s="117">
        <f t="shared" si="116"/>
        <v>948158</v>
      </c>
      <c r="T45" s="410">
        <f t="shared" ref="T45" si="120">T46+T49+T52</f>
        <v>1353844</v>
      </c>
      <c r="U45" s="485">
        <f t="shared" si="14"/>
        <v>5304819</v>
      </c>
      <c r="V45" s="410">
        <f t="shared" si="116"/>
        <v>82348</v>
      </c>
      <c r="W45" s="117">
        <f t="shared" si="116"/>
        <v>173215</v>
      </c>
      <c r="X45" s="120">
        <f t="shared" si="116"/>
        <v>905232</v>
      </c>
      <c r="Y45" s="120">
        <f t="shared" si="116"/>
        <v>1366215</v>
      </c>
      <c r="Z45" s="120">
        <f t="shared" si="116"/>
        <v>1145836</v>
      </c>
      <c r="AA45" s="121">
        <f t="shared" si="116"/>
        <v>1005170</v>
      </c>
    </row>
    <row r="46" spans="1:27" s="41" customFormat="1" x14ac:dyDescent="0.25">
      <c r="A46" s="125" t="s">
        <v>164</v>
      </c>
      <c r="B46" s="52" t="s">
        <v>628</v>
      </c>
      <c r="C46" s="823" t="s">
        <v>165</v>
      </c>
      <c r="D46" s="824"/>
      <c r="E46" s="824"/>
      <c r="F46" s="367">
        <f t="shared" ref="F46" si="121">SUM(F47:F48)</f>
        <v>6000</v>
      </c>
      <c r="G46" s="367">
        <f t="shared" ref="G46" si="122">SUM(G47:G48)</f>
        <v>6000</v>
      </c>
      <c r="H46" s="367">
        <f t="shared" ref="H46" si="123">SUM(H47:H48)</f>
        <v>6000</v>
      </c>
      <c r="I46" s="367">
        <v>6000</v>
      </c>
      <c r="J46" s="521">
        <v>6000</v>
      </c>
      <c r="K46" s="521">
        <f t="shared" ref="K46:M46" si="124">SUM(K47:K48)</f>
        <v>6000</v>
      </c>
      <c r="L46" s="429">
        <f t="shared" ref="L46" si="125">SUM(L47:L48)</f>
        <v>0</v>
      </c>
      <c r="M46" s="43">
        <f t="shared" si="124"/>
        <v>0</v>
      </c>
      <c r="N46" s="13">
        <f t="shared" ref="N46" si="126">SUM(N47:N48)</f>
        <v>0</v>
      </c>
      <c r="O46" s="75">
        <f t="shared" ref="O46" si="127">SUM(O47:O48)</f>
        <v>0</v>
      </c>
      <c r="P46" s="13">
        <f t="shared" ref="P46" si="128">SUM(P47:P48)</f>
        <v>0</v>
      </c>
      <c r="Q46" s="13">
        <f t="shared" ref="Q46" si="129">SUM(Q47:Q48)</f>
        <v>0</v>
      </c>
      <c r="R46" s="13">
        <f t="shared" ref="R46" si="130">SUM(R47:R48)</f>
        <v>0</v>
      </c>
      <c r="S46" s="13">
        <f t="shared" ref="S46" si="131">SUM(S47:S48)</f>
        <v>0</v>
      </c>
      <c r="T46" s="413">
        <f t="shared" ref="T46" si="132">SUM(T47:T48)</f>
        <v>0</v>
      </c>
      <c r="U46" s="488">
        <f t="shared" si="14"/>
        <v>0</v>
      </c>
      <c r="V46" s="413">
        <f t="shared" ref="V46" si="133">SUM(V47:V48)</f>
        <v>0</v>
      </c>
      <c r="W46" s="13">
        <f t="shared" ref="W46" si="134">SUM(W47:W48)</f>
        <v>0</v>
      </c>
      <c r="X46" s="80">
        <f t="shared" ref="X46" si="135">SUM(X47:X48)</f>
        <v>0</v>
      </c>
      <c r="Y46" s="80">
        <f t="shared" ref="Y46" si="136">SUM(Y47:Y48)</f>
        <v>0</v>
      </c>
      <c r="Z46" s="80">
        <f t="shared" ref="Z46" si="137">SUM(Z47:Z48)</f>
        <v>0</v>
      </c>
      <c r="AA46" s="45">
        <f t="shared" ref="AA46" si="138">SUM(AA47:AA48)</f>
        <v>0</v>
      </c>
    </row>
    <row r="47" spans="1:27" x14ac:dyDescent="0.25">
      <c r="B47" s="61"/>
      <c r="C47" s="351"/>
      <c r="D47" s="208" t="s">
        <v>1026</v>
      </c>
      <c r="E47" s="352"/>
      <c r="F47" s="371">
        <v>5400</v>
      </c>
      <c r="G47" s="371">
        <v>5400</v>
      </c>
      <c r="H47" s="371">
        <v>5400</v>
      </c>
      <c r="I47" s="371">
        <v>5400</v>
      </c>
      <c r="J47" s="525">
        <v>5400</v>
      </c>
      <c r="K47" s="525">
        <f>'096015'!K34</f>
        <v>5400</v>
      </c>
      <c r="L47" s="437">
        <f t="shared" ref="L47:L48" si="139">SUM(U47:AA47)</f>
        <v>0</v>
      </c>
      <c r="M47" s="42">
        <f>L47</f>
        <v>0</v>
      </c>
      <c r="N47" s="1"/>
      <c r="O47" s="73">
        <f>'096015'!M34</f>
        <v>0</v>
      </c>
      <c r="P47" s="1">
        <f>'096015'!N34</f>
        <v>0</v>
      </c>
      <c r="Q47" s="1">
        <f>'096015'!O34</f>
        <v>0</v>
      </c>
      <c r="R47" s="1">
        <f>'096015'!P34</f>
        <v>0</v>
      </c>
      <c r="S47" s="1">
        <f>'096015'!Q34</f>
        <v>0</v>
      </c>
      <c r="T47" s="414">
        <f>'096015'!R34</f>
        <v>0</v>
      </c>
      <c r="U47" s="489">
        <f t="shared" si="14"/>
        <v>0</v>
      </c>
      <c r="V47" s="414">
        <f>'096015'!T34</f>
        <v>0</v>
      </c>
      <c r="W47" s="1">
        <f>'096015'!U34</f>
        <v>0</v>
      </c>
      <c r="X47" s="79">
        <f>'096015'!V34</f>
        <v>0</v>
      </c>
      <c r="Y47" s="79">
        <f>'096015'!W34</f>
        <v>0</v>
      </c>
      <c r="Z47" s="79">
        <f>'096015'!X34</f>
        <v>0</v>
      </c>
      <c r="AA47" s="44">
        <f>'096015'!Y34</f>
        <v>0</v>
      </c>
    </row>
    <row r="48" spans="1:27" x14ac:dyDescent="0.25">
      <c r="B48" s="61"/>
      <c r="C48" s="351"/>
      <c r="D48" s="208" t="s">
        <v>1027</v>
      </c>
      <c r="E48" s="352"/>
      <c r="F48" s="371">
        <v>600</v>
      </c>
      <c r="G48" s="371">
        <v>600</v>
      </c>
      <c r="H48" s="371">
        <v>600</v>
      </c>
      <c r="I48" s="371">
        <v>600</v>
      </c>
      <c r="J48" s="525">
        <v>600</v>
      </c>
      <c r="K48" s="525">
        <f>'096025'!K34</f>
        <v>600</v>
      </c>
      <c r="L48" s="437">
        <f t="shared" si="139"/>
        <v>0</v>
      </c>
      <c r="M48" s="42"/>
      <c r="N48" s="1">
        <f>L48</f>
        <v>0</v>
      </c>
      <c r="O48" s="73">
        <f>'096025'!M34</f>
        <v>0</v>
      </c>
      <c r="P48" s="1">
        <f>'096025'!N34</f>
        <v>0</v>
      </c>
      <c r="Q48" s="1">
        <f>'096025'!O34</f>
        <v>0</v>
      </c>
      <c r="R48" s="1">
        <f>'096025'!P34</f>
        <v>0</v>
      </c>
      <c r="S48" s="1">
        <f>'096025'!Q34</f>
        <v>0</v>
      </c>
      <c r="T48" s="414">
        <f>'096025'!R34</f>
        <v>0</v>
      </c>
      <c r="U48" s="489">
        <f t="shared" si="14"/>
        <v>0</v>
      </c>
      <c r="V48" s="414">
        <f>'096025'!T34</f>
        <v>0</v>
      </c>
      <c r="W48" s="1">
        <f>'096025'!U34</f>
        <v>0</v>
      </c>
      <c r="X48" s="79">
        <f>'096025'!V34</f>
        <v>0</v>
      </c>
      <c r="Y48" s="79">
        <f>'096025'!W34</f>
        <v>0</v>
      </c>
      <c r="Z48" s="79">
        <f>'096025'!X34</f>
        <v>0</v>
      </c>
      <c r="AA48" s="44">
        <f>'096025'!Y34</f>
        <v>0</v>
      </c>
    </row>
    <row r="49" spans="1:27" s="41" customFormat="1" x14ac:dyDescent="0.25">
      <c r="A49" s="125" t="s">
        <v>166</v>
      </c>
      <c r="B49" s="52" t="s">
        <v>629</v>
      </c>
      <c r="C49" s="823" t="s">
        <v>167</v>
      </c>
      <c r="D49" s="824"/>
      <c r="E49" s="824"/>
      <c r="F49" s="367">
        <f>F50+F51</f>
        <v>10526300</v>
      </c>
      <c r="G49" s="367">
        <f>G50+G51</f>
        <v>10288747</v>
      </c>
      <c r="H49" s="367">
        <f>H50+H51</f>
        <v>10267987</v>
      </c>
      <c r="I49" s="367">
        <v>10267987</v>
      </c>
      <c r="J49" s="521">
        <v>9506607</v>
      </c>
      <c r="K49" s="521">
        <f t="shared" ref="K49:AA49" si="140">K50+K51</f>
        <v>9982835</v>
      </c>
      <c r="L49" s="429">
        <f t="shared" si="140"/>
        <v>9982835</v>
      </c>
      <c r="M49" s="43">
        <f t="shared" si="140"/>
        <v>9248509</v>
      </c>
      <c r="N49" s="13">
        <f t="shared" si="140"/>
        <v>734326</v>
      </c>
      <c r="O49" s="75">
        <f t="shared" si="140"/>
        <v>120344</v>
      </c>
      <c r="P49" s="13">
        <f t="shared" si="140"/>
        <v>68279</v>
      </c>
      <c r="Q49" s="13">
        <f t="shared" si="140"/>
        <v>2763007</v>
      </c>
      <c r="R49" s="13">
        <f t="shared" si="140"/>
        <v>51187</v>
      </c>
      <c r="S49" s="13">
        <f t="shared" si="140"/>
        <v>948158</v>
      </c>
      <c r="T49" s="413">
        <f t="shared" ref="T49" si="141">T50+T51</f>
        <v>1353844</v>
      </c>
      <c r="U49" s="488">
        <f t="shared" si="14"/>
        <v>5304819</v>
      </c>
      <c r="V49" s="413">
        <f t="shared" si="140"/>
        <v>82348</v>
      </c>
      <c r="W49" s="13">
        <f t="shared" si="140"/>
        <v>173215</v>
      </c>
      <c r="X49" s="80">
        <f t="shared" si="140"/>
        <v>905232</v>
      </c>
      <c r="Y49" s="80">
        <f t="shared" si="140"/>
        <v>1366215</v>
      </c>
      <c r="Z49" s="80">
        <f t="shared" si="140"/>
        <v>1145836</v>
      </c>
      <c r="AA49" s="45">
        <f t="shared" si="140"/>
        <v>1005170</v>
      </c>
    </row>
    <row r="50" spans="1:27" x14ac:dyDescent="0.25">
      <c r="B50" s="54"/>
      <c r="C50" s="293"/>
      <c r="D50" s="208" t="s">
        <v>1026</v>
      </c>
      <c r="E50" s="208"/>
      <c r="F50" s="373">
        <v>9606360</v>
      </c>
      <c r="G50" s="373">
        <v>9368807</v>
      </c>
      <c r="H50" s="373">
        <v>9348047</v>
      </c>
      <c r="I50" s="373">
        <v>9348047</v>
      </c>
      <c r="J50" s="527">
        <v>8750575</v>
      </c>
      <c r="K50" s="527">
        <f>'096015'!K35</f>
        <v>9248509</v>
      </c>
      <c r="L50" s="437">
        <f t="shared" ref="L50:L51" si="142">SUM(U50:AA50)</f>
        <v>9248509</v>
      </c>
      <c r="M50" s="42">
        <f>L50</f>
        <v>9248509</v>
      </c>
      <c r="N50" s="1"/>
      <c r="O50" s="73">
        <f>'096015'!M35</f>
        <v>120344</v>
      </c>
      <c r="P50" s="1">
        <f>'096015'!N35</f>
        <v>68279</v>
      </c>
      <c r="Q50" s="1">
        <f>'096015'!O35</f>
        <v>2522533</v>
      </c>
      <c r="R50" s="1">
        <f>'096015'!P35</f>
        <v>51187</v>
      </c>
      <c r="S50" s="1">
        <f>'096015'!Q35</f>
        <v>948158</v>
      </c>
      <c r="T50" s="414">
        <f>'096015'!R35</f>
        <v>1185325</v>
      </c>
      <c r="U50" s="489">
        <f t="shared" si="14"/>
        <v>4895826</v>
      </c>
      <c r="V50" s="414">
        <f>'096015'!T35</f>
        <v>82348</v>
      </c>
      <c r="W50" s="1">
        <f>'096015'!U35</f>
        <v>173215</v>
      </c>
      <c r="X50" s="79">
        <f>'096015'!V35</f>
        <v>667334</v>
      </c>
      <c r="Y50" s="79">
        <f>'096015'!W35</f>
        <v>1363609</v>
      </c>
      <c r="Z50" s="79">
        <f>'096015'!X35</f>
        <v>1061008</v>
      </c>
      <c r="AA50" s="44">
        <f>'096015'!Y35</f>
        <v>1005169</v>
      </c>
    </row>
    <row r="51" spans="1:27" x14ac:dyDescent="0.25">
      <c r="B51" s="54"/>
      <c r="C51" s="293"/>
      <c r="D51" s="208" t="s">
        <v>1027</v>
      </c>
      <c r="E51" s="208"/>
      <c r="F51" s="373">
        <v>919940</v>
      </c>
      <c r="G51" s="373">
        <v>919940</v>
      </c>
      <c r="H51" s="373">
        <v>919940</v>
      </c>
      <c r="I51" s="373">
        <v>919940</v>
      </c>
      <c r="J51" s="527">
        <v>756032</v>
      </c>
      <c r="K51" s="527">
        <f>'096025'!K35</f>
        <v>734326</v>
      </c>
      <c r="L51" s="437">
        <f t="shared" si="142"/>
        <v>734326</v>
      </c>
      <c r="M51" s="42"/>
      <c r="N51" s="1">
        <f>L51</f>
        <v>734326</v>
      </c>
      <c r="O51" s="73">
        <f>'096025'!M35</f>
        <v>0</v>
      </c>
      <c r="P51" s="1">
        <f>'096025'!N35</f>
        <v>0</v>
      </c>
      <c r="Q51" s="1">
        <f>'096025'!O35</f>
        <v>240474</v>
      </c>
      <c r="R51" s="1">
        <f>'096025'!P35</f>
        <v>0</v>
      </c>
      <c r="S51" s="1">
        <f>'096025'!Q35</f>
        <v>0</v>
      </c>
      <c r="T51" s="414">
        <f>'096025'!R35</f>
        <v>168519</v>
      </c>
      <c r="U51" s="489">
        <f t="shared" si="14"/>
        <v>408993</v>
      </c>
      <c r="V51" s="414">
        <f>'096025'!T35</f>
        <v>0</v>
      </c>
      <c r="W51" s="1">
        <f>'096025'!U35</f>
        <v>0</v>
      </c>
      <c r="X51" s="79">
        <f>'096025'!V35</f>
        <v>237898</v>
      </c>
      <c r="Y51" s="79">
        <f>'096025'!W35</f>
        <v>2606</v>
      </c>
      <c r="Z51" s="79">
        <f>'096025'!X35</f>
        <v>84828</v>
      </c>
      <c r="AA51" s="44">
        <f>'096025'!Y35</f>
        <v>1</v>
      </c>
    </row>
    <row r="52" spans="1:27" s="41" customFormat="1" hidden="1" x14ac:dyDescent="0.25">
      <c r="A52" s="125" t="s">
        <v>168</v>
      </c>
      <c r="B52" s="52" t="s">
        <v>630</v>
      </c>
      <c r="C52" s="823" t="s">
        <v>169</v>
      </c>
      <c r="D52" s="824"/>
      <c r="E52" s="824"/>
      <c r="F52" s="367">
        <f>SUM(N52:Z52)</f>
        <v>0</v>
      </c>
      <c r="G52" s="367">
        <f>SUM(N52:Z52)</f>
        <v>0</v>
      </c>
      <c r="H52" s="367">
        <f>SUM(N52:Z52)</f>
        <v>0</v>
      </c>
      <c r="I52" s="367">
        <v>0</v>
      </c>
      <c r="J52" s="521">
        <v>0</v>
      </c>
      <c r="K52" s="521">
        <v>0</v>
      </c>
      <c r="L52" s="429">
        <f t="shared" ref="L52" si="143">SUM(O52:AA52)</f>
        <v>0</v>
      </c>
      <c r="M52" s="43"/>
      <c r="N52" s="13"/>
      <c r="O52" s="75"/>
      <c r="P52" s="13"/>
      <c r="Q52" s="13"/>
      <c r="R52" s="13"/>
      <c r="S52" s="13"/>
      <c r="T52" s="413"/>
      <c r="U52" s="488">
        <f t="shared" si="14"/>
        <v>0</v>
      </c>
      <c r="V52" s="413"/>
      <c r="W52" s="13"/>
      <c r="X52" s="80"/>
      <c r="Y52" s="80"/>
      <c r="Z52" s="80"/>
      <c r="AA52" s="45"/>
    </row>
    <row r="53" spans="1:27" x14ac:dyDescent="0.25">
      <c r="B53" s="90" t="s">
        <v>631</v>
      </c>
      <c r="C53" s="799" t="s">
        <v>170</v>
      </c>
      <c r="D53" s="800"/>
      <c r="E53" s="800"/>
      <c r="F53" s="366">
        <f>F54+F57</f>
        <v>420400</v>
      </c>
      <c r="G53" s="366">
        <f>G54+G57</f>
        <v>408014</v>
      </c>
      <c r="H53" s="366">
        <f>H54+H57</f>
        <v>408014</v>
      </c>
      <c r="I53" s="366">
        <v>157854</v>
      </c>
      <c r="J53" s="520">
        <v>157854</v>
      </c>
      <c r="K53" s="520">
        <f t="shared" ref="K53" si="144">K54+K57</f>
        <v>157854</v>
      </c>
      <c r="L53" s="428">
        <f>L54+L57</f>
        <v>157852</v>
      </c>
      <c r="M53" s="95">
        <f t="shared" ref="M53:N53" si="145">M54+M57</f>
        <v>149291</v>
      </c>
      <c r="N53" s="93">
        <f t="shared" si="145"/>
        <v>8561</v>
      </c>
      <c r="O53" s="92">
        <f t="shared" ref="O53:AA53" si="146">O54+O57</f>
        <v>0</v>
      </c>
      <c r="P53" s="93">
        <f t="shared" si="146"/>
        <v>0</v>
      </c>
      <c r="Q53" s="93">
        <f t="shared" si="146"/>
        <v>95114</v>
      </c>
      <c r="R53" s="93">
        <f t="shared" si="146"/>
        <v>0</v>
      </c>
      <c r="S53" s="93">
        <f t="shared" si="146"/>
        <v>62738</v>
      </c>
      <c r="T53" s="412">
        <f t="shared" ref="T53" si="147">T54+T57</f>
        <v>0</v>
      </c>
      <c r="U53" s="487">
        <f t="shared" si="14"/>
        <v>157852</v>
      </c>
      <c r="V53" s="412">
        <f t="shared" si="146"/>
        <v>0</v>
      </c>
      <c r="W53" s="93">
        <f t="shared" si="146"/>
        <v>0</v>
      </c>
      <c r="X53" s="96">
        <f t="shared" si="146"/>
        <v>0</v>
      </c>
      <c r="Y53" s="96">
        <f t="shared" si="146"/>
        <v>0</v>
      </c>
      <c r="Z53" s="96">
        <f t="shared" si="146"/>
        <v>0</v>
      </c>
      <c r="AA53" s="97">
        <f t="shared" si="146"/>
        <v>0</v>
      </c>
    </row>
    <row r="54" spans="1:27" s="41" customFormat="1" x14ac:dyDescent="0.25">
      <c r="A54" s="125" t="s">
        <v>171</v>
      </c>
      <c r="B54" s="52" t="s">
        <v>632</v>
      </c>
      <c r="C54" s="823" t="s">
        <v>1083</v>
      </c>
      <c r="D54" s="824"/>
      <c r="E54" s="824"/>
      <c r="F54" s="367">
        <f t="shared" ref="F54:AA54" si="148">F55+F56</f>
        <v>404400</v>
      </c>
      <c r="G54" s="367">
        <f t="shared" ref="G54" si="149">G55+G56</f>
        <v>367900</v>
      </c>
      <c r="H54" s="367">
        <f t="shared" ref="H54" si="150">H55+H56</f>
        <v>367900</v>
      </c>
      <c r="I54" s="367">
        <v>156846</v>
      </c>
      <c r="J54" s="521">
        <v>156846</v>
      </c>
      <c r="K54" s="521">
        <f t="shared" ref="K54" si="151">K55+K56</f>
        <v>156846</v>
      </c>
      <c r="L54" s="429">
        <f t="shared" si="148"/>
        <v>156845</v>
      </c>
      <c r="M54" s="43">
        <f t="shared" si="148"/>
        <v>148375</v>
      </c>
      <c r="N54" s="13">
        <f t="shared" si="148"/>
        <v>8470</v>
      </c>
      <c r="O54" s="75">
        <f t="shared" si="148"/>
        <v>0</v>
      </c>
      <c r="P54" s="13">
        <f t="shared" si="148"/>
        <v>0</v>
      </c>
      <c r="Q54" s="13">
        <f t="shared" si="148"/>
        <v>94107</v>
      </c>
      <c r="R54" s="13">
        <f t="shared" si="148"/>
        <v>0</v>
      </c>
      <c r="S54" s="13">
        <f t="shared" si="148"/>
        <v>62738</v>
      </c>
      <c r="T54" s="413">
        <f t="shared" ref="T54" si="152">T55+T56</f>
        <v>0</v>
      </c>
      <c r="U54" s="488">
        <f t="shared" si="14"/>
        <v>156845</v>
      </c>
      <c r="V54" s="413">
        <f t="shared" si="148"/>
        <v>0</v>
      </c>
      <c r="W54" s="13">
        <f t="shared" si="148"/>
        <v>0</v>
      </c>
      <c r="X54" s="80">
        <f t="shared" si="148"/>
        <v>0</v>
      </c>
      <c r="Y54" s="80">
        <f t="shared" si="148"/>
        <v>0</v>
      </c>
      <c r="Z54" s="80">
        <f t="shared" si="148"/>
        <v>0</v>
      </c>
      <c r="AA54" s="45">
        <f t="shared" si="148"/>
        <v>0</v>
      </c>
    </row>
    <row r="55" spans="1:27" x14ac:dyDescent="0.25">
      <c r="B55" s="54"/>
      <c r="C55" s="293"/>
      <c r="D55" s="208" t="s">
        <v>1026</v>
      </c>
      <c r="E55" s="208"/>
      <c r="F55" s="373">
        <v>363960</v>
      </c>
      <c r="G55" s="373">
        <v>359430</v>
      </c>
      <c r="H55" s="373">
        <v>359430</v>
      </c>
      <c r="I55" s="373">
        <v>148376</v>
      </c>
      <c r="J55" s="527">
        <v>148376</v>
      </c>
      <c r="K55" s="527">
        <f>'096015'!K38</f>
        <v>148376</v>
      </c>
      <c r="L55" s="437">
        <f t="shared" ref="L55:L56" si="153">SUM(U55:AA55)</f>
        <v>148375</v>
      </c>
      <c r="M55" s="42">
        <f>L55</f>
        <v>148375</v>
      </c>
      <c r="N55" s="1"/>
      <c r="O55" s="73">
        <f>'096015'!M38</f>
        <v>0</v>
      </c>
      <c r="P55" s="1">
        <f>'096015'!N38</f>
        <v>0</v>
      </c>
      <c r="Q55" s="1">
        <f>'096015'!O38</f>
        <v>85637</v>
      </c>
      <c r="R55" s="1">
        <f>'096015'!P38</f>
        <v>0</v>
      </c>
      <c r="S55" s="1">
        <f>'096015'!Q38</f>
        <v>62738</v>
      </c>
      <c r="T55" s="414">
        <f>'096015'!R38</f>
        <v>0</v>
      </c>
      <c r="U55" s="489">
        <f t="shared" si="14"/>
        <v>148375</v>
      </c>
      <c r="V55" s="414">
        <f>'096015'!T38</f>
        <v>0</v>
      </c>
      <c r="W55" s="1">
        <f>'096015'!U38</f>
        <v>0</v>
      </c>
      <c r="X55" s="79">
        <f>'096015'!V38</f>
        <v>0</v>
      </c>
      <c r="Y55" s="79">
        <f>'096015'!W38</f>
        <v>0</v>
      </c>
      <c r="Z55" s="79">
        <f>'096015'!X38</f>
        <v>0</v>
      </c>
      <c r="AA55" s="44">
        <f>'096015'!Y38</f>
        <v>0</v>
      </c>
    </row>
    <row r="56" spans="1:27" x14ac:dyDescent="0.25">
      <c r="B56" s="54"/>
      <c r="C56" s="293"/>
      <c r="D56" s="208" t="s">
        <v>1027</v>
      </c>
      <c r="E56" s="208"/>
      <c r="F56" s="373">
        <v>40440</v>
      </c>
      <c r="G56" s="373">
        <v>8470</v>
      </c>
      <c r="H56" s="373">
        <v>8470</v>
      </c>
      <c r="I56" s="373">
        <v>8470</v>
      </c>
      <c r="J56" s="527">
        <v>8470</v>
      </c>
      <c r="K56" s="527">
        <f>'096025'!K38</f>
        <v>8470</v>
      </c>
      <c r="L56" s="437">
        <f t="shared" si="153"/>
        <v>8470</v>
      </c>
      <c r="M56" s="42"/>
      <c r="N56" s="1">
        <f>L56</f>
        <v>8470</v>
      </c>
      <c r="O56" s="73">
        <f>'096025'!M38</f>
        <v>0</v>
      </c>
      <c r="P56" s="1">
        <f>'096025'!N38</f>
        <v>0</v>
      </c>
      <c r="Q56" s="1">
        <f>'096025'!O38</f>
        <v>8470</v>
      </c>
      <c r="R56" s="1">
        <f>'096025'!P38</f>
        <v>0</v>
      </c>
      <c r="S56" s="1">
        <f>'096025'!Q38</f>
        <v>0</v>
      </c>
      <c r="T56" s="414">
        <f>'096025'!R38</f>
        <v>0</v>
      </c>
      <c r="U56" s="489">
        <f t="shared" si="14"/>
        <v>8470</v>
      </c>
      <c r="V56" s="414">
        <f>'096025'!T38</f>
        <v>0</v>
      </c>
      <c r="W56" s="1">
        <f>'096025'!U38</f>
        <v>0</v>
      </c>
      <c r="X56" s="79">
        <f>'096025'!V38</f>
        <v>0</v>
      </c>
      <c r="Y56" s="79">
        <f>'096025'!W38</f>
        <v>0</v>
      </c>
      <c r="Z56" s="79">
        <f>'096025'!X38</f>
        <v>0</v>
      </c>
      <c r="AA56" s="44">
        <f>'096025'!Y38</f>
        <v>0</v>
      </c>
    </row>
    <row r="57" spans="1:27" s="41" customFormat="1" x14ac:dyDescent="0.25">
      <c r="A57" s="125" t="s">
        <v>173</v>
      </c>
      <c r="B57" s="52" t="s">
        <v>633</v>
      </c>
      <c r="C57" s="823" t="s">
        <v>174</v>
      </c>
      <c r="D57" s="824"/>
      <c r="E57" s="824"/>
      <c r="F57" s="367">
        <f t="shared" ref="F57" si="154">F58+F59</f>
        <v>16000</v>
      </c>
      <c r="G57" s="367">
        <f t="shared" ref="G57:H57" si="155">G58+G59</f>
        <v>40114</v>
      </c>
      <c r="H57" s="367">
        <f t="shared" si="155"/>
        <v>40114</v>
      </c>
      <c r="I57" s="367">
        <v>1008</v>
      </c>
      <c r="J57" s="521">
        <v>1008</v>
      </c>
      <c r="K57" s="521">
        <f t="shared" ref="K57:M57" si="156">K58+K59</f>
        <v>1008</v>
      </c>
      <c r="L57" s="429">
        <f t="shared" ref="L57" si="157">L58+L59</f>
        <v>1007</v>
      </c>
      <c r="M57" s="43">
        <f t="shared" si="156"/>
        <v>916</v>
      </c>
      <c r="N57" s="13">
        <f t="shared" ref="N57" si="158">N58+N59</f>
        <v>91</v>
      </c>
      <c r="O57" s="75">
        <f t="shared" ref="O57" si="159">O58+O59</f>
        <v>0</v>
      </c>
      <c r="P57" s="13">
        <f t="shared" ref="P57" si="160">P58+P59</f>
        <v>0</v>
      </c>
      <c r="Q57" s="13">
        <f t="shared" ref="Q57" si="161">Q58+Q59</f>
        <v>1007</v>
      </c>
      <c r="R57" s="13">
        <f t="shared" ref="R57" si="162">R58+R59</f>
        <v>0</v>
      </c>
      <c r="S57" s="13">
        <f t="shared" ref="S57" si="163">S58+S59</f>
        <v>0</v>
      </c>
      <c r="T57" s="413">
        <f t="shared" ref="T57" si="164">T58+T59</f>
        <v>0</v>
      </c>
      <c r="U57" s="488">
        <f t="shared" si="14"/>
        <v>1007</v>
      </c>
      <c r="V57" s="413">
        <f t="shared" ref="V57" si="165">V58+V59</f>
        <v>0</v>
      </c>
      <c r="W57" s="13">
        <f t="shared" ref="W57" si="166">W58+W59</f>
        <v>0</v>
      </c>
      <c r="X57" s="80">
        <f t="shared" ref="X57" si="167">X58+X59</f>
        <v>0</v>
      </c>
      <c r="Y57" s="80">
        <f t="shared" ref="Y57" si="168">Y58+Y59</f>
        <v>0</v>
      </c>
      <c r="Z57" s="80">
        <f t="shared" ref="Z57" si="169">Z58+Z59</f>
        <v>0</v>
      </c>
      <c r="AA57" s="45">
        <f t="shared" ref="AA57" si="170">AA58+AA59</f>
        <v>0</v>
      </c>
    </row>
    <row r="58" spans="1:27" x14ac:dyDescent="0.25">
      <c r="B58" s="54"/>
      <c r="C58" s="293"/>
      <c r="D58" s="208" t="s">
        <v>1026</v>
      </c>
      <c r="E58" s="208"/>
      <c r="F58" s="373">
        <v>14400</v>
      </c>
      <c r="G58" s="373">
        <v>40023</v>
      </c>
      <c r="H58" s="373">
        <v>40023</v>
      </c>
      <c r="I58" s="373">
        <v>917</v>
      </c>
      <c r="J58" s="527">
        <v>917</v>
      </c>
      <c r="K58" s="527">
        <f>'096015'!K39</f>
        <v>917</v>
      </c>
      <c r="L58" s="437">
        <f t="shared" ref="L58:L59" si="171">SUM(U58:AA58)</f>
        <v>916</v>
      </c>
      <c r="M58" s="42">
        <f>L58</f>
        <v>916</v>
      </c>
      <c r="N58" s="1"/>
      <c r="O58" s="73">
        <f>'096015'!M39</f>
        <v>0</v>
      </c>
      <c r="P58" s="1">
        <f>'096015'!N39</f>
        <v>0</v>
      </c>
      <c r="Q58" s="1">
        <f>'096015'!O39</f>
        <v>916</v>
      </c>
      <c r="R58" s="1">
        <f>'096015'!P39</f>
        <v>0</v>
      </c>
      <c r="S58" s="1">
        <f>'096015'!Q39</f>
        <v>0</v>
      </c>
      <c r="T58" s="414">
        <f>'096015'!R39</f>
        <v>0</v>
      </c>
      <c r="U58" s="489">
        <f t="shared" si="14"/>
        <v>916</v>
      </c>
      <c r="V58" s="414">
        <f>'096015'!T39</f>
        <v>0</v>
      </c>
      <c r="W58" s="1">
        <f>'096015'!U39</f>
        <v>0</v>
      </c>
      <c r="X58" s="79">
        <f>'096015'!V39</f>
        <v>0</v>
      </c>
      <c r="Y58" s="79">
        <f>'096015'!W39</f>
        <v>0</v>
      </c>
      <c r="Z58" s="79">
        <f>'096015'!X39</f>
        <v>0</v>
      </c>
      <c r="AA58" s="44">
        <f>'096015'!Y39</f>
        <v>0</v>
      </c>
    </row>
    <row r="59" spans="1:27" x14ac:dyDescent="0.25">
      <c r="B59" s="54"/>
      <c r="C59" s="293"/>
      <c r="D59" s="208" t="s">
        <v>1027</v>
      </c>
      <c r="E59" s="208"/>
      <c r="F59" s="373">
        <v>1600</v>
      </c>
      <c r="G59" s="373">
        <v>91</v>
      </c>
      <c r="H59" s="373">
        <v>91</v>
      </c>
      <c r="I59" s="373">
        <v>91</v>
      </c>
      <c r="J59" s="527">
        <v>91</v>
      </c>
      <c r="K59" s="527">
        <f>'096025'!K39</f>
        <v>91</v>
      </c>
      <c r="L59" s="437">
        <f t="shared" si="171"/>
        <v>91</v>
      </c>
      <c r="M59" s="42"/>
      <c r="N59" s="1">
        <f>L59</f>
        <v>91</v>
      </c>
      <c r="O59" s="73">
        <f>'096025'!M39</f>
        <v>0</v>
      </c>
      <c r="P59" s="1">
        <f>'096025'!N39</f>
        <v>0</v>
      </c>
      <c r="Q59" s="1">
        <f>'096025'!O39</f>
        <v>91</v>
      </c>
      <c r="R59" s="1">
        <f>'096025'!P39</f>
        <v>0</v>
      </c>
      <c r="S59" s="1">
        <f>'096025'!Q39</f>
        <v>0</v>
      </c>
      <c r="T59" s="414">
        <f>'096025'!R39</f>
        <v>0</v>
      </c>
      <c r="U59" s="489">
        <f t="shared" si="14"/>
        <v>91</v>
      </c>
      <c r="V59" s="414">
        <f>'096025'!T39</f>
        <v>0</v>
      </c>
      <c r="W59" s="1">
        <f>'096025'!U39</f>
        <v>0</v>
      </c>
      <c r="X59" s="79">
        <f>'096025'!V39</f>
        <v>0</v>
      </c>
      <c r="Y59" s="79">
        <f>'096025'!W39</f>
        <v>0</v>
      </c>
      <c r="Z59" s="79">
        <f>'096025'!X39</f>
        <v>0</v>
      </c>
      <c r="AA59" s="44">
        <f>'096025'!Y39</f>
        <v>0</v>
      </c>
    </row>
    <row r="60" spans="1:27" x14ac:dyDescent="0.25">
      <c r="B60" s="90" t="s">
        <v>634</v>
      </c>
      <c r="C60" s="799" t="s">
        <v>175</v>
      </c>
      <c r="D60" s="800"/>
      <c r="E60" s="800"/>
      <c r="F60" s="366">
        <f t="shared" ref="F60:AA60" si="172">F61+F64+F65+F66+F69+F72+F73</f>
        <v>1212400</v>
      </c>
      <c r="G60" s="366">
        <f t="shared" ref="G60" si="173">G61+G64+G65+G66+G69+G72+G73</f>
        <v>1411400</v>
      </c>
      <c r="H60" s="366">
        <f t="shared" ref="H60" si="174">H61+H64+H65+H66+H69+H72+H73</f>
        <v>1831206</v>
      </c>
      <c r="I60" s="366">
        <v>2081368</v>
      </c>
      <c r="J60" s="520">
        <v>2074368</v>
      </c>
      <c r="K60" s="520">
        <f t="shared" ref="K60" si="175">K61+K64+K65+K66+K69+K72+K73</f>
        <v>2074368</v>
      </c>
      <c r="L60" s="428">
        <f t="shared" si="172"/>
        <v>1922246</v>
      </c>
      <c r="M60" s="95">
        <f t="shared" si="172"/>
        <v>1884107</v>
      </c>
      <c r="N60" s="93">
        <f t="shared" si="172"/>
        <v>38139</v>
      </c>
      <c r="O60" s="92">
        <f t="shared" si="172"/>
        <v>0</v>
      </c>
      <c r="P60" s="93">
        <f t="shared" si="172"/>
        <v>6500</v>
      </c>
      <c r="Q60" s="93">
        <f t="shared" si="172"/>
        <v>73651</v>
      </c>
      <c r="R60" s="93">
        <f t="shared" si="172"/>
        <v>30000</v>
      </c>
      <c r="S60" s="93">
        <f t="shared" si="172"/>
        <v>460196</v>
      </c>
      <c r="T60" s="412">
        <f t="shared" ref="T60" si="176">T61+T64+T65+T66+T69+T72+T73</f>
        <v>417973</v>
      </c>
      <c r="U60" s="487">
        <f t="shared" si="14"/>
        <v>988320</v>
      </c>
      <c r="V60" s="412">
        <f t="shared" si="172"/>
        <v>65366</v>
      </c>
      <c r="W60" s="93">
        <f t="shared" si="172"/>
        <v>460392</v>
      </c>
      <c r="X60" s="96">
        <f t="shared" si="172"/>
        <v>109819</v>
      </c>
      <c r="Y60" s="96">
        <f t="shared" si="172"/>
        <v>34665</v>
      </c>
      <c r="Z60" s="96">
        <f t="shared" si="172"/>
        <v>38904</v>
      </c>
      <c r="AA60" s="97">
        <f t="shared" si="172"/>
        <v>224780</v>
      </c>
    </row>
    <row r="61" spans="1:27" s="41" customFormat="1" x14ac:dyDescent="0.25">
      <c r="A61" s="125" t="s">
        <v>176</v>
      </c>
      <c r="B61" s="52" t="s">
        <v>635</v>
      </c>
      <c r="C61" s="823" t="s">
        <v>177</v>
      </c>
      <c r="D61" s="824"/>
      <c r="E61" s="824"/>
      <c r="F61" s="367">
        <f t="shared" ref="F61" si="177">F62+F63</f>
        <v>610000</v>
      </c>
      <c r="G61" s="367">
        <f t="shared" ref="G61:H61" si="178">G62+G63</f>
        <v>610000</v>
      </c>
      <c r="H61" s="367">
        <f t="shared" si="178"/>
        <v>580366</v>
      </c>
      <c r="I61" s="367">
        <v>580366</v>
      </c>
      <c r="J61" s="521">
        <v>580366</v>
      </c>
      <c r="K61" s="521">
        <f t="shared" ref="K61:M61" si="179">K62+K63</f>
        <v>580366</v>
      </c>
      <c r="L61" s="429">
        <f t="shared" ref="L61" si="180">L62+L63</f>
        <v>580366</v>
      </c>
      <c r="M61" s="43">
        <f t="shared" si="179"/>
        <v>549000</v>
      </c>
      <c r="N61" s="13">
        <f t="shared" ref="N61" si="181">N62+N63</f>
        <v>31366</v>
      </c>
      <c r="O61" s="75">
        <f t="shared" ref="O61" si="182">O62+O63</f>
        <v>0</v>
      </c>
      <c r="P61" s="13">
        <f t="shared" ref="P61" si="183">P62+P63</f>
        <v>0</v>
      </c>
      <c r="Q61" s="13">
        <f t="shared" ref="Q61" si="184">Q62+Q63</f>
        <v>0</v>
      </c>
      <c r="R61" s="13">
        <f t="shared" ref="R61" si="185">R62+R63</f>
        <v>0</v>
      </c>
      <c r="S61" s="13">
        <f t="shared" ref="S61" si="186">S62+S63</f>
        <v>460196</v>
      </c>
      <c r="T61" s="413">
        <f t="shared" ref="T61" si="187">T62+T63</f>
        <v>120170</v>
      </c>
      <c r="U61" s="488">
        <f t="shared" si="14"/>
        <v>580366</v>
      </c>
      <c r="V61" s="413">
        <f t="shared" ref="V61" si="188">V62+V63</f>
        <v>0</v>
      </c>
      <c r="W61" s="13">
        <f t="shared" ref="W61" si="189">W62+W63</f>
        <v>0</v>
      </c>
      <c r="X61" s="80">
        <f t="shared" ref="X61" si="190">X62+X63</f>
        <v>0</v>
      </c>
      <c r="Y61" s="80">
        <f t="shared" ref="Y61" si="191">Y62+Y63</f>
        <v>0</v>
      </c>
      <c r="Z61" s="80">
        <f t="shared" ref="Z61" si="192">Z62+Z63</f>
        <v>0</v>
      </c>
      <c r="AA61" s="45">
        <f t="shared" ref="AA61" si="193">AA62+AA63</f>
        <v>0</v>
      </c>
    </row>
    <row r="62" spans="1:27" x14ac:dyDescent="0.25">
      <c r="B62" s="54"/>
      <c r="C62" s="293"/>
      <c r="D62" s="208" t="s">
        <v>1026</v>
      </c>
      <c r="E62" s="208"/>
      <c r="F62" s="373">
        <v>549000</v>
      </c>
      <c r="G62" s="373">
        <v>549000</v>
      </c>
      <c r="H62" s="373">
        <v>549000</v>
      </c>
      <c r="I62" s="373">
        <v>549000</v>
      </c>
      <c r="J62" s="527">
        <v>549000</v>
      </c>
      <c r="K62" s="527">
        <f>'096015'!K41</f>
        <v>549000</v>
      </c>
      <c r="L62" s="437">
        <f t="shared" ref="L62:L63" si="194">SUM(U62:AA62)</f>
        <v>549000</v>
      </c>
      <c r="M62" s="42">
        <f>L62</f>
        <v>549000</v>
      </c>
      <c r="N62" s="1"/>
      <c r="O62" s="73">
        <f>'096015'!M41</f>
        <v>0</v>
      </c>
      <c r="P62" s="1">
        <f>'096015'!N41</f>
        <v>0</v>
      </c>
      <c r="Q62" s="1">
        <f>'096015'!O41</f>
        <v>0</v>
      </c>
      <c r="R62" s="1">
        <f>'096015'!P41</f>
        <v>0</v>
      </c>
      <c r="S62" s="1">
        <f>'096015'!Q41</f>
        <v>460196</v>
      </c>
      <c r="T62" s="414">
        <f>'096015'!R41</f>
        <v>88804</v>
      </c>
      <c r="U62" s="489">
        <f t="shared" si="14"/>
        <v>549000</v>
      </c>
      <c r="V62" s="414">
        <f>'096015'!T41</f>
        <v>0</v>
      </c>
      <c r="W62" s="1">
        <f>'096015'!U41</f>
        <v>0</v>
      </c>
      <c r="X62" s="79">
        <f>'096015'!V41</f>
        <v>0</v>
      </c>
      <c r="Y62" s="79">
        <f>'096015'!W41</f>
        <v>0</v>
      </c>
      <c r="Z62" s="79">
        <f>'096015'!X41</f>
        <v>0</v>
      </c>
      <c r="AA62" s="44">
        <f>'096015'!Y41</f>
        <v>0</v>
      </c>
    </row>
    <row r="63" spans="1:27" x14ac:dyDescent="0.25">
      <c r="B63" s="54"/>
      <c r="C63" s="293"/>
      <c r="D63" s="208" t="s">
        <v>1027</v>
      </c>
      <c r="E63" s="208"/>
      <c r="F63" s="373">
        <v>61000</v>
      </c>
      <c r="G63" s="373">
        <v>61000</v>
      </c>
      <c r="H63" s="373">
        <v>31366</v>
      </c>
      <c r="I63" s="373">
        <v>31366</v>
      </c>
      <c r="J63" s="527">
        <v>31366</v>
      </c>
      <c r="K63" s="527">
        <f>'096025'!K41</f>
        <v>31366</v>
      </c>
      <c r="L63" s="437">
        <f t="shared" si="194"/>
        <v>31366</v>
      </c>
      <c r="M63" s="42"/>
      <c r="N63" s="1">
        <f>L63</f>
        <v>31366</v>
      </c>
      <c r="O63" s="73">
        <f>'096025'!M41</f>
        <v>0</v>
      </c>
      <c r="P63" s="1">
        <f>'096025'!N41</f>
        <v>0</v>
      </c>
      <c r="Q63" s="1">
        <f>'096025'!O41</f>
        <v>0</v>
      </c>
      <c r="R63" s="1">
        <f>'096025'!P41</f>
        <v>0</v>
      </c>
      <c r="S63" s="1">
        <f>'096025'!Q41</f>
        <v>0</v>
      </c>
      <c r="T63" s="414">
        <f>'096025'!R41</f>
        <v>31366</v>
      </c>
      <c r="U63" s="489">
        <f t="shared" si="14"/>
        <v>31366</v>
      </c>
      <c r="V63" s="414">
        <f>'096025'!T41</f>
        <v>0</v>
      </c>
      <c r="W63" s="1">
        <f>'096025'!U41</f>
        <v>0</v>
      </c>
      <c r="X63" s="79">
        <f>'096025'!V41</f>
        <v>0</v>
      </c>
      <c r="Y63" s="79">
        <f>'096025'!W41</f>
        <v>0</v>
      </c>
      <c r="Z63" s="79">
        <f>'096025'!X41</f>
        <v>0</v>
      </c>
      <c r="AA63" s="44">
        <f>'096025'!Y41</f>
        <v>0</v>
      </c>
    </row>
    <row r="64" spans="1:27" s="41" customFormat="1" hidden="1" x14ac:dyDescent="0.25">
      <c r="A64" s="125" t="s">
        <v>178</v>
      </c>
      <c r="B64" s="52" t="s">
        <v>636</v>
      </c>
      <c r="C64" s="823" t="s">
        <v>179</v>
      </c>
      <c r="D64" s="824"/>
      <c r="E64" s="824"/>
      <c r="F64" s="367">
        <v>0</v>
      </c>
      <c r="G64" s="367">
        <v>0</v>
      </c>
      <c r="H64" s="367">
        <v>0</v>
      </c>
      <c r="I64" s="367">
        <v>0</v>
      </c>
      <c r="J64" s="521">
        <v>0</v>
      </c>
      <c r="K64" s="521">
        <v>0</v>
      </c>
      <c r="L64" s="429">
        <f t="shared" ref="L64:L65" si="195">SUM(O64:AA64)</f>
        <v>0</v>
      </c>
      <c r="M64" s="43"/>
      <c r="N64" s="13"/>
      <c r="O64" s="75"/>
      <c r="P64" s="13"/>
      <c r="Q64" s="13"/>
      <c r="R64" s="13"/>
      <c r="S64" s="13"/>
      <c r="T64" s="413"/>
      <c r="U64" s="488">
        <f t="shared" si="14"/>
        <v>0</v>
      </c>
      <c r="V64" s="413"/>
      <c r="W64" s="13"/>
      <c r="X64" s="80"/>
      <c r="Y64" s="80"/>
      <c r="Z64" s="80"/>
      <c r="AA64" s="45"/>
    </row>
    <row r="65" spans="1:27" s="41" customFormat="1" hidden="1" x14ac:dyDescent="0.25">
      <c r="A65" s="125" t="s">
        <v>180</v>
      </c>
      <c r="B65" s="52" t="s">
        <v>637</v>
      </c>
      <c r="C65" s="823" t="s">
        <v>181</v>
      </c>
      <c r="D65" s="824"/>
      <c r="E65" s="824"/>
      <c r="F65" s="367">
        <v>0</v>
      </c>
      <c r="G65" s="367">
        <v>0</v>
      </c>
      <c r="H65" s="367">
        <v>0</v>
      </c>
      <c r="I65" s="367">
        <v>0</v>
      </c>
      <c r="J65" s="521">
        <v>0</v>
      </c>
      <c r="K65" s="521">
        <v>0</v>
      </c>
      <c r="L65" s="429">
        <f t="shared" si="195"/>
        <v>0</v>
      </c>
      <c r="M65" s="43"/>
      <c r="N65" s="13"/>
      <c r="O65" s="75"/>
      <c r="P65" s="13"/>
      <c r="Q65" s="13"/>
      <c r="R65" s="13"/>
      <c r="S65" s="13"/>
      <c r="T65" s="413"/>
      <c r="U65" s="488">
        <f t="shared" si="14"/>
        <v>0</v>
      </c>
      <c r="V65" s="413"/>
      <c r="W65" s="13"/>
      <c r="X65" s="80"/>
      <c r="Y65" s="80"/>
      <c r="Z65" s="80"/>
      <c r="AA65" s="45"/>
    </row>
    <row r="66" spans="1:27" s="41" customFormat="1" x14ac:dyDescent="0.25">
      <c r="A66" s="125" t="s">
        <v>182</v>
      </c>
      <c r="B66" s="52" t="s">
        <v>638</v>
      </c>
      <c r="C66" s="823" t="s">
        <v>183</v>
      </c>
      <c r="D66" s="824"/>
      <c r="E66" s="824"/>
      <c r="F66" s="367">
        <f t="shared" ref="F66" si="196">F67+F68</f>
        <v>120000</v>
      </c>
      <c r="G66" s="367">
        <f t="shared" ref="G66:H66" si="197">G67+G68</f>
        <v>120000</v>
      </c>
      <c r="H66" s="367">
        <f t="shared" si="197"/>
        <v>120000</v>
      </c>
      <c r="I66" s="367">
        <v>120000</v>
      </c>
      <c r="J66" s="521">
        <v>120000</v>
      </c>
      <c r="K66" s="521">
        <f t="shared" ref="K66:M66" si="198">K67+K68</f>
        <v>120000</v>
      </c>
      <c r="L66" s="429">
        <f t="shared" ref="L66" si="199">L67+L68</f>
        <v>8855</v>
      </c>
      <c r="M66" s="43">
        <f t="shared" si="198"/>
        <v>8690</v>
      </c>
      <c r="N66" s="13">
        <f t="shared" ref="N66" si="200">N67+N68</f>
        <v>165</v>
      </c>
      <c r="O66" s="75">
        <f t="shared" ref="O66" si="201">O67+O68</f>
        <v>0</v>
      </c>
      <c r="P66" s="13">
        <f t="shared" ref="P66" si="202">P67+P68</f>
        <v>6500</v>
      </c>
      <c r="Q66" s="13">
        <f t="shared" ref="Q66" si="203">Q67+Q68</f>
        <v>0</v>
      </c>
      <c r="R66" s="13">
        <f t="shared" ref="R66" si="204">R67+R68</f>
        <v>0</v>
      </c>
      <c r="S66" s="13">
        <f t="shared" ref="S66" si="205">S67+S68</f>
        <v>0</v>
      </c>
      <c r="T66" s="413">
        <f t="shared" ref="T66" si="206">T67+T68</f>
        <v>2354</v>
      </c>
      <c r="U66" s="488">
        <f t="shared" si="14"/>
        <v>8854</v>
      </c>
      <c r="V66" s="413">
        <f t="shared" ref="V66" si="207">V67+V68</f>
        <v>0</v>
      </c>
      <c r="W66" s="13">
        <f t="shared" ref="W66" si="208">W67+W68</f>
        <v>0</v>
      </c>
      <c r="X66" s="80">
        <f t="shared" ref="X66" si="209">X67+X68</f>
        <v>0</v>
      </c>
      <c r="Y66" s="80">
        <f t="shared" ref="Y66" si="210">Y67+Y68</f>
        <v>0</v>
      </c>
      <c r="Z66" s="80">
        <f t="shared" ref="Z66" si="211">Z67+Z68</f>
        <v>0</v>
      </c>
      <c r="AA66" s="45">
        <f t="shared" ref="AA66" si="212">AA67+AA68</f>
        <v>1</v>
      </c>
    </row>
    <row r="67" spans="1:27" x14ac:dyDescent="0.25">
      <c r="B67" s="54"/>
      <c r="C67" s="293"/>
      <c r="D67" s="208" t="s">
        <v>1026</v>
      </c>
      <c r="E67" s="208"/>
      <c r="F67" s="373">
        <v>108000</v>
      </c>
      <c r="G67" s="373">
        <v>108000</v>
      </c>
      <c r="H67" s="373">
        <v>108000</v>
      </c>
      <c r="I67" s="373">
        <v>108000</v>
      </c>
      <c r="J67" s="527">
        <v>108000</v>
      </c>
      <c r="K67" s="527">
        <f>'096015'!K44</f>
        <v>108000</v>
      </c>
      <c r="L67" s="437">
        <f t="shared" ref="L67:L68" si="213">SUM(U67:AA67)</f>
        <v>8690</v>
      </c>
      <c r="M67" s="42">
        <f>L67</f>
        <v>8690</v>
      </c>
      <c r="N67" s="1"/>
      <c r="O67" s="73">
        <f>'096015'!M44</f>
        <v>0</v>
      </c>
      <c r="P67" s="1">
        <f>'096015'!N44</f>
        <v>6500</v>
      </c>
      <c r="Q67" s="1">
        <f>'096015'!O44</f>
        <v>0</v>
      </c>
      <c r="R67" s="1">
        <f>'096015'!P44</f>
        <v>0</v>
      </c>
      <c r="S67" s="1">
        <f>'096015'!Q44</f>
        <v>0</v>
      </c>
      <c r="T67" s="414">
        <f>'096015'!R44</f>
        <v>2189</v>
      </c>
      <c r="U67" s="489">
        <f t="shared" si="14"/>
        <v>8689</v>
      </c>
      <c r="V67" s="414">
        <f>'096015'!T44</f>
        <v>0</v>
      </c>
      <c r="W67" s="1">
        <f>'096015'!U44</f>
        <v>0</v>
      </c>
      <c r="X67" s="79">
        <f>'096015'!V44</f>
        <v>0</v>
      </c>
      <c r="Y67" s="79">
        <f>'096015'!W44</f>
        <v>0</v>
      </c>
      <c r="Z67" s="79">
        <f>'096015'!X44</f>
        <v>0</v>
      </c>
      <c r="AA67" s="44">
        <f>'096015'!Y44</f>
        <v>1</v>
      </c>
    </row>
    <row r="68" spans="1:27" x14ac:dyDescent="0.25">
      <c r="B68" s="54"/>
      <c r="C68" s="293"/>
      <c r="D68" s="208" t="s">
        <v>1027</v>
      </c>
      <c r="E68" s="208"/>
      <c r="F68" s="373">
        <v>12000</v>
      </c>
      <c r="G68" s="373">
        <v>12000</v>
      </c>
      <c r="H68" s="373">
        <v>12000</v>
      </c>
      <c r="I68" s="373">
        <v>12000</v>
      </c>
      <c r="J68" s="527">
        <v>12000</v>
      </c>
      <c r="K68" s="527">
        <f>'096025'!K44</f>
        <v>12000</v>
      </c>
      <c r="L68" s="437">
        <f t="shared" si="213"/>
        <v>165</v>
      </c>
      <c r="M68" s="42"/>
      <c r="N68" s="1">
        <f>L68</f>
        <v>165</v>
      </c>
      <c r="O68" s="73">
        <f>'096025'!M44</f>
        <v>0</v>
      </c>
      <c r="P68" s="1">
        <f>'096025'!N44</f>
        <v>0</v>
      </c>
      <c r="Q68" s="1">
        <f>'096025'!O44</f>
        <v>0</v>
      </c>
      <c r="R68" s="1">
        <f>'096025'!P44</f>
        <v>0</v>
      </c>
      <c r="S68" s="1">
        <f>'096025'!Q44</f>
        <v>0</v>
      </c>
      <c r="T68" s="414">
        <f>'096025'!R44</f>
        <v>165</v>
      </c>
      <c r="U68" s="489">
        <f t="shared" si="14"/>
        <v>165</v>
      </c>
      <c r="V68" s="414">
        <f>'096025'!T44</f>
        <v>0</v>
      </c>
      <c r="W68" s="1">
        <f>'096025'!U44</f>
        <v>0</v>
      </c>
      <c r="X68" s="79">
        <f>'096025'!V44</f>
        <v>0</v>
      </c>
      <c r="Y68" s="79">
        <f>'096025'!W44</f>
        <v>0</v>
      </c>
      <c r="Z68" s="79">
        <f>'096025'!X44</f>
        <v>0</v>
      </c>
      <c r="AA68" s="44">
        <f>'096025'!Y44</f>
        <v>0</v>
      </c>
    </row>
    <row r="69" spans="1:27" s="18" customFormat="1" x14ac:dyDescent="0.25">
      <c r="A69" s="125" t="s">
        <v>184</v>
      </c>
      <c r="B69" s="52" t="s">
        <v>639</v>
      </c>
      <c r="C69" s="823" t="s">
        <v>185</v>
      </c>
      <c r="D69" s="824"/>
      <c r="E69" s="824"/>
      <c r="F69" s="367">
        <v>0</v>
      </c>
      <c r="G69" s="367">
        <v>0</v>
      </c>
      <c r="H69" s="367">
        <f>H70</f>
        <v>449440</v>
      </c>
      <c r="I69" s="367">
        <v>699602</v>
      </c>
      <c r="J69" s="521">
        <v>699602</v>
      </c>
      <c r="K69" s="521">
        <f t="shared" ref="K69:AA69" si="214">K70+K71</f>
        <v>699602</v>
      </c>
      <c r="L69" s="429">
        <f>L70+L71</f>
        <v>686339</v>
      </c>
      <c r="M69" s="43">
        <f t="shared" si="214"/>
        <v>686339</v>
      </c>
      <c r="N69" s="13">
        <f t="shared" si="214"/>
        <v>0</v>
      </c>
      <c r="O69" s="75">
        <f t="shared" si="214"/>
        <v>0</v>
      </c>
      <c r="P69" s="13">
        <f t="shared" si="214"/>
        <v>0</v>
      </c>
      <c r="Q69" s="13">
        <f t="shared" si="214"/>
        <v>0</v>
      </c>
      <c r="R69" s="13">
        <f t="shared" si="214"/>
        <v>0</v>
      </c>
      <c r="S69" s="13">
        <f t="shared" si="214"/>
        <v>0</v>
      </c>
      <c r="T69" s="413">
        <f t="shared" si="214"/>
        <v>0</v>
      </c>
      <c r="U69" s="488">
        <f t="shared" si="214"/>
        <v>0</v>
      </c>
      <c r="V69" s="413">
        <f t="shared" si="214"/>
        <v>0</v>
      </c>
      <c r="W69" s="13">
        <f t="shared" si="214"/>
        <v>449440</v>
      </c>
      <c r="X69" s="80">
        <f t="shared" si="214"/>
        <v>73468</v>
      </c>
      <c r="Y69" s="80">
        <f t="shared" si="214"/>
        <v>0</v>
      </c>
      <c r="Z69" s="80">
        <f t="shared" si="214"/>
        <v>0</v>
      </c>
      <c r="AA69" s="45">
        <f t="shared" si="214"/>
        <v>163431</v>
      </c>
    </row>
    <row r="70" spans="1:27" x14ac:dyDescent="0.25">
      <c r="B70" s="54"/>
      <c r="C70" s="237"/>
      <c r="D70" s="801" t="s">
        <v>186</v>
      </c>
      <c r="E70" s="801"/>
      <c r="F70" s="373">
        <v>0</v>
      </c>
      <c r="G70" s="373">
        <v>0</v>
      </c>
      <c r="H70" s="373">
        <v>449440</v>
      </c>
      <c r="I70" s="373">
        <v>699602</v>
      </c>
      <c r="J70" s="527">
        <v>699602</v>
      </c>
      <c r="K70" s="527">
        <f>'096015'!K46</f>
        <v>699602</v>
      </c>
      <c r="L70" s="437">
        <f t="shared" ref="L70:L71" si="215">SUM(O70:AA70)</f>
        <v>686339</v>
      </c>
      <c r="M70" s="42">
        <f>L70</f>
        <v>686339</v>
      </c>
      <c r="N70" s="1"/>
      <c r="O70" s="73">
        <f>'096015'!M46</f>
        <v>0</v>
      </c>
      <c r="P70" s="1">
        <f>'096015'!N46</f>
        <v>0</v>
      </c>
      <c r="Q70" s="1">
        <f>'096015'!O46</f>
        <v>0</v>
      </c>
      <c r="R70" s="1">
        <f>'096015'!P46</f>
        <v>0</v>
      </c>
      <c r="S70" s="1">
        <f>'096015'!Q46</f>
        <v>0</v>
      </c>
      <c r="T70" s="414">
        <f>'096015'!R46</f>
        <v>0</v>
      </c>
      <c r="U70" s="489">
        <f t="shared" si="14"/>
        <v>0</v>
      </c>
      <c r="V70" s="414">
        <f>'096015'!T46</f>
        <v>0</v>
      </c>
      <c r="W70" s="1">
        <f>'096015'!U46</f>
        <v>449440</v>
      </c>
      <c r="X70" s="79">
        <f>'096015'!V46</f>
        <v>73468</v>
      </c>
      <c r="Y70" s="79">
        <f>'096015'!W46</f>
        <v>0</v>
      </c>
      <c r="Z70" s="79">
        <f>'096015'!X46</f>
        <v>0</v>
      </c>
      <c r="AA70" s="44">
        <f>'096015'!Y46</f>
        <v>163431</v>
      </c>
    </row>
    <row r="71" spans="1:27" hidden="1" x14ac:dyDescent="0.25">
      <c r="B71" s="54"/>
      <c r="C71" s="237"/>
      <c r="D71" s="801" t="s">
        <v>187</v>
      </c>
      <c r="E71" s="801"/>
      <c r="F71" s="373">
        <v>0</v>
      </c>
      <c r="G71" s="373">
        <v>0</v>
      </c>
      <c r="H71" s="373">
        <v>0</v>
      </c>
      <c r="I71" s="373">
        <v>0</v>
      </c>
      <c r="J71" s="527">
        <v>0</v>
      </c>
      <c r="K71" s="527">
        <v>0</v>
      </c>
      <c r="L71" s="437">
        <f t="shared" si="215"/>
        <v>0</v>
      </c>
      <c r="M71" s="42"/>
      <c r="N71" s="1"/>
      <c r="O71" s="73"/>
      <c r="P71" s="1"/>
      <c r="Q71" s="1"/>
      <c r="R71" s="1"/>
      <c r="S71" s="1"/>
      <c r="T71" s="414"/>
      <c r="U71" s="489">
        <f t="shared" si="14"/>
        <v>0</v>
      </c>
      <c r="V71" s="414"/>
      <c r="W71" s="1"/>
      <c r="X71" s="79"/>
      <c r="Y71" s="79"/>
      <c r="Z71" s="79"/>
      <c r="AA71" s="44"/>
    </row>
    <row r="72" spans="1:27" s="41" customFormat="1" x14ac:dyDescent="0.25">
      <c r="A72" s="125" t="s">
        <v>188</v>
      </c>
      <c r="B72" s="52" t="s">
        <v>640</v>
      </c>
      <c r="C72" s="832" t="s">
        <v>189</v>
      </c>
      <c r="D72" s="833"/>
      <c r="E72" s="833"/>
      <c r="F72" s="367">
        <v>360000</v>
      </c>
      <c r="G72" s="367">
        <v>559000</v>
      </c>
      <c r="H72" s="367">
        <v>559000</v>
      </c>
      <c r="I72" s="367">
        <v>559000</v>
      </c>
      <c r="J72" s="521">
        <v>552000</v>
      </c>
      <c r="K72" s="521">
        <f>'096015'!K48</f>
        <v>552000</v>
      </c>
      <c r="L72" s="429">
        <f>SUM(U72:AA72)</f>
        <v>545000</v>
      </c>
      <c r="M72" s="43">
        <f>L72</f>
        <v>545000</v>
      </c>
      <c r="N72" s="13"/>
      <c r="O72" s="75">
        <f>'096015'!M48</f>
        <v>0</v>
      </c>
      <c r="P72" s="13">
        <f>'096015'!N48</f>
        <v>0</v>
      </c>
      <c r="Q72" s="13">
        <f>'096015'!O48</f>
        <v>54600</v>
      </c>
      <c r="R72" s="13">
        <f>'096015'!P48</f>
        <v>0</v>
      </c>
      <c r="S72" s="13">
        <f>'096015'!Q48</f>
        <v>0</v>
      </c>
      <c r="T72" s="413">
        <f>'096015'!R48</f>
        <v>285400</v>
      </c>
      <c r="U72" s="488">
        <f t="shared" si="14"/>
        <v>340000</v>
      </c>
      <c r="V72" s="413">
        <f>'096015'!T48</f>
        <v>60000</v>
      </c>
      <c r="W72" s="13">
        <f>'096015'!U48</f>
        <v>0</v>
      </c>
      <c r="X72" s="80">
        <f>'096015'!V48</f>
        <v>35000</v>
      </c>
      <c r="Y72" s="80">
        <f>'096015'!W48</f>
        <v>20000</v>
      </c>
      <c r="Z72" s="80">
        <f>'096015'!X48</f>
        <v>30000</v>
      </c>
      <c r="AA72" s="45">
        <f>'096015'!Y48</f>
        <v>60000</v>
      </c>
    </row>
    <row r="73" spans="1:27" s="41" customFormat="1" x14ac:dyDescent="0.25">
      <c r="A73" s="125" t="s">
        <v>190</v>
      </c>
      <c r="B73" s="52" t="s">
        <v>641</v>
      </c>
      <c r="C73" s="832" t="s">
        <v>191</v>
      </c>
      <c r="D73" s="833"/>
      <c r="E73" s="833"/>
      <c r="F73" s="367">
        <f t="shared" ref="F73" si="216">F74+F75</f>
        <v>122400</v>
      </c>
      <c r="G73" s="367">
        <f t="shared" ref="G73:H73" si="217">G74+G75</f>
        <v>122400</v>
      </c>
      <c r="H73" s="367">
        <f t="shared" si="217"/>
        <v>122400</v>
      </c>
      <c r="I73" s="367">
        <v>122400</v>
      </c>
      <c r="J73" s="521">
        <v>122400</v>
      </c>
      <c r="K73" s="521">
        <f t="shared" ref="K73:M73" si="218">K74+K75</f>
        <v>122400</v>
      </c>
      <c r="L73" s="429">
        <f t="shared" ref="L73" si="219">L74+L75</f>
        <v>101686</v>
      </c>
      <c r="M73" s="43">
        <f t="shared" si="218"/>
        <v>95078</v>
      </c>
      <c r="N73" s="13">
        <f t="shared" ref="N73" si="220">N74+N75</f>
        <v>6608</v>
      </c>
      <c r="O73" s="75">
        <f t="shared" ref="O73" si="221">O74+O75</f>
        <v>0</v>
      </c>
      <c r="P73" s="13">
        <f t="shared" ref="P73" si="222">P74+P75</f>
        <v>0</v>
      </c>
      <c r="Q73" s="13">
        <f t="shared" ref="Q73" si="223">Q74+Q75</f>
        <v>19051</v>
      </c>
      <c r="R73" s="13">
        <f t="shared" ref="R73" si="224">R74+R75</f>
        <v>30000</v>
      </c>
      <c r="S73" s="13">
        <f t="shared" ref="S73" si="225">S74+S75</f>
        <v>0</v>
      </c>
      <c r="T73" s="413">
        <f t="shared" ref="T73" si="226">T74+T75</f>
        <v>10049</v>
      </c>
      <c r="U73" s="488">
        <f t="shared" ref="U73:U136" si="227">SUM(O73:T73)</f>
        <v>59100</v>
      </c>
      <c r="V73" s="413">
        <f t="shared" ref="V73" si="228">V74+V75</f>
        <v>5366</v>
      </c>
      <c r="W73" s="13">
        <f t="shared" ref="W73" si="229">W74+W75</f>
        <v>10952</v>
      </c>
      <c r="X73" s="80">
        <f t="shared" ref="X73" si="230">X74+X75</f>
        <v>1351</v>
      </c>
      <c r="Y73" s="80">
        <f t="shared" ref="Y73" si="231">Y74+Y75</f>
        <v>14665</v>
      </c>
      <c r="Z73" s="80">
        <f t="shared" ref="Z73" si="232">Z74+Z75</f>
        <v>8904</v>
      </c>
      <c r="AA73" s="45">
        <f t="shared" ref="AA73" si="233">AA74+AA75</f>
        <v>1348</v>
      </c>
    </row>
    <row r="74" spans="1:27" x14ac:dyDescent="0.25">
      <c r="B74" s="54"/>
      <c r="C74" s="293"/>
      <c r="D74" s="208" t="s">
        <v>1026</v>
      </c>
      <c r="E74" s="208"/>
      <c r="F74" s="373">
        <v>110160</v>
      </c>
      <c r="G74" s="373">
        <v>110160</v>
      </c>
      <c r="H74" s="373">
        <v>110160</v>
      </c>
      <c r="I74" s="373">
        <v>110160</v>
      </c>
      <c r="J74" s="527">
        <v>110160</v>
      </c>
      <c r="K74" s="527">
        <f>'096015'!K49</f>
        <v>110160</v>
      </c>
      <c r="L74" s="437">
        <f t="shared" ref="L74:L75" si="234">SUM(U74:AA74)</f>
        <v>95078</v>
      </c>
      <c r="M74" s="42">
        <f>L74</f>
        <v>95078</v>
      </c>
      <c r="N74" s="1"/>
      <c r="O74" s="73">
        <f>'096015'!M49</f>
        <v>0</v>
      </c>
      <c r="P74" s="1">
        <f>'096015'!N49</f>
        <v>0</v>
      </c>
      <c r="Q74" s="1">
        <f>'096015'!O49</f>
        <v>17336</v>
      </c>
      <c r="R74" s="1">
        <f>'096015'!P49</f>
        <v>30000</v>
      </c>
      <c r="S74" s="1">
        <f>'096015'!Q49</f>
        <v>0</v>
      </c>
      <c r="T74" s="414">
        <f>'096015'!R49</f>
        <v>10049</v>
      </c>
      <c r="U74" s="489">
        <f t="shared" si="227"/>
        <v>57385</v>
      </c>
      <c r="V74" s="414">
        <f>'096015'!T49</f>
        <v>5366</v>
      </c>
      <c r="W74" s="1">
        <f>'096015'!U49</f>
        <v>6631</v>
      </c>
      <c r="X74" s="79">
        <f>'096015'!V49</f>
        <v>1256</v>
      </c>
      <c r="Y74" s="79">
        <f>'096015'!W49</f>
        <v>14187</v>
      </c>
      <c r="Z74" s="79">
        <f>'096015'!X49</f>
        <v>8904</v>
      </c>
      <c r="AA74" s="44">
        <f>'096015'!Y49</f>
        <v>1349</v>
      </c>
    </row>
    <row r="75" spans="1:27" x14ac:dyDescent="0.25">
      <c r="B75" s="54"/>
      <c r="C75" s="293"/>
      <c r="D75" s="208" t="s">
        <v>1027</v>
      </c>
      <c r="E75" s="208"/>
      <c r="F75" s="373">
        <v>12240</v>
      </c>
      <c r="G75" s="373">
        <v>12240</v>
      </c>
      <c r="H75" s="373">
        <v>12240</v>
      </c>
      <c r="I75" s="373">
        <v>12240</v>
      </c>
      <c r="J75" s="527">
        <v>12240</v>
      </c>
      <c r="K75" s="527">
        <f>'096025'!K49</f>
        <v>12240</v>
      </c>
      <c r="L75" s="437">
        <f t="shared" si="234"/>
        <v>6608</v>
      </c>
      <c r="M75" s="42"/>
      <c r="N75" s="1">
        <f>L75</f>
        <v>6608</v>
      </c>
      <c r="O75" s="73">
        <f>'096025'!M49</f>
        <v>0</v>
      </c>
      <c r="P75" s="1">
        <f>'096025'!N49</f>
        <v>0</v>
      </c>
      <c r="Q75" s="1">
        <f>'096025'!O49</f>
        <v>1715</v>
      </c>
      <c r="R75" s="1">
        <f>'096025'!P49</f>
        <v>0</v>
      </c>
      <c r="S75" s="1">
        <f>'096025'!Q49</f>
        <v>0</v>
      </c>
      <c r="T75" s="414">
        <f>'096025'!R49</f>
        <v>0</v>
      </c>
      <c r="U75" s="489">
        <f t="shared" si="227"/>
        <v>1715</v>
      </c>
      <c r="V75" s="414">
        <f>'096025'!T49</f>
        <v>0</v>
      </c>
      <c r="W75" s="1">
        <f>'096025'!U49</f>
        <v>4321</v>
      </c>
      <c r="X75" s="79">
        <f>'096025'!V49</f>
        <v>95</v>
      </c>
      <c r="Y75" s="79">
        <f>'096025'!W49</f>
        <v>478</v>
      </c>
      <c r="Z75" s="79">
        <f>'096025'!X49</f>
        <v>0</v>
      </c>
      <c r="AA75" s="44">
        <f>'096025'!Y49</f>
        <v>-1</v>
      </c>
    </row>
    <row r="76" spans="1:27" x14ac:dyDescent="0.25">
      <c r="B76" s="90" t="s">
        <v>642</v>
      </c>
      <c r="C76" s="803" t="s">
        <v>192</v>
      </c>
      <c r="D76" s="804"/>
      <c r="E76" s="804"/>
      <c r="F76" s="366">
        <f>F77+F78</f>
        <v>0</v>
      </c>
      <c r="G76" s="366">
        <f>G77+G78</f>
        <v>0</v>
      </c>
      <c r="H76" s="366">
        <f>H77+H78</f>
        <v>0</v>
      </c>
      <c r="I76" s="366">
        <v>0</v>
      </c>
      <c r="J76" s="520">
        <v>0</v>
      </c>
      <c r="K76" s="520">
        <f t="shared" ref="K76:N76" si="235">K77+K78</f>
        <v>30270</v>
      </c>
      <c r="L76" s="428">
        <f>L77+L78</f>
        <v>30270</v>
      </c>
      <c r="M76" s="95">
        <f t="shared" si="235"/>
        <v>0</v>
      </c>
      <c r="N76" s="93">
        <f t="shared" si="235"/>
        <v>0</v>
      </c>
      <c r="O76" s="92">
        <f t="shared" ref="O76:AA76" si="236">O77+O78</f>
        <v>0</v>
      </c>
      <c r="P76" s="93">
        <f t="shared" si="236"/>
        <v>0</v>
      </c>
      <c r="Q76" s="93">
        <f t="shared" si="236"/>
        <v>0</v>
      </c>
      <c r="R76" s="93">
        <f t="shared" si="236"/>
        <v>0</v>
      </c>
      <c r="S76" s="93">
        <f t="shared" si="236"/>
        <v>0</v>
      </c>
      <c r="T76" s="412">
        <f t="shared" ref="T76" si="237">T77+T78</f>
        <v>0</v>
      </c>
      <c r="U76" s="487">
        <f t="shared" si="227"/>
        <v>0</v>
      </c>
      <c r="V76" s="412">
        <f t="shared" si="236"/>
        <v>0</v>
      </c>
      <c r="W76" s="93">
        <f t="shared" si="236"/>
        <v>0</v>
      </c>
      <c r="X76" s="96">
        <f t="shared" si="236"/>
        <v>0</v>
      </c>
      <c r="Y76" s="96">
        <f t="shared" si="236"/>
        <v>0</v>
      </c>
      <c r="Z76" s="96">
        <f t="shared" si="236"/>
        <v>0</v>
      </c>
      <c r="AA76" s="97">
        <f t="shared" si="236"/>
        <v>30270</v>
      </c>
    </row>
    <row r="77" spans="1:27" s="41" customFormat="1" x14ac:dyDescent="0.25">
      <c r="A77" s="125" t="s">
        <v>193</v>
      </c>
      <c r="B77" s="52" t="s">
        <v>643</v>
      </c>
      <c r="C77" s="832" t="s">
        <v>194</v>
      </c>
      <c r="D77" s="833"/>
      <c r="E77" s="833"/>
      <c r="F77" s="367">
        <f>SUM(N77:Z77)</f>
        <v>0</v>
      </c>
      <c r="G77" s="367">
        <f>SUM(N77:Z77)</f>
        <v>0</v>
      </c>
      <c r="H77" s="367">
        <f>SUM(N77:Z77)</f>
        <v>0</v>
      </c>
      <c r="I77" s="367">
        <v>0</v>
      </c>
      <c r="J77" s="521">
        <v>0</v>
      </c>
      <c r="K77" s="521">
        <f>'096015'!K51</f>
        <v>30270</v>
      </c>
      <c r="L77" s="429">
        <f t="shared" ref="L77:L78" si="238">SUM(O77:AA77)</f>
        <v>30270</v>
      </c>
      <c r="M77" s="43"/>
      <c r="N77" s="13"/>
      <c r="O77" s="75"/>
      <c r="P77" s="13"/>
      <c r="Q77" s="13"/>
      <c r="R77" s="13"/>
      <c r="S77" s="13"/>
      <c r="T77" s="413"/>
      <c r="U77" s="488">
        <f t="shared" si="227"/>
        <v>0</v>
      </c>
      <c r="V77" s="413"/>
      <c r="W77" s="13"/>
      <c r="X77" s="80"/>
      <c r="Y77" s="80"/>
      <c r="Z77" s="80"/>
      <c r="AA77" s="45">
        <f>'096015'!Y51</f>
        <v>30270</v>
      </c>
    </row>
    <row r="78" spans="1:27" s="41" customFormat="1" hidden="1" x14ac:dyDescent="0.25">
      <c r="A78" s="125" t="s">
        <v>195</v>
      </c>
      <c r="B78" s="52" t="s">
        <v>644</v>
      </c>
      <c r="C78" s="832" t="s">
        <v>196</v>
      </c>
      <c r="D78" s="833"/>
      <c r="E78" s="833"/>
      <c r="F78" s="367">
        <f>SUM(N78:Z78)</f>
        <v>0</v>
      </c>
      <c r="G78" s="367">
        <f>SUM(N78:Z78)</f>
        <v>0</v>
      </c>
      <c r="H78" s="367">
        <f>SUM(N78:Z78)</f>
        <v>0</v>
      </c>
      <c r="I78" s="367">
        <v>0</v>
      </c>
      <c r="J78" s="521">
        <v>0</v>
      </c>
      <c r="K78" s="521">
        <v>0</v>
      </c>
      <c r="L78" s="429">
        <f t="shared" si="238"/>
        <v>0</v>
      </c>
      <c r="M78" s="43"/>
      <c r="N78" s="13"/>
      <c r="O78" s="75"/>
      <c r="P78" s="13"/>
      <c r="Q78" s="13"/>
      <c r="R78" s="13"/>
      <c r="S78" s="13"/>
      <c r="T78" s="413"/>
      <c r="U78" s="488">
        <f t="shared" si="227"/>
        <v>0</v>
      </c>
      <c r="V78" s="413"/>
      <c r="W78" s="13"/>
      <c r="X78" s="80"/>
      <c r="Y78" s="80"/>
      <c r="Z78" s="80"/>
      <c r="AA78" s="45"/>
    </row>
    <row r="79" spans="1:27" x14ac:dyDescent="0.25">
      <c r="B79" s="90" t="s">
        <v>645</v>
      </c>
      <c r="C79" s="803" t="s">
        <v>197</v>
      </c>
      <c r="D79" s="804"/>
      <c r="E79" s="804"/>
      <c r="F79" s="366">
        <f>F80+F83+F84+F85+F86</f>
        <v>2198960</v>
      </c>
      <c r="G79" s="366">
        <f>G80+G83+G84+G85+G86</f>
        <v>2198954</v>
      </c>
      <c r="H79" s="366">
        <f>H80+H83+H84+H85+H86</f>
        <v>2028834</v>
      </c>
      <c r="I79" s="366">
        <v>2028010</v>
      </c>
      <c r="J79" s="520">
        <v>1996170</v>
      </c>
      <c r="K79" s="520">
        <f t="shared" ref="K79" si="239">K80+K83+K84+K85+K86</f>
        <v>1996170</v>
      </c>
      <c r="L79" s="428">
        <f>L80+L83+L84+L85+L86</f>
        <v>1751219</v>
      </c>
      <c r="M79" s="95">
        <f t="shared" ref="M79:N79" si="240">M80+M83+M84+M85+M86</f>
        <v>1622824</v>
      </c>
      <c r="N79" s="93">
        <f t="shared" si="240"/>
        <v>128395</v>
      </c>
      <c r="O79" s="92">
        <f t="shared" ref="O79:AA79" si="241">O80+O83+O84+O85+O86</f>
        <v>31128</v>
      </c>
      <c r="P79" s="93">
        <f t="shared" si="241"/>
        <v>186847</v>
      </c>
      <c r="Q79" s="93">
        <f t="shared" si="241"/>
        <v>178163</v>
      </c>
      <c r="R79" s="93">
        <f t="shared" si="241"/>
        <v>7897</v>
      </c>
      <c r="S79" s="93">
        <f t="shared" si="241"/>
        <v>164986</v>
      </c>
      <c r="T79" s="412">
        <f t="shared" ref="T79" si="242">T80+T83+T84+T85+T86</f>
        <v>293872</v>
      </c>
      <c r="U79" s="487">
        <f t="shared" si="227"/>
        <v>862893</v>
      </c>
      <c r="V79" s="412">
        <f t="shared" si="241"/>
        <v>11911</v>
      </c>
      <c r="W79" s="93">
        <f t="shared" si="241"/>
        <v>33998</v>
      </c>
      <c r="X79" s="96">
        <f t="shared" si="241"/>
        <v>193664</v>
      </c>
      <c r="Y79" s="96">
        <f t="shared" si="241"/>
        <v>232537</v>
      </c>
      <c r="Z79" s="96">
        <f t="shared" si="241"/>
        <v>222753</v>
      </c>
      <c r="AA79" s="97">
        <f t="shared" si="241"/>
        <v>193463</v>
      </c>
    </row>
    <row r="80" spans="1:27" s="41" customFormat="1" x14ac:dyDescent="0.25">
      <c r="A80" s="125" t="s">
        <v>198</v>
      </c>
      <c r="B80" s="52" t="s">
        <v>646</v>
      </c>
      <c r="C80" s="832" t="s">
        <v>863</v>
      </c>
      <c r="D80" s="833"/>
      <c r="E80" s="833"/>
      <c r="F80" s="367">
        <f>SUM(F81:F82)</f>
        <v>2193960</v>
      </c>
      <c r="G80" s="367">
        <f>SUM(G81:G82)</f>
        <v>2193954</v>
      </c>
      <c r="H80" s="367">
        <f>SUM(H81:H82)</f>
        <v>2023834</v>
      </c>
      <c r="I80" s="367">
        <v>2023010</v>
      </c>
      <c r="J80" s="521">
        <v>1991170</v>
      </c>
      <c r="K80" s="521">
        <f t="shared" ref="K80:M80" si="243">SUM(K81:K82)</f>
        <v>1991170</v>
      </c>
      <c r="L80" s="429">
        <f>SUM(L81:L82)</f>
        <v>1751218</v>
      </c>
      <c r="M80" s="43">
        <f t="shared" si="243"/>
        <v>1622823</v>
      </c>
      <c r="N80" s="13">
        <f t="shared" ref="N80" si="244">SUM(N81:N82)</f>
        <v>128395</v>
      </c>
      <c r="O80" s="75">
        <f t="shared" ref="O80" si="245">SUM(O81:O82)</f>
        <v>31127</v>
      </c>
      <c r="P80" s="13">
        <f t="shared" ref="P80" si="246">SUM(P81:P82)</f>
        <v>186847</v>
      </c>
      <c r="Q80" s="13">
        <f t="shared" ref="Q80" si="247">SUM(Q81:Q82)</f>
        <v>178163</v>
      </c>
      <c r="R80" s="13">
        <f t="shared" ref="R80" si="248">SUM(R81:R82)</f>
        <v>7897</v>
      </c>
      <c r="S80" s="13">
        <f t="shared" ref="S80" si="249">SUM(S81:S82)</f>
        <v>164986</v>
      </c>
      <c r="T80" s="413">
        <f t="shared" ref="T80" si="250">SUM(T81:T82)</f>
        <v>293872</v>
      </c>
      <c r="U80" s="488">
        <f t="shared" si="227"/>
        <v>862892</v>
      </c>
      <c r="V80" s="413">
        <f t="shared" ref="V80" si="251">SUM(V81:V82)</f>
        <v>11911</v>
      </c>
      <c r="W80" s="13">
        <f t="shared" ref="W80" si="252">SUM(W81:W82)</f>
        <v>33998</v>
      </c>
      <c r="X80" s="80">
        <f t="shared" ref="X80" si="253">SUM(X81:X82)</f>
        <v>193664</v>
      </c>
      <c r="Y80" s="80">
        <f t="shared" ref="Y80" si="254">SUM(Y81:Y82)</f>
        <v>232536</v>
      </c>
      <c r="Z80" s="80">
        <f t="shared" ref="Z80" si="255">SUM(Z81:Z82)</f>
        <v>222754</v>
      </c>
      <c r="AA80" s="45">
        <f t="shared" ref="AA80" si="256">SUM(AA81:AA82)</f>
        <v>193463</v>
      </c>
    </row>
    <row r="81" spans="1:27" x14ac:dyDescent="0.25">
      <c r="B81" s="54"/>
      <c r="C81" s="237"/>
      <c r="D81" s="313" t="s">
        <v>1026</v>
      </c>
      <c r="E81" s="313"/>
      <c r="F81" s="373">
        <v>2010120</v>
      </c>
      <c r="G81" s="373">
        <v>2010120</v>
      </c>
      <c r="H81" s="373">
        <v>1840000</v>
      </c>
      <c r="I81" s="373">
        <v>1840000</v>
      </c>
      <c r="J81" s="527">
        <v>1846892</v>
      </c>
      <c r="K81" s="527">
        <f>'096015'!K54</f>
        <v>1846892</v>
      </c>
      <c r="L81" s="437">
        <f t="shared" ref="L81:L82" si="257">SUM(U81:AA81)</f>
        <v>1622823</v>
      </c>
      <c r="M81" s="42">
        <f>L81</f>
        <v>1622823</v>
      </c>
      <c r="N81" s="1"/>
      <c r="O81" s="73">
        <f>'096015'!M54</f>
        <v>31127</v>
      </c>
      <c r="P81" s="1">
        <f>'096015'!N54</f>
        <v>186847</v>
      </c>
      <c r="Q81" s="1">
        <f>'096015'!O54</f>
        <v>144850</v>
      </c>
      <c r="R81" s="1">
        <f>'096015'!P54</f>
        <v>7897</v>
      </c>
      <c r="S81" s="1">
        <f>'096015'!Q54</f>
        <v>164986</v>
      </c>
      <c r="T81" s="414">
        <f>'096015'!R54</f>
        <v>255467</v>
      </c>
      <c r="U81" s="489">
        <f t="shared" si="227"/>
        <v>791174</v>
      </c>
      <c r="V81" s="414">
        <f>'096015'!T54</f>
        <v>11911</v>
      </c>
      <c r="W81" s="1">
        <f>'096015'!U54</f>
        <v>33998</v>
      </c>
      <c r="X81" s="79">
        <f>'096015'!V54</f>
        <v>154527</v>
      </c>
      <c r="Y81" s="79">
        <f>'096015'!W54</f>
        <v>231832</v>
      </c>
      <c r="Z81" s="79">
        <f>'096015'!X54</f>
        <v>205918</v>
      </c>
      <c r="AA81" s="44">
        <f>'096015'!Y54</f>
        <v>193463</v>
      </c>
    </row>
    <row r="82" spans="1:27" x14ac:dyDescent="0.25">
      <c r="B82" s="54"/>
      <c r="C82" s="237"/>
      <c r="D82" s="313" t="s">
        <v>1027</v>
      </c>
      <c r="E82" s="313"/>
      <c r="F82" s="373">
        <v>183840</v>
      </c>
      <c r="G82" s="373">
        <v>183834</v>
      </c>
      <c r="H82" s="373">
        <v>183834</v>
      </c>
      <c r="I82" s="373">
        <v>183010</v>
      </c>
      <c r="J82" s="527">
        <v>144278</v>
      </c>
      <c r="K82" s="527">
        <f>'096025'!K54</f>
        <v>144278</v>
      </c>
      <c r="L82" s="437">
        <f t="shared" si="257"/>
        <v>128395</v>
      </c>
      <c r="M82" s="42"/>
      <c r="N82" s="1">
        <f>L82</f>
        <v>128395</v>
      </c>
      <c r="O82" s="73">
        <f>'096025'!M54</f>
        <v>0</v>
      </c>
      <c r="P82" s="1">
        <f>'096025'!N54</f>
        <v>0</v>
      </c>
      <c r="Q82" s="1">
        <f>'096025'!O54</f>
        <v>33313</v>
      </c>
      <c r="R82" s="1">
        <f>'096025'!P54</f>
        <v>0</v>
      </c>
      <c r="S82" s="1">
        <f>'096025'!Q54</f>
        <v>0</v>
      </c>
      <c r="T82" s="414">
        <f>'096025'!R54</f>
        <v>38405</v>
      </c>
      <c r="U82" s="489">
        <f t="shared" si="227"/>
        <v>71718</v>
      </c>
      <c r="V82" s="414">
        <f>'096025'!T54</f>
        <v>0</v>
      </c>
      <c r="W82" s="1">
        <f>'096025'!U54</f>
        <v>0</v>
      </c>
      <c r="X82" s="79">
        <f>'096025'!V54</f>
        <v>39137</v>
      </c>
      <c r="Y82" s="79">
        <f>'096025'!W54</f>
        <v>704</v>
      </c>
      <c r="Z82" s="79">
        <f>'096025'!X54</f>
        <v>16836</v>
      </c>
      <c r="AA82" s="44">
        <f>'096025'!Y54</f>
        <v>0</v>
      </c>
    </row>
    <row r="83" spans="1:27" s="41" customFormat="1" hidden="1" x14ac:dyDescent="0.25">
      <c r="A83" s="125" t="s">
        <v>199</v>
      </c>
      <c r="B83" s="52" t="s">
        <v>647</v>
      </c>
      <c r="C83" s="832" t="s">
        <v>200</v>
      </c>
      <c r="D83" s="833"/>
      <c r="E83" s="833"/>
      <c r="F83" s="367">
        <v>0</v>
      </c>
      <c r="G83" s="367">
        <v>0</v>
      </c>
      <c r="H83" s="367">
        <v>0</v>
      </c>
      <c r="I83" s="367">
        <v>0</v>
      </c>
      <c r="J83" s="521">
        <v>0</v>
      </c>
      <c r="K83" s="521">
        <v>0</v>
      </c>
      <c r="L83" s="429">
        <f t="shared" ref="L83:L85" si="258">SUM(O83:AA83)</f>
        <v>0</v>
      </c>
      <c r="M83" s="43"/>
      <c r="N83" s="13"/>
      <c r="O83" s="75"/>
      <c r="P83" s="13"/>
      <c r="Q83" s="13"/>
      <c r="R83" s="13"/>
      <c r="S83" s="13"/>
      <c r="T83" s="413"/>
      <c r="U83" s="488">
        <f t="shared" si="227"/>
        <v>0</v>
      </c>
      <c r="V83" s="413"/>
      <c r="W83" s="13"/>
      <c r="X83" s="80"/>
      <c r="Y83" s="80"/>
      <c r="Z83" s="80"/>
      <c r="AA83" s="45"/>
    </row>
    <row r="84" spans="1:27" s="41" customFormat="1" hidden="1" x14ac:dyDescent="0.25">
      <c r="A84" s="125" t="s">
        <v>201</v>
      </c>
      <c r="B84" s="52" t="s">
        <v>648</v>
      </c>
      <c r="C84" s="832" t="s">
        <v>202</v>
      </c>
      <c r="D84" s="833"/>
      <c r="E84" s="833"/>
      <c r="F84" s="367">
        <v>0</v>
      </c>
      <c r="G84" s="367">
        <v>0</v>
      </c>
      <c r="H84" s="367">
        <v>0</v>
      </c>
      <c r="I84" s="367">
        <v>0</v>
      </c>
      <c r="J84" s="521">
        <v>0</v>
      </c>
      <c r="K84" s="521">
        <v>0</v>
      </c>
      <c r="L84" s="429">
        <f t="shared" si="258"/>
        <v>0</v>
      </c>
      <c r="M84" s="43"/>
      <c r="N84" s="13"/>
      <c r="O84" s="75"/>
      <c r="P84" s="13"/>
      <c r="Q84" s="13"/>
      <c r="R84" s="13"/>
      <c r="S84" s="13"/>
      <c r="T84" s="413"/>
      <c r="U84" s="488">
        <f t="shared" si="227"/>
        <v>0</v>
      </c>
      <c r="V84" s="413"/>
      <c r="W84" s="13"/>
      <c r="X84" s="80"/>
      <c r="Y84" s="80"/>
      <c r="Z84" s="80"/>
      <c r="AA84" s="45"/>
    </row>
    <row r="85" spans="1:27" s="41" customFormat="1" hidden="1" x14ac:dyDescent="0.25">
      <c r="A85" s="125" t="s">
        <v>203</v>
      </c>
      <c r="B85" s="52" t="s">
        <v>649</v>
      </c>
      <c r="C85" s="832" t="s">
        <v>204</v>
      </c>
      <c r="D85" s="833"/>
      <c r="E85" s="833"/>
      <c r="F85" s="367">
        <v>0</v>
      </c>
      <c r="G85" s="367">
        <v>0</v>
      </c>
      <c r="H85" s="367">
        <v>0</v>
      </c>
      <c r="I85" s="367">
        <v>0</v>
      </c>
      <c r="J85" s="521">
        <v>0</v>
      </c>
      <c r="K85" s="521">
        <v>0</v>
      </c>
      <c r="L85" s="429">
        <f t="shared" si="258"/>
        <v>0</v>
      </c>
      <c r="M85" s="43"/>
      <c r="N85" s="13"/>
      <c r="O85" s="75"/>
      <c r="P85" s="13"/>
      <c r="Q85" s="13"/>
      <c r="R85" s="13"/>
      <c r="S85" s="13"/>
      <c r="T85" s="413"/>
      <c r="U85" s="488">
        <f t="shared" si="227"/>
        <v>0</v>
      </c>
      <c r="V85" s="413"/>
      <c r="W85" s="13"/>
      <c r="X85" s="80"/>
      <c r="Y85" s="80"/>
      <c r="Z85" s="80"/>
      <c r="AA85" s="45"/>
    </row>
    <row r="86" spans="1:27" s="41" customFormat="1" x14ac:dyDescent="0.25">
      <c r="A86" s="125" t="s">
        <v>205</v>
      </c>
      <c r="B86" s="52" t="s">
        <v>650</v>
      </c>
      <c r="C86" s="832" t="s">
        <v>206</v>
      </c>
      <c r="D86" s="833"/>
      <c r="E86" s="833"/>
      <c r="F86" s="367">
        <f t="shared" ref="F86:AA86" si="259">SUM(F87:F88)</f>
        <v>5000</v>
      </c>
      <c r="G86" s="367">
        <f t="shared" ref="G86" si="260">SUM(G87:G88)</f>
        <v>5000</v>
      </c>
      <c r="H86" s="367">
        <f t="shared" ref="H86" si="261">SUM(H87:H88)</f>
        <v>5000</v>
      </c>
      <c r="I86" s="367">
        <v>5000</v>
      </c>
      <c r="J86" s="521">
        <v>5000</v>
      </c>
      <c r="K86" s="521">
        <f t="shared" si="259"/>
        <v>5000</v>
      </c>
      <c r="L86" s="429">
        <f t="shared" si="259"/>
        <v>1</v>
      </c>
      <c r="M86" s="43">
        <f t="shared" si="259"/>
        <v>1</v>
      </c>
      <c r="N86" s="13">
        <f t="shared" si="259"/>
        <v>0</v>
      </c>
      <c r="O86" s="75">
        <f t="shared" si="259"/>
        <v>1</v>
      </c>
      <c r="P86" s="13">
        <f t="shared" si="259"/>
        <v>0</v>
      </c>
      <c r="Q86" s="13">
        <f t="shared" si="259"/>
        <v>0</v>
      </c>
      <c r="R86" s="13">
        <f t="shared" si="259"/>
        <v>0</v>
      </c>
      <c r="S86" s="13">
        <f t="shared" si="259"/>
        <v>0</v>
      </c>
      <c r="T86" s="413">
        <f t="shared" ref="T86" si="262">SUM(T87:T88)</f>
        <v>0</v>
      </c>
      <c r="U86" s="488">
        <f t="shared" si="227"/>
        <v>1</v>
      </c>
      <c r="V86" s="413">
        <f t="shared" si="259"/>
        <v>0</v>
      </c>
      <c r="W86" s="13">
        <f t="shared" si="259"/>
        <v>0</v>
      </c>
      <c r="X86" s="80">
        <f t="shared" si="259"/>
        <v>0</v>
      </c>
      <c r="Y86" s="80">
        <f t="shared" si="259"/>
        <v>1</v>
      </c>
      <c r="Z86" s="80">
        <f t="shared" si="259"/>
        <v>-1</v>
      </c>
      <c r="AA86" s="45">
        <f t="shared" si="259"/>
        <v>0</v>
      </c>
    </row>
    <row r="87" spans="1:27" x14ac:dyDescent="0.25">
      <c r="B87" s="54"/>
      <c r="C87" s="237"/>
      <c r="D87" s="348" t="s">
        <v>1026</v>
      </c>
      <c r="E87" s="348"/>
      <c r="F87" s="373">
        <v>4500</v>
      </c>
      <c r="G87" s="373">
        <v>4500</v>
      </c>
      <c r="H87" s="373">
        <v>4500</v>
      </c>
      <c r="I87" s="373">
        <v>4500</v>
      </c>
      <c r="J87" s="527">
        <v>4500</v>
      </c>
      <c r="K87" s="527">
        <f>'096015'!K58</f>
        <v>4500</v>
      </c>
      <c r="L87" s="437">
        <f t="shared" ref="L87:L88" si="263">SUM(U87:AA87)</f>
        <v>1</v>
      </c>
      <c r="M87" s="42">
        <f>L87</f>
        <v>1</v>
      </c>
      <c r="N87" s="1"/>
      <c r="O87" s="73">
        <f>'096015'!M58</f>
        <v>1</v>
      </c>
      <c r="P87" s="1">
        <f>'096015'!N58</f>
        <v>0</v>
      </c>
      <c r="Q87" s="1">
        <f>'096015'!O58</f>
        <v>0</v>
      </c>
      <c r="R87" s="1">
        <f>'096015'!P58</f>
        <v>0</v>
      </c>
      <c r="S87" s="1">
        <f>'096015'!Q58</f>
        <v>0</v>
      </c>
      <c r="T87" s="414">
        <f>'096015'!R58</f>
        <v>0</v>
      </c>
      <c r="U87" s="489">
        <f t="shared" si="227"/>
        <v>1</v>
      </c>
      <c r="V87" s="414">
        <f>'096015'!T58</f>
        <v>0</v>
      </c>
      <c r="W87" s="1">
        <f>'096015'!U58</f>
        <v>0</v>
      </c>
      <c r="X87" s="79">
        <f>'096015'!V58</f>
        <v>0</v>
      </c>
      <c r="Y87" s="79">
        <f>'096015'!W58</f>
        <v>1</v>
      </c>
      <c r="Z87" s="79">
        <f>'096015'!X58</f>
        <v>-1</v>
      </c>
      <c r="AA87" s="44">
        <f>'096015'!Y58</f>
        <v>0</v>
      </c>
    </row>
    <row r="88" spans="1:27" ht="15.75" thickBot="1" x14ac:dyDescent="0.3">
      <c r="B88" s="295"/>
      <c r="C88" s="296"/>
      <c r="D88" s="348" t="s">
        <v>1027</v>
      </c>
      <c r="E88" s="297"/>
      <c r="F88" s="458">
        <v>500</v>
      </c>
      <c r="G88" s="458">
        <v>500</v>
      </c>
      <c r="H88" s="458">
        <v>500</v>
      </c>
      <c r="I88" s="458">
        <v>500</v>
      </c>
      <c r="J88" s="606">
        <v>500</v>
      </c>
      <c r="K88" s="606">
        <f>'096025'!K58</f>
        <v>500</v>
      </c>
      <c r="L88" s="459">
        <f t="shared" si="263"/>
        <v>0</v>
      </c>
      <c r="M88" s="303"/>
      <c r="N88" s="301">
        <f>L88</f>
        <v>0</v>
      </c>
      <c r="O88" s="300">
        <f>'096025'!M58</f>
        <v>0</v>
      </c>
      <c r="P88" s="301">
        <f>'096025'!N58</f>
        <v>0</v>
      </c>
      <c r="Q88" s="301">
        <f>'096025'!O58</f>
        <v>0</v>
      </c>
      <c r="R88" s="301">
        <f>'096025'!P58</f>
        <v>0</v>
      </c>
      <c r="S88" s="301">
        <f>'096025'!Q58</f>
        <v>0</v>
      </c>
      <c r="T88" s="482">
        <f>'096025'!R58</f>
        <v>0</v>
      </c>
      <c r="U88" s="540">
        <f t="shared" si="227"/>
        <v>0</v>
      </c>
      <c r="V88" s="482">
        <f>'096025'!T58</f>
        <v>0</v>
      </c>
      <c r="W88" s="301">
        <f>'096025'!U58</f>
        <v>0</v>
      </c>
      <c r="X88" s="302">
        <f>'096025'!V58</f>
        <v>0</v>
      </c>
      <c r="Y88" s="302">
        <f>'096025'!W58</f>
        <v>0</v>
      </c>
      <c r="Z88" s="302">
        <f>'096025'!X58</f>
        <v>0</v>
      </c>
      <c r="AA88" s="304">
        <f>'096025'!Y58</f>
        <v>0</v>
      </c>
    </row>
    <row r="89" spans="1:27" ht="15.75" thickBot="1" x14ac:dyDescent="0.3">
      <c r="B89" s="82" t="s">
        <v>207</v>
      </c>
      <c r="C89" s="807" t="s">
        <v>208</v>
      </c>
      <c r="D89" s="808"/>
      <c r="E89" s="808"/>
      <c r="F89" s="369">
        <f>F90+F91+F92+F93+F94+F95+F96+F100</f>
        <v>0</v>
      </c>
      <c r="G89" s="369">
        <f>G90+G91+G92+G93+G94+G95+G96+G100</f>
        <v>0</v>
      </c>
      <c r="H89" s="369">
        <f>H90+H91+H92+H93+H94+H95+H96+H100</f>
        <v>0</v>
      </c>
      <c r="I89" s="369">
        <v>0</v>
      </c>
      <c r="J89" s="523">
        <v>0</v>
      </c>
      <c r="K89" s="523">
        <f t="shared" ref="K89" si="264">K90+K91+K92+K93+K94+K95+K96+K100</f>
        <v>0</v>
      </c>
      <c r="L89" s="431">
        <f>L90+L91+L92+L93+L94+L95+L96+L100</f>
        <v>0</v>
      </c>
      <c r="M89" s="87">
        <f t="shared" ref="M89:N89" si="265">M90+M91+M92+M93+M94+M95+M96+M100</f>
        <v>0</v>
      </c>
      <c r="N89" s="85">
        <f t="shared" si="265"/>
        <v>0</v>
      </c>
      <c r="O89" s="84">
        <f t="shared" ref="O89:AA89" si="266">O90+O91+O92+O93+O94+O95+O96+O100</f>
        <v>0</v>
      </c>
      <c r="P89" s="85">
        <f t="shared" si="266"/>
        <v>0</v>
      </c>
      <c r="Q89" s="85">
        <f t="shared" si="266"/>
        <v>0</v>
      </c>
      <c r="R89" s="85">
        <f t="shared" si="266"/>
        <v>0</v>
      </c>
      <c r="S89" s="85">
        <f t="shared" si="266"/>
        <v>0</v>
      </c>
      <c r="T89" s="409">
        <f t="shared" ref="T89" si="267">T90+T91+T92+T93+T94+T95+T96+T100</f>
        <v>0</v>
      </c>
      <c r="U89" s="484">
        <f t="shared" si="227"/>
        <v>0</v>
      </c>
      <c r="V89" s="409">
        <f t="shared" si="266"/>
        <v>0</v>
      </c>
      <c r="W89" s="85">
        <f t="shared" si="266"/>
        <v>0</v>
      </c>
      <c r="X89" s="88">
        <f t="shared" si="266"/>
        <v>0</v>
      </c>
      <c r="Y89" s="88">
        <f t="shared" si="266"/>
        <v>0</v>
      </c>
      <c r="Z89" s="88">
        <f t="shared" si="266"/>
        <v>0</v>
      </c>
      <c r="AA89" s="89">
        <f t="shared" si="266"/>
        <v>0</v>
      </c>
    </row>
    <row r="90" spans="1:27" s="18" customFormat="1" hidden="1" x14ac:dyDescent="0.25">
      <c r="A90" s="125" t="s">
        <v>864</v>
      </c>
      <c r="B90" s="114" t="s">
        <v>865</v>
      </c>
      <c r="C90" s="834" t="s">
        <v>866</v>
      </c>
      <c r="D90" s="835"/>
      <c r="E90" s="835"/>
      <c r="F90" s="364">
        <f t="shared" ref="F90:F95" si="268">SUM(N90:Z90)</f>
        <v>0</v>
      </c>
      <c r="G90" s="364">
        <f t="shared" ref="G90:G95" si="269">SUM(N90:Z90)</f>
        <v>0</v>
      </c>
      <c r="H90" s="364">
        <f t="shared" ref="H90:H95" si="270">SUM(N90:Z90)</f>
        <v>0</v>
      </c>
      <c r="I90" s="364">
        <v>0</v>
      </c>
      <c r="J90" s="518">
        <v>0</v>
      </c>
      <c r="K90" s="518"/>
      <c r="L90" s="426">
        <f t="shared" ref="L90:L95" si="271">SUM(O90:AA90)</f>
        <v>0</v>
      </c>
      <c r="M90" s="95"/>
      <c r="N90" s="93"/>
      <c r="O90" s="92"/>
      <c r="P90" s="93"/>
      <c r="Q90" s="93"/>
      <c r="R90" s="93"/>
      <c r="S90" s="93"/>
      <c r="T90" s="412"/>
      <c r="U90" s="487">
        <f t="shared" si="227"/>
        <v>0</v>
      </c>
      <c r="V90" s="412"/>
      <c r="W90" s="93"/>
      <c r="X90" s="96"/>
      <c r="Y90" s="96"/>
      <c r="Z90" s="96"/>
      <c r="AA90" s="97"/>
    </row>
    <row r="91" spans="1:27" s="18" customFormat="1" hidden="1" x14ac:dyDescent="0.25">
      <c r="A91" s="125" t="s">
        <v>209</v>
      </c>
      <c r="B91" s="114" t="s">
        <v>651</v>
      </c>
      <c r="C91" s="834" t="s">
        <v>210</v>
      </c>
      <c r="D91" s="835"/>
      <c r="E91" s="835"/>
      <c r="F91" s="364">
        <f t="shared" si="268"/>
        <v>0</v>
      </c>
      <c r="G91" s="364">
        <f t="shared" si="269"/>
        <v>0</v>
      </c>
      <c r="H91" s="364">
        <f t="shared" si="270"/>
        <v>0</v>
      </c>
      <c r="I91" s="364">
        <v>0</v>
      </c>
      <c r="J91" s="518">
        <v>0</v>
      </c>
      <c r="K91" s="518"/>
      <c r="L91" s="426">
        <f t="shared" si="271"/>
        <v>0</v>
      </c>
      <c r="M91" s="95"/>
      <c r="N91" s="93"/>
      <c r="O91" s="92"/>
      <c r="P91" s="93"/>
      <c r="Q91" s="93"/>
      <c r="R91" s="93"/>
      <c r="S91" s="93"/>
      <c r="T91" s="412"/>
      <c r="U91" s="487">
        <f t="shared" si="227"/>
        <v>0</v>
      </c>
      <c r="V91" s="412"/>
      <c r="W91" s="93"/>
      <c r="X91" s="96"/>
      <c r="Y91" s="96"/>
      <c r="Z91" s="96"/>
      <c r="AA91" s="97"/>
    </row>
    <row r="92" spans="1:27" s="18" customFormat="1" hidden="1" x14ac:dyDescent="0.25">
      <c r="A92" s="125" t="s">
        <v>211</v>
      </c>
      <c r="B92" s="90" t="s">
        <v>652</v>
      </c>
      <c r="C92" s="803" t="s">
        <v>352</v>
      </c>
      <c r="D92" s="804"/>
      <c r="E92" s="804"/>
      <c r="F92" s="366">
        <f t="shared" si="268"/>
        <v>0</v>
      </c>
      <c r="G92" s="366">
        <f t="shared" si="269"/>
        <v>0</v>
      </c>
      <c r="H92" s="366">
        <f t="shared" si="270"/>
        <v>0</v>
      </c>
      <c r="I92" s="366">
        <v>0</v>
      </c>
      <c r="J92" s="520">
        <v>0</v>
      </c>
      <c r="K92" s="520"/>
      <c r="L92" s="428">
        <f t="shared" si="271"/>
        <v>0</v>
      </c>
      <c r="M92" s="95"/>
      <c r="N92" s="93"/>
      <c r="O92" s="92"/>
      <c r="P92" s="93"/>
      <c r="Q92" s="93"/>
      <c r="R92" s="93"/>
      <c r="S92" s="93"/>
      <c r="T92" s="412"/>
      <c r="U92" s="487">
        <f t="shared" si="227"/>
        <v>0</v>
      </c>
      <c r="V92" s="412"/>
      <c r="W92" s="93"/>
      <c r="X92" s="96"/>
      <c r="Y92" s="96"/>
      <c r="Z92" s="96"/>
      <c r="AA92" s="97"/>
    </row>
    <row r="93" spans="1:27" s="18" customFormat="1" hidden="1" x14ac:dyDescent="0.25">
      <c r="A93" s="125" t="s">
        <v>212</v>
      </c>
      <c r="B93" s="114" t="s">
        <v>653</v>
      </c>
      <c r="C93" s="803" t="s">
        <v>867</v>
      </c>
      <c r="D93" s="804"/>
      <c r="E93" s="804"/>
      <c r="F93" s="366">
        <f t="shared" si="268"/>
        <v>0</v>
      </c>
      <c r="G93" s="366">
        <f t="shared" si="269"/>
        <v>0</v>
      </c>
      <c r="H93" s="366">
        <f t="shared" si="270"/>
        <v>0</v>
      </c>
      <c r="I93" s="366">
        <v>0</v>
      </c>
      <c r="J93" s="520">
        <v>0</v>
      </c>
      <c r="K93" s="520"/>
      <c r="L93" s="428">
        <f t="shared" si="271"/>
        <v>0</v>
      </c>
      <c r="M93" s="95"/>
      <c r="N93" s="93"/>
      <c r="O93" s="92"/>
      <c r="P93" s="93"/>
      <c r="Q93" s="93"/>
      <c r="R93" s="93"/>
      <c r="S93" s="93"/>
      <c r="T93" s="412"/>
      <c r="U93" s="487">
        <f t="shared" si="227"/>
        <v>0</v>
      </c>
      <c r="V93" s="412"/>
      <c r="W93" s="93"/>
      <c r="X93" s="96"/>
      <c r="Y93" s="96"/>
      <c r="Z93" s="96"/>
      <c r="AA93" s="97"/>
    </row>
    <row r="94" spans="1:27" s="18" customFormat="1" hidden="1" x14ac:dyDescent="0.25">
      <c r="A94" s="125" t="s">
        <v>213</v>
      </c>
      <c r="B94" s="90" t="s">
        <v>654</v>
      </c>
      <c r="C94" s="803" t="s">
        <v>868</v>
      </c>
      <c r="D94" s="804"/>
      <c r="E94" s="804"/>
      <c r="F94" s="366">
        <f t="shared" si="268"/>
        <v>0</v>
      </c>
      <c r="G94" s="366">
        <f t="shared" si="269"/>
        <v>0</v>
      </c>
      <c r="H94" s="366">
        <f t="shared" si="270"/>
        <v>0</v>
      </c>
      <c r="I94" s="366">
        <v>0</v>
      </c>
      <c r="J94" s="520">
        <v>0</v>
      </c>
      <c r="K94" s="520"/>
      <c r="L94" s="428">
        <f t="shared" si="271"/>
        <v>0</v>
      </c>
      <c r="M94" s="95"/>
      <c r="N94" s="93"/>
      <c r="O94" s="92"/>
      <c r="P94" s="93"/>
      <c r="Q94" s="93"/>
      <c r="R94" s="93"/>
      <c r="S94" s="93"/>
      <c r="T94" s="412"/>
      <c r="U94" s="487">
        <f t="shared" si="227"/>
        <v>0</v>
      </c>
      <c r="V94" s="412"/>
      <c r="W94" s="93"/>
      <c r="X94" s="96"/>
      <c r="Y94" s="96"/>
      <c r="Z94" s="96"/>
      <c r="AA94" s="97"/>
    </row>
    <row r="95" spans="1:27" s="18" customFormat="1" hidden="1" x14ac:dyDescent="0.25">
      <c r="A95" s="125" t="s">
        <v>214</v>
      </c>
      <c r="B95" s="114" t="s">
        <v>655</v>
      </c>
      <c r="C95" s="803" t="s">
        <v>215</v>
      </c>
      <c r="D95" s="804"/>
      <c r="E95" s="804"/>
      <c r="F95" s="366">
        <f t="shared" si="268"/>
        <v>0</v>
      </c>
      <c r="G95" s="366">
        <f t="shared" si="269"/>
        <v>0</v>
      </c>
      <c r="H95" s="366">
        <f t="shared" si="270"/>
        <v>0</v>
      </c>
      <c r="I95" s="366">
        <v>0</v>
      </c>
      <c r="J95" s="520">
        <v>0</v>
      </c>
      <c r="K95" s="520"/>
      <c r="L95" s="428">
        <f t="shared" si="271"/>
        <v>0</v>
      </c>
      <c r="M95" s="95"/>
      <c r="N95" s="93"/>
      <c r="O95" s="92"/>
      <c r="P95" s="93"/>
      <c r="Q95" s="93"/>
      <c r="R95" s="93"/>
      <c r="S95" s="93"/>
      <c r="T95" s="412"/>
      <c r="U95" s="487">
        <f t="shared" si="227"/>
        <v>0</v>
      </c>
      <c r="V95" s="412"/>
      <c r="W95" s="93"/>
      <c r="X95" s="96"/>
      <c r="Y95" s="96"/>
      <c r="Z95" s="96"/>
      <c r="AA95" s="97"/>
    </row>
    <row r="96" spans="1:27" s="18" customFormat="1" hidden="1" x14ac:dyDescent="0.25">
      <c r="A96" s="125" t="s">
        <v>216</v>
      </c>
      <c r="B96" s="90" t="s">
        <v>656</v>
      </c>
      <c r="C96" s="803" t="s">
        <v>217</v>
      </c>
      <c r="D96" s="804"/>
      <c r="E96" s="804"/>
      <c r="F96" s="366">
        <f>F97+F98+F99</f>
        <v>0</v>
      </c>
      <c r="G96" s="366">
        <f>G97+G98+G99</f>
        <v>0</v>
      </c>
      <c r="H96" s="366">
        <f>H97+H98+H99</f>
        <v>0</v>
      </c>
      <c r="I96" s="366">
        <v>0</v>
      </c>
      <c r="J96" s="520">
        <v>0</v>
      </c>
      <c r="K96" s="520">
        <f t="shared" ref="K96" si="272">K97+K98+K99</f>
        <v>0</v>
      </c>
      <c r="L96" s="428">
        <f>L97+L98+L99</f>
        <v>0</v>
      </c>
      <c r="M96" s="95">
        <f t="shared" ref="M96:N96" si="273">M97+M98+M99</f>
        <v>0</v>
      </c>
      <c r="N96" s="93">
        <f t="shared" si="273"/>
        <v>0</v>
      </c>
      <c r="O96" s="92">
        <f t="shared" ref="O96:AA96" si="274">O97+O98+O99</f>
        <v>0</v>
      </c>
      <c r="P96" s="93">
        <f t="shared" si="274"/>
        <v>0</v>
      </c>
      <c r="Q96" s="93">
        <f t="shared" si="274"/>
        <v>0</v>
      </c>
      <c r="R96" s="93">
        <f t="shared" si="274"/>
        <v>0</v>
      </c>
      <c r="S96" s="93">
        <f t="shared" si="274"/>
        <v>0</v>
      </c>
      <c r="T96" s="412">
        <f t="shared" ref="T96" si="275">T97+T98+T99</f>
        <v>0</v>
      </c>
      <c r="U96" s="487">
        <f t="shared" si="227"/>
        <v>0</v>
      </c>
      <c r="V96" s="412">
        <f t="shared" si="274"/>
        <v>0</v>
      </c>
      <c r="W96" s="93">
        <f t="shared" si="274"/>
        <v>0</v>
      </c>
      <c r="X96" s="96">
        <f t="shared" si="274"/>
        <v>0</v>
      </c>
      <c r="Y96" s="96">
        <f t="shared" si="274"/>
        <v>0</v>
      </c>
      <c r="Z96" s="96">
        <f t="shared" si="274"/>
        <v>0</v>
      </c>
      <c r="AA96" s="97">
        <f t="shared" si="274"/>
        <v>0</v>
      </c>
    </row>
    <row r="97" spans="1:28" hidden="1" x14ac:dyDescent="0.25">
      <c r="B97" s="54"/>
      <c r="C97" s="2"/>
      <c r="D97" s="801" t="s">
        <v>343</v>
      </c>
      <c r="E97" s="801"/>
      <c r="F97" s="373">
        <f>SUM(N97:Z97)</f>
        <v>0</v>
      </c>
      <c r="G97" s="373">
        <f>SUM(N97:Z97)</f>
        <v>0</v>
      </c>
      <c r="H97" s="373">
        <f t="shared" ref="H97:H99" si="276">SUM(N97:Z97)</f>
        <v>0</v>
      </c>
      <c r="I97" s="373">
        <v>0</v>
      </c>
      <c r="J97" s="527">
        <v>0</v>
      </c>
      <c r="K97" s="527"/>
      <c r="L97" s="437">
        <f t="shared" ref="L97:L99" si="277">SUM(O97:AA97)</f>
        <v>0</v>
      </c>
      <c r="M97" s="42"/>
      <c r="N97" s="1"/>
      <c r="O97" s="73"/>
      <c r="P97" s="1"/>
      <c r="Q97" s="1"/>
      <c r="R97" s="1"/>
      <c r="S97" s="1"/>
      <c r="T97" s="414"/>
      <c r="U97" s="489">
        <f t="shared" si="227"/>
        <v>0</v>
      </c>
      <c r="V97" s="414"/>
      <c r="W97" s="1"/>
      <c r="X97" s="79"/>
      <c r="Y97" s="79"/>
      <c r="Z97" s="79"/>
      <c r="AA97" s="44"/>
      <c r="AB97" s="21"/>
    </row>
    <row r="98" spans="1:28" hidden="1" x14ac:dyDescent="0.25">
      <c r="B98" s="54"/>
      <c r="C98" s="2"/>
      <c r="D98" s="801" t="s">
        <v>344</v>
      </c>
      <c r="E98" s="801"/>
      <c r="F98" s="373">
        <f>SUM(N98:Z98)</f>
        <v>0</v>
      </c>
      <c r="G98" s="373">
        <f>SUM(N98:Z98)</f>
        <v>0</v>
      </c>
      <c r="H98" s="373">
        <f t="shared" si="276"/>
        <v>0</v>
      </c>
      <c r="I98" s="373">
        <v>0</v>
      </c>
      <c r="J98" s="527">
        <v>0</v>
      </c>
      <c r="K98" s="527"/>
      <c r="L98" s="437">
        <f t="shared" si="277"/>
        <v>0</v>
      </c>
      <c r="M98" s="42"/>
      <c r="N98" s="1"/>
      <c r="O98" s="73"/>
      <c r="P98" s="1"/>
      <c r="Q98" s="1"/>
      <c r="R98" s="1"/>
      <c r="S98" s="1"/>
      <c r="T98" s="414"/>
      <c r="U98" s="489">
        <f t="shared" si="227"/>
        <v>0</v>
      </c>
      <c r="V98" s="414"/>
      <c r="W98" s="1"/>
      <c r="X98" s="79"/>
      <c r="Y98" s="79"/>
      <c r="Z98" s="79"/>
      <c r="AA98" s="44"/>
    </row>
    <row r="99" spans="1:28" hidden="1" x14ac:dyDescent="0.25">
      <c r="B99" s="54"/>
      <c r="C99" s="2"/>
      <c r="D99" s="801" t="s">
        <v>345</v>
      </c>
      <c r="E99" s="801"/>
      <c r="F99" s="373">
        <f>SUM(N99:Z99)</f>
        <v>0</v>
      </c>
      <c r="G99" s="373">
        <f>SUM(N99:Z99)</f>
        <v>0</v>
      </c>
      <c r="H99" s="373">
        <f t="shared" si="276"/>
        <v>0</v>
      </c>
      <c r="I99" s="373">
        <v>0</v>
      </c>
      <c r="J99" s="527">
        <v>0</v>
      </c>
      <c r="K99" s="527"/>
      <c r="L99" s="437">
        <f t="shared" si="277"/>
        <v>0</v>
      </c>
      <c r="M99" s="42"/>
      <c r="N99" s="1"/>
      <c r="O99" s="73"/>
      <c r="P99" s="1"/>
      <c r="Q99" s="1"/>
      <c r="R99" s="1"/>
      <c r="S99" s="1"/>
      <c r="T99" s="414"/>
      <c r="U99" s="489">
        <f t="shared" si="227"/>
        <v>0</v>
      </c>
      <c r="V99" s="414"/>
      <c r="W99" s="1"/>
      <c r="X99" s="79"/>
      <c r="Y99" s="79"/>
      <c r="Z99" s="79"/>
      <c r="AA99" s="44"/>
    </row>
    <row r="100" spans="1:28" s="18" customFormat="1" hidden="1" x14ac:dyDescent="0.25">
      <c r="A100" s="125" t="s">
        <v>218</v>
      </c>
      <c r="B100" s="90" t="s">
        <v>657</v>
      </c>
      <c r="C100" s="803" t="s">
        <v>219</v>
      </c>
      <c r="D100" s="804"/>
      <c r="E100" s="804"/>
      <c r="F100" s="366">
        <f>F101+F102+F103+F104</f>
        <v>0</v>
      </c>
      <c r="G100" s="366">
        <f>G101+G102+G103+G104</f>
        <v>0</v>
      </c>
      <c r="H100" s="366">
        <f>H101+H102+H103+H104</f>
        <v>0</v>
      </c>
      <c r="I100" s="366">
        <v>0</v>
      </c>
      <c r="J100" s="520">
        <v>0</v>
      </c>
      <c r="K100" s="520">
        <f t="shared" ref="K100" si="278">K101+K102+K103+K104</f>
        <v>0</v>
      </c>
      <c r="L100" s="428">
        <f>L101+L102+L103+L104</f>
        <v>0</v>
      </c>
      <c r="M100" s="95">
        <f t="shared" ref="M100:N100" si="279">M101+M102+M103+M104</f>
        <v>0</v>
      </c>
      <c r="N100" s="93">
        <f t="shared" si="279"/>
        <v>0</v>
      </c>
      <c r="O100" s="92">
        <f t="shared" ref="O100:AA100" si="280">O101+O102+O103+O104</f>
        <v>0</v>
      </c>
      <c r="P100" s="93">
        <f t="shared" si="280"/>
        <v>0</v>
      </c>
      <c r="Q100" s="93">
        <f t="shared" si="280"/>
        <v>0</v>
      </c>
      <c r="R100" s="93">
        <f t="shared" si="280"/>
        <v>0</v>
      </c>
      <c r="S100" s="93">
        <f t="shared" si="280"/>
        <v>0</v>
      </c>
      <c r="T100" s="412">
        <f t="shared" ref="T100" si="281">T101+T102+T103+T104</f>
        <v>0</v>
      </c>
      <c r="U100" s="487">
        <f t="shared" si="227"/>
        <v>0</v>
      </c>
      <c r="V100" s="412">
        <f t="shared" si="280"/>
        <v>0</v>
      </c>
      <c r="W100" s="93">
        <f t="shared" si="280"/>
        <v>0</v>
      </c>
      <c r="X100" s="96">
        <f t="shared" si="280"/>
        <v>0</v>
      </c>
      <c r="Y100" s="96">
        <f t="shared" si="280"/>
        <v>0</v>
      </c>
      <c r="Z100" s="96">
        <f t="shared" si="280"/>
        <v>0</v>
      </c>
      <c r="AA100" s="97">
        <f t="shared" si="280"/>
        <v>0</v>
      </c>
    </row>
    <row r="101" spans="1:28" hidden="1" x14ac:dyDescent="0.25">
      <c r="B101" s="54"/>
      <c r="C101" s="2"/>
      <c r="D101" s="801" t="s">
        <v>835</v>
      </c>
      <c r="E101" s="801"/>
      <c r="F101" s="373">
        <f>SUM(N101:Z101)</f>
        <v>0</v>
      </c>
      <c r="G101" s="373">
        <f>SUM(N101:Z101)</f>
        <v>0</v>
      </c>
      <c r="H101" s="373">
        <f t="shared" ref="H101:H104" si="282">SUM(N101:Z101)</f>
        <v>0</v>
      </c>
      <c r="I101" s="373">
        <v>0</v>
      </c>
      <c r="J101" s="527">
        <v>0</v>
      </c>
      <c r="K101" s="527"/>
      <c r="L101" s="437">
        <f t="shared" ref="L101:L104" si="283">SUM(O101:AA101)</f>
        <v>0</v>
      </c>
      <c r="M101" s="42"/>
      <c r="N101" s="1"/>
      <c r="O101" s="73"/>
      <c r="P101" s="1"/>
      <c r="Q101" s="1"/>
      <c r="R101" s="1"/>
      <c r="S101" s="1"/>
      <c r="T101" s="414"/>
      <c r="U101" s="489">
        <f t="shared" si="227"/>
        <v>0</v>
      </c>
      <c r="V101" s="414"/>
      <c r="W101" s="1"/>
      <c r="X101" s="79"/>
      <c r="Y101" s="79"/>
      <c r="Z101" s="79"/>
      <c r="AA101" s="44"/>
    </row>
    <row r="102" spans="1:28" hidden="1" x14ac:dyDescent="0.25">
      <c r="B102" s="54"/>
      <c r="C102" s="2"/>
      <c r="D102" s="801" t="s">
        <v>346</v>
      </c>
      <c r="E102" s="801"/>
      <c r="F102" s="373">
        <f>SUM(N102:Z102)</f>
        <v>0</v>
      </c>
      <c r="G102" s="373">
        <f>SUM(N102:Z102)</f>
        <v>0</v>
      </c>
      <c r="H102" s="373">
        <f t="shared" si="282"/>
        <v>0</v>
      </c>
      <c r="I102" s="373">
        <v>0</v>
      </c>
      <c r="J102" s="527">
        <v>0</v>
      </c>
      <c r="K102" s="527"/>
      <c r="L102" s="437">
        <f t="shared" si="283"/>
        <v>0</v>
      </c>
      <c r="M102" s="42"/>
      <c r="N102" s="1"/>
      <c r="O102" s="73"/>
      <c r="P102" s="1"/>
      <c r="Q102" s="1"/>
      <c r="R102" s="1"/>
      <c r="S102" s="1"/>
      <c r="T102" s="414"/>
      <c r="U102" s="489">
        <f t="shared" si="227"/>
        <v>0</v>
      </c>
      <c r="V102" s="414"/>
      <c r="W102" s="1"/>
      <c r="X102" s="79"/>
      <c r="Y102" s="79"/>
      <c r="Z102" s="79"/>
      <c r="AA102" s="44"/>
    </row>
    <row r="103" spans="1:28" hidden="1" x14ac:dyDescent="0.25">
      <c r="B103" s="54"/>
      <c r="C103" s="2"/>
      <c r="D103" s="801" t="s">
        <v>836</v>
      </c>
      <c r="E103" s="801"/>
      <c r="F103" s="373">
        <f>SUM(N103:Z103)</f>
        <v>0</v>
      </c>
      <c r="G103" s="373">
        <f>SUM(N103:Z103)</f>
        <v>0</v>
      </c>
      <c r="H103" s="373">
        <f t="shared" si="282"/>
        <v>0</v>
      </c>
      <c r="I103" s="373">
        <v>0</v>
      </c>
      <c r="J103" s="527">
        <v>0</v>
      </c>
      <c r="K103" s="527"/>
      <c r="L103" s="437">
        <f t="shared" si="283"/>
        <v>0</v>
      </c>
      <c r="M103" s="42"/>
      <c r="N103" s="1"/>
      <c r="O103" s="73"/>
      <c r="P103" s="1"/>
      <c r="Q103" s="1"/>
      <c r="R103" s="1"/>
      <c r="S103" s="1"/>
      <c r="T103" s="414"/>
      <c r="U103" s="489">
        <f t="shared" si="227"/>
        <v>0</v>
      </c>
      <c r="V103" s="414"/>
      <c r="W103" s="1"/>
      <c r="X103" s="79"/>
      <c r="Y103" s="79"/>
      <c r="Z103" s="79"/>
      <c r="AA103" s="44"/>
    </row>
    <row r="104" spans="1:28" ht="15.75" hidden="1" thickBot="1" x14ac:dyDescent="0.3">
      <c r="B104" s="54"/>
      <c r="C104" s="2"/>
      <c r="D104" s="801" t="s">
        <v>834</v>
      </c>
      <c r="E104" s="801"/>
      <c r="F104" s="373">
        <f>SUM(N104:Z104)</f>
        <v>0</v>
      </c>
      <c r="G104" s="373">
        <f>SUM(N104:Z104)</f>
        <v>0</v>
      </c>
      <c r="H104" s="373">
        <f t="shared" si="282"/>
        <v>0</v>
      </c>
      <c r="I104" s="373">
        <v>0</v>
      </c>
      <c r="J104" s="527">
        <v>0</v>
      </c>
      <c r="K104" s="527"/>
      <c r="L104" s="437">
        <f t="shared" si="283"/>
        <v>0</v>
      </c>
      <c r="M104" s="42"/>
      <c r="N104" s="1"/>
      <c r="O104" s="73"/>
      <c r="P104" s="1"/>
      <c r="Q104" s="1"/>
      <c r="R104" s="1"/>
      <c r="S104" s="1"/>
      <c r="T104" s="414"/>
      <c r="U104" s="489">
        <f t="shared" si="227"/>
        <v>0</v>
      </c>
      <c r="V104" s="414"/>
      <c r="W104" s="1"/>
      <c r="X104" s="79"/>
      <c r="Y104" s="79"/>
      <c r="Z104" s="79"/>
      <c r="AA104" s="44"/>
    </row>
    <row r="105" spans="1:28" ht="15.75" thickBot="1" x14ac:dyDescent="0.3">
      <c r="B105" s="98" t="s">
        <v>220</v>
      </c>
      <c r="C105" s="807" t="s">
        <v>221</v>
      </c>
      <c r="D105" s="808"/>
      <c r="E105" s="808"/>
      <c r="F105" s="369">
        <f>F106+F109+F113+F114+F125+F136+F147+F150+F162+F163+F164+F165+F176</f>
        <v>0</v>
      </c>
      <c r="G105" s="369">
        <f>G106+G109+G113+G114+G125+G136+G147+G150+G162+G163+G164+G165+G176</f>
        <v>0</v>
      </c>
      <c r="H105" s="369">
        <f>H106+H109+H113+H114+H125+H136+H147+H150+H162+H163+H164+H165+H176</f>
        <v>0</v>
      </c>
      <c r="I105" s="369">
        <v>0</v>
      </c>
      <c r="J105" s="523">
        <v>0</v>
      </c>
      <c r="K105" s="523">
        <f t="shared" ref="K105" si="284">K106+K109+K113+K114+K125+K136+K147+K150+K162+K163+K164+K165+K176</f>
        <v>0</v>
      </c>
      <c r="L105" s="431">
        <f>L106+L109+L113+L114+L125+L136+L147+L150+L162+L163+L164+L165+L176</f>
        <v>0</v>
      </c>
      <c r="M105" s="87">
        <f t="shared" ref="M105:N105" si="285">M106+M109+M113+M114+M125+M136+M147+M150+M162+M163+M164+M165+M176</f>
        <v>0</v>
      </c>
      <c r="N105" s="85">
        <f t="shared" si="285"/>
        <v>0</v>
      </c>
      <c r="O105" s="84">
        <f t="shared" ref="O105:AA105" si="286">O106+O109+O113+O114+O125+O136+O147+O150+O162+O163+O164+O165+O176</f>
        <v>0</v>
      </c>
      <c r="P105" s="85">
        <f t="shared" si="286"/>
        <v>0</v>
      </c>
      <c r="Q105" s="85">
        <f t="shared" si="286"/>
        <v>0</v>
      </c>
      <c r="R105" s="85">
        <f t="shared" si="286"/>
        <v>0</v>
      </c>
      <c r="S105" s="85">
        <f t="shared" si="286"/>
        <v>0</v>
      </c>
      <c r="T105" s="409">
        <f t="shared" ref="T105" si="287">T106+T109+T113+T114+T125+T136+T147+T150+T162+T163+T164+T165+T176</f>
        <v>0</v>
      </c>
      <c r="U105" s="484">
        <f t="shared" si="227"/>
        <v>0</v>
      </c>
      <c r="V105" s="409">
        <f t="shared" si="286"/>
        <v>0</v>
      </c>
      <c r="W105" s="85">
        <f t="shared" si="286"/>
        <v>0</v>
      </c>
      <c r="X105" s="88">
        <f t="shared" si="286"/>
        <v>0</v>
      </c>
      <c r="Y105" s="88">
        <f t="shared" si="286"/>
        <v>0</v>
      </c>
      <c r="Z105" s="88">
        <f t="shared" si="286"/>
        <v>0</v>
      </c>
      <c r="AA105" s="89">
        <f t="shared" si="286"/>
        <v>0</v>
      </c>
    </row>
    <row r="106" spans="1:28" s="41" customFormat="1" hidden="1" x14ac:dyDescent="0.25">
      <c r="A106" s="125" t="s">
        <v>222</v>
      </c>
      <c r="B106" s="123" t="s">
        <v>658</v>
      </c>
      <c r="C106" s="809" t="s">
        <v>223</v>
      </c>
      <c r="D106" s="810"/>
      <c r="E106" s="810"/>
      <c r="F106" s="374">
        <f>F107+F108</f>
        <v>0</v>
      </c>
      <c r="G106" s="374">
        <f>G107+G108</f>
        <v>0</v>
      </c>
      <c r="H106" s="374">
        <f>H107+H108</f>
        <v>0</v>
      </c>
      <c r="I106" s="374">
        <v>0</v>
      </c>
      <c r="J106" s="528">
        <v>0</v>
      </c>
      <c r="K106" s="528">
        <v>0</v>
      </c>
      <c r="L106" s="438">
        <f>L107+L108</f>
        <v>0</v>
      </c>
      <c r="M106" s="130">
        <f t="shared" ref="M106:N106" si="288">M107+M108</f>
        <v>0</v>
      </c>
      <c r="N106" s="131">
        <f t="shared" si="288"/>
        <v>0</v>
      </c>
      <c r="O106" s="163">
        <f t="shared" ref="O106:AA106" si="289">O107+O108</f>
        <v>0</v>
      </c>
      <c r="P106" s="131">
        <f t="shared" si="289"/>
        <v>0</v>
      </c>
      <c r="Q106" s="131">
        <f t="shared" si="289"/>
        <v>0</v>
      </c>
      <c r="R106" s="131">
        <f t="shared" si="289"/>
        <v>0</v>
      </c>
      <c r="S106" s="131">
        <f t="shared" si="289"/>
        <v>0</v>
      </c>
      <c r="T106" s="415">
        <f t="shared" ref="T106" si="290">T107+T108</f>
        <v>0</v>
      </c>
      <c r="U106" s="490">
        <f t="shared" si="227"/>
        <v>0</v>
      </c>
      <c r="V106" s="415">
        <f t="shared" si="289"/>
        <v>0</v>
      </c>
      <c r="W106" s="131">
        <f t="shared" si="289"/>
        <v>0</v>
      </c>
      <c r="X106" s="132">
        <f t="shared" si="289"/>
        <v>0</v>
      </c>
      <c r="Y106" s="132">
        <f t="shared" si="289"/>
        <v>0</v>
      </c>
      <c r="Z106" s="132">
        <f t="shared" si="289"/>
        <v>0</v>
      </c>
      <c r="AA106" s="133">
        <f t="shared" si="289"/>
        <v>0</v>
      </c>
    </row>
    <row r="107" spans="1:28" hidden="1" x14ac:dyDescent="0.25">
      <c r="B107" s="54"/>
      <c r="C107" s="2"/>
      <c r="D107" s="801" t="s">
        <v>347</v>
      </c>
      <c r="E107" s="801"/>
      <c r="F107" s="373">
        <f>SUM(N107:Z107)</f>
        <v>0</v>
      </c>
      <c r="G107" s="373">
        <f>SUM(N107:Z107)</f>
        <v>0</v>
      </c>
      <c r="H107" s="373">
        <f>SUM(N107:Z107)</f>
        <v>0</v>
      </c>
      <c r="I107" s="373">
        <v>0</v>
      </c>
      <c r="J107" s="527">
        <v>0</v>
      </c>
      <c r="K107" s="527">
        <v>0</v>
      </c>
      <c r="L107" s="437">
        <f t="shared" ref="L107:L108" si="291">SUM(O107:AA107)</f>
        <v>0</v>
      </c>
      <c r="M107" s="42"/>
      <c r="N107" s="1"/>
      <c r="O107" s="73"/>
      <c r="P107" s="1"/>
      <c r="Q107" s="1"/>
      <c r="R107" s="1"/>
      <c r="S107" s="1"/>
      <c r="T107" s="414"/>
      <c r="U107" s="489">
        <f t="shared" si="227"/>
        <v>0</v>
      </c>
      <c r="V107" s="414"/>
      <c r="W107" s="1"/>
      <c r="X107" s="79"/>
      <c r="Y107" s="79"/>
      <c r="Z107" s="79"/>
      <c r="AA107" s="44"/>
    </row>
    <row r="108" spans="1:28" hidden="1" x14ac:dyDescent="0.25">
      <c r="B108" s="54"/>
      <c r="C108" s="2"/>
      <c r="D108" s="801" t="s">
        <v>348</v>
      </c>
      <c r="E108" s="801"/>
      <c r="F108" s="373">
        <f>SUM(N108:Z108)</f>
        <v>0</v>
      </c>
      <c r="G108" s="373">
        <f>SUM(N108:Z108)</f>
        <v>0</v>
      </c>
      <c r="H108" s="373">
        <f>SUM(N108:Z108)</f>
        <v>0</v>
      </c>
      <c r="I108" s="373">
        <v>0</v>
      </c>
      <c r="J108" s="527">
        <v>0</v>
      </c>
      <c r="K108" s="527">
        <v>0</v>
      </c>
      <c r="L108" s="437">
        <f t="shared" si="291"/>
        <v>0</v>
      </c>
      <c r="M108" s="42"/>
      <c r="N108" s="1"/>
      <c r="O108" s="73"/>
      <c r="P108" s="1"/>
      <c r="Q108" s="1"/>
      <c r="R108" s="1"/>
      <c r="S108" s="1"/>
      <c r="T108" s="414"/>
      <c r="U108" s="489">
        <f t="shared" si="227"/>
        <v>0</v>
      </c>
      <c r="V108" s="414"/>
      <c r="W108" s="1"/>
      <c r="X108" s="79"/>
      <c r="Y108" s="79"/>
      <c r="Z108" s="79"/>
      <c r="AA108" s="44"/>
    </row>
    <row r="109" spans="1:28" hidden="1" x14ac:dyDescent="0.25">
      <c r="B109" s="123" t="s">
        <v>837</v>
      </c>
      <c r="C109" s="809" t="s">
        <v>838</v>
      </c>
      <c r="D109" s="810"/>
      <c r="E109" s="810"/>
      <c r="F109" s="374">
        <f>F110+F111+F112</f>
        <v>0</v>
      </c>
      <c r="G109" s="374">
        <f>G110+G111+G112</f>
        <v>0</v>
      </c>
      <c r="H109" s="374">
        <f>H110+H111+H112</f>
        <v>0</v>
      </c>
      <c r="I109" s="374">
        <v>0</v>
      </c>
      <c r="J109" s="528">
        <v>0</v>
      </c>
      <c r="K109" s="528">
        <v>0</v>
      </c>
      <c r="L109" s="438">
        <f>L110+L111+L112</f>
        <v>0</v>
      </c>
      <c r="M109" s="130">
        <f t="shared" ref="M109:N109" si="292">M110+M111+M112</f>
        <v>0</v>
      </c>
      <c r="N109" s="131">
        <f t="shared" si="292"/>
        <v>0</v>
      </c>
      <c r="O109" s="163">
        <f t="shared" ref="O109:AA109" si="293">O110+O111+O112</f>
        <v>0</v>
      </c>
      <c r="P109" s="131">
        <f t="shared" si="293"/>
        <v>0</v>
      </c>
      <c r="Q109" s="131">
        <f t="shared" si="293"/>
        <v>0</v>
      </c>
      <c r="R109" s="131">
        <f t="shared" si="293"/>
        <v>0</v>
      </c>
      <c r="S109" s="131">
        <f t="shared" si="293"/>
        <v>0</v>
      </c>
      <c r="T109" s="415">
        <f t="shared" ref="T109" si="294">T110+T111+T112</f>
        <v>0</v>
      </c>
      <c r="U109" s="490">
        <f t="shared" si="227"/>
        <v>0</v>
      </c>
      <c r="V109" s="415">
        <f t="shared" si="293"/>
        <v>0</v>
      </c>
      <c r="W109" s="131">
        <f t="shared" si="293"/>
        <v>0</v>
      </c>
      <c r="X109" s="132">
        <f t="shared" si="293"/>
        <v>0</v>
      </c>
      <c r="Y109" s="132">
        <f t="shared" si="293"/>
        <v>0</v>
      </c>
      <c r="Z109" s="132">
        <f t="shared" si="293"/>
        <v>0</v>
      </c>
      <c r="AA109" s="133">
        <f t="shared" si="293"/>
        <v>0</v>
      </c>
    </row>
    <row r="110" spans="1:28" s="189" customFormat="1" hidden="1" x14ac:dyDescent="0.25">
      <c r="A110" s="125" t="s">
        <v>869</v>
      </c>
      <c r="B110" s="169" t="s">
        <v>870</v>
      </c>
      <c r="C110" s="182"/>
      <c r="D110" s="233" t="s">
        <v>955</v>
      </c>
      <c r="E110" s="258"/>
      <c r="F110" s="365">
        <f>SUM(N110:Z110)</f>
        <v>0</v>
      </c>
      <c r="G110" s="365">
        <f>SUM(N110:Z110)</f>
        <v>0</v>
      </c>
      <c r="H110" s="365">
        <f t="shared" ref="H110:H113" si="295">SUM(N110:Z110)</f>
        <v>0</v>
      </c>
      <c r="I110" s="365">
        <v>0</v>
      </c>
      <c r="J110" s="519">
        <v>0</v>
      </c>
      <c r="K110" s="519">
        <v>0</v>
      </c>
      <c r="L110" s="427">
        <f t="shared" ref="L110:L113" si="296">SUM(O110:AA110)</f>
        <v>0</v>
      </c>
      <c r="M110" s="172"/>
      <c r="N110" s="173"/>
      <c r="O110" s="179"/>
      <c r="P110" s="173"/>
      <c r="Q110" s="173"/>
      <c r="R110" s="173"/>
      <c r="S110" s="173"/>
      <c r="T110" s="411"/>
      <c r="U110" s="486">
        <f t="shared" si="227"/>
        <v>0</v>
      </c>
      <c r="V110" s="411"/>
      <c r="W110" s="173"/>
      <c r="X110" s="174"/>
      <c r="Y110" s="174"/>
      <c r="Z110" s="174"/>
      <c r="AA110" s="175"/>
    </row>
    <row r="111" spans="1:28" s="189" customFormat="1" hidden="1" x14ac:dyDescent="0.25">
      <c r="A111" s="125" t="s">
        <v>224</v>
      </c>
      <c r="B111" s="169" t="s">
        <v>659</v>
      </c>
      <c r="C111" s="182"/>
      <c r="D111" s="233" t="s">
        <v>225</v>
      </c>
      <c r="E111" s="258"/>
      <c r="F111" s="365">
        <f>SUM(N111:Z111)</f>
        <v>0</v>
      </c>
      <c r="G111" s="365">
        <f>SUM(N111:Z111)</f>
        <v>0</v>
      </c>
      <c r="H111" s="365">
        <f t="shared" si="295"/>
        <v>0</v>
      </c>
      <c r="I111" s="365">
        <v>0</v>
      </c>
      <c r="J111" s="519">
        <v>0</v>
      </c>
      <c r="K111" s="519">
        <v>0</v>
      </c>
      <c r="L111" s="427">
        <f t="shared" si="296"/>
        <v>0</v>
      </c>
      <c r="M111" s="172"/>
      <c r="N111" s="173"/>
      <c r="O111" s="179"/>
      <c r="P111" s="173"/>
      <c r="Q111" s="173"/>
      <c r="R111" s="173"/>
      <c r="S111" s="173"/>
      <c r="T111" s="411"/>
      <c r="U111" s="486">
        <f t="shared" si="227"/>
        <v>0</v>
      </c>
      <c r="V111" s="411"/>
      <c r="W111" s="173"/>
      <c r="X111" s="174"/>
      <c r="Y111" s="174"/>
      <c r="Z111" s="174"/>
      <c r="AA111" s="175"/>
    </row>
    <row r="112" spans="1:28" s="189" customFormat="1" hidden="1" x14ac:dyDescent="0.25">
      <c r="A112" s="125" t="s">
        <v>226</v>
      </c>
      <c r="B112" s="169" t="s">
        <v>660</v>
      </c>
      <c r="C112" s="182"/>
      <c r="D112" s="233" t="s">
        <v>227</v>
      </c>
      <c r="E112" s="258"/>
      <c r="F112" s="365">
        <f>SUM(N112:Z112)</f>
        <v>0</v>
      </c>
      <c r="G112" s="365">
        <f>SUM(N112:Z112)</f>
        <v>0</v>
      </c>
      <c r="H112" s="365">
        <f t="shared" si="295"/>
        <v>0</v>
      </c>
      <c r="I112" s="365">
        <v>0</v>
      </c>
      <c r="J112" s="519">
        <v>0</v>
      </c>
      <c r="K112" s="519">
        <v>0</v>
      </c>
      <c r="L112" s="427">
        <f t="shared" si="296"/>
        <v>0</v>
      </c>
      <c r="M112" s="172"/>
      <c r="N112" s="173"/>
      <c r="O112" s="179"/>
      <c r="P112" s="173"/>
      <c r="Q112" s="173"/>
      <c r="R112" s="173"/>
      <c r="S112" s="173"/>
      <c r="T112" s="411"/>
      <c r="U112" s="486">
        <f t="shared" si="227"/>
        <v>0</v>
      </c>
      <c r="V112" s="411"/>
      <c r="W112" s="173"/>
      <c r="X112" s="174"/>
      <c r="Y112" s="174"/>
      <c r="Z112" s="174"/>
      <c r="AA112" s="175"/>
    </row>
    <row r="113" spans="1:27" s="41" customFormat="1" ht="27.75" hidden="1" customHeight="1" x14ac:dyDescent="0.25">
      <c r="A113" s="125" t="s">
        <v>228</v>
      </c>
      <c r="B113" s="106" t="s">
        <v>661</v>
      </c>
      <c r="C113" s="853" t="s">
        <v>353</v>
      </c>
      <c r="D113" s="854"/>
      <c r="E113" s="854"/>
      <c r="F113" s="375">
        <f>SUM(N113:Z113)</f>
        <v>0</v>
      </c>
      <c r="G113" s="375">
        <f>SUM(N113:Z113)</f>
        <v>0</v>
      </c>
      <c r="H113" s="375">
        <f t="shared" si="295"/>
        <v>0</v>
      </c>
      <c r="I113" s="375">
        <v>0</v>
      </c>
      <c r="J113" s="529">
        <v>0</v>
      </c>
      <c r="K113" s="529">
        <v>0</v>
      </c>
      <c r="L113" s="439">
        <f t="shared" si="296"/>
        <v>0</v>
      </c>
      <c r="M113" s="111"/>
      <c r="N113" s="109"/>
      <c r="O113" s="108"/>
      <c r="P113" s="109"/>
      <c r="Q113" s="109"/>
      <c r="R113" s="109"/>
      <c r="S113" s="109"/>
      <c r="T113" s="416"/>
      <c r="U113" s="491">
        <f t="shared" si="227"/>
        <v>0</v>
      </c>
      <c r="V113" s="416"/>
      <c r="W113" s="109"/>
      <c r="X113" s="112"/>
      <c r="Y113" s="112"/>
      <c r="Z113" s="112"/>
      <c r="AA113" s="113"/>
    </row>
    <row r="114" spans="1:27" s="41" customFormat="1" hidden="1" x14ac:dyDescent="0.25">
      <c r="A114" s="125" t="s">
        <v>229</v>
      </c>
      <c r="B114" s="106" t="s">
        <v>662</v>
      </c>
      <c r="C114" s="853" t="s">
        <v>804</v>
      </c>
      <c r="D114" s="854"/>
      <c r="E114" s="854"/>
      <c r="F114" s="375">
        <f>F115+F116+F117+F118+F119+F120+F121+F122+F123+F124</f>
        <v>0</v>
      </c>
      <c r="G114" s="375">
        <f>G115+G116+G117+G118+G119+G120+G121+G122+G123+G124</f>
        <v>0</v>
      </c>
      <c r="H114" s="375">
        <f>H115+H116+H117+H118+H119+H120+H121+H122+H123+H124</f>
        <v>0</v>
      </c>
      <c r="I114" s="375">
        <v>0</v>
      </c>
      <c r="J114" s="529">
        <v>0</v>
      </c>
      <c r="K114" s="529">
        <v>0</v>
      </c>
      <c r="L114" s="439">
        <f>L115+L116+L117+L118+L119+L120+L121+L122+L123+L124</f>
        <v>0</v>
      </c>
      <c r="M114" s="111">
        <f t="shared" ref="M114:N114" si="297">M115+M116+M117+M118+M119+M120+M121+M122+M123+M124</f>
        <v>0</v>
      </c>
      <c r="N114" s="109">
        <f t="shared" si="297"/>
        <v>0</v>
      </c>
      <c r="O114" s="108">
        <f t="shared" ref="O114:AA114" si="298">O115+O116+O117+O118+O119+O120+O121+O122+O123+O124</f>
        <v>0</v>
      </c>
      <c r="P114" s="109">
        <f t="shared" si="298"/>
        <v>0</v>
      </c>
      <c r="Q114" s="109">
        <f t="shared" si="298"/>
        <v>0</v>
      </c>
      <c r="R114" s="109">
        <f t="shared" si="298"/>
        <v>0</v>
      </c>
      <c r="S114" s="109">
        <f t="shared" si="298"/>
        <v>0</v>
      </c>
      <c r="T114" s="416">
        <f t="shared" ref="T114" si="299">T115+T116+T117+T118+T119+T120+T121+T122+T123+T124</f>
        <v>0</v>
      </c>
      <c r="U114" s="491">
        <f t="shared" si="227"/>
        <v>0</v>
      </c>
      <c r="V114" s="416">
        <f t="shared" si="298"/>
        <v>0</v>
      </c>
      <c r="W114" s="109">
        <f t="shared" si="298"/>
        <v>0</v>
      </c>
      <c r="X114" s="112">
        <f t="shared" si="298"/>
        <v>0</v>
      </c>
      <c r="Y114" s="112">
        <f t="shared" si="298"/>
        <v>0</v>
      </c>
      <c r="Z114" s="112">
        <f t="shared" si="298"/>
        <v>0</v>
      </c>
      <c r="AA114" s="113">
        <f t="shared" si="298"/>
        <v>0</v>
      </c>
    </row>
    <row r="115" spans="1:27" hidden="1" x14ac:dyDescent="0.25">
      <c r="B115" s="54"/>
      <c r="C115" s="2"/>
      <c r="D115" s="801" t="s">
        <v>370</v>
      </c>
      <c r="E115" s="801"/>
      <c r="F115" s="373">
        <f t="shared" ref="F115:F124" si="300">SUM(N115:Z115)</f>
        <v>0</v>
      </c>
      <c r="G115" s="373">
        <f t="shared" ref="G115:G124" si="301">SUM(N115:Z115)</f>
        <v>0</v>
      </c>
      <c r="H115" s="373">
        <f t="shared" ref="H115:H124" si="302">SUM(N115:Z115)</f>
        <v>0</v>
      </c>
      <c r="I115" s="373">
        <v>0</v>
      </c>
      <c r="J115" s="527">
        <v>0</v>
      </c>
      <c r="K115" s="527">
        <v>0</v>
      </c>
      <c r="L115" s="437">
        <f t="shared" ref="L115:L124" si="303">SUM(O115:AA115)</f>
        <v>0</v>
      </c>
      <c r="M115" s="42"/>
      <c r="N115" s="1"/>
      <c r="O115" s="73"/>
      <c r="P115" s="1"/>
      <c r="Q115" s="1"/>
      <c r="R115" s="1"/>
      <c r="S115" s="1"/>
      <c r="T115" s="414"/>
      <c r="U115" s="489">
        <f t="shared" si="227"/>
        <v>0</v>
      </c>
      <c r="V115" s="414"/>
      <c r="W115" s="1"/>
      <c r="X115" s="79"/>
      <c r="Y115" s="79"/>
      <c r="Z115" s="79"/>
      <c r="AA115" s="44"/>
    </row>
    <row r="116" spans="1:27" hidden="1" x14ac:dyDescent="0.25">
      <c r="B116" s="54"/>
      <c r="C116" s="2"/>
      <c r="D116" s="801" t="s">
        <v>506</v>
      </c>
      <c r="E116" s="801"/>
      <c r="F116" s="373">
        <f t="shared" si="300"/>
        <v>0</v>
      </c>
      <c r="G116" s="373">
        <f t="shared" si="301"/>
        <v>0</v>
      </c>
      <c r="H116" s="373">
        <f t="shared" si="302"/>
        <v>0</v>
      </c>
      <c r="I116" s="373">
        <v>0</v>
      </c>
      <c r="J116" s="527">
        <v>0</v>
      </c>
      <c r="K116" s="527">
        <v>0</v>
      </c>
      <c r="L116" s="437">
        <f t="shared" si="303"/>
        <v>0</v>
      </c>
      <c r="M116" s="42"/>
      <c r="N116" s="1"/>
      <c r="O116" s="73"/>
      <c r="P116" s="1"/>
      <c r="Q116" s="1"/>
      <c r="R116" s="1"/>
      <c r="S116" s="1"/>
      <c r="T116" s="414"/>
      <c r="U116" s="489">
        <f t="shared" si="227"/>
        <v>0</v>
      </c>
      <c r="V116" s="414"/>
      <c r="W116" s="1"/>
      <c r="X116" s="79"/>
      <c r="Y116" s="79"/>
      <c r="Z116" s="79"/>
      <c r="AA116" s="44"/>
    </row>
    <row r="117" spans="1:27" hidden="1" x14ac:dyDescent="0.25">
      <c r="B117" s="54"/>
      <c r="C117" s="2"/>
      <c r="D117" s="801" t="s">
        <v>507</v>
      </c>
      <c r="E117" s="801"/>
      <c r="F117" s="373">
        <f t="shared" si="300"/>
        <v>0</v>
      </c>
      <c r="G117" s="373">
        <f t="shared" si="301"/>
        <v>0</v>
      </c>
      <c r="H117" s="373">
        <f t="shared" si="302"/>
        <v>0</v>
      </c>
      <c r="I117" s="373">
        <v>0</v>
      </c>
      <c r="J117" s="527">
        <v>0</v>
      </c>
      <c r="K117" s="527">
        <v>0</v>
      </c>
      <c r="L117" s="437">
        <f t="shared" si="303"/>
        <v>0</v>
      </c>
      <c r="M117" s="42"/>
      <c r="N117" s="1"/>
      <c r="O117" s="73"/>
      <c r="P117" s="1"/>
      <c r="Q117" s="1"/>
      <c r="R117" s="1"/>
      <c r="S117" s="1"/>
      <c r="T117" s="414"/>
      <c r="U117" s="489">
        <f t="shared" si="227"/>
        <v>0</v>
      </c>
      <c r="V117" s="414"/>
      <c r="W117" s="1"/>
      <c r="X117" s="79"/>
      <c r="Y117" s="79"/>
      <c r="Z117" s="79"/>
      <c r="AA117" s="44"/>
    </row>
    <row r="118" spans="1:27" hidden="1" x14ac:dyDescent="0.25">
      <c r="B118" s="54"/>
      <c r="C118" s="2"/>
      <c r="D118" s="801" t="s">
        <v>508</v>
      </c>
      <c r="E118" s="801"/>
      <c r="F118" s="373">
        <f t="shared" si="300"/>
        <v>0</v>
      </c>
      <c r="G118" s="373">
        <f t="shared" si="301"/>
        <v>0</v>
      </c>
      <c r="H118" s="373">
        <f t="shared" si="302"/>
        <v>0</v>
      </c>
      <c r="I118" s="373">
        <v>0</v>
      </c>
      <c r="J118" s="527">
        <v>0</v>
      </c>
      <c r="K118" s="527">
        <v>0</v>
      </c>
      <c r="L118" s="437">
        <f t="shared" si="303"/>
        <v>0</v>
      </c>
      <c r="M118" s="42"/>
      <c r="N118" s="1"/>
      <c r="O118" s="73"/>
      <c r="P118" s="1"/>
      <c r="Q118" s="1"/>
      <c r="R118" s="1"/>
      <c r="S118" s="1"/>
      <c r="T118" s="414"/>
      <c r="U118" s="489">
        <f t="shared" si="227"/>
        <v>0</v>
      </c>
      <c r="V118" s="414"/>
      <c r="W118" s="1"/>
      <c r="X118" s="79"/>
      <c r="Y118" s="79"/>
      <c r="Z118" s="79"/>
      <c r="AA118" s="44"/>
    </row>
    <row r="119" spans="1:27" hidden="1" x14ac:dyDescent="0.25">
      <c r="B119" s="54"/>
      <c r="C119" s="2"/>
      <c r="D119" s="801" t="s">
        <v>509</v>
      </c>
      <c r="E119" s="801"/>
      <c r="F119" s="373">
        <f t="shared" si="300"/>
        <v>0</v>
      </c>
      <c r="G119" s="373">
        <f t="shared" si="301"/>
        <v>0</v>
      </c>
      <c r="H119" s="373">
        <f t="shared" si="302"/>
        <v>0</v>
      </c>
      <c r="I119" s="373">
        <v>0</v>
      </c>
      <c r="J119" s="527">
        <v>0</v>
      </c>
      <c r="K119" s="527">
        <v>0</v>
      </c>
      <c r="L119" s="437">
        <f t="shared" si="303"/>
        <v>0</v>
      </c>
      <c r="M119" s="42"/>
      <c r="N119" s="1"/>
      <c r="O119" s="73"/>
      <c r="P119" s="1"/>
      <c r="Q119" s="1"/>
      <c r="R119" s="1"/>
      <c r="S119" s="1"/>
      <c r="T119" s="414"/>
      <c r="U119" s="489">
        <f t="shared" si="227"/>
        <v>0</v>
      </c>
      <c r="V119" s="414"/>
      <c r="W119" s="1"/>
      <c r="X119" s="79"/>
      <c r="Y119" s="79"/>
      <c r="Z119" s="79"/>
      <c r="AA119" s="44"/>
    </row>
    <row r="120" spans="1:27" hidden="1" x14ac:dyDescent="0.25">
      <c r="B120" s="54"/>
      <c r="C120" s="2"/>
      <c r="D120" s="801" t="s">
        <v>510</v>
      </c>
      <c r="E120" s="801"/>
      <c r="F120" s="373">
        <f t="shared" si="300"/>
        <v>0</v>
      </c>
      <c r="G120" s="373">
        <f t="shared" si="301"/>
        <v>0</v>
      </c>
      <c r="H120" s="373">
        <f t="shared" si="302"/>
        <v>0</v>
      </c>
      <c r="I120" s="373">
        <v>0</v>
      </c>
      <c r="J120" s="527">
        <v>0</v>
      </c>
      <c r="K120" s="527">
        <v>0</v>
      </c>
      <c r="L120" s="437">
        <f t="shared" si="303"/>
        <v>0</v>
      </c>
      <c r="M120" s="42"/>
      <c r="N120" s="1"/>
      <c r="O120" s="73"/>
      <c r="P120" s="1"/>
      <c r="Q120" s="1"/>
      <c r="R120" s="1"/>
      <c r="S120" s="1"/>
      <c r="T120" s="414"/>
      <c r="U120" s="489">
        <f t="shared" si="227"/>
        <v>0</v>
      </c>
      <c r="V120" s="414"/>
      <c r="W120" s="1"/>
      <c r="X120" s="79"/>
      <c r="Y120" s="79"/>
      <c r="Z120" s="79"/>
      <c r="AA120" s="44"/>
    </row>
    <row r="121" spans="1:27" ht="25.5" hidden="1" customHeight="1" x14ac:dyDescent="0.25">
      <c r="B121" s="54"/>
      <c r="C121" s="2"/>
      <c r="D121" s="798" t="s">
        <v>511</v>
      </c>
      <c r="E121" s="798"/>
      <c r="F121" s="376">
        <f t="shared" si="300"/>
        <v>0</v>
      </c>
      <c r="G121" s="376">
        <f t="shared" si="301"/>
        <v>0</v>
      </c>
      <c r="H121" s="376">
        <f t="shared" si="302"/>
        <v>0</v>
      </c>
      <c r="I121" s="376">
        <v>0</v>
      </c>
      <c r="J121" s="530">
        <v>0</v>
      </c>
      <c r="K121" s="530">
        <v>0</v>
      </c>
      <c r="L121" s="440">
        <f t="shared" si="303"/>
        <v>0</v>
      </c>
      <c r="M121" s="42"/>
      <c r="N121" s="1"/>
      <c r="O121" s="73"/>
      <c r="P121" s="1"/>
      <c r="Q121" s="1"/>
      <c r="R121" s="1"/>
      <c r="S121" s="1"/>
      <c r="T121" s="414"/>
      <c r="U121" s="489">
        <f t="shared" si="227"/>
        <v>0</v>
      </c>
      <c r="V121" s="414"/>
      <c r="W121" s="1"/>
      <c r="X121" s="79"/>
      <c r="Y121" s="79"/>
      <c r="Z121" s="79"/>
      <c r="AA121" s="44"/>
    </row>
    <row r="122" spans="1:27" hidden="1" x14ac:dyDescent="0.25">
      <c r="B122" s="54"/>
      <c r="C122" s="2"/>
      <c r="D122" s="801" t="s">
        <v>805</v>
      </c>
      <c r="E122" s="801"/>
      <c r="F122" s="373">
        <f t="shared" si="300"/>
        <v>0</v>
      </c>
      <c r="G122" s="373">
        <f t="shared" si="301"/>
        <v>0</v>
      </c>
      <c r="H122" s="373">
        <f t="shared" si="302"/>
        <v>0</v>
      </c>
      <c r="I122" s="373">
        <v>0</v>
      </c>
      <c r="J122" s="527">
        <v>0</v>
      </c>
      <c r="K122" s="527">
        <v>0</v>
      </c>
      <c r="L122" s="437">
        <f t="shared" si="303"/>
        <v>0</v>
      </c>
      <c r="M122" s="42"/>
      <c r="N122" s="1"/>
      <c r="O122" s="73"/>
      <c r="P122" s="1"/>
      <c r="Q122" s="1"/>
      <c r="R122" s="1"/>
      <c r="S122" s="1"/>
      <c r="T122" s="414"/>
      <c r="U122" s="489">
        <f t="shared" si="227"/>
        <v>0</v>
      </c>
      <c r="V122" s="414"/>
      <c r="W122" s="1"/>
      <c r="X122" s="79"/>
      <c r="Y122" s="79"/>
      <c r="Z122" s="79"/>
      <c r="AA122" s="44"/>
    </row>
    <row r="123" spans="1:27" ht="25.5" hidden="1" customHeight="1" x14ac:dyDescent="0.25">
      <c r="B123" s="54"/>
      <c r="C123" s="2"/>
      <c r="D123" s="798" t="s">
        <v>512</v>
      </c>
      <c r="E123" s="798"/>
      <c r="F123" s="376">
        <f t="shared" si="300"/>
        <v>0</v>
      </c>
      <c r="G123" s="376">
        <f t="shared" si="301"/>
        <v>0</v>
      </c>
      <c r="H123" s="376">
        <f t="shared" si="302"/>
        <v>0</v>
      </c>
      <c r="I123" s="376">
        <v>0</v>
      </c>
      <c r="J123" s="530">
        <v>0</v>
      </c>
      <c r="K123" s="530">
        <v>0</v>
      </c>
      <c r="L123" s="440">
        <f t="shared" si="303"/>
        <v>0</v>
      </c>
      <c r="M123" s="42"/>
      <c r="N123" s="1"/>
      <c r="O123" s="73"/>
      <c r="P123" s="1"/>
      <c r="Q123" s="1"/>
      <c r="R123" s="1"/>
      <c r="S123" s="1"/>
      <c r="T123" s="414"/>
      <c r="U123" s="489">
        <f t="shared" si="227"/>
        <v>0</v>
      </c>
      <c r="V123" s="414"/>
      <c r="W123" s="1"/>
      <c r="X123" s="79"/>
      <c r="Y123" s="79"/>
      <c r="Z123" s="79"/>
      <c r="AA123" s="44"/>
    </row>
    <row r="124" spans="1:27" ht="25.5" hidden="1" customHeight="1" x14ac:dyDescent="0.25">
      <c r="B124" s="54"/>
      <c r="C124" s="2"/>
      <c r="D124" s="798" t="s">
        <v>513</v>
      </c>
      <c r="E124" s="798"/>
      <c r="F124" s="376">
        <f t="shared" si="300"/>
        <v>0</v>
      </c>
      <c r="G124" s="376">
        <f t="shared" si="301"/>
        <v>0</v>
      </c>
      <c r="H124" s="376">
        <f t="shared" si="302"/>
        <v>0</v>
      </c>
      <c r="I124" s="376">
        <v>0</v>
      </c>
      <c r="J124" s="530">
        <v>0</v>
      </c>
      <c r="K124" s="530">
        <v>0</v>
      </c>
      <c r="L124" s="440">
        <f t="shared" si="303"/>
        <v>0</v>
      </c>
      <c r="M124" s="42"/>
      <c r="N124" s="1"/>
      <c r="O124" s="73"/>
      <c r="P124" s="1"/>
      <c r="Q124" s="1"/>
      <c r="R124" s="1"/>
      <c r="S124" s="1"/>
      <c r="T124" s="414"/>
      <c r="U124" s="489">
        <f t="shared" si="227"/>
        <v>0</v>
      </c>
      <c r="V124" s="414"/>
      <c r="W124" s="1"/>
      <c r="X124" s="79"/>
      <c r="Y124" s="79"/>
      <c r="Z124" s="79"/>
      <c r="AA124" s="44"/>
    </row>
    <row r="125" spans="1:27" s="41" customFormat="1" ht="15" hidden="1" customHeight="1" x14ac:dyDescent="0.25">
      <c r="A125" s="125" t="s">
        <v>230</v>
      </c>
      <c r="B125" s="106" t="s">
        <v>663</v>
      </c>
      <c r="C125" s="853" t="s">
        <v>806</v>
      </c>
      <c r="D125" s="854"/>
      <c r="E125" s="854"/>
      <c r="F125" s="375">
        <f>F126+F127+F128+F129+F130+F131+F132+F133+F134+F135</f>
        <v>0</v>
      </c>
      <c r="G125" s="375">
        <f>G126+G127+G128+G129+G130+G131+G132+G133+G134+G135</f>
        <v>0</v>
      </c>
      <c r="H125" s="375">
        <f>H126+H127+H128+H129+H130+H131+H132+H133+H134+H135</f>
        <v>0</v>
      </c>
      <c r="I125" s="375">
        <v>0</v>
      </c>
      <c r="J125" s="529">
        <v>0</v>
      </c>
      <c r="K125" s="529">
        <v>0</v>
      </c>
      <c r="L125" s="439">
        <f>L126+L127+L128+L129+L130+L131+L132+L133+L134+L135</f>
        <v>0</v>
      </c>
      <c r="M125" s="111">
        <f t="shared" ref="M125:N125" si="304">M126+M127+M128+M129+M130+M131+M132+M133+M134+M135</f>
        <v>0</v>
      </c>
      <c r="N125" s="109">
        <f t="shared" si="304"/>
        <v>0</v>
      </c>
      <c r="O125" s="108">
        <f t="shared" ref="O125:AA125" si="305">O126+O127+O128+O129+O130+O131+O132+O133+O134+O135</f>
        <v>0</v>
      </c>
      <c r="P125" s="109">
        <f t="shared" si="305"/>
        <v>0</v>
      </c>
      <c r="Q125" s="109">
        <f t="shared" si="305"/>
        <v>0</v>
      </c>
      <c r="R125" s="109">
        <f t="shared" si="305"/>
        <v>0</v>
      </c>
      <c r="S125" s="109">
        <f t="shared" si="305"/>
        <v>0</v>
      </c>
      <c r="T125" s="416">
        <f t="shared" ref="T125" si="306">T126+T127+T128+T129+T130+T131+T132+T133+T134+T135</f>
        <v>0</v>
      </c>
      <c r="U125" s="491">
        <f t="shared" si="227"/>
        <v>0</v>
      </c>
      <c r="V125" s="416">
        <f t="shared" si="305"/>
        <v>0</v>
      </c>
      <c r="W125" s="109">
        <f t="shared" si="305"/>
        <v>0</v>
      </c>
      <c r="X125" s="112">
        <f t="shared" si="305"/>
        <v>0</v>
      </c>
      <c r="Y125" s="112">
        <f t="shared" si="305"/>
        <v>0</v>
      </c>
      <c r="Z125" s="112">
        <f t="shared" si="305"/>
        <v>0</v>
      </c>
      <c r="AA125" s="113">
        <f t="shared" si="305"/>
        <v>0</v>
      </c>
    </row>
    <row r="126" spans="1:27" hidden="1" x14ac:dyDescent="0.25">
      <c r="B126" s="54"/>
      <c r="C126" s="2"/>
      <c r="D126" s="801" t="s">
        <v>369</v>
      </c>
      <c r="E126" s="801"/>
      <c r="F126" s="373">
        <f t="shared" ref="F126:F135" si="307">SUM(N126:Z126)</f>
        <v>0</v>
      </c>
      <c r="G126" s="373">
        <f t="shared" ref="G126:G135" si="308">SUM(N126:Z126)</f>
        <v>0</v>
      </c>
      <c r="H126" s="373">
        <f t="shared" ref="H126:H135" si="309">SUM(N126:Z126)</f>
        <v>0</v>
      </c>
      <c r="I126" s="373">
        <v>0</v>
      </c>
      <c r="J126" s="527">
        <v>0</v>
      </c>
      <c r="K126" s="527">
        <v>0</v>
      </c>
      <c r="L126" s="437">
        <f t="shared" ref="L126:L135" si="310">SUM(O126:AA126)</f>
        <v>0</v>
      </c>
      <c r="M126" s="42"/>
      <c r="N126" s="1"/>
      <c r="O126" s="73"/>
      <c r="P126" s="1"/>
      <c r="Q126" s="1"/>
      <c r="R126" s="1"/>
      <c r="S126" s="1"/>
      <c r="T126" s="414"/>
      <c r="U126" s="489">
        <f t="shared" si="227"/>
        <v>0</v>
      </c>
      <c r="V126" s="414"/>
      <c r="W126" s="1"/>
      <c r="X126" s="79"/>
      <c r="Y126" s="79"/>
      <c r="Z126" s="79"/>
      <c r="AA126" s="44"/>
    </row>
    <row r="127" spans="1:27" hidden="1" x14ac:dyDescent="0.25">
      <c r="B127" s="54"/>
      <c r="C127" s="2"/>
      <c r="D127" s="801" t="s">
        <v>514</v>
      </c>
      <c r="E127" s="801"/>
      <c r="F127" s="373">
        <f t="shared" si="307"/>
        <v>0</v>
      </c>
      <c r="G127" s="373">
        <f t="shared" si="308"/>
        <v>0</v>
      </c>
      <c r="H127" s="373">
        <f t="shared" si="309"/>
        <v>0</v>
      </c>
      <c r="I127" s="373">
        <v>0</v>
      </c>
      <c r="J127" s="527">
        <v>0</v>
      </c>
      <c r="K127" s="527">
        <v>0</v>
      </c>
      <c r="L127" s="437">
        <f t="shared" si="310"/>
        <v>0</v>
      </c>
      <c r="M127" s="42"/>
      <c r="N127" s="1"/>
      <c r="O127" s="73"/>
      <c r="P127" s="1"/>
      <c r="Q127" s="1"/>
      <c r="R127" s="1"/>
      <c r="S127" s="1"/>
      <c r="T127" s="414"/>
      <c r="U127" s="489">
        <f t="shared" si="227"/>
        <v>0</v>
      </c>
      <c r="V127" s="414"/>
      <c r="W127" s="1"/>
      <c r="X127" s="79"/>
      <c r="Y127" s="79"/>
      <c r="Z127" s="79"/>
      <c r="AA127" s="44"/>
    </row>
    <row r="128" spans="1:27" hidden="1" x14ac:dyDescent="0.25">
      <c r="B128" s="54"/>
      <c r="C128" s="2"/>
      <c r="D128" s="801" t="s">
        <v>516</v>
      </c>
      <c r="E128" s="801"/>
      <c r="F128" s="373">
        <f t="shared" si="307"/>
        <v>0</v>
      </c>
      <c r="G128" s="373">
        <f t="shared" si="308"/>
        <v>0</v>
      </c>
      <c r="H128" s="373">
        <f t="shared" si="309"/>
        <v>0</v>
      </c>
      <c r="I128" s="373">
        <v>0</v>
      </c>
      <c r="J128" s="527">
        <v>0</v>
      </c>
      <c r="K128" s="527">
        <v>0</v>
      </c>
      <c r="L128" s="437">
        <f t="shared" si="310"/>
        <v>0</v>
      </c>
      <c r="M128" s="42"/>
      <c r="N128" s="1"/>
      <c r="O128" s="73"/>
      <c r="P128" s="1"/>
      <c r="Q128" s="1"/>
      <c r="R128" s="1"/>
      <c r="S128" s="1"/>
      <c r="T128" s="414"/>
      <c r="U128" s="489">
        <f t="shared" si="227"/>
        <v>0</v>
      </c>
      <c r="V128" s="414"/>
      <c r="W128" s="1"/>
      <c r="X128" s="79"/>
      <c r="Y128" s="79"/>
      <c r="Z128" s="79"/>
      <c r="AA128" s="44"/>
    </row>
    <row r="129" spans="1:27" hidden="1" x14ac:dyDescent="0.25">
      <c r="B129" s="54"/>
      <c r="C129" s="2"/>
      <c r="D129" s="801" t="s">
        <v>808</v>
      </c>
      <c r="E129" s="801"/>
      <c r="F129" s="373">
        <f t="shared" si="307"/>
        <v>0</v>
      </c>
      <c r="G129" s="373">
        <f t="shared" si="308"/>
        <v>0</v>
      </c>
      <c r="H129" s="373">
        <f t="shared" si="309"/>
        <v>0</v>
      </c>
      <c r="I129" s="373">
        <v>0</v>
      </c>
      <c r="J129" s="527">
        <v>0</v>
      </c>
      <c r="K129" s="527">
        <v>0</v>
      </c>
      <c r="L129" s="437">
        <f t="shared" si="310"/>
        <v>0</v>
      </c>
      <c r="M129" s="42"/>
      <c r="N129" s="1"/>
      <c r="O129" s="73"/>
      <c r="P129" s="1"/>
      <c r="Q129" s="1"/>
      <c r="R129" s="1"/>
      <c r="S129" s="1"/>
      <c r="T129" s="414"/>
      <c r="U129" s="489">
        <f t="shared" si="227"/>
        <v>0</v>
      </c>
      <c r="V129" s="414"/>
      <c r="W129" s="1"/>
      <c r="X129" s="79"/>
      <c r="Y129" s="79"/>
      <c r="Z129" s="79"/>
      <c r="AA129" s="44"/>
    </row>
    <row r="130" spans="1:27" hidden="1" x14ac:dyDescent="0.25">
      <c r="B130" s="54"/>
      <c r="C130" s="2"/>
      <c r="D130" s="801" t="s">
        <v>521</v>
      </c>
      <c r="E130" s="801"/>
      <c r="F130" s="373">
        <f t="shared" si="307"/>
        <v>0</v>
      </c>
      <c r="G130" s="373">
        <f t="shared" si="308"/>
        <v>0</v>
      </c>
      <c r="H130" s="373">
        <f t="shared" si="309"/>
        <v>0</v>
      </c>
      <c r="I130" s="373">
        <v>0</v>
      </c>
      <c r="J130" s="527">
        <v>0</v>
      </c>
      <c r="K130" s="527">
        <v>0</v>
      </c>
      <c r="L130" s="437">
        <f t="shared" si="310"/>
        <v>0</v>
      </c>
      <c r="M130" s="42"/>
      <c r="N130" s="1"/>
      <c r="O130" s="73"/>
      <c r="P130" s="1"/>
      <c r="Q130" s="1"/>
      <c r="R130" s="1"/>
      <c r="S130" s="1"/>
      <c r="T130" s="414"/>
      <c r="U130" s="489">
        <f t="shared" si="227"/>
        <v>0</v>
      </c>
      <c r="V130" s="414"/>
      <c r="W130" s="1"/>
      <c r="X130" s="79"/>
      <c r="Y130" s="79"/>
      <c r="Z130" s="79"/>
      <c r="AA130" s="44"/>
    </row>
    <row r="131" spans="1:27" hidden="1" x14ac:dyDescent="0.25">
      <c r="B131" s="54"/>
      <c r="C131" s="2"/>
      <c r="D131" s="801" t="s">
        <v>519</v>
      </c>
      <c r="E131" s="801"/>
      <c r="F131" s="373">
        <f t="shared" si="307"/>
        <v>0</v>
      </c>
      <c r="G131" s="373">
        <f t="shared" si="308"/>
        <v>0</v>
      </c>
      <c r="H131" s="373">
        <f t="shared" si="309"/>
        <v>0</v>
      </c>
      <c r="I131" s="373">
        <v>0</v>
      </c>
      <c r="J131" s="527">
        <v>0</v>
      </c>
      <c r="K131" s="527">
        <v>0</v>
      </c>
      <c r="L131" s="437">
        <f t="shared" si="310"/>
        <v>0</v>
      </c>
      <c r="M131" s="42"/>
      <c r="N131" s="1"/>
      <c r="O131" s="73"/>
      <c r="P131" s="1"/>
      <c r="Q131" s="1"/>
      <c r="R131" s="1"/>
      <c r="S131" s="1"/>
      <c r="T131" s="414"/>
      <c r="U131" s="489">
        <f t="shared" si="227"/>
        <v>0</v>
      </c>
      <c r="V131" s="414"/>
      <c r="W131" s="1"/>
      <c r="X131" s="79"/>
      <c r="Y131" s="79"/>
      <c r="Z131" s="79"/>
      <c r="AA131" s="44"/>
    </row>
    <row r="132" spans="1:27" ht="25.5" hidden="1" customHeight="1" x14ac:dyDescent="0.25">
      <c r="B132" s="54"/>
      <c r="C132" s="2"/>
      <c r="D132" s="798" t="s">
        <v>523</v>
      </c>
      <c r="E132" s="798"/>
      <c r="F132" s="376">
        <f t="shared" si="307"/>
        <v>0</v>
      </c>
      <c r="G132" s="376">
        <f t="shared" si="308"/>
        <v>0</v>
      </c>
      <c r="H132" s="376">
        <f t="shared" si="309"/>
        <v>0</v>
      </c>
      <c r="I132" s="376">
        <v>0</v>
      </c>
      <c r="J132" s="530">
        <v>0</v>
      </c>
      <c r="K132" s="530">
        <v>0</v>
      </c>
      <c r="L132" s="440">
        <f t="shared" si="310"/>
        <v>0</v>
      </c>
      <c r="M132" s="42"/>
      <c r="N132" s="1"/>
      <c r="O132" s="73"/>
      <c r="P132" s="1"/>
      <c r="Q132" s="1"/>
      <c r="R132" s="1"/>
      <c r="S132" s="1"/>
      <c r="T132" s="414"/>
      <c r="U132" s="489">
        <f t="shared" si="227"/>
        <v>0</v>
      </c>
      <c r="V132" s="414"/>
      <c r="W132" s="1"/>
      <c r="X132" s="79"/>
      <c r="Y132" s="79"/>
      <c r="Z132" s="79"/>
      <c r="AA132" s="44"/>
    </row>
    <row r="133" spans="1:27" hidden="1" x14ac:dyDescent="0.25">
      <c r="B133" s="54"/>
      <c r="C133" s="2"/>
      <c r="D133" s="801" t="s">
        <v>807</v>
      </c>
      <c r="E133" s="801"/>
      <c r="F133" s="373">
        <f t="shared" si="307"/>
        <v>0</v>
      </c>
      <c r="G133" s="373">
        <f t="shared" si="308"/>
        <v>0</v>
      </c>
      <c r="H133" s="373">
        <f t="shared" si="309"/>
        <v>0</v>
      </c>
      <c r="I133" s="373">
        <v>0</v>
      </c>
      <c r="J133" s="527">
        <v>0</v>
      </c>
      <c r="K133" s="527">
        <v>0</v>
      </c>
      <c r="L133" s="437">
        <f t="shared" si="310"/>
        <v>0</v>
      </c>
      <c r="M133" s="42"/>
      <c r="N133" s="1"/>
      <c r="O133" s="73"/>
      <c r="P133" s="1"/>
      <c r="Q133" s="1"/>
      <c r="R133" s="1"/>
      <c r="S133" s="1"/>
      <c r="T133" s="414"/>
      <c r="U133" s="489">
        <f t="shared" si="227"/>
        <v>0</v>
      </c>
      <c r="V133" s="414"/>
      <c r="W133" s="1"/>
      <c r="X133" s="79"/>
      <c r="Y133" s="79"/>
      <c r="Z133" s="79"/>
      <c r="AA133" s="44"/>
    </row>
    <row r="134" spans="1:27" ht="25.5" hidden="1" customHeight="1" x14ac:dyDescent="0.25">
      <c r="B134" s="54"/>
      <c r="C134" s="2"/>
      <c r="D134" s="798" t="s">
        <v>526</v>
      </c>
      <c r="E134" s="798"/>
      <c r="F134" s="376">
        <f t="shared" si="307"/>
        <v>0</v>
      </c>
      <c r="G134" s="376">
        <f t="shared" si="308"/>
        <v>0</v>
      </c>
      <c r="H134" s="376">
        <f t="shared" si="309"/>
        <v>0</v>
      </c>
      <c r="I134" s="376">
        <v>0</v>
      </c>
      <c r="J134" s="530">
        <v>0</v>
      </c>
      <c r="K134" s="530">
        <v>0</v>
      </c>
      <c r="L134" s="440">
        <f t="shared" si="310"/>
        <v>0</v>
      </c>
      <c r="M134" s="42"/>
      <c r="N134" s="1"/>
      <c r="O134" s="73"/>
      <c r="P134" s="1"/>
      <c r="Q134" s="1"/>
      <c r="R134" s="1"/>
      <c r="S134" s="1"/>
      <c r="T134" s="414"/>
      <c r="U134" s="489">
        <f t="shared" si="227"/>
        <v>0</v>
      </c>
      <c r="V134" s="414"/>
      <c r="W134" s="1"/>
      <c r="X134" s="79"/>
      <c r="Y134" s="79"/>
      <c r="Z134" s="79"/>
      <c r="AA134" s="44"/>
    </row>
    <row r="135" spans="1:27" ht="25.5" hidden="1" customHeight="1" x14ac:dyDescent="0.25">
      <c r="B135" s="54"/>
      <c r="C135" s="2"/>
      <c r="D135" s="798" t="s">
        <v>528</v>
      </c>
      <c r="E135" s="798"/>
      <c r="F135" s="376">
        <f t="shared" si="307"/>
        <v>0</v>
      </c>
      <c r="G135" s="376">
        <f t="shared" si="308"/>
        <v>0</v>
      </c>
      <c r="H135" s="376">
        <f t="shared" si="309"/>
        <v>0</v>
      </c>
      <c r="I135" s="376">
        <v>0</v>
      </c>
      <c r="J135" s="530">
        <v>0</v>
      </c>
      <c r="K135" s="530">
        <v>0</v>
      </c>
      <c r="L135" s="440">
        <f t="shared" si="310"/>
        <v>0</v>
      </c>
      <c r="M135" s="42"/>
      <c r="N135" s="1"/>
      <c r="O135" s="73"/>
      <c r="P135" s="1"/>
      <c r="Q135" s="1"/>
      <c r="R135" s="1"/>
      <c r="S135" s="1"/>
      <c r="T135" s="414"/>
      <c r="U135" s="489">
        <f t="shared" si="227"/>
        <v>0</v>
      </c>
      <c r="V135" s="414"/>
      <c r="W135" s="1"/>
      <c r="X135" s="79"/>
      <c r="Y135" s="79"/>
      <c r="Z135" s="79"/>
      <c r="AA135" s="44"/>
    </row>
    <row r="136" spans="1:27" s="41" customFormat="1" hidden="1" x14ac:dyDescent="0.25">
      <c r="A136" s="125" t="s">
        <v>231</v>
      </c>
      <c r="B136" s="106" t="s">
        <v>664</v>
      </c>
      <c r="C136" s="811" t="s">
        <v>232</v>
      </c>
      <c r="D136" s="812"/>
      <c r="E136" s="812"/>
      <c r="F136" s="377">
        <f>F137+F138+F139+F140+F141+F142+F143+F144+F145+F146</f>
        <v>0</v>
      </c>
      <c r="G136" s="377">
        <f>G137+G138+G139+G140+G141+G142+G143+G144+G145+G146</f>
        <v>0</v>
      </c>
      <c r="H136" s="377">
        <f>H137+H138+H139+H140+H141+H142+H143+H144+H145+H146</f>
        <v>0</v>
      </c>
      <c r="I136" s="377">
        <v>0</v>
      </c>
      <c r="J136" s="531">
        <v>0</v>
      </c>
      <c r="K136" s="531">
        <v>0</v>
      </c>
      <c r="L136" s="441">
        <f>L137+L138+L139+L140+L141+L142+L143+L144+L145+L146</f>
        <v>0</v>
      </c>
      <c r="M136" s="111">
        <f t="shared" ref="M136:N136" si="311">M137+M138+M139+M140+M141+M142+M143+M144+M145+M146</f>
        <v>0</v>
      </c>
      <c r="N136" s="109">
        <f t="shared" si="311"/>
        <v>0</v>
      </c>
      <c r="O136" s="108">
        <f t="shared" ref="O136:AA136" si="312">O137+O138+O139+O140+O141+O142+O143+O144+O145+O146</f>
        <v>0</v>
      </c>
      <c r="P136" s="109">
        <f t="shared" si="312"/>
        <v>0</v>
      </c>
      <c r="Q136" s="109">
        <f t="shared" si="312"/>
        <v>0</v>
      </c>
      <c r="R136" s="109">
        <f t="shared" si="312"/>
        <v>0</v>
      </c>
      <c r="S136" s="109">
        <f t="shared" si="312"/>
        <v>0</v>
      </c>
      <c r="T136" s="416">
        <f t="shared" ref="T136" si="313">T137+T138+T139+T140+T141+T142+T143+T144+T145+T146</f>
        <v>0</v>
      </c>
      <c r="U136" s="491">
        <f t="shared" si="227"/>
        <v>0</v>
      </c>
      <c r="V136" s="416">
        <f t="shared" si="312"/>
        <v>0</v>
      </c>
      <c r="W136" s="109">
        <f t="shared" si="312"/>
        <v>0</v>
      </c>
      <c r="X136" s="112">
        <f t="shared" si="312"/>
        <v>0</v>
      </c>
      <c r="Y136" s="112">
        <f t="shared" si="312"/>
        <v>0</v>
      </c>
      <c r="Z136" s="112">
        <f t="shared" si="312"/>
        <v>0</v>
      </c>
      <c r="AA136" s="113">
        <f t="shared" si="312"/>
        <v>0</v>
      </c>
    </row>
    <row r="137" spans="1:27" hidden="1" x14ac:dyDescent="0.25">
      <c r="B137" s="54"/>
      <c r="C137" s="2"/>
      <c r="D137" s="801" t="s">
        <v>368</v>
      </c>
      <c r="E137" s="801"/>
      <c r="F137" s="373">
        <f t="shared" ref="F137:F146" si="314">SUM(N137:Z137)</f>
        <v>0</v>
      </c>
      <c r="G137" s="373">
        <f t="shared" ref="G137:G146" si="315">SUM(N137:Z137)</f>
        <v>0</v>
      </c>
      <c r="H137" s="373">
        <f t="shared" ref="H137:H146" si="316">SUM(N137:Z137)</f>
        <v>0</v>
      </c>
      <c r="I137" s="373">
        <v>0</v>
      </c>
      <c r="J137" s="527">
        <v>0</v>
      </c>
      <c r="K137" s="527">
        <v>0</v>
      </c>
      <c r="L137" s="437">
        <f t="shared" ref="L137:L146" si="317">SUM(O137:AA137)</f>
        <v>0</v>
      </c>
      <c r="M137" s="42"/>
      <c r="N137" s="1"/>
      <c r="O137" s="73"/>
      <c r="P137" s="1"/>
      <c r="Q137" s="1"/>
      <c r="R137" s="1"/>
      <c r="S137" s="1"/>
      <c r="T137" s="414"/>
      <c r="U137" s="489">
        <f t="shared" ref="U137:U200" si="318">SUM(O137:T137)</f>
        <v>0</v>
      </c>
      <c r="V137" s="414"/>
      <c r="W137" s="1"/>
      <c r="X137" s="79"/>
      <c r="Y137" s="79"/>
      <c r="Z137" s="79"/>
      <c r="AA137" s="44"/>
    </row>
    <row r="138" spans="1:27" hidden="1" x14ac:dyDescent="0.25">
      <c r="B138" s="54"/>
      <c r="C138" s="2"/>
      <c r="D138" s="801" t="s">
        <v>515</v>
      </c>
      <c r="E138" s="801"/>
      <c r="F138" s="373">
        <f t="shared" si="314"/>
        <v>0</v>
      </c>
      <c r="G138" s="373">
        <f t="shared" si="315"/>
        <v>0</v>
      </c>
      <c r="H138" s="373">
        <f t="shared" si="316"/>
        <v>0</v>
      </c>
      <c r="I138" s="373">
        <v>0</v>
      </c>
      <c r="J138" s="527">
        <v>0</v>
      </c>
      <c r="K138" s="527">
        <v>0</v>
      </c>
      <c r="L138" s="437">
        <f t="shared" si="317"/>
        <v>0</v>
      </c>
      <c r="M138" s="42"/>
      <c r="N138" s="1"/>
      <c r="O138" s="73"/>
      <c r="P138" s="1"/>
      <c r="Q138" s="1"/>
      <c r="R138" s="1"/>
      <c r="S138" s="1"/>
      <c r="T138" s="414"/>
      <c r="U138" s="489">
        <f t="shared" si="318"/>
        <v>0</v>
      </c>
      <c r="V138" s="414"/>
      <c r="W138" s="1"/>
      <c r="X138" s="79"/>
      <c r="Y138" s="79"/>
      <c r="Z138" s="79"/>
      <c r="AA138" s="44"/>
    </row>
    <row r="139" spans="1:27" hidden="1" x14ac:dyDescent="0.25">
      <c r="B139" s="54"/>
      <c r="C139" s="2"/>
      <c r="D139" s="801" t="s">
        <v>517</v>
      </c>
      <c r="E139" s="801"/>
      <c r="F139" s="373">
        <f t="shared" si="314"/>
        <v>0</v>
      </c>
      <c r="G139" s="373">
        <f t="shared" si="315"/>
        <v>0</v>
      </c>
      <c r="H139" s="373">
        <f t="shared" si="316"/>
        <v>0</v>
      </c>
      <c r="I139" s="373">
        <v>0</v>
      </c>
      <c r="J139" s="527">
        <v>0</v>
      </c>
      <c r="K139" s="527">
        <v>0</v>
      </c>
      <c r="L139" s="437">
        <f t="shared" si="317"/>
        <v>0</v>
      </c>
      <c r="M139" s="42"/>
      <c r="N139" s="1"/>
      <c r="O139" s="73"/>
      <c r="P139" s="1"/>
      <c r="Q139" s="1"/>
      <c r="R139" s="1"/>
      <c r="S139" s="1"/>
      <c r="T139" s="414"/>
      <c r="U139" s="489">
        <f t="shared" si="318"/>
        <v>0</v>
      </c>
      <c r="V139" s="414"/>
      <c r="W139" s="1"/>
      <c r="X139" s="79"/>
      <c r="Y139" s="79"/>
      <c r="Z139" s="79"/>
      <c r="AA139" s="44"/>
    </row>
    <row r="140" spans="1:27" hidden="1" x14ac:dyDescent="0.25">
      <c r="B140" s="54"/>
      <c r="C140" s="2"/>
      <c r="D140" s="801" t="s">
        <v>518</v>
      </c>
      <c r="E140" s="801"/>
      <c r="F140" s="373">
        <f t="shared" si="314"/>
        <v>0</v>
      </c>
      <c r="G140" s="373">
        <f t="shared" si="315"/>
        <v>0</v>
      </c>
      <c r="H140" s="373">
        <f t="shared" si="316"/>
        <v>0</v>
      </c>
      <c r="I140" s="373">
        <v>0</v>
      </c>
      <c r="J140" s="527">
        <v>0</v>
      </c>
      <c r="K140" s="527">
        <v>0</v>
      </c>
      <c r="L140" s="437">
        <f t="shared" si="317"/>
        <v>0</v>
      </c>
      <c r="M140" s="42"/>
      <c r="N140" s="1"/>
      <c r="O140" s="73"/>
      <c r="P140" s="1"/>
      <c r="Q140" s="1"/>
      <c r="R140" s="1"/>
      <c r="S140" s="1"/>
      <c r="T140" s="414"/>
      <c r="U140" s="489">
        <f t="shared" si="318"/>
        <v>0</v>
      </c>
      <c r="V140" s="414"/>
      <c r="W140" s="1"/>
      <c r="X140" s="79"/>
      <c r="Y140" s="79"/>
      <c r="Z140" s="79"/>
      <c r="AA140" s="44"/>
    </row>
    <row r="141" spans="1:27" hidden="1" x14ac:dyDescent="0.25">
      <c r="B141" s="54"/>
      <c r="C141" s="2"/>
      <c r="D141" s="801" t="s">
        <v>522</v>
      </c>
      <c r="E141" s="801"/>
      <c r="F141" s="373">
        <f t="shared" si="314"/>
        <v>0</v>
      </c>
      <c r="G141" s="373">
        <f t="shared" si="315"/>
        <v>0</v>
      </c>
      <c r="H141" s="373">
        <f t="shared" si="316"/>
        <v>0</v>
      </c>
      <c r="I141" s="373">
        <v>0</v>
      </c>
      <c r="J141" s="527">
        <v>0</v>
      </c>
      <c r="K141" s="527">
        <v>0</v>
      </c>
      <c r="L141" s="437">
        <f t="shared" si="317"/>
        <v>0</v>
      </c>
      <c r="M141" s="42"/>
      <c r="N141" s="1"/>
      <c r="O141" s="73"/>
      <c r="P141" s="1"/>
      <c r="Q141" s="1"/>
      <c r="R141" s="1"/>
      <c r="S141" s="1"/>
      <c r="T141" s="414"/>
      <c r="U141" s="489">
        <f t="shared" si="318"/>
        <v>0</v>
      </c>
      <c r="V141" s="414"/>
      <c r="W141" s="1"/>
      <c r="X141" s="79"/>
      <c r="Y141" s="79"/>
      <c r="Z141" s="79"/>
      <c r="AA141" s="44"/>
    </row>
    <row r="142" spans="1:27" hidden="1" x14ac:dyDescent="0.25">
      <c r="B142" s="54"/>
      <c r="C142" s="2"/>
      <c r="D142" s="801" t="s">
        <v>520</v>
      </c>
      <c r="E142" s="801"/>
      <c r="F142" s="373">
        <f t="shared" si="314"/>
        <v>0</v>
      </c>
      <c r="G142" s="373">
        <f t="shared" si="315"/>
        <v>0</v>
      </c>
      <c r="H142" s="373">
        <f t="shared" si="316"/>
        <v>0</v>
      </c>
      <c r="I142" s="373">
        <v>0</v>
      </c>
      <c r="J142" s="527">
        <v>0</v>
      </c>
      <c r="K142" s="527">
        <v>0</v>
      </c>
      <c r="L142" s="437">
        <f t="shared" si="317"/>
        <v>0</v>
      </c>
      <c r="M142" s="42"/>
      <c r="N142" s="1"/>
      <c r="O142" s="73"/>
      <c r="P142" s="1"/>
      <c r="Q142" s="1"/>
      <c r="R142" s="1"/>
      <c r="S142" s="1"/>
      <c r="T142" s="414"/>
      <c r="U142" s="489">
        <f t="shared" si="318"/>
        <v>0</v>
      </c>
      <c r="V142" s="414"/>
      <c r="W142" s="1"/>
      <c r="X142" s="79"/>
      <c r="Y142" s="79"/>
      <c r="Z142" s="79"/>
      <c r="AA142" s="44"/>
    </row>
    <row r="143" spans="1:27" ht="25.5" hidden="1" customHeight="1" x14ac:dyDescent="0.25">
      <c r="B143" s="54"/>
      <c r="C143" s="2"/>
      <c r="D143" s="798" t="s">
        <v>524</v>
      </c>
      <c r="E143" s="798"/>
      <c r="F143" s="376">
        <f t="shared" si="314"/>
        <v>0</v>
      </c>
      <c r="G143" s="376">
        <f t="shared" si="315"/>
        <v>0</v>
      </c>
      <c r="H143" s="376">
        <f t="shared" si="316"/>
        <v>0</v>
      </c>
      <c r="I143" s="376">
        <v>0</v>
      </c>
      <c r="J143" s="530">
        <v>0</v>
      </c>
      <c r="K143" s="530">
        <v>0</v>
      </c>
      <c r="L143" s="440">
        <f t="shared" si="317"/>
        <v>0</v>
      </c>
      <c r="M143" s="42"/>
      <c r="N143" s="1"/>
      <c r="O143" s="73"/>
      <c r="P143" s="1"/>
      <c r="Q143" s="1"/>
      <c r="R143" s="1"/>
      <c r="S143" s="1"/>
      <c r="T143" s="414"/>
      <c r="U143" s="489">
        <f t="shared" si="318"/>
        <v>0</v>
      </c>
      <c r="V143" s="414"/>
      <c r="W143" s="1"/>
      <c r="X143" s="79"/>
      <c r="Y143" s="79"/>
      <c r="Z143" s="79"/>
      <c r="AA143" s="44"/>
    </row>
    <row r="144" spans="1:27" hidden="1" x14ac:dyDescent="0.25">
      <c r="B144" s="54"/>
      <c r="C144" s="2"/>
      <c r="D144" s="801" t="s">
        <v>525</v>
      </c>
      <c r="E144" s="801"/>
      <c r="F144" s="373">
        <f t="shared" si="314"/>
        <v>0</v>
      </c>
      <c r="G144" s="373">
        <f t="shared" si="315"/>
        <v>0</v>
      </c>
      <c r="H144" s="373">
        <f t="shared" si="316"/>
        <v>0</v>
      </c>
      <c r="I144" s="373">
        <v>0</v>
      </c>
      <c r="J144" s="527">
        <v>0</v>
      </c>
      <c r="K144" s="527">
        <v>0</v>
      </c>
      <c r="L144" s="437">
        <f t="shared" si="317"/>
        <v>0</v>
      </c>
      <c r="M144" s="42"/>
      <c r="N144" s="1"/>
      <c r="O144" s="73"/>
      <c r="P144" s="1"/>
      <c r="Q144" s="1"/>
      <c r="R144" s="1"/>
      <c r="S144" s="1"/>
      <c r="T144" s="414"/>
      <c r="U144" s="489">
        <f t="shared" si="318"/>
        <v>0</v>
      </c>
      <c r="V144" s="414"/>
      <c r="W144" s="1"/>
      <c r="X144" s="79"/>
      <c r="Y144" s="79"/>
      <c r="Z144" s="79"/>
      <c r="AA144" s="44"/>
    </row>
    <row r="145" spans="1:27" ht="25.5" hidden="1" customHeight="1" x14ac:dyDescent="0.25">
      <c r="B145" s="54"/>
      <c r="C145" s="2"/>
      <c r="D145" s="798" t="s">
        <v>527</v>
      </c>
      <c r="E145" s="798"/>
      <c r="F145" s="376">
        <f t="shared" si="314"/>
        <v>0</v>
      </c>
      <c r="G145" s="376">
        <f t="shared" si="315"/>
        <v>0</v>
      </c>
      <c r="H145" s="376">
        <f t="shared" si="316"/>
        <v>0</v>
      </c>
      <c r="I145" s="376">
        <v>0</v>
      </c>
      <c r="J145" s="530">
        <v>0</v>
      </c>
      <c r="K145" s="530">
        <v>0</v>
      </c>
      <c r="L145" s="440">
        <f t="shared" si="317"/>
        <v>0</v>
      </c>
      <c r="M145" s="42"/>
      <c r="N145" s="1"/>
      <c r="O145" s="73"/>
      <c r="P145" s="1"/>
      <c r="Q145" s="1"/>
      <c r="R145" s="1"/>
      <c r="S145" s="1"/>
      <c r="T145" s="414"/>
      <c r="U145" s="489">
        <f t="shared" si="318"/>
        <v>0</v>
      </c>
      <c r="V145" s="414"/>
      <c r="W145" s="1"/>
      <c r="X145" s="79"/>
      <c r="Y145" s="79"/>
      <c r="Z145" s="79"/>
      <c r="AA145" s="44"/>
    </row>
    <row r="146" spans="1:27" ht="25.5" hidden="1" customHeight="1" x14ac:dyDescent="0.25">
      <c r="B146" s="54"/>
      <c r="C146" s="2"/>
      <c r="D146" s="798" t="s">
        <v>529</v>
      </c>
      <c r="E146" s="798"/>
      <c r="F146" s="376">
        <f t="shared" si="314"/>
        <v>0</v>
      </c>
      <c r="G146" s="376">
        <f t="shared" si="315"/>
        <v>0</v>
      </c>
      <c r="H146" s="376">
        <f t="shared" si="316"/>
        <v>0</v>
      </c>
      <c r="I146" s="376">
        <v>0</v>
      </c>
      <c r="J146" s="530">
        <v>0</v>
      </c>
      <c r="K146" s="530">
        <v>0</v>
      </c>
      <c r="L146" s="440">
        <f t="shared" si="317"/>
        <v>0</v>
      </c>
      <c r="M146" s="42"/>
      <c r="N146" s="1"/>
      <c r="O146" s="73"/>
      <c r="P146" s="1"/>
      <c r="Q146" s="1"/>
      <c r="R146" s="1"/>
      <c r="S146" s="1"/>
      <c r="T146" s="414"/>
      <c r="U146" s="489">
        <f t="shared" si="318"/>
        <v>0</v>
      </c>
      <c r="V146" s="414"/>
      <c r="W146" s="1"/>
      <c r="X146" s="79"/>
      <c r="Y146" s="79"/>
      <c r="Z146" s="79"/>
      <c r="AA146" s="44"/>
    </row>
    <row r="147" spans="1:27" s="41" customFormat="1" ht="27.75" hidden="1" customHeight="1" x14ac:dyDescent="0.25">
      <c r="A147" s="125" t="s">
        <v>233</v>
      </c>
      <c r="B147" s="106" t="s">
        <v>665</v>
      </c>
      <c r="C147" s="853" t="s">
        <v>809</v>
      </c>
      <c r="D147" s="854"/>
      <c r="E147" s="854"/>
      <c r="F147" s="375">
        <f>F148+F149</f>
        <v>0</v>
      </c>
      <c r="G147" s="375">
        <f>G148+G149</f>
        <v>0</v>
      </c>
      <c r="H147" s="375">
        <f>H148+H149</f>
        <v>0</v>
      </c>
      <c r="I147" s="375">
        <v>0</v>
      </c>
      <c r="J147" s="529">
        <v>0</v>
      </c>
      <c r="K147" s="529">
        <v>0</v>
      </c>
      <c r="L147" s="439">
        <f>L148+L149</f>
        <v>0</v>
      </c>
      <c r="M147" s="111">
        <f t="shared" ref="M147:N147" si="319">M148+M149</f>
        <v>0</v>
      </c>
      <c r="N147" s="109">
        <f t="shared" si="319"/>
        <v>0</v>
      </c>
      <c r="O147" s="108">
        <f t="shared" ref="O147:AA147" si="320">O148+O149</f>
        <v>0</v>
      </c>
      <c r="P147" s="109">
        <f t="shared" si="320"/>
        <v>0</v>
      </c>
      <c r="Q147" s="109">
        <f t="shared" si="320"/>
        <v>0</v>
      </c>
      <c r="R147" s="109">
        <f t="shared" si="320"/>
        <v>0</v>
      </c>
      <c r="S147" s="109">
        <f t="shared" si="320"/>
        <v>0</v>
      </c>
      <c r="T147" s="416">
        <f t="shared" ref="T147" si="321">T148+T149</f>
        <v>0</v>
      </c>
      <c r="U147" s="491">
        <f t="shared" si="318"/>
        <v>0</v>
      </c>
      <c r="V147" s="416">
        <f t="shared" si="320"/>
        <v>0</v>
      </c>
      <c r="W147" s="109">
        <f t="shared" si="320"/>
        <v>0</v>
      </c>
      <c r="X147" s="112">
        <f t="shared" si="320"/>
        <v>0</v>
      </c>
      <c r="Y147" s="112">
        <f t="shared" si="320"/>
        <v>0</v>
      </c>
      <c r="Z147" s="112">
        <f t="shared" si="320"/>
        <v>0</v>
      </c>
      <c r="AA147" s="113">
        <f t="shared" si="320"/>
        <v>0</v>
      </c>
    </row>
    <row r="148" spans="1:27" hidden="1" x14ac:dyDescent="0.25">
      <c r="B148" s="54"/>
      <c r="C148" s="2"/>
      <c r="D148" s="801" t="s">
        <v>531</v>
      </c>
      <c r="E148" s="801"/>
      <c r="F148" s="373">
        <f>SUM(N148:Z148)</f>
        <v>0</v>
      </c>
      <c r="G148" s="373">
        <f>SUM(N148:Z148)</f>
        <v>0</v>
      </c>
      <c r="H148" s="373">
        <f>SUM(N148:Z148)</f>
        <v>0</v>
      </c>
      <c r="I148" s="373">
        <v>0</v>
      </c>
      <c r="J148" s="527">
        <v>0</v>
      </c>
      <c r="K148" s="527">
        <v>0</v>
      </c>
      <c r="L148" s="437">
        <f t="shared" ref="L148:L149" si="322">SUM(O148:AA148)</f>
        <v>0</v>
      </c>
      <c r="M148" s="42"/>
      <c r="N148" s="1"/>
      <c r="O148" s="73"/>
      <c r="P148" s="1"/>
      <c r="Q148" s="1"/>
      <c r="R148" s="1"/>
      <c r="S148" s="1"/>
      <c r="T148" s="414"/>
      <c r="U148" s="489">
        <f t="shared" si="318"/>
        <v>0</v>
      </c>
      <c r="V148" s="414"/>
      <c r="W148" s="1"/>
      <c r="X148" s="79"/>
      <c r="Y148" s="79"/>
      <c r="Z148" s="79"/>
      <c r="AA148" s="44"/>
    </row>
    <row r="149" spans="1:27" ht="25.5" hidden="1" customHeight="1" x14ac:dyDescent="0.25">
      <c r="B149" s="54"/>
      <c r="C149" s="2"/>
      <c r="D149" s="798" t="s">
        <v>530</v>
      </c>
      <c r="E149" s="798"/>
      <c r="F149" s="376">
        <f>SUM(N149:Z149)</f>
        <v>0</v>
      </c>
      <c r="G149" s="376">
        <f>SUM(N149:Z149)</f>
        <v>0</v>
      </c>
      <c r="H149" s="376">
        <f>SUM(N149:Z149)</f>
        <v>0</v>
      </c>
      <c r="I149" s="376">
        <v>0</v>
      </c>
      <c r="J149" s="530">
        <v>0</v>
      </c>
      <c r="K149" s="530">
        <v>0</v>
      </c>
      <c r="L149" s="440">
        <f t="shared" si="322"/>
        <v>0</v>
      </c>
      <c r="M149" s="42"/>
      <c r="N149" s="1"/>
      <c r="O149" s="73"/>
      <c r="P149" s="1"/>
      <c r="Q149" s="1"/>
      <c r="R149" s="1"/>
      <c r="S149" s="1"/>
      <c r="T149" s="414"/>
      <c r="U149" s="489">
        <f t="shared" si="318"/>
        <v>0</v>
      </c>
      <c r="V149" s="414"/>
      <c r="W149" s="1"/>
      <c r="X149" s="79"/>
      <c r="Y149" s="79"/>
      <c r="Z149" s="79"/>
      <c r="AA149" s="44"/>
    </row>
    <row r="150" spans="1:27" s="41" customFormat="1" hidden="1" x14ac:dyDescent="0.25">
      <c r="A150" s="125" t="s">
        <v>234</v>
      </c>
      <c r="B150" s="106" t="s">
        <v>667</v>
      </c>
      <c r="C150" s="853" t="s">
        <v>810</v>
      </c>
      <c r="D150" s="854"/>
      <c r="E150" s="854"/>
      <c r="F150" s="375">
        <f>F151+F152+F153+F154+F155+F156+F157+F158+F159+F160+F161</f>
        <v>0</v>
      </c>
      <c r="G150" s="375">
        <f>G151+G152+G153+G154+G155+G156+G157+G158+G159+G160+G161</f>
        <v>0</v>
      </c>
      <c r="H150" s="375">
        <f>H151+H152+H153+H154+H155+H156+H157+H158+H159+H160+H161</f>
        <v>0</v>
      </c>
      <c r="I150" s="375">
        <v>0</v>
      </c>
      <c r="J150" s="529">
        <v>0</v>
      </c>
      <c r="K150" s="529">
        <v>0</v>
      </c>
      <c r="L150" s="439">
        <f>L151+L152+L153+L154+L155+L156+L157+L158+L159+L160+L161</f>
        <v>0</v>
      </c>
      <c r="M150" s="111">
        <f t="shared" ref="M150:N150" si="323">M151+M152+M153+M154+M155+M156+M157+M158+M159+M160+M161</f>
        <v>0</v>
      </c>
      <c r="N150" s="109">
        <f t="shared" si="323"/>
        <v>0</v>
      </c>
      <c r="O150" s="108">
        <f t="shared" ref="O150:AA150" si="324">O151+O152+O153+O154+O155+O156+O157+O158+O159+O160+O161</f>
        <v>0</v>
      </c>
      <c r="P150" s="109">
        <f t="shared" si="324"/>
        <v>0</v>
      </c>
      <c r="Q150" s="109">
        <f t="shared" si="324"/>
        <v>0</v>
      </c>
      <c r="R150" s="109">
        <f t="shared" si="324"/>
        <v>0</v>
      </c>
      <c r="S150" s="109">
        <f t="shared" si="324"/>
        <v>0</v>
      </c>
      <c r="T150" s="416">
        <f t="shared" ref="T150" si="325">T151+T152+T153+T154+T155+T156+T157+T158+T159+T160+T161</f>
        <v>0</v>
      </c>
      <c r="U150" s="491">
        <f t="shared" si="318"/>
        <v>0</v>
      </c>
      <c r="V150" s="416">
        <f t="shared" si="324"/>
        <v>0</v>
      </c>
      <c r="W150" s="109">
        <f t="shared" si="324"/>
        <v>0</v>
      </c>
      <c r="X150" s="112">
        <f t="shared" si="324"/>
        <v>0</v>
      </c>
      <c r="Y150" s="112">
        <f t="shared" si="324"/>
        <v>0</v>
      </c>
      <c r="Z150" s="112">
        <f t="shared" si="324"/>
        <v>0</v>
      </c>
      <c r="AA150" s="113">
        <f t="shared" si="324"/>
        <v>0</v>
      </c>
    </row>
    <row r="151" spans="1:27" hidden="1" x14ac:dyDescent="0.25">
      <c r="B151" s="54"/>
      <c r="C151" s="2"/>
      <c r="D151" s="801" t="s">
        <v>354</v>
      </c>
      <c r="E151" s="801"/>
      <c r="F151" s="373">
        <f t="shared" ref="F151:F164" si="326">SUM(N151:Z151)</f>
        <v>0</v>
      </c>
      <c r="G151" s="373">
        <f t="shared" ref="G151:G164" si="327">SUM(N151:Z151)</f>
        <v>0</v>
      </c>
      <c r="H151" s="373">
        <f t="shared" ref="H151:H164" si="328">SUM(N151:Z151)</f>
        <v>0</v>
      </c>
      <c r="I151" s="373">
        <v>0</v>
      </c>
      <c r="J151" s="527">
        <v>0</v>
      </c>
      <c r="K151" s="527">
        <v>0</v>
      </c>
      <c r="L151" s="437">
        <f t="shared" ref="L151:L164" si="329">SUM(O151:AA151)</f>
        <v>0</v>
      </c>
      <c r="M151" s="42"/>
      <c r="N151" s="1"/>
      <c r="O151" s="73"/>
      <c r="P151" s="1"/>
      <c r="Q151" s="1"/>
      <c r="R151" s="1"/>
      <c r="S151" s="1"/>
      <c r="T151" s="414"/>
      <c r="U151" s="489">
        <f t="shared" si="318"/>
        <v>0</v>
      </c>
      <c r="V151" s="414"/>
      <c r="W151" s="1"/>
      <c r="X151" s="79"/>
      <c r="Y151" s="79"/>
      <c r="Z151" s="79"/>
      <c r="AA151" s="44"/>
    </row>
    <row r="152" spans="1:27" hidden="1" x14ac:dyDescent="0.25">
      <c r="B152" s="54"/>
      <c r="C152" s="2"/>
      <c r="D152" s="801" t="s">
        <v>357</v>
      </c>
      <c r="E152" s="801"/>
      <c r="F152" s="373">
        <f t="shared" si="326"/>
        <v>0</v>
      </c>
      <c r="G152" s="373">
        <f t="shared" si="327"/>
        <v>0</v>
      </c>
      <c r="H152" s="373">
        <f t="shared" si="328"/>
        <v>0</v>
      </c>
      <c r="I152" s="373">
        <v>0</v>
      </c>
      <c r="J152" s="527">
        <v>0</v>
      </c>
      <c r="K152" s="527">
        <v>0</v>
      </c>
      <c r="L152" s="437">
        <f t="shared" si="329"/>
        <v>0</v>
      </c>
      <c r="M152" s="42"/>
      <c r="N152" s="1"/>
      <c r="O152" s="73"/>
      <c r="P152" s="1"/>
      <c r="Q152" s="1"/>
      <c r="R152" s="1"/>
      <c r="S152" s="1"/>
      <c r="T152" s="414"/>
      <c r="U152" s="489">
        <f t="shared" si="318"/>
        <v>0</v>
      </c>
      <c r="V152" s="414"/>
      <c r="W152" s="1"/>
      <c r="X152" s="79"/>
      <c r="Y152" s="79"/>
      <c r="Z152" s="79"/>
      <c r="AA152" s="44"/>
    </row>
    <row r="153" spans="1:27" hidden="1" x14ac:dyDescent="0.25">
      <c r="B153" s="54"/>
      <c r="C153" s="2"/>
      <c r="D153" s="801" t="s">
        <v>358</v>
      </c>
      <c r="E153" s="801"/>
      <c r="F153" s="373">
        <f t="shared" si="326"/>
        <v>0</v>
      </c>
      <c r="G153" s="373">
        <f t="shared" si="327"/>
        <v>0</v>
      </c>
      <c r="H153" s="373">
        <f t="shared" si="328"/>
        <v>0</v>
      </c>
      <c r="I153" s="373">
        <v>0</v>
      </c>
      <c r="J153" s="527">
        <v>0</v>
      </c>
      <c r="K153" s="527">
        <v>0</v>
      </c>
      <c r="L153" s="437">
        <f t="shared" si="329"/>
        <v>0</v>
      </c>
      <c r="M153" s="42"/>
      <c r="N153" s="1"/>
      <c r="O153" s="73"/>
      <c r="P153" s="1"/>
      <c r="Q153" s="1"/>
      <c r="R153" s="1"/>
      <c r="S153" s="1"/>
      <c r="T153" s="414"/>
      <c r="U153" s="489">
        <f t="shared" si="318"/>
        <v>0</v>
      </c>
      <c r="V153" s="414"/>
      <c r="W153" s="1"/>
      <c r="X153" s="79"/>
      <c r="Y153" s="79"/>
      <c r="Z153" s="79"/>
      <c r="AA153" s="44"/>
    </row>
    <row r="154" spans="1:27" hidden="1" x14ac:dyDescent="0.25">
      <c r="B154" s="54"/>
      <c r="C154" s="2"/>
      <c r="D154" s="801" t="s">
        <v>355</v>
      </c>
      <c r="E154" s="801"/>
      <c r="F154" s="373">
        <f t="shared" si="326"/>
        <v>0</v>
      </c>
      <c r="G154" s="373">
        <f t="shared" si="327"/>
        <v>0</v>
      </c>
      <c r="H154" s="373">
        <f t="shared" si="328"/>
        <v>0</v>
      </c>
      <c r="I154" s="373">
        <v>0</v>
      </c>
      <c r="J154" s="527">
        <v>0</v>
      </c>
      <c r="K154" s="527">
        <v>0</v>
      </c>
      <c r="L154" s="437">
        <f t="shared" si="329"/>
        <v>0</v>
      </c>
      <c r="M154" s="42"/>
      <c r="N154" s="1"/>
      <c r="O154" s="73"/>
      <c r="P154" s="1"/>
      <c r="Q154" s="1"/>
      <c r="R154" s="1"/>
      <c r="S154" s="1"/>
      <c r="T154" s="414"/>
      <c r="U154" s="489">
        <f t="shared" si="318"/>
        <v>0</v>
      </c>
      <c r="V154" s="414"/>
      <c r="W154" s="1"/>
      <c r="X154" s="79"/>
      <c r="Y154" s="79"/>
      <c r="Z154" s="79"/>
      <c r="AA154" s="44"/>
    </row>
    <row r="155" spans="1:27" hidden="1" x14ac:dyDescent="0.25">
      <c r="B155" s="54"/>
      <c r="C155" s="2"/>
      <c r="D155" s="801" t="s">
        <v>811</v>
      </c>
      <c r="E155" s="801"/>
      <c r="F155" s="373">
        <f t="shared" si="326"/>
        <v>0</v>
      </c>
      <c r="G155" s="373">
        <f t="shared" si="327"/>
        <v>0</v>
      </c>
      <c r="H155" s="373">
        <f t="shared" si="328"/>
        <v>0</v>
      </c>
      <c r="I155" s="373">
        <v>0</v>
      </c>
      <c r="J155" s="527">
        <v>0</v>
      </c>
      <c r="K155" s="527">
        <v>0</v>
      </c>
      <c r="L155" s="437">
        <f t="shared" si="329"/>
        <v>0</v>
      </c>
      <c r="M155" s="42"/>
      <c r="N155" s="1"/>
      <c r="O155" s="73"/>
      <c r="P155" s="1"/>
      <c r="Q155" s="1"/>
      <c r="R155" s="1"/>
      <c r="S155" s="1"/>
      <c r="T155" s="414"/>
      <c r="U155" s="489">
        <f t="shared" si="318"/>
        <v>0</v>
      </c>
      <c r="V155" s="414"/>
      <c r="W155" s="1"/>
      <c r="X155" s="79"/>
      <c r="Y155" s="79"/>
      <c r="Z155" s="79"/>
      <c r="AA155" s="44"/>
    </row>
    <row r="156" spans="1:27" ht="25.5" hidden="1" customHeight="1" x14ac:dyDescent="0.25">
      <c r="B156" s="54"/>
      <c r="C156" s="2"/>
      <c r="D156" s="798" t="s">
        <v>532</v>
      </c>
      <c r="E156" s="798"/>
      <c r="F156" s="376">
        <f t="shared" si="326"/>
        <v>0</v>
      </c>
      <c r="G156" s="376">
        <f t="shared" si="327"/>
        <v>0</v>
      </c>
      <c r="H156" s="376">
        <f t="shared" si="328"/>
        <v>0</v>
      </c>
      <c r="I156" s="376">
        <v>0</v>
      </c>
      <c r="J156" s="530">
        <v>0</v>
      </c>
      <c r="K156" s="530">
        <v>0</v>
      </c>
      <c r="L156" s="440">
        <f t="shared" si="329"/>
        <v>0</v>
      </c>
      <c r="M156" s="42"/>
      <c r="N156" s="1"/>
      <c r="O156" s="73"/>
      <c r="P156" s="1"/>
      <c r="Q156" s="1"/>
      <c r="R156" s="1"/>
      <c r="S156" s="1"/>
      <c r="T156" s="414"/>
      <c r="U156" s="489">
        <f t="shared" si="318"/>
        <v>0</v>
      </c>
      <c r="V156" s="414"/>
      <c r="W156" s="1"/>
      <c r="X156" s="79"/>
      <c r="Y156" s="79"/>
      <c r="Z156" s="79"/>
      <c r="AA156" s="44"/>
    </row>
    <row r="157" spans="1:27" ht="25.5" hidden="1" customHeight="1" x14ac:dyDescent="0.25">
      <c r="B157" s="54"/>
      <c r="C157" s="2"/>
      <c r="D157" s="798" t="s">
        <v>533</v>
      </c>
      <c r="E157" s="798"/>
      <c r="F157" s="376">
        <f t="shared" si="326"/>
        <v>0</v>
      </c>
      <c r="G157" s="376">
        <f t="shared" si="327"/>
        <v>0</v>
      </c>
      <c r="H157" s="376">
        <f t="shared" si="328"/>
        <v>0</v>
      </c>
      <c r="I157" s="376">
        <v>0</v>
      </c>
      <c r="J157" s="530">
        <v>0</v>
      </c>
      <c r="K157" s="530">
        <v>0</v>
      </c>
      <c r="L157" s="440">
        <f t="shared" si="329"/>
        <v>0</v>
      </c>
      <c r="M157" s="42"/>
      <c r="N157" s="1"/>
      <c r="O157" s="73"/>
      <c r="P157" s="1"/>
      <c r="Q157" s="1"/>
      <c r="R157" s="1"/>
      <c r="S157" s="1"/>
      <c r="T157" s="414"/>
      <c r="U157" s="489">
        <f t="shared" si="318"/>
        <v>0</v>
      </c>
      <c r="V157" s="414"/>
      <c r="W157" s="1"/>
      <c r="X157" s="79"/>
      <c r="Y157" s="79"/>
      <c r="Z157" s="79"/>
      <c r="AA157" s="44"/>
    </row>
    <row r="158" spans="1:27" hidden="1" x14ac:dyDescent="0.25">
      <c r="B158" s="54"/>
      <c r="C158" s="2"/>
      <c r="D158" s="801" t="s">
        <v>364</v>
      </c>
      <c r="E158" s="801"/>
      <c r="F158" s="373">
        <f t="shared" si="326"/>
        <v>0</v>
      </c>
      <c r="G158" s="373">
        <f t="shared" si="327"/>
        <v>0</v>
      </c>
      <c r="H158" s="373">
        <f t="shared" si="328"/>
        <v>0</v>
      </c>
      <c r="I158" s="373">
        <v>0</v>
      </c>
      <c r="J158" s="527">
        <v>0</v>
      </c>
      <c r="K158" s="527">
        <v>0</v>
      </c>
      <c r="L158" s="437">
        <f t="shared" si="329"/>
        <v>0</v>
      </c>
      <c r="M158" s="42"/>
      <c r="N158" s="1"/>
      <c r="O158" s="73"/>
      <c r="P158" s="1"/>
      <c r="Q158" s="1"/>
      <c r="R158" s="1"/>
      <c r="S158" s="1"/>
      <c r="T158" s="414"/>
      <c r="U158" s="489">
        <f t="shared" si="318"/>
        <v>0</v>
      </c>
      <c r="V158" s="414"/>
      <c r="W158" s="1"/>
      <c r="X158" s="79"/>
      <c r="Y158" s="79"/>
      <c r="Z158" s="79"/>
      <c r="AA158" s="44"/>
    </row>
    <row r="159" spans="1:27" hidden="1" x14ac:dyDescent="0.25">
      <c r="B159" s="54"/>
      <c r="C159" s="2"/>
      <c r="D159" s="801" t="s">
        <v>356</v>
      </c>
      <c r="E159" s="801"/>
      <c r="F159" s="373">
        <f t="shared" si="326"/>
        <v>0</v>
      </c>
      <c r="G159" s="373">
        <f t="shared" si="327"/>
        <v>0</v>
      </c>
      <c r="H159" s="373">
        <f t="shared" si="328"/>
        <v>0</v>
      </c>
      <c r="I159" s="373">
        <v>0</v>
      </c>
      <c r="J159" s="527">
        <v>0</v>
      </c>
      <c r="K159" s="527">
        <v>0</v>
      </c>
      <c r="L159" s="437">
        <f t="shared" si="329"/>
        <v>0</v>
      </c>
      <c r="M159" s="42"/>
      <c r="N159" s="1"/>
      <c r="O159" s="73"/>
      <c r="P159" s="1"/>
      <c r="Q159" s="1"/>
      <c r="R159" s="1"/>
      <c r="S159" s="1"/>
      <c r="T159" s="414"/>
      <c r="U159" s="489">
        <f t="shared" si="318"/>
        <v>0</v>
      </c>
      <c r="V159" s="414"/>
      <c r="W159" s="1"/>
      <c r="X159" s="79"/>
      <c r="Y159" s="79"/>
      <c r="Z159" s="79"/>
      <c r="AA159" s="44"/>
    </row>
    <row r="160" spans="1:27" ht="25.5" hidden="1" customHeight="1" x14ac:dyDescent="0.25">
      <c r="B160" s="54"/>
      <c r="C160" s="2"/>
      <c r="D160" s="798" t="s">
        <v>534</v>
      </c>
      <c r="E160" s="798"/>
      <c r="F160" s="376">
        <f t="shared" si="326"/>
        <v>0</v>
      </c>
      <c r="G160" s="376">
        <f t="shared" si="327"/>
        <v>0</v>
      </c>
      <c r="H160" s="376">
        <f t="shared" si="328"/>
        <v>0</v>
      </c>
      <c r="I160" s="376">
        <v>0</v>
      </c>
      <c r="J160" s="530">
        <v>0</v>
      </c>
      <c r="K160" s="530">
        <v>0</v>
      </c>
      <c r="L160" s="440">
        <f t="shared" si="329"/>
        <v>0</v>
      </c>
      <c r="M160" s="42"/>
      <c r="N160" s="1"/>
      <c r="O160" s="73"/>
      <c r="P160" s="1"/>
      <c r="Q160" s="1"/>
      <c r="R160" s="1"/>
      <c r="S160" s="1"/>
      <c r="T160" s="414"/>
      <c r="U160" s="489">
        <f t="shared" si="318"/>
        <v>0</v>
      </c>
      <c r="V160" s="414"/>
      <c r="W160" s="1"/>
      <c r="X160" s="79"/>
      <c r="Y160" s="79"/>
      <c r="Z160" s="79"/>
      <c r="AA160" s="44"/>
    </row>
    <row r="161" spans="1:27" hidden="1" x14ac:dyDescent="0.25">
      <c r="B161" s="54"/>
      <c r="C161" s="2"/>
      <c r="D161" s="801" t="s">
        <v>535</v>
      </c>
      <c r="E161" s="801"/>
      <c r="F161" s="373">
        <f t="shared" si="326"/>
        <v>0</v>
      </c>
      <c r="G161" s="373">
        <f t="shared" si="327"/>
        <v>0</v>
      </c>
      <c r="H161" s="373">
        <f t="shared" si="328"/>
        <v>0</v>
      </c>
      <c r="I161" s="373">
        <v>0</v>
      </c>
      <c r="J161" s="527">
        <v>0</v>
      </c>
      <c r="K161" s="527">
        <v>0</v>
      </c>
      <c r="L161" s="437">
        <f t="shared" si="329"/>
        <v>0</v>
      </c>
      <c r="M161" s="42"/>
      <c r="N161" s="1"/>
      <c r="O161" s="73"/>
      <c r="P161" s="1"/>
      <c r="Q161" s="1"/>
      <c r="R161" s="1"/>
      <c r="S161" s="1"/>
      <c r="T161" s="414"/>
      <c r="U161" s="489">
        <f t="shared" si="318"/>
        <v>0</v>
      </c>
      <c r="V161" s="414"/>
      <c r="W161" s="1"/>
      <c r="X161" s="79"/>
      <c r="Y161" s="79"/>
      <c r="Z161" s="79"/>
      <c r="AA161" s="44"/>
    </row>
    <row r="162" spans="1:27" s="41" customFormat="1" hidden="1" x14ac:dyDescent="0.25">
      <c r="A162" s="125" t="s">
        <v>235</v>
      </c>
      <c r="B162" s="106" t="s">
        <v>666</v>
      </c>
      <c r="C162" s="811" t="s">
        <v>236</v>
      </c>
      <c r="D162" s="812"/>
      <c r="E162" s="812"/>
      <c r="F162" s="377">
        <f t="shared" si="326"/>
        <v>0</v>
      </c>
      <c r="G162" s="377">
        <f t="shared" si="327"/>
        <v>0</v>
      </c>
      <c r="H162" s="377">
        <f t="shared" si="328"/>
        <v>0</v>
      </c>
      <c r="I162" s="377">
        <v>0</v>
      </c>
      <c r="J162" s="531">
        <v>0</v>
      </c>
      <c r="K162" s="531">
        <v>0</v>
      </c>
      <c r="L162" s="441">
        <f t="shared" si="329"/>
        <v>0</v>
      </c>
      <c r="M162" s="111"/>
      <c r="N162" s="109"/>
      <c r="O162" s="108"/>
      <c r="P162" s="109"/>
      <c r="Q162" s="109"/>
      <c r="R162" s="109"/>
      <c r="S162" s="109"/>
      <c r="T162" s="416"/>
      <c r="U162" s="491">
        <f t="shared" si="318"/>
        <v>0</v>
      </c>
      <c r="V162" s="416"/>
      <c r="W162" s="109"/>
      <c r="X162" s="112"/>
      <c r="Y162" s="112"/>
      <c r="Z162" s="112"/>
      <c r="AA162" s="113"/>
    </row>
    <row r="163" spans="1:27" s="41" customFormat="1" hidden="1" x14ac:dyDescent="0.25">
      <c r="A163" s="125" t="s">
        <v>237</v>
      </c>
      <c r="B163" s="106" t="s">
        <v>668</v>
      </c>
      <c r="C163" s="811" t="s">
        <v>238</v>
      </c>
      <c r="D163" s="812"/>
      <c r="E163" s="812"/>
      <c r="F163" s="377">
        <f t="shared" si="326"/>
        <v>0</v>
      </c>
      <c r="G163" s="377">
        <f t="shared" si="327"/>
        <v>0</v>
      </c>
      <c r="H163" s="377">
        <f t="shared" si="328"/>
        <v>0</v>
      </c>
      <c r="I163" s="377">
        <v>0</v>
      </c>
      <c r="J163" s="531">
        <v>0</v>
      </c>
      <c r="K163" s="531">
        <v>0</v>
      </c>
      <c r="L163" s="441">
        <f t="shared" si="329"/>
        <v>0</v>
      </c>
      <c r="M163" s="111"/>
      <c r="N163" s="109"/>
      <c r="O163" s="108"/>
      <c r="P163" s="109"/>
      <c r="Q163" s="109"/>
      <c r="R163" s="109"/>
      <c r="S163" s="109"/>
      <c r="T163" s="416"/>
      <c r="U163" s="491">
        <f t="shared" si="318"/>
        <v>0</v>
      </c>
      <c r="V163" s="416"/>
      <c r="W163" s="109"/>
      <c r="X163" s="112"/>
      <c r="Y163" s="112"/>
      <c r="Z163" s="112"/>
      <c r="AA163" s="113"/>
    </row>
    <row r="164" spans="1:27" s="41" customFormat="1" hidden="1" x14ac:dyDescent="0.25">
      <c r="A164" s="125" t="s">
        <v>239</v>
      </c>
      <c r="B164" s="106" t="s">
        <v>669</v>
      </c>
      <c r="C164" s="811" t="s">
        <v>240</v>
      </c>
      <c r="D164" s="812"/>
      <c r="E164" s="812"/>
      <c r="F164" s="377">
        <f t="shared" si="326"/>
        <v>0</v>
      </c>
      <c r="G164" s="377">
        <f t="shared" si="327"/>
        <v>0</v>
      </c>
      <c r="H164" s="377">
        <f t="shared" si="328"/>
        <v>0</v>
      </c>
      <c r="I164" s="377">
        <v>0</v>
      </c>
      <c r="J164" s="531">
        <v>0</v>
      </c>
      <c r="K164" s="531">
        <v>0</v>
      </c>
      <c r="L164" s="441">
        <f t="shared" si="329"/>
        <v>0</v>
      </c>
      <c r="M164" s="111"/>
      <c r="N164" s="109"/>
      <c r="O164" s="108"/>
      <c r="P164" s="109"/>
      <c r="Q164" s="109"/>
      <c r="R164" s="109"/>
      <c r="S164" s="109"/>
      <c r="T164" s="416"/>
      <c r="U164" s="491">
        <f t="shared" si="318"/>
        <v>0</v>
      </c>
      <c r="V164" s="416"/>
      <c r="W164" s="109"/>
      <c r="X164" s="112"/>
      <c r="Y164" s="112"/>
      <c r="Z164" s="112"/>
      <c r="AA164" s="113"/>
    </row>
    <row r="165" spans="1:27" s="41" customFormat="1" hidden="1" x14ac:dyDescent="0.25">
      <c r="A165" s="125" t="s">
        <v>241</v>
      </c>
      <c r="B165" s="106" t="s">
        <v>670</v>
      </c>
      <c r="C165" s="811" t="s">
        <v>242</v>
      </c>
      <c r="D165" s="812"/>
      <c r="E165" s="812"/>
      <c r="F165" s="377">
        <f>F166+F167+F168+F169+F170+F171+F172+F173+F174+F175</f>
        <v>0</v>
      </c>
      <c r="G165" s="377">
        <f>G166+G167+G168+G169+G170+G171+G172+G173+G174+G175</f>
        <v>0</v>
      </c>
      <c r="H165" s="377">
        <f>H166+H167+H168+H169+H170+H171+H172+H173+H174+H175</f>
        <v>0</v>
      </c>
      <c r="I165" s="377">
        <v>0</v>
      </c>
      <c r="J165" s="531">
        <v>0</v>
      </c>
      <c r="K165" s="531">
        <v>0</v>
      </c>
      <c r="L165" s="441">
        <f>L166+L167+L168+L169+L170+L171+L172+L173+L174+L175</f>
        <v>0</v>
      </c>
      <c r="M165" s="111">
        <f t="shared" ref="M165:N165" si="330">M166+M167+M168+M169+M170+M171+M172+M173+M174+M175</f>
        <v>0</v>
      </c>
      <c r="N165" s="109">
        <f t="shared" si="330"/>
        <v>0</v>
      </c>
      <c r="O165" s="108">
        <f t="shared" ref="O165:AA165" si="331">O166+O167+O168+O169+O170+O171+O172+O173+O174+O175</f>
        <v>0</v>
      </c>
      <c r="P165" s="109">
        <f t="shared" si="331"/>
        <v>0</v>
      </c>
      <c r="Q165" s="109">
        <f t="shared" si="331"/>
        <v>0</v>
      </c>
      <c r="R165" s="109">
        <f t="shared" si="331"/>
        <v>0</v>
      </c>
      <c r="S165" s="109">
        <f t="shared" si="331"/>
        <v>0</v>
      </c>
      <c r="T165" s="416">
        <f t="shared" ref="T165" si="332">T166+T167+T168+T169+T170+T171+T172+T173+T174+T175</f>
        <v>0</v>
      </c>
      <c r="U165" s="491">
        <f t="shared" si="318"/>
        <v>0</v>
      </c>
      <c r="V165" s="416">
        <f t="shared" si="331"/>
        <v>0</v>
      </c>
      <c r="W165" s="109">
        <f t="shared" si="331"/>
        <v>0</v>
      </c>
      <c r="X165" s="112">
        <f t="shared" si="331"/>
        <v>0</v>
      </c>
      <c r="Y165" s="112">
        <f t="shared" si="331"/>
        <v>0</v>
      </c>
      <c r="Z165" s="112">
        <f t="shared" si="331"/>
        <v>0</v>
      </c>
      <c r="AA165" s="113">
        <f t="shared" si="331"/>
        <v>0</v>
      </c>
    </row>
    <row r="166" spans="1:27" hidden="1" x14ac:dyDescent="0.25">
      <c r="B166" s="54"/>
      <c r="C166" s="2"/>
      <c r="D166" s="801" t="s">
        <v>359</v>
      </c>
      <c r="E166" s="801"/>
      <c r="F166" s="373">
        <f t="shared" ref="F166:F176" si="333">SUM(N166:Z166)</f>
        <v>0</v>
      </c>
      <c r="G166" s="373">
        <f t="shared" ref="G166:G176" si="334">SUM(N166:Z166)</f>
        <v>0</v>
      </c>
      <c r="H166" s="373">
        <f t="shared" ref="H166:H176" si="335">SUM(N166:Z166)</f>
        <v>0</v>
      </c>
      <c r="I166" s="373">
        <v>0</v>
      </c>
      <c r="J166" s="527">
        <v>0</v>
      </c>
      <c r="K166" s="527">
        <v>0</v>
      </c>
      <c r="L166" s="437">
        <f t="shared" ref="L166:L176" si="336">SUM(O166:AA166)</f>
        <v>0</v>
      </c>
      <c r="M166" s="42"/>
      <c r="N166" s="1"/>
      <c r="O166" s="73"/>
      <c r="P166" s="1"/>
      <c r="Q166" s="1"/>
      <c r="R166" s="1"/>
      <c r="S166" s="1"/>
      <c r="T166" s="414"/>
      <c r="U166" s="489">
        <f t="shared" si="318"/>
        <v>0</v>
      </c>
      <c r="V166" s="414"/>
      <c r="W166" s="1"/>
      <c r="X166" s="79"/>
      <c r="Y166" s="79"/>
      <c r="Z166" s="79"/>
      <c r="AA166" s="44"/>
    </row>
    <row r="167" spans="1:27" hidden="1" x14ac:dyDescent="0.25">
      <c r="B167" s="54"/>
      <c r="C167" s="2"/>
      <c r="D167" s="801" t="s">
        <v>360</v>
      </c>
      <c r="E167" s="801"/>
      <c r="F167" s="373">
        <f t="shared" si="333"/>
        <v>0</v>
      </c>
      <c r="G167" s="373">
        <f t="shared" si="334"/>
        <v>0</v>
      </c>
      <c r="H167" s="373">
        <f t="shared" si="335"/>
        <v>0</v>
      </c>
      <c r="I167" s="373">
        <v>0</v>
      </c>
      <c r="J167" s="527">
        <v>0</v>
      </c>
      <c r="K167" s="527">
        <v>0</v>
      </c>
      <c r="L167" s="437">
        <f t="shared" si="336"/>
        <v>0</v>
      </c>
      <c r="M167" s="42"/>
      <c r="N167" s="1"/>
      <c r="O167" s="73"/>
      <c r="P167" s="1"/>
      <c r="Q167" s="1"/>
      <c r="R167" s="1"/>
      <c r="S167" s="1"/>
      <c r="T167" s="414"/>
      <c r="U167" s="489">
        <f t="shared" si="318"/>
        <v>0</v>
      </c>
      <c r="V167" s="414"/>
      <c r="W167" s="1"/>
      <c r="X167" s="79"/>
      <c r="Y167" s="79"/>
      <c r="Z167" s="79"/>
      <c r="AA167" s="44"/>
    </row>
    <row r="168" spans="1:27" hidden="1" x14ac:dyDescent="0.25">
      <c r="B168" s="54"/>
      <c r="C168" s="2"/>
      <c r="D168" s="801" t="s">
        <v>361</v>
      </c>
      <c r="E168" s="801"/>
      <c r="F168" s="373">
        <f t="shared" si="333"/>
        <v>0</v>
      </c>
      <c r="G168" s="373">
        <f t="shared" si="334"/>
        <v>0</v>
      </c>
      <c r="H168" s="373">
        <f t="shared" si="335"/>
        <v>0</v>
      </c>
      <c r="I168" s="373">
        <v>0</v>
      </c>
      <c r="J168" s="527">
        <v>0</v>
      </c>
      <c r="K168" s="527">
        <v>0</v>
      </c>
      <c r="L168" s="437">
        <f t="shared" si="336"/>
        <v>0</v>
      </c>
      <c r="M168" s="42"/>
      <c r="N168" s="1"/>
      <c r="O168" s="73"/>
      <c r="P168" s="1"/>
      <c r="Q168" s="1"/>
      <c r="R168" s="1"/>
      <c r="S168" s="1"/>
      <c r="T168" s="414"/>
      <c r="U168" s="489">
        <f t="shared" si="318"/>
        <v>0</v>
      </c>
      <c r="V168" s="414"/>
      <c r="W168" s="1"/>
      <c r="X168" s="79"/>
      <c r="Y168" s="79"/>
      <c r="Z168" s="79"/>
      <c r="AA168" s="44"/>
    </row>
    <row r="169" spans="1:27" hidden="1" x14ac:dyDescent="0.25">
      <c r="B169" s="54"/>
      <c r="C169" s="2"/>
      <c r="D169" s="801" t="s">
        <v>362</v>
      </c>
      <c r="E169" s="801"/>
      <c r="F169" s="373">
        <f t="shared" si="333"/>
        <v>0</v>
      </c>
      <c r="G169" s="373">
        <f t="shared" si="334"/>
        <v>0</v>
      </c>
      <c r="H169" s="373">
        <f t="shared" si="335"/>
        <v>0</v>
      </c>
      <c r="I169" s="373">
        <v>0</v>
      </c>
      <c r="J169" s="527">
        <v>0</v>
      </c>
      <c r="K169" s="527">
        <v>0</v>
      </c>
      <c r="L169" s="437">
        <f t="shared" si="336"/>
        <v>0</v>
      </c>
      <c r="M169" s="42"/>
      <c r="N169" s="1"/>
      <c r="O169" s="73"/>
      <c r="P169" s="1"/>
      <c r="Q169" s="1"/>
      <c r="R169" s="1"/>
      <c r="S169" s="1"/>
      <c r="T169" s="414"/>
      <c r="U169" s="489">
        <f t="shared" si="318"/>
        <v>0</v>
      </c>
      <c r="V169" s="414"/>
      <c r="W169" s="1"/>
      <c r="X169" s="79"/>
      <c r="Y169" s="79"/>
      <c r="Z169" s="79"/>
      <c r="AA169" s="44"/>
    </row>
    <row r="170" spans="1:27" hidden="1" x14ac:dyDescent="0.25">
      <c r="B170" s="54"/>
      <c r="C170" s="2"/>
      <c r="D170" s="801" t="s">
        <v>363</v>
      </c>
      <c r="E170" s="801"/>
      <c r="F170" s="373">
        <f t="shared" si="333"/>
        <v>0</v>
      </c>
      <c r="G170" s="373">
        <f t="shared" si="334"/>
        <v>0</v>
      </c>
      <c r="H170" s="373">
        <f t="shared" si="335"/>
        <v>0</v>
      </c>
      <c r="I170" s="373">
        <v>0</v>
      </c>
      <c r="J170" s="527">
        <v>0</v>
      </c>
      <c r="K170" s="527">
        <v>0</v>
      </c>
      <c r="L170" s="437">
        <f t="shared" si="336"/>
        <v>0</v>
      </c>
      <c r="M170" s="42"/>
      <c r="N170" s="1"/>
      <c r="O170" s="73"/>
      <c r="P170" s="1"/>
      <c r="Q170" s="1"/>
      <c r="R170" s="1"/>
      <c r="S170" s="1"/>
      <c r="T170" s="414"/>
      <c r="U170" s="489">
        <f t="shared" si="318"/>
        <v>0</v>
      </c>
      <c r="V170" s="414"/>
      <c r="W170" s="1"/>
      <c r="X170" s="79"/>
      <c r="Y170" s="79"/>
      <c r="Z170" s="79"/>
      <c r="AA170" s="44"/>
    </row>
    <row r="171" spans="1:27" ht="25.5" hidden="1" customHeight="1" x14ac:dyDescent="0.25">
      <c r="B171" s="54"/>
      <c r="C171" s="2"/>
      <c r="D171" s="798" t="s">
        <v>536</v>
      </c>
      <c r="E171" s="798"/>
      <c r="F171" s="376">
        <f t="shared" si="333"/>
        <v>0</v>
      </c>
      <c r="G171" s="376">
        <f t="shared" si="334"/>
        <v>0</v>
      </c>
      <c r="H171" s="376">
        <f t="shared" si="335"/>
        <v>0</v>
      </c>
      <c r="I171" s="376">
        <v>0</v>
      </c>
      <c r="J171" s="530">
        <v>0</v>
      </c>
      <c r="K171" s="530">
        <v>0</v>
      </c>
      <c r="L171" s="440">
        <f t="shared" si="336"/>
        <v>0</v>
      </c>
      <c r="M171" s="42"/>
      <c r="N171" s="1"/>
      <c r="O171" s="73"/>
      <c r="P171" s="1"/>
      <c r="Q171" s="1"/>
      <c r="R171" s="1"/>
      <c r="S171" s="1"/>
      <c r="T171" s="414"/>
      <c r="U171" s="489">
        <f t="shared" si="318"/>
        <v>0</v>
      </c>
      <c r="V171" s="414"/>
      <c r="W171" s="1"/>
      <c r="X171" s="79"/>
      <c r="Y171" s="79"/>
      <c r="Z171" s="79"/>
      <c r="AA171" s="44"/>
    </row>
    <row r="172" spans="1:27" ht="25.5" hidden="1" customHeight="1" x14ac:dyDescent="0.25">
      <c r="B172" s="54"/>
      <c r="C172" s="2"/>
      <c r="D172" s="798" t="s">
        <v>539</v>
      </c>
      <c r="E172" s="798"/>
      <c r="F172" s="376">
        <f t="shared" si="333"/>
        <v>0</v>
      </c>
      <c r="G172" s="376">
        <f t="shared" si="334"/>
        <v>0</v>
      </c>
      <c r="H172" s="376">
        <f t="shared" si="335"/>
        <v>0</v>
      </c>
      <c r="I172" s="376">
        <v>0</v>
      </c>
      <c r="J172" s="530">
        <v>0</v>
      </c>
      <c r="K172" s="530">
        <v>0</v>
      </c>
      <c r="L172" s="440">
        <f t="shared" si="336"/>
        <v>0</v>
      </c>
      <c r="M172" s="42"/>
      <c r="N172" s="1"/>
      <c r="O172" s="73"/>
      <c r="P172" s="1"/>
      <c r="Q172" s="1"/>
      <c r="R172" s="1"/>
      <c r="S172" s="1"/>
      <c r="T172" s="414"/>
      <c r="U172" s="489">
        <f t="shared" si="318"/>
        <v>0</v>
      </c>
      <c r="V172" s="414"/>
      <c r="W172" s="1"/>
      <c r="X172" s="79"/>
      <c r="Y172" s="79"/>
      <c r="Z172" s="79"/>
      <c r="AA172" s="44"/>
    </row>
    <row r="173" spans="1:27" hidden="1" x14ac:dyDescent="0.25">
      <c r="B173" s="54"/>
      <c r="C173" s="2"/>
      <c r="D173" s="801" t="s">
        <v>365</v>
      </c>
      <c r="E173" s="801"/>
      <c r="F173" s="373">
        <f t="shared" si="333"/>
        <v>0</v>
      </c>
      <c r="G173" s="373">
        <f t="shared" si="334"/>
        <v>0</v>
      </c>
      <c r="H173" s="373">
        <f t="shared" si="335"/>
        <v>0</v>
      </c>
      <c r="I173" s="373">
        <v>0</v>
      </c>
      <c r="J173" s="527">
        <v>0</v>
      </c>
      <c r="K173" s="527">
        <v>0</v>
      </c>
      <c r="L173" s="437">
        <f t="shared" si="336"/>
        <v>0</v>
      </c>
      <c r="M173" s="42"/>
      <c r="N173" s="1"/>
      <c r="O173" s="73"/>
      <c r="P173" s="1"/>
      <c r="Q173" s="1"/>
      <c r="R173" s="1"/>
      <c r="S173" s="1"/>
      <c r="T173" s="414"/>
      <c r="U173" s="489">
        <f t="shared" si="318"/>
        <v>0</v>
      </c>
      <c r="V173" s="414"/>
      <c r="W173" s="1"/>
      <c r="X173" s="79"/>
      <c r="Y173" s="79"/>
      <c r="Z173" s="79"/>
      <c r="AA173" s="44"/>
    </row>
    <row r="174" spans="1:27" ht="25.5" hidden="1" customHeight="1" x14ac:dyDescent="0.25">
      <c r="B174" s="54"/>
      <c r="C174" s="2"/>
      <c r="D174" s="798" t="s">
        <v>542</v>
      </c>
      <c r="E174" s="798"/>
      <c r="F174" s="376">
        <f t="shared" si="333"/>
        <v>0</v>
      </c>
      <c r="G174" s="376">
        <f t="shared" si="334"/>
        <v>0</v>
      </c>
      <c r="H174" s="376">
        <f t="shared" si="335"/>
        <v>0</v>
      </c>
      <c r="I174" s="376">
        <v>0</v>
      </c>
      <c r="J174" s="530">
        <v>0</v>
      </c>
      <c r="K174" s="530">
        <v>0</v>
      </c>
      <c r="L174" s="440">
        <f t="shared" si="336"/>
        <v>0</v>
      </c>
      <c r="M174" s="42"/>
      <c r="N174" s="1"/>
      <c r="O174" s="73"/>
      <c r="P174" s="1"/>
      <c r="Q174" s="1"/>
      <c r="R174" s="1"/>
      <c r="S174" s="1"/>
      <c r="T174" s="414"/>
      <c r="U174" s="489">
        <f t="shared" si="318"/>
        <v>0</v>
      </c>
      <c r="V174" s="414"/>
      <c r="W174" s="1"/>
      <c r="X174" s="79"/>
      <c r="Y174" s="79"/>
      <c r="Z174" s="79"/>
      <c r="AA174" s="44"/>
    </row>
    <row r="175" spans="1:27" hidden="1" x14ac:dyDescent="0.25">
      <c r="B175" s="54"/>
      <c r="C175" s="2"/>
      <c r="D175" s="801" t="s">
        <v>543</v>
      </c>
      <c r="E175" s="801"/>
      <c r="F175" s="373">
        <f t="shared" si="333"/>
        <v>0</v>
      </c>
      <c r="G175" s="373">
        <f t="shared" si="334"/>
        <v>0</v>
      </c>
      <c r="H175" s="373">
        <f t="shared" si="335"/>
        <v>0</v>
      </c>
      <c r="I175" s="373">
        <v>0</v>
      </c>
      <c r="J175" s="527">
        <v>0</v>
      </c>
      <c r="K175" s="527">
        <v>0</v>
      </c>
      <c r="L175" s="437">
        <f t="shared" si="336"/>
        <v>0</v>
      </c>
      <c r="M175" s="42"/>
      <c r="N175" s="1"/>
      <c r="O175" s="73"/>
      <c r="P175" s="1"/>
      <c r="Q175" s="1"/>
      <c r="R175" s="1"/>
      <c r="S175" s="1"/>
      <c r="T175" s="414"/>
      <c r="U175" s="489">
        <f t="shared" si="318"/>
        <v>0</v>
      </c>
      <c r="V175" s="414"/>
      <c r="W175" s="1"/>
      <c r="X175" s="79"/>
      <c r="Y175" s="79"/>
      <c r="Z175" s="79"/>
      <c r="AA175" s="44"/>
    </row>
    <row r="176" spans="1:27" s="41" customFormat="1" ht="15.75" hidden="1" thickBot="1" x14ac:dyDescent="0.3">
      <c r="A176" s="125" t="s">
        <v>243</v>
      </c>
      <c r="B176" s="134" t="s">
        <v>671</v>
      </c>
      <c r="C176" s="851" t="s">
        <v>244</v>
      </c>
      <c r="D176" s="852"/>
      <c r="E176" s="852"/>
      <c r="F176" s="378">
        <f t="shared" si="333"/>
        <v>0</v>
      </c>
      <c r="G176" s="378">
        <f t="shared" si="334"/>
        <v>0</v>
      </c>
      <c r="H176" s="378">
        <f t="shared" si="335"/>
        <v>0</v>
      </c>
      <c r="I176" s="378">
        <v>0</v>
      </c>
      <c r="J176" s="532">
        <v>0</v>
      </c>
      <c r="K176" s="532">
        <v>0</v>
      </c>
      <c r="L176" s="442">
        <f t="shared" si="336"/>
        <v>0</v>
      </c>
      <c r="M176" s="111"/>
      <c r="N176" s="109"/>
      <c r="O176" s="108"/>
      <c r="P176" s="109"/>
      <c r="Q176" s="109"/>
      <c r="R176" s="109"/>
      <c r="S176" s="109"/>
      <c r="T176" s="416"/>
      <c r="U176" s="491">
        <f t="shared" si="318"/>
        <v>0</v>
      </c>
      <c r="V176" s="416"/>
      <c r="W176" s="109"/>
      <c r="X176" s="112"/>
      <c r="Y176" s="112"/>
      <c r="Z176" s="112"/>
      <c r="AA176" s="113"/>
    </row>
    <row r="177" spans="1:27" ht="15.75" thickBot="1" x14ac:dyDescent="0.3">
      <c r="B177" s="98" t="s">
        <v>245</v>
      </c>
      <c r="C177" s="807" t="s">
        <v>246</v>
      </c>
      <c r="D177" s="808"/>
      <c r="E177" s="808"/>
      <c r="F177" s="369">
        <f>F178+F179+F182+F183+F184+F185+F186</f>
        <v>127000</v>
      </c>
      <c r="G177" s="369">
        <f>G178+G179+G182+G183+G184+G185+G186</f>
        <v>127000</v>
      </c>
      <c r="H177" s="369">
        <f>H178+H179+H182+H183+H184+H185+H186</f>
        <v>127000</v>
      </c>
      <c r="I177" s="369">
        <v>127000</v>
      </c>
      <c r="J177" s="523">
        <f>J178+J179+J182+J183+J184+J185+J186</f>
        <v>202358</v>
      </c>
      <c r="K177" s="523">
        <f t="shared" ref="K177:N177" si="337">K178+K179+K182+K183+K184+K185+K186</f>
        <v>624147</v>
      </c>
      <c r="L177" s="431">
        <f>L178+L179+L182+L183+L184+L185+L186</f>
        <v>624147</v>
      </c>
      <c r="M177" s="87">
        <f t="shared" si="337"/>
        <v>624147</v>
      </c>
      <c r="N177" s="85">
        <f t="shared" si="337"/>
        <v>0</v>
      </c>
      <c r="O177" s="84">
        <f t="shared" ref="O177:AA177" si="338">O178+O179+O182+O183+O184+O185+O186</f>
        <v>0</v>
      </c>
      <c r="P177" s="85">
        <f t="shared" si="338"/>
        <v>0</v>
      </c>
      <c r="Q177" s="85">
        <f t="shared" si="338"/>
        <v>0</v>
      </c>
      <c r="R177" s="85">
        <f t="shared" si="338"/>
        <v>0</v>
      </c>
      <c r="S177" s="85">
        <f t="shared" si="338"/>
        <v>0</v>
      </c>
      <c r="T177" s="409">
        <f t="shared" ref="T177" si="339">T178+T179+T182+T183+T184+T185+T186</f>
        <v>0</v>
      </c>
      <c r="U177" s="484">
        <f t="shared" si="318"/>
        <v>0</v>
      </c>
      <c r="V177" s="409">
        <f t="shared" si="338"/>
        <v>0</v>
      </c>
      <c r="W177" s="85">
        <f t="shared" si="338"/>
        <v>89415</v>
      </c>
      <c r="X177" s="88">
        <f t="shared" si="338"/>
        <v>0</v>
      </c>
      <c r="Y177" s="88">
        <f t="shared" si="338"/>
        <v>12719</v>
      </c>
      <c r="Z177" s="88">
        <f t="shared" si="338"/>
        <v>131950</v>
      </c>
      <c r="AA177" s="89">
        <f t="shared" si="338"/>
        <v>390063</v>
      </c>
    </row>
    <row r="178" spans="1:27" s="18" customFormat="1" hidden="1" x14ac:dyDescent="0.25">
      <c r="A178" s="125" t="s">
        <v>247</v>
      </c>
      <c r="B178" s="114" t="s">
        <v>672</v>
      </c>
      <c r="C178" s="834" t="s">
        <v>248</v>
      </c>
      <c r="D178" s="835"/>
      <c r="E178" s="835"/>
      <c r="F178" s="364">
        <f>SUM(N178:Z178)</f>
        <v>0</v>
      </c>
      <c r="G178" s="364">
        <f>SUM(N178:Z178)</f>
        <v>0</v>
      </c>
      <c r="H178" s="364">
        <f>SUM(N178:Z178)</f>
        <v>0</v>
      </c>
      <c r="I178" s="364">
        <v>0</v>
      </c>
      <c r="J178" s="518">
        <v>0</v>
      </c>
      <c r="K178" s="518">
        <v>0</v>
      </c>
      <c r="L178" s="426">
        <f t="shared" ref="L178" si="340">SUM(O178:AA178)</f>
        <v>0</v>
      </c>
      <c r="M178" s="95"/>
      <c r="N178" s="93"/>
      <c r="O178" s="92"/>
      <c r="P178" s="93"/>
      <c r="Q178" s="93"/>
      <c r="R178" s="93"/>
      <c r="S178" s="93"/>
      <c r="T178" s="412"/>
      <c r="U178" s="487">
        <f t="shared" si="318"/>
        <v>0</v>
      </c>
      <c r="V178" s="412"/>
      <c r="W178" s="93"/>
      <c r="X178" s="96"/>
      <c r="Y178" s="96"/>
      <c r="Z178" s="96"/>
      <c r="AA178" s="97"/>
    </row>
    <row r="179" spans="1:27" s="18" customFormat="1" hidden="1" x14ac:dyDescent="0.25">
      <c r="A179" s="125" t="s">
        <v>249</v>
      </c>
      <c r="B179" s="90" t="s">
        <v>673</v>
      </c>
      <c r="C179" s="803" t="s">
        <v>250</v>
      </c>
      <c r="D179" s="804"/>
      <c r="E179" s="804"/>
      <c r="F179" s="366">
        <f>F180+F181</f>
        <v>0</v>
      </c>
      <c r="G179" s="366">
        <f>G180+G181</f>
        <v>0</v>
      </c>
      <c r="H179" s="366">
        <f>H180+H181</f>
        <v>0</v>
      </c>
      <c r="I179" s="366">
        <v>0</v>
      </c>
      <c r="J179" s="520">
        <v>0</v>
      </c>
      <c r="K179" s="520">
        <v>0</v>
      </c>
      <c r="L179" s="428">
        <f>L180+L181</f>
        <v>0</v>
      </c>
      <c r="M179" s="95">
        <f t="shared" ref="M179:N179" si="341">M180+M181</f>
        <v>0</v>
      </c>
      <c r="N179" s="93">
        <f t="shared" si="341"/>
        <v>0</v>
      </c>
      <c r="O179" s="92">
        <f t="shared" ref="O179:AA179" si="342">O180+O181</f>
        <v>0</v>
      </c>
      <c r="P179" s="93">
        <f t="shared" si="342"/>
        <v>0</v>
      </c>
      <c r="Q179" s="93">
        <f t="shared" si="342"/>
        <v>0</v>
      </c>
      <c r="R179" s="93">
        <f t="shared" si="342"/>
        <v>0</v>
      </c>
      <c r="S179" s="93">
        <f t="shared" si="342"/>
        <v>0</v>
      </c>
      <c r="T179" s="412">
        <f t="shared" ref="T179" si="343">T180+T181</f>
        <v>0</v>
      </c>
      <c r="U179" s="487">
        <f t="shared" si="318"/>
        <v>0</v>
      </c>
      <c r="V179" s="412">
        <f t="shared" si="342"/>
        <v>0</v>
      </c>
      <c r="W179" s="93">
        <f t="shared" si="342"/>
        <v>0</v>
      </c>
      <c r="X179" s="96">
        <f t="shared" si="342"/>
        <v>0</v>
      </c>
      <c r="Y179" s="96">
        <f t="shared" si="342"/>
        <v>0</v>
      </c>
      <c r="Z179" s="96">
        <f t="shared" si="342"/>
        <v>0</v>
      </c>
      <c r="AA179" s="97">
        <f t="shared" si="342"/>
        <v>0</v>
      </c>
    </row>
    <row r="180" spans="1:27" hidden="1" x14ac:dyDescent="0.25">
      <c r="B180" s="54"/>
      <c r="C180" s="2"/>
      <c r="D180" s="801" t="s">
        <v>250</v>
      </c>
      <c r="E180" s="801"/>
      <c r="F180" s="373">
        <f>SUM(N180:Z180)</f>
        <v>0</v>
      </c>
      <c r="G180" s="373">
        <f>SUM(N180:Z180)</f>
        <v>0</v>
      </c>
      <c r="H180" s="373">
        <f t="shared" ref="H180:H182" si="344">SUM(N180:Z180)</f>
        <v>0</v>
      </c>
      <c r="I180" s="373">
        <v>0</v>
      </c>
      <c r="J180" s="527">
        <v>0</v>
      </c>
      <c r="K180" s="527">
        <v>0</v>
      </c>
      <c r="L180" s="437">
        <f t="shared" ref="L180:L182" si="345">SUM(O180:AA180)</f>
        <v>0</v>
      </c>
      <c r="M180" s="42"/>
      <c r="N180" s="1"/>
      <c r="O180" s="73"/>
      <c r="P180" s="1"/>
      <c r="Q180" s="1"/>
      <c r="R180" s="1"/>
      <c r="S180" s="1"/>
      <c r="T180" s="414"/>
      <c r="U180" s="489">
        <f t="shared" si="318"/>
        <v>0</v>
      </c>
      <c r="V180" s="414"/>
      <c r="W180" s="1"/>
      <c r="X180" s="79"/>
      <c r="Y180" s="79"/>
      <c r="Z180" s="79"/>
      <c r="AA180" s="44"/>
    </row>
    <row r="181" spans="1:27" hidden="1" x14ac:dyDescent="0.25">
      <c r="B181" s="54"/>
      <c r="C181" s="2"/>
      <c r="D181" s="801" t="s">
        <v>349</v>
      </c>
      <c r="E181" s="801"/>
      <c r="F181" s="373">
        <f>SUM(N181:Z181)</f>
        <v>0</v>
      </c>
      <c r="G181" s="373">
        <f>SUM(N181:Z181)</f>
        <v>0</v>
      </c>
      <c r="H181" s="373">
        <f t="shared" si="344"/>
        <v>0</v>
      </c>
      <c r="I181" s="373">
        <v>0</v>
      </c>
      <c r="J181" s="527">
        <v>0</v>
      </c>
      <c r="K181" s="527">
        <v>0</v>
      </c>
      <c r="L181" s="437">
        <f t="shared" si="345"/>
        <v>0</v>
      </c>
      <c r="M181" s="42"/>
      <c r="N181" s="1"/>
      <c r="O181" s="73"/>
      <c r="P181" s="1"/>
      <c r="Q181" s="1"/>
      <c r="R181" s="1"/>
      <c r="S181" s="1"/>
      <c r="T181" s="414"/>
      <c r="U181" s="489">
        <f t="shared" si="318"/>
        <v>0</v>
      </c>
      <c r="V181" s="414"/>
      <c r="W181" s="1"/>
      <c r="X181" s="79"/>
      <c r="Y181" s="79"/>
      <c r="Z181" s="79"/>
      <c r="AA181" s="44"/>
    </row>
    <row r="182" spans="1:27" s="18" customFormat="1" hidden="1" x14ac:dyDescent="0.25">
      <c r="A182" s="125" t="s">
        <v>251</v>
      </c>
      <c r="B182" s="90" t="s">
        <v>674</v>
      </c>
      <c r="C182" s="803" t="s">
        <v>252</v>
      </c>
      <c r="D182" s="804"/>
      <c r="E182" s="804"/>
      <c r="F182" s="366">
        <f>SUM(N182:Z182)</f>
        <v>0</v>
      </c>
      <c r="G182" s="366">
        <f>SUM(N182:Z182)</f>
        <v>0</v>
      </c>
      <c r="H182" s="366">
        <f t="shared" si="344"/>
        <v>0</v>
      </c>
      <c r="I182" s="366">
        <v>0</v>
      </c>
      <c r="J182" s="520">
        <v>0</v>
      </c>
      <c r="K182" s="520">
        <v>0</v>
      </c>
      <c r="L182" s="428">
        <f t="shared" si="345"/>
        <v>0</v>
      </c>
      <c r="M182" s="95"/>
      <c r="N182" s="93"/>
      <c r="O182" s="92"/>
      <c r="P182" s="93"/>
      <c r="Q182" s="93"/>
      <c r="R182" s="93"/>
      <c r="S182" s="93"/>
      <c r="T182" s="412"/>
      <c r="U182" s="487">
        <f t="shared" si="318"/>
        <v>0</v>
      </c>
      <c r="V182" s="412"/>
      <c r="W182" s="93"/>
      <c r="X182" s="96"/>
      <c r="Y182" s="96"/>
      <c r="Z182" s="96"/>
      <c r="AA182" s="97"/>
    </row>
    <row r="183" spans="1:27" s="18" customFormat="1" x14ac:dyDescent="0.25">
      <c r="A183" s="125" t="s">
        <v>253</v>
      </c>
      <c r="B183" s="90" t="s">
        <v>675</v>
      </c>
      <c r="C183" s="803" t="s">
        <v>254</v>
      </c>
      <c r="D183" s="804"/>
      <c r="E183" s="804"/>
      <c r="F183" s="366">
        <v>100000</v>
      </c>
      <c r="G183" s="366">
        <v>100000</v>
      </c>
      <c r="H183" s="366">
        <v>100000</v>
      </c>
      <c r="I183" s="366">
        <v>100000</v>
      </c>
      <c r="J183" s="520">
        <v>159434</v>
      </c>
      <c r="K183" s="520">
        <f>'096015'!K153</f>
        <v>491453</v>
      </c>
      <c r="L183" s="428">
        <f t="shared" ref="L183:L186" si="346">SUM(U183:AA183)</f>
        <v>491453</v>
      </c>
      <c r="M183" s="95">
        <f>L183</f>
        <v>491453</v>
      </c>
      <c r="N183" s="93"/>
      <c r="O183" s="92">
        <f>'096015'!M153</f>
        <v>0</v>
      </c>
      <c r="P183" s="93">
        <f>'096015'!N153</f>
        <v>0</v>
      </c>
      <c r="Q183" s="93">
        <f>'096015'!O153</f>
        <v>0</v>
      </c>
      <c r="R183" s="93">
        <f>'096015'!P153</f>
        <v>0</v>
      </c>
      <c r="S183" s="93">
        <f>'096015'!Q153</f>
        <v>0</v>
      </c>
      <c r="T183" s="412">
        <f>'096015'!R153</f>
        <v>0</v>
      </c>
      <c r="U183" s="487">
        <f t="shared" si="318"/>
        <v>0</v>
      </c>
      <c r="V183" s="412">
        <f>'096015'!T153</f>
        <v>0</v>
      </c>
      <c r="W183" s="93">
        <f>'096015'!U153</f>
        <v>70405</v>
      </c>
      <c r="X183" s="96">
        <f>'096015'!V153</f>
        <v>0</v>
      </c>
      <c r="Y183" s="96">
        <f>'096015'!W153</f>
        <v>10015</v>
      </c>
      <c r="Z183" s="96">
        <f>'096015'!X153</f>
        <v>103897</v>
      </c>
      <c r="AA183" s="97">
        <f>'096015'!Y153</f>
        <v>307136</v>
      </c>
    </row>
    <row r="184" spans="1:27" s="18" customFormat="1" hidden="1" x14ac:dyDescent="0.25">
      <c r="A184" s="125" t="s">
        <v>255</v>
      </c>
      <c r="B184" s="90" t="s">
        <v>676</v>
      </c>
      <c r="C184" s="803" t="s">
        <v>256</v>
      </c>
      <c r="D184" s="804"/>
      <c r="E184" s="804"/>
      <c r="F184" s="366">
        <v>0</v>
      </c>
      <c r="G184" s="366">
        <v>0</v>
      </c>
      <c r="H184" s="366">
        <v>0</v>
      </c>
      <c r="I184" s="366">
        <v>0</v>
      </c>
      <c r="J184" s="520">
        <v>0</v>
      </c>
      <c r="K184" s="520">
        <v>0</v>
      </c>
      <c r="L184" s="428">
        <f t="shared" si="346"/>
        <v>0</v>
      </c>
      <c r="M184" s="95"/>
      <c r="N184" s="93"/>
      <c r="O184" s="92"/>
      <c r="P184" s="93"/>
      <c r="Q184" s="93"/>
      <c r="R184" s="93"/>
      <c r="S184" s="93"/>
      <c r="T184" s="412"/>
      <c r="U184" s="487">
        <f t="shared" si="318"/>
        <v>0</v>
      </c>
      <c r="V184" s="412"/>
      <c r="W184" s="93"/>
      <c r="X184" s="96"/>
      <c r="Y184" s="96"/>
      <c r="Z184" s="96"/>
      <c r="AA184" s="97"/>
    </row>
    <row r="185" spans="1:27" s="18" customFormat="1" hidden="1" x14ac:dyDescent="0.25">
      <c r="A185" s="125" t="s">
        <v>257</v>
      </c>
      <c r="B185" s="90" t="s">
        <v>677</v>
      </c>
      <c r="C185" s="803" t="s">
        <v>258</v>
      </c>
      <c r="D185" s="804"/>
      <c r="E185" s="804"/>
      <c r="F185" s="366">
        <v>0</v>
      </c>
      <c r="G185" s="366">
        <v>0</v>
      </c>
      <c r="H185" s="366">
        <v>0</v>
      </c>
      <c r="I185" s="366">
        <v>0</v>
      </c>
      <c r="J185" s="520">
        <v>0</v>
      </c>
      <c r="K185" s="520">
        <v>0</v>
      </c>
      <c r="L185" s="428">
        <f t="shared" si="346"/>
        <v>0</v>
      </c>
      <c r="M185" s="95"/>
      <c r="N185" s="93"/>
      <c r="O185" s="92"/>
      <c r="P185" s="93"/>
      <c r="Q185" s="93"/>
      <c r="R185" s="93"/>
      <c r="S185" s="93"/>
      <c r="T185" s="412"/>
      <c r="U185" s="487">
        <f t="shared" si="318"/>
        <v>0</v>
      </c>
      <c r="V185" s="412"/>
      <c r="W185" s="93"/>
      <c r="X185" s="96"/>
      <c r="Y185" s="96"/>
      <c r="Z185" s="96"/>
      <c r="AA185" s="97"/>
    </row>
    <row r="186" spans="1:27" s="18" customFormat="1" ht="15.75" thickBot="1" x14ac:dyDescent="0.3">
      <c r="A186" s="125" t="s">
        <v>259</v>
      </c>
      <c r="B186" s="124" t="s">
        <v>678</v>
      </c>
      <c r="C186" s="847" t="s">
        <v>260</v>
      </c>
      <c r="D186" s="848"/>
      <c r="E186" s="848"/>
      <c r="F186" s="379">
        <v>27000</v>
      </c>
      <c r="G186" s="379">
        <v>27000</v>
      </c>
      <c r="H186" s="379">
        <v>27000</v>
      </c>
      <c r="I186" s="379">
        <v>27000</v>
      </c>
      <c r="J186" s="533">
        <v>42924</v>
      </c>
      <c r="K186" s="533">
        <f>'096015'!K156</f>
        <v>132694</v>
      </c>
      <c r="L186" s="443">
        <f t="shared" si="346"/>
        <v>132694</v>
      </c>
      <c r="M186" s="95">
        <f>L186</f>
        <v>132694</v>
      </c>
      <c r="N186" s="93"/>
      <c r="O186" s="92">
        <f>'096015'!M156</f>
        <v>0</v>
      </c>
      <c r="P186" s="93">
        <f>'096015'!N156</f>
        <v>0</v>
      </c>
      <c r="Q186" s="93">
        <f>'096015'!O156</f>
        <v>0</v>
      </c>
      <c r="R186" s="93">
        <f>'096015'!P156</f>
        <v>0</v>
      </c>
      <c r="S186" s="93">
        <f>'096015'!Q156</f>
        <v>0</v>
      </c>
      <c r="T186" s="412">
        <f>'096015'!R156</f>
        <v>0</v>
      </c>
      <c r="U186" s="487">
        <f t="shared" si="318"/>
        <v>0</v>
      </c>
      <c r="V186" s="412">
        <f>'096015'!T156</f>
        <v>0</v>
      </c>
      <c r="W186" s="93">
        <f>'096015'!U156</f>
        <v>19010</v>
      </c>
      <c r="X186" s="96">
        <f>'096015'!V156</f>
        <v>0</v>
      </c>
      <c r="Y186" s="96">
        <f>'096015'!W156</f>
        <v>2704</v>
      </c>
      <c r="Z186" s="96">
        <f>'096015'!X156</f>
        <v>28053</v>
      </c>
      <c r="AA186" s="97">
        <f>'096015'!Y156</f>
        <v>82927</v>
      </c>
    </row>
    <row r="187" spans="1:27" ht="15.75" thickBot="1" x14ac:dyDescent="0.3">
      <c r="B187" s="98" t="s">
        <v>261</v>
      </c>
      <c r="C187" s="807" t="s">
        <v>262</v>
      </c>
      <c r="D187" s="808"/>
      <c r="E187" s="808"/>
      <c r="F187" s="369">
        <f>F188+F189+F190+F191</f>
        <v>0</v>
      </c>
      <c r="G187" s="369">
        <f>G188+G189+G190+G191</f>
        <v>0</v>
      </c>
      <c r="H187" s="369">
        <f>H188+H189+H190+H191</f>
        <v>0</v>
      </c>
      <c r="I187" s="369">
        <v>0</v>
      </c>
      <c r="J187" s="523">
        <v>0</v>
      </c>
      <c r="K187" s="523">
        <f t="shared" ref="K187" si="347">K188+K189+K190+K191</f>
        <v>0</v>
      </c>
      <c r="L187" s="431">
        <f>L188+L189+L190+L191</f>
        <v>0</v>
      </c>
      <c r="M187" s="87">
        <f t="shared" ref="M187:N187" si="348">M188+M189+M190+M191</f>
        <v>0</v>
      </c>
      <c r="N187" s="85">
        <f t="shared" si="348"/>
        <v>0</v>
      </c>
      <c r="O187" s="84">
        <f t="shared" ref="O187:AA187" si="349">O188+O189+O190+O191</f>
        <v>0</v>
      </c>
      <c r="P187" s="85">
        <f t="shared" si="349"/>
        <v>0</v>
      </c>
      <c r="Q187" s="85">
        <f t="shared" si="349"/>
        <v>0</v>
      </c>
      <c r="R187" s="85">
        <f t="shared" si="349"/>
        <v>0</v>
      </c>
      <c r="S187" s="85">
        <f t="shared" si="349"/>
        <v>0</v>
      </c>
      <c r="T187" s="409">
        <f t="shared" ref="T187" si="350">T188+T189+T190+T191</f>
        <v>0</v>
      </c>
      <c r="U187" s="484">
        <f t="shared" si="318"/>
        <v>0</v>
      </c>
      <c r="V187" s="409">
        <f t="shared" si="349"/>
        <v>0</v>
      </c>
      <c r="W187" s="85">
        <f t="shared" si="349"/>
        <v>0</v>
      </c>
      <c r="X187" s="88">
        <f t="shared" si="349"/>
        <v>0</v>
      </c>
      <c r="Y187" s="88">
        <f t="shared" si="349"/>
        <v>0</v>
      </c>
      <c r="Z187" s="88">
        <f t="shared" si="349"/>
        <v>0</v>
      </c>
      <c r="AA187" s="89">
        <f t="shared" si="349"/>
        <v>0</v>
      </c>
    </row>
    <row r="188" spans="1:27" s="18" customFormat="1" hidden="1" x14ac:dyDescent="0.25">
      <c r="A188" s="125" t="s">
        <v>263</v>
      </c>
      <c r="B188" s="241" t="s">
        <v>679</v>
      </c>
      <c r="C188" s="849" t="s">
        <v>264</v>
      </c>
      <c r="D188" s="850"/>
      <c r="E188" s="850"/>
      <c r="F188" s="380">
        <f>SUM(N188:Z188)</f>
        <v>0</v>
      </c>
      <c r="G188" s="380">
        <f>SUM(N188:Z188)</f>
        <v>0</v>
      </c>
      <c r="H188" s="380">
        <f t="shared" ref="H188:H191" si="351">SUM(N188:Z188)</f>
        <v>0</v>
      </c>
      <c r="I188" s="380">
        <v>0</v>
      </c>
      <c r="J188" s="534">
        <v>0</v>
      </c>
      <c r="K188" s="534"/>
      <c r="L188" s="444">
        <f t="shared" ref="L188:L191" si="352">SUM(O188:AA188)</f>
        <v>0</v>
      </c>
      <c r="M188" s="248"/>
      <c r="N188" s="246"/>
      <c r="O188" s="245"/>
      <c r="P188" s="246"/>
      <c r="Q188" s="246"/>
      <c r="R188" s="246"/>
      <c r="S188" s="246"/>
      <c r="T188" s="417"/>
      <c r="U188" s="492">
        <f t="shared" si="318"/>
        <v>0</v>
      </c>
      <c r="V188" s="417"/>
      <c r="W188" s="246"/>
      <c r="X188" s="247"/>
      <c r="Y188" s="247"/>
      <c r="Z188" s="247"/>
      <c r="AA188" s="249"/>
    </row>
    <row r="189" spans="1:27" s="18" customFormat="1" hidden="1" x14ac:dyDescent="0.25">
      <c r="A189" s="125" t="s">
        <v>265</v>
      </c>
      <c r="B189" s="250" t="s">
        <v>680</v>
      </c>
      <c r="C189" s="843" t="s">
        <v>871</v>
      </c>
      <c r="D189" s="844"/>
      <c r="E189" s="844"/>
      <c r="F189" s="381">
        <f>SUM(N189:Z189)</f>
        <v>0</v>
      </c>
      <c r="G189" s="381">
        <f>SUM(N189:Z189)</f>
        <v>0</v>
      </c>
      <c r="H189" s="381">
        <f t="shared" si="351"/>
        <v>0</v>
      </c>
      <c r="I189" s="381">
        <v>0</v>
      </c>
      <c r="J189" s="535">
        <v>0</v>
      </c>
      <c r="K189" s="535"/>
      <c r="L189" s="445">
        <f t="shared" si="352"/>
        <v>0</v>
      </c>
      <c r="M189" s="248"/>
      <c r="N189" s="246"/>
      <c r="O189" s="245"/>
      <c r="P189" s="246"/>
      <c r="Q189" s="246"/>
      <c r="R189" s="246"/>
      <c r="S189" s="246"/>
      <c r="T189" s="417"/>
      <c r="U189" s="492">
        <f t="shared" si="318"/>
        <v>0</v>
      </c>
      <c r="V189" s="417"/>
      <c r="W189" s="246"/>
      <c r="X189" s="247"/>
      <c r="Y189" s="247"/>
      <c r="Z189" s="247"/>
      <c r="AA189" s="249"/>
    </row>
    <row r="190" spans="1:27" s="18" customFormat="1" hidden="1" x14ac:dyDescent="0.25">
      <c r="A190" s="125" t="s">
        <v>266</v>
      </c>
      <c r="B190" s="250" t="s">
        <v>681</v>
      </c>
      <c r="C190" s="843" t="s">
        <v>267</v>
      </c>
      <c r="D190" s="844"/>
      <c r="E190" s="844"/>
      <c r="F190" s="381">
        <f>SUM(N190:Z190)</f>
        <v>0</v>
      </c>
      <c r="G190" s="381">
        <f>SUM(N190:Z190)</f>
        <v>0</v>
      </c>
      <c r="H190" s="381">
        <f t="shared" si="351"/>
        <v>0</v>
      </c>
      <c r="I190" s="381">
        <v>0</v>
      </c>
      <c r="J190" s="535">
        <v>0</v>
      </c>
      <c r="K190" s="535"/>
      <c r="L190" s="445">
        <f t="shared" si="352"/>
        <v>0</v>
      </c>
      <c r="M190" s="248"/>
      <c r="N190" s="246"/>
      <c r="O190" s="245"/>
      <c r="P190" s="246"/>
      <c r="Q190" s="246"/>
      <c r="R190" s="246"/>
      <c r="S190" s="246"/>
      <c r="T190" s="417"/>
      <c r="U190" s="492">
        <f t="shared" si="318"/>
        <v>0</v>
      </c>
      <c r="V190" s="417"/>
      <c r="W190" s="246"/>
      <c r="X190" s="247"/>
      <c r="Y190" s="247"/>
      <c r="Z190" s="247"/>
      <c r="AA190" s="249"/>
    </row>
    <row r="191" spans="1:27" s="18" customFormat="1" ht="15.75" hidden="1" thickBot="1" x14ac:dyDescent="0.3">
      <c r="A191" s="125" t="s">
        <v>268</v>
      </c>
      <c r="B191" s="253" t="s">
        <v>682</v>
      </c>
      <c r="C191" s="845" t="s">
        <v>366</v>
      </c>
      <c r="D191" s="846"/>
      <c r="E191" s="846"/>
      <c r="F191" s="382">
        <f>SUM(N191:Z191)</f>
        <v>0</v>
      </c>
      <c r="G191" s="382">
        <f>SUM(N191:Z191)</f>
        <v>0</v>
      </c>
      <c r="H191" s="382">
        <f t="shared" si="351"/>
        <v>0</v>
      </c>
      <c r="I191" s="382">
        <v>0</v>
      </c>
      <c r="J191" s="536">
        <v>0</v>
      </c>
      <c r="K191" s="536"/>
      <c r="L191" s="446">
        <f t="shared" si="352"/>
        <v>0</v>
      </c>
      <c r="M191" s="248"/>
      <c r="N191" s="246"/>
      <c r="O191" s="245"/>
      <c r="P191" s="246"/>
      <c r="Q191" s="246"/>
      <c r="R191" s="246"/>
      <c r="S191" s="246"/>
      <c r="T191" s="417"/>
      <c r="U191" s="492">
        <f t="shared" si="318"/>
        <v>0</v>
      </c>
      <c r="V191" s="417"/>
      <c r="W191" s="246"/>
      <c r="X191" s="247"/>
      <c r="Y191" s="247"/>
      <c r="Z191" s="247"/>
      <c r="AA191" s="249"/>
    </row>
    <row r="192" spans="1:27" ht="15.75" thickBot="1" x14ac:dyDescent="0.3">
      <c r="B192" s="98" t="s">
        <v>269</v>
      </c>
      <c r="C192" s="807" t="s">
        <v>270</v>
      </c>
      <c r="D192" s="808"/>
      <c r="E192" s="808"/>
      <c r="F192" s="369">
        <f>F193+F194+F205+F216+F227+F230+F242+F243+F244</f>
        <v>0</v>
      </c>
      <c r="G192" s="369">
        <f>G193+G194+G205+G216+G227+G230+G242+G243+G244</f>
        <v>0</v>
      </c>
      <c r="H192" s="369">
        <f>H193+H194+H205+H216+H227+H230+H242+H243+H244</f>
        <v>0</v>
      </c>
      <c r="I192" s="369">
        <v>0</v>
      </c>
      <c r="J192" s="523">
        <v>0</v>
      </c>
      <c r="K192" s="523">
        <f t="shared" ref="K192" si="353">K193+K194+K205+K216+K227+K230+K242+K243+K244</f>
        <v>0</v>
      </c>
      <c r="L192" s="431">
        <f>L193+L194+L205+L216+L227+L230+L242+L243+L244</f>
        <v>0</v>
      </c>
      <c r="M192" s="87">
        <f t="shared" ref="M192:N192" si="354">M193+M194+M205+M216+M227+M230+M242+M243+M244</f>
        <v>0</v>
      </c>
      <c r="N192" s="85">
        <f t="shared" si="354"/>
        <v>0</v>
      </c>
      <c r="O192" s="84">
        <f t="shared" ref="O192:AA192" si="355">O193+O194+O205+O216+O227+O230+O242+O243+O244</f>
        <v>0</v>
      </c>
      <c r="P192" s="85">
        <f t="shared" si="355"/>
        <v>0</v>
      </c>
      <c r="Q192" s="85">
        <f t="shared" si="355"/>
        <v>0</v>
      </c>
      <c r="R192" s="85">
        <f t="shared" si="355"/>
        <v>0</v>
      </c>
      <c r="S192" s="85">
        <f t="shared" si="355"/>
        <v>0</v>
      </c>
      <c r="T192" s="409">
        <f t="shared" ref="T192" si="356">T193+T194+T205+T216+T227+T230+T242+T243+T244</f>
        <v>0</v>
      </c>
      <c r="U192" s="484">
        <f t="shared" si="318"/>
        <v>0</v>
      </c>
      <c r="V192" s="409">
        <f t="shared" si="355"/>
        <v>0</v>
      </c>
      <c r="W192" s="85">
        <f t="shared" si="355"/>
        <v>0</v>
      </c>
      <c r="X192" s="88">
        <f t="shared" si="355"/>
        <v>0</v>
      </c>
      <c r="Y192" s="88">
        <f t="shared" si="355"/>
        <v>0</v>
      </c>
      <c r="Z192" s="88">
        <f t="shared" si="355"/>
        <v>0</v>
      </c>
      <c r="AA192" s="89">
        <f t="shared" si="355"/>
        <v>0</v>
      </c>
    </row>
    <row r="193" spans="1:27" s="18" customFormat="1" ht="25.5" hidden="1" customHeight="1" x14ac:dyDescent="0.25">
      <c r="A193" s="125" t="s">
        <v>271</v>
      </c>
      <c r="B193" s="90" t="s">
        <v>683</v>
      </c>
      <c r="C193" s="796" t="s">
        <v>367</v>
      </c>
      <c r="D193" s="797"/>
      <c r="E193" s="797"/>
      <c r="F193" s="383">
        <f>SUM(N193:Z193)</f>
        <v>0</v>
      </c>
      <c r="G193" s="383">
        <f>SUM(N193:Z193)</f>
        <v>0</v>
      </c>
      <c r="H193" s="383">
        <f>SUM(N193:Z193)</f>
        <v>0</v>
      </c>
      <c r="I193" s="383">
        <v>0</v>
      </c>
      <c r="J193" s="537">
        <v>0</v>
      </c>
      <c r="K193" s="537"/>
      <c r="L193" s="447">
        <f t="shared" ref="L193" si="357">SUM(O193:AA193)</f>
        <v>0</v>
      </c>
      <c r="M193" s="95"/>
      <c r="N193" s="93"/>
      <c r="O193" s="92"/>
      <c r="P193" s="93"/>
      <c r="Q193" s="93"/>
      <c r="R193" s="93"/>
      <c r="S193" s="93"/>
      <c r="T193" s="412"/>
      <c r="U193" s="487">
        <f t="shared" si="318"/>
        <v>0</v>
      </c>
      <c r="V193" s="412"/>
      <c r="W193" s="93"/>
      <c r="X193" s="96"/>
      <c r="Y193" s="96"/>
      <c r="Z193" s="96"/>
      <c r="AA193" s="97"/>
    </row>
    <row r="194" spans="1:27" s="18" customFormat="1" ht="16.350000000000001" hidden="1" customHeight="1" x14ac:dyDescent="0.25">
      <c r="A194" s="125" t="s">
        <v>272</v>
      </c>
      <c r="B194" s="90" t="s">
        <v>684</v>
      </c>
      <c r="C194" s="841" t="s">
        <v>812</v>
      </c>
      <c r="D194" s="842"/>
      <c r="E194" s="842"/>
      <c r="F194" s="383">
        <f>F195+F196+F197+F198+F199+F200+F201+F202+F203+F204</f>
        <v>0</v>
      </c>
      <c r="G194" s="383">
        <f>G195+G196+G197+G198+G199+G200+G201+G202+G203+G204</f>
        <v>0</v>
      </c>
      <c r="H194" s="383">
        <f>H195+H196+H197+H198+H199+H200+H201+H202+H203+H204</f>
        <v>0</v>
      </c>
      <c r="I194" s="383">
        <v>0</v>
      </c>
      <c r="J194" s="537">
        <v>0</v>
      </c>
      <c r="K194" s="537">
        <f t="shared" ref="K194" si="358">K195+K196+K197+K198+K199+K200+K201+K202+K203+K204</f>
        <v>0</v>
      </c>
      <c r="L194" s="447">
        <f>L195+L196+L197+L198+L199+L200+L201+L202+L203+L204</f>
        <v>0</v>
      </c>
      <c r="M194" s="95">
        <f t="shared" ref="M194:N194" si="359">M195+M196+M197+M198+M199+M200+M201+M202+M203+M204</f>
        <v>0</v>
      </c>
      <c r="N194" s="93">
        <f t="shared" si="359"/>
        <v>0</v>
      </c>
      <c r="O194" s="92">
        <f t="shared" ref="O194:AA194" si="360">O195+O196+O197+O198+O199+O200+O201+O202+O203+O204</f>
        <v>0</v>
      </c>
      <c r="P194" s="93">
        <f t="shared" si="360"/>
        <v>0</v>
      </c>
      <c r="Q194" s="93">
        <f t="shared" si="360"/>
        <v>0</v>
      </c>
      <c r="R194" s="93">
        <f t="shared" si="360"/>
        <v>0</v>
      </c>
      <c r="S194" s="93">
        <f t="shared" si="360"/>
        <v>0</v>
      </c>
      <c r="T194" s="412">
        <f t="shared" ref="T194" si="361">T195+T196+T197+T198+T199+T200+T201+T202+T203+T204</f>
        <v>0</v>
      </c>
      <c r="U194" s="487">
        <f t="shared" si="318"/>
        <v>0</v>
      </c>
      <c r="V194" s="412">
        <f t="shared" si="360"/>
        <v>0</v>
      </c>
      <c r="W194" s="93">
        <f t="shared" si="360"/>
        <v>0</v>
      </c>
      <c r="X194" s="96">
        <f t="shared" si="360"/>
        <v>0</v>
      </c>
      <c r="Y194" s="96">
        <f t="shared" si="360"/>
        <v>0</v>
      </c>
      <c r="Z194" s="96">
        <f t="shared" si="360"/>
        <v>0</v>
      </c>
      <c r="AA194" s="97">
        <f t="shared" si="360"/>
        <v>0</v>
      </c>
    </row>
    <row r="195" spans="1:27" hidden="1" x14ac:dyDescent="0.25">
      <c r="B195" s="54"/>
      <c r="C195" s="2"/>
      <c r="D195" s="801" t="s">
        <v>813</v>
      </c>
      <c r="E195" s="801"/>
      <c r="F195" s="373">
        <f t="shared" ref="F195:F204" si="362">SUM(N195:Z195)</f>
        <v>0</v>
      </c>
      <c r="G195" s="373">
        <f t="shared" ref="G195:G204" si="363">SUM(N195:Z195)</f>
        <v>0</v>
      </c>
      <c r="H195" s="373">
        <f t="shared" ref="H195:H204" si="364">SUM(N195:Z195)</f>
        <v>0</v>
      </c>
      <c r="I195" s="373">
        <v>0</v>
      </c>
      <c r="J195" s="527">
        <v>0</v>
      </c>
      <c r="K195" s="527"/>
      <c r="L195" s="437">
        <f t="shared" ref="L195:L204" si="365">SUM(O195:AA195)</f>
        <v>0</v>
      </c>
      <c r="M195" s="42"/>
      <c r="N195" s="1"/>
      <c r="O195" s="73"/>
      <c r="P195" s="1"/>
      <c r="Q195" s="1"/>
      <c r="R195" s="1"/>
      <c r="S195" s="1"/>
      <c r="T195" s="414"/>
      <c r="U195" s="489">
        <f t="shared" si="318"/>
        <v>0</v>
      </c>
      <c r="V195" s="414"/>
      <c r="W195" s="1"/>
      <c r="X195" s="79"/>
      <c r="Y195" s="79"/>
      <c r="Z195" s="79"/>
      <c r="AA195" s="44"/>
    </row>
    <row r="196" spans="1:27" hidden="1" x14ac:dyDescent="0.25">
      <c r="B196" s="54"/>
      <c r="C196" s="2"/>
      <c r="D196" s="801" t="s">
        <v>814</v>
      </c>
      <c r="E196" s="801"/>
      <c r="F196" s="373">
        <f t="shared" si="362"/>
        <v>0</v>
      </c>
      <c r="G196" s="373">
        <f t="shared" si="363"/>
        <v>0</v>
      </c>
      <c r="H196" s="373">
        <f t="shared" si="364"/>
        <v>0</v>
      </c>
      <c r="I196" s="373">
        <v>0</v>
      </c>
      <c r="J196" s="527">
        <v>0</v>
      </c>
      <c r="K196" s="527"/>
      <c r="L196" s="437">
        <f t="shared" si="365"/>
        <v>0</v>
      </c>
      <c r="M196" s="42"/>
      <c r="N196" s="1"/>
      <c r="O196" s="73"/>
      <c r="P196" s="1"/>
      <c r="Q196" s="1"/>
      <c r="R196" s="1"/>
      <c r="S196" s="1"/>
      <c r="T196" s="414"/>
      <c r="U196" s="489">
        <f t="shared" si="318"/>
        <v>0</v>
      </c>
      <c r="V196" s="414"/>
      <c r="W196" s="1"/>
      <c r="X196" s="79"/>
      <c r="Y196" s="79"/>
      <c r="Z196" s="79"/>
      <c r="AA196" s="44"/>
    </row>
    <row r="197" spans="1:27" hidden="1" x14ac:dyDescent="0.25">
      <c r="B197" s="54"/>
      <c r="C197" s="2"/>
      <c r="D197" s="801" t="s">
        <v>545</v>
      </c>
      <c r="E197" s="801"/>
      <c r="F197" s="373">
        <f t="shared" si="362"/>
        <v>0</v>
      </c>
      <c r="G197" s="373">
        <f t="shared" si="363"/>
        <v>0</v>
      </c>
      <c r="H197" s="373">
        <f t="shared" si="364"/>
        <v>0</v>
      </c>
      <c r="I197" s="373">
        <v>0</v>
      </c>
      <c r="J197" s="527">
        <v>0</v>
      </c>
      <c r="K197" s="527"/>
      <c r="L197" s="437">
        <f t="shared" si="365"/>
        <v>0</v>
      </c>
      <c r="M197" s="42"/>
      <c r="N197" s="1"/>
      <c r="O197" s="73"/>
      <c r="P197" s="1"/>
      <c r="Q197" s="1"/>
      <c r="R197" s="1"/>
      <c r="S197" s="1"/>
      <c r="T197" s="414"/>
      <c r="U197" s="489">
        <f t="shared" si="318"/>
        <v>0</v>
      </c>
      <c r="V197" s="414"/>
      <c r="W197" s="1"/>
      <c r="X197" s="79"/>
      <c r="Y197" s="79"/>
      <c r="Z197" s="79"/>
      <c r="AA197" s="44"/>
    </row>
    <row r="198" spans="1:27" ht="25.5" hidden="1" customHeight="1" x14ac:dyDescent="0.25">
      <c r="B198" s="54"/>
      <c r="C198" s="2"/>
      <c r="D198" s="798" t="s">
        <v>548</v>
      </c>
      <c r="E198" s="798"/>
      <c r="F198" s="376">
        <f t="shared" si="362"/>
        <v>0</v>
      </c>
      <c r="G198" s="376">
        <f t="shared" si="363"/>
        <v>0</v>
      </c>
      <c r="H198" s="376">
        <f t="shared" si="364"/>
        <v>0</v>
      </c>
      <c r="I198" s="376">
        <v>0</v>
      </c>
      <c r="J198" s="530">
        <v>0</v>
      </c>
      <c r="K198" s="530"/>
      <c r="L198" s="440">
        <f t="shared" si="365"/>
        <v>0</v>
      </c>
      <c r="M198" s="42"/>
      <c r="N198" s="1"/>
      <c r="O198" s="73"/>
      <c r="P198" s="1"/>
      <c r="Q198" s="1"/>
      <c r="R198" s="1"/>
      <c r="S198" s="1"/>
      <c r="T198" s="414"/>
      <c r="U198" s="489">
        <f t="shared" si="318"/>
        <v>0</v>
      </c>
      <c r="V198" s="414"/>
      <c r="W198" s="1"/>
      <c r="X198" s="79"/>
      <c r="Y198" s="79"/>
      <c r="Z198" s="79"/>
      <c r="AA198" s="44"/>
    </row>
    <row r="199" spans="1:27" hidden="1" x14ac:dyDescent="0.25">
      <c r="B199" s="54"/>
      <c r="C199" s="2"/>
      <c r="D199" s="801" t="s">
        <v>550</v>
      </c>
      <c r="E199" s="801"/>
      <c r="F199" s="373">
        <f t="shared" si="362"/>
        <v>0</v>
      </c>
      <c r="G199" s="373">
        <f t="shared" si="363"/>
        <v>0</v>
      </c>
      <c r="H199" s="373">
        <f t="shared" si="364"/>
        <v>0</v>
      </c>
      <c r="I199" s="373">
        <v>0</v>
      </c>
      <c r="J199" s="527">
        <v>0</v>
      </c>
      <c r="K199" s="527"/>
      <c r="L199" s="437">
        <f t="shared" si="365"/>
        <v>0</v>
      </c>
      <c r="M199" s="42"/>
      <c r="N199" s="1"/>
      <c r="O199" s="73"/>
      <c r="P199" s="1"/>
      <c r="Q199" s="1"/>
      <c r="R199" s="1"/>
      <c r="S199" s="1"/>
      <c r="T199" s="414"/>
      <c r="U199" s="489">
        <f t="shared" si="318"/>
        <v>0</v>
      </c>
      <c r="V199" s="414"/>
      <c r="W199" s="1"/>
      <c r="X199" s="79"/>
      <c r="Y199" s="79"/>
      <c r="Z199" s="79"/>
      <c r="AA199" s="44"/>
    </row>
    <row r="200" spans="1:27" hidden="1" x14ac:dyDescent="0.25">
      <c r="B200" s="54"/>
      <c r="C200" s="2"/>
      <c r="D200" s="801" t="s">
        <v>551</v>
      </c>
      <c r="E200" s="801"/>
      <c r="F200" s="373">
        <f t="shared" si="362"/>
        <v>0</v>
      </c>
      <c r="G200" s="373">
        <f t="shared" si="363"/>
        <v>0</v>
      </c>
      <c r="H200" s="373">
        <f t="shared" si="364"/>
        <v>0</v>
      </c>
      <c r="I200" s="373">
        <v>0</v>
      </c>
      <c r="J200" s="527">
        <v>0</v>
      </c>
      <c r="K200" s="527"/>
      <c r="L200" s="437">
        <f t="shared" si="365"/>
        <v>0</v>
      </c>
      <c r="M200" s="42"/>
      <c r="N200" s="1"/>
      <c r="O200" s="73"/>
      <c r="P200" s="1"/>
      <c r="Q200" s="1"/>
      <c r="R200" s="1"/>
      <c r="S200" s="1"/>
      <c r="T200" s="414"/>
      <c r="U200" s="489">
        <f t="shared" si="318"/>
        <v>0</v>
      </c>
      <c r="V200" s="414"/>
      <c r="W200" s="1"/>
      <c r="X200" s="79"/>
      <c r="Y200" s="79"/>
      <c r="Z200" s="79"/>
      <c r="AA200" s="44"/>
    </row>
    <row r="201" spans="1:27" ht="25.5" hidden="1" customHeight="1" x14ac:dyDescent="0.25">
      <c r="B201" s="54"/>
      <c r="C201" s="2"/>
      <c r="D201" s="798" t="s">
        <v>555</v>
      </c>
      <c r="E201" s="798"/>
      <c r="F201" s="376">
        <f t="shared" si="362"/>
        <v>0</v>
      </c>
      <c r="G201" s="376">
        <f t="shared" si="363"/>
        <v>0</v>
      </c>
      <c r="H201" s="376">
        <f t="shared" si="364"/>
        <v>0</v>
      </c>
      <c r="I201" s="376">
        <v>0</v>
      </c>
      <c r="J201" s="530">
        <v>0</v>
      </c>
      <c r="K201" s="530"/>
      <c r="L201" s="440">
        <f t="shared" si="365"/>
        <v>0</v>
      </c>
      <c r="M201" s="42"/>
      <c r="N201" s="1"/>
      <c r="O201" s="73"/>
      <c r="P201" s="1"/>
      <c r="Q201" s="1"/>
      <c r="R201" s="1"/>
      <c r="S201" s="1"/>
      <c r="T201" s="414"/>
      <c r="U201" s="489">
        <f t="shared" ref="U201:U264" si="366">SUM(O201:T201)</f>
        <v>0</v>
      </c>
      <c r="V201" s="414"/>
      <c r="W201" s="1"/>
      <c r="X201" s="79"/>
      <c r="Y201" s="79"/>
      <c r="Z201" s="79"/>
      <c r="AA201" s="44"/>
    </row>
    <row r="202" spans="1:27" ht="25.5" hidden="1" customHeight="1" x14ac:dyDescent="0.25">
      <c r="B202" s="54"/>
      <c r="C202" s="2"/>
      <c r="D202" s="798" t="s">
        <v>558</v>
      </c>
      <c r="E202" s="798"/>
      <c r="F202" s="376">
        <f t="shared" si="362"/>
        <v>0</v>
      </c>
      <c r="G202" s="376">
        <f t="shared" si="363"/>
        <v>0</v>
      </c>
      <c r="H202" s="376">
        <f t="shared" si="364"/>
        <v>0</v>
      </c>
      <c r="I202" s="376">
        <v>0</v>
      </c>
      <c r="J202" s="530">
        <v>0</v>
      </c>
      <c r="K202" s="530"/>
      <c r="L202" s="440">
        <f t="shared" si="365"/>
        <v>0</v>
      </c>
      <c r="M202" s="42"/>
      <c r="N202" s="1"/>
      <c r="O202" s="73"/>
      <c r="P202" s="1"/>
      <c r="Q202" s="1"/>
      <c r="R202" s="1"/>
      <c r="S202" s="1"/>
      <c r="T202" s="414"/>
      <c r="U202" s="489">
        <f t="shared" si="366"/>
        <v>0</v>
      </c>
      <c r="V202" s="414"/>
      <c r="W202" s="1"/>
      <c r="X202" s="79"/>
      <c r="Y202" s="79"/>
      <c r="Z202" s="79"/>
      <c r="AA202" s="44"/>
    </row>
    <row r="203" spans="1:27" ht="25.5" hidden="1" customHeight="1" x14ac:dyDescent="0.25">
      <c r="B203" s="54"/>
      <c r="C203" s="2"/>
      <c r="D203" s="798" t="s">
        <v>560</v>
      </c>
      <c r="E203" s="798"/>
      <c r="F203" s="376">
        <f t="shared" si="362"/>
        <v>0</v>
      </c>
      <c r="G203" s="376">
        <f t="shared" si="363"/>
        <v>0</v>
      </c>
      <c r="H203" s="376">
        <f t="shared" si="364"/>
        <v>0</v>
      </c>
      <c r="I203" s="376">
        <v>0</v>
      </c>
      <c r="J203" s="530">
        <v>0</v>
      </c>
      <c r="K203" s="530"/>
      <c r="L203" s="440">
        <f t="shared" si="365"/>
        <v>0</v>
      </c>
      <c r="M203" s="42"/>
      <c r="N203" s="1"/>
      <c r="O203" s="73"/>
      <c r="P203" s="1"/>
      <c r="Q203" s="1"/>
      <c r="R203" s="1"/>
      <c r="S203" s="1"/>
      <c r="T203" s="414"/>
      <c r="U203" s="489">
        <f t="shared" si="366"/>
        <v>0</v>
      </c>
      <c r="V203" s="414"/>
      <c r="W203" s="1"/>
      <c r="X203" s="79"/>
      <c r="Y203" s="79"/>
      <c r="Z203" s="79"/>
      <c r="AA203" s="44"/>
    </row>
    <row r="204" spans="1:27" ht="25.5" hidden="1" customHeight="1" x14ac:dyDescent="0.25">
      <c r="B204" s="54"/>
      <c r="C204" s="2"/>
      <c r="D204" s="798" t="s">
        <v>563</v>
      </c>
      <c r="E204" s="798"/>
      <c r="F204" s="376">
        <f t="shared" si="362"/>
        <v>0</v>
      </c>
      <c r="G204" s="376">
        <f t="shared" si="363"/>
        <v>0</v>
      </c>
      <c r="H204" s="376">
        <f t="shared" si="364"/>
        <v>0</v>
      </c>
      <c r="I204" s="376">
        <v>0</v>
      </c>
      <c r="J204" s="530">
        <v>0</v>
      </c>
      <c r="K204" s="530"/>
      <c r="L204" s="440">
        <f t="shared" si="365"/>
        <v>0</v>
      </c>
      <c r="M204" s="42"/>
      <c r="N204" s="1"/>
      <c r="O204" s="73"/>
      <c r="P204" s="1"/>
      <c r="Q204" s="1"/>
      <c r="R204" s="1"/>
      <c r="S204" s="1"/>
      <c r="T204" s="414"/>
      <c r="U204" s="489">
        <f t="shared" si="366"/>
        <v>0</v>
      </c>
      <c r="V204" s="414"/>
      <c r="W204" s="1"/>
      <c r="X204" s="79"/>
      <c r="Y204" s="79"/>
      <c r="Z204" s="79"/>
      <c r="AA204" s="44"/>
    </row>
    <row r="205" spans="1:27" s="18" customFormat="1" ht="25.5" hidden="1" customHeight="1" x14ac:dyDescent="0.25">
      <c r="A205" s="128" t="s">
        <v>273</v>
      </c>
      <c r="B205" s="90" t="s">
        <v>685</v>
      </c>
      <c r="C205" s="841" t="s">
        <v>606</v>
      </c>
      <c r="D205" s="842"/>
      <c r="E205" s="842"/>
      <c r="F205" s="383">
        <f>F206+F207+F208+F209+F210+F211+F212+F213+F214+F215</f>
        <v>0</v>
      </c>
      <c r="G205" s="383">
        <f>G206+G207+G208+G209+G210+G211+G212+G213+G214+G215</f>
        <v>0</v>
      </c>
      <c r="H205" s="383">
        <f>H206+H207+H208+H209+H210+H211+H212+H213+H214+H215</f>
        <v>0</v>
      </c>
      <c r="I205" s="383">
        <v>0</v>
      </c>
      <c r="J205" s="537">
        <v>0</v>
      </c>
      <c r="K205" s="537">
        <f t="shared" ref="K205" si="367">K206+K207+K208+K209+K210+K211+K212+K213+K214+K215</f>
        <v>0</v>
      </c>
      <c r="L205" s="447">
        <f>L206+L207+L208+L209+L210+L211+L212+L213+L214+L215</f>
        <v>0</v>
      </c>
      <c r="M205" s="95">
        <f t="shared" ref="M205:N205" si="368">M206+M207+M208+M209+M210+M211+M212+M213+M214+M215</f>
        <v>0</v>
      </c>
      <c r="N205" s="93">
        <f t="shared" si="368"/>
        <v>0</v>
      </c>
      <c r="O205" s="92">
        <f t="shared" ref="O205:AA205" si="369">O206+O207+O208+O209+O210+O211+O212+O213+O214+O215</f>
        <v>0</v>
      </c>
      <c r="P205" s="93">
        <f t="shared" si="369"/>
        <v>0</v>
      </c>
      <c r="Q205" s="93">
        <f t="shared" si="369"/>
        <v>0</v>
      </c>
      <c r="R205" s="93">
        <f t="shared" si="369"/>
        <v>0</v>
      </c>
      <c r="S205" s="93">
        <f t="shared" si="369"/>
        <v>0</v>
      </c>
      <c r="T205" s="412">
        <f t="shared" ref="T205" si="370">T206+T207+T208+T209+T210+T211+T212+T213+T214+T215</f>
        <v>0</v>
      </c>
      <c r="U205" s="487">
        <f t="shared" si="366"/>
        <v>0</v>
      </c>
      <c r="V205" s="412">
        <f t="shared" si="369"/>
        <v>0</v>
      </c>
      <c r="W205" s="93">
        <f t="shared" si="369"/>
        <v>0</v>
      </c>
      <c r="X205" s="96">
        <f t="shared" si="369"/>
        <v>0</v>
      </c>
      <c r="Y205" s="96">
        <f t="shared" si="369"/>
        <v>0</v>
      </c>
      <c r="Z205" s="96">
        <f t="shared" si="369"/>
        <v>0</v>
      </c>
      <c r="AA205" s="97">
        <f t="shared" si="369"/>
        <v>0</v>
      </c>
    </row>
    <row r="206" spans="1:27" hidden="1" x14ac:dyDescent="0.25">
      <c r="B206" s="54"/>
      <c r="C206" s="2"/>
      <c r="D206" s="801" t="s">
        <v>815</v>
      </c>
      <c r="E206" s="801"/>
      <c r="F206" s="373">
        <f t="shared" ref="F206:F215" si="371">SUM(N206:Z206)</f>
        <v>0</v>
      </c>
      <c r="G206" s="373">
        <f t="shared" ref="G206:G215" si="372">SUM(N206:Z206)</f>
        <v>0</v>
      </c>
      <c r="H206" s="373">
        <f t="shared" ref="H206:H215" si="373">SUM(N206:Z206)</f>
        <v>0</v>
      </c>
      <c r="I206" s="373">
        <v>0</v>
      </c>
      <c r="J206" s="527">
        <v>0</v>
      </c>
      <c r="K206" s="527"/>
      <c r="L206" s="437">
        <f t="shared" ref="L206:L215" si="374">SUM(O206:AA206)</f>
        <v>0</v>
      </c>
      <c r="M206" s="42"/>
      <c r="N206" s="1"/>
      <c r="O206" s="73"/>
      <c r="P206" s="1"/>
      <c r="Q206" s="1"/>
      <c r="R206" s="1"/>
      <c r="S206" s="1"/>
      <c r="T206" s="414"/>
      <c r="U206" s="489">
        <f t="shared" si="366"/>
        <v>0</v>
      </c>
      <c r="V206" s="414"/>
      <c r="W206" s="1"/>
      <c r="X206" s="79"/>
      <c r="Y206" s="79"/>
      <c r="Z206" s="79"/>
      <c r="AA206" s="44"/>
    </row>
    <row r="207" spans="1:27" hidden="1" x14ac:dyDescent="0.25">
      <c r="B207" s="54"/>
      <c r="C207" s="2"/>
      <c r="D207" s="801" t="s">
        <v>816</v>
      </c>
      <c r="E207" s="801"/>
      <c r="F207" s="373">
        <f t="shared" si="371"/>
        <v>0</v>
      </c>
      <c r="G207" s="373">
        <f t="shared" si="372"/>
        <v>0</v>
      </c>
      <c r="H207" s="373">
        <f t="shared" si="373"/>
        <v>0</v>
      </c>
      <c r="I207" s="373">
        <v>0</v>
      </c>
      <c r="J207" s="527">
        <v>0</v>
      </c>
      <c r="K207" s="527"/>
      <c r="L207" s="437">
        <f t="shared" si="374"/>
        <v>0</v>
      </c>
      <c r="M207" s="42"/>
      <c r="N207" s="1"/>
      <c r="O207" s="73"/>
      <c r="P207" s="1"/>
      <c r="Q207" s="1"/>
      <c r="R207" s="1"/>
      <c r="S207" s="1"/>
      <c r="T207" s="414"/>
      <c r="U207" s="489">
        <f t="shared" si="366"/>
        <v>0</v>
      </c>
      <c r="V207" s="414"/>
      <c r="W207" s="1"/>
      <c r="X207" s="79"/>
      <c r="Y207" s="79"/>
      <c r="Z207" s="79"/>
      <c r="AA207" s="44"/>
    </row>
    <row r="208" spans="1:27" hidden="1" x14ac:dyDescent="0.25">
      <c r="B208" s="54"/>
      <c r="C208" s="2"/>
      <c r="D208" s="801" t="s">
        <v>546</v>
      </c>
      <c r="E208" s="801"/>
      <c r="F208" s="373">
        <f t="shared" si="371"/>
        <v>0</v>
      </c>
      <c r="G208" s="373">
        <f t="shared" si="372"/>
        <v>0</v>
      </c>
      <c r="H208" s="373">
        <f t="shared" si="373"/>
        <v>0</v>
      </c>
      <c r="I208" s="373">
        <v>0</v>
      </c>
      <c r="J208" s="527">
        <v>0</v>
      </c>
      <c r="K208" s="527"/>
      <c r="L208" s="437">
        <f t="shared" si="374"/>
        <v>0</v>
      </c>
      <c r="M208" s="42"/>
      <c r="N208" s="1"/>
      <c r="O208" s="73"/>
      <c r="P208" s="1"/>
      <c r="Q208" s="1"/>
      <c r="R208" s="1"/>
      <c r="S208" s="1"/>
      <c r="T208" s="414"/>
      <c r="U208" s="489">
        <f t="shared" si="366"/>
        <v>0</v>
      </c>
      <c r="V208" s="414"/>
      <c r="W208" s="1"/>
      <c r="X208" s="79"/>
      <c r="Y208" s="79"/>
      <c r="Z208" s="79"/>
      <c r="AA208" s="44"/>
    </row>
    <row r="209" spans="1:27" ht="25.5" hidden="1" customHeight="1" x14ac:dyDescent="0.25">
      <c r="B209" s="54"/>
      <c r="C209" s="2"/>
      <c r="D209" s="798" t="s">
        <v>549</v>
      </c>
      <c r="E209" s="798"/>
      <c r="F209" s="376">
        <f t="shared" si="371"/>
        <v>0</v>
      </c>
      <c r="G209" s="376">
        <f t="shared" si="372"/>
        <v>0</v>
      </c>
      <c r="H209" s="376">
        <f t="shared" si="373"/>
        <v>0</v>
      </c>
      <c r="I209" s="376">
        <v>0</v>
      </c>
      <c r="J209" s="530">
        <v>0</v>
      </c>
      <c r="K209" s="530"/>
      <c r="L209" s="440">
        <f t="shared" si="374"/>
        <v>0</v>
      </c>
      <c r="M209" s="42"/>
      <c r="N209" s="1"/>
      <c r="O209" s="73"/>
      <c r="P209" s="1"/>
      <c r="Q209" s="1"/>
      <c r="R209" s="1"/>
      <c r="S209" s="1"/>
      <c r="T209" s="414"/>
      <c r="U209" s="489">
        <f t="shared" si="366"/>
        <v>0</v>
      </c>
      <c r="V209" s="414"/>
      <c r="W209" s="1"/>
      <c r="X209" s="79"/>
      <c r="Y209" s="79"/>
      <c r="Z209" s="79"/>
      <c r="AA209" s="44"/>
    </row>
    <row r="210" spans="1:27" hidden="1" x14ac:dyDescent="0.25">
      <c r="B210" s="54"/>
      <c r="C210" s="2"/>
      <c r="D210" s="801" t="s">
        <v>552</v>
      </c>
      <c r="E210" s="801"/>
      <c r="F210" s="373">
        <f t="shared" si="371"/>
        <v>0</v>
      </c>
      <c r="G210" s="373">
        <f t="shared" si="372"/>
        <v>0</v>
      </c>
      <c r="H210" s="373">
        <f t="shared" si="373"/>
        <v>0</v>
      </c>
      <c r="I210" s="373">
        <v>0</v>
      </c>
      <c r="J210" s="527">
        <v>0</v>
      </c>
      <c r="K210" s="527"/>
      <c r="L210" s="437">
        <f t="shared" si="374"/>
        <v>0</v>
      </c>
      <c r="M210" s="42"/>
      <c r="N210" s="1"/>
      <c r="O210" s="73"/>
      <c r="P210" s="1"/>
      <c r="Q210" s="1"/>
      <c r="R210" s="1"/>
      <c r="S210" s="1"/>
      <c r="T210" s="414"/>
      <c r="U210" s="489">
        <f t="shared" si="366"/>
        <v>0</v>
      </c>
      <c r="V210" s="414"/>
      <c r="W210" s="1"/>
      <c r="X210" s="79"/>
      <c r="Y210" s="79"/>
      <c r="Z210" s="79"/>
      <c r="AA210" s="44"/>
    </row>
    <row r="211" spans="1:27" hidden="1" x14ac:dyDescent="0.25">
      <c r="B211" s="54"/>
      <c r="C211" s="2"/>
      <c r="D211" s="801" t="s">
        <v>817</v>
      </c>
      <c r="E211" s="801"/>
      <c r="F211" s="373">
        <f t="shared" si="371"/>
        <v>0</v>
      </c>
      <c r="G211" s="373">
        <f t="shared" si="372"/>
        <v>0</v>
      </c>
      <c r="H211" s="373">
        <f t="shared" si="373"/>
        <v>0</v>
      </c>
      <c r="I211" s="373">
        <v>0</v>
      </c>
      <c r="J211" s="527">
        <v>0</v>
      </c>
      <c r="K211" s="527"/>
      <c r="L211" s="437">
        <f t="shared" si="374"/>
        <v>0</v>
      </c>
      <c r="M211" s="42"/>
      <c r="N211" s="1"/>
      <c r="O211" s="73"/>
      <c r="P211" s="1"/>
      <c r="Q211" s="1"/>
      <c r="R211" s="1"/>
      <c r="S211" s="1"/>
      <c r="T211" s="414"/>
      <c r="U211" s="489">
        <f t="shared" si="366"/>
        <v>0</v>
      </c>
      <c r="V211" s="414"/>
      <c r="W211" s="1"/>
      <c r="X211" s="79"/>
      <c r="Y211" s="79"/>
      <c r="Z211" s="79"/>
      <c r="AA211" s="44"/>
    </row>
    <row r="212" spans="1:27" ht="25.5" hidden="1" customHeight="1" x14ac:dyDescent="0.25">
      <c r="B212" s="54"/>
      <c r="C212" s="2"/>
      <c r="D212" s="798" t="s">
        <v>556</v>
      </c>
      <c r="E212" s="798"/>
      <c r="F212" s="376">
        <f t="shared" si="371"/>
        <v>0</v>
      </c>
      <c r="G212" s="376">
        <f t="shared" si="372"/>
        <v>0</v>
      </c>
      <c r="H212" s="376">
        <f t="shared" si="373"/>
        <v>0</v>
      </c>
      <c r="I212" s="376">
        <v>0</v>
      </c>
      <c r="J212" s="530">
        <v>0</v>
      </c>
      <c r="K212" s="530"/>
      <c r="L212" s="440">
        <f t="shared" si="374"/>
        <v>0</v>
      </c>
      <c r="M212" s="42"/>
      <c r="N212" s="1"/>
      <c r="O212" s="73"/>
      <c r="P212" s="1"/>
      <c r="Q212" s="1"/>
      <c r="R212" s="1"/>
      <c r="S212" s="1"/>
      <c r="T212" s="414"/>
      <c r="U212" s="489">
        <f t="shared" si="366"/>
        <v>0</v>
      </c>
      <c r="V212" s="414"/>
      <c r="W212" s="1"/>
      <c r="X212" s="79"/>
      <c r="Y212" s="79"/>
      <c r="Z212" s="79"/>
      <c r="AA212" s="44"/>
    </row>
    <row r="213" spans="1:27" ht="25.5" hidden="1" customHeight="1" x14ac:dyDescent="0.25">
      <c r="B213" s="54"/>
      <c r="C213" s="2"/>
      <c r="D213" s="798" t="s">
        <v>559</v>
      </c>
      <c r="E213" s="798"/>
      <c r="F213" s="376">
        <f t="shared" si="371"/>
        <v>0</v>
      </c>
      <c r="G213" s="376">
        <f t="shared" si="372"/>
        <v>0</v>
      </c>
      <c r="H213" s="376">
        <f t="shared" si="373"/>
        <v>0</v>
      </c>
      <c r="I213" s="376">
        <v>0</v>
      </c>
      <c r="J213" s="530">
        <v>0</v>
      </c>
      <c r="K213" s="530"/>
      <c r="L213" s="440">
        <f t="shared" si="374"/>
        <v>0</v>
      </c>
      <c r="M213" s="42"/>
      <c r="N213" s="1"/>
      <c r="O213" s="73"/>
      <c r="P213" s="1"/>
      <c r="Q213" s="1"/>
      <c r="R213" s="1"/>
      <c r="S213" s="1"/>
      <c r="T213" s="414"/>
      <c r="U213" s="489">
        <f t="shared" si="366"/>
        <v>0</v>
      </c>
      <c r="V213" s="414"/>
      <c r="W213" s="1"/>
      <c r="X213" s="79"/>
      <c r="Y213" s="79"/>
      <c r="Z213" s="79"/>
      <c r="AA213" s="44"/>
    </row>
    <row r="214" spans="1:27" ht="25.5" hidden="1" customHeight="1" x14ac:dyDescent="0.25">
      <c r="B214" s="54"/>
      <c r="C214" s="2"/>
      <c r="D214" s="798" t="s">
        <v>561</v>
      </c>
      <c r="E214" s="798"/>
      <c r="F214" s="376">
        <f t="shared" si="371"/>
        <v>0</v>
      </c>
      <c r="G214" s="376">
        <f t="shared" si="372"/>
        <v>0</v>
      </c>
      <c r="H214" s="376">
        <f t="shared" si="373"/>
        <v>0</v>
      </c>
      <c r="I214" s="376">
        <v>0</v>
      </c>
      <c r="J214" s="530">
        <v>0</v>
      </c>
      <c r="K214" s="530"/>
      <c r="L214" s="440">
        <f t="shared" si="374"/>
        <v>0</v>
      </c>
      <c r="M214" s="42"/>
      <c r="N214" s="1"/>
      <c r="O214" s="73"/>
      <c r="P214" s="1"/>
      <c r="Q214" s="1"/>
      <c r="R214" s="1"/>
      <c r="S214" s="1"/>
      <c r="T214" s="414"/>
      <c r="U214" s="489">
        <f t="shared" si="366"/>
        <v>0</v>
      </c>
      <c r="V214" s="414"/>
      <c r="W214" s="1"/>
      <c r="X214" s="79"/>
      <c r="Y214" s="79"/>
      <c r="Z214" s="79"/>
      <c r="AA214" s="44"/>
    </row>
    <row r="215" spans="1:27" ht="25.5" hidden="1" customHeight="1" x14ac:dyDescent="0.25">
      <c r="B215" s="54"/>
      <c r="C215" s="2"/>
      <c r="D215" s="798" t="s">
        <v>564</v>
      </c>
      <c r="E215" s="798"/>
      <c r="F215" s="376">
        <f t="shared" si="371"/>
        <v>0</v>
      </c>
      <c r="G215" s="376">
        <f t="shared" si="372"/>
        <v>0</v>
      </c>
      <c r="H215" s="376">
        <f t="shared" si="373"/>
        <v>0</v>
      </c>
      <c r="I215" s="376">
        <v>0</v>
      </c>
      <c r="J215" s="530">
        <v>0</v>
      </c>
      <c r="K215" s="530"/>
      <c r="L215" s="440">
        <f t="shared" si="374"/>
        <v>0</v>
      </c>
      <c r="M215" s="42"/>
      <c r="N215" s="1"/>
      <c r="O215" s="73"/>
      <c r="P215" s="1"/>
      <c r="Q215" s="1"/>
      <c r="R215" s="1"/>
      <c r="S215" s="1"/>
      <c r="T215" s="414"/>
      <c r="U215" s="489">
        <f t="shared" si="366"/>
        <v>0</v>
      </c>
      <c r="V215" s="414"/>
      <c r="W215" s="1"/>
      <c r="X215" s="79"/>
      <c r="Y215" s="79"/>
      <c r="Z215" s="79"/>
      <c r="AA215" s="44"/>
    </row>
    <row r="216" spans="1:27" s="18" customFormat="1" hidden="1" x14ac:dyDescent="0.25">
      <c r="A216" s="125" t="s">
        <v>274</v>
      </c>
      <c r="B216" s="90" t="s">
        <v>686</v>
      </c>
      <c r="C216" s="803" t="s">
        <v>275</v>
      </c>
      <c r="D216" s="804"/>
      <c r="E216" s="804"/>
      <c r="F216" s="366">
        <f>F217+F218+F219+F220+F221+F222+F223+F224+F225+F226</f>
        <v>0</v>
      </c>
      <c r="G216" s="366">
        <f>G217+G218+G219+G220+G221+G222+G223+G224+G225+G226</f>
        <v>0</v>
      </c>
      <c r="H216" s="366">
        <f>H217+H218+H219+H220+H221+H222+H223+H224+H225+H226</f>
        <v>0</v>
      </c>
      <c r="I216" s="366">
        <v>0</v>
      </c>
      <c r="J216" s="520">
        <v>0</v>
      </c>
      <c r="K216" s="520">
        <f t="shared" ref="K216" si="375">K217+K218+K219+K220+K221+K222+K223+K224+K225+K226</f>
        <v>0</v>
      </c>
      <c r="L216" s="428">
        <f>L217+L218+L219+L220+L221+L222+L223+L224+L225+L226</f>
        <v>0</v>
      </c>
      <c r="M216" s="95">
        <f t="shared" ref="M216:N216" si="376">M217+M218+M219+M220+M221+M222+M223+M224+M225+M226</f>
        <v>0</v>
      </c>
      <c r="N216" s="93">
        <f t="shared" si="376"/>
        <v>0</v>
      </c>
      <c r="O216" s="92">
        <f t="shared" ref="O216:AA216" si="377">O217+O218+O219+O220+O221+O222+O223+O224+O225+O226</f>
        <v>0</v>
      </c>
      <c r="P216" s="93">
        <f t="shared" si="377"/>
        <v>0</v>
      </c>
      <c r="Q216" s="93">
        <f t="shared" si="377"/>
        <v>0</v>
      </c>
      <c r="R216" s="93">
        <f t="shared" si="377"/>
        <v>0</v>
      </c>
      <c r="S216" s="93">
        <f t="shared" si="377"/>
        <v>0</v>
      </c>
      <c r="T216" s="412">
        <f t="shared" ref="T216" si="378">T217+T218+T219+T220+T221+T222+T223+T224+T225+T226</f>
        <v>0</v>
      </c>
      <c r="U216" s="487">
        <f t="shared" si="366"/>
        <v>0</v>
      </c>
      <c r="V216" s="412">
        <f t="shared" si="377"/>
        <v>0</v>
      </c>
      <c r="W216" s="93">
        <f t="shared" si="377"/>
        <v>0</v>
      </c>
      <c r="X216" s="96">
        <f t="shared" si="377"/>
        <v>0</v>
      </c>
      <c r="Y216" s="96">
        <f t="shared" si="377"/>
        <v>0</v>
      </c>
      <c r="Z216" s="96">
        <f t="shared" si="377"/>
        <v>0</v>
      </c>
      <c r="AA216" s="97">
        <f t="shared" si="377"/>
        <v>0</v>
      </c>
    </row>
    <row r="217" spans="1:27" hidden="1" x14ac:dyDescent="0.25">
      <c r="B217" s="54"/>
      <c r="C217" s="2"/>
      <c r="D217" s="801" t="s">
        <v>371</v>
      </c>
      <c r="E217" s="801"/>
      <c r="F217" s="373">
        <f t="shared" ref="F217:F226" si="379">SUM(N217:Z217)</f>
        <v>0</v>
      </c>
      <c r="G217" s="373">
        <f t="shared" ref="G217:G226" si="380">SUM(N217:Z217)</f>
        <v>0</v>
      </c>
      <c r="H217" s="373">
        <f t="shared" ref="H217:H226" si="381">SUM(N217:Z217)</f>
        <v>0</v>
      </c>
      <c r="I217" s="373">
        <v>0</v>
      </c>
      <c r="J217" s="527">
        <v>0</v>
      </c>
      <c r="K217" s="527"/>
      <c r="L217" s="437">
        <f t="shared" ref="L217:L226" si="382">SUM(O217:AA217)</f>
        <v>0</v>
      </c>
      <c r="M217" s="42"/>
      <c r="N217" s="1"/>
      <c r="O217" s="73"/>
      <c r="P217" s="1"/>
      <c r="Q217" s="1"/>
      <c r="R217" s="1"/>
      <c r="S217" s="1"/>
      <c r="T217" s="414"/>
      <c r="U217" s="489">
        <f t="shared" si="366"/>
        <v>0</v>
      </c>
      <c r="V217" s="414"/>
      <c r="W217" s="1"/>
      <c r="X217" s="79"/>
      <c r="Y217" s="79"/>
      <c r="Z217" s="79"/>
      <c r="AA217" s="44"/>
    </row>
    <row r="218" spans="1:27" hidden="1" x14ac:dyDescent="0.25">
      <c r="B218" s="54"/>
      <c r="C218" s="2"/>
      <c r="D218" s="801" t="s">
        <v>544</v>
      </c>
      <c r="E218" s="801"/>
      <c r="F218" s="373">
        <f t="shared" si="379"/>
        <v>0</v>
      </c>
      <c r="G218" s="373">
        <f t="shared" si="380"/>
        <v>0</v>
      </c>
      <c r="H218" s="373">
        <f t="shared" si="381"/>
        <v>0</v>
      </c>
      <c r="I218" s="373">
        <v>0</v>
      </c>
      <c r="J218" s="527">
        <v>0</v>
      </c>
      <c r="K218" s="527"/>
      <c r="L218" s="437">
        <f t="shared" si="382"/>
        <v>0</v>
      </c>
      <c r="M218" s="42"/>
      <c r="N218" s="1"/>
      <c r="O218" s="73"/>
      <c r="P218" s="1"/>
      <c r="Q218" s="1"/>
      <c r="R218" s="1"/>
      <c r="S218" s="1"/>
      <c r="T218" s="414"/>
      <c r="U218" s="489">
        <f t="shared" si="366"/>
        <v>0</v>
      </c>
      <c r="V218" s="414"/>
      <c r="W218" s="1"/>
      <c r="X218" s="79"/>
      <c r="Y218" s="79"/>
      <c r="Z218" s="79"/>
      <c r="AA218" s="44"/>
    </row>
    <row r="219" spans="1:27" hidden="1" x14ac:dyDescent="0.25">
      <c r="B219" s="54"/>
      <c r="C219" s="2"/>
      <c r="D219" s="801" t="s">
        <v>547</v>
      </c>
      <c r="E219" s="801"/>
      <c r="F219" s="373">
        <f t="shared" si="379"/>
        <v>0</v>
      </c>
      <c r="G219" s="373">
        <f t="shared" si="380"/>
        <v>0</v>
      </c>
      <c r="H219" s="373">
        <f t="shared" si="381"/>
        <v>0</v>
      </c>
      <c r="I219" s="373">
        <v>0</v>
      </c>
      <c r="J219" s="527">
        <v>0</v>
      </c>
      <c r="K219" s="527"/>
      <c r="L219" s="437">
        <f t="shared" si="382"/>
        <v>0</v>
      </c>
      <c r="M219" s="42"/>
      <c r="N219" s="1"/>
      <c r="O219" s="73"/>
      <c r="P219" s="1"/>
      <c r="Q219" s="1"/>
      <c r="R219" s="1"/>
      <c r="S219" s="1"/>
      <c r="T219" s="414"/>
      <c r="U219" s="489">
        <f t="shared" si="366"/>
        <v>0</v>
      </c>
      <c r="V219" s="414"/>
      <c r="W219" s="1"/>
      <c r="X219" s="79"/>
      <c r="Y219" s="79"/>
      <c r="Z219" s="79"/>
      <c r="AA219" s="44"/>
    </row>
    <row r="220" spans="1:27" hidden="1" x14ac:dyDescent="0.25">
      <c r="B220" s="54"/>
      <c r="C220" s="2"/>
      <c r="D220" s="798" t="s">
        <v>818</v>
      </c>
      <c r="E220" s="798"/>
      <c r="F220" s="376">
        <f t="shared" si="379"/>
        <v>0</v>
      </c>
      <c r="G220" s="376">
        <f t="shared" si="380"/>
        <v>0</v>
      </c>
      <c r="H220" s="376">
        <f t="shared" si="381"/>
        <v>0</v>
      </c>
      <c r="I220" s="376">
        <v>0</v>
      </c>
      <c r="J220" s="530">
        <v>0</v>
      </c>
      <c r="K220" s="530"/>
      <c r="L220" s="440">
        <f t="shared" si="382"/>
        <v>0</v>
      </c>
      <c r="M220" s="42"/>
      <c r="N220" s="1"/>
      <c r="O220" s="73"/>
      <c r="P220" s="1"/>
      <c r="Q220" s="1"/>
      <c r="R220" s="1"/>
      <c r="S220" s="1"/>
      <c r="T220" s="414"/>
      <c r="U220" s="489">
        <f t="shared" si="366"/>
        <v>0</v>
      </c>
      <c r="V220" s="414"/>
      <c r="W220" s="1"/>
      <c r="X220" s="79"/>
      <c r="Y220" s="79"/>
      <c r="Z220" s="79"/>
      <c r="AA220" s="44"/>
    </row>
    <row r="221" spans="1:27" hidden="1" x14ac:dyDescent="0.25">
      <c r="B221" s="54"/>
      <c r="C221" s="2"/>
      <c r="D221" s="801" t="s">
        <v>554</v>
      </c>
      <c r="E221" s="801"/>
      <c r="F221" s="373">
        <f t="shared" si="379"/>
        <v>0</v>
      </c>
      <c r="G221" s="373">
        <f t="shared" si="380"/>
        <v>0</v>
      </c>
      <c r="H221" s="373">
        <f t="shared" si="381"/>
        <v>0</v>
      </c>
      <c r="I221" s="373">
        <v>0</v>
      </c>
      <c r="J221" s="527">
        <v>0</v>
      </c>
      <c r="K221" s="527"/>
      <c r="L221" s="437">
        <f t="shared" si="382"/>
        <v>0</v>
      </c>
      <c r="M221" s="42"/>
      <c r="N221" s="1"/>
      <c r="O221" s="73"/>
      <c r="P221" s="1"/>
      <c r="Q221" s="1"/>
      <c r="R221" s="1"/>
      <c r="S221" s="1"/>
      <c r="T221" s="414"/>
      <c r="U221" s="489">
        <f t="shared" si="366"/>
        <v>0</v>
      </c>
      <c r="V221" s="414"/>
      <c r="W221" s="1"/>
      <c r="X221" s="79"/>
      <c r="Y221" s="79"/>
      <c r="Z221" s="79"/>
      <c r="AA221" s="44"/>
    </row>
    <row r="222" spans="1:27" hidden="1" x14ac:dyDescent="0.25">
      <c r="B222" s="54"/>
      <c r="C222" s="2"/>
      <c r="D222" s="801" t="s">
        <v>553</v>
      </c>
      <c r="E222" s="801"/>
      <c r="F222" s="373">
        <f t="shared" si="379"/>
        <v>0</v>
      </c>
      <c r="G222" s="373">
        <f t="shared" si="380"/>
        <v>0</v>
      </c>
      <c r="H222" s="373">
        <f t="shared" si="381"/>
        <v>0</v>
      </c>
      <c r="I222" s="373">
        <v>0</v>
      </c>
      <c r="J222" s="527">
        <v>0</v>
      </c>
      <c r="K222" s="527"/>
      <c r="L222" s="437">
        <f t="shared" si="382"/>
        <v>0</v>
      </c>
      <c r="M222" s="42"/>
      <c r="N222" s="1"/>
      <c r="O222" s="73"/>
      <c r="P222" s="1"/>
      <c r="Q222" s="1"/>
      <c r="R222" s="1"/>
      <c r="S222" s="1"/>
      <c r="T222" s="414"/>
      <c r="U222" s="489">
        <f t="shared" si="366"/>
        <v>0</v>
      </c>
      <c r="V222" s="414"/>
      <c r="W222" s="1"/>
      <c r="X222" s="79"/>
      <c r="Y222" s="79"/>
      <c r="Z222" s="79"/>
      <c r="AA222" s="44"/>
    </row>
    <row r="223" spans="1:27" ht="25.5" hidden="1" customHeight="1" x14ac:dyDescent="0.25">
      <c r="B223" s="54"/>
      <c r="C223" s="2"/>
      <c r="D223" s="798" t="s">
        <v>557</v>
      </c>
      <c r="E223" s="798"/>
      <c r="F223" s="376">
        <f t="shared" si="379"/>
        <v>0</v>
      </c>
      <c r="G223" s="376">
        <f t="shared" si="380"/>
        <v>0</v>
      </c>
      <c r="H223" s="376">
        <f t="shared" si="381"/>
        <v>0</v>
      </c>
      <c r="I223" s="376">
        <v>0</v>
      </c>
      <c r="J223" s="530">
        <v>0</v>
      </c>
      <c r="K223" s="530"/>
      <c r="L223" s="440">
        <f t="shared" si="382"/>
        <v>0</v>
      </c>
      <c r="M223" s="42"/>
      <c r="N223" s="1"/>
      <c r="O223" s="73"/>
      <c r="P223" s="1"/>
      <c r="Q223" s="1"/>
      <c r="R223" s="1"/>
      <c r="S223" s="1"/>
      <c r="T223" s="414"/>
      <c r="U223" s="489">
        <f t="shared" si="366"/>
        <v>0</v>
      </c>
      <c r="V223" s="414"/>
      <c r="W223" s="1"/>
      <c r="X223" s="79"/>
      <c r="Y223" s="79"/>
      <c r="Z223" s="79"/>
      <c r="AA223" s="44"/>
    </row>
    <row r="224" spans="1:27" hidden="1" x14ac:dyDescent="0.25">
      <c r="B224" s="54"/>
      <c r="C224" s="2"/>
      <c r="D224" s="801" t="s">
        <v>819</v>
      </c>
      <c r="E224" s="801"/>
      <c r="F224" s="373">
        <f t="shared" si="379"/>
        <v>0</v>
      </c>
      <c r="G224" s="373">
        <f t="shared" si="380"/>
        <v>0</v>
      </c>
      <c r="H224" s="373">
        <f t="shared" si="381"/>
        <v>0</v>
      </c>
      <c r="I224" s="373">
        <v>0</v>
      </c>
      <c r="J224" s="527">
        <v>0</v>
      </c>
      <c r="K224" s="527"/>
      <c r="L224" s="437">
        <f t="shared" si="382"/>
        <v>0</v>
      </c>
      <c r="M224" s="42"/>
      <c r="N224" s="1"/>
      <c r="O224" s="73"/>
      <c r="P224" s="1"/>
      <c r="Q224" s="1"/>
      <c r="R224" s="1"/>
      <c r="S224" s="1"/>
      <c r="T224" s="414"/>
      <c r="U224" s="489">
        <f t="shared" si="366"/>
        <v>0</v>
      </c>
      <c r="V224" s="414"/>
      <c r="W224" s="1"/>
      <c r="X224" s="79"/>
      <c r="Y224" s="79"/>
      <c r="Z224" s="79"/>
      <c r="AA224" s="44"/>
    </row>
    <row r="225" spans="1:27" ht="25.5" hidden="1" customHeight="1" x14ac:dyDescent="0.25">
      <c r="B225" s="54"/>
      <c r="C225" s="2"/>
      <c r="D225" s="798" t="s">
        <v>562</v>
      </c>
      <c r="E225" s="798"/>
      <c r="F225" s="376">
        <f t="shared" si="379"/>
        <v>0</v>
      </c>
      <c r="G225" s="376">
        <f t="shared" si="380"/>
        <v>0</v>
      </c>
      <c r="H225" s="376">
        <f t="shared" si="381"/>
        <v>0</v>
      </c>
      <c r="I225" s="376">
        <v>0</v>
      </c>
      <c r="J225" s="530">
        <v>0</v>
      </c>
      <c r="K225" s="530"/>
      <c r="L225" s="440">
        <f t="shared" si="382"/>
        <v>0</v>
      </c>
      <c r="M225" s="42"/>
      <c r="N225" s="1"/>
      <c r="O225" s="73"/>
      <c r="P225" s="1"/>
      <c r="Q225" s="1"/>
      <c r="R225" s="1"/>
      <c r="S225" s="1"/>
      <c r="T225" s="414"/>
      <c r="U225" s="489">
        <f t="shared" si="366"/>
        <v>0</v>
      </c>
      <c r="V225" s="414"/>
      <c r="W225" s="1"/>
      <c r="X225" s="79"/>
      <c r="Y225" s="79"/>
      <c r="Z225" s="79"/>
      <c r="AA225" s="44"/>
    </row>
    <row r="226" spans="1:27" ht="25.5" hidden="1" customHeight="1" x14ac:dyDescent="0.25">
      <c r="B226" s="54"/>
      <c r="C226" s="2"/>
      <c r="D226" s="798" t="s">
        <v>565</v>
      </c>
      <c r="E226" s="798"/>
      <c r="F226" s="376">
        <f t="shared" si="379"/>
        <v>0</v>
      </c>
      <c r="G226" s="376">
        <f t="shared" si="380"/>
        <v>0</v>
      </c>
      <c r="H226" s="376">
        <f t="shared" si="381"/>
        <v>0</v>
      </c>
      <c r="I226" s="376">
        <v>0</v>
      </c>
      <c r="J226" s="530">
        <v>0</v>
      </c>
      <c r="K226" s="530"/>
      <c r="L226" s="440">
        <f t="shared" si="382"/>
        <v>0</v>
      </c>
      <c r="M226" s="42"/>
      <c r="N226" s="1"/>
      <c r="O226" s="73"/>
      <c r="P226" s="1"/>
      <c r="Q226" s="1"/>
      <c r="R226" s="1"/>
      <c r="S226" s="1"/>
      <c r="T226" s="414"/>
      <c r="U226" s="489">
        <f t="shared" si="366"/>
        <v>0</v>
      </c>
      <c r="V226" s="414"/>
      <c r="W226" s="1"/>
      <c r="X226" s="79"/>
      <c r="Y226" s="79"/>
      <c r="Z226" s="79"/>
      <c r="AA226" s="44"/>
    </row>
    <row r="227" spans="1:27" s="18" customFormat="1" ht="25.5" hidden="1" customHeight="1" x14ac:dyDescent="0.25">
      <c r="A227" s="125" t="s">
        <v>276</v>
      </c>
      <c r="B227" s="90" t="s">
        <v>687</v>
      </c>
      <c r="C227" s="841" t="s">
        <v>607</v>
      </c>
      <c r="D227" s="842"/>
      <c r="E227" s="842"/>
      <c r="F227" s="383">
        <f>F228+F229</f>
        <v>0</v>
      </c>
      <c r="G227" s="383">
        <f>G228+G229</f>
        <v>0</v>
      </c>
      <c r="H227" s="383">
        <f>H228+H229</f>
        <v>0</v>
      </c>
      <c r="I227" s="383">
        <v>0</v>
      </c>
      <c r="J227" s="537">
        <v>0</v>
      </c>
      <c r="K227" s="537">
        <f t="shared" ref="K227" si="383">K228+K229</f>
        <v>0</v>
      </c>
      <c r="L227" s="447">
        <f>L228+L229</f>
        <v>0</v>
      </c>
      <c r="M227" s="95">
        <f t="shared" ref="M227:N227" si="384">M228+M229</f>
        <v>0</v>
      </c>
      <c r="N227" s="93">
        <f t="shared" si="384"/>
        <v>0</v>
      </c>
      <c r="O227" s="92">
        <f t="shared" ref="O227:AA227" si="385">O228+O229</f>
        <v>0</v>
      </c>
      <c r="P227" s="93">
        <f t="shared" si="385"/>
        <v>0</v>
      </c>
      <c r="Q227" s="93">
        <f t="shared" si="385"/>
        <v>0</v>
      </c>
      <c r="R227" s="93">
        <f t="shared" si="385"/>
        <v>0</v>
      </c>
      <c r="S227" s="93">
        <f t="shared" si="385"/>
        <v>0</v>
      </c>
      <c r="T227" s="412">
        <f t="shared" ref="T227" si="386">T228+T229</f>
        <v>0</v>
      </c>
      <c r="U227" s="487">
        <f t="shared" si="366"/>
        <v>0</v>
      </c>
      <c r="V227" s="412">
        <f t="shared" si="385"/>
        <v>0</v>
      </c>
      <c r="W227" s="93">
        <f t="shared" si="385"/>
        <v>0</v>
      </c>
      <c r="X227" s="96">
        <f t="shared" si="385"/>
        <v>0</v>
      </c>
      <c r="Y227" s="96">
        <f t="shared" si="385"/>
        <v>0</v>
      </c>
      <c r="Z227" s="96">
        <f t="shared" si="385"/>
        <v>0</v>
      </c>
      <c r="AA227" s="97">
        <f t="shared" si="385"/>
        <v>0</v>
      </c>
    </row>
    <row r="228" spans="1:27" ht="25.5" hidden="1" customHeight="1" x14ac:dyDescent="0.25">
      <c r="B228" s="54"/>
      <c r="C228" s="2"/>
      <c r="D228" s="798" t="s">
        <v>568</v>
      </c>
      <c r="E228" s="798"/>
      <c r="F228" s="376">
        <f>SUM(N228:Z228)</f>
        <v>0</v>
      </c>
      <c r="G228" s="376">
        <f>SUM(N228:Z228)</f>
        <v>0</v>
      </c>
      <c r="H228" s="376">
        <f>SUM(N228:Z228)</f>
        <v>0</v>
      </c>
      <c r="I228" s="376">
        <v>0</v>
      </c>
      <c r="J228" s="530">
        <v>0</v>
      </c>
      <c r="K228" s="530"/>
      <c r="L228" s="440">
        <f t="shared" ref="L228:L229" si="387">SUM(O228:AA228)</f>
        <v>0</v>
      </c>
      <c r="M228" s="42"/>
      <c r="N228" s="1"/>
      <c r="O228" s="73"/>
      <c r="P228" s="1"/>
      <c r="Q228" s="1"/>
      <c r="R228" s="1"/>
      <c r="S228" s="1"/>
      <c r="T228" s="414"/>
      <c r="U228" s="489">
        <f t="shared" si="366"/>
        <v>0</v>
      </c>
      <c r="V228" s="414"/>
      <c r="W228" s="1"/>
      <c r="X228" s="79"/>
      <c r="Y228" s="79"/>
      <c r="Z228" s="79"/>
      <c r="AA228" s="44"/>
    </row>
    <row r="229" spans="1:27" ht="25.5" hidden="1" customHeight="1" x14ac:dyDescent="0.25">
      <c r="B229" s="54"/>
      <c r="C229" s="2"/>
      <c r="D229" s="798" t="s">
        <v>569</v>
      </c>
      <c r="E229" s="798"/>
      <c r="F229" s="376">
        <f>SUM(N229:Z229)</f>
        <v>0</v>
      </c>
      <c r="G229" s="376">
        <f>SUM(N229:Z229)</f>
        <v>0</v>
      </c>
      <c r="H229" s="376">
        <f>SUM(N229:Z229)</f>
        <v>0</v>
      </c>
      <c r="I229" s="376">
        <v>0</v>
      </c>
      <c r="J229" s="530">
        <v>0</v>
      </c>
      <c r="K229" s="530"/>
      <c r="L229" s="440">
        <f t="shared" si="387"/>
        <v>0</v>
      </c>
      <c r="M229" s="42"/>
      <c r="N229" s="1"/>
      <c r="O229" s="73"/>
      <c r="P229" s="1"/>
      <c r="Q229" s="1"/>
      <c r="R229" s="1"/>
      <c r="S229" s="1"/>
      <c r="T229" s="414"/>
      <c r="U229" s="489">
        <f t="shared" si="366"/>
        <v>0</v>
      </c>
      <c r="V229" s="414"/>
      <c r="W229" s="1"/>
      <c r="X229" s="79"/>
      <c r="Y229" s="79"/>
      <c r="Z229" s="79"/>
      <c r="AA229" s="44"/>
    </row>
    <row r="230" spans="1:27" s="18" customFormat="1" ht="15" hidden="1" customHeight="1" x14ac:dyDescent="0.25">
      <c r="A230" s="125" t="s">
        <v>277</v>
      </c>
      <c r="B230" s="90" t="s">
        <v>688</v>
      </c>
      <c r="C230" s="841" t="s">
        <v>820</v>
      </c>
      <c r="D230" s="842"/>
      <c r="E230" s="842"/>
      <c r="F230" s="383">
        <f>F231+F232+F233+F234+F235+F236+F237+F238+F239+F240+F241</f>
        <v>0</v>
      </c>
      <c r="G230" s="383">
        <f>G231+G232+G233+G234+G235+G236+G237+G238+G239+G240+G241</f>
        <v>0</v>
      </c>
      <c r="H230" s="383">
        <f>H231+H232+H233+H234+H235+H236+H237+H238+H239+H240+H241</f>
        <v>0</v>
      </c>
      <c r="I230" s="383">
        <v>0</v>
      </c>
      <c r="J230" s="537">
        <v>0</v>
      </c>
      <c r="K230" s="537">
        <f t="shared" ref="K230" si="388">K231+K232+K233+K234+K235+K236+K237+K238+K239+K240+K241</f>
        <v>0</v>
      </c>
      <c r="L230" s="447">
        <f>L231+L232+L233+L234+L235+L236+L237+L238+L239+L240+L241</f>
        <v>0</v>
      </c>
      <c r="M230" s="95">
        <f t="shared" ref="M230:N230" si="389">M231+M232+M233+M234+M235+M236+M237+M238+M239+M240+M241</f>
        <v>0</v>
      </c>
      <c r="N230" s="93">
        <f t="shared" si="389"/>
        <v>0</v>
      </c>
      <c r="O230" s="92">
        <f t="shared" ref="O230:AA230" si="390">O231+O232+O233+O234+O235+O236+O237+O238+O239+O240+O241</f>
        <v>0</v>
      </c>
      <c r="P230" s="93">
        <f t="shared" si="390"/>
        <v>0</v>
      </c>
      <c r="Q230" s="93">
        <f t="shared" si="390"/>
        <v>0</v>
      </c>
      <c r="R230" s="93">
        <f t="shared" si="390"/>
        <v>0</v>
      </c>
      <c r="S230" s="93">
        <f t="shared" si="390"/>
        <v>0</v>
      </c>
      <c r="T230" s="412">
        <f t="shared" ref="T230" si="391">T231+T232+T233+T234+T235+T236+T237+T238+T239+T240+T241</f>
        <v>0</v>
      </c>
      <c r="U230" s="487">
        <f t="shared" si="366"/>
        <v>0</v>
      </c>
      <c r="V230" s="412">
        <f t="shared" si="390"/>
        <v>0</v>
      </c>
      <c r="W230" s="93">
        <f t="shared" si="390"/>
        <v>0</v>
      </c>
      <c r="X230" s="96">
        <f t="shared" si="390"/>
        <v>0</v>
      </c>
      <c r="Y230" s="96">
        <f t="shared" si="390"/>
        <v>0</v>
      </c>
      <c r="Z230" s="96">
        <f t="shared" si="390"/>
        <v>0</v>
      </c>
      <c r="AA230" s="97">
        <f t="shared" si="390"/>
        <v>0</v>
      </c>
    </row>
    <row r="231" spans="1:27" hidden="1" x14ac:dyDescent="0.25">
      <c r="B231" s="54"/>
      <c r="C231" s="2"/>
      <c r="D231" s="801" t="s">
        <v>372</v>
      </c>
      <c r="E231" s="801"/>
      <c r="F231" s="373">
        <f t="shared" ref="F231:F243" si="392">SUM(N231:Z231)</f>
        <v>0</v>
      </c>
      <c r="G231" s="373">
        <f t="shared" ref="G231:G243" si="393">SUM(N231:Z231)</f>
        <v>0</v>
      </c>
      <c r="H231" s="373">
        <f t="shared" ref="H231:H243" si="394">SUM(N231:Z231)</f>
        <v>0</v>
      </c>
      <c r="I231" s="373">
        <v>0</v>
      </c>
      <c r="J231" s="527">
        <v>0</v>
      </c>
      <c r="K231" s="527"/>
      <c r="L231" s="437">
        <f t="shared" ref="L231:L243" si="395">SUM(O231:AA231)</f>
        <v>0</v>
      </c>
      <c r="M231" s="42"/>
      <c r="N231" s="1"/>
      <c r="O231" s="73"/>
      <c r="P231" s="1"/>
      <c r="Q231" s="1"/>
      <c r="R231" s="1"/>
      <c r="S231" s="1"/>
      <c r="T231" s="414"/>
      <c r="U231" s="489">
        <f t="shared" si="366"/>
        <v>0</v>
      </c>
      <c r="V231" s="414"/>
      <c r="W231" s="1"/>
      <c r="X231" s="79"/>
      <c r="Y231" s="79"/>
      <c r="Z231" s="79"/>
      <c r="AA231" s="44"/>
    </row>
    <row r="232" spans="1:27" hidden="1" x14ac:dyDescent="0.25">
      <c r="B232" s="54"/>
      <c r="C232" s="2"/>
      <c r="D232" s="801" t="s">
        <v>821</v>
      </c>
      <c r="E232" s="801"/>
      <c r="F232" s="373">
        <f t="shared" si="392"/>
        <v>0</v>
      </c>
      <c r="G232" s="373">
        <f t="shared" si="393"/>
        <v>0</v>
      </c>
      <c r="H232" s="373">
        <f t="shared" si="394"/>
        <v>0</v>
      </c>
      <c r="I232" s="373">
        <v>0</v>
      </c>
      <c r="J232" s="527">
        <v>0</v>
      </c>
      <c r="K232" s="527"/>
      <c r="L232" s="437">
        <f t="shared" si="395"/>
        <v>0</v>
      </c>
      <c r="M232" s="42"/>
      <c r="N232" s="1"/>
      <c r="O232" s="73"/>
      <c r="P232" s="1"/>
      <c r="Q232" s="1"/>
      <c r="R232" s="1"/>
      <c r="S232" s="1"/>
      <c r="T232" s="414"/>
      <c r="U232" s="489">
        <f t="shared" si="366"/>
        <v>0</v>
      </c>
      <c r="V232" s="414"/>
      <c r="W232" s="1"/>
      <c r="X232" s="79"/>
      <c r="Y232" s="79"/>
      <c r="Z232" s="79"/>
      <c r="AA232" s="44"/>
    </row>
    <row r="233" spans="1:27" hidden="1" x14ac:dyDescent="0.25">
      <c r="B233" s="54"/>
      <c r="C233" s="2"/>
      <c r="D233" s="801" t="s">
        <v>375</v>
      </c>
      <c r="E233" s="801"/>
      <c r="F233" s="373">
        <f t="shared" si="392"/>
        <v>0</v>
      </c>
      <c r="G233" s="373">
        <f t="shared" si="393"/>
        <v>0</v>
      </c>
      <c r="H233" s="373">
        <f t="shared" si="394"/>
        <v>0</v>
      </c>
      <c r="I233" s="373">
        <v>0</v>
      </c>
      <c r="J233" s="527">
        <v>0</v>
      </c>
      <c r="K233" s="527"/>
      <c r="L233" s="437">
        <f t="shared" si="395"/>
        <v>0</v>
      </c>
      <c r="M233" s="42"/>
      <c r="N233" s="1"/>
      <c r="O233" s="73"/>
      <c r="P233" s="1"/>
      <c r="Q233" s="1"/>
      <c r="R233" s="1"/>
      <c r="S233" s="1"/>
      <c r="T233" s="414"/>
      <c r="U233" s="489">
        <f t="shared" si="366"/>
        <v>0</v>
      </c>
      <c r="V233" s="414"/>
      <c r="W233" s="1"/>
      <c r="X233" s="79"/>
      <c r="Y233" s="79"/>
      <c r="Z233" s="79"/>
      <c r="AA233" s="44"/>
    </row>
    <row r="234" spans="1:27" hidden="1" x14ac:dyDescent="0.25">
      <c r="B234" s="54"/>
      <c r="C234" s="2"/>
      <c r="D234" s="801" t="s">
        <v>373</v>
      </c>
      <c r="E234" s="801"/>
      <c r="F234" s="373">
        <f t="shared" si="392"/>
        <v>0</v>
      </c>
      <c r="G234" s="373">
        <f t="shared" si="393"/>
        <v>0</v>
      </c>
      <c r="H234" s="373">
        <f t="shared" si="394"/>
        <v>0</v>
      </c>
      <c r="I234" s="373">
        <v>0</v>
      </c>
      <c r="J234" s="527">
        <v>0</v>
      </c>
      <c r="K234" s="527"/>
      <c r="L234" s="437">
        <f t="shared" si="395"/>
        <v>0</v>
      </c>
      <c r="M234" s="42"/>
      <c r="N234" s="1"/>
      <c r="O234" s="73"/>
      <c r="P234" s="1"/>
      <c r="Q234" s="1"/>
      <c r="R234" s="1"/>
      <c r="S234" s="1"/>
      <c r="T234" s="414"/>
      <c r="U234" s="489">
        <f t="shared" si="366"/>
        <v>0</v>
      </c>
      <c r="V234" s="414"/>
      <c r="W234" s="1"/>
      <c r="X234" s="79"/>
      <c r="Y234" s="79"/>
      <c r="Z234" s="79"/>
      <c r="AA234" s="44"/>
    </row>
    <row r="235" spans="1:27" hidden="1" x14ac:dyDescent="0.25">
      <c r="B235" s="54"/>
      <c r="C235" s="2"/>
      <c r="D235" s="801" t="s">
        <v>822</v>
      </c>
      <c r="E235" s="801"/>
      <c r="F235" s="373">
        <f t="shared" si="392"/>
        <v>0</v>
      </c>
      <c r="G235" s="373">
        <f t="shared" si="393"/>
        <v>0</v>
      </c>
      <c r="H235" s="373">
        <f t="shared" si="394"/>
        <v>0</v>
      </c>
      <c r="I235" s="373">
        <v>0</v>
      </c>
      <c r="J235" s="527">
        <v>0</v>
      </c>
      <c r="K235" s="527"/>
      <c r="L235" s="437">
        <f t="shared" si="395"/>
        <v>0</v>
      </c>
      <c r="M235" s="42"/>
      <c r="N235" s="1"/>
      <c r="O235" s="73"/>
      <c r="P235" s="1"/>
      <c r="Q235" s="1"/>
      <c r="R235" s="1"/>
      <c r="S235" s="1"/>
      <c r="T235" s="414"/>
      <c r="U235" s="489">
        <f t="shared" si="366"/>
        <v>0</v>
      </c>
      <c r="V235" s="414"/>
      <c r="W235" s="1"/>
      <c r="X235" s="79"/>
      <c r="Y235" s="79"/>
      <c r="Z235" s="79"/>
      <c r="AA235" s="44"/>
    </row>
    <row r="236" spans="1:27" ht="25.5" hidden="1" customHeight="1" x14ac:dyDescent="0.25">
      <c r="B236" s="54"/>
      <c r="C236" s="2"/>
      <c r="D236" s="798" t="s">
        <v>537</v>
      </c>
      <c r="E236" s="798"/>
      <c r="F236" s="376">
        <f t="shared" si="392"/>
        <v>0</v>
      </c>
      <c r="G236" s="376">
        <f t="shared" si="393"/>
        <v>0</v>
      </c>
      <c r="H236" s="376">
        <f t="shared" si="394"/>
        <v>0</v>
      </c>
      <c r="I236" s="376">
        <v>0</v>
      </c>
      <c r="J236" s="530">
        <v>0</v>
      </c>
      <c r="K236" s="530"/>
      <c r="L236" s="440">
        <f t="shared" si="395"/>
        <v>0</v>
      </c>
      <c r="M236" s="42"/>
      <c r="N236" s="1"/>
      <c r="O236" s="73"/>
      <c r="P236" s="1"/>
      <c r="Q236" s="1"/>
      <c r="R236" s="1"/>
      <c r="S236" s="1"/>
      <c r="T236" s="414"/>
      <c r="U236" s="489">
        <f t="shared" si="366"/>
        <v>0</v>
      </c>
      <c r="V236" s="414"/>
      <c r="W236" s="1"/>
      <c r="X236" s="79"/>
      <c r="Y236" s="79"/>
      <c r="Z236" s="79"/>
      <c r="AA236" s="44"/>
    </row>
    <row r="237" spans="1:27" ht="25.5" hidden="1" customHeight="1" x14ac:dyDescent="0.25">
      <c r="B237" s="54"/>
      <c r="C237" s="2"/>
      <c r="D237" s="798" t="s">
        <v>540</v>
      </c>
      <c r="E237" s="798"/>
      <c r="F237" s="376">
        <f t="shared" si="392"/>
        <v>0</v>
      </c>
      <c r="G237" s="376">
        <f t="shared" si="393"/>
        <v>0</v>
      </c>
      <c r="H237" s="376">
        <f t="shared" si="394"/>
        <v>0</v>
      </c>
      <c r="I237" s="376">
        <v>0</v>
      </c>
      <c r="J237" s="530">
        <v>0</v>
      </c>
      <c r="K237" s="530"/>
      <c r="L237" s="440">
        <f t="shared" si="395"/>
        <v>0</v>
      </c>
      <c r="M237" s="42"/>
      <c r="N237" s="1"/>
      <c r="O237" s="73"/>
      <c r="P237" s="1"/>
      <c r="Q237" s="1"/>
      <c r="R237" s="1"/>
      <c r="S237" s="1"/>
      <c r="T237" s="414"/>
      <c r="U237" s="489">
        <f t="shared" si="366"/>
        <v>0</v>
      </c>
      <c r="V237" s="414"/>
      <c r="W237" s="1"/>
      <c r="X237" s="79"/>
      <c r="Y237" s="79"/>
      <c r="Z237" s="79"/>
      <c r="AA237" s="44"/>
    </row>
    <row r="238" spans="1:27" hidden="1" x14ac:dyDescent="0.25">
      <c r="B238" s="54"/>
      <c r="C238" s="2"/>
      <c r="D238" s="801" t="s">
        <v>823</v>
      </c>
      <c r="E238" s="801"/>
      <c r="F238" s="373">
        <f t="shared" si="392"/>
        <v>0</v>
      </c>
      <c r="G238" s="373">
        <f t="shared" si="393"/>
        <v>0</v>
      </c>
      <c r="H238" s="373">
        <f t="shared" si="394"/>
        <v>0</v>
      </c>
      <c r="I238" s="373">
        <v>0</v>
      </c>
      <c r="J238" s="527">
        <v>0</v>
      </c>
      <c r="K238" s="527"/>
      <c r="L238" s="437">
        <f t="shared" si="395"/>
        <v>0</v>
      </c>
      <c r="M238" s="42"/>
      <c r="N238" s="1"/>
      <c r="O238" s="73"/>
      <c r="P238" s="1"/>
      <c r="Q238" s="1"/>
      <c r="R238" s="1"/>
      <c r="S238" s="1"/>
      <c r="T238" s="414"/>
      <c r="U238" s="489">
        <f t="shared" si="366"/>
        <v>0</v>
      </c>
      <c r="V238" s="414"/>
      <c r="W238" s="1"/>
      <c r="X238" s="79"/>
      <c r="Y238" s="79"/>
      <c r="Z238" s="79"/>
      <c r="AA238" s="44"/>
    </row>
    <row r="239" spans="1:27" hidden="1" x14ac:dyDescent="0.25">
      <c r="B239" s="54"/>
      <c r="C239" s="2"/>
      <c r="D239" s="801" t="s">
        <v>374</v>
      </c>
      <c r="E239" s="801"/>
      <c r="F239" s="373">
        <f t="shared" si="392"/>
        <v>0</v>
      </c>
      <c r="G239" s="373">
        <f t="shared" si="393"/>
        <v>0</v>
      </c>
      <c r="H239" s="373">
        <f t="shared" si="394"/>
        <v>0</v>
      </c>
      <c r="I239" s="373">
        <v>0</v>
      </c>
      <c r="J239" s="527">
        <v>0</v>
      </c>
      <c r="K239" s="527"/>
      <c r="L239" s="437">
        <f t="shared" si="395"/>
        <v>0</v>
      </c>
      <c r="M239" s="42"/>
      <c r="N239" s="1"/>
      <c r="O239" s="73"/>
      <c r="P239" s="1"/>
      <c r="Q239" s="1"/>
      <c r="R239" s="1"/>
      <c r="S239" s="1"/>
      <c r="T239" s="414"/>
      <c r="U239" s="489">
        <f t="shared" si="366"/>
        <v>0</v>
      </c>
      <c r="V239" s="414"/>
      <c r="W239" s="1"/>
      <c r="X239" s="79"/>
      <c r="Y239" s="79"/>
      <c r="Z239" s="79"/>
      <c r="AA239" s="44"/>
    </row>
    <row r="240" spans="1:27" hidden="1" x14ac:dyDescent="0.25">
      <c r="B240" s="54"/>
      <c r="C240" s="2"/>
      <c r="D240" s="801" t="s">
        <v>824</v>
      </c>
      <c r="E240" s="801"/>
      <c r="F240" s="373">
        <f t="shared" si="392"/>
        <v>0</v>
      </c>
      <c r="G240" s="373">
        <f t="shared" si="393"/>
        <v>0</v>
      </c>
      <c r="H240" s="373">
        <f t="shared" si="394"/>
        <v>0</v>
      </c>
      <c r="I240" s="373">
        <v>0</v>
      </c>
      <c r="J240" s="527">
        <v>0</v>
      </c>
      <c r="K240" s="527"/>
      <c r="L240" s="437">
        <f t="shared" si="395"/>
        <v>0</v>
      </c>
      <c r="M240" s="42"/>
      <c r="N240" s="1"/>
      <c r="O240" s="73"/>
      <c r="P240" s="1"/>
      <c r="Q240" s="1"/>
      <c r="R240" s="1"/>
      <c r="S240" s="1"/>
      <c r="T240" s="414"/>
      <c r="U240" s="489">
        <f t="shared" si="366"/>
        <v>0</v>
      </c>
      <c r="V240" s="414"/>
      <c r="W240" s="1"/>
      <c r="X240" s="79"/>
      <c r="Y240" s="79"/>
      <c r="Z240" s="79"/>
      <c r="AA240" s="44"/>
    </row>
    <row r="241" spans="1:27" hidden="1" x14ac:dyDescent="0.25">
      <c r="B241" s="54"/>
      <c r="C241" s="2"/>
      <c r="D241" s="801" t="s">
        <v>566</v>
      </c>
      <c r="E241" s="801"/>
      <c r="F241" s="373">
        <f t="shared" si="392"/>
        <v>0</v>
      </c>
      <c r="G241" s="373">
        <f t="shared" si="393"/>
        <v>0</v>
      </c>
      <c r="H241" s="373">
        <f t="shared" si="394"/>
        <v>0</v>
      </c>
      <c r="I241" s="373">
        <v>0</v>
      </c>
      <c r="J241" s="527">
        <v>0</v>
      </c>
      <c r="K241" s="527"/>
      <c r="L241" s="437">
        <f t="shared" si="395"/>
        <v>0</v>
      </c>
      <c r="M241" s="42"/>
      <c r="N241" s="1"/>
      <c r="O241" s="73"/>
      <c r="P241" s="1"/>
      <c r="Q241" s="1"/>
      <c r="R241" s="1"/>
      <c r="S241" s="1"/>
      <c r="T241" s="414"/>
      <c r="U241" s="489">
        <f t="shared" si="366"/>
        <v>0</v>
      </c>
      <c r="V241" s="414"/>
      <c r="W241" s="1"/>
      <c r="X241" s="79"/>
      <c r="Y241" s="79"/>
      <c r="Z241" s="79"/>
      <c r="AA241" s="44"/>
    </row>
    <row r="242" spans="1:27" s="18" customFormat="1" hidden="1" x14ac:dyDescent="0.25">
      <c r="A242" s="125" t="s">
        <v>278</v>
      </c>
      <c r="B242" s="90" t="s">
        <v>689</v>
      </c>
      <c r="C242" s="803" t="s">
        <v>279</v>
      </c>
      <c r="D242" s="804"/>
      <c r="E242" s="804"/>
      <c r="F242" s="366">
        <f t="shared" si="392"/>
        <v>0</v>
      </c>
      <c r="G242" s="366">
        <f t="shared" si="393"/>
        <v>0</v>
      </c>
      <c r="H242" s="366">
        <f t="shared" si="394"/>
        <v>0</v>
      </c>
      <c r="I242" s="366">
        <v>0</v>
      </c>
      <c r="J242" s="520">
        <v>0</v>
      </c>
      <c r="K242" s="520"/>
      <c r="L242" s="428">
        <f t="shared" si="395"/>
        <v>0</v>
      </c>
      <c r="M242" s="95"/>
      <c r="N242" s="93"/>
      <c r="O242" s="92"/>
      <c r="P242" s="93"/>
      <c r="Q242" s="93"/>
      <c r="R242" s="93"/>
      <c r="S242" s="93"/>
      <c r="T242" s="412"/>
      <c r="U242" s="487">
        <f t="shared" si="366"/>
        <v>0</v>
      </c>
      <c r="V242" s="412"/>
      <c r="W242" s="93"/>
      <c r="X242" s="96"/>
      <c r="Y242" s="96"/>
      <c r="Z242" s="96"/>
      <c r="AA242" s="97"/>
    </row>
    <row r="243" spans="1:27" s="18" customFormat="1" hidden="1" x14ac:dyDescent="0.25">
      <c r="A243" s="125" t="s">
        <v>280</v>
      </c>
      <c r="B243" s="90" t="s">
        <v>690</v>
      </c>
      <c r="C243" s="803" t="s">
        <v>281</v>
      </c>
      <c r="D243" s="804"/>
      <c r="E243" s="804"/>
      <c r="F243" s="366">
        <f t="shared" si="392"/>
        <v>0</v>
      </c>
      <c r="G243" s="366">
        <f t="shared" si="393"/>
        <v>0</v>
      </c>
      <c r="H243" s="366">
        <f t="shared" si="394"/>
        <v>0</v>
      </c>
      <c r="I243" s="366">
        <v>0</v>
      </c>
      <c r="J243" s="520">
        <v>0</v>
      </c>
      <c r="K243" s="520"/>
      <c r="L243" s="428">
        <f t="shared" si="395"/>
        <v>0</v>
      </c>
      <c r="M243" s="95"/>
      <c r="N243" s="93"/>
      <c r="O243" s="92"/>
      <c r="P243" s="93"/>
      <c r="Q243" s="93"/>
      <c r="R243" s="93"/>
      <c r="S243" s="93"/>
      <c r="T243" s="412"/>
      <c r="U243" s="487">
        <f t="shared" si="366"/>
        <v>0</v>
      </c>
      <c r="V243" s="412"/>
      <c r="W243" s="93"/>
      <c r="X243" s="96"/>
      <c r="Y243" s="96"/>
      <c r="Z243" s="96"/>
      <c r="AA243" s="97"/>
    </row>
    <row r="244" spans="1:27" s="18" customFormat="1" hidden="1" x14ac:dyDescent="0.25">
      <c r="A244" s="125" t="s">
        <v>282</v>
      </c>
      <c r="B244" s="90" t="s">
        <v>691</v>
      </c>
      <c r="C244" s="803" t="s">
        <v>283</v>
      </c>
      <c r="D244" s="804"/>
      <c r="E244" s="804"/>
      <c r="F244" s="366">
        <f>F245+F246+F247+F248+F249+F250+F251+F252+F253+F254</f>
        <v>0</v>
      </c>
      <c r="G244" s="366">
        <f>G245+G246+G247+G248+G249+G250+G251+G252+G253+G254</f>
        <v>0</v>
      </c>
      <c r="H244" s="366">
        <f>H245+H246+H247+H248+H249+H250+H251+H252+H253+H254</f>
        <v>0</v>
      </c>
      <c r="I244" s="366">
        <v>0</v>
      </c>
      <c r="J244" s="520">
        <v>0</v>
      </c>
      <c r="K244" s="520">
        <f t="shared" ref="K244" si="396">K245+K246+K247+K248+K249+K250+K251+K252+K253+K254</f>
        <v>0</v>
      </c>
      <c r="L244" s="428">
        <f>L245+L246+L247+L248+L249+L250+L251+L252+L253+L254</f>
        <v>0</v>
      </c>
      <c r="M244" s="95">
        <f t="shared" ref="M244:N244" si="397">M245+M246+M247+M248+M249+M250+M251+M252+M253+M254</f>
        <v>0</v>
      </c>
      <c r="N244" s="93">
        <f t="shared" si="397"/>
        <v>0</v>
      </c>
      <c r="O244" s="92">
        <f t="shared" ref="O244:AA244" si="398">O245+O246+O247+O248+O249+O250+O251+O252+O253+O254</f>
        <v>0</v>
      </c>
      <c r="P244" s="93">
        <f t="shared" si="398"/>
        <v>0</v>
      </c>
      <c r="Q244" s="93">
        <f t="shared" si="398"/>
        <v>0</v>
      </c>
      <c r="R244" s="93">
        <f t="shared" si="398"/>
        <v>0</v>
      </c>
      <c r="S244" s="93">
        <f t="shared" si="398"/>
        <v>0</v>
      </c>
      <c r="T244" s="412">
        <f t="shared" ref="T244" si="399">T245+T246+T247+T248+T249+T250+T251+T252+T253+T254</f>
        <v>0</v>
      </c>
      <c r="U244" s="487">
        <f t="shared" si="366"/>
        <v>0</v>
      </c>
      <c r="V244" s="412">
        <f t="shared" si="398"/>
        <v>0</v>
      </c>
      <c r="W244" s="93">
        <f t="shared" si="398"/>
        <v>0</v>
      </c>
      <c r="X244" s="96">
        <f t="shared" si="398"/>
        <v>0</v>
      </c>
      <c r="Y244" s="96">
        <f t="shared" si="398"/>
        <v>0</v>
      </c>
      <c r="Z244" s="96">
        <f t="shared" si="398"/>
        <v>0</v>
      </c>
      <c r="AA244" s="97">
        <f t="shared" si="398"/>
        <v>0</v>
      </c>
    </row>
    <row r="245" spans="1:27" hidden="1" x14ac:dyDescent="0.25">
      <c r="B245" s="54"/>
      <c r="C245" s="2"/>
      <c r="D245" s="801" t="s">
        <v>376</v>
      </c>
      <c r="E245" s="801"/>
      <c r="F245" s="373">
        <f t="shared" ref="F245:F254" si="400">SUM(N245:Z245)</f>
        <v>0</v>
      </c>
      <c r="G245" s="373">
        <f t="shared" ref="G245:G254" si="401">SUM(N245:Z245)</f>
        <v>0</v>
      </c>
      <c r="H245" s="373">
        <f t="shared" ref="H245:H254" si="402">SUM(N245:Z245)</f>
        <v>0</v>
      </c>
      <c r="I245" s="373">
        <v>0</v>
      </c>
      <c r="J245" s="527">
        <v>0</v>
      </c>
      <c r="K245" s="527"/>
      <c r="L245" s="437">
        <f t="shared" ref="L245:L254" si="403">SUM(O245:AA245)</f>
        <v>0</v>
      </c>
      <c r="M245" s="42"/>
      <c r="N245" s="1"/>
      <c r="O245" s="73"/>
      <c r="P245" s="1"/>
      <c r="Q245" s="1"/>
      <c r="R245" s="1"/>
      <c r="S245" s="1"/>
      <c r="T245" s="414"/>
      <c r="U245" s="489">
        <f t="shared" si="366"/>
        <v>0</v>
      </c>
      <c r="V245" s="414"/>
      <c r="W245" s="1"/>
      <c r="X245" s="79"/>
      <c r="Y245" s="79"/>
      <c r="Z245" s="79"/>
      <c r="AA245" s="44"/>
    </row>
    <row r="246" spans="1:27" hidden="1" x14ac:dyDescent="0.25">
      <c r="B246" s="54"/>
      <c r="C246" s="2"/>
      <c r="D246" s="801" t="s">
        <v>377</v>
      </c>
      <c r="E246" s="801"/>
      <c r="F246" s="373">
        <f t="shared" si="400"/>
        <v>0</v>
      </c>
      <c r="G246" s="373">
        <f t="shared" si="401"/>
        <v>0</v>
      </c>
      <c r="H246" s="373">
        <f t="shared" si="402"/>
        <v>0</v>
      </c>
      <c r="I246" s="373">
        <v>0</v>
      </c>
      <c r="J246" s="527">
        <v>0</v>
      </c>
      <c r="K246" s="527"/>
      <c r="L246" s="437">
        <f t="shared" si="403"/>
        <v>0</v>
      </c>
      <c r="M246" s="42"/>
      <c r="N246" s="1"/>
      <c r="O246" s="73"/>
      <c r="P246" s="1"/>
      <c r="Q246" s="1"/>
      <c r="R246" s="1"/>
      <c r="S246" s="1"/>
      <c r="T246" s="414"/>
      <c r="U246" s="489">
        <f t="shared" si="366"/>
        <v>0</v>
      </c>
      <c r="V246" s="414"/>
      <c r="W246" s="1"/>
      <c r="X246" s="79"/>
      <c r="Y246" s="79"/>
      <c r="Z246" s="79"/>
      <c r="AA246" s="44"/>
    </row>
    <row r="247" spans="1:27" hidden="1" x14ac:dyDescent="0.25">
      <c r="B247" s="54"/>
      <c r="C247" s="2"/>
      <c r="D247" s="801" t="s">
        <v>378</v>
      </c>
      <c r="E247" s="801"/>
      <c r="F247" s="373">
        <f t="shared" si="400"/>
        <v>0</v>
      </c>
      <c r="G247" s="373">
        <f t="shared" si="401"/>
        <v>0</v>
      </c>
      <c r="H247" s="373">
        <f t="shared" si="402"/>
        <v>0</v>
      </c>
      <c r="I247" s="373">
        <v>0</v>
      </c>
      <c r="J247" s="527">
        <v>0</v>
      </c>
      <c r="K247" s="527"/>
      <c r="L247" s="437">
        <f t="shared" si="403"/>
        <v>0</v>
      </c>
      <c r="M247" s="42"/>
      <c r="N247" s="1"/>
      <c r="O247" s="73"/>
      <c r="P247" s="1"/>
      <c r="Q247" s="1"/>
      <c r="R247" s="1"/>
      <c r="S247" s="1"/>
      <c r="T247" s="414"/>
      <c r="U247" s="489">
        <f t="shared" si="366"/>
        <v>0</v>
      </c>
      <c r="V247" s="414"/>
      <c r="W247" s="1"/>
      <c r="X247" s="79"/>
      <c r="Y247" s="79"/>
      <c r="Z247" s="79"/>
      <c r="AA247" s="44"/>
    </row>
    <row r="248" spans="1:27" hidden="1" x14ac:dyDescent="0.25">
      <c r="B248" s="54"/>
      <c r="C248" s="2"/>
      <c r="D248" s="801" t="s">
        <v>379</v>
      </c>
      <c r="E248" s="801"/>
      <c r="F248" s="373">
        <f t="shared" si="400"/>
        <v>0</v>
      </c>
      <c r="G248" s="373">
        <f t="shared" si="401"/>
        <v>0</v>
      </c>
      <c r="H248" s="373">
        <f t="shared" si="402"/>
        <v>0</v>
      </c>
      <c r="I248" s="373">
        <v>0</v>
      </c>
      <c r="J248" s="527">
        <v>0</v>
      </c>
      <c r="K248" s="527"/>
      <c r="L248" s="437">
        <f t="shared" si="403"/>
        <v>0</v>
      </c>
      <c r="M248" s="42"/>
      <c r="N248" s="1"/>
      <c r="O248" s="73"/>
      <c r="P248" s="1"/>
      <c r="Q248" s="1"/>
      <c r="R248" s="1"/>
      <c r="S248" s="1"/>
      <c r="T248" s="414"/>
      <c r="U248" s="489">
        <f t="shared" si="366"/>
        <v>0</v>
      </c>
      <c r="V248" s="414"/>
      <c r="W248" s="1"/>
      <c r="X248" s="79"/>
      <c r="Y248" s="79"/>
      <c r="Z248" s="79"/>
      <c r="AA248" s="44"/>
    </row>
    <row r="249" spans="1:27" hidden="1" x14ac:dyDescent="0.25">
      <c r="B249" s="54"/>
      <c r="C249" s="2"/>
      <c r="D249" s="801" t="s">
        <v>380</v>
      </c>
      <c r="E249" s="801"/>
      <c r="F249" s="373">
        <f t="shared" si="400"/>
        <v>0</v>
      </c>
      <c r="G249" s="373">
        <f t="shared" si="401"/>
        <v>0</v>
      </c>
      <c r="H249" s="373">
        <f t="shared" si="402"/>
        <v>0</v>
      </c>
      <c r="I249" s="373">
        <v>0</v>
      </c>
      <c r="J249" s="527">
        <v>0</v>
      </c>
      <c r="K249" s="527"/>
      <c r="L249" s="437">
        <f t="shared" si="403"/>
        <v>0</v>
      </c>
      <c r="M249" s="42"/>
      <c r="N249" s="1"/>
      <c r="O249" s="73"/>
      <c r="P249" s="1"/>
      <c r="Q249" s="1"/>
      <c r="R249" s="1"/>
      <c r="S249" s="1"/>
      <c r="T249" s="414"/>
      <c r="U249" s="489">
        <f t="shared" si="366"/>
        <v>0</v>
      </c>
      <c r="V249" s="414"/>
      <c r="W249" s="1"/>
      <c r="X249" s="79"/>
      <c r="Y249" s="79"/>
      <c r="Z249" s="79"/>
      <c r="AA249" s="44"/>
    </row>
    <row r="250" spans="1:27" ht="25.5" hidden="1" customHeight="1" x14ac:dyDescent="0.25">
      <c r="B250" s="54"/>
      <c r="C250" s="2"/>
      <c r="D250" s="798" t="s">
        <v>538</v>
      </c>
      <c r="E250" s="798"/>
      <c r="F250" s="376">
        <f t="shared" si="400"/>
        <v>0</v>
      </c>
      <c r="G250" s="376">
        <f t="shared" si="401"/>
        <v>0</v>
      </c>
      <c r="H250" s="376">
        <f t="shared" si="402"/>
        <v>0</v>
      </c>
      <c r="I250" s="376">
        <v>0</v>
      </c>
      <c r="J250" s="530">
        <v>0</v>
      </c>
      <c r="K250" s="530"/>
      <c r="L250" s="440">
        <f t="shared" si="403"/>
        <v>0</v>
      </c>
      <c r="M250" s="42"/>
      <c r="N250" s="1"/>
      <c r="O250" s="73"/>
      <c r="P250" s="1"/>
      <c r="Q250" s="1"/>
      <c r="R250" s="1"/>
      <c r="S250" s="1"/>
      <c r="T250" s="414"/>
      <c r="U250" s="489">
        <f t="shared" si="366"/>
        <v>0</v>
      </c>
      <c r="V250" s="414"/>
      <c r="W250" s="1"/>
      <c r="X250" s="79"/>
      <c r="Y250" s="79"/>
      <c r="Z250" s="79"/>
      <c r="AA250" s="44"/>
    </row>
    <row r="251" spans="1:27" ht="25.5" hidden="1" customHeight="1" x14ac:dyDescent="0.25">
      <c r="B251" s="54"/>
      <c r="C251" s="2"/>
      <c r="D251" s="798" t="s">
        <v>541</v>
      </c>
      <c r="E251" s="798"/>
      <c r="F251" s="376">
        <f t="shared" si="400"/>
        <v>0</v>
      </c>
      <c r="G251" s="376">
        <f t="shared" si="401"/>
        <v>0</v>
      </c>
      <c r="H251" s="376">
        <f t="shared" si="402"/>
        <v>0</v>
      </c>
      <c r="I251" s="376">
        <v>0</v>
      </c>
      <c r="J251" s="530">
        <v>0</v>
      </c>
      <c r="K251" s="530"/>
      <c r="L251" s="440">
        <f t="shared" si="403"/>
        <v>0</v>
      </c>
      <c r="M251" s="42"/>
      <c r="N251" s="1"/>
      <c r="O251" s="73"/>
      <c r="P251" s="1"/>
      <c r="Q251" s="1"/>
      <c r="R251" s="1"/>
      <c r="S251" s="1"/>
      <c r="T251" s="414"/>
      <c r="U251" s="489">
        <f t="shared" si="366"/>
        <v>0</v>
      </c>
      <c r="V251" s="414"/>
      <c r="W251" s="1"/>
      <c r="X251" s="79"/>
      <c r="Y251" s="79"/>
      <c r="Z251" s="79"/>
      <c r="AA251" s="44"/>
    </row>
    <row r="252" spans="1:27" hidden="1" x14ac:dyDescent="0.25">
      <c r="B252" s="54"/>
      <c r="C252" s="2"/>
      <c r="D252" s="801" t="s">
        <v>381</v>
      </c>
      <c r="E252" s="801"/>
      <c r="F252" s="373">
        <f t="shared" si="400"/>
        <v>0</v>
      </c>
      <c r="G252" s="373">
        <f t="shared" si="401"/>
        <v>0</v>
      </c>
      <c r="H252" s="373">
        <f t="shared" si="402"/>
        <v>0</v>
      </c>
      <c r="I252" s="373">
        <v>0</v>
      </c>
      <c r="J252" s="527">
        <v>0</v>
      </c>
      <c r="K252" s="527"/>
      <c r="L252" s="437">
        <f t="shared" si="403"/>
        <v>0</v>
      </c>
      <c r="M252" s="42"/>
      <c r="N252" s="1"/>
      <c r="O252" s="73"/>
      <c r="P252" s="1"/>
      <c r="Q252" s="1"/>
      <c r="R252" s="1"/>
      <c r="S252" s="1"/>
      <c r="T252" s="414"/>
      <c r="U252" s="489">
        <f t="shared" si="366"/>
        <v>0</v>
      </c>
      <c r="V252" s="414"/>
      <c r="W252" s="1"/>
      <c r="X252" s="79"/>
      <c r="Y252" s="79"/>
      <c r="Z252" s="79"/>
      <c r="AA252" s="44"/>
    </row>
    <row r="253" spans="1:27" hidden="1" x14ac:dyDescent="0.25">
      <c r="B253" s="54"/>
      <c r="C253" s="2"/>
      <c r="D253" s="801" t="s">
        <v>382</v>
      </c>
      <c r="E253" s="801"/>
      <c r="F253" s="373">
        <f t="shared" si="400"/>
        <v>0</v>
      </c>
      <c r="G253" s="373">
        <f t="shared" si="401"/>
        <v>0</v>
      </c>
      <c r="H253" s="373">
        <f t="shared" si="402"/>
        <v>0</v>
      </c>
      <c r="I253" s="373">
        <v>0</v>
      </c>
      <c r="J253" s="527">
        <v>0</v>
      </c>
      <c r="K253" s="527"/>
      <c r="L253" s="437">
        <f t="shared" si="403"/>
        <v>0</v>
      </c>
      <c r="M253" s="42"/>
      <c r="N253" s="1"/>
      <c r="O253" s="73"/>
      <c r="P253" s="1"/>
      <c r="Q253" s="1"/>
      <c r="R253" s="1"/>
      <c r="S253" s="1"/>
      <c r="T253" s="414"/>
      <c r="U253" s="489">
        <f t="shared" si="366"/>
        <v>0</v>
      </c>
      <c r="V253" s="414"/>
      <c r="W253" s="1"/>
      <c r="X253" s="79"/>
      <c r="Y253" s="79"/>
      <c r="Z253" s="79"/>
      <c r="AA253" s="44"/>
    </row>
    <row r="254" spans="1:27" ht="15.75" hidden="1" thickBot="1" x14ac:dyDescent="0.3">
      <c r="B254" s="56"/>
      <c r="C254" s="20"/>
      <c r="D254" s="806" t="s">
        <v>567</v>
      </c>
      <c r="E254" s="806"/>
      <c r="F254" s="384">
        <f t="shared" si="400"/>
        <v>0</v>
      </c>
      <c r="G254" s="384">
        <f t="shared" si="401"/>
        <v>0</v>
      </c>
      <c r="H254" s="384">
        <f t="shared" si="402"/>
        <v>0</v>
      </c>
      <c r="I254" s="384">
        <v>0</v>
      </c>
      <c r="J254" s="538">
        <v>0</v>
      </c>
      <c r="K254" s="538"/>
      <c r="L254" s="448">
        <f t="shared" si="403"/>
        <v>0</v>
      </c>
      <c r="M254" s="42"/>
      <c r="N254" s="1"/>
      <c r="O254" s="73"/>
      <c r="P254" s="1"/>
      <c r="Q254" s="1"/>
      <c r="R254" s="1"/>
      <c r="S254" s="1"/>
      <c r="T254" s="414"/>
      <c r="U254" s="489">
        <f t="shared" si="366"/>
        <v>0</v>
      </c>
      <c r="V254" s="414"/>
      <c r="W254" s="1"/>
      <c r="X254" s="79"/>
      <c r="Y254" s="79"/>
      <c r="Z254" s="79"/>
      <c r="AA254" s="44"/>
    </row>
    <row r="255" spans="1:27" ht="15.75" thickBot="1" x14ac:dyDescent="0.3">
      <c r="B255" s="98" t="s">
        <v>284</v>
      </c>
      <c r="C255" s="807" t="s">
        <v>285</v>
      </c>
      <c r="D255" s="808"/>
      <c r="E255" s="808"/>
      <c r="F255" s="369">
        <f>F256+F277+F283+F284</f>
        <v>0</v>
      </c>
      <c r="G255" s="369">
        <f>G256+G277+G283+G284</f>
        <v>0</v>
      </c>
      <c r="H255" s="369">
        <f>H256+H277+H283+H284</f>
        <v>0</v>
      </c>
      <c r="I255" s="369">
        <v>0</v>
      </c>
      <c r="J255" s="523">
        <v>0</v>
      </c>
      <c r="K255" s="523">
        <f t="shared" ref="K255" si="404">K256+K277+K283+K284</f>
        <v>0</v>
      </c>
      <c r="L255" s="431">
        <f>L256+L277+L283+L284</f>
        <v>0</v>
      </c>
      <c r="M255" s="87">
        <f t="shared" ref="M255:N255" si="405">M256+M277+M283+M284</f>
        <v>0</v>
      </c>
      <c r="N255" s="85">
        <f t="shared" si="405"/>
        <v>0</v>
      </c>
      <c r="O255" s="84">
        <f t="shared" ref="O255:AA255" si="406">O256+O277+O283+O284</f>
        <v>0</v>
      </c>
      <c r="P255" s="85">
        <f t="shared" si="406"/>
        <v>0</v>
      </c>
      <c r="Q255" s="85">
        <f t="shared" si="406"/>
        <v>0</v>
      </c>
      <c r="R255" s="85">
        <f t="shared" si="406"/>
        <v>0</v>
      </c>
      <c r="S255" s="85">
        <f t="shared" si="406"/>
        <v>0</v>
      </c>
      <c r="T255" s="409">
        <f t="shared" ref="T255" si="407">T256+T277+T283+T284</f>
        <v>0</v>
      </c>
      <c r="U255" s="484">
        <f t="shared" si="366"/>
        <v>0</v>
      </c>
      <c r="V255" s="409">
        <f t="shared" si="406"/>
        <v>0</v>
      </c>
      <c r="W255" s="85">
        <f t="shared" si="406"/>
        <v>0</v>
      </c>
      <c r="X255" s="88">
        <f t="shared" si="406"/>
        <v>0</v>
      </c>
      <c r="Y255" s="88">
        <f t="shared" si="406"/>
        <v>0</v>
      </c>
      <c r="Z255" s="88">
        <f t="shared" si="406"/>
        <v>0</v>
      </c>
      <c r="AA255" s="89">
        <f t="shared" si="406"/>
        <v>0</v>
      </c>
    </row>
    <row r="256" spans="1:27" hidden="1" x14ac:dyDescent="0.25">
      <c r="B256" s="114" t="s">
        <v>692</v>
      </c>
      <c r="C256" s="834" t="s">
        <v>286</v>
      </c>
      <c r="D256" s="835"/>
      <c r="E256" s="835"/>
      <c r="F256" s="364">
        <f>F257+F261+F268+F269+F270+F271+F272+F273+F274</f>
        <v>0</v>
      </c>
      <c r="G256" s="364">
        <f>G257+G261+G268+G269+G270+G271+G272+G273+G274</f>
        <v>0</v>
      </c>
      <c r="H256" s="364">
        <f>H257+H261+H268+H269+H270+H271+H272+H273+H274</f>
        <v>0</v>
      </c>
      <c r="I256" s="364">
        <v>0</v>
      </c>
      <c r="J256" s="518">
        <v>0</v>
      </c>
      <c r="K256" s="518">
        <v>0</v>
      </c>
      <c r="L256" s="426">
        <f>L257+L261+L268+L269+L270+L271+L272+L273+L274</f>
        <v>0</v>
      </c>
      <c r="M256" s="119">
        <f t="shared" ref="M256:N256" si="408">M257+M261+M268+M269+M270+M271+M272+M273+M274</f>
        <v>0</v>
      </c>
      <c r="N256" s="117">
        <f t="shared" si="408"/>
        <v>0</v>
      </c>
      <c r="O256" s="116">
        <f t="shared" ref="O256:AA256" si="409">O257+O261+O268+O269+O270+O271+O272+O273+O274</f>
        <v>0</v>
      </c>
      <c r="P256" s="117">
        <f t="shared" si="409"/>
        <v>0</v>
      </c>
      <c r="Q256" s="117">
        <f t="shared" si="409"/>
        <v>0</v>
      </c>
      <c r="R256" s="117">
        <f t="shared" si="409"/>
        <v>0</v>
      </c>
      <c r="S256" s="117">
        <f t="shared" si="409"/>
        <v>0</v>
      </c>
      <c r="T256" s="410">
        <f t="shared" ref="T256" si="410">T257+T261+T268+T269+T270+T271+T272+T273+T274</f>
        <v>0</v>
      </c>
      <c r="U256" s="485">
        <f t="shared" si="366"/>
        <v>0</v>
      </c>
      <c r="V256" s="410">
        <f t="shared" si="409"/>
        <v>0</v>
      </c>
      <c r="W256" s="117">
        <f t="shared" si="409"/>
        <v>0</v>
      </c>
      <c r="X256" s="120">
        <f t="shared" si="409"/>
        <v>0</v>
      </c>
      <c r="Y256" s="120">
        <f t="shared" si="409"/>
        <v>0</v>
      </c>
      <c r="Z256" s="120">
        <f t="shared" si="409"/>
        <v>0</v>
      </c>
      <c r="AA256" s="121">
        <f t="shared" si="409"/>
        <v>0</v>
      </c>
    </row>
    <row r="257" spans="1:27" s="18" customFormat="1" hidden="1" x14ac:dyDescent="0.25">
      <c r="A257" s="125"/>
      <c r="B257" s="52" t="s">
        <v>693</v>
      </c>
      <c r="C257" s="832" t="s">
        <v>287</v>
      </c>
      <c r="D257" s="833"/>
      <c r="E257" s="833"/>
      <c r="F257" s="367">
        <f>F258+F259+F260</f>
        <v>0</v>
      </c>
      <c r="G257" s="367">
        <f>G258+G259+G260</f>
        <v>0</v>
      </c>
      <c r="H257" s="367">
        <f>H258+H259+H260</f>
        <v>0</v>
      </c>
      <c r="I257" s="367">
        <v>0</v>
      </c>
      <c r="J257" s="521">
        <v>0</v>
      </c>
      <c r="K257" s="521">
        <v>0</v>
      </c>
      <c r="L257" s="429">
        <f>L258+L259+L260</f>
        <v>0</v>
      </c>
      <c r="M257" s="43">
        <f t="shared" ref="M257:N257" si="411">M258+M259+M260</f>
        <v>0</v>
      </c>
      <c r="N257" s="13">
        <f t="shared" si="411"/>
        <v>0</v>
      </c>
      <c r="O257" s="75">
        <f t="shared" ref="O257:AA257" si="412">O258+O259+O260</f>
        <v>0</v>
      </c>
      <c r="P257" s="13">
        <f t="shared" si="412"/>
        <v>0</v>
      </c>
      <c r="Q257" s="13">
        <f t="shared" si="412"/>
        <v>0</v>
      </c>
      <c r="R257" s="13">
        <f t="shared" si="412"/>
        <v>0</v>
      </c>
      <c r="S257" s="13">
        <f t="shared" si="412"/>
        <v>0</v>
      </c>
      <c r="T257" s="413">
        <f t="shared" ref="T257" si="413">T258+T259+T260</f>
        <v>0</v>
      </c>
      <c r="U257" s="488">
        <f t="shared" si="366"/>
        <v>0</v>
      </c>
      <c r="V257" s="413">
        <f t="shared" si="412"/>
        <v>0</v>
      </c>
      <c r="W257" s="13">
        <f t="shared" si="412"/>
        <v>0</v>
      </c>
      <c r="X257" s="80">
        <f t="shared" si="412"/>
        <v>0</v>
      </c>
      <c r="Y257" s="80">
        <f t="shared" si="412"/>
        <v>0</v>
      </c>
      <c r="Z257" s="80">
        <f t="shared" si="412"/>
        <v>0</v>
      </c>
      <c r="AA257" s="45">
        <f t="shared" si="412"/>
        <v>0</v>
      </c>
    </row>
    <row r="258" spans="1:27" s="189" customFormat="1" hidden="1" x14ac:dyDescent="0.25">
      <c r="A258" s="125" t="s">
        <v>288</v>
      </c>
      <c r="B258" s="169" t="s">
        <v>694</v>
      </c>
      <c r="C258" s="213"/>
      <c r="D258" s="836" t="s">
        <v>706</v>
      </c>
      <c r="E258" s="836"/>
      <c r="F258" s="385">
        <f>SUM(N258:Z258)</f>
        <v>0</v>
      </c>
      <c r="G258" s="385">
        <f>SUM(N258:Z258)</f>
        <v>0</v>
      </c>
      <c r="H258" s="385">
        <f t="shared" ref="H258:H260" si="414">SUM(N258:Z258)</f>
        <v>0</v>
      </c>
      <c r="I258" s="385">
        <v>0</v>
      </c>
      <c r="J258" s="539">
        <v>0</v>
      </c>
      <c r="K258" s="539">
        <v>0</v>
      </c>
      <c r="L258" s="435">
        <f t="shared" ref="L258:L260" si="415">SUM(O258:AA258)</f>
        <v>0</v>
      </c>
      <c r="M258" s="172"/>
      <c r="N258" s="173"/>
      <c r="O258" s="179"/>
      <c r="P258" s="173"/>
      <c r="Q258" s="173"/>
      <c r="R258" s="173"/>
      <c r="S258" s="173"/>
      <c r="T258" s="411"/>
      <c r="U258" s="486">
        <f t="shared" si="366"/>
        <v>0</v>
      </c>
      <c r="V258" s="411"/>
      <c r="W258" s="173"/>
      <c r="X258" s="174"/>
      <c r="Y258" s="174"/>
      <c r="Z258" s="174"/>
      <c r="AA258" s="175"/>
    </row>
    <row r="259" spans="1:27" s="189" customFormat="1" hidden="1" x14ac:dyDescent="0.25">
      <c r="A259" s="125" t="s">
        <v>289</v>
      </c>
      <c r="B259" s="169" t="s">
        <v>695</v>
      </c>
      <c r="C259" s="178"/>
      <c r="D259" s="814" t="s">
        <v>707</v>
      </c>
      <c r="E259" s="814"/>
      <c r="F259" s="365">
        <f>SUM(N259:Z259)</f>
        <v>0</v>
      </c>
      <c r="G259" s="365">
        <f>SUM(N259:Z259)</f>
        <v>0</v>
      </c>
      <c r="H259" s="365">
        <f t="shared" si="414"/>
        <v>0</v>
      </c>
      <c r="I259" s="365">
        <v>0</v>
      </c>
      <c r="J259" s="519">
        <v>0</v>
      </c>
      <c r="K259" s="519">
        <v>0</v>
      </c>
      <c r="L259" s="427">
        <f t="shared" si="415"/>
        <v>0</v>
      </c>
      <c r="M259" s="172"/>
      <c r="N259" s="173"/>
      <c r="O259" s="179"/>
      <c r="P259" s="173"/>
      <c r="Q259" s="173"/>
      <c r="R259" s="173"/>
      <c r="S259" s="173"/>
      <c r="T259" s="411"/>
      <c r="U259" s="486">
        <f t="shared" si="366"/>
        <v>0</v>
      </c>
      <c r="V259" s="411"/>
      <c r="W259" s="173"/>
      <c r="X259" s="174"/>
      <c r="Y259" s="174"/>
      <c r="Z259" s="174"/>
      <c r="AA259" s="175"/>
    </row>
    <row r="260" spans="1:27" s="189" customFormat="1" hidden="1" x14ac:dyDescent="0.25">
      <c r="A260" s="125" t="s">
        <v>290</v>
      </c>
      <c r="B260" s="169" t="s">
        <v>696</v>
      </c>
      <c r="C260" s="178"/>
      <c r="D260" s="814" t="s">
        <v>708</v>
      </c>
      <c r="E260" s="814"/>
      <c r="F260" s="365">
        <f>SUM(N260:Z260)</f>
        <v>0</v>
      </c>
      <c r="G260" s="365">
        <f>SUM(N260:Z260)</f>
        <v>0</v>
      </c>
      <c r="H260" s="365">
        <f t="shared" si="414"/>
        <v>0</v>
      </c>
      <c r="I260" s="365">
        <v>0</v>
      </c>
      <c r="J260" s="519">
        <v>0</v>
      </c>
      <c r="K260" s="519">
        <v>0</v>
      </c>
      <c r="L260" s="427">
        <f t="shared" si="415"/>
        <v>0</v>
      </c>
      <c r="M260" s="172"/>
      <c r="N260" s="173"/>
      <c r="O260" s="179"/>
      <c r="P260" s="173"/>
      <c r="Q260" s="173"/>
      <c r="R260" s="173"/>
      <c r="S260" s="173"/>
      <c r="T260" s="411"/>
      <c r="U260" s="486">
        <f t="shared" si="366"/>
        <v>0</v>
      </c>
      <c r="V260" s="411"/>
      <c r="W260" s="173"/>
      <c r="X260" s="174"/>
      <c r="Y260" s="174"/>
      <c r="Z260" s="174"/>
      <c r="AA260" s="175"/>
    </row>
    <row r="261" spans="1:27" s="18" customFormat="1" hidden="1" x14ac:dyDescent="0.25">
      <c r="A261" s="125"/>
      <c r="B261" s="52" t="s">
        <v>697</v>
      </c>
      <c r="C261" s="832" t="s">
        <v>291</v>
      </c>
      <c r="D261" s="833"/>
      <c r="E261" s="833"/>
      <c r="F261" s="367">
        <f>F262+F263+F264+F265+F266+F267</f>
        <v>0</v>
      </c>
      <c r="G261" s="367">
        <f>G262+G263+G264+G265+G266+G267</f>
        <v>0</v>
      </c>
      <c r="H261" s="367">
        <f>H262+H263+H264+H265+H266+H267</f>
        <v>0</v>
      </c>
      <c r="I261" s="367">
        <v>0</v>
      </c>
      <c r="J261" s="521">
        <v>0</v>
      </c>
      <c r="K261" s="521">
        <v>0</v>
      </c>
      <c r="L261" s="429">
        <f>L262+L263+L264+L265+L266+L267</f>
        <v>0</v>
      </c>
      <c r="M261" s="43">
        <f t="shared" ref="M261:N261" si="416">M262+M263+M264+M265+M266+M267</f>
        <v>0</v>
      </c>
      <c r="N261" s="13">
        <f t="shared" si="416"/>
        <v>0</v>
      </c>
      <c r="O261" s="75">
        <f t="shared" ref="O261:AA261" si="417">O262+O263+O264+O265+O266+O267</f>
        <v>0</v>
      </c>
      <c r="P261" s="13">
        <f t="shared" si="417"/>
        <v>0</v>
      </c>
      <c r="Q261" s="13">
        <f t="shared" si="417"/>
        <v>0</v>
      </c>
      <c r="R261" s="13">
        <f t="shared" si="417"/>
        <v>0</v>
      </c>
      <c r="S261" s="13">
        <f t="shared" si="417"/>
        <v>0</v>
      </c>
      <c r="T261" s="413">
        <f t="shared" ref="T261" si="418">T262+T263+T264+T265+T266+T267</f>
        <v>0</v>
      </c>
      <c r="U261" s="488">
        <f t="shared" si="366"/>
        <v>0</v>
      </c>
      <c r="V261" s="413">
        <f t="shared" si="417"/>
        <v>0</v>
      </c>
      <c r="W261" s="13">
        <f t="shared" si="417"/>
        <v>0</v>
      </c>
      <c r="X261" s="80">
        <f t="shared" si="417"/>
        <v>0</v>
      </c>
      <c r="Y261" s="80">
        <f t="shared" si="417"/>
        <v>0</v>
      </c>
      <c r="Z261" s="80">
        <f t="shared" si="417"/>
        <v>0</v>
      </c>
      <c r="AA261" s="45">
        <f t="shared" si="417"/>
        <v>0</v>
      </c>
    </row>
    <row r="262" spans="1:27" s="189" customFormat="1" hidden="1" x14ac:dyDescent="0.25">
      <c r="A262" s="125" t="s">
        <v>292</v>
      </c>
      <c r="B262" s="169" t="s">
        <v>698</v>
      </c>
      <c r="C262" s="178"/>
      <c r="D262" s="814" t="s">
        <v>383</v>
      </c>
      <c r="E262" s="814"/>
      <c r="F262" s="365">
        <f t="shared" ref="F262:F273" si="419">SUM(N262:Z262)</f>
        <v>0</v>
      </c>
      <c r="G262" s="365">
        <f t="shared" ref="G262:G273" si="420">SUM(N262:Z262)</f>
        <v>0</v>
      </c>
      <c r="H262" s="365">
        <f t="shared" ref="H262:H273" si="421">SUM(N262:Z262)</f>
        <v>0</v>
      </c>
      <c r="I262" s="365">
        <v>0</v>
      </c>
      <c r="J262" s="519">
        <v>0</v>
      </c>
      <c r="K262" s="519">
        <v>0</v>
      </c>
      <c r="L262" s="427">
        <f t="shared" ref="L262:L273" si="422">SUM(O262:AA262)</f>
        <v>0</v>
      </c>
      <c r="M262" s="172"/>
      <c r="N262" s="173"/>
      <c r="O262" s="179"/>
      <c r="P262" s="173"/>
      <c r="Q262" s="173"/>
      <c r="R262" s="173"/>
      <c r="S262" s="173"/>
      <c r="T262" s="411"/>
      <c r="U262" s="486">
        <f t="shared" si="366"/>
        <v>0</v>
      </c>
      <c r="V262" s="411"/>
      <c r="W262" s="173"/>
      <c r="X262" s="174"/>
      <c r="Y262" s="174"/>
      <c r="Z262" s="174"/>
      <c r="AA262" s="175"/>
    </row>
    <row r="263" spans="1:27" s="189" customFormat="1" hidden="1" x14ac:dyDescent="0.25">
      <c r="A263" s="125" t="s">
        <v>293</v>
      </c>
      <c r="B263" s="169" t="s">
        <v>699</v>
      </c>
      <c r="C263" s="178"/>
      <c r="D263" s="814" t="s">
        <v>384</v>
      </c>
      <c r="E263" s="814"/>
      <c r="F263" s="365">
        <f t="shared" si="419"/>
        <v>0</v>
      </c>
      <c r="G263" s="365">
        <f t="shared" si="420"/>
        <v>0</v>
      </c>
      <c r="H263" s="365">
        <f t="shared" si="421"/>
        <v>0</v>
      </c>
      <c r="I263" s="365">
        <v>0</v>
      </c>
      <c r="J263" s="519">
        <v>0</v>
      </c>
      <c r="K263" s="519">
        <v>0</v>
      </c>
      <c r="L263" s="427">
        <f t="shared" si="422"/>
        <v>0</v>
      </c>
      <c r="M263" s="172"/>
      <c r="N263" s="173"/>
      <c r="O263" s="179"/>
      <c r="P263" s="173"/>
      <c r="Q263" s="173"/>
      <c r="R263" s="173"/>
      <c r="S263" s="173"/>
      <c r="T263" s="411"/>
      <c r="U263" s="486">
        <f t="shared" si="366"/>
        <v>0</v>
      </c>
      <c r="V263" s="411"/>
      <c r="W263" s="173"/>
      <c r="X263" s="174"/>
      <c r="Y263" s="174"/>
      <c r="Z263" s="174"/>
      <c r="AA263" s="175"/>
    </row>
    <row r="264" spans="1:27" s="189" customFormat="1" hidden="1" x14ac:dyDescent="0.25">
      <c r="A264" s="125" t="s">
        <v>872</v>
      </c>
      <c r="B264" s="169" t="s">
        <v>873</v>
      </c>
      <c r="C264" s="178"/>
      <c r="D264" s="814" t="s">
        <v>874</v>
      </c>
      <c r="E264" s="814"/>
      <c r="F264" s="365">
        <f t="shared" si="419"/>
        <v>0</v>
      </c>
      <c r="G264" s="365">
        <f t="shared" si="420"/>
        <v>0</v>
      </c>
      <c r="H264" s="365">
        <f t="shared" si="421"/>
        <v>0</v>
      </c>
      <c r="I264" s="365">
        <v>0</v>
      </c>
      <c r="J264" s="519">
        <v>0</v>
      </c>
      <c r="K264" s="519">
        <v>0</v>
      </c>
      <c r="L264" s="427">
        <f t="shared" si="422"/>
        <v>0</v>
      </c>
      <c r="M264" s="172"/>
      <c r="N264" s="173"/>
      <c r="O264" s="179"/>
      <c r="P264" s="173"/>
      <c r="Q264" s="173"/>
      <c r="R264" s="173"/>
      <c r="S264" s="173"/>
      <c r="T264" s="411"/>
      <c r="U264" s="486">
        <f t="shared" si="366"/>
        <v>0</v>
      </c>
      <c r="V264" s="411"/>
      <c r="W264" s="173"/>
      <c r="X264" s="174"/>
      <c r="Y264" s="174"/>
      <c r="Z264" s="174"/>
      <c r="AA264" s="175"/>
    </row>
    <row r="265" spans="1:27" s="189" customFormat="1" hidden="1" x14ac:dyDescent="0.25">
      <c r="A265" s="125" t="s">
        <v>294</v>
      </c>
      <c r="B265" s="169" t="s">
        <v>700</v>
      </c>
      <c r="C265" s="178"/>
      <c r="D265" s="814" t="s">
        <v>295</v>
      </c>
      <c r="E265" s="814"/>
      <c r="F265" s="365">
        <f t="shared" si="419"/>
        <v>0</v>
      </c>
      <c r="G265" s="365">
        <f t="shared" si="420"/>
        <v>0</v>
      </c>
      <c r="H265" s="365">
        <f t="shared" si="421"/>
        <v>0</v>
      </c>
      <c r="I265" s="365">
        <v>0</v>
      </c>
      <c r="J265" s="519">
        <v>0</v>
      </c>
      <c r="K265" s="519">
        <v>0</v>
      </c>
      <c r="L265" s="427">
        <f t="shared" si="422"/>
        <v>0</v>
      </c>
      <c r="M265" s="172"/>
      <c r="N265" s="173"/>
      <c r="O265" s="179"/>
      <c r="P265" s="173"/>
      <c r="Q265" s="173"/>
      <c r="R265" s="173"/>
      <c r="S265" s="173"/>
      <c r="T265" s="411"/>
      <c r="U265" s="486">
        <f t="shared" ref="U265:U285" si="423">SUM(O265:T265)</f>
        <v>0</v>
      </c>
      <c r="V265" s="411"/>
      <c r="W265" s="173"/>
      <c r="X265" s="174"/>
      <c r="Y265" s="174"/>
      <c r="Z265" s="174"/>
      <c r="AA265" s="175"/>
    </row>
    <row r="266" spans="1:27" s="189" customFormat="1" hidden="1" x14ac:dyDescent="0.25">
      <c r="A266" s="125" t="s">
        <v>296</v>
      </c>
      <c r="B266" s="169" t="s">
        <v>701</v>
      </c>
      <c r="C266" s="178"/>
      <c r="D266" s="814" t="s">
        <v>297</v>
      </c>
      <c r="E266" s="814"/>
      <c r="F266" s="365">
        <f t="shared" si="419"/>
        <v>0</v>
      </c>
      <c r="G266" s="365">
        <f t="shared" si="420"/>
        <v>0</v>
      </c>
      <c r="H266" s="365">
        <f t="shared" si="421"/>
        <v>0</v>
      </c>
      <c r="I266" s="365">
        <v>0</v>
      </c>
      <c r="J266" s="519">
        <v>0</v>
      </c>
      <c r="K266" s="519">
        <v>0</v>
      </c>
      <c r="L266" s="427">
        <f t="shared" si="422"/>
        <v>0</v>
      </c>
      <c r="M266" s="172"/>
      <c r="N266" s="173"/>
      <c r="O266" s="179"/>
      <c r="P266" s="173"/>
      <c r="Q266" s="173"/>
      <c r="R266" s="173"/>
      <c r="S266" s="173"/>
      <c r="T266" s="411"/>
      <c r="U266" s="486">
        <f t="shared" si="423"/>
        <v>0</v>
      </c>
      <c r="V266" s="411"/>
      <c r="W266" s="173"/>
      <c r="X266" s="174"/>
      <c r="Y266" s="174"/>
      <c r="Z266" s="174"/>
      <c r="AA266" s="175"/>
    </row>
    <row r="267" spans="1:27" s="189" customFormat="1" hidden="1" x14ac:dyDescent="0.25">
      <c r="A267" s="125" t="s">
        <v>875</v>
      </c>
      <c r="B267" s="169" t="s">
        <v>876</v>
      </c>
      <c r="C267" s="178"/>
      <c r="D267" s="814" t="s">
        <v>877</v>
      </c>
      <c r="E267" s="814"/>
      <c r="F267" s="365">
        <f t="shared" si="419"/>
        <v>0</v>
      </c>
      <c r="G267" s="365">
        <f t="shared" si="420"/>
        <v>0</v>
      </c>
      <c r="H267" s="365">
        <f t="shared" si="421"/>
        <v>0</v>
      </c>
      <c r="I267" s="365">
        <v>0</v>
      </c>
      <c r="J267" s="519">
        <v>0</v>
      </c>
      <c r="K267" s="519">
        <v>0</v>
      </c>
      <c r="L267" s="427">
        <f t="shared" si="422"/>
        <v>0</v>
      </c>
      <c r="M267" s="172"/>
      <c r="N267" s="173"/>
      <c r="O267" s="179"/>
      <c r="P267" s="173"/>
      <c r="Q267" s="173"/>
      <c r="R267" s="173"/>
      <c r="S267" s="173"/>
      <c r="T267" s="411"/>
      <c r="U267" s="486">
        <f t="shared" si="423"/>
        <v>0</v>
      </c>
      <c r="V267" s="411"/>
      <c r="W267" s="173"/>
      <c r="X267" s="174"/>
      <c r="Y267" s="174"/>
      <c r="Z267" s="174"/>
      <c r="AA267" s="175"/>
    </row>
    <row r="268" spans="1:27" s="41" customFormat="1" hidden="1" x14ac:dyDescent="0.25">
      <c r="A268" s="125" t="s">
        <v>878</v>
      </c>
      <c r="B268" s="52" t="s">
        <v>879</v>
      </c>
      <c r="C268" s="832" t="s">
        <v>880</v>
      </c>
      <c r="D268" s="833"/>
      <c r="E268" s="833"/>
      <c r="F268" s="367">
        <f t="shared" si="419"/>
        <v>0</v>
      </c>
      <c r="G268" s="367">
        <f t="shared" si="420"/>
        <v>0</v>
      </c>
      <c r="H268" s="367">
        <f t="shared" si="421"/>
        <v>0</v>
      </c>
      <c r="I268" s="367">
        <v>0</v>
      </c>
      <c r="J268" s="521">
        <v>0</v>
      </c>
      <c r="K268" s="521">
        <v>0</v>
      </c>
      <c r="L268" s="429">
        <f t="shared" si="422"/>
        <v>0</v>
      </c>
      <c r="M268" s="43"/>
      <c r="N268" s="13"/>
      <c r="O268" s="75"/>
      <c r="P268" s="13"/>
      <c r="Q268" s="13"/>
      <c r="R268" s="13"/>
      <c r="S268" s="13"/>
      <c r="T268" s="413"/>
      <c r="U268" s="488">
        <f t="shared" si="423"/>
        <v>0</v>
      </c>
      <c r="V268" s="413"/>
      <c r="W268" s="13"/>
      <c r="X268" s="80"/>
      <c r="Y268" s="80"/>
      <c r="Z268" s="80"/>
      <c r="AA268" s="45"/>
    </row>
    <row r="269" spans="1:27" s="41" customFormat="1" hidden="1" x14ac:dyDescent="0.25">
      <c r="A269" s="125" t="s">
        <v>298</v>
      </c>
      <c r="B269" s="52" t="s">
        <v>702</v>
      </c>
      <c r="C269" s="832" t="s">
        <v>299</v>
      </c>
      <c r="D269" s="833"/>
      <c r="E269" s="833"/>
      <c r="F269" s="367">
        <f t="shared" si="419"/>
        <v>0</v>
      </c>
      <c r="G269" s="367">
        <f t="shared" si="420"/>
        <v>0</v>
      </c>
      <c r="H269" s="367">
        <f t="shared" si="421"/>
        <v>0</v>
      </c>
      <c r="I269" s="367">
        <v>0</v>
      </c>
      <c r="J269" s="521">
        <v>0</v>
      </c>
      <c r="K269" s="521">
        <v>0</v>
      </c>
      <c r="L269" s="429">
        <f t="shared" si="422"/>
        <v>0</v>
      </c>
      <c r="M269" s="43"/>
      <c r="N269" s="13"/>
      <c r="O269" s="75"/>
      <c r="P269" s="13"/>
      <c r="Q269" s="13"/>
      <c r="R269" s="13"/>
      <c r="S269" s="13"/>
      <c r="T269" s="413"/>
      <c r="U269" s="488">
        <f t="shared" si="423"/>
        <v>0</v>
      </c>
      <c r="V269" s="413"/>
      <c r="W269" s="13"/>
      <c r="X269" s="80"/>
      <c r="Y269" s="80"/>
      <c r="Z269" s="80"/>
      <c r="AA269" s="45"/>
    </row>
    <row r="270" spans="1:27" s="41" customFormat="1" hidden="1" x14ac:dyDescent="0.25">
      <c r="A270" s="125" t="s">
        <v>300</v>
      </c>
      <c r="B270" s="52" t="s">
        <v>703</v>
      </c>
      <c r="C270" s="832" t="s">
        <v>881</v>
      </c>
      <c r="D270" s="833"/>
      <c r="E270" s="833"/>
      <c r="F270" s="367">
        <f t="shared" si="419"/>
        <v>0</v>
      </c>
      <c r="G270" s="367">
        <f t="shared" si="420"/>
        <v>0</v>
      </c>
      <c r="H270" s="367">
        <f t="shared" si="421"/>
        <v>0</v>
      </c>
      <c r="I270" s="367">
        <v>0</v>
      </c>
      <c r="J270" s="521">
        <v>0</v>
      </c>
      <c r="K270" s="521">
        <v>0</v>
      </c>
      <c r="L270" s="429">
        <f t="shared" si="422"/>
        <v>0</v>
      </c>
      <c r="M270" s="43"/>
      <c r="N270" s="13"/>
      <c r="O270" s="75"/>
      <c r="P270" s="13"/>
      <c r="Q270" s="13"/>
      <c r="R270" s="13"/>
      <c r="S270" s="13"/>
      <c r="T270" s="413"/>
      <c r="U270" s="488">
        <f t="shared" si="423"/>
        <v>0</v>
      </c>
      <c r="V270" s="413"/>
      <c r="W270" s="13"/>
      <c r="X270" s="80"/>
      <c r="Y270" s="80"/>
      <c r="Z270" s="80"/>
      <c r="AA270" s="45"/>
    </row>
    <row r="271" spans="1:27" s="41" customFormat="1" hidden="1" x14ac:dyDescent="0.25">
      <c r="A271" s="125" t="s">
        <v>301</v>
      </c>
      <c r="B271" s="52" t="s">
        <v>704</v>
      </c>
      <c r="C271" s="832" t="s">
        <v>882</v>
      </c>
      <c r="D271" s="833"/>
      <c r="E271" s="833"/>
      <c r="F271" s="367">
        <f t="shared" si="419"/>
        <v>0</v>
      </c>
      <c r="G271" s="367">
        <f t="shared" si="420"/>
        <v>0</v>
      </c>
      <c r="H271" s="367">
        <f t="shared" si="421"/>
        <v>0</v>
      </c>
      <c r="I271" s="367">
        <v>0</v>
      </c>
      <c r="J271" s="521">
        <v>0</v>
      </c>
      <c r="K271" s="521">
        <v>0</v>
      </c>
      <c r="L271" s="429">
        <f t="shared" si="422"/>
        <v>0</v>
      </c>
      <c r="M271" s="43"/>
      <c r="N271" s="13"/>
      <c r="O271" s="75"/>
      <c r="P271" s="13"/>
      <c r="Q271" s="13"/>
      <c r="R271" s="13"/>
      <c r="S271" s="13"/>
      <c r="T271" s="413"/>
      <c r="U271" s="488">
        <f t="shared" si="423"/>
        <v>0</v>
      </c>
      <c r="V271" s="413"/>
      <c r="W271" s="13"/>
      <c r="X271" s="80"/>
      <c r="Y271" s="80"/>
      <c r="Z271" s="80"/>
      <c r="AA271" s="45"/>
    </row>
    <row r="272" spans="1:27" s="41" customFormat="1" hidden="1" x14ac:dyDescent="0.25">
      <c r="A272" s="125" t="s">
        <v>302</v>
      </c>
      <c r="B272" s="52" t="s">
        <v>705</v>
      </c>
      <c r="C272" s="832" t="s">
        <v>303</v>
      </c>
      <c r="D272" s="833"/>
      <c r="E272" s="833"/>
      <c r="F272" s="367">
        <f t="shared" si="419"/>
        <v>0</v>
      </c>
      <c r="G272" s="367">
        <f t="shared" si="420"/>
        <v>0</v>
      </c>
      <c r="H272" s="367">
        <f t="shared" si="421"/>
        <v>0</v>
      </c>
      <c r="I272" s="367">
        <v>0</v>
      </c>
      <c r="J272" s="521">
        <v>0</v>
      </c>
      <c r="K272" s="521">
        <v>0</v>
      </c>
      <c r="L272" s="429">
        <f t="shared" si="422"/>
        <v>0</v>
      </c>
      <c r="M272" s="43"/>
      <c r="N272" s="13"/>
      <c r="O272" s="75"/>
      <c r="P272" s="13"/>
      <c r="Q272" s="13"/>
      <c r="R272" s="13"/>
      <c r="S272" s="13"/>
      <c r="T272" s="413"/>
      <c r="U272" s="488">
        <f t="shared" si="423"/>
        <v>0</v>
      </c>
      <c r="V272" s="413"/>
      <c r="W272" s="13"/>
      <c r="X272" s="80"/>
      <c r="Y272" s="80"/>
      <c r="Z272" s="80"/>
      <c r="AA272" s="45"/>
    </row>
    <row r="273" spans="1:27" s="41" customFormat="1" hidden="1" x14ac:dyDescent="0.25">
      <c r="A273" s="125" t="s">
        <v>883</v>
      </c>
      <c r="B273" s="52" t="s">
        <v>884</v>
      </c>
      <c r="C273" s="832" t="s">
        <v>886</v>
      </c>
      <c r="D273" s="833"/>
      <c r="E273" s="833"/>
      <c r="F273" s="367">
        <f t="shared" si="419"/>
        <v>0</v>
      </c>
      <c r="G273" s="367">
        <f t="shared" si="420"/>
        <v>0</v>
      </c>
      <c r="H273" s="367">
        <f t="shared" si="421"/>
        <v>0</v>
      </c>
      <c r="I273" s="367">
        <v>0</v>
      </c>
      <c r="J273" s="521">
        <v>0</v>
      </c>
      <c r="K273" s="521">
        <v>0</v>
      </c>
      <c r="L273" s="429">
        <f t="shared" si="422"/>
        <v>0</v>
      </c>
      <c r="M273" s="43"/>
      <c r="N273" s="13"/>
      <c r="O273" s="75"/>
      <c r="P273" s="13"/>
      <c r="Q273" s="13"/>
      <c r="R273" s="13"/>
      <c r="S273" s="13"/>
      <c r="T273" s="413"/>
      <c r="U273" s="488">
        <f t="shared" si="423"/>
        <v>0</v>
      </c>
      <c r="V273" s="413"/>
      <c r="W273" s="13"/>
      <c r="X273" s="80"/>
      <c r="Y273" s="80"/>
      <c r="Z273" s="80"/>
      <c r="AA273" s="45"/>
    </row>
    <row r="274" spans="1:27" s="41" customFormat="1" hidden="1" x14ac:dyDescent="0.25">
      <c r="A274" s="125"/>
      <c r="B274" s="52" t="s">
        <v>885</v>
      </c>
      <c r="C274" s="832" t="s">
        <v>887</v>
      </c>
      <c r="D274" s="833"/>
      <c r="E274" s="833"/>
      <c r="F274" s="367">
        <f>F275+F276</f>
        <v>0</v>
      </c>
      <c r="G274" s="367">
        <f>G275+G276</f>
        <v>0</v>
      </c>
      <c r="H274" s="367">
        <f>H275+H276</f>
        <v>0</v>
      </c>
      <c r="I274" s="367">
        <v>0</v>
      </c>
      <c r="J274" s="521">
        <v>0</v>
      </c>
      <c r="K274" s="521">
        <v>0</v>
      </c>
      <c r="L274" s="429">
        <f>L275+L276</f>
        <v>0</v>
      </c>
      <c r="M274" s="43">
        <f t="shared" ref="M274:N274" si="424">M275+M276</f>
        <v>0</v>
      </c>
      <c r="N274" s="13">
        <f t="shared" si="424"/>
        <v>0</v>
      </c>
      <c r="O274" s="75">
        <f t="shared" ref="O274:AA274" si="425">O275+O276</f>
        <v>0</v>
      </c>
      <c r="P274" s="13">
        <f t="shared" si="425"/>
        <v>0</v>
      </c>
      <c r="Q274" s="13">
        <f t="shared" si="425"/>
        <v>0</v>
      </c>
      <c r="R274" s="13">
        <f t="shared" si="425"/>
        <v>0</v>
      </c>
      <c r="S274" s="13">
        <f t="shared" si="425"/>
        <v>0</v>
      </c>
      <c r="T274" s="413">
        <f t="shared" ref="T274" si="426">T275+T276</f>
        <v>0</v>
      </c>
      <c r="U274" s="488">
        <f t="shared" si="423"/>
        <v>0</v>
      </c>
      <c r="V274" s="413">
        <f t="shared" si="425"/>
        <v>0</v>
      </c>
      <c r="W274" s="13">
        <f t="shared" si="425"/>
        <v>0</v>
      </c>
      <c r="X274" s="80">
        <f t="shared" si="425"/>
        <v>0</v>
      </c>
      <c r="Y274" s="80">
        <f t="shared" si="425"/>
        <v>0</v>
      </c>
      <c r="Z274" s="80">
        <f t="shared" si="425"/>
        <v>0</v>
      </c>
      <c r="AA274" s="45">
        <f t="shared" si="425"/>
        <v>0</v>
      </c>
    </row>
    <row r="275" spans="1:27" s="189" customFormat="1" hidden="1" x14ac:dyDescent="0.25">
      <c r="A275" s="125" t="s">
        <v>889</v>
      </c>
      <c r="B275" s="169" t="s">
        <v>888</v>
      </c>
      <c r="C275" s="178"/>
      <c r="D275" s="814" t="s">
        <v>892</v>
      </c>
      <c r="E275" s="814"/>
      <c r="F275" s="365">
        <f>SUM(N275:Z275)</f>
        <v>0</v>
      </c>
      <c r="G275" s="365">
        <f>SUM(N275:Z275)</f>
        <v>0</v>
      </c>
      <c r="H275" s="365">
        <f>SUM(N275:Z275)</f>
        <v>0</v>
      </c>
      <c r="I275" s="365">
        <v>0</v>
      </c>
      <c r="J275" s="519">
        <v>0</v>
      </c>
      <c r="K275" s="519">
        <v>0</v>
      </c>
      <c r="L275" s="427">
        <f t="shared" ref="L275:L276" si="427">SUM(O275:AA275)</f>
        <v>0</v>
      </c>
      <c r="M275" s="172"/>
      <c r="N275" s="173"/>
      <c r="O275" s="179"/>
      <c r="P275" s="173"/>
      <c r="Q275" s="173"/>
      <c r="R275" s="173"/>
      <c r="S275" s="173"/>
      <c r="T275" s="411"/>
      <c r="U275" s="486">
        <f t="shared" si="423"/>
        <v>0</v>
      </c>
      <c r="V275" s="411"/>
      <c r="W275" s="173"/>
      <c r="X275" s="174"/>
      <c r="Y275" s="174"/>
      <c r="Z275" s="174"/>
      <c r="AA275" s="175"/>
    </row>
    <row r="276" spans="1:27" s="189" customFormat="1" hidden="1" x14ac:dyDescent="0.25">
      <c r="A276" s="125" t="s">
        <v>890</v>
      </c>
      <c r="B276" s="169" t="s">
        <v>891</v>
      </c>
      <c r="C276" s="178"/>
      <c r="D276" s="814" t="s">
        <v>893</v>
      </c>
      <c r="E276" s="814"/>
      <c r="F276" s="365">
        <f>SUM(N276:Z276)</f>
        <v>0</v>
      </c>
      <c r="G276" s="365">
        <f>SUM(N276:Z276)</f>
        <v>0</v>
      </c>
      <c r="H276" s="365">
        <f>SUM(N276:Z276)</f>
        <v>0</v>
      </c>
      <c r="I276" s="365">
        <v>0</v>
      </c>
      <c r="J276" s="519">
        <v>0</v>
      </c>
      <c r="K276" s="519">
        <v>0</v>
      </c>
      <c r="L276" s="427">
        <f t="shared" si="427"/>
        <v>0</v>
      </c>
      <c r="M276" s="172"/>
      <c r="N276" s="173"/>
      <c r="O276" s="179"/>
      <c r="P276" s="173"/>
      <c r="Q276" s="173"/>
      <c r="R276" s="173"/>
      <c r="S276" s="173"/>
      <c r="T276" s="411"/>
      <c r="U276" s="486">
        <f t="shared" si="423"/>
        <v>0</v>
      </c>
      <c r="V276" s="411"/>
      <c r="W276" s="173"/>
      <c r="X276" s="174"/>
      <c r="Y276" s="174"/>
      <c r="Z276" s="174"/>
      <c r="AA276" s="175"/>
    </row>
    <row r="277" spans="1:27" hidden="1" x14ac:dyDescent="0.25">
      <c r="B277" s="90" t="s">
        <v>709</v>
      </c>
      <c r="C277" s="803" t="s">
        <v>304</v>
      </c>
      <c r="D277" s="804"/>
      <c r="E277" s="804"/>
      <c r="F277" s="366">
        <f>F278+F279+F280+F281+F282</f>
        <v>0</v>
      </c>
      <c r="G277" s="366">
        <f>G278+G279+G280+G281+G282</f>
        <v>0</v>
      </c>
      <c r="H277" s="366">
        <f>H278+H279+H280+H281+H282</f>
        <v>0</v>
      </c>
      <c r="I277" s="366">
        <v>0</v>
      </c>
      <c r="J277" s="520">
        <v>0</v>
      </c>
      <c r="K277" s="520">
        <v>0</v>
      </c>
      <c r="L277" s="428">
        <f>L278+L279+L280+L281+L282</f>
        <v>0</v>
      </c>
      <c r="M277" s="95">
        <f t="shared" ref="M277:N277" si="428">M278+M279+M280+M281+M282</f>
        <v>0</v>
      </c>
      <c r="N277" s="93">
        <f t="shared" si="428"/>
        <v>0</v>
      </c>
      <c r="O277" s="92">
        <f t="shared" ref="O277:AA277" si="429">O278+O279+O280+O281+O282</f>
        <v>0</v>
      </c>
      <c r="P277" s="93">
        <f t="shared" si="429"/>
        <v>0</v>
      </c>
      <c r="Q277" s="93">
        <f t="shared" si="429"/>
        <v>0</v>
      </c>
      <c r="R277" s="93">
        <f t="shared" si="429"/>
        <v>0</v>
      </c>
      <c r="S277" s="93">
        <f t="shared" si="429"/>
        <v>0</v>
      </c>
      <c r="T277" s="412">
        <f t="shared" ref="T277" si="430">T278+T279+T280+T281+T282</f>
        <v>0</v>
      </c>
      <c r="U277" s="487">
        <f t="shared" si="423"/>
        <v>0</v>
      </c>
      <c r="V277" s="412">
        <f t="shared" si="429"/>
        <v>0</v>
      </c>
      <c r="W277" s="93">
        <f t="shared" si="429"/>
        <v>0</v>
      </c>
      <c r="X277" s="96">
        <f t="shared" si="429"/>
        <v>0</v>
      </c>
      <c r="Y277" s="96">
        <f t="shared" si="429"/>
        <v>0</v>
      </c>
      <c r="Z277" s="96">
        <f t="shared" si="429"/>
        <v>0</v>
      </c>
      <c r="AA277" s="97">
        <f t="shared" si="429"/>
        <v>0</v>
      </c>
    </row>
    <row r="278" spans="1:27" s="41" customFormat="1" hidden="1" x14ac:dyDescent="0.25">
      <c r="A278" s="125" t="s">
        <v>305</v>
      </c>
      <c r="B278" s="176" t="s">
        <v>710</v>
      </c>
      <c r="C278" s="837" t="s">
        <v>385</v>
      </c>
      <c r="D278" s="838"/>
      <c r="E278" s="838"/>
      <c r="F278" s="368">
        <f t="shared" ref="F278:F284" si="431">SUM(N278:Z278)</f>
        <v>0</v>
      </c>
      <c r="G278" s="368">
        <f t="shared" ref="G278:G284" si="432">SUM(N278:Z278)</f>
        <v>0</v>
      </c>
      <c r="H278" s="368">
        <f t="shared" ref="H278:H284" si="433">SUM(N278:Z278)</f>
        <v>0</v>
      </c>
      <c r="I278" s="368">
        <v>0</v>
      </c>
      <c r="J278" s="522">
        <v>0</v>
      </c>
      <c r="K278" s="522">
        <v>0</v>
      </c>
      <c r="L278" s="430">
        <f t="shared" ref="L278:L284" si="434">SUM(O278:AA278)</f>
        <v>0</v>
      </c>
      <c r="M278" s="195"/>
      <c r="N278" s="193"/>
      <c r="O278" s="192"/>
      <c r="P278" s="193"/>
      <c r="Q278" s="193"/>
      <c r="R278" s="193"/>
      <c r="S278" s="193"/>
      <c r="T278" s="418"/>
      <c r="U278" s="493">
        <f t="shared" si="423"/>
        <v>0</v>
      </c>
      <c r="V278" s="418"/>
      <c r="W278" s="193"/>
      <c r="X278" s="196"/>
      <c r="Y278" s="196"/>
      <c r="Z278" s="196"/>
      <c r="AA278" s="194"/>
    </row>
    <row r="279" spans="1:27" s="41" customFormat="1" hidden="1" x14ac:dyDescent="0.25">
      <c r="A279" s="125" t="s">
        <v>306</v>
      </c>
      <c r="B279" s="176" t="s">
        <v>711</v>
      </c>
      <c r="C279" s="837" t="s">
        <v>386</v>
      </c>
      <c r="D279" s="838"/>
      <c r="E279" s="838"/>
      <c r="F279" s="368">
        <f t="shared" si="431"/>
        <v>0</v>
      </c>
      <c r="G279" s="368">
        <f t="shared" si="432"/>
        <v>0</v>
      </c>
      <c r="H279" s="368">
        <f t="shared" si="433"/>
        <v>0</v>
      </c>
      <c r="I279" s="368">
        <v>0</v>
      </c>
      <c r="J279" s="522">
        <v>0</v>
      </c>
      <c r="K279" s="522">
        <v>0</v>
      </c>
      <c r="L279" s="430">
        <f t="shared" si="434"/>
        <v>0</v>
      </c>
      <c r="M279" s="195"/>
      <c r="N279" s="193"/>
      <c r="O279" s="192"/>
      <c r="P279" s="193"/>
      <c r="Q279" s="193"/>
      <c r="R279" s="193"/>
      <c r="S279" s="193"/>
      <c r="T279" s="418"/>
      <c r="U279" s="493">
        <f t="shared" si="423"/>
        <v>0</v>
      </c>
      <c r="V279" s="418"/>
      <c r="W279" s="193"/>
      <c r="X279" s="196"/>
      <c r="Y279" s="196"/>
      <c r="Z279" s="196"/>
      <c r="AA279" s="194"/>
    </row>
    <row r="280" spans="1:27" s="41" customFormat="1" hidden="1" x14ac:dyDescent="0.25">
      <c r="A280" s="125" t="s">
        <v>307</v>
      </c>
      <c r="B280" s="176" t="s">
        <v>712</v>
      </c>
      <c r="C280" s="837" t="s">
        <v>308</v>
      </c>
      <c r="D280" s="838"/>
      <c r="E280" s="838"/>
      <c r="F280" s="368">
        <f t="shared" si="431"/>
        <v>0</v>
      </c>
      <c r="G280" s="368">
        <f t="shared" si="432"/>
        <v>0</v>
      </c>
      <c r="H280" s="368">
        <f t="shared" si="433"/>
        <v>0</v>
      </c>
      <c r="I280" s="368">
        <v>0</v>
      </c>
      <c r="J280" s="522">
        <v>0</v>
      </c>
      <c r="K280" s="522">
        <v>0</v>
      </c>
      <c r="L280" s="430">
        <f t="shared" si="434"/>
        <v>0</v>
      </c>
      <c r="M280" s="195"/>
      <c r="N280" s="193"/>
      <c r="O280" s="192"/>
      <c r="P280" s="193"/>
      <c r="Q280" s="193"/>
      <c r="R280" s="193"/>
      <c r="S280" s="193"/>
      <c r="T280" s="418"/>
      <c r="U280" s="493">
        <f t="shared" si="423"/>
        <v>0</v>
      </c>
      <c r="V280" s="418"/>
      <c r="W280" s="193"/>
      <c r="X280" s="196"/>
      <c r="Y280" s="196"/>
      <c r="Z280" s="196"/>
      <c r="AA280" s="194"/>
    </row>
    <row r="281" spans="1:27" s="41" customFormat="1" hidden="1" x14ac:dyDescent="0.25">
      <c r="A281" s="125" t="s">
        <v>309</v>
      </c>
      <c r="B281" s="176" t="s">
        <v>713</v>
      </c>
      <c r="C281" s="837" t="s">
        <v>310</v>
      </c>
      <c r="D281" s="838"/>
      <c r="E281" s="838"/>
      <c r="F281" s="368">
        <f t="shared" si="431"/>
        <v>0</v>
      </c>
      <c r="G281" s="368">
        <f t="shared" si="432"/>
        <v>0</v>
      </c>
      <c r="H281" s="368">
        <f t="shared" si="433"/>
        <v>0</v>
      </c>
      <c r="I281" s="368">
        <v>0</v>
      </c>
      <c r="J281" s="522">
        <v>0</v>
      </c>
      <c r="K281" s="522">
        <v>0</v>
      </c>
      <c r="L281" s="430">
        <f t="shared" si="434"/>
        <v>0</v>
      </c>
      <c r="M281" s="195"/>
      <c r="N281" s="193"/>
      <c r="O281" s="192"/>
      <c r="P281" s="193"/>
      <c r="Q281" s="193"/>
      <c r="R281" s="193"/>
      <c r="S281" s="193"/>
      <c r="T281" s="418"/>
      <c r="U281" s="493">
        <f t="shared" si="423"/>
        <v>0</v>
      </c>
      <c r="V281" s="418"/>
      <c r="W281" s="193"/>
      <c r="X281" s="196"/>
      <c r="Y281" s="196"/>
      <c r="Z281" s="196"/>
      <c r="AA281" s="194"/>
    </row>
    <row r="282" spans="1:27" s="41" customFormat="1" hidden="1" x14ac:dyDescent="0.25">
      <c r="A282" s="125" t="s">
        <v>311</v>
      </c>
      <c r="B282" s="176" t="s">
        <v>714</v>
      </c>
      <c r="C282" s="837" t="s">
        <v>387</v>
      </c>
      <c r="D282" s="838"/>
      <c r="E282" s="838"/>
      <c r="F282" s="368">
        <f t="shared" si="431"/>
        <v>0</v>
      </c>
      <c r="G282" s="368">
        <f t="shared" si="432"/>
        <v>0</v>
      </c>
      <c r="H282" s="368">
        <f t="shared" si="433"/>
        <v>0</v>
      </c>
      <c r="I282" s="368">
        <v>0</v>
      </c>
      <c r="J282" s="522">
        <v>0</v>
      </c>
      <c r="K282" s="522">
        <v>0</v>
      </c>
      <c r="L282" s="430">
        <f t="shared" si="434"/>
        <v>0</v>
      </c>
      <c r="M282" s="195"/>
      <c r="N282" s="193"/>
      <c r="O282" s="192"/>
      <c r="P282" s="193"/>
      <c r="Q282" s="193"/>
      <c r="R282" s="193"/>
      <c r="S282" s="193"/>
      <c r="T282" s="418"/>
      <c r="U282" s="493">
        <f t="shared" si="423"/>
        <v>0</v>
      </c>
      <c r="V282" s="418"/>
      <c r="W282" s="193"/>
      <c r="X282" s="196"/>
      <c r="Y282" s="196"/>
      <c r="Z282" s="196"/>
      <c r="AA282" s="194"/>
    </row>
    <row r="283" spans="1:27" hidden="1" x14ac:dyDescent="0.25">
      <c r="A283" s="125" t="s">
        <v>313</v>
      </c>
      <c r="B283" s="90" t="s">
        <v>715</v>
      </c>
      <c r="C283" s="803" t="s">
        <v>312</v>
      </c>
      <c r="D283" s="804"/>
      <c r="E283" s="804"/>
      <c r="F283" s="366">
        <f t="shared" si="431"/>
        <v>0</v>
      </c>
      <c r="G283" s="366">
        <f t="shared" si="432"/>
        <v>0</v>
      </c>
      <c r="H283" s="366">
        <f t="shared" si="433"/>
        <v>0</v>
      </c>
      <c r="I283" s="366">
        <v>0</v>
      </c>
      <c r="J283" s="520">
        <v>0</v>
      </c>
      <c r="K283" s="520">
        <v>0</v>
      </c>
      <c r="L283" s="428">
        <f t="shared" si="434"/>
        <v>0</v>
      </c>
      <c r="M283" s="95"/>
      <c r="N283" s="93"/>
      <c r="O283" s="92"/>
      <c r="P283" s="93"/>
      <c r="Q283" s="93"/>
      <c r="R283" s="93"/>
      <c r="S283" s="93"/>
      <c r="T283" s="412"/>
      <c r="U283" s="487">
        <f t="shared" si="423"/>
        <v>0</v>
      </c>
      <c r="V283" s="412"/>
      <c r="W283" s="93"/>
      <c r="X283" s="96"/>
      <c r="Y283" s="96"/>
      <c r="Z283" s="96"/>
      <c r="AA283" s="97"/>
    </row>
    <row r="284" spans="1:27" ht="15.75" hidden="1" thickBot="1" x14ac:dyDescent="0.3">
      <c r="A284" s="125" t="s">
        <v>894</v>
      </c>
      <c r="B284" s="90" t="s">
        <v>895</v>
      </c>
      <c r="C284" s="803" t="s">
        <v>896</v>
      </c>
      <c r="D284" s="804"/>
      <c r="E284" s="804"/>
      <c r="F284" s="366">
        <f t="shared" si="431"/>
        <v>0</v>
      </c>
      <c r="G284" s="366">
        <f t="shared" si="432"/>
        <v>0</v>
      </c>
      <c r="H284" s="366">
        <f t="shared" si="433"/>
        <v>0</v>
      </c>
      <c r="I284" s="366">
        <v>0</v>
      </c>
      <c r="J284" s="520">
        <v>0</v>
      </c>
      <c r="K284" s="520">
        <v>0</v>
      </c>
      <c r="L284" s="428">
        <f t="shared" si="434"/>
        <v>0</v>
      </c>
      <c r="M284" s="95"/>
      <c r="N284" s="93"/>
      <c r="O284" s="92"/>
      <c r="P284" s="93"/>
      <c r="Q284" s="93"/>
      <c r="R284" s="93"/>
      <c r="S284" s="93"/>
      <c r="T284" s="412"/>
      <c r="U284" s="487">
        <f t="shared" si="423"/>
        <v>0</v>
      </c>
      <c r="V284" s="412"/>
      <c r="W284" s="93"/>
      <c r="X284" s="96"/>
      <c r="Y284" s="96"/>
      <c r="Z284" s="96"/>
      <c r="AA284" s="97"/>
    </row>
    <row r="285" spans="1:27" ht="15.75" thickBot="1" x14ac:dyDescent="0.3">
      <c r="B285" s="839" t="s">
        <v>314</v>
      </c>
      <c r="C285" s="840"/>
      <c r="D285" s="840"/>
      <c r="E285" s="840"/>
      <c r="F285" s="363">
        <f t="shared" ref="F285:AA285" si="435">F5+F30+F44+F89+F105+F177+F187+F192+F255</f>
        <v>25919877</v>
      </c>
      <c r="G285" s="363">
        <f t="shared" ref="G285" si="436">G5+G30+G44+G89+G105+G177+G187+G192+G255</f>
        <v>25868932</v>
      </c>
      <c r="H285" s="363">
        <f t="shared" ref="H285" si="437">H5+H30+H44+H89+H105+H177+H187+H192+H255</f>
        <v>26085943.960000001</v>
      </c>
      <c r="I285" s="363">
        <v>26085945.300000001</v>
      </c>
      <c r="J285" s="517">
        <v>25237754.196000002</v>
      </c>
      <c r="K285" s="517">
        <f t="shared" si="435"/>
        <v>26166040.800000001</v>
      </c>
      <c r="L285" s="425">
        <f t="shared" si="435"/>
        <v>25730752.800000001</v>
      </c>
      <c r="M285" s="87">
        <f t="shared" si="435"/>
        <v>23737211.800000001</v>
      </c>
      <c r="N285" s="85">
        <f t="shared" si="435"/>
        <v>1963271</v>
      </c>
      <c r="O285" s="84">
        <f t="shared" si="435"/>
        <v>151472</v>
      </c>
      <c r="P285" s="85">
        <f t="shared" si="435"/>
        <v>1286796</v>
      </c>
      <c r="Q285" s="85">
        <f t="shared" si="435"/>
        <v>4133986</v>
      </c>
      <c r="R285" s="85">
        <f t="shared" si="435"/>
        <v>1207246</v>
      </c>
      <c r="S285" s="85">
        <f t="shared" si="435"/>
        <v>2697765</v>
      </c>
      <c r="T285" s="409">
        <f t="shared" ref="T285" si="438">T5+T30+T44+T89+T105+T177+T187+T192+T255</f>
        <v>3105909</v>
      </c>
      <c r="U285" s="484">
        <f t="shared" si="423"/>
        <v>12583174</v>
      </c>
      <c r="V285" s="409">
        <f t="shared" si="435"/>
        <v>1231923</v>
      </c>
      <c r="W285" s="85">
        <f t="shared" si="435"/>
        <v>1645423</v>
      </c>
      <c r="X285" s="88">
        <f t="shared" si="435"/>
        <v>2097475</v>
      </c>
      <c r="Y285" s="88">
        <f t="shared" si="435"/>
        <v>2682526</v>
      </c>
      <c r="Z285" s="88">
        <f t="shared" si="435"/>
        <v>2583394.7999999998</v>
      </c>
      <c r="AA285" s="89">
        <f t="shared" si="435"/>
        <v>2906837</v>
      </c>
    </row>
    <row r="286" spans="1:27" x14ac:dyDescent="0.25">
      <c r="B286" s="22"/>
      <c r="C286" s="23"/>
      <c r="D286" s="23"/>
      <c r="E286" s="24"/>
      <c r="F286" s="24"/>
      <c r="G286" s="24"/>
      <c r="H286" s="24"/>
      <c r="I286" s="24"/>
      <c r="J286" s="24"/>
      <c r="K286" s="24"/>
      <c r="L286" s="2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B287" s="25"/>
      <c r="C287" s="26"/>
      <c r="D287" s="26"/>
      <c r="E287" s="24"/>
      <c r="F287" s="24"/>
      <c r="G287" s="24"/>
      <c r="H287" s="24"/>
      <c r="I287" s="24"/>
      <c r="J287" s="24"/>
      <c r="K287" s="38"/>
      <c r="L287" s="3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B288" s="27"/>
      <c r="C288" s="24"/>
      <c r="D288" s="24"/>
      <c r="E288" s="28"/>
      <c r="F288" s="28"/>
      <c r="G288" s="28"/>
      <c r="H288" s="28"/>
      <c r="I288" s="28"/>
      <c r="J288" s="28"/>
      <c r="K288" s="451"/>
      <c r="L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B294" s="27"/>
      <c r="C294" s="28"/>
      <c r="D294" s="28"/>
      <c r="E294" s="24"/>
      <c r="F294" s="24"/>
      <c r="G294" s="24"/>
      <c r="H294" s="24"/>
      <c r="I294" s="24"/>
      <c r="J294" s="24"/>
      <c r="K294" s="24"/>
      <c r="L294" s="2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B295" s="27"/>
      <c r="C295" s="28"/>
      <c r="D295" s="28"/>
      <c r="E295" s="24"/>
      <c r="F295" s="24"/>
      <c r="G295" s="24"/>
      <c r="H295" s="24"/>
      <c r="I295" s="24"/>
      <c r="J295" s="24"/>
      <c r="K295" s="24"/>
      <c r="L295" s="2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B296" s="27"/>
      <c r="C296" s="28"/>
      <c r="D296" s="28"/>
      <c r="E296" s="24"/>
      <c r="F296" s="24"/>
      <c r="G296" s="24"/>
      <c r="H296" s="24"/>
      <c r="I296" s="24"/>
      <c r="J296" s="24"/>
      <c r="K296" s="24"/>
      <c r="L296" s="2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8"/>
      <c r="D318" s="28"/>
      <c r="E318" s="24"/>
      <c r="F318" s="24"/>
      <c r="G318" s="24"/>
      <c r="H318" s="24"/>
      <c r="I318" s="24"/>
      <c r="J318" s="24"/>
      <c r="K318" s="24"/>
      <c r="L318" s="2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</row>
    <row r="321" spans="1:27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</row>
    <row r="322" spans="1:27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</row>
    <row r="323" spans="1:27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</row>
    <row r="324" spans="1:27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</row>
    <row r="325" spans="1:27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</row>
    <row r="326" spans="1:27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</row>
    <row r="327" spans="1:27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</row>
    <row r="328" spans="1:27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</row>
    <row r="329" spans="1:27" x14ac:dyDescent="0.25">
      <c r="A329" s="127"/>
      <c r="B329" s="29"/>
      <c r="C329" s="23"/>
      <c r="D329" s="23"/>
      <c r="E329" s="24"/>
      <c r="F329" s="24"/>
      <c r="G329" s="24"/>
      <c r="H329" s="24"/>
      <c r="I329" s="24"/>
      <c r="J329" s="24"/>
      <c r="K329" s="24"/>
      <c r="L329" s="2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</row>
    <row r="330" spans="1:27" x14ac:dyDescent="0.25">
      <c r="A330" s="127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</row>
    <row r="331" spans="1:27" x14ac:dyDescent="0.25">
      <c r="A331" s="127"/>
      <c r="B331" s="27"/>
      <c r="C331" s="28"/>
      <c r="D331" s="28"/>
      <c r="E331" s="24"/>
      <c r="F331" s="24"/>
      <c r="G331" s="24"/>
      <c r="H331" s="24"/>
      <c r="I331" s="24"/>
      <c r="J331" s="24"/>
      <c r="K331" s="24"/>
      <c r="L331" s="2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</row>
    <row r="332" spans="1:27" x14ac:dyDescent="0.25">
      <c r="A332" s="127"/>
      <c r="B332" s="27"/>
      <c r="C332" s="28"/>
      <c r="D332" s="28"/>
      <c r="E332" s="24"/>
      <c r="F332" s="24"/>
      <c r="G332" s="24"/>
      <c r="H332" s="24"/>
      <c r="I332" s="24"/>
      <c r="J332" s="24"/>
      <c r="K332" s="24"/>
      <c r="L332" s="2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</row>
    <row r="333" spans="1:27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</row>
    <row r="334" spans="1:27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</row>
    <row r="335" spans="1:27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</row>
    <row r="336" spans="1:27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</row>
    <row r="337" spans="1:27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</row>
    <row r="338" spans="1:27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</row>
    <row r="339" spans="1:27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</row>
    <row r="340" spans="1:27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</row>
    <row r="341" spans="1:27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</row>
    <row r="342" spans="1:27" x14ac:dyDescent="0.25">
      <c r="A342" s="127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</row>
    <row r="343" spans="1:27" x14ac:dyDescent="0.25">
      <c r="A343" s="127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A344" s="127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A345" s="127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</row>
    <row r="349" spans="1:27" s="12" customFormat="1" x14ac:dyDescent="0.25">
      <c r="A349" s="128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</row>
    <row r="350" spans="1:27" s="12" customFormat="1" x14ac:dyDescent="0.25">
      <c r="A350" s="128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</row>
    <row r="351" spans="1:27" s="12" customFormat="1" x14ac:dyDescent="0.25">
      <c r="A351" s="128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</row>
    <row r="352" spans="1:27" s="12" customFormat="1" x14ac:dyDescent="0.25">
      <c r="A352" s="128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</row>
    <row r="353" spans="1:27" s="12" customFormat="1" x14ac:dyDescent="0.25">
      <c r="A353" s="128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</row>
    <row r="354" spans="1:27" s="12" customFormat="1" x14ac:dyDescent="0.25">
      <c r="A354" s="128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</row>
    <row r="355" spans="1:27" s="12" customFormat="1" x14ac:dyDescent="0.25">
      <c r="A355" s="128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</row>
    <row r="356" spans="1:27" s="12" customFormat="1" x14ac:dyDescent="0.25">
      <c r="A356" s="128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</row>
    <row r="357" spans="1:27" s="12" customFormat="1" x14ac:dyDescent="0.25">
      <c r="A357" s="128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</row>
    <row r="358" spans="1:27" s="12" customFormat="1" x14ac:dyDescent="0.25">
      <c r="A358" s="128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</row>
    <row r="359" spans="1:27" s="12" customFormat="1" x14ac:dyDescent="0.25">
      <c r="A359" s="128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</row>
    <row r="360" spans="1:27" s="12" customFormat="1" x14ac:dyDescent="0.25">
      <c r="A360" s="128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</row>
    <row r="361" spans="1:27" s="12" customFormat="1" x14ac:dyDescent="0.25">
      <c r="A361" s="128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</row>
    <row r="362" spans="1:27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</row>
    <row r="363" spans="1:27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</row>
    <row r="364" spans="1:27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</row>
    <row r="365" spans="1:27" x14ac:dyDescent="0.25">
      <c r="B365" s="29"/>
      <c r="C365" s="23"/>
      <c r="D365" s="23"/>
      <c r="E365" s="28"/>
      <c r="F365" s="28"/>
      <c r="G365" s="28"/>
      <c r="H365" s="28"/>
      <c r="I365" s="28"/>
      <c r="J365" s="28"/>
      <c r="K365" s="28"/>
      <c r="L365" s="28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</row>
    <row r="366" spans="1:27" x14ac:dyDescent="0.25">
      <c r="B366" s="30"/>
      <c r="C366" s="26"/>
      <c r="D366" s="26"/>
      <c r="E366" s="24"/>
      <c r="F366" s="24"/>
      <c r="G366" s="24"/>
      <c r="H366" s="24"/>
      <c r="I366" s="24"/>
      <c r="J366" s="24"/>
      <c r="K366" s="24"/>
      <c r="L366" s="24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</row>
    <row r="367" spans="1:27" x14ac:dyDescent="0.25"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</row>
    <row r="368" spans="1:27" x14ac:dyDescent="0.25"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</row>
    <row r="369" spans="1:27" x14ac:dyDescent="0.25"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</row>
    <row r="370" spans="1:27" x14ac:dyDescent="0.25"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</row>
    <row r="371" spans="1:27" x14ac:dyDescent="0.25"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</row>
    <row r="372" spans="1:27" x14ac:dyDescent="0.25"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</row>
    <row r="373" spans="1:27" x14ac:dyDescent="0.25"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B376" s="27"/>
      <c r="C376" s="28"/>
      <c r="D376" s="28"/>
      <c r="E376" s="24"/>
      <c r="F376" s="24"/>
      <c r="G376" s="24"/>
      <c r="H376" s="24"/>
      <c r="I376" s="24"/>
      <c r="J376" s="24"/>
      <c r="K376" s="24"/>
      <c r="L376" s="2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9"/>
      <c r="C392" s="23"/>
      <c r="D392" s="23"/>
      <c r="E392" s="24"/>
      <c r="F392" s="24"/>
      <c r="G392" s="24"/>
      <c r="H392" s="24"/>
      <c r="I392" s="24"/>
      <c r="J392" s="24"/>
      <c r="K392" s="24"/>
      <c r="L392" s="2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8"/>
      <c r="D398" s="28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9"/>
      <c r="C428" s="23"/>
      <c r="D428" s="23"/>
      <c r="E428" s="24"/>
      <c r="F428" s="24"/>
      <c r="G428" s="24"/>
      <c r="H428" s="24"/>
      <c r="I428" s="24"/>
      <c r="J428" s="24"/>
      <c r="K428" s="24"/>
      <c r="L428" s="2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8"/>
      <c r="D429" s="28"/>
      <c r="E429" s="24"/>
      <c r="F429" s="24"/>
      <c r="G429" s="24"/>
      <c r="H429" s="24"/>
      <c r="I429" s="24"/>
      <c r="J429" s="24"/>
      <c r="K429" s="24"/>
      <c r="L429" s="2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8"/>
      <c r="D433" s="28"/>
      <c r="E433" s="24"/>
      <c r="F433" s="24"/>
      <c r="G433" s="24"/>
      <c r="H433" s="24"/>
      <c r="I433" s="24"/>
      <c r="J433" s="24"/>
      <c r="K433" s="24"/>
      <c r="L433" s="2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8"/>
      <c r="D434" s="28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9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29"/>
      <c r="C464" s="23"/>
      <c r="D464" s="23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27"/>
      <c r="C465" s="28"/>
      <c r="D465" s="28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27"/>
      <c r="C466" s="28"/>
      <c r="D466" s="28"/>
      <c r="E466" s="24"/>
      <c r="F466" s="24"/>
      <c r="G466" s="24"/>
      <c r="H466" s="24"/>
      <c r="I466" s="24"/>
      <c r="J466" s="24"/>
      <c r="K466" s="24"/>
      <c r="L466" s="2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27"/>
      <c r="C467" s="28"/>
      <c r="D467" s="28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27"/>
      <c r="C468" s="28"/>
      <c r="D468" s="28"/>
      <c r="E468" s="24"/>
      <c r="F468" s="24"/>
      <c r="G468" s="24"/>
      <c r="H468" s="24"/>
      <c r="I468" s="24"/>
      <c r="J468" s="24"/>
      <c r="K468" s="24"/>
      <c r="L468" s="2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x14ac:dyDescent="0.25">
      <c r="A477" s="127"/>
      <c r="B477" s="27"/>
      <c r="C477" s="24"/>
      <c r="D477" s="24"/>
      <c r="E477" s="28"/>
      <c r="F477" s="28"/>
      <c r="G477" s="28"/>
      <c r="H477" s="28"/>
      <c r="I477" s="28"/>
      <c r="J477" s="28"/>
      <c r="K477" s="28"/>
      <c r="L477" s="28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x14ac:dyDescent="0.25">
      <c r="A478" s="127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2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x14ac:dyDescent="0.25">
      <c r="A479" s="127"/>
      <c r="B479" s="27"/>
      <c r="C479" s="24"/>
      <c r="D479" s="24"/>
      <c r="E479" s="28"/>
      <c r="F479" s="28"/>
      <c r="G479" s="28"/>
      <c r="H479" s="28"/>
      <c r="I479" s="28"/>
      <c r="J479" s="28"/>
      <c r="K479" s="28"/>
      <c r="L479" s="28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x14ac:dyDescent="0.25">
      <c r="A480" s="127"/>
      <c r="B480" s="27"/>
      <c r="C480" s="24"/>
      <c r="D480" s="24"/>
      <c r="E480" s="28"/>
      <c r="F480" s="28"/>
      <c r="G480" s="28"/>
      <c r="H480" s="28"/>
      <c r="I480" s="28"/>
      <c r="J480" s="28"/>
      <c r="K480" s="28"/>
      <c r="L480" s="28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x14ac:dyDescent="0.25">
      <c r="A481" s="127"/>
      <c r="B481" s="27"/>
      <c r="C481" s="24"/>
      <c r="D481" s="24"/>
      <c r="E481" s="28"/>
      <c r="F481" s="28"/>
      <c r="G481" s="28"/>
      <c r="H481" s="28"/>
      <c r="I481" s="28"/>
      <c r="J481" s="28"/>
      <c r="K481" s="28"/>
      <c r="L481" s="28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 x14ac:dyDescent="0.25">
      <c r="A490" s="127"/>
      <c r="B490" s="29"/>
      <c r="C490" s="23"/>
      <c r="D490" s="23"/>
      <c r="E490" s="24"/>
      <c r="F490" s="24"/>
      <c r="G490" s="24"/>
      <c r="H490" s="24"/>
      <c r="I490" s="24"/>
      <c r="J490" s="24"/>
      <c r="K490" s="24"/>
      <c r="L490" s="2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 x14ac:dyDescent="0.25">
      <c r="A491" s="127"/>
      <c r="B491" s="32"/>
      <c r="C491" s="33"/>
      <c r="D491" s="33"/>
      <c r="E491" s="24"/>
      <c r="F491" s="24"/>
      <c r="G491" s="24"/>
      <c r="H491" s="24"/>
      <c r="I491" s="24"/>
      <c r="J491" s="24"/>
      <c r="K491" s="24"/>
      <c r="L491" s="2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 x14ac:dyDescent="0.25">
      <c r="A492" s="127"/>
      <c r="B492" s="34"/>
      <c r="C492" s="35"/>
      <c r="D492" s="35"/>
      <c r="E492" s="36"/>
      <c r="F492" s="36"/>
      <c r="G492" s="36"/>
      <c r="H492" s="36"/>
      <c r="I492" s="36"/>
      <c r="J492" s="36"/>
      <c r="K492" s="36"/>
      <c r="L492" s="36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 x14ac:dyDescent="0.25">
      <c r="A493" s="127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 x14ac:dyDescent="0.25">
      <c r="A494" s="127"/>
      <c r="B494" s="19"/>
      <c r="C494" s="37"/>
      <c r="D494" s="37"/>
      <c r="E494" s="24"/>
      <c r="F494" s="24"/>
      <c r="G494" s="24"/>
      <c r="H494" s="24"/>
      <c r="I494" s="24"/>
      <c r="J494" s="24"/>
      <c r="K494" s="24"/>
      <c r="L494" s="2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 x14ac:dyDescent="0.25">
      <c r="A495" s="127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 x14ac:dyDescent="0.25">
      <c r="A496" s="127"/>
      <c r="B496" s="34"/>
      <c r="C496" s="35"/>
      <c r="D496" s="35"/>
      <c r="E496" s="36"/>
      <c r="F496" s="36"/>
      <c r="G496" s="36"/>
      <c r="H496" s="36"/>
      <c r="I496" s="36"/>
      <c r="J496" s="36"/>
      <c r="K496" s="36"/>
      <c r="L496" s="36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 x14ac:dyDescent="0.25">
      <c r="A497" s="127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</row>
    <row r="498" spans="1:27" x14ac:dyDescent="0.25">
      <c r="A498" s="127"/>
      <c r="B498" s="19"/>
      <c r="C498" s="24"/>
      <c r="D498" s="24"/>
      <c r="E498" s="37"/>
      <c r="F498" s="37"/>
      <c r="G498" s="37"/>
      <c r="H498" s="37"/>
      <c r="I498" s="37"/>
      <c r="J498" s="37"/>
      <c r="K498" s="37"/>
      <c r="L498" s="37"/>
    </row>
    <row r="499" spans="1:27" x14ac:dyDescent="0.25">
      <c r="A499" s="127"/>
      <c r="B499" s="19"/>
      <c r="C499" s="24"/>
      <c r="D499" s="24"/>
      <c r="E499" s="37"/>
      <c r="F499" s="37"/>
      <c r="G499" s="37"/>
      <c r="H499" s="37"/>
      <c r="I499" s="37"/>
      <c r="J499" s="37"/>
      <c r="K499" s="37"/>
      <c r="L499" s="37"/>
    </row>
    <row r="500" spans="1:27" x14ac:dyDescent="0.25">
      <c r="A500" s="127"/>
      <c r="B500" s="19"/>
      <c r="C500" s="24"/>
      <c r="D500" s="24"/>
      <c r="E500" s="37"/>
      <c r="F500" s="37"/>
      <c r="G500" s="37"/>
      <c r="H500" s="37"/>
      <c r="I500" s="37"/>
      <c r="J500" s="37"/>
      <c r="K500" s="37"/>
      <c r="L500" s="37"/>
    </row>
    <row r="501" spans="1:27" x14ac:dyDescent="0.25">
      <c r="A501" s="127"/>
      <c r="B501" s="19"/>
      <c r="C501" s="24"/>
      <c r="D501" s="24"/>
      <c r="E501" s="37"/>
      <c r="F501" s="37"/>
      <c r="G501" s="37"/>
      <c r="H501" s="37"/>
      <c r="I501" s="37"/>
      <c r="J501" s="37"/>
      <c r="K501" s="37"/>
      <c r="L501" s="37"/>
    </row>
    <row r="502" spans="1:27" x14ac:dyDescent="0.25">
      <c r="A502" s="127"/>
      <c r="B502" s="19"/>
      <c r="C502" s="24"/>
      <c r="D502" s="24"/>
      <c r="E502" s="37"/>
      <c r="F502" s="37"/>
      <c r="G502" s="37"/>
      <c r="H502" s="37"/>
      <c r="I502" s="37"/>
      <c r="J502" s="37"/>
      <c r="K502" s="37"/>
      <c r="L502" s="37"/>
    </row>
    <row r="503" spans="1:27" x14ac:dyDescent="0.25">
      <c r="A503" s="127"/>
      <c r="B503" s="19"/>
      <c r="C503" s="24"/>
      <c r="D503" s="24"/>
      <c r="E503" s="37"/>
      <c r="F503" s="37"/>
      <c r="G503" s="37"/>
      <c r="H503" s="37"/>
      <c r="I503" s="37"/>
      <c r="J503" s="37"/>
      <c r="K503" s="37"/>
      <c r="L503" s="37"/>
    </row>
    <row r="504" spans="1:27" x14ac:dyDescent="0.25">
      <c r="A504" s="127"/>
      <c r="B504" s="34"/>
      <c r="C504" s="35"/>
      <c r="D504" s="35"/>
      <c r="E504" s="36"/>
      <c r="F504" s="36"/>
      <c r="G504" s="36"/>
      <c r="H504" s="36"/>
      <c r="I504" s="36"/>
      <c r="J504" s="36"/>
      <c r="K504" s="36"/>
      <c r="L504" s="36"/>
    </row>
    <row r="505" spans="1:27" x14ac:dyDescent="0.25">
      <c r="A505" s="127"/>
      <c r="B505" s="19"/>
      <c r="C505" s="37"/>
      <c r="D505" s="37"/>
      <c r="E505" s="24"/>
      <c r="F505" s="24"/>
      <c r="G505" s="24"/>
      <c r="H505" s="24"/>
      <c r="I505" s="24"/>
      <c r="J505" s="24"/>
      <c r="K505" s="24"/>
      <c r="L505" s="24"/>
    </row>
    <row r="506" spans="1:27" x14ac:dyDescent="0.25">
      <c r="A506" s="127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</row>
    <row r="507" spans="1:27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</row>
    <row r="508" spans="1:27" x14ac:dyDescent="0.25"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s="12" customFormat="1" x14ac:dyDescent="0.25">
      <c r="A509" s="128"/>
      <c r="B509" s="19"/>
      <c r="C509" s="37"/>
      <c r="D509" s="37"/>
      <c r="E509" s="24"/>
      <c r="F509" s="24"/>
      <c r="G509" s="24"/>
      <c r="H509" s="24"/>
      <c r="I509" s="24"/>
      <c r="J509" s="24"/>
      <c r="K509" s="24"/>
      <c r="L509" s="24"/>
    </row>
    <row r="510" spans="1:27" s="12" customFormat="1" x14ac:dyDescent="0.25">
      <c r="A510" s="128"/>
      <c r="B510" s="32"/>
      <c r="C510" s="33"/>
      <c r="D510" s="33"/>
      <c r="E510" s="24"/>
      <c r="F510" s="24"/>
      <c r="G510" s="24"/>
      <c r="H510" s="24"/>
      <c r="I510" s="24"/>
      <c r="J510" s="24"/>
      <c r="K510" s="24"/>
      <c r="L510" s="24"/>
    </row>
    <row r="511" spans="1:27" s="12" customFormat="1" x14ac:dyDescent="0.25">
      <c r="A511" s="128"/>
      <c r="B511" s="19"/>
      <c r="C511" s="37"/>
      <c r="D511" s="37"/>
      <c r="E511" s="24"/>
      <c r="F511" s="24"/>
      <c r="G511" s="24"/>
      <c r="H511" s="24"/>
      <c r="I511" s="24"/>
      <c r="J511" s="24"/>
      <c r="K511" s="24"/>
      <c r="L511" s="24"/>
    </row>
    <row r="512" spans="1:27" s="12" customFormat="1" x14ac:dyDescent="0.25">
      <c r="A512" s="128"/>
      <c r="B512" s="19"/>
      <c r="C512" s="37"/>
      <c r="D512" s="37"/>
      <c r="E512" s="24"/>
      <c r="F512" s="24"/>
      <c r="G512" s="24"/>
      <c r="H512" s="24"/>
      <c r="I512" s="24"/>
      <c r="J512" s="24"/>
      <c r="K512" s="24"/>
      <c r="L512" s="24"/>
    </row>
    <row r="513" spans="1:27" s="12" customFormat="1" x14ac:dyDescent="0.25">
      <c r="A513" s="128"/>
      <c r="B513" s="19"/>
      <c r="C513" s="37"/>
      <c r="D513" s="37"/>
      <c r="E513" s="24"/>
      <c r="F513" s="24"/>
      <c r="G513" s="24"/>
      <c r="H513" s="24"/>
      <c r="I513" s="24"/>
      <c r="J513" s="24"/>
      <c r="K513" s="24"/>
      <c r="L513" s="24"/>
    </row>
    <row r="514" spans="1:27" s="12" customFormat="1" x14ac:dyDescent="0.25">
      <c r="A514" s="128"/>
      <c r="B514" s="19"/>
      <c r="C514" s="37"/>
      <c r="D514" s="37"/>
      <c r="E514" s="24"/>
      <c r="F514" s="24"/>
      <c r="G514" s="24"/>
      <c r="H514" s="24"/>
      <c r="I514" s="24"/>
      <c r="J514" s="24"/>
      <c r="K514" s="24"/>
      <c r="L514" s="24"/>
    </row>
    <row r="515" spans="1:27" s="12" customFormat="1" x14ac:dyDescent="0.25">
      <c r="A515" s="128"/>
      <c r="B515" s="19"/>
      <c r="C515" s="37"/>
      <c r="D515" s="37"/>
      <c r="E515" s="24"/>
      <c r="F515" s="24"/>
      <c r="G515" s="24"/>
      <c r="H515" s="24"/>
      <c r="I515" s="24"/>
      <c r="J515" s="24"/>
      <c r="K515" s="24"/>
      <c r="L515" s="24"/>
    </row>
    <row r="516" spans="1:27" s="12" customFormat="1" x14ac:dyDescent="0.25">
      <c r="A516" s="128"/>
      <c r="B516" s="19"/>
      <c r="C516" s="37"/>
      <c r="D516" s="37"/>
      <c r="E516" s="24"/>
      <c r="F516" s="24"/>
      <c r="G516" s="24"/>
      <c r="H516" s="24"/>
      <c r="I516" s="24"/>
      <c r="J516" s="24"/>
      <c r="K516" s="24"/>
      <c r="L516" s="24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  <row r="734" spans="1:27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</row>
    <row r="735" spans="1:27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</row>
    <row r="736" spans="1:27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</row>
    <row r="737" spans="1:27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</row>
    <row r="738" spans="1:27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</row>
    <row r="739" spans="1:27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</row>
    <row r="740" spans="1:27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</row>
    <row r="741" spans="1:27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</row>
    <row r="742" spans="1:27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</row>
    <row r="743" spans="1:27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</row>
    <row r="744" spans="1:27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</row>
    <row r="745" spans="1:27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</row>
    <row r="746" spans="1:27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</row>
    <row r="747" spans="1:27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</row>
    <row r="748" spans="1:27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</row>
    <row r="749" spans="1:27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</row>
  </sheetData>
  <mergeCells count="245">
    <mergeCell ref="O2:AA3"/>
    <mergeCell ref="J2:J4"/>
    <mergeCell ref="C49:E49"/>
    <mergeCell ref="C30:E30"/>
    <mergeCell ref="C31:E31"/>
    <mergeCell ref="C34:E34"/>
    <mergeCell ref="C35:E35"/>
    <mergeCell ref="C36:E36"/>
    <mergeCell ref="C39:E39"/>
    <mergeCell ref="F2:F4"/>
    <mergeCell ref="C5:E5"/>
    <mergeCell ref="C6:E6"/>
    <mergeCell ref="C26:E26"/>
    <mergeCell ref="C27:E27"/>
    <mergeCell ref="C28:E28"/>
    <mergeCell ref="C29:E29"/>
    <mergeCell ref="B2:E4"/>
    <mergeCell ref="M2:N3"/>
    <mergeCell ref="C40:E40"/>
    <mergeCell ref="C41:E41"/>
    <mergeCell ref="C44:E44"/>
    <mergeCell ref="C45:E45"/>
    <mergeCell ref="C46:E46"/>
    <mergeCell ref="L2:L4"/>
    <mergeCell ref="C64:E64"/>
    <mergeCell ref="C65:E65"/>
    <mergeCell ref="C66:E66"/>
    <mergeCell ref="C69:E69"/>
    <mergeCell ref="D70:E70"/>
    <mergeCell ref="K2:K4"/>
    <mergeCell ref="G2:G4"/>
    <mergeCell ref="H2:H4"/>
    <mergeCell ref="I2:I4"/>
    <mergeCell ref="D71:E71"/>
    <mergeCell ref="C52:E52"/>
    <mergeCell ref="C53:E53"/>
    <mergeCell ref="C54:E54"/>
    <mergeCell ref="C57:E57"/>
    <mergeCell ref="C60:E60"/>
    <mergeCell ref="C61:E61"/>
    <mergeCell ref="C80:E80"/>
    <mergeCell ref="C83:E83"/>
    <mergeCell ref="C84:E84"/>
    <mergeCell ref="C85:E85"/>
    <mergeCell ref="C86:E86"/>
    <mergeCell ref="C89:E89"/>
    <mergeCell ref="C72:E72"/>
    <mergeCell ref="C73:E73"/>
    <mergeCell ref="C76:E76"/>
    <mergeCell ref="C77:E77"/>
    <mergeCell ref="C78:E78"/>
    <mergeCell ref="C79:E79"/>
    <mergeCell ref="C96:E96"/>
    <mergeCell ref="D97:E97"/>
    <mergeCell ref="D98:E98"/>
    <mergeCell ref="D99:E99"/>
    <mergeCell ref="C100:E100"/>
    <mergeCell ref="D101:E101"/>
    <mergeCell ref="C90:E90"/>
    <mergeCell ref="C91:E91"/>
    <mergeCell ref="C92:E92"/>
    <mergeCell ref="C93:E93"/>
    <mergeCell ref="C94:E94"/>
    <mergeCell ref="C95:E95"/>
    <mergeCell ref="D108:E108"/>
    <mergeCell ref="C109:E109"/>
    <mergeCell ref="C113:E113"/>
    <mergeCell ref="C114:E114"/>
    <mergeCell ref="D115:E115"/>
    <mergeCell ref="D116:E116"/>
    <mergeCell ref="D102:E102"/>
    <mergeCell ref="D103:E103"/>
    <mergeCell ref="D104:E104"/>
    <mergeCell ref="C105:E105"/>
    <mergeCell ref="C106:E106"/>
    <mergeCell ref="D107:E107"/>
    <mergeCell ref="D123:E123"/>
    <mergeCell ref="D124:E124"/>
    <mergeCell ref="C125:E125"/>
    <mergeCell ref="D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35:E135"/>
    <mergeCell ref="C136:E136"/>
    <mergeCell ref="D137:E137"/>
    <mergeCell ref="D138:E138"/>
    <mergeCell ref="D139:E139"/>
    <mergeCell ref="D140:E140"/>
    <mergeCell ref="D129:E129"/>
    <mergeCell ref="D130:E130"/>
    <mergeCell ref="D131:E131"/>
    <mergeCell ref="D132:E132"/>
    <mergeCell ref="D133:E133"/>
    <mergeCell ref="D134:E134"/>
    <mergeCell ref="C147:E147"/>
    <mergeCell ref="D148:E148"/>
    <mergeCell ref="D149:E149"/>
    <mergeCell ref="C150:E150"/>
    <mergeCell ref="D151:E151"/>
    <mergeCell ref="D152:E152"/>
    <mergeCell ref="D141:E141"/>
    <mergeCell ref="D142:E142"/>
    <mergeCell ref="D143:E143"/>
    <mergeCell ref="D144:E144"/>
    <mergeCell ref="D145:E145"/>
    <mergeCell ref="D146:E146"/>
    <mergeCell ref="D159:E159"/>
    <mergeCell ref="D160:E160"/>
    <mergeCell ref="D161:E161"/>
    <mergeCell ref="C162:E162"/>
    <mergeCell ref="C163:E163"/>
    <mergeCell ref="C164:E164"/>
    <mergeCell ref="D153:E153"/>
    <mergeCell ref="D154:E154"/>
    <mergeCell ref="D155:E155"/>
    <mergeCell ref="D156:E156"/>
    <mergeCell ref="D157:E157"/>
    <mergeCell ref="D158:E158"/>
    <mergeCell ref="D171:E171"/>
    <mergeCell ref="D172:E172"/>
    <mergeCell ref="D173:E173"/>
    <mergeCell ref="D174:E174"/>
    <mergeCell ref="D175:E175"/>
    <mergeCell ref="C176:E176"/>
    <mergeCell ref="C165:E165"/>
    <mergeCell ref="D166:E166"/>
    <mergeCell ref="D167:E167"/>
    <mergeCell ref="D168:E168"/>
    <mergeCell ref="D169:E169"/>
    <mergeCell ref="D170:E170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D180:E180"/>
    <mergeCell ref="D181:E181"/>
    <mergeCell ref="C182:E182"/>
    <mergeCell ref="D195:E195"/>
    <mergeCell ref="D196:E196"/>
    <mergeCell ref="D197:E197"/>
    <mergeCell ref="D198:E198"/>
    <mergeCell ref="D199:E199"/>
    <mergeCell ref="D200:E200"/>
    <mergeCell ref="C189:E189"/>
    <mergeCell ref="C190:E190"/>
    <mergeCell ref="C191:E191"/>
    <mergeCell ref="C192:E192"/>
    <mergeCell ref="C193:E193"/>
    <mergeCell ref="C194:E194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D203:E203"/>
    <mergeCell ref="D204:E204"/>
    <mergeCell ref="C205:E205"/>
    <mergeCell ref="D206:E206"/>
    <mergeCell ref="D219:E219"/>
    <mergeCell ref="D220:E220"/>
    <mergeCell ref="D221:E221"/>
    <mergeCell ref="D222:E222"/>
    <mergeCell ref="D223:E223"/>
    <mergeCell ref="D224:E224"/>
    <mergeCell ref="D213:E213"/>
    <mergeCell ref="D214:E214"/>
    <mergeCell ref="D215:E215"/>
    <mergeCell ref="C216:E216"/>
    <mergeCell ref="D217:E217"/>
    <mergeCell ref="D218:E218"/>
    <mergeCell ref="D231:E231"/>
    <mergeCell ref="D232:E232"/>
    <mergeCell ref="D233:E233"/>
    <mergeCell ref="D234:E234"/>
    <mergeCell ref="D235:E235"/>
    <mergeCell ref="D236:E236"/>
    <mergeCell ref="D225:E225"/>
    <mergeCell ref="D226:E226"/>
    <mergeCell ref="C227:E227"/>
    <mergeCell ref="D228:E228"/>
    <mergeCell ref="D229:E229"/>
    <mergeCell ref="C230:E230"/>
    <mergeCell ref="C243:E243"/>
    <mergeCell ref="C244:E244"/>
    <mergeCell ref="D245:E245"/>
    <mergeCell ref="D246:E246"/>
    <mergeCell ref="D247:E247"/>
    <mergeCell ref="D248:E248"/>
    <mergeCell ref="D237:E237"/>
    <mergeCell ref="D238:E238"/>
    <mergeCell ref="D239:E239"/>
    <mergeCell ref="D240:E240"/>
    <mergeCell ref="D241:E241"/>
    <mergeCell ref="C242:E242"/>
    <mergeCell ref="C255:E255"/>
    <mergeCell ref="C256:E256"/>
    <mergeCell ref="C257:E257"/>
    <mergeCell ref="D258:E258"/>
    <mergeCell ref="D259:E259"/>
    <mergeCell ref="D260:E260"/>
    <mergeCell ref="D249:E249"/>
    <mergeCell ref="D250:E250"/>
    <mergeCell ref="D251:E251"/>
    <mergeCell ref="D252:E252"/>
    <mergeCell ref="D253:E253"/>
    <mergeCell ref="D254:E254"/>
    <mergeCell ref="D267:E267"/>
    <mergeCell ref="C268:E268"/>
    <mergeCell ref="C269:E269"/>
    <mergeCell ref="C270:E270"/>
    <mergeCell ref="C271:E271"/>
    <mergeCell ref="C272:E272"/>
    <mergeCell ref="C261:E261"/>
    <mergeCell ref="D262:E262"/>
    <mergeCell ref="D263:E263"/>
    <mergeCell ref="D264:E264"/>
    <mergeCell ref="D265:E265"/>
    <mergeCell ref="D266:E266"/>
    <mergeCell ref="B285:E285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D275:E275"/>
    <mergeCell ref="D276:E276"/>
    <mergeCell ref="C277:E277"/>
    <mergeCell ref="C278:E27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Roman,Félkövér"&amp;12Konyha kiadások - 2017. év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A720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32" sqref="K32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5703125" style="12" customWidth="1"/>
    <col min="13" max="14" width="7.85546875" style="12" bestFit="1" customWidth="1"/>
    <col min="15" max="15" width="5.5703125" style="12" bestFit="1" customWidth="1"/>
    <col min="16" max="18" width="7.85546875" style="12" bestFit="1" customWidth="1"/>
    <col min="19" max="19" width="9" style="12" bestFit="1" customWidth="1"/>
    <col min="20" max="20" width="6.7109375" style="12" bestFit="1" customWidth="1"/>
    <col min="21" max="22" width="5.5703125" style="12" bestFit="1" customWidth="1"/>
    <col min="23" max="23" width="8.42578125" style="12" bestFit="1" customWidth="1"/>
    <col min="24" max="24" width="7.85546875" style="12" bestFit="1" customWidth="1"/>
    <col min="25" max="25" width="8.42578125" style="12" bestFit="1" customWidth="1"/>
    <col min="26" max="16384" width="9.140625" style="17"/>
  </cols>
  <sheetData>
    <row r="1" spans="1:26" ht="15.75" thickBot="1" x14ac:dyDescent="0.3">
      <c r="Y1" s="11" t="s">
        <v>827</v>
      </c>
    </row>
    <row r="2" spans="1:26" ht="15" customHeight="1" x14ac:dyDescent="0.25">
      <c r="B2" s="774" t="s">
        <v>0</v>
      </c>
      <c r="C2" s="775"/>
      <c r="D2" s="775"/>
      <c r="E2" s="775"/>
      <c r="F2" s="77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0" t="s">
        <v>1119</v>
      </c>
      <c r="M2" s="764" t="s">
        <v>1121</v>
      </c>
      <c r="N2" s="775"/>
      <c r="O2" s="775"/>
      <c r="P2" s="775"/>
      <c r="Q2" s="775"/>
      <c r="R2" s="775"/>
      <c r="S2" s="775"/>
      <c r="T2" s="775"/>
      <c r="U2" s="775"/>
      <c r="V2" s="775"/>
      <c r="W2" s="775"/>
      <c r="X2" s="775"/>
      <c r="Y2" s="828"/>
    </row>
    <row r="3" spans="1:26" ht="22.5" customHeight="1" x14ac:dyDescent="0.25">
      <c r="B3" s="776"/>
      <c r="C3" s="777"/>
      <c r="D3" s="777"/>
      <c r="E3" s="777"/>
      <c r="F3" s="776"/>
      <c r="G3" s="776"/>
      <c r="H3" s="776"/>
      <c r="I3" s="776"/>
      <c r="J3" s="794"/>
      <c r="K3" s="794"/>
      <c r="L3" s="891"/>
      <c r="M3" s="829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1"/>
    </row>
    <row r="4" spans="1:26" ht="42" customHeight="1" thickBot="1" x14ac:dyDescent="0.3">
      <c r="B4" s="778"/>
      <c r="C4" s="779"/>
      <c r="D4" s="779"/>
      <c r="E4" s="779"/>
      <c r="F4" s="778"/>
      <c r="G4" s="778"/>
      <c r="H4" s="778"/>
      <c r="I4" s="778"/>
      <c r="J4" s="795"/>
      <c r="K4" s="79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422" t="s">
        <v>597</v>
      </c>
      <c r="R4" s="494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6" ht="15.75" thickBot="1" x14ac:dyDescent="0.3">
      <c r="B5" s="82" t="s">
        <v>118</v>
      </c>
      <c r="C5" s="870" t="s">
        <v>119</v>
      </c>
      <c r="D5" s="871"/>
      <c r="E5" s="871"/>
      <c r="F5" s="363">
        <f t="shared" ref="F5:Y5" si="0">F6+F20</f>
        <v>301250</v>
      </c>
      <c r="G5" s="363">
        <f t="shared" ref="G5:K5" si="1">G6+G20</f>
        <v>301250</v>
      </c>
      <c r="H5" s="363">
        <f t="shared" ref="H5:J5" si="2">H6+H20</f>
        <v>301000</v>
      </c>
      <c r="I5" s="363">
        <f t="shared" si="2"/>
        <v>301000</v>
      </c>
      <c r="J5" s="517">
        <f t="shared" si="2"/>
        <v>301000</v>
      </c>
      <c r="K5" s="517">
        <f t="shared" si="1"/>
        <v>210000</v>
      </c>
      <c r="L5" s="425">
        <f t="shared" si="0"/>
        <v>210000</v>
      </c>
      <c r="M5" s="84">
        <f t="shared" si="0"/>
        <v>48000</v>
      </c>
      <c r="N5" s="85">
        <f t="shared" si="0"/>
        <v>36000</v>
      </c>
      <c r="O5" s="85">
        <f t="shared" si="0"/>
        <v>0</v>
      </c>
      <c r="P5" s="85">
        <f t="shared" si="0"/>
        <v>27000</v>
      </c>
      <c r="Q5" s="88">
        <f t="shared" si="0"/>
        <v>27000</v>
      </c>
      <c r="R5" s="495">
        <f t="shared" si="0"/>
        <v>48000</v>
      </c>
      <c r="S5" s="484">
        <f>SUM(M5:R5)</f>
        <v>186000</v>
      </c>
      <c r="T5" s="409">
        <f t="shared" si="0"/>
        <v>6000</v>
      </c>
      <c r="U5" s="85">
        <f t="shared" si="0"/>
        <v>0</v>
      </c>
      <c r="V5" s="88">
        <f t="shared" si="0"/>
        <v>0</v>
      </c>
      <c r="W5" s="88">
        <f t="shared" si="0"/>
        <v>0</v>
      </c>
      <c r="X5" s="88">
        <f t="shared" si="0"/>
        <v>18000</v>
      </c>
      <c r="Y5" s="89">
        <f t="shared" si="0"/>
        <v>0</v>
      </c>
    </row>
    <row r="6" spans="1:26" hidden="1" x14ac:dyDescent="0.25">
      <c r="B6" s="122" t="s">
        <v>609</v>
      </c>
      <c r="C6" s="772" t="s">
        <v>120</v>
      </c>
      <c r="D6" s="773"/>
      <c r="E6" s="773"/>
      <c r="F6" s="364">
        <f t="shared" ref="F6:Y6" si="3">F7+F8+F9+F10+F11+F12+F13+F14+F15+F16+F17+F18+F19</f>
        <v>0</v>
      </c>
      <c r="G6" s="364">
        <f t="shared" ref="G6:K6" si="4">G7+G8+G9+G10+G11+G12+G13+G14+G15+G16+G17+G18+G19</f>
        <v>0</v>
      </c>
      <c r="H6" s="364">
        <f t="shared" ref="H6:J6" si="5">H7+H8+H9+H10+H11+H12+H13+H14+H15+H16+H17+H18+H19</f>
        <v>0</v>
      </c>
      <c r="I6" s="364">
        <f t="shared" si="5"/>
        <v>0</v>
      </c>
      <c r="J6" s="518">
        <f t="shared" si="5"/>
        <v>0</v>
      </c>
      <c r="K6" s="518">
        <f t="shared" si="4"/>
        <v>0</v>
      </c>
      <c r="L6" s="426">
        <f t="shared" si="3"/>
        <v>0</v>
      </c>
      <c r="M6" s="116">
        <f t="shared" si="3"/>
        <v>0</v>
      </c>
      <c r="N6" s="117">
        <f t="shared" si="3"/>
        <v>0</v>
      </c>
      <c r="O6" s="117">
        <f t="shared" si="3"/>
        <v>0</v>
      </c>
      <c r="P6" s="117">
        <f t="shared" si="3"/>
        <v>0</v>
      </c>
      <c r="Q6" s="120">
        <f t="shared" si="3"/>
        <v>0</v>
      </c>
      <c r="R6" s="496">
        <f t="shared" si="3"/>
        <v>0</v>
      </c>
      <c r="S6" s="485">
        <f t="shared" ref="S6:S69" si="6">SUM(M6:R6)</f>
        <v>0</v>
      </c>
      <c r="T6" s="410">
        <f t="shared" si="3"/>
        <v>0</v>
      </c>
      <c r="U6" s="117">
        <f t="shared" si="3"/>
        <v>0</v>
      </c>
      <c r="V6" s="120">
        <f t="shared" si="3"/>
        <v>0</v>
      </c>
      <c r="W6" s="120">
        <f t="shared" si="3"/>
        <v>0</v>
      </c>
      <c r="X6" s="120">
        <f t="shared" si="3"/>
        <v>0</v>
      </c>
      <c r="Y6" s="121">
        <f t="shared" si="3"/>
        <v>0</v>
      </c>
    </row>
    <row r="7" spans="1:26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/>
      <c r="G7" s="365"/>
      <c r="H7" s="365"/>
      <c r="I7" s="365"/>
      <c r="J7" s="519"/>
      <c r="K7" s="519"/>
      <c r="L7" s="427">
        <f>SUM(M7:Y7)</f>
        <v>0</v>
      </c>
      <c r="M7" s="179"/>
      <c r="N7" s="173"/>
      <c r="O7" s="173"/>
      <c r="P7" s="173"/>
      <c r="Q7" s="174"/>
      <c r="R7" s="497"/>
      <c r="S7" s="486">
        <f t="shared" si="6"/>
        <v>0</v>
      </c>
      <c r="T7" s="411"/>
      <c r="U7" s="173"/>
      <c r="V7" s="174"/>
      <c r="W7" s="174"/>
      <c r="X7" s="174"/>
      <c r="Y7" s="175"/>
      <c r="Z7" s="190"/>
    </row>
    <row r="8" spans="1:26" s="189" customFormat="1" ht="15" hidden="1" customHeigh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/>
      <c r="G8" s="365"/>
      <c r="H8" s="365"/>
      <c r="I8" s="365"/>
      <c r="J8" s="519"/>
      <c r="K8" s="519"/>
      <c r="L8" s="427">
        <f t="shared" ref="L8:L19" si="7">SUM(M8:Y8)</f>
        <v>0</v>
      </c>
      <c r="M8" s="179"/>
      <c r="N8" s="173"/>
      <c r="O8" s="173"/>
      <c r="P8" s="173"/>
      <c r="Q8" s="174"/>
      <c r="R8" s="497"/>
      <c r="S8" s="486">
        <f t="shared" si="6"/>
        <v>0</v>
      </c>
      <c r="T8" s="411"/>
      <c r="U8" s="173"/>
      <c r="V8" s="174"/>
      <c r="W8" s="174"/>
      <c r="X8" s="174"/>
      <c r="Y8" s="175"/>
    </row>
    <row r="9" spans="1:26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365"/>
      <c r="H9" s="365"/>
      <c r="I9" s="365"/>
      <c r="J9" s="519"/>
      <c r="K9" s="519"/>
      <c r="L9" s="427">
        <f t="shared" si="7"/>
        <v>0</v>
      </c>
      <c r="M9" s="179"/>
      <c r="N9" s="173"/>
      <c r="O9" s="173"/>
      <c r="P9" s="173"/>
      <c r="Q9" s="174"/>
      <c r="R9" s="497"/>
      <c r="S9" s="486">
        <f t="shared" si="6"/>
        <v>0</v>
      </c>
      <c r="T9" s="411"/>
      <c r="U9" s="173"/>
      <c r="V9" s="174"/>
      <c r="W9" s="174"/>
      <c r="X9" s="174"/>
      <c r="Y9" s="175"/>
    </row>
    <row r="10" spans="1:26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365"/>
      <c r="H10" s="365"/>
      <c r="I10" s="365"/>
      <c r="J10" s="519"/>
      <c r="K10" s="519"/>
      <c r="L10" s="427">
        <f t="shared" si="7"/>
        <v>0</v>
      </c>
      <c r="M10" s="179"/>
      <c r="N10" s="173"/>
      <c r="O10" s="173"/>
      <c r="P10" s="173"/>
      <c r="Q10" s="174"/>
      <c r="R10" s="497"/>
      <c r="S10" s="486">
        <f t="shared" si="6"/>
        <v>0</v>
      </c>
      <c r="T10" s="411"/>
      <c r="U10" s="173"/>
      <c r="V10" s="174"/>
      <c r="W10" s="174"/>
      <c r="X10" s="174"/>
      <c r="Y10" s="175"/>
    </row>
    <row r="11" spans="1:26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365"/>
      <c r="H11" s="365"/>
      <c r="I11" s="365"/>
      <c r="J11" s="519"/>
      <c r="K11" s="519"/>
      <c r="L11" s="427">
        <f t="shared" si="7"/>
        <v>0</v>
      </c>
      <c r="M11" s="179"/>
      <c r="N11" s="173"/>
      <c r="O11" s="173"/>
      <c r="P11" s="173"/>
      <c r="Q11" s="174"/>
      <c r="R11" s="497"/>
      <c r="S11" s="486">
        <f t="shared" si="6"/>
        <v>0</v>
      </c>
      <c r="T11" s="411"/>
      <c r="U11" s="173"/>
      <c r="V11" s="174"/>
      <c r="W11" s="174"/>
      <c r="X11" s="174"/>
      <c r="Y11" s="175"/>
    </row>
    <row r="12" spans="1:26" s="189" customFormat="1" hidden="1" x14ac:dyDescent="0.25">
      <c r="A12" s="125" t="s">
        <v>130</v>
      </c>
      <c r="B12" s="169" t="s">
        <v>615</v>
      </c>
      <c r="C12" s="182"/>
      <c r="D12" s="233" t="s">
        <v>1033</v>
      </c>
      <c r="E12" s="258"/>
      <c r="F12" s="365"/>
      <c r="G12" s="365"/>
      <c r="H12" s="365"/>
      <c r="I12" s="365"/>
      <c r="J12" s="519"/>
      <c r="K12" s="519"/>
      <c r="L12" s="427">
        <f t="shared" si="7"/>
        <v>0</v>
      </c>
      <c r="M12" s="179"/>
      <c r="N12" s="173"/>
      <c r="O12" s="173"/>
      <c r="P12" s="173"/>
      <c r="Q12" s="174"/>
      <c r="R12" s="497"/>
      <c r="S12" s="486">
        <f t="shared" si="6"/>
        <v>0</v>
      </c>
      <c r="T12" s="411"/>
      <c r="U12" s="173"/>
      <c r="V12" s="174"/>
      <c r="W12" s="174"/>
      <c r="X12" s="174"/>
      <c r="Y12" s="175"/>
    </row>
    <row r="13" spans="1:26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365"/>
      <c r="H13" s="365"/>
      <c r="I13" s="365"/>
      <c r="J13" s="519"/>
      <c r="K13" s="519"/>
      <c r="L13" s="427">
        <f t="shared" si="7"/>
        <v>0</v>
      </c>
      <c r="M13" s="179"/>
      <c r="N13" s="173"/>
      <c r="O13" s="173"/>
      <c r="P13" s="173"/>
      <c r="Q13" s="174"/>
      <c r="R13" s="497"/>
      <c r="S13" s="486">
        <f t="shared" si="6"/>
        <v>0</v>
      </c>
      <c r="T13" s="411"/>
      <c r="U13" s="173"/>
      <c r="V13" s="174"/>
      <c r="W13" s="174"/>
      <c r="X13" s="174"/>
      <c r="Y13" s="175"/>
    </row>
    <row r="14" spans="1:26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/>
      <c r="G14" s="365"/>
      <c r="H14" s="365"/>
      <c r="I14" s="365"/>
      <c r="J14" s="519"/>
      <c r="K14" s="519"/>
      <c r="L14" s="427">
        <f t="shared" si="7"/>
        <v>0</v>
      </c>
      <c r="M14" s="179"/>
      <c r="N14" s="173"/>
      <c r="O14" s="173"/>
      <c r="P14" s="173"/>
      <c r="Q14" s="174"/>
      <c r="R14" s="497"/>
      <c r="S14" s="486">
        <f t="shared" si="6"/>
        <v>0</v>
      </c>
      <c r="T14" s="411"/>
      <c r="U14" s="173"/>
      <c r="V14" s="174"/>
      <c r="W14" s="174"/>
      <c r="X14" s="174"/>
      <c r="Y14" s="175"/>
    </row>
    <row r="15" spans="1:26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/>
      <c r="G15" s="365"/>
      <c r="H15" s="365"/>
      <c r="I15" s="365"/>
      <c r="J15" s="519"/>
      <c r="K15" s="519"/>
      <c r="L15" s="427">
        <f t="shared" si="7"/>
        <v>0</v>
      </c>
      <c r="M15" s="179"/>
      <c r="N15" s="173"/>
      <c r="O15" s="173"/>
      <c r="P15" s="173"/>
      <c r="Q15" s="174"/>
      <c r="R15" s="497"/>
      <c r="S15" s="486">
        <f t="shared" si="6"/>
        <v>0</v>
      </c>
      <c r="T15" s="411"/>
      <c r="U15" s="173"/>
      <c r="V15" s="174"/>
      <c r="W15" s="174"/>
      <c r="X15" s="174"/>
      <c r="Y15" s="175"/>
    </row>
    <row r="16" spans="1:26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365"/>
      <c r="H16" s="365"/>
      <c r="I16" s="365"/>
      <c r="J16" s="519"/>
      <c r="K16" s="519"/>
      <c r="L16" s="427">
        <f t="shared" si="7"/>
        <v>0</v>
      </c>
      <c r="M16" s="179"/>
      <c r="N16" s="173"/>
      <c r="O16" s="173"/>
      <c r="P16" s="173"/>
      <c r="Q16" s="174"/>
      <c r="R16" s="497"/>
      <c r="S16" s="486">
        <f t="shared" si="6"/>
        <v>0</v>
      </c>
      <c r="T16" s="411"/>
      <c r="U16" s="173"/>
      <c r="V16" s="174"/>
      <c r="W16" s="174"/>
      <c r="X16" s="174"/>
      <c r="Y16" s="175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365"/>
      <c r="H17" s="365"/>
      <c r="I17" s="365"/>
      <c r="J17" s="519"/>
      <c r="K17" s="519"/>
      <c r="L17" s="427">
        <f t="shared" si="7"/>
        <v>0</v>
      </c>
      <c r="M17" s="179"/>
      <c r="N17" s="173"/>
      <c r="O17" s="173"/>
      <c r="P17" s="173"/>
      <c r="Q17" s="174"/>
      <c r="R17" s="497"/>
      <c r="S17" s="486">
        <f t="shared" si="6"/>
        <v>0</v>
      </c>
      <c r="T17" s="411"/>
      <c r="U17" s="173"/>
      <c r="V17" s="174"/>
      <c r="W17" s="174"/>
      <c r="X17" s="174"/>
      <c r="Y17" s="175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365"/>
      <c r="H18" s="365"/>
      <c r="I18" s="365"/>
      <c r="J18" s="519"/>
      <c r="K18" s="519"/>
      <c r="L18" s="427">
        <f t="shared" si="7"/>
        <v>0</v>
      </c>
      <c r="M18" s="179"/>
      <c r="N18" s="173"/>
      <c r="O18" s="173"/>
      <c r="P18" s="173"/>
      <c r="Q18" s="174"/>
      <c r="R18" s="497"/>
      <c r="S18" s="486">
        <f t="shared" si="6"/>
        <v>0</v>
      </c>
      <c r="T18" s="411"/>
      <c r="U18" s="173"/>
      <c r="V18" s="174"/>
      <c r="W18" s="174"/>
      <c r="X18" s="174"/>
      <c r="Y18" s="175"/>
    </row>
    <row r="19" spans="1:27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/>
      <c r="G19" s="365"/>
      <c r="H19" s="365"/>
      <c r="I19" s="365"/>
      <c r="J19" s="519"/>
      <c r="K19" s="519"/>
      <c r="L19" s="427">
        <f t="shared" si="7"/>
        <v>0</v>
      </c>
      <c r="M19" s="179"/>
      <c r="N19" s="173"/>
      <c r="O19" s="173"/>
      <c r="P19" s="173"/>
      <c r="Q19" s="174"/>
      <c r="R19" s="497"/>
      <c r="S19" s="486">
        <f t="shared" si="6"/>
        <v>0</v>
      </c>
      <c r="T19" s="411"/>
      <c r="U19" s="173"/>
      <c r="V19" s="174"/>
      <c r="W19" s="174"/>
      <c r="X19" s="174"/>
      <c r="Y19" s="175"/>
    </row>
    <row r="20" spans="1:27" x14ac:dyDescent="0.25">
      <c r="B20" s="90" t="s">
        <v>623</v>
      </c>
      <c r="C20" s="799" t="s">
        <v>146</v>
      </c>
      <c r="D20" s="800"/>
      <c r="E20" s="800"/>
      <c r="F20" s="366">
        <f t="shared" ref="F20:L20" si="8">F21+F22+F23</f>
        <v>301250</v>
      </c>
      <c r="G20" s="366">
        <f t="shared" si="8"/>
        <v>301250</v>
      </c>
      <c r="H20" s="366">
        <f t="shared" si="8"/>
        <v>301000</v>
      </c>
      <c r="I20" s="366">
        <f t="shared" si="8"/>
        <v>301000</v>
      </c>
      <c r="J20" s="520">
        <f t="shared" ref="J20" si="9">J21+J22+J23</f>
        <v>301000</v>
      </c>
      <c r="K20" s="520">
        <f t="shared" si="8"/>
        <v>210000</v>
      </c>
      <c r="L20" s="428">
        <f t="shared" si="8"/>
        <v>210000</v>
      </c>
      <c r="M20" s="92">
        <f t="shared" ref="M20:Y20" si="10">M21+M22+M23</f>
        <v>48000</v>
      </c>
      <c r="N20" s="93">
        <f t="shared" si="10"/>
        <v>36000</v>
      </c>
      <c r="O20" s="93">
        <f t="shared" si="10"/>
        <v>0</v>
      </c>
      <c r="P20" s="93">
        <f t="shared" si="10"/>
        <v>27000</v>
      </c>
      <c r="Q20" s="96">
        <f t="shared" si="10"/>
        <v>27000</v>
      </c>
      <c r="R20" s="498">
        <f t="shared" si="10"/>
        <v>48000</v>
      </c>
      <c r="S20" s="487">
        <f t="shared" si="6"/>
        <v>186000</v>
      </c>
      <c r="T20" s="412">
        <f t="shared" si="10"/>
        <v>6000</v>
      </c>
      <c r="U20" s="93">
        <f t="shared" si="10"/>
        <v>0</v>
      </c>
      <c r="V20" s="96">
        <f t="shared" si="10"/>
        <v>0</v>
      </c>
      <c r="W20" s="96">
        <f t="shared" si="10"/>
        <v>0</v>
      </c>
      <c r="X20" s="96">
        <f t="shared" si="10"/>
        <v>18000</v>
      </c>
      <c r="Y20" s="97">
        <f t="shared" si="10"/>
        <v>0</v>
      </c>
    </row>
    <row r="21" spans="1:27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/>
      <c r="G21" s="367"/>
      <c r="H21" s="367"/>
      <c r="I21" s="367"/>
      <c r="J21" s="521"/>
      <c r="K21" s="521"/>
      <c r="L21" s="429">
        <f>SUM(M21:Y21)</f>
        <v>0</v>
      </c>
      <c r="M21" s="75"/>
      <c r="N21" s="13"/>
      <c r="O21" s="13"/>
      <c r="P21" s="13"/>
      <c r="Q21" s="80"/>
      <c r="R21" s="499"/>
      <c r="S21" s="488">
        <f t="shared" si="6"/>
        <v>0</v>
      </c>
      <c r="T21" s="413"/>
      <c r="U21" s="13"/>
      <c r="V21" s="80"/>
      <c r="W21" s="80"/>
      <c r="X21" s="80"/>
      <c r="Y21" s="45"/>
    </row>
    <row r="22" spans="1:27" s="41" customFormat="1" ht="27" customHeight="1" thickBot="1" x14ac:dyDescent="0.3">
      <c r="A22" s="125" t="s">
        <v>149</v>
      </c>
      <c r="B22" s="52" t="s">
        <v>625</v>
      </c>
      <c r="C22" s="825" t="s">
        <v>862</v>
      </c>
      <c r="D22" s="826"/>
      <c r="E22" s="826"/>
      <c r="F22" s="367">
        <v>301250</v>
      </c>
      <c r="G22" s="367">
        <v>301250</v>
      </c>
      <c r="H22" s="367">
        <v>301000</v>
      </c>
      <c r="I22" s="367">
        <v>301000</v>
      </c>
      <c r="J22" s="521">
        <v>301000</v>
      </c>
      <c r="K22" s="521">
        <v>210000</v>
      </c>
      <c r="L22" s="429">
        <f>SUM(S22:Y22)</f>
        <v>210000</v>
      </c>
      <c r="M22" s="75">
        <v>48000</v>
      </c>
      <c r="N22" s="13">
        <v>36000</v>
      </c>
      <c r="O22" s="13"/>
      <c r="P22" s="13">
        <v>27000</v>
      </c>
      <c r="Q22" s="80">
        <v>27000</v>
      </c>
      <c r="R22" s="499">
        <v>48000</v>
      </c>
      <c r="S22" s="488">
        <f t="shared" si="6"/>
        <v>186000</v>
      </c>
      <c r="T22" s="413">
        <v>6000</v>
      </c>
      <c r="U22" s="13"/>
      <c r="V22" s="80"/>
      <c r="W22" s="80"/>
      <c r="X22" s="80">
        <v>18000</v>
      </c>
      <c r="Y22" s="45"/>
      <c r="Z22" s="183"/>
      <c r="AA22" s="183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/>
      <c r="G23" s="368"/>
      <c r="H23" s="368"/>
      <c r="I23" s="368"/>
      <c r="J23" s="522"/>
      <c r="K23" s="522"/>
      <c r="L23" s="430">
        <f>SUM(M23:Y23)</f>
        <v>0</v>
      </c>
      <c r="M23" s="75"/>
      <c r="N23" s="13"/>
      <c r="O23" s="13"/>
      <c r="P23" s="13"/>
      <c r="Q23" s="80"/>
      <c r="R23" s="499"/>
      <c r="S23" s="488">
        <f t="shared" si="6"/>
        <v>0</v>
      </c>
      <c r="T23" s="413"/>
      <c r="U23" s="13"/>
      <c r="V23" s="80"/>
      <c r="W23" s="80"/>
      <c r="X23" s="80"/>
      <c r="Y23" s="45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Y24" si="11">F25+F26+F27+F28+F29+F30+F31</f>
        <v>67438</v>
      </c>
      <c r="G24" s="369">
        <f t="shared" ref="G24:K24" si="12">G25+G26+G27+G28+G29+G30+G31</f>
        <v>67438</v>
      </c>
      <c r="H24" s="369">
        <f t="shared" ref="H24:J24" si="13">H25+H26+H27+H28+H29+H30+H31</f>
        <v>61800</v>
      </c>
      <c r="I24" s="369">
        <f t="shared" si="13"/>
        <v>61800</v>
      </c>
      <c r="J24" s="523">
        <f t="shared" si="13"/>
        <v>61800</v>
      </c>
      <c r="K24" s="523">
        <f t="shared" si="12"/>
        <v>43740</v>
      </c>
      <c r="L24" s="431">
        <f t="shared" si="11"/>
        <v>43740</v>
      </c>
      <c r="M24" s="84">
        <f t="shared" si="11"/>
        <v>11664</v>
      </c>
      <c r="N24" s="85">
        <f t="shared" si="11"/>
        <v>7128</v>
      </c>
      <c r="O24" s="85">
        <f t="shared" si="11"/>
        <v>0</v>
      </c>
      <c r="P24" s="85">
        <f t="shared" si="11"/>
        <v>5346</v>
      </c>
      <c r="Q24" s="88">
        <f t="shared" si="11"/>
        <v>5346</v>
      </c>
      <c r="R24" s="495">
        <f t="shared" si="11"/>
        <v>9504</v>
      </c>
      <c r="S24" s="484">
        <f t="shared" si="6"/>
        <v>38988</v>
      </c>
      <c r="T24" s="409">
        <f t="shared" si="11"/>
        <v>1188</v>
      </c>
      <c r="U24" s="85">
        <f t="shared" si="11"/>
        <v>0</v>
      </c>
      <c r="V24" s="88">
        <f t="shared" si="11"/>
        <v>0</v>
      </c>
      <c r="W24" s="88">
        <f t="shared" si="11"/>
        <v>0</v>
      </c>
      <c r="X24" s="88">
        <f t="shared" si="11"/>
        <v>3564</v>
      </c>
      <c r="Y24" s="89">
        <f t="shared" si="11"/>
        <v>0</v>
      </c>
    </row>
    <row r="25" spans="1:27" ht="15.75" thickBot="1" x14ac:dyDescent="0.3">
      <c r="B25" s="60"/>
      <c r="C25" s="862" t="s">
        <v>154</v>
      </c>
      <c r="D25" s="863"/>
      <c r="E25" s="863"/>
      <c r="F25" s="370">
        <v>67438</v>
      </c>
      <c r="G25" s="370">
        <v>67438</v>
      </c>
      <c r="H25" s="370">
        <v>61800</v>
      </c>
      <c r="I25" s="370">
        <v>61800</v>
      </c>
      <c r="J25" s="524">
        <v>61800</v>
      </c>
      <c r="K25" s="524">
        <v>43740</v>
      </c>
      <c r="L25" s="433">
        <f>SUM(S25:Y25)</f>
        <v>43740</v>
      </c>
      <c r="M25" s="73">
        <v>11664</v>
      </c>
      <c r="N25" s="1">
        <v>7128</v>
      </c>
      <c r="O25" s="1"/>
      <c r="P25" s="1">
        <v>5346</v>
      </c>
      <c r="Q25" s="79">
        <v>5346</v>
      </c>
      <c r="R25" s="500">
        <v>9504</v>
      </c>
      <c r="S25" s="489">
        <f t="shared" si="6"/>
        <v>38988</v>
      </c>
      <c r="T25" s="414">
        <v>1188</v>
      </c>
      <c r="U25" s="1"/>
      <c r="V25" s="79"/>
      <c r="W25" s="79"/>
      <c r="X25" s="79">
        <v>3564</v>
      </c>
      <c r="Y25" s="44"/>
      <c r="Z25" s="168"/>
    </row>
    <row r="26" spans="1:27" ht="15.75" hidden="1" thickBot="1" x14ac:dyDescent="0.3">
      <c r="B26" s="61"/>
      <c r="C26" s="858" t="s">
        <v>155</v>
      </c>
      <c r="D26" s="859"/>
      <c r="E26" s="859"/>
      <c r="F26" s="371"/>
      <c r="G26" s="371"/>
      <c r="H26" s="371"/>
      <c r="I26" s="371"/>
      <c r="J26" s="525"/>
      <c r="K26" s="525"/>
      <c r="L26" s="434">
        <f t="shared" ref="L26:L31" si="14">SUM(M26:Y26)</f>
        <v>0</v>
      </c>
      <c r="M26" s="73"/>
      <c r="N26" s="1"/>
      <c r="O26" s="1"/>
      <c r="P26" s="1"/>
      <c r="Q26" s="79"/>
      <c r="R26" s="500"/>
      <c r="S26" s="489">
        <f t="shared" si="6"/>
        <v>0</v>
      </c>
      <c r="T26" s="414"/>
      <c r="U26" s="1"/>
      <c r="V26" s="79"/>
      <c r="W26" s="79"/>
      <c r="X26" s="79"/>
      <c r="Y26" s="44"/>
    </row>
    <row r="27" spans="1:27" ht="15.75" hidden="1" thickBot="1" x14ac:dyDescent="0.3">
      <c r="B27" s="61"/>
      <c r="C27" s="858" t="s">
        <v>156</v>
      </c>
      <c r="D27" s="859"/>
      <c r="E27" s="859"/>
      <c r="F27" s="371"/>
      <c r="G27" s="371"/>
      <c r="H27" s="371"/>
      <c r="I27" s="371"/>
      <c r="J27" s="525"/>
      <c r="K27" s="525"/>
      <c r="L27" s="434">
        <f t="shared" si="14"/>
        <v>0</v>
      </c>
      <c r="M27" s="73"/>
      <c r="N27" s="1"/>
      <c r="O27" s="1"/>
      <c r="P27" s="1"/>
      <c r="Q27" s="79"/>
      <c r="R27" s="500"/>
      <c r="S27" s="489">
        <f t="shared" si="6"/>
        <v>0</v>
      </c>
      <c r="T27" s="414"/>
      <c r="U27" s="1"/>
      <c r="V27" s="79"/>
      <c r="W27" s="79"/>
      <c r="X27" s="79"/>
      <c r="Y27" s="44"/>
    </row>
    <row r="28" spans="1:27" ht="15.75" hidden="1" thickBot="1" x14ac:dyDescent="0.3">
      <c r="B28" s="61"/>
      <c r="C28" s="858" t="s">
        <v>157</v>
      </c>
      <c r="D28" s="859"/>
      <c r="E28" s="859"/>
      <c r="F28" s="371"/>
      <c r="G28" s="371"/>
      <c r="H28" s="371"/>
      <c r="I28" s="371"/>
      <c r="J28" s="525"/>
      <c r="K28" s="525"/>
      <c r="L28" s="434">
        <f t="shared" si="14"/>
        <v>0</v>
      </c>
      <c r="M28" s="73"/>
      <c r="N28" s="1"/>
      <c r="O28" s="1"/>
      <c r="P28" s="1"/>
      <c r="Q28" s="79"/>
      <c r="R28" s="500"/>
      <c r="S28" s="489">
        <f t="shared" si="6"/>
        <v>0</v>
      </c>
      <c r="T28" s="414"/>
      <c r="U28" s="1"/>
      <c r="V28" s="79"/>
      <c r="W28" s="79"/>
      <c r="X28" s="79"/>
      <c r="Y28" s="44"/>
    </row>
    <row r="29" spans="1:27" ht="15.75" hidden="1" thickBot="1" x14ac:dyDescent="0.3">
      <c r="B29" s="61"/>
      <c r="C29" s="858" t="s">
        <v>158</v>
      </c>
      <c r="D29" s="859"/>
      <c r="E29" s="859"/>
      <c r="F29" s="371"/>
      <c r="G29" s="371"/>
      <c r="H29" s="371"/>
      <c r="I29" s="371"/>
      <c r="J29" s="525"/>
      <c r="K29" s="525"/>
      <c r="L29" s="434">
        <f t="shared" si="14"/>
        <v>0</v>
      </c>
      <c r="M29" s="73"/>
      <c r="N29" s="1"/>
      <c r="O29" s="1"/>
      <c r="P29" s="1"/>
      <c r="Q29" s="79"/>
      <c r="R29" s="500"/>
      <c r="S29" s="489">
        <f t="shared" si="6"/>
        <v>0</v>
      </c>
      <c r="T29" s="414"/>
      <c r="U29" s="1"/>
      <c r="V29" s="79"/>
      <c r="W29" s="79"/>
      <c r="X29" s="79"/>
      <c r="Y29" s="44"/>
    </row>
    <row r="30" spans="1:27" ht="15.75" hidden="1" thickBot="1" x14ac:dyDescent="0.3">
      <c r="B30" s="61"/>
      <c r="C30" s="858" t="s">
        <v>159</v>
      </c>
      <c r="D30" s="859"/>
      <c r="E30" s="859"/>
      <c r="F30" s="371"/>
      <c r="G30" s="371"/>
      <c r="H30" s="371"/>
      <c r="I30" s="371"/>
      <c r="J30" s="525"/>
      <c r="K30" s="525"/>
      <c r="L30" s="434">
        <f t="shared" si="14"/>
        <v>0</v>
      </c>
      <c r="M30" s="73"/>
      <c r="N30" s="1"/>
      <c r="O30" s="1"/>
      <c r="P30" s="1"/>
      <c r="Q30" s="79"/>
      <c r="R30" s="500"/>
      <c r="S30" s="489">
        <f t="shared" si="6"/>
        <v>0</v>
      </c>
      <c r="T30" s="414"/>
      <c r="U30" s="1"/>
      <c r="V30" s="79"/>
      <c r="W30" s="79"/>
      <c r="X30" s="79"/>
      <c r="Y30" s="44"/>
    </row>
    <row r="31" spans="1:27" ht="15.75" hidden="1" thickBot="1" x14ac:dyDescent="0.3">
      <c r="B31" s="62"/>
      <c r="C31" s="860" t="s">
        <v>160</v>
      </c>
      <c r="D31" s="861"/>
      <c r="E31" s="861"/>
      <c r="F31" s="372"/>
      <c r="G31" s="372"/>
      <c r="H31" s="372"/>
      <c r="I31" s="372"/>
      <c r="J31" s="526"/>
      <c r="K31" s="526"/>
      <c r="L31" s="460">
        <f t="shared" si="14"/>
        <v>0</v>
      </c>
      <c r="M31" s="73"/>
      <c r="N31" s="1"/>
      <c r="O31" s="1"/>
      <c r="P31" s="1"/>
      <c r="Q31" s="79"/>
      <c r="R31" s="500"/>
      <c r="S31" s="489">
        <f t="shared" si="6"/>
        <v>0</v>
      </c>
      <c r="T31" s="414"/>
      <c r="U31" s="1"/>
      <c r="V31" s="79"/>
      <c r="W31" s="79"/>
      <c r="X31" s="79"/>
      <c r="Y31" s="44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Y32" si="15">F33+F37+F40+F51+F54</f>
        <v>78000</v>
      </c>
      <c r="G32" s="369">
        <f t="shared" ref="G32:K32" si="16">G33+G37+G40+G51+G54</f>
        <v>87000</v>
      </c>
      <c r="H32" s="369">
        <f t="shared" ref="H32:J32" si="17">H33+H37+H40+H51+H54</f>
        <v>135000</v>
      </c>
      <c r="I32" s="369">
        <f t="shared" si="17"/>
        <v>183000</v>
      </c>
      <c r="J32" s="523">
        <f t="shared" si="17"/>
        <v>183000</v>
      </c>
      <c r="K32" s="523">
        <f t="shared" si="16"/>
        <v>201000</v>
      </c>
      <c r="L32" s="431">
        <f t="shared" si="15"/>
        <v>201000</v>
      </c>
      <c r="M32" s="84">
        <f t="shared" si="15"/>
        <v>0</v>
      </c>
      <c r="N32" s="85">
        <f t="shared" si="15"/>
        <v>48000</v>
      </c>
      <c r="O32" s="85">
        <f t="shared" si="15"/>
        <v>0</v>
      </c>
      <c r="P32" s="85">
        <f t="shared" si="15"/>
        <v>0</v>
      </c>
      <c r="Q32" s="88">
        <f t="shared" si="15"/>
        <v>0</v>
      </c>
      <c r="R32" s="495">
        <f t="shared" si="15"/>
        <v>39000</v>
      </c>
      <c r="S32" s="484">
        <f t="shared" si="6"/>
        <v>87000</v>
      </c>
      <c r="T32" s="409">
        <f t="shared" si="15"/>
        <v>0</v>
      </c>
      <c r="U32" s="85">
        <f t="shared" si="15"/>
        <v>0</v>
      </c>
      <c r="V32" s="88">
        <f t="shared" si="15"/>
        <v>0</v>
      </c>
      <c r="W32" s="88">
        <f t="shared" si="15"/>
        <v>30000</v>
      </c>
      <c r="X32" s="88">
        <f t="shared" si="15"/>
        <v>42000</v>
      </c>
      <c r="Y32" s="89">
        <f t="shared" si="15"/>
        <v>42000</v>
      </c>
    </row>
    <row r="33" spans="1:25" hidden="1" x14ac:dyDescent="0.25">
      <c r="B33" s="122" t="s">
        <v>627</v>
      </c>
      <c r="C33" s="772" t="s">
        <v>163</v>
      </c>
      <c r="D33" s="773"/>
      <c r="E33" s="773"/>
      <c r="F33" s="364">
        <f t="shared" ref="F33:L33" si="18">F34+F35+F36</f>
        <v>0</v>
      </c>
      <c r="G33" s="364">
        <f t="shared" si="18"/>
        <v>0</v>
      </c>
      <c r="H33" s="364">
        <f t="shared" si="18"/>
        <v>0</v>
      </c>
      <c r="I33" s="364">
        <f t="shared" si="18"/>
        <v>0</v>
      </c>
      <c r="J33" s="518">
        <f t="shared" ref="J33" si="19">J34+J35+J36</f>
        <v>0</v>
      </c>
      <c r="K33" s="518">
        <f t="shared" si="18"/>
        <v>0</v>
      </c>
      <c r="L33" s="426">
        <f t="shared" si="18"/>
        <v>0</v>
      </c>
      <c r="M33" s="116">
        <f t="shared" ref="M33:Y33" si="20">M34+M35+M36</f>
        <v>0</v>
      </c>
      <c r="N33" s="117">
        <f t="shared" si="20"/>
        <v>0</v>
      </c>
      <c r="O33" s="117">
        <f t="shared" si="20"/>
        <v>0</v>
      </c>
      <c r="P33" s="117">
        <f t="shared" si="20"/>
        <v>0</v>
      </c>
      <c r="Q33" s="120">
        <f t="shared" si="20"/>
        <v>0</v>
      </c>
      <c r="R33" s="496">
        <f t="shared" si="20"/>
        <v>0</v>
      </c>
      <c r="S33" s="485">
        <f t="shared" si="6"/>
        <v>0</v>
      </c>
      <c r="T33" s="410">
        <f t="shared" si="20"/>
        <v>0</v>
      </c>
      <c r="U33" s="117">
        <f t="shared" si="20"/>
        <v>0</v>
      </c>
      <c r="V33" s="120">
        <f t="shared" si="20"/>
        <v>0</v>
      </c>
      <c r="W33" s="120">
        <f t="shared" si="20"/>
        <v>0</v>
      </c>
      <c r="X33" s="120">
        <f t="shared" si="20"/>
        <v>0</v>
      </c>
      <c r="Y33" s="121">
        <f t="shared" si="20"/>
        <v>0</v>
      </c>
    </row>
    <row r="34" spans="1:25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/>
      <c r="G34" s="367"/>
      <c r="H34" s="367"/>
      <c r="I34" s="367"/>
      <c r="J34" s="521"/>
      <c r="K34" s="521"/>
      <c r="L34" s="429">
        <f>SUM(M34:Y34)</f>
        <v>0</v>
      </c>
      <c r="M34" s="75"/>
      <c r="N34" s="13"/>
      <c r="O34" s="13"/>
      <c r="P34" s="13"/>
      <c r="Q34" s="80"/>
      <c r="R34" s="499"/>
      <c r="S34" s="488">
        <f t="shared" si="6"/>
        <v>0</v>
      </c>
      <c r="T34" s="413"/>
      <c r="U34" s="13"/>
      <c r="V34" s="80"/>
      <c r="W34" s="80"/>
      <c r="X34" s="80"/>
      <c r="Y34" s="45"/>
    </row>
    <row r="35" spans="1:25" s="41" customFormat="1" hidden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/>
      <c r="G35" s="367"/>
      <c r="H35" s="367"/>
      <c r="I35" s="367"/>
      <c r="J35" s="521"/>
      <c r="K35" s="521"/>
      <c r="L35" s="429">
        <f>SUM(M35:Y35)</f>
        <v>0</v>
      </c>
      <c r="M35" s="75"/>
      <c r="N35" s="13"/>
      <c r="O35" s="13"/>
      <c r="P35" s="13"/>
      <c r="Q35" s="80"/>
      <c r="R35" s="499"/>
      <c r="S35" s="488">
        <f t="shared" si="6"/>
        <v>0</v>
      </c>
      <c r="T35" s="413"/>
      <c r="U35" s="13"/>
      <c r="V35" s="80"/>
      <c r="W35" s="80"/>
      <c r="X35" s="80"/>
      <c r="Y35" s="45"/>
    </row>
    <row r="36" spans="1:25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/>
      <c r="G36" s="367"/>
      <c r="H36" s="367"/>
      <c r="I36" s="367"/>
      <c r="J36" s="521"/>
      <c r="K36" s="521"/>
      <c r="L36" s="429">
        <f>SUM(M36:Y36)</f>
        <v>0</v>
      </c>
      <c r="M36" s="75"/>
      <c r="N36" s="13"/>
      <c r="O36" s="13"/>
      <c r="P36" s="13"/>
      <c r="Q36" s="80"/>
      <c r="R36" s="499"/>
      <c r="S36" s="488">
        <f t="shared" si="6"/>
        <v>0</v>
      </c>
      <c r="T36" s="413"/>
      <c r="U36" s="13"/>
      <c r="V36" s="80"/>
      <c r="W36" s="80"/>
      <c r="X36" s="80"/>
      <c r="Y36" s="45"/>
    </row>
    <row r="37" spans="1:25" hidden="1" x14ac:dyDescent="0.25">
      <c r="B37" s="90" t="s">
        <v>631</v>
      </c>
      <c r="C37" s="799" t="s">
        <v>170</v>
      </c>
      <c r="D37" s="800"/>
      <c r="E37" s="800"/>
      <c r="F37" s="366">
        <f t="shared" ref="F37:L37" si="21">F38+F39</f>
        <v>0</v>
      </c>
      <c r="G37" s="366">
        <f t="shared" si="21"/>
        <v>0</v>
      </c>
      <c r="H37" s="366">
        <f t="shared" si="21"/>
        <v>0</v>
      </c>
      <c r="I37" s="366">
        <f t="shared" si="21"/>
        <v>0</v>
      </c>
      <c r="J37" s="520">
        <f t="shared" ref="J37" si="22">J38+J39</f>
        <v>0</v>
      </c>
      <c r="K37" s="520">
        <f t="shared" si="21"/>
        <v>0</v>
      </c>
      <c r="L37" s="428">
        <f t="shared" si="21"/>
        <v>0</v>
      </c>
      <c r="M37" s="92">
        <f t="shared" ref="M37:Y37" si="23">M38+M39</f>
        <v>0</v>
      </c>
      <c r="N37" s="93">
        <f t="shared" si="23"/>
        <v>0</v>
      </c>
      <c r="O37" s="93">
        <f t="shared" si="23"/>
        <v>0</v>
      </c>
      <c r="P37" s="93">
        <f t="shared" si="23"/>
        <v>0</v>
      </c>
      <c r="Q37" s="96">
        <f t="shared" si="23"/>
        <v>0</v>
      </c>
      <c r="R37" s="498">
        <f t="shared" si="23"/>
        <v>0</v>
      </c>
      <c r="S37" s="487">
        <f t="shared" si="6"/>
        <v>0</v>
      </c>
      <c r="T37" s="412">
        <f t="shared" si="23"/>
        <v>0</v>
      </c>
      <c r="U37" s="93">
        <f t="shared" si="23"/>
        <v>0</v>
      </c>
      <c r="V37" s="96">
        <f t="shared" si="23"/>
        <v>0</v>
      </c>
      <c r="W37" s="96">
        <f t="shared" si="23"/>
        <v>0</v>
      </c>
      <c r="X37" s="96">
        <f t="shared" si="23"/>
        <v>0</v>
      </c>
      <c r="Y37" s="97">
        <f t="shared" si="23"/>
        <v>0</v>
      </c>
    </row>
    <row r="38" spans="1:25" s="41" customFormat="1" hidden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/>
      <c r="G38" s="367"/>
      <c r="H38" s="367"/>
      <c r="I38" s="367"/>
      <c r="J38" s="521"/>
      <c r="K38" s="521"/>
      <c r="L38" s="429">
        <f t="shared" ref="L38:L39" si="24">SUM(M38:Y38)</f>
        <v>0</v>
      </c>
      <c r="M38" s="75"/>
      <c r="N38" s="13"/>
      <c r="O38" s="13"/>
      <c r="P38" s="13"/>
      <c r="Q38" s="80"/>
      <c r="R38" s="499"/>
      <c r="S38" s="488">
        <f t="shared" si="6"/>
        <v>0</v>
      </c>
      <c r="T38" s="413"/>
      <c r="U38" s="13"/>
      <c r="V38" s="80"/>
      <c r="W38" s="80"/>
      <c r="X38" s="80"/>
      <c r="Y38" s="45"/>
    </row>
    <row r="39" spans="1:25" s="41" customFormat="1" hidden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/>
      <c r="G39" s="367"/>
      <c r="H39" s="367"/>
      <c r="I39" s="367"/>
      <c r="J39" s="521"/>
      <c r="K39" s="521"/>
      <c r="L39" s="429">
        <f t="shared" si="24"/>
        <v>0</v>
      </c>
      <c r="M39" s="75"/>
      <c r="N39" s="13"/>
      <c r="O39" s="13"/>
      <c r="P39" s="13"/>
      <c r="Q39" s="80"/>
      <c r="R39" s="499"/>
      <c r="S39" s="488">
        <f t="shared" si="6"/>
        <v>0</v>
      </c>
      <c r="T39" s="413"/>
      <c r="U39" s="13"/>
      <c r="V39" s="80"/>
      <c r="W39" s="80"/>
      <c r="X39" s="80"/>
      <c r="Y39" s="45"/>
    </row>
    <row r="40" spans="1:25" x14ac:dyDescent="0.25">
      <c r="B40" s="90" t="s">
        <v>634</v>
      </c>
      <c r="C40" s="799" t="s">
        <v>175</v>
      </c>
      <c r="D40" s="800"/>
      <c r="E40" s="800"/>
      <c r="F40" s="366">
        <f t="shared" ref="F40:Y40" si="25">F41+F42+F43+F44+F45+F48+F50</f>
        <v>78000</v>
      </c>
      <c r="G40" s="366">
        <f t="shared" ref="G40:K40" si="26">G41+G42+G43+G44+G45+G48+G50</f>
        <v>87000</v>
      </c>
      <c r="H40" s="366">
        <f t="shared" ref="H40:J40" si="27">H41+H42+H43+H44+H45+H48+H50</f>
        <v>135000</v>
      </c>
      <c r="I40" s="366">
        <f t="shared" si="27"/>
        <v>183000</v>
      </c>
      <c r="J40" s="520">
        <f t="shared" si="27"/>
        <v>183000</v>
      </c>
      <c r="K40" s="520">
        <f t="shared" si="26"/>
        <v>201000</v>
      </c>
      <c r="L40" s="428">
        <f t="shared" si="25"/>
        <v>201000</v>
      </c>
      <c r="M40" s="92">
        <f t="shared" si="25"/>
        <v>0</v>
      </c>
      <c r="N40" s="93">
        <f t="shared" si="25"/>
        <v>48000</v>
      </c>
      <c r="O40" s="93">
        <f t="shared" si="25"/>
        <v>0</v>
      </c>
      <c r="P40" s="93">
        <f t="shared" si="25"/>
        <v>0</v>
      </c>
      <c r="Q40" s="96">
        <f t="shared" si="25"/>
        <v>0</v>
      </c>
      <c r="R40" s="498">
        <f t="shared" si="25"/>
        <v>39000</v>
      </c>
      <c r="S40" s="487">
        <f t="shared" si="6"/>
        <v>87000</v>
      </c>
      <c r="T40" s="412">
        <f t="shared" si="25"/>
        <v>0</v>
      </c>
      <c r="U40" s="93">
        <f t="shared" si="25"/>
        <v>0</v>
      </c>
      <c r="V40" s="96">
        <f t="shared" si="25"/>
        <v>0</v>
      </c>
      <c r="W40" s="96">
        <f t="shared" si="25"/>
        <v>30000</v>
      </c>
      <c r="X40" s="96">
        <f t="shared" si="25"/>
        <v>42000</v>
      </c>
      <c r="Y40" s="97">
        <f t="shared" si="25"/>
        <v>42000</v>
      </c>
    </row>
    <row r="41" spans="1:25" s="41" customFormat="1" hidden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/>
      <c r="G41" s="367"/>
      <c r="H41" s="367"/>
      <c r="I41" s="367"/>
      <c r="J41" s="521"/>
      <c r="K41" s="521"/>
      <c r="L41" s="429">
        <f>SUM(M41:Y41)</f>
        <v>0</v>
      </c>
      <c r="M41" s="75"/>
      <c r="N41" s="13"/>
      <c r="O41" s="13"/>
      <c r="P41" s="13"/>
      <c r="Q41" s="80"/>
      <c r="R41" s="499"/>
      <c r="S41" s="488">
        <f t="shared" si="6"/>
        <v>0</v>
      </c>
      <c r="T41" s="413"/>
      <c r="U41" s="13"/>
      <c r="V41" s="80"/>
      <c r="W41" s="80"/>
      <c r="X41" s="80"/>
      <c r="Y41" s="45"/>
    </row>
    <row r="42" spans="1:25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/>
      <c r="G42" s="367"/>
      <c r="H42" s="367"/>
      <c r="I42" s="367"/>
      <c r="J42" s="521"/>
      <c r="K42" s="521"/>
      <c r="L42" s="429">
        <f>SUM(M42:Y42)</f>
        <v>0</v>
      </c>
      <c r="M42" s="75"/>
      <c r="N42" s="13"/>
      <c r="O42" s="13"/>
      <c r="P42" s="13"/>
      <c r="Q42" s="80"/>
      <c r="R42" s="499"/>
      <c r="S42" s="488">
        <f t="shared" si="6"/>
        <v>0</v>
      </c>
      <c r="T42" s="413"/>
      <c r="U42" s="13"/>
      <c r="V42" s="80"/>
      <c r="W42" s="80"/>
      <c r="X42" s="80"/>
      <c r="Y42" s="45"/>
    </row>
    <row r="43" spans="1:25" s="41" customFormat="1" hidden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/>
      <c r="G43" s="367"/>
      <c r="H43" s="367"/>
      <c r="I43" s="367"/>
      <c r="J43" s="521"/>
      <c r="K43" s="521"/>
      <c r="L43" s="429">
        <f>SUM(M43:Y43)</f>
        <v>0</v>
      </c>
      <c r="M43" s="75"/>
      <c r="N43" s="13"/>
      <c r="O43" s="13"/>
      <c r="P43" s="13"/>
      <c r="Q43" s="80"/>
      <c r="R43" s="499"/>
      <c r="S43" s="488">
        <f t="shared" si="6"/>
        <v>0</v>
      </c>
      <c r="T43" s="413"/>
      <c r="U43" s="13"/>
      <c r="V43" s="80"/>
      <c r="W43" s="80"/>
      <c r="X43" s="80"/>
      <c r="Y43" s="45"/>
    </row>
    <row r="44" spans="1:25" s="41" customFormat="1" hidden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/>
      <c r="G44" s="367"/>
      <c r="H44" s="367"/>
      <c r="I44" s="367"/>
      <c r="J44" s="521"/>
      <c r="K44" s="521"/>
      <c r="L44" s="429">
        <f>SUM(M44:Y44)</f>
        <v>0</v>
      </c>
      <c r="M44" s="75"/>
      <c r="N44" s="13"/>
      <c r="O44" s="13"/>
      <c r="P44" s="13"/>
      <c r="Q44" s="80"/>
      <c r="R44" s="499"/>
      <c r="S44" s="488">
        <f t="shared" si="6"/>
        <v>0</v>
      </c>
      <c r="T44" s="413"/>
      <c r="U44" s="13"/>
      <c r="V44" s="80"/>
      <c r="W44" s="80"/>
      <c r="X44" s="80"/>
      <c r="Y44" s="45"/>
    </row>
    <row r="45" spans="1:25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 t="shared" ref="F45:L45" si="28">F46+F47</f>
        <v>0</v>
      </c>
      <c r="G45" s="367">
        <f t="shared" si="28"/>
        <v>0</v>
      </c>
      <c r="H45" s="367">
        <f t="shared" si="28"/>
        <v>0</v>
      </c>
      <c r="I45" s="367">
        <f t="shared" si="28"/>
        <v>0</v>
      </c>
      <c r="J45" s="521">
        <f t="shared" ref="J45" si="29">J46+J47</f>
        <v>0</v>
      </c>
      <c r="K45" s="521">
        <f t="shared" si="28"/>
        <v>0</v>
      </c>
      <c r="L45" s="429">
        <f t="shared" si="28"/>
        <v>0</v>
      </c>
      <c r="M45" s="75">
        <f t="shared" ref="M45:Y45" si="30">M46+M47</f>
        <v>0</v>
      </c>
      <c r="N45" s="13">
        <f t="shared" si="30"/>
        <v>0</v>
      </c>
      <c r="O45" s="13">
        <f t="shared" si="30"/>
        <v>0</v>
      </c>
      <c r="P45" s="13">
        <f t="shared" si="30"/>
        <v>0</v>
      </c>
      <c r="Q45" s="80">
        <f t="shared" si="30"/>
        <v>0</v>
      </c>
      <c r="R45" s="499">
        <f t="shared" si="30"/>
        <v>0</v>
      </c>
      <c r="S45" s="488">
        <f t="shared" si="6"/>
        <v>0</v>
      </c>
      <c r="T45" s="413">
        <f t="shared" si="30"/>
        <v>0</v>
      </c>
      <c r="U45" s="13">
        <f t="shared" si="30"/>
        <v>0</v>
      </c>
      <c r="V45" s="80">
        <f t="shared" si="30"/>
        <v>0</v>
      </c>
      <c r="W45" s="80">
        <f t="shared" si="30"/>
        <v>0</v>
      </c>
      <c r="X45" s="80">
        <f t="shared" si="30"/>
        <v>0</v>
      </c>
      <c r="Y45" s="45">
        <f t="shared" si="30"/>
        <v>0</v>
      </c>
    </row>
    <row r="46" spans="1:25" hidden="1" x14ac:dyDescent="0.25">
      <c r="B46" s="54"/>
      <c r="C46" s="237"/>
      <c r="D46" s="801" t="s">
        <v>186</v>
      </c>
      <c r="E46" s="801"/>
      <c r="F46" s="373"/>
      <c r="G46" s="373"/>
      <c r="H46" s="373"/>
      <c r="I46" s="373"/>
      <c r="J46" s="527"/>
      <c r="K46" s="527"/>
      <c r="L46" s="437">
        <f>SUM(M46:Y46)</f>
        <v>0</v>
      </c>
      <c r="M46" s="73"/>
      <c r="N46" s="1"/>
      <c r="O46" s="1"/>
      <c r="P46" s="1"/>
      <c r="Q46" s="79"/>
      <c r="R46" s="500"/>
      <c r="S46" s="489">
        <f t="shared" si="6"/>
        <v>0</v>
      </c>
      <c r="T46" s="414"/>
      <c r="U46" s="1"/>
      <c r="V46" s="79"/>
      <c r="W46" s="79"/>
      <c r="X46" s="79"/>
      <c r="Y46" s="44"/>
    </row>
    <row r="47" spans="1:25" hidden="1" x14ac:dyDescent="0.25">
      <c r="B47" s="54"/>
      <c r="C47" s="237"/>
      <c r="D47" s="801" t="s">
        <v>187</v>
      </c>
      <c r="E47" s="801"/>
      <c r="F47" s="373"/>
      <c r="G47" s="373"/>
      <c r="H47" s="373"/>
      <c r="I47" s="373"/>
      <c r="J47" s="527"/>
      <c r="K47" s="527"/>
      <c r="L47" s="437">
        <f>SUM(M47:Y47)</f>
        <v>0</v>
      </c>
      <c r="M47" s="73"/>
      <c r="N47" s="1"/>
      <c r="O47" s="1"/>
      <c r="P47" s="1"/>
      <c r="Q47" s="79"/>
      <c r="R47" s="500"/>
      <c r="S47" s="489">
        <f t="shared" si="6"/>
        <v>0</v>
      </c>
      <c r="T47" s="414"/>
      <c r="U47" s="1"/>
      <c r="V47" s="79"/>
      <c r="W47" s="79"/>
      <c r="X47" s="79"/>
      <c r="Y47" s="44"/>
    </row>
    <row r="48" spans="1:25" s="41" customFormat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f t="shared" ref="F48:K48" si="31">F49</f>
        <v>78000</v>
      </c>
      <c r="G48" s="367">
        <f t="shared" si="31"/>
        <v>87000</v>
      </c>
      <c r="H48" s="367">
        <f t="shared" si="31"/>
        <v>135000</v>
      </c>
      <c r="I48" s="367">
        <f t="shared" si="31"/>
        <v>183000</v>
      </c>
      <c r="J48" s="521">
        <f t="shared" si="31"/>
        <v>183000</v>
      </c>
      <c r="K48" s="521">
        <f t="shared" si="31"/>
        <v>201000</v>
      </c>
      <c r="L48" s="429">
        <f t="shared" ref="L48:Y48" si="32">L49</f>
        <v>201000</v>
      </c>
      <c r="M48" s="75">
        <f t="shared" si="32"/>
        <v>0</v>
      </c>
      <c r="N48" s="13">
        <f t="shared" si="32"/>
        <v>48000</v>
      </c>
      <c r="O48" s="13">
        <f t="shared" si="32"/>
        <v>0</v>
      </c>
      <c r="P48" s="13">
        <f t="shared" si="32"/>
        <v>0</v>
      </c>
      <c r="Q48" s="80">
        <f t="shared" si="32"/>
        <v>0</v>
      </c>
      <c r="R48" s="499">
        <f t="shared" si="32"/>
        <v>39000</v>
      </c>
      <c r="S48" s="488">
        <f t="shared" si="6"/>
        <v>87000</v>
      </c>
      <c r="T48" s="413">
        <f t="shared" si="32"/>
        <v>0</v>
      </c>
      <c r="U48" s="13">
        <f t="shared" si="32"/>
        <v>0</v>
      </c>
      <c r="V48" s="80">
        <f t="shared" si="32"/>
        <v>0</v>
      </c>
      <c r="W48" s="80">
        <f t="shared" si="32"/>
        <v>30000</v>
      </c>
      <c r="X48" s="80">
        <f t="shared" si="32"/>
        <v>42000</v>
      </c>
      <c r="Y48" s="45">
        <f t="shared" si="32"/>
        <v>42000</v>
      </c>
    </row>
    <row r="49" spans="1:26" ht="15.75" thickBot="1" x14ac:dyDescent="0.3">
      <c r="B49" s="54"/>
      <c r="C49" s="237"/>
      <c r="D49" s="421" t="s">
        <v>1028</v>
      </c>
      <c r="E49" s="421"/>
      <c r="F49" s="373">
        <v>78000</v>
      </c>
      <c r="G49" s="373">
        <v>87000</v>
      </c>
      <c r="H49" s="373">
        <v>135000</v>
      </c>
      <c r="I49" s="373">
        <v>183000</v>
      </c>
      <c r="J49" s="527">
        <v>183000</v>
      </c>
      <c r="K49" s="527">
        <v>201000</v>
      </c>
      <c r="L49" s="437">
        <f>SUM(S49:Y49)</f>
        <v>201000</v>
      </c>
      <c r="M49" s="73"/>
      <c r="N49" s="1">
        <v>48000</v>
      </c>
      <c r="O49" s="1"/>
      <c r="P49" s="1"/>
      <c r="Q49" s="79"/>
      <c r="R49" s="500">
        <v>39000</v>
      </c>
      <c r="S49" s="489">
        <f t="shared" si="6"/>
        <v>87000</v>
      </c>
      <c r="T49" s="414"/>
      <c r="U49" s="1"/>
      <c r="V49" s="79"/>
      <c r="W49" s="79">
        <v>30000</v>
      </c>
      <c r="X49" s="79">
        <v>42000</v>
      </c>
      <c r="Y49" s="44">
        <v>42000</v>
      </c>
      <c r="Z49" s="168"/>
    </row>
    <row r="50" spans="1:26" s="41" customFormat="1" ht="15.75" hidden="1" thickBot="1" x14ac:dyDescent="0.3">
      <c r="A50" s="125" t="s">
        <v>190</v>
      </c>
      <c r="B50" s="52" t="s">
        <v>641</v>
      </c>
      <c r="C50" s="832" t="s">
        <v>191</v>
      </c>
      <c r="D50" s="833"/>
      <c r="E50" s="833"/>
      <c r="F50" s="367"/>
      <c r="G50" s="367"/>
      <c r="H50" s="367"/>
      <c r="I50" s="367"/>
      <c r="J50" s="521"/>
      <c r="K50" s="521"/>
      <c r="L50" s="429">
        <f>SUM(M50:Y50)</f>
        <v>0</v>
      </c>
      <c r="M50" s="75"/>
      <c r="N50" s="13"/>
      <c r="O50" s="13"/>
      <c r="P50" s="13"/>
      <c r="Q50" s="80"/>
      <c r="R50" s="499"/>
      <c r="S50" s="488">
        <f t="shared" si="6"/>
        <v>0</v>
      </c>
      <c r="T50" s="413"/>
      <c r="U50" s="13"/>
      <c r="V50" s="80"/>
      <c r="W50" s="80"/>
      <c r="X50" s="80"/>
      <c r="Y50" s="45"/>
    </row>
    <row r="51" spans="1:26" ht="15.75" hidden="1" thickBot="1" x14ac:dyDescent="0.3">
      <c r="B51" s="90" t="s">
        <v>642</v>
      </c>
      <c r="C51" s="803" t="s">
        <v>192</v>
      </c>
      <c r="D51" s="804"/>
      <c r="E51" s="804"/>
      <c r="F51" s="366">
        <f t="shared" ref="F51:L51" si="33">F52+F53</f>
        <v>0</v>
      </c>
      <c r="G51" s="366">
        <f t="shared" si="33"/>
        <v>0</v>
      </c>
      <c r="H51" s="366">
        <f t="shared" si="33"/>
        <v>0</v>
      </c>
      <c r="I51" s="366">
        <f t="shared" si="33"/>
        <v>0</v>
      </c>
      <c r="J51" s="520">
        <f t="shared" ref="J51" si="34">J52+J53</f>
        <v>0</v>
      </c>
      <c r="K51" s="520">
        <f t="shared" si="33"/>
        <v>0</v>
      </c>
      <c r="L51" s="428">
        <f t="shared" si="33"/>
        <v>0</v>
      </c>
      <c r="M51" s="92">
        <f t="shared" ref="M51:Y51" si="35">M52+M53</f>
        <v>0</v>
      </c>
      <c r="N51" s="93">
        <f t="shared" si="35"/>
        <v>0</v>
      </c>
      <c r="O51" s="93">
        <f t="shared" si="35"/>
        <v>0</v>
      </c>
      <c r="P51" s="93">
        <f t="shared" si="35"/>
        <v>0</v>
      </c>
      <c r="Q51" s="96">
        <f t="shared" si="35"/>
        <v>0</v>
      </c>
      <c r="R51" s="498">
        <f t="shared" si="35"/>
        <v>0</v>
      </c>
      <c r="S51" s="487">
        <f t="shared" si="6"/>
        <v>0</v>
      </c>
      <c r="T51" s="412">
        <f t="shared" si="35"/>
        <v>0</v>
      </c>
      <c r="U51" s="93">
        <f t="shared" si="35"/>
        <v>0</v>
      </c>
      <c r="V51" s="96">
        <f t="shared" si="35"/>
        <v>0</v>
      </c>
      <c r="W51" s="96">
        <f t="shared" si="35"/>
        <v>0</v>
      </c>
      <c r="X51" s="96">
        <f t="shared" si="35"/>
        <v>0</v>
      </c>
      <c r="Y51" s="97">
        <f t="shared" si="35"/>
        <v>0</v>
      </c>
    </row>
    <row r="52" spans="1:26" s="41" customFormat="1" ht="15.75" hidden="1" thickBot="1" x14ac:dyDescent="0.3">
      <c r="A52" s="125" t="s">
        <v>193</v>
      </c>
      <c r="B52" s="52" t="s">
        <v>643</v>
      </c>
      <c r="C52" s="832" t="s">
        <v>194</v>
      </c>
      <c r="D52" s="833"/>
      <c r="E52" s="833"/>
      <c r="F52" s="367"/>
      <c r="G52" s="367"/>
      <c r="H52" s="367"/>
      <c r="I52" s="367"/>
      <c r="J52" s="521"/>
      <c r="K52" s="521"/>
      <c r="L52" s="429">
        <f>SUM(M52:Y52)</f>
        <v>0</v>
      </c>
      <c r="M52" s="75"/>
      <c r="N52" s="13"/>
      <c r="O52" s="13"/>
      <c r="P52" s="13"/>
      <c r="Q52" s="80"/>
      <c r="R52" s="499"/>
      <c r="S52" s="488">
        <f t="shared" si="6"/>
        <v>0</v>
      </c>
      <c r="T52" s="413"/>
      <c r="U52" s="13"/>
      <c r="V52" s="80"/>
      <c r="W52" s="80"/>
      <c r="X52" s="80"/>
      <c r="Y52" s="45"/>
    </row>
    <row r="53" spans="1:26" s="41" customFormat="1" ht="15.75" hidden="1" thickBot="1" x14ac:dyDescent="0.3">
      <c r="A53" s="125" t="s">
        <v>195</v>
      </c>
      <c r="B53" s="52" t="s">
        <v>644</v>
      </c>
      <c r="C53" s="832" t="s">
        <v>196</v>
      </c>
      <c r="D53" s="833"/>
      <c r="E53" s="833"/>
      <c r="F53" s="367"/>
      <c r="G53" s="367"/>
      <c r="H53" s="367"/>
      <c r="I53" s="367"/>
      <c r="J53" s="521"/>
      <c r="K53" s="521"/>
      <c r="L53" s="429">
        <f>SUM(M53:Y53)</f>
        <v>0</v>
      </c>
      <c r="M53" s="75"/>
      <c r="N53" s="13"/>
      <c r="O53" s="13"/>
      <c r="P53" s="13"/>
      <c r="Q53" s="80"/>
      <c r="R53" s="499"/>
      <c r="S53" s="488">
        <f t="shared" si="6"/>
        <v>0</v>
      </c>
      <c r="T53" s="413"/>
      <c r="U53" s="13"/>
      <c r="V53" s="80"/>
      <c r="W53" s="80"/>
      <c r="X53" s="80"/>
      <c r="Y53" s="45"/>
    </row>
    <row r="54" spans="1:26" ht="15.75" hidden="1" thickBot="1" x14ac:dyDescent="0.3">
      <c r="B54" s="90" t="s">
        <v>645</v>
      </c>
      <c r="C54" s="803" t="s">
        <v>197</v>
      </c>
      <c r="D54" s="804"/>
      <c r="E54" s="804"/>
      <c r="F54" s="366">
        <f t="shared" ref="F54:Y54" si="36">F55+F56+F57+F58+F59</f>
        <v>0</v>
      </c>
      <c r="G54" s="366">
        <f t="shared" ref="G54:K54" si="37">G55+G56+G57+G58+G59</f>
        <v>0</v>
      </c>
      <c r="H54" s="366">
        <f t="shared" ref="H54:J54" si="38">H55+H56+H57+H58+H59</f>
        <v>0</v>
      </c>
      <c r="I54" s="366">
        <f t="shared" si="38"/>
        <v>0</v>
      </c>
      <c r="J54" s="520">
        <f t="shared" si="38"/>
        <v>0</v>
      </c>
      <c r="K54" s="520">
        <f t="shared" si="37"/>
        <v>0</v>
      </c>
      <c r="L54" s="428">
        <f t="shared" si="36"/>
        <v>0</v>
      </c>
      <c r="M54" s="92">
        <f t="shared" si="36"/>
        <v>0</v>
      </c>
      <c r="N54" s="93">
        <f t="shared" si="36"/>
        <v>0</v>
      </c>
      <c r="O54" s="93">
        <f t="shared" si="36"/>
        <v>0</v>
      </c>
      <c r="P54" s="93">
        <f t="shared" si="36"/>
        <v>0</v>
      </c>
      <c r="Q54" s="96">
        <f t="shared" si="36"/>
        <v>0</v>
      </c>
      <c r="R54" s="498">
        <f t="shared" si="36"/>
        <v>0</v>
      </c>
      <c r="S54" s="487">
        <f t="shared" si="6"/>
        <v>0</v>
      </c>
      <c r="T54" s="412">
        <f t="shared" si="36"/>
        <v>0</v>
      </c>
      <c r="U54" s="93">
        <f t="shared" si="36"/>
        <v>0</v>
      </c>
      <c r="V54" s="96">
        <f t="shared" si="36"/>
        <v>0</v>
      </c>
      <c r="W54" s="96">
        <f t="shared" si="36"/>
        <v>0</v>
      </c>
      <c r="X54" s="96">
        <f t="shared" si="36"/>
        <v>0</v>
      </c>
      <c r="Y54" s="97">
        <f t="shared" si="36"/>
        <v>0</v>
      </c>
    </row>
    <row r="55" spans="1:26" s="41" customFormat="1" ht="15.75" hidden="1" thickBot="1" x14ac:dyDescent="0.3">
      <c r="A55" s="125" t="s">
        <v>198</v>
      </c>
      <c r="B55" s="52" t="s">
        <v>646</v>
      </c>
      <c r="C55" s="832" t="s">
        <v>863</v>
      </c>
      <c r="D55" s="833"/>
      <c r="E55" s="833"/>
      <c r="F55" s="367"/>
      <c r="G55" s="367"/>
      <c r="H55" s="367"/>
      <c r="I55" s="367"/>
      <c r="J55" s="521"/>
      <c r="K55" s="521"/>
      <c r="L55" s="429">
        <f>SUM(M55:Y55)</f>
        <v>0</v>
      </c>
      <c r="M55" s="75"/>
      <c r="N55" s="13"/>
      <c r="O55" s="13"/>
      <c r="P55" s="13"/>
      <c r="Q55" s="80"/>
      <c r="R55" s="499"/>
      <c r="S55" s="488">
        <f t="shared" si="6"/>
        <v>0</v>
      </c>
      <c r="T55" s="413"/>
      <c r="U55" s="13"/>
      <c r="V55" s="80"/>
      <c r="W55" s="80"/>
      <c r="X55" s="80"/>
      <c r="Y55" s="45"/>
    </row>
    <row r="56" spans="1:26" s="41" customFormat="1" ht="15.75" hidden="1" thickBot="1" x14ac:dyDescent="0.3">
      <c r="A56" s="125" t="s">
        <v>199</v>
      </c>
      <c r="B56" s="52" t="s">
        <v>647</v>
      </c>
      <c r="C56" s="832" t="s">
        <v>200</v>
      </c>
      <c r="D56" s="833"/>
      <c r="E56" s="833"/>
      <c r="F56" s="367"/>
      <c r="G56" s="367"/>
      <c r="H56" s="367"/>
      <c r="I56" s="367"/>
      <c r="J56" s="521"/>
      <c r="K56" s="521"/>
      <c r="L56" s="429">
        <f>SUM(M56:Y56)</f>
        <v>0</v>
      </c>
      <c r="M56" s="75"/>
      <c r="N56" s="13"/>
      <c r="O56" s="13"/>
      <c r="P56" s="13"/>
      <c r="Q56" s="80"/>
      <c r="R56" s="499"/>
      <c r="S56" s="488">
        <f t="shared" si="6"/>
        <v>0</v>
      </c>
      <c r="T56" s="413"/>
      <c r="U56" s="13"/>
      <c r="V56" s="80"/>
      <c r="W56" s="80"/>
      <c r="X56" s="80"/>
      <c r="Y56" s="45"/>
    </row>
    <row r="57" spans="1:26" s="41" customFormat="1" ht="15.75" hidden="1" thickBot="1" x14ac:dyDescent="0.3">
      <c r="A57" s="125" t="s">
        <v>201</v>
      </c>
      <c r="B57" s="52" t="s">
        <v>648</v>
      </c>
      <c r="C57" s="832" t="s">
        <v>202</v>
      </c>
      <c r="D57" s="833"/>
      <c r="E57" s="833"/>
      <c r="F57" s="367"/>
      <c r="G57" s="367"/>
      <c r="H57" s="367"/>
      <c r="I57" s="367"/>
      <c r="J57" s="521"/>
      <c r="K57" s="521"/>
      <c r="L57" s="429">
        <f>SUM(M57:Y57)</f>
        <v>0</v>
      </c>
      <c r="M57" s="75"/>
      <c r="N57" s="13"/>
      <c r="O57" s="13"/>
      <c r="P57" s="13"/>
      <c r="Q57" s="80"/>
      <c r="R57" s="499"/>
      <c r="S57" s="488">
        <f t="shared" si="6"/>
        <v>0</v>
      </c>
      <c r="T57" s="413"/>
      <c r="U57" s="13"/>
      <c r="V57" s="80"/>
      <c r="W57" s="80"/>
      <c r="X57" s="80"/>
      <c r="Y57" s="45"/>
    </row>
    <row r="58" spans="1:26" s="41" customFormat="1" ht="15.75" hidden="1" thickBot="1" x14ac:dyDescent="0.3">
      <c r="A58" s="125" t="s">
        <v>203</v>
      </c>
      <c r="B58" s="52" t="s">
        <v>649</v>
      </c>
      <c r="C58" s="832" t="s">
        <v>204</v>
      </c>
      <c r="D58" s="833"/>
      <c r="E58" s="833"/>
      <c r="F58" s="367"/>
      <c r="G58" s="367"/>
      <c r="H58" s="367"/>
      <c r="I58" s="367"/>
      <c r="J58" s="521"/>
      <c r="K58" s="521"/>
      <c r="L58" s="429">
        <f>SUM(M58:Y58)</f>
        <v>0</v>
      </c>
      <c r="M58" s="75"/>
      <c r="N58" s="13"/>
      <c r="O58" s="13"/>
      <c r="P58" s="13"/>
      <c r="Q58" s="80"/>
      <c r="R58" s="499"/>
      <c r="S58" s="488">
        <f t="shared" si="6"/>
        <v>0</v>
      </c>
      <c r="T58" s="413"/>
      <c r="U58" s="13"/>
      <c r="V58" s="80"/>
      <c r="W58" s="80"/>
      <c r="X58" s="80"/>
      <c r="Y58" s="45"/>
    </row>
    <row r="59" spans="1:26" s="41" customFormat="1" ht="15.75" hidden="1" thickBot="1" x14ac:dyDescent="0.3">
      <c r="A59" s="125" t="s">
        <v>205</v>
      </c>
      <c r="B59" s="176" t="s">
        <v>650</v>
      </c>
      <c r="C59" s="837" t="s">
        <v>206</v>
      </c>
      <c r="D59" s="838"/>
      <c r="E59" s="838"/>
      <c r="F59" s="368"/>
      <c r="G59" s="368"/>
      <c r="H59" s="368"/>
      <c r="I59" s="368"/>
      <c r="J59" s="522"/>
      <c r="K59" s="522"/>
      <c r="L59" s="430">
        <f>SUM(M59:Y59)</f>
        <v>0</v>
      </c>
      <c r="M59" s="75"/>
      <c r="N59" s="13"/>
      <c r="O59" s="13"/>
      <c r="P59" s="13"/>
      <c r="Q59" s="80"/>
      <c r="R59" s="499"/>
      <c r="S59" s="488">
        <f t="shared" si="6"/>
        <v>0</v>
      </c>
      <c r="T59" s="413"/>
      <c r="U59" s="13"/>
      <c r="V59" s="80"/>
      <c r="W59" s="80"/>
      <c r="X59" s="80"/>
      <c r="Y59" s="45"/>
    </row>
    <row r="60" spans="1:26" ht="15.75" thickBot="1" x14ac:dyDescent="0.3">
      <c r="B60" s="82" t="s">
        <v>207</v>
      </c>
      <c r="C60" s="807" t="s">
        <v>208</v>
      </c>
      <c r="D60" s="808"/>
      <c r="E60" s="808"/>
      <c r="F60" s="369">
        <f t="shared" ref="F60:L60" si="39">F61+F62+F63+F64+F65+F66+F67+F71</f>
        <v>0</v>
      </c>
      <c r="G60" s="369">
        <f t="shared" si="39"/>
        <v>0</v>
      </c>
      <c r="H60" s="369">
        <f t="shared" si="39"/>
        <v>0</v>
      </c>
      <c r="I60" s="369">
        <f t="shared" si="39"/>
        <v>0</v>
      </c>
      <c r="J60" s="523">
        <f t="shared" ref="J60" si="40">J61+J62+J63+J64+J65+J66+J67+J71</f>
        <v>0</v>
      </c>
      <c r="K60" s="523">
        <f t="shared" si="39"/>
        <v>0</v>
      </c>
      <c r="L60" s="431">
        <f t="shared" si="39"/>
        <v>0</v>
      </c>
      <c r="M60" s="84">
        <f t="shared" ref="M60:Y60" si="41">M61+M62+M63+M64+M65+M66+M67+M71</f>
        <v>0</v>
      </c>
      <c r="N60" s="85">
        <f t="shared" si="41"/>
        <v>0</v>
      </c>
      <c r="O60" s="85">
        <f t="shared" si="41"/>
        <v>0</v>
      </c>
      <c r="P60" s="85">
        <f t="shared" si="41"/>
        <v>0</v>
      </c>
      <c r="Q60" s="88">
        <f t="shared" si="41"/>
        <v>0</v>
      </c>
      <c r="R60" s="495">
        <f t="shared" si="41"/>
        <v>0</v>
      </c>
      <c r="S60" s="484">
        <f t="shared" si="6"/>
        <v>0</v>
      </c>
      <c r="T60" s="409">
        <f t="shared" si="41"/>
        <v>0</v>
      </c>
      <c r="U60" s="85">
        <f t="shared" si="41"/>
        <v>0</v>
      </c>
      <c r="V60" s="88">
        <f t="shared" si="41"/>
        <v>0</v>
      </c>
      <c r="W60" s="88">
        <f t="shared" si="41"/>
        <v>0</v>
      </c>
      <c r="X60" s="88">
        <f t="shared" si="41"/>
        <v>0</v>
      </c>
      <c r="Y60" s="89">
        <f t="shared" si="41"/>
        <v>0</v>
      </c>
    </row>
    <row r="61" spans="1:26" s="18" customFormat="1" ht="15.75" hidden="1" thickBot="1" x14ac:dyDescent="0.3">
      <c r="A61" s="125" t="s">
        <v>864</v>
      </c>
      <c r="B61" s="114" t="s">
        <v>865</v>
      </c>
      <c r="C61" s="834" t="s">
        <v>866</v>
      </c>
      <c r="D61" s="835"/>
      <c r="E61" s="835"/>
      <c r="F61" s="364"/>
      <c r="G61" s="364"/>
      <c r="H61" s="364"/>
      <c r="I61" s="364"/>
      <c r="J61" s="518"/>
      <c r="K61" s="518"/>
      <c r="L61" s="426">
        <f t="shared" ref="L61:L66" si="42">SUM(M61:Y61)</f>
        <v>0</v>
      </c>
      <c r="M61" s="92"/>
      <c r="N61" s="93"/>
      <c r="O61" s="93"/>
      <c r="P61" s="93"/>
      <c r="Q61" s="96"/>
      <c r="R61" s="498"/>
      <c r="S61" s="487">
        <f t="shared" si="6"/>
        <v>0</v>
      </c>
      <c r="T61" s="412"/>
      <c r="U61" s="93"/>
      <c r="V61" s="96"/>
      <c r="W61" s="96"/>
      <c r="X61" s="96"/>
      <c r="Y61" s="97"/>
    </row>
    <row r="62" spans="1:26" s="18" customFormat="1" ht="15.75" hidden="1" thickBot="1" x14ac:dyDescent="0.3">
      <c r="A62" s="125" t="s">
        <v>209</v>
      </c>
      <c r="B62" s="114" t="s">
        <v>651</v>
      </c>
      <c r="C62" s="834" t="s">
        <v>210</v>
      </c>
      <c r="D62" s="835"/>
      <c r="E62" s="835"/>
      <c r="F62" s="364"/>
      <c r="G62" s="364"/>
      <c r="H62" s="364"/>
      <c r="I62" s="364"/>
      <c r="J62" s="518"/>
      <c r="K62" s="518"/>
      <c r="L62" s="426">
        <f t="shared" si="42"/>
        <v>0</v>
      </c>
      <c r="M62" s="92"/>
      <c r="N62" s="93"/>
      <c r="O62" s="93"/>
      <c r="P62" s="93"/>
      <c r="Q62" s="96"/>
      <c r="R62" s="498"/>
      <c r="S62" s="487">
        <f t="shared" si="6"/>
        <v>0</v>
      </c>
      <c r="T62" s="412"/>
      <c r="U62" s="93"/>
      <c r="V62" s="96"/>
      <c r="W62" s="96"/>
      <c r="X62" s="96"/>
      <c r="Y62" s="97"/>
    </row>
    <row r="63" spans="1:26" s="18" customFormat="1" ht="15.75" hidden="1" thickBot="1" x14ac:dyDescent="0.3">
      <c r="A63" s="125" t="s">
        <v>211</v>
      </c>
      <c r="B63" s="90" t="s">
        <v>652</v>
      </c>
      <c r="C63" s="803" t="s">
        <v>352</v>
      </c>
      <c r="D63" s="804"/>
      <c r="E63" s="804"/>
      <c r="F63" s="366"/>
      <c r="G63" s="366"/>
      <c r="H63" s="366"/>
      <c r="I63" s="366"/>
      <c r="J63" s="520"/>
      <c r="K63" s="520"/>
      <c r="L63" s="428">
        <f t="shared" si="42"/>
        <v>0</v>
      </c>
      <c r="M63" s="92"/>
      <c r="N63" s="93"/>
      <c r="O63" s="93"/>
      <c r="P63" s="93"/>
      <c r="Q63" s="96"/>
      <c r="R63" s="498"/>
      <c r="S63" s="487">
        <f t="shared" si="6"/>
        <v>0</v>
      </c>
      <c r="T63" s="412"/>
      <c r="U63" s="93"/>
      <c r="V63" s="96"/>
      <c r="W63" s="96"/>
      <c r="X63" s="96"/>
      <c r="Y63" s="97"/>
    </row>
    <row r="64" spans="1:26" s="18" customFormat="1" ht="15.75" hidden="1" thickBot="1" x14ac:dyDescent="0.3">
      <c r="A64" s="125" t="s">
        <v>212</v>
      </c>
      <c r="B64" s="114" t="s">
        <v>653</v>
      </c>
      <c r="C64" s="803" t="s">
        <v>867</v>
      </c>
      <c r="D64" s="804"/>
      <c r="E64" s="804"/>
      <c r="F64" s="366"/>
      <c r="G64" s="366"/>
      <c r="H64" s="366"/>
      <c r="I64" s="366"/>
      <c r="J64" s="520"/>
      <c r="K64" s="520"/>
      <c r="L64" s="428">
        <f t="shared" si="42"/>
        <v>0</v>
      </c>
      <c r="M64" s="92"/>
      <c r="N64" s="93"/>
      <c r="O64" s="93"/>
      <c r="P64" s="93"/>
      <c r="Q64" s="96"/>
      <c r="R64" s="498"/>
      <c r="S64" s="487">
        <f t="shared" si="6"/>
        <v>0</v>
      </c>
      <c r="T64" s="412"/>
      <c r="U64" s="93"/>
      <c r="V64" s="96"/>
      <c r="W64" s="96"/>
      <c r="X64" s="96"/>
      <c r="Y64" s="97"/>
    </row>
    <row r="65" spans="1:26" s="18" customFormat="1" ht="15.75" hidden="1" thickBot="1" x14ac:dyDescent="0.3">
      <c r="A65" s="125" t="s">
        <v>213</v>
      </c>
      <c r="B65" s="90" t="s">
        <v>654</v>
      </c>
      <c r="C65" s="803" t="s">
        <v>868</v>
      </c>
      <c r="D65" s="804"/>
      <c r="E65" s="804"/>
      <c r="F65" s="366"/>
      <c r="G65" s="366"/>
      <c r="H65" s="366"/>
      <c r="I65" s="366"/>
      <c r="J65" s="520"/>
      <c r="K65" s="520"/>
      <c r="L65" s="428">
        <f t="shared" si="42"/>
        <v>0</v>
      </c>
      <c r="M65" s="92"/>
      <c r="N65" s="93"/>
      <c r="O65" s="93"/>
      <c r="P65" s="93"/>
      <c r="Q65" s="96"/>
      <c r="R65" s="498"/>
      <c r="S65" s="487">
        <f t="shared" si="6"/>
        <v>0</v>
      </c>
      <c r="T65" s="412"/>
      <c r="U65" s="93"/>
      <c r="V65" s="96"/>
      <c r="W65" s="96"/>
      <c r="X65" s="96"/>
      <c r="Y65" s="97"/>
    </row>
    <row r="66" spans="1:26" s="18" customFormat="1" ht="15.75" hidden="1" thickBot="1" x14ac:dyDescent="0.3">
      <c r="A66" s="125" t="s">
        <v>214</v>
      </c>
      <c r="B66" s="114" t="s">
        <v>655</v>
      </c>
      <c r="C66" s="803" t="s">
        <v>215</v>
      </c>
      <c r="D66" s="804"/>
      <c r="E66" s="804"/>
      <c r="F66" s="366"/>
      <c r="G66" s="366"/>
      <c r="H66" s="366"/>
      <c r="I66" s="366"/>
      <c r="J66" s="520"/>
      <c r="K66" s="520"/>
      <c r="L66" s="428">
        <f t="shared" si="42"/>
        <v>0</v>
      </c>
      <c r="M66" s="92"/>
      <c r="N66" s="93"/>
      <c r="O66" s="93"/>
      <c r="P66" s="93"/>
      <c r="Q66" s="96"/>
      <c r="R66" s="498"/>
      <c r="S66" s="487">
        <f t="shared" si="6"/>
        <v>0</v>
      </c>
      <c r="T66" s="412"/>
      <c r="U66" s="93"/>
      <c r="V66" s="96"/>
      <c r="W66" s="96"/>
      <c r="X66" s="96"/>
      <c r="Y66" s="97"/>
    </row>
    <row r="67" spans="1:26" s="18" customFormat="1" ht="15.75" hidden="1" thickBot="1" x14ac:dyDescent="0.3">
      <c r="A67" s="125" t="s">
        <v>216</v>
      </c>
      <c r="B67" s="90" t="s">
        <v>656</v>
      </c>
      <c r="C67" s="803" t="s">
        <v>217</v>
      </c>
      <c r="D67" s="804"/>
      <c r="E67" s="804"/>
      <c r="F67" s="366">
        <f t="shared" ref="F67:L67" si="43">F68+F69+F70</f>
        <v>0</v>
      </c>
      <c r="G67" s="366">
        <f t="shared" si="43"/>
        <v>0</v>
      </c>
      <c r="H67" s="366">
        <f t="shared" si="43"/>
        <v>0</v>
      </c>
      <c r="I67" s="366">
        <f t="shared" si="43"/>
        <v>0</v>
      </c>
      <c r="J67" s="520">
        <f t="shared" ref="J67" si="44">J68+J69+J70</f>
        <v>0</v>
      </c>
      <c r="K67" s="520">
        <f t="shared" si="43"/>
        <v>0</v>
      </c>
      <c r="L67" s="428">
        <f t="shared" si="43"/>
        <v>0</v>
      </c>
      <c r="M67" s="92">
        <f t="shared" ref="M67:Y67" si="45">M68+M69+M70</f>
        <v>0</v>
      </c>
      <c r="N67" s="93">
        <f t="shared" si="45"/>
        <v>0</v>
      </c>
      <c r="O67" s="93">
        <f t="shared" si="45"/>
        <v>0</v>
      </c>
      <c r="P67" s="93">
        <f t="shared" si="45"/>
        <v>0</v>
      </c>
      <c r="Q67" s="96">
        <f t="shared" si="45"/>
        <v>0</v>
      </c>
      <c r="R67" s="498">
        <f t="shared" si="45"/>
        <v>0</v>
      </c>
      <c r="S67" s="487">
        <f t="shared" si="6"/>
        <v>0</v>
      </c>
      <c r="T67" s="412">
        <f t="shared" si="45"/>
        <v>0</v>
      </c>
      <c r="U67" s="93">
        <f t="shared" si="45"/>
        <v>0</v>
      </c>
      <c r="V67" s="96">
        <f t="shared" si="45"/>
        <v>0</v>
      </c>
      <c r="W67" s="96">
        <f t="shared" si="45"/>
        <v>0</v>
      </c>
      <c r="X67" s="96">
        <f t="shared" si="45"/>
        <v>0</v>
      </c>
      <c r="Y67" s="97">
        <f t="shared" si="45"/>
        <v>0</v>
      </c>
    </row>
    <row r="68" spans="1:26" ht="15.75" hidden="1" thickBot="1" x14ac:dyDescent="0.3">
      <c r="B68" s="54"/>
      <c r="C68" s="2"/>
      <c r="D68" s="801" t="s">
        <v>343</v>
      </c>
      <c r="E68" s="801"/>
      <c r="F68" s="373"/>
      <c r="G68" s="373"/>
      <c r="H68" s="373"/>
      <c r="I68" s="373"/>
      <c r="J68" s="527"/>
      <c r="K68" s="527"/>
      <c r="L68" s="437">
        <f>SUM(M68:Y68)</f>
        <v>0</v>
      </c>
      <c r="M68" s="73"/>
      <c r="N68" s="1"/>
      <c r="O68" s="1"/>
      <c r="P68" s="1"/>
      <c r="Q68" s="79"/>
      <c r="R68" s="500"/>
      <c r="S68" s="489">
        <f t="shared" si="6"/>
        <v>0</v>
      </c>
      <c r="T68" s="414"/>
      <c r="U68" s="1"/>
      <c r="V68" s="79"/>
      <c r="W68" s="79"/>
      <c r="X68" s="79"/>
      <c r="Y68" s="44"/>
      <c r="Z68" s="21"/>
    </row>
    <row r="69" spans="1:26" ht="15.75" hidden="1" thickBot="1" x14ac:dyDescent="0.3">
      <c r="B69" s="54"/>
      <c r="C69" s="2"/>
      <c r="D69" s="801" t="s">
        <v>344</v>
      </c>
      <c r="E69" s="801"/>
      <c r="F69" s="373"/>
      <c r="G69" s="373"/>
      <c r="H69" s="373"/>
      <c r="I69" s="373"/>
      <c r="J69" s="527"/>
      <c r="K69" s="527"/>
      <c r="L69" s="437">
        <f>SUM(M69:Y69)</f>
        <v>0</v>
      </c>
      <c r="M69" s="73"/>
      <c r="N69" s="1"/>
      <c r="O69" s="1"/>
      <c r="P69" s="1"/>
      <c r="Q69" s="79"/>
      <c r="R69" s="500"/>
      <c r="S69" s="489">
        <f t="shared" si="6"/>
        <v>0</v>
      </c>
      <c r="T69" s="414"/>
      <c r="U69" s="1"/>
      <c r="V69" s="79"/>
      <c r="W69" s="79"/>
      <c r="X69" s="79"/>
      <c r="Y69" s="44"/>
    </row>
    <row r="70" spans="1:26" ht="15.75" hidden="1" thickBot="1" x14ac:dyDescent="0.3">
      <c r="B70" s="54"/>
      <c r="C70" s="2"/>
      <c r="D70" s="801" t="s">
        <v>345</v>
      </c>
      <c r="E70" s="801"/>
      <c r="F70" s="373"/>
      <c r="G70" s="373"/>
      <c r="H70" s="373"/>
      <c r="I70" s="373"/>
      <c r="J70" s="527"/>
      <c r="K70" s="527"/>
      <c r="L70" s="437">
        <f>SUM(M70:Y70)</f>
        <v>0</v>
      </c>
      <c r="M70" s="73"/>
      <c r="N70" s="1"/>
      <c r="O70" s="1"/>
      <c r="P70" s="1"/>
      <c r="Q70" s="79"/>
      <c r="R70" s="500"/>
      <c r="S70" s="489">
        <f t="shared" ref="S70:S133" si="46">SUM(M70:R70)</f>
        <v>0</v>
      </c>
      <c r="T70" s="414"/>
      <c r="U70" s="1"/>
      <c r="V70" s="79"/>
      <c r="W70" s="79"/>
      <c r="X70" s="79"/>
      <c r="Y70" s="44"/>
    </row>
    <row r="71" spans="1:26" s="18" customFormat="1" ht="15.75" hidden="1" thickBot="1" x14ac:dyDescent="0.3">
      <c r="A71" s="125" t="s">
        <v>218</v>
      </c>
      <c r="B71" s="90" t="s">
        <v>657</v>
      </c>
      <c r="C71" s="803" t="s">
        <v>219</v>
      </c>
      <c r="D71" s="804"/>
      <c r="E71" s="804"/>
      <c r="F71" s="366">
        <f t="shared" ref="F71:L71" si="47">F72+F73+F74+F75</f>
        <v>0</v>
      </c>
      <c r="G71" s="366">
        <f t="shared" si="47"/>
        <v>0</v>
      </c>
      <c r="H71" s="366">
        <f t="shared" si="47"/>
        <v>0</v>
      </c>
      <c r="I71" s="366">
        <f t="shared" si="47"/>
        <v>0</v>
      </c>
      <c r="J71" s="520">
        <f t="shared" ref="J71" si="48">J72+J73+J74+J75</f>
        <v>0</v>
      </c>
      <c r="K71" s="520">
        <f t="shared" si="47"/>
        <v>0</v>
      </c>
      <c r="L71" s="428">
        <f t="shared" si="47"/>
        <v>0</v>
      </c>
      <c r="M71" s="92">
        <f t="shared" ref="M71:Y71" si="49">M72+M73+M74+M75</f>
        <v>0</v>
      </c>
      <c r="N71" s="93">
        <f t="shared" si="49"/>
        <v>0</v>
      </c>
      <c r="O71" s="93">
        <f t="shared" si="49"/>
        <v>0</v>
      </c>
      <c r="P71" s="93">
        <f t="shared" si="49"/>
        <v>0</v>
      </c>
      <c r="Q71" s="96">
        <f t="shared" si="49"/>
        <v>0</v>
      </c>
      <c r="R71" s="498">
        <f t="shared" si="49"/>
        <v>0</v>
      </c>
      <c r="S71" s="487">
        <f t="shared" si="46"/>
        <v>0</v>
      </c>
      <c r="T71" s="412">
        <f t="shared" si="49"/>
        <v>0</v>
      </c>
      <c r="U71" s="93">
        <f t="shared" si="49"/>
        <v>0</v>
      </c>
      <c r="V71" s="96">
        <f t="shared" si="49"/>
        <v>0</v>
      </c>
      <c r="W71" s="96">
        <f t="shared" si="49"/>
        <v>0</v>
      </c>
      <c r="X71" s="96">
        <f t="shared" si="49"/>
        <v>0</v>
      </c>
      <c r="Y71" s="97">
        <f t="shared" si="49"/>
        <v>0</v>
      </c>
    </row>
    <row r="72" spans="1:26" ht="15.75" hidden="1" thickBot="1" x14ac:dyDescent="0.3">
      <c r="B72" s="54"/>
      <c r="C72" s="2"/>
      <c r="D72" s="801" t="s">
        <v>835</v>
      </c>
      <c r="E72" s="801"/>
      <c r="F72" s="373"/>
      <c r="G72" s="373"/>
      <c r="H72" s="373"/>
      <c r="I72" s="373"/>
      <c r="J72" s="527"/>
      <c r="K72" s="527"/>
      <c r="L72" s="437">
        <f>SUM(M72:Y72)</f>
        <v>0</v>
      </c>
      <c r="M72" s="73"/>
      <c r="N72" s="1"/>
      <c r="O72" s="1"/>
      <c r="P72" s="1"/>
      <c r="Q72" s="79"/>
      <c r="R72" s="500"/>
      <c r="S72" s="489">
        <f t="shared" si="46"/>
        <v>0</v>
      </c>
      <c r="T72" s="414"/>
      <c r="U72" s="1"/>
      <c r="V72" s="79"/>
      <c r="W72" s="79"/>
      <c r="X72" s="79"/>
      <c r="Y72" s="44"/>
    </row>
    <row r="73" spans="1:26" ht="15.75" hidden="1" thickBot="1" x14ac:dyDescent="0.3">
      <c r="B73" s="54"/>
      <c r="C73" s="2"/>
      <c r="D73" s="801" t="s">
        <v>346</v>
      </c>
      <c r="E73" s="801"/>
      <c r="F73" s="373"/>
      <c r="G73" s="373"/>
      <c r="H73" s="373"/>
      <c r="I73" s="373"/>
      <c r="J73" s="527"/>
      <c r="K73" s="527"/>
      <c r="L73" s="437">
        <f>SUM(M73:Y73)</f>
        <v>0</v>
      </c>
      <c r="M73" s="73"/>
      <c r="N73" s="1"/>
      <c r="O73" s="1"/>
      <c r="P73" s="1"/>
      <c r="Q73" s="79"/>
      <c r="R73" s="500"/>
      <c r="S73" s="489">
        <f t="shared" si="46"/>
        <v>0</v>
      </c>
      <c r="T73" s="414"/>
      <c r="U73" s="1"/>
      <c r="V73" s="79"/>
      <c r="W73" s="79"/>
      <c r="X73" s="79"/>
      <c r="Y73" s="44"/>
    </row>
    <row r="74" spans="1:26" ht="15.75" hidden="1" thickBot="1" x14ac:dyDescent="0.3">
      <c r="B74" s="54"/>
      <c r="C74" s="2"/>
      <c r="D74" s="801" t="s">
        <v>836</v>
      </c>
      <c r="E74" s="801"/>
      <c r="F74" s="373"/>
      <c r="G74" s="373"/>
      <c r="H74" s="373"/>
      <c r="I74" s="373"/>
      <c r="J74" s="527"/>
      <c r="K74" s="527"/>
      <c r="L74" s="437">
        <f>SUM(M74:Y74)</f>
        <v>0</v>
      </c>
      <c r="M74" s="73"/>
      <c r="N74" s="1"/>
      <c r="O74" s="1"/>
      <c r="P74" s="1"/>
      <c r="Q74" s="79"/>
      <c r="R74" s="500"/>
      <c r="S74" s="489">
        <f t="shared" si="46"/>
        <v>0</v>
      </c>
      <c r="T74" s="414"/>
      <c r="U74" s="1"/>
      <c r="V74" s="79"/>
      <c r="W74" s="79"/>
      <c r="X74" s="79"/>
      <c r="Y74" s="44"/>
    </row>
    <row r="75" spans="1:26" ht="15.75" hidden="1" thickBot="1" x14ac:dyDescent="0.3">
      <c r="B75" s="54"/>
      <c r="C75" s="2"/>
      <c r="D75" s="801" t="s">
        <v>834</v>
      </c>
      <c r="E75" s="801"/>
      <c r="F75" s="373"/>
      <c r="G75" s="373"/>
      <c r="H75" s="373"/>
      <c r="I75" s="373"/>
      <c r="J75" s="527"/>
      <c r="K75" s="527"/>
      <c r="L75" s="437">
        <f>SUM(M75:Y75)</f>
        <v>0</v>
      </c>
      <c r="M75" s="73"/>
      <c r="N75" s="1"/>
      <c r="O75" s="1"/>
      <c r="P75" s="1"/>
      <c r="Q75" s="79"/>
      <c r="R75" s="500"/>
      <c r="S75" s="489">
        <f t="shared" si="46"/>
        <v>0</v>
      </c>
      <c r="T75" s="414"/>
      <c r="U75" s="1"/>
      <c r="V75" s="79"/>
      <c r="W75" s="79"/>
      <c r="X75" s="79"/>
      <c r="Y75" s="44"/>
    </row>
    <row r="76" spans="1:26" ht="15.75" thickBot="1" x14ac:dyDescent="0.3">
      <c r="B76" s="98" t="s">
        <v>220</v>
      </c>
      <c r="C76" s="807" t="s">
        <v>221</v>
      </c>
      <c r="D76" s="808"/>
      <c r="E76" s="808"/>
      <c r="F76" s="369">
        <f t="shared" ref="F76:L76" si="50">F77+F80+F84+F85+F96+F107+F118+F121+F133+F134+F135+F136+F147</f>
        <v>0</v>
      </c>
      <c r="G76" s="369">
        <f t="shared" si="50"/>
        <v>0</v>
      </c>
      <c r="H76" s="369">
        <f t="shared" si="50"/>
        <v>0</v>
      </c>
      <c r="I76" s="369">
        <f t="shared" si="50"/>
        <v>0</v>
      </c>
      <c r="J76" s="523">
        <f t="shared" ref="J76" si="51">J77+J80+J84+J85+J96+J107+J118+J121+J133+J134+J135+J136+J147</f>
        <v>0</v>
      </c>
      <c r="K76" s="523">
        <f t="shared" si="50"/>
        <v>0</v>
      </c>
      <c r="L76" s="431">
        <f t="shared" si="50"/>
        <v>0</v>
      </c>
      <c r="M76" s="84">
        <f t="shared" ref="M76:Y76" si="52">M77+M80+M84+M85+M96+M107+M118+M121+M133+M134+M135+M136+M147</f>
        <v>0</v>
      </c>
      <c r="N76" s="85">
        <f t="shared" si="52"/>
        <v>0</v>
      </c>
      <c r="O76" s="85">
        <f t="shared" si="52"/>
        <v>0</v>
      </c>
      <c r="P76" s="85">
        <f t="shared" si="52"/>
        <v>0</v>
      </c>
      <c r="Q76" s="88">
        <f t="shared" si="52"/>
        <v>0</v>
      </c>
      <c r="R76" s="495">
        <f t="shared" si="52"/>
        <v>0</v>
      </c>
      <c r="S76" s="484">
        <f t="shared" si="46"/>
        <v>0</v>
      </c>
      <c r="T76" s="409">
        <f t="shared" si="52"/>
        <v>0</v>
      </c>
      <c r="U76" s="85">
        <f t="shared" si="52"/>
        <v>0</v>
      </c>
      <c r="V76" s="88">
        <f t="shared" si="52"/>
        <v>0</v>
      </c>
      <c r="W76" s="88">
        <f t="shared" si="52"/>
        <v>0</v>
      </c>
      <c r="X76" s="88">
        <f t="shared" si="52"/>
        <v>0</v>
      </c>
      <c r="Y76" s="89">
        <f t="shared" si="52"/>
        <v>0</v>
      </c>
    </row>
    <row r="77" spans="1:26" s="41" customFormat="1" ht="15.75" hidden="1" thickBot="1" x14ac:dyDescent="0.3">
      <c r="A77" s="125" t="s">
        <v>222</v>
      </c>
      <c r="B77" s="123" t="s">
        <v>658</v>
      </c>
      <c r="C77" s="809" t="s">
        <v>223</v>
      </c>
      <c r="D77" s="810"/>
      <c r="E77" s="810"/>
      <c r="F77" s="374">
        <f t="shared" ref="F77:L77" si="53">F78+F79</f>
        <v>0</v>
      </c>
      <c r="G77" s="374">
        <f t="shared" si="53"/>
        <v>0</v>
      </c>
      <c r="H77" s="374">
        <f t="shared" si="53"/>
        <v>0</v>
      </c>
      <c r="I77" s="374">
        <f t="shared" si="53"/>
        <v>0</v>
      </c>
      <c r="J77" s="528">
        <f t="shared" ref="J77" si="54">J78+J79</f>
        <v>0</v>
      </c>
      <c r="K77" s="528">
        <f t="shared" si="53"/>
        <v>0</v>
      </c>
      <c r="L77" s="438">
        <f t="shared" si="53"/>
        <v>0</v>
      </c>
      <c r="M77" s="163">
        <f t="shared" ref="M77:Y77" si="55">M78+M79</f>
        <v>0</v>
      </c>
      <c r="N77" s="131">
        <f t="shared" si="55"/>
        <v>0</v>
      </c>
      <c r="O77" s="131">
        <f t="shared" si="55"/>
        <v>0</v>
      </c>
      <c r="P77" s="131">
        <f t="shared" si="55"/>
        <v>0</v>
      </c>
      <c r="Q77" s="132">
        <f t="shared" si="55"/>
        <v>0</v>
      </c>
      <c r="R77" s="501">
        <f t="shared" si="55"/>
        <v>0</v>
      </c>
      <c r="S77" s="490">
        <f t="shared" si="46"/>
        <v>0</v>
      </c>
      <c r="T77" s="415">
        <f t="shared" si="55"/>
        <v>0</v>
      </c>
      <c r="U77" s="131">
        <f t="shared" si="55"/>
        <v>0</v>
      </c>
      <c r="V77" s="132">
        <f t="shared" si="55"/>
        <v>0</v>
      </c>
      <c r="W77" s="132">
        <f t="shared" si="55"/>
        <v>0</v>
      </c>
      <c r="X77" s="132">
        <f t="shared" si="55"/>
        <v>0</v>
      </c>
      <c r="Y77" s="133">
        <f t="shared" si="55"/>
        <v>0</v>
      </c>
    </row>
    <row r="78" spans="1:26" ht="15.75" hidden="1" thickBot="1" x14ac:dyDescent="0.3">
      <c r="B78" s="54"/>
      <c r="C78" s="2"/>
      <c r="D78" s="801" t="s">
        <v>347</v>
      </c>
      <c r="E78" s="801"/>
      <c r="F78" s="373"/>
      <c r="G78" s="373"/>
      <c r="H78" s="373"/>
      <c r="I78" s="373"/>
      <c r="J78" s="527"/>
      <c r="K78" s="527"/>
      <c r="L78" s="437">
        <f>SUM(M78:Y78)</f>
        <v>0</v>
      </c>
      <c r="M78" s="73"/>
      <c r="N78" s="1"/>
      <c r="O78" s="1"/>
      <c r="P78" s="1"/>
      <c r="Q78" s="79"/>
      <c r="R78" s="500"/>
      <c r="S78" s="489">
        <f t="shared" si="46"/>
        <v>0</v>
      </c>
      <c r="T78" s="414"/>
      <c r="U78" s="1"/>
      <c r="V78" s="79"/>
      <c r="W78" s="79"/>
      <c r="X78" s="79"/>
      <c r="Y78" s="44"/>
    </row>
    <row r="79" spans="1:26" ht="15.75" hidden="1" thickBot="1" x14ac:dyDescent="0.3">
      <c r="B79" s="54"/>
      <c r="C79" s="2"/>
      <c r="D79" s="801" t="s">
        <v>348</v>
      </c>
      <c r="E79" s="801"/>
      <c r="F79" s="373"/>
      <c r="G79" s="373"/>
      <c r="H79" s="373"/>
      <c r="I79" s="373"/>
      <c r="J79" s="527"/>
      <c r="K79" s="527"/>
      <c r="L79" s="437">
        <f>SUM(M79:Y79)</f>
        <v>0</v>
      </c>
      <c r="M79" s="73"/>
      <c r="N79" s="1"/>
      <c r="O79" s="1"/>
      <c r="P79" s="1"/>
      <c r="Q79" s="79"/>
      <c r="R79" s="500"/>
      <c r="S79" s="489">
        <f t="shared" si="46"/>
        <v>0</v>
      </c>
      <c r="T79" s="414"/>
      <c r="U79" s="1"/>
      <c r="V79" s="79"/>
      <c r="W79" s="79"/>
      <c r="X79" s="79"/>
      <c r="Y79" s="44"/>
    </row>
    <row r="80" spans="1:26" ht="15.75" hidden="1" thickBot="1" x14ac:dyDescent="0.3">
      <c r="B80" s="123" t="s">
        <v>837</v>
      </c>
      <c r="C80" s="809" t="s">
        <v>838</v>
      </c>
      <c r="D80" s="810"/>
      <c r="E80" s="810"/>
      <c r="F80" s="374">
        <f t="shared" ref="F80:L80" si="56">F81+F82+F83</f>
        <v>0</v>
      </c>
      <c r="G80" s="374">
        <f t="shared" si="56"/>
        <v>0</v>
      </c>
      <c r="H80" s="374">
        <f t="shared" si="56"/>
        <v>0</v>
      </c>
      <c r="I80" s="374">
        <f t="shared" si="56"/>
        <v>0</v>
      </c>
      <c r="J80" s="528">
        <f t="shared" ref="J80" si="57">J81+J82+J83</f>
        <v>0</v>
      </c>
      <c r="K80" s="528">
        <f t="shared" si="56"/>
        <v>0</v>
      </c>
      <c r="L80" s="438">
        <f t="shared" si="56"/>
        <v>0</v>
      </c>
      <c r="M80" s="163">
        <f t="shared" ref="M80:Y80" si="58">M81+M82+M83</f>
        <v>0</v>
      </c>
      <c r="N80" s="131">
        <f t="shared" si="58"/>
        <v>0</v>
      </c>
      <c r="O80" s="131">
        <f t="shared" si="58"/>
        <v>0</v>
      </c>
      <c r="P80" s="131">
        <f t="shared" si="58"/>
        <v>0</v>
      </c>
      <c r="Q80" s="132">
        <f t="shared" si="58"/>
        <v>0</v>
      </c>
      <c r="R80" s="501">
        <f t="shared" si="58"/>
        <v>0</v>
      </c>
      <c r="S80" s="490">
        <f t="shared" si="46"/>
        <v>0</v>
      </c>
      <c r="T80" s="415">
        <f t="shared" si="58"/>
        <v>0</v>
      </c>
      <c r="U80" s="131">
        <f t="shared" si="58"/>
        <v>0</v>
      </c>
      <c r="V80" s="132">
        <f t="shared" si="58"/>
        <v>0</v>
      </c>
      <c r="W80" s="132">
        <f t="shared" si="58"/>
        <v>0</v>
      </c>
      <c r="X80" s="132">
        <f t="shared" si="58"/>
        <v>0</v>
      </c>
      <c r="Y80" s="133">
        <f t="shared" si="58"/>
        <v>0</v>
      </c>
    </row>
    <row r="81" spans="1:25" s="189" customFormat="1" ht="15.75" hidden="1" thickBot="1" x14ac:dyDescent="0.3">
      <c r="A81" s="125" t="s">
        <v>869</v>
      </c>
      <c r="B81" s="169" t="s">
        <v>870</v>
      </c>
      <c r="C81" s="182"/>
      <c r="D81" s="233" t="s">
        <v>955</v>
      </c>
      <c r="E81" s="258"/>
      <c r="F81" s="365"/>
      <c r="G81" s="365"/>
      <c r="H81" s="365"/>
      <c r="I81" s="365"/>
      <c r="J81" s="519"/>
      <c r="K81" s="519"/>
      <c r="L81" s="427">
        <f>SUM(M81:Y81)</f>
        <v>0</v>
      </c>
      <c r="M81" s="179"/>
      <c r="N81" s="173"/>
      <c r="O81" s="173"/>
      <c r="P81" s="173"/>
      <c r="Q81" s="174"/>
      <c r="R81" s="497"/>
      <c r="S81" s="486">
        <f t="shared" si="46"/>
        <v>0</v>
      </c>
      <c r="T81" s="411"/>
      <c r="U81" s="173"/>
      <c r="V81" s="174"/>
      <c r="W81" s="174"/>
      <c r="X81" s="174"/>
      <c r="Y81" s="175"/>
    </row>
    <row r="82" spans="1:25" s="189" customFormat="1" ht="15.75" hidden="1" thickBot="1" x14ac:dyDescent="0.3">
      <c r="A82" s="125" t="s">
        <v>224</v>
      </c>
      <c r="B82" s="169" t="s">
        <v>659</v>
      </c>
      <c r="C82" s="182"/>
      <c r="D82" s="233" t="s">
        <v>225</v>
      </c>
      <c r="E82" s="258"/>
      <c r="F82" s="365"/>
      <c r="G82" s="365"/>
      <c r="H82" s="365"/>
      <c r="I82" s="365"/>
      <c r="J82" s="519"/>
      <c r="K82" s="519"/>
      <c r="L82" s="427">
        <f>SUM(M82:Y82)</f>
        <v>0</v>
      </c>
      <c r="M82" s="179"/>
      <c r="N82" s="173"/>
      <c r="O82" s="173"/>
      <c r="P82" s="173"/>
      <c r="Q82" s="174"/>
      <c r="R82" s="497"/>
      <c r="S82" s="486">
        <f t="shared" si="46"/>
        <v>0</v>
      </c>
      <c r="T82" s="411"/>
      <c r="U82" s="173"/>
      <c r="V82" s="174"/>
      <c r="W82" s="174"/>
      <c r="X82" s="174"/>
      <c r="Y82" s="175"/>
    </row>
    <row r="83" spans="1:25" s="189" customFormat="1" ht="15.75" hidden="1" thickBot="1" x14ac:dyDescent="0.3">
      <c r="A83" s="125" t="s">
        <v>226</v>
      </c>
      <c r="B83" s="169" t="s">
        <v>660</v>
      </c>
      <c r="C83" s="182"/>
      <c r="D83" s="233" t="s">
        <v>227</v>
      </c>
      <c r="E83" s="258"/>
      <c r="F83" s="365"/>
      <c r="G83" s="365"/>
      <c r="H83" s="365"/>
      <c r="I83" s="365"/>
      <c r="J83" s="519"/>
      <c r="K83" s="519"/>
      <c r="L83" s="427">
        <f>SUM(M83:Y83)</f>
        <v>0</v>
      </c>
      <c r="M83" s="179"/>
      <c r="N83" s="173"/>
      <c r="O83" s="173"/>
      <c r="P83" s="173"/>
      <c r="Q83" s="174"/>
      <c r="R83" s="497"/>
      <c r="S83" s="486">
        <f t="shared" si="46"/>
        <v>0</v>
      </c>
      <c r="T83" s="411"/>
      <c r="U83" s="173"/>
      <c r="V83" s="174"/>
      <c r="W83" s="174"/>
      <c r="X83" s="174"/>
      <c r="Y83" s="175"/>
    </row>
    <row r="84" spans="1:25" s="41" customFormat="1" ht="27.75" hidden="1" customHeight="1" x14ac:dyDescent="0.25">
      <c r="A84" s="125" t="s">
        <v>228</v>
      </c>
      <c r="B84" s="106" t="s">
        <v>661</v>
      </c>
      <c r="C84" s="853" t="s">
        <v>353</v>
      </c>
      <c r="D84" s="854"/>
      <c r="E84" s="854"/>
      <c r="F84" s="375"/>
      <c r="G84" s="375"/>
      <c r="H84" s="375"/>
      <c r="I84" s="375"/>
      <c r="J84" s="529"/>
      <c r="K84" s="529"/>
      <c r="L84" s="439">
        <f>SUM(M84:Y84)</f>
        <v>0</v>
      </c>
      <c r="M84" s="108"/>
      <c r="N84" s="109"/>
      <c r="O84" s="109"/>
      <c r="P84" s="109"/>
      <c r="Q84" s="112"/>
      <c r="R84" s="502"/>
      <c r="S84" s="491">
        <f t="shared" si="46"/>
        <v>0</v>
      </c>
      <c r="T84" s="416"/>
      <c r="U84" s="109"/>
      <c r="V84" s="112"/>
      <c r="W84" s="112"/>
      <c r="X84" s="112"/>
      <c r="Y84" s="113"/>
    </row>
    <row r="85" spans="1:25" s="41" customFormat="1" ht="15.75" hidden="1" thickBot="1" x14ac:dyDescent="0.3">
      <c r="A85" s="125" t="s">
        <v>229</v>
      </c>
      <c r="B85" s="106" t="s">
        <v>662</v>
      </c>
      <c r="C85" s="853" t="s">
        <v>804</v>
      </c>
      <c r="D85" s="854"/>
      <c r="E85" s="854"/>
      <c r="F85" s="375">
        <f t="shared" ref="F85:L85" si="59">F86+F87+F88+F89+F90+F91+F92+F93+F94+F95</f>
        <v>0</v>
      </c>
      <c r="G85" s="375">
        <f t="shared" si="59"/>
        <v>0</v>
      </c>
      <c r="H85" s="375">
        <f t="shared" si="59"/>
        <v>0</v>
      </c>
      <c r="I85" s="375">
        <f t="shared" si="59"/>
        <v>0</v>
      </c>
      <c r="J85" s="529">
        <f t="shared" ref="J85" si="60">J86+J87+J88+J89+J90+J91+J92+J93+J94+J95</f>
        <v>0</v>
      </c>
      <c r="K85" s="529">
        <f t="shared" si="59"/>
        <v>0</v>
      </c>
      <c r="L85" s="439">
        <f t="shared" si="59"/>
        <v>0</v>
      </c>
      <c r="M85" s="108">
        <f t="shared" ref="M85:Y85" si="61">M86+M87+M88+M89+M90+M91+M92+M93+M94+M95</f>
        <v>0</v>
      </c>
      <c r="N85" s="109">
        <f t="shared" si="61"/>
        <v>0</v>
      </c>
      <c r="O85" s="109">
        <f t="shared" si="61"/>
        <v>0</v>
      </c>
      <c r="P85" s="109">
        <f t="shared" si="61"/>
        <v>0</v>
      </c>
      <c r="Q85" s="112">
        <f t="shared" si="61"/>
        <v>0</v>
      </c>
      <c r="R85" s="502">
        <f t="shared" si="61"/>
        <v>0</v>
      </c>
      <c r="S85" s="491">
        <f t="shared" si="46"/>
        <v>0</v>
      </c>
      <c r="T85" s="416">
        <f t="shared" si="61"/>
        <v>0</v>
      </c>
      <c r="U85" s="109">
        <f t="shared" si="61"/>
        <v>0</v>
      </c>
      <c r="V85" s="112">
        <f t="shared" si="61"/>
        <v>0</v>
      </c>
      <c r="W85" s="112">
        <f t="shared" si="61"/>
        <v>0</v>
      </c>
      <c r="X85" s="112">
        <f t="shared" si="61"/>
        <v>0</v>
      </c>
      <c r="Y85" s="113">
        <f t="shared" si="61"/>
        <v>0</v>
      </c>
    </row>
    <row r="86" spans="1:25" ht="15.75" hidden="1" thickBot="1" x14ac:dyDescent="0.3">
      <c r="B86" s="54"/>
      <c r="C86" s="2"/>
      <c r="D86" s="801" t="s">
        <v>370</v>
      </c>
      <c r="E86" s="801"/>
      <c r="F86" s="373"/>
      <c r="G86" s="373"/>
      <c r="H86" s="373"/>
      <c r="I86" s="373"/>
      <c r="J86" s="527"/>
      <c r="K86" s="527"/>
      <c r="L86" s="437">
        <f t="shared" ref="L86:L95" si="62">SUM(M86:Y86)</f>
        <v>0</v>
      </c>
      <c r="M86" s="73"/>
      <c r="N86" s="1"/>
      <c r="O86" s="1"/>
      <c r="P86" s="1"/>
      <c r="Q86" s="79"/>
      <c r="R86" s="500"/>
      <c r="S86" s="489">
        <f t="shared" si="46"/>
        <v>0</v>
      </c>
      <c r="T86" s="414"/>
      <c r="U86" s="1"/>
      <c r="V86" s="79"/>
      <c r="W86" s="79"/>
      <c r="X86" s="79"/>
      <c r="Y86" s="44"/>
    </row>
    <row r="87" spans="1:25" ht="15.75" hidden="1" thickBot="1" x14ac:dyDescent="0.3">
      <c r="B87" s="54"/>
      <c r="C87" s="2"/>
      <c r="D87" s="801" t="s">
        <v>506</v>
      </c>
      <c r="E87" s="801"/>
      <c r="F87" s="373"/>
      <c r="G87" s="373"/>
      <c r="H87" s="373"/>
      <c r="I87" s="373"/>
      <c r="J87" s="527"/>
      <c r="K87" s="527"/>
      <c r="L87" s="437">
        <f t="shared" si="62"/>
        <v>0</v>
      </c>
      <c r="M87" s="73"/>
      <c r="N87" s="1"/>
      <c r="O87" s="1"/>
      <c r="P87" s="1"/>
      <c r="Q87" s="79"/>
      <c r="R87" s="500"/>
      <c r="S87" s="489">
        <f t="shared" si="46"/>
        <v>0</v>
      </c>
      <c r="T87" s="414"/>
      <c r="U87" s="1"/>
      <c r="V87" s="79"/>
      <c r="W87" s="79"/>
      <c r="X87" s="79"/>
      <c r="Y87" s="44"/>
    </row>
    <row r="88" spans="1:25" ht="15.75" hidden="1" thickBot="1" x14ac:dyDescent="0.3">
      <c r="B88" s="54"/>
      <c r="C88" s="2"/>
      <c r="D88" s="801" t="s">
        <v>507</v>
      </c>
      <c r="E88" s="801"/>
      <c r="F88" s="373"/>
      <c r="G88" s="373"/>
      <c r="H88" s="373"/>
      <c r="I88" s="373"/>
      <c r="J88" s="527"/>
      <c r="K88" s="527"/>
      <c r="L88" s="437">
        <f t="shared" si="62"/>
        <v>0</v>
      </c>
      <c r="M88" s="73"/>
      <c r="N88" s="1"/>
      <c r="O88" s="1"/>
      <c r="P88" s="1"/>
      <c r="Q88" s="79"/>
      <c r="R88" s="500"/>
      <c r="S88" s="489">
        <f t="shared" si="46"/>
        <v>0</v>
      </c>
      <c r="T88" s="414"/>
      <c r="U88" s="1"/>
      <c r="V88" s="79"/>
      <c r="W88" s="79"/>
      <c r="X88" s="79"/>
      <c r="Y88" s="44"/>
    </row>
    <row r="89" spans="1:25" ht="15.75" hidden="1" thickBot="1" x14ac:dyDescent="0.3">
      <c r="B89" s="54"/>
      <c r="C89" s="2"/>
      <c r="D89" s="801" t="s">
        <v>508</v>
      </c>
      <c r="E89" s="801"/>
      <c r="F89" s="373"/>
      <c r="G89" s="373"/>
      <c r="H89" s="373"/>
      <c r="I89" s="373"/>
      <c r="J89" s="527"/>
      <c r="K89" s="527"/>
      <c r="L89" s="437">
        <f t="shared" si="62"/>
        <v>0</v>
      </c>
      <c r="M89" s="73"/>
      <c r="N89" s="1"/>
      <c r="O89" s="1"/>
      <c r="P89" s="1"/>
      <c r="Q89" s="79"/>
      <c r="R89" s="500"/>
      <c r="S89" s="489">
        <f t="shared" si="46"/>
        <v>0</v>
      </c>
      <c r="T89" s="414"/>
      <c r="U89" s="1"/>
      <c r="V89" s="79"/>
      <c r="W89" s="79"/>
      <c r="X89" s="79"/>
      <c r="Y89" s="44"/>
    </row>
    <row r="90" spans="1:25" ht="15.75" hidden="1" thickBot="1" x14ac:dyDescent="0.3">
      <c r="B90" s="54"/>
      <c r="C90" s="2"/>
      <c r="D90" s="801" t="s">
        <v>509</v>
      </c>
      <c r="E90" s="801"/>
      <c r="F90" s="373"/>
      <c r="G90" s="373"/>
      <c r="H90" s="373"/>
      <c r="I90" s="373"/>
      <c r="J90" s="527"/>
      <c r="K90" s="527"/>
      <c r="L90" s="437">
        <f t="shared" si="62"/>
        <v>0</v>
      </c>
      <c r="M90" s="73"/>
      <c r="N90" s="1"/>
      <c r="O90" s="1"/>
      <c r="P90" s="1"/>
      <c r="Q90" s="79"/>
      <c r="R90" s="500"/>
      <c r="S90" s="489">
        <f t="shared" si="46"/>
        <v>0</v>
      </c>
      <c r="T90" s="414"/>
      <c r="U90" s="1"/>
      <c r="V90" s="79"/>
      <c r="W90" s="79"/>
      <c r="X90" s="79"/>
      <c r="Y90" s="44"/>
    </row>
    <row r="91" spans="1:25" ht="15.75" hidden="1" thickBot="1" x14ac:dyDescent="0.3">
      <c r="B91" s="54"/>
      <c r="C91" s="2"/>
      <c r="D91" s="801" t="s">
        <v>510</v>
      </c>
      <c r="E91" s="801"/>
      <c r="F91" s="373"/>
      <c r="G91" s="373"/>
      <c r="H91" s="373"/>
      <c r="I91" s="373"/>
      <c r="J91" s="527"/>
      <c r="K91" s="527"/>
      <c r="L91" s="437">
        <f t="shared" si="62"/>
        <v>0</v>
      </c>
      <c r="M91" s="73"/>
      <c r="N91" s="1"/>
      <c r="O91" s="1"/>
      <c r="P91" s="1"/>
      <c r="Q91" s="79"/>
      <c r="R91" s="500"/>
      <c r="S91" s="489">
        <f t="shared" si="46"/>
        <v>0</v>
      </c>
      <c r="T91" s="414"/>
      <c r="U91" s="1"/>
      <c r="V91" s="79"/>
      <c r="W91" s="79"/>
      <c r="X91" s="79"/>
      <c r="Y91" s="44"/>
    </row>
    <row r="92" spans="1:25" ht="25.5" hidden="1" customHeight="1" x14ac:dyDescent="0.25">
      <c r="B92" s="54"/>
      <c r="C92" s="2"/>
      <c r="D92" s="798" t="s">
        <v>511</v>
      </c>
      <c r="E92" s="798"/>
      <c r="F92" s="376"/>
      <c r="G92" s="376"/>
      <c r="H92" s="376"/>
      <c r="I92" s="376"/>
      <c r="J92" s="530"/>
      <c r="K92" s="530"/>
      <c r="L92" s="440">
        <f t="shared" si="62"/>
        <v>0</v>
      </c>
      <c r="M92" s="73"/>
      <c r="N92" s="1"/>
      <c r="O92" s="1"/>
      <c r="P92" s="1"/>
      <c r="Q92" s="79"/>
      <c r="R92" s="500"/>
      <c r="S92" s="489">
        <f t="shared" si="46"/>
        <v>0</v>
      </c>
      <c r="T92" s="414"/>
      <c r="U92" s="1"/>
      <c r="V92" s="79"/>
      <c r="W92" s="79"/>
      <c r="X92" s="79"/>
      <c r="Y92" s="44"/>
    </row>
    <row r="93" spans="1:25" ht="15.75" hidden="1" thickBot="1" x14ac:dyDescent="0.3">
      <c r="B93" s="54"/>
      <c r="C93" s="2"/>
      <c r="D93" s="801" t="s">
        <v>805</v>
      </c>
      <c r="E93" s="801"/>
      <c r="F93" s="373"/>
      <c r="G93" s="373"/>
      <c r="H93" s="373"/>
      <c r="I93" s="373"/>
      <c r="J93" s="527"/>
      <c r="K93" s="527"/>
      <c r="L93" s="437">
        <f t="shared" si="62"/>
        <v>0</v>
      </c>
      <c r="M93" s="73"/>
      <c r="N93" s="1"/>
      <c r="O93" s="1"/>
      <c r="P93" s="1"/>
      <c r="Q93" s="79"/>
      <c r="R93" s="500"/>
      <c r="S93" s="489">
        <f t="shared" si="46"/>
        <v>0</v>
      </c>
      <c r="T93" s="414"/>
      <c r="U93" s="1"/>
      <c r="V93" s="79"/>
      <c r="W93" s="79"/>
      <c r="X93" s="79"/>
      <c r="Y93" s="44"/>
    </row>
    <row r="94" spans="1:25" ht="25.5" hidden="1" customHeight="1" x14ac:dyDescent="0.25">
      <c r="B94" s="54"/>
      <c r="C94" s="2"/>
      <c r="D94" s="798" t="s">
        <v>512</v>
      </c>
      <c r="E94" s="798"/>
      <c r="F94" s="376"/>
      <c r="G94" s="376"/>
      <c r="H94" s="376"/>
      <c r="I94" s="376"/>
      <c r="J94" s="530"/>
      <c r="K94" s="530"/>
      <c r="L94" s="440">
        <f t="shared" si="62"/>
        <v>0</v>
      </c>
      <c r="M94" s="73"/>
      <c r="N94" s="1"/>
      <c r="O94" s="1"/>
      <c r="P94" s="1"/>
      <c r="Q94" s="79"/>
      <c r="R94" s="500"/>
      <c r="S94" s="489">
        <f t="shared" si="46"/>
        <v>0</v>
      </c>
      <c r="T94" s="414"/>
      <c r="U94" s="1"/>
      <c r="V94" s="79"/>
      <c r="W94" s="79"/>
      <c r="X94" s="79"/>
      <c r="Y94" s="44"/>
    </row>
    <row r="95" spans="1:25" ht="25.5" hidden="1" customHeight="1" x14ac:dyDescent="0.25">
      <c r="B95" s="54"/>
      <c r="C95" s="2"/>
      <c r="D95" s="798" t="s">
        <v>513</v>
      </c>
      <c r="E95" s="798"/>
      <c r="F95" s="376"/>
      <c r="G95" s="376"/>
      <c r="H95" s="376"/>
      <c r="I95" s="376"/>
      <c r="J95" s="530"/>
      <c r="K95" s="530"/>
      <c r="L95" s="440">
        <f t="shared" si="62"/>
        <v>0</v>
      </c>
      <c r="M95" s="73"/>
      <c r="N95" s="1"/>
      <c r="O95" s="1"/>
      <c r="P95" s="1"/>
      <c r="Q95" s="79"/>
      <c r="R95" s="500"/>
      <c r="S95" s="489">
        <f t="shared" si="46"/>
        <v>0</v>
      </c>
      <c r="T95" s="414"/>
      <c r="U95" s="1"/>
      <c r="V95" s="79"/>
      <c r="W95" s="79"/>
      <c r="X95" s="79"/>
      <c r="Y95" s="44"/>
    </row>
    <row r="96" spans="1:25" s="41" customFormat="1" ht="15" hidden="1" customHeight="1" x14ac:dyDescent="0.25">
      <c r="A96" s="125" t="s">
        <v>230</v>
      </c>
      <c r="B96" s="106" t="s">
        <v>663</v>
      </c>
      <c r="C96" s="853" t="s">
        <v>806</v>
      </c>
      <c r="D96" s="854"/>
      <c r="E96" s="854"/>
      <c r="F96" s="375">
        <f t="shared" ref="F96:L96" si="63">F97+F98+F99+F100+F101+F102+F103+F104+F105+F106</f>
        <v>0</v>
      </c>
      <c r="G96" s="375">
        <f t="shared" si="63"/>
        <v>0</v>
      </c>
      <c r="H96" s="375">
        <f t="shared" si="63"/>
        <v>0</v>
      </c>
      <c r="I96" s="375">
        <f t="shared" si="63"/>
        <v>0</v>
      </c>
      <c r="J96" s="529">
        <f t="shared" ref="J96" si="64">J97+J98+J99+J100+J101+J102+J103+J104+J105+J106</f>
        <v>0</v>
      </c>
      <c r="K96" s="529">
        <f t="shared" si="63"/>
        <v>0</v>
      </c>
      <c r="L96" s="439">
        <f t="shared" si="63"/>
        <v>0</v>
      </c>
      <c r="M96" s="108">
        <f t="shared" ref="M96:Y96" si="65">M97+M98+M99+M100+M101+M102+M103+M104+M105+M106</f>
        <v>0</v>
      </c>
      <c r="N96" s="109">
        <f t="shared" si="65"/>
        <v>0</v>
      </c>
      <c r="O96" s="109">
        <f t="shared" si="65"/>
        <v>0</v>
      </c>
      <c r="P96" s="109">
        <f t="shared" si="65"/>
        <v>0</v>
      </c>
      <c r="Q96" s="112">
        <f t="shared" si="65"/>
        <v>0</v>
      </c>
      <c r="R96" s="502">
        <f t="shared" si="65"/>
        <v>0</v>
      </c>
      <c r="S96" s="491">
        <f t="shared" si="46"/>
        <v>0</v>
      </c>
      <c r="T96" s="416">
        <f t="shared" si="65"/>
        <v>0</v>
      </c>
      <c r="U96" s="109">
        <f t="shared" si="65"/>
        <v>0</v>
      </c>
      <c r="V96" s="112">
        <f t="shared" si="65"/>
        <v>0</v>
      </c>
      <c r="W96" s="112">
        <f t="shared" si="65"/>
        <v>0</v>
      </c>
      <c r="X96" s="112">
        <f t="shared" si="65"/>
        <v>0</v>
      </c>
      <c r="Y96" s="113">
        <f t="shared" si="65"/>
        <v>0</v>
      </c>
    </row>
    <row r="97" spans="1:25" ht="15.75" hidden="1" thickBot="1" x14ac:dyDescent="0.3">
      <c r="B97" s="54"/>
      <c r="C97" s="2"/>
      <c r="D97" s="801" t="s">
        <v>369</v>
      </c>
      <c r="E97" s="801"/>
      <c r="F97" s="373"/>
      <c r="G97" s="373"/>
      <c r="H97" s="373"/>
      <c r="I97" s="373"/>
      <c r="J97" s="527"/>
      <c r="K97" s="527"/>
      <c r="L97" s="437">
        <f t="shared" ref="L97:L106" si="66">SUM(M97:Y97)</f>
        <v>0</v>
      </c>
      <c r="M97" s="73"/>
      <c r="N97" s="1"/>
      <c r="O97" s="1"/>
      <c r="P97" s="1"/>
      <c r="Q97" s="79"/>
      <c r="R97" s="500"/>
      <c r="S97" s="489">
        <f t="shared" si="46"/>
        <v>0</v>
      </c>
      <c r="T97" s="414"/>
      <c r="U97" s="1"/>
      <c r="V97" s="79"/>
      <c r="W97" s="79"/>
      <c r="X97" s="79"/>
      <c r="Y97" s="44"/>
    </row>
    <row r="98" spans="1:25" ht="15.75" hidden="1" thickBot="1" x14ac:dyDescent="0.3">
      <c r="B98" s="54"/>
      <c r="C98" s="2"/>
      <c r="D98" s="801" t="s">
        <v>514</v>
      </c>
      <c r="E98" s="801"/>
      <c r="F98" s="373"/>
      <c r="G98" s="373"/>
      <c r="H98" s="373"/>
      <c r="I98" s="373"/>
      <c r="J98" s="527"/>
      <c r="K98" s="527"/>
      <c r="L98" s="437">
        <f t="shared" si="66"/>
        <v>0</v>
      </c>
      <c r="M98" s="73"/>
      <c r="N98" s="1"/>
      <c r="O98" s="1"/>
      <c r="P98" s="1"/>
      <c r="Q98" s="79"/>
      <c r="R98" s="500"/>
      <c r="S98" s="489">
        <f t="shared" si="46"/>
        <v>0</v>
      </c>
      <c r="T98" s="414"/>
      <c r="U98" s="1"/>
      <c r="V98" s="79"/>
      <c r="W98" s="79"/>
      <c r="X98" s="79"/>
      <c r="Y98" s="44"/>
    </row>
    <row r="99" spans="1:25" ht="15.75" hidden="1" thickBot="1" x14ac:dyDescent="0.3">
      <c r="B99" s="54"/>
      <c r="C99" s="2"/>
      <c r="D99" s="801" t="s">
        <v>516</v>
      </c>
      <c r="E99" s="801"/>
      <c r="F99" s="373"/>
      <c r="G99" s="373"/>
      <c r="H99" s="373"/>
      <c r="I99" s="373"/>
      <c r="J99" s="527"/>
      <c r="K99" s="527"/>
      <c r="L99" s="437">
        <f t="shared" si="66"/>
        <v>0</v>
      </c>
      <c r="M99" s="73"/>
      <c r="N99" s="1"/>
      <c r="O99" s="1"/>
      <c r="P99" s="1"/>
      <c r="Q99" s="79"/>
      <c r="R99" s="500"/>
      <c r="S99" s="489">
        <f t="shared" si="46"/>
        <v>0</v>
      </c>
      <c r="T99" s="414"/>
      <c r="U99" s="1"/>
      <c r="V99" s="79"/>
      <c r="W99" s="79"/>
      <c r="X99" s="79"/>
      <c r="Y99" s="44"/>
    </row>
    <row r="100" spans="1:25" ht="15.75" hidden="1" thickBot="1" x14ac:dyDescent="0.3">
      <c r="B100" s="54"/>
      <c r="C100" s="2"/>
      <c r="D100" s="801" t="s">
        <v>808</v>
      </c>
      <c r="E100" s="801"/>
      <c r="F100" s="373"/>
      <c r="G100" s="373"/>
      <c r="H100" s="373"/>
      <c r="I100" s="373"/>
      <c r="J100" s="527"/>
      <c r="K100" s="527"/>
      <c r="L100" s="437">
        <f t="shared" si="66"/>
        <v>0</v>
      </c>
      <c r="M100" s="73"/>
      <c r="N100" s="1"/>
      <c r="O100" s="1"/>
      <c r="P100" s="1"/>
      <c r="Q100" s="79"/>
      <c r="R100" s="500"/>
      <c r="S100" s="489">
        <f t="shared" si="46"/>
        <v>0</v>
      </c>
      <c r="T100" s="414"/>
      <c r="U100" s="1"/>
      <c r="V100" s="79"/>
      <c r="W100" s="79"/>
      <c r="X100" s="79"/>
      <c r="Y100" s="44"/>
    </row>
    <row r="101" spans="1:25" ht="15.75" hidden="1" thickBot="1" x14ac:dyDescent="0.3">
      <c r="B101" s="54"/>
      <c r="C101" s="2"/>
      <c r="D101" s="801" t="s">
        <v>521</v>
      </c>
      <c r="E101" s="801"/>
      <c r="F101" s="373"/>
      <c r="G101" s="373"/>
      <c r="H101" s="373"/>
      <c r="I101" s="373"/>
      <c r="J101" s="527"/>
      <c r="K101" s="527"/>
      <c r="L101" s="437">
        <f t="shared" si="66"/>
        <v>0</v>
      </c>
      <c r="M101" s="73"/>
      <c r="N101" s="1"/>
      <c r="O101" s="1"/>
      <c r="P101" s="1"/>
      <c r="Q101" s="79"/>
      <c r="R101" s="500"/>
      <c r="S101" s="489">
        <f t="shared" si="46"/>
        <v>0</v>
      </c>
      <c r="T101" s="414"/>
      <c r="U101" s="1"/>
      <c r="V101" s="79"/>
      <c r="W101" s="79"/>
      <c r="X101" s="79"/>
      <c r="Y101" s="44"/>
    </row>
    <row r="102" spans="1:25" ht="15.75" hidden="1" thickBot="1" x14ac:dyDescent="0.3">
      <c r="B102" s="54"/>
      <c r="C102" s="2"/>
      <c r="D102" s="801" t="s">
        <v>519</v>
      </c>
      <c r="E102" s="801"/>
      <c r="F102" s="373"/>
      <c r="G102" s="373"/>
      <c r="H102" s="373"/>
      <c r="I102" s="373"/>
      <c r="J102" s="527"/>
      <c r="K102" s="527"/>
      <c r="L102" s="437">
        <f t="shared" si="66"/>
        <v>0</v>
      </c>
      <c r="M102" s="73"/>
      <c r="N102" s="1"/>
      <c r="O102" s="1"/>
      <c r="P102" s="1"/>
      <c r="Q102" s="79"/>
      <c r="R102" s="500"/>
      <c r="S102" s="489">
        <f t="shared" si="46"/>
        <v>0</v>
      </c>
      <c r="T102" s="414"/>
      <c r="U102" s="1"/>
      <c r="V102" s="79"/>
      <c r="W102" s="79"/>
      <c r="X102" s="79"/>
      <c r="Y102" s="44"/>
    </row>
    <row r="103" spans="1:25" ht="25.5" hidden="1" customHeight="1" x14ac:dyDescent="0.25">
      <c r="B103" s="54"/>
      <c r="C103" s="2"/>
      <c r="D103" s="798" t="s">
        <v>523</v>
      </c>
      <c r="E103" s="798"/>
      <c r="F103" s="376"/>
      <c r="G103" s="376"/>
      <c r="H103" s="376"/>
      <c r="I103" s="376"/>
      <c r="J103" s="530"/>
      <c r="K103" s="530"/>
      <c r="L103" s="440">
        <f t="shared" si="66"/>
        <v>0</v>
      </c>
      <c r="M103" s="73"/>
      <c r="N103" s="1"/>
      <c r="O103" s="1"/>
      <c r="P103" s="1"/>
      <c r="Q103" s="79"/>
      <c r="R103" s="500"/>
      <c r="S103" s="489">
        <f t="shared" si="46"/>
        <v>0</v>
      </c>
      <c r="T103" s="414"/>
      <c r="U103" s="1"/>
      <c r="V103" s="79"/>
      <c r="W103" s="79"/>
      <c r="X103" s="79"/>
      <c r="Y103" s="44"/>
    </row>
    <row r="104" spans="1:25" ht="15.75" hidden="1" thickBot="1" x14ac:dyDescent="0.3">
      <c r="B104" s="54"/>
      <c r="C104" s="2"/>
      <c r="D104" s="801" t="s">
        <v>807</v>
      </c>
      <c r="E104" s="801"/>
      <c r="F104" s="373"/>
      <c r="G104" s="373"/>
      <c r="H104" s="373"/>
      <c r="I104" s="373"/>
      <c r="J104" s="527"/>
      <c r="K104" s="527"/>
      <c r="L104" s="437">
        <f t="shared" si="66"/>
        <v>0</v>
      </c>
      <c r="M104" s="73"/>
      <c r="N104" s="1"/>
      <c r="O104" s="1"/>
      <c r="P104" s="1"/>
      <c r="Q104" s="79"/>
      <c r="R104" s="500"/>
      <c r="S104" s="489">
        <f t="shared" si="46"/>
        <v>0</v>
      </c>
      <c r="T104" s="414"/>
      <c r="U104" s="1"/>
      <c r="V104" s="79"/>
      <c r="W104" s="79"/>
      <c r="X104" s="79"/>
      <c r="Y104" s="44"/>
    </row>
    <row r="105" spans="1:25" ht="25.5" hidden="1" customHeight="1" x14ac:dyDescent="0.25">
      <c r="B105" s="54"/>
      <c r="C105" s="2"/>
      <c r="D105" s="798" t="s">
        <v>526</v>
      </c>
      <c r="E105" s="798"/>
      <c r="F105" s="376"/>
      <c r="G105" s="376"/>
      <c r="H105" s="376"/>
      <c r="I105" s="376"/>
      <c r="J105" s="530"/>
      <c r="K105" s="530"/>
      <c r="L105" s="440">
        <f t="shared" si="66"/>
        <v>0</v>
      </c>
      <c r="M105" s="73"/>
      <c r="N105" s="1"/>
      <c r="O105" s="1"/>
      <c r="P105" s="1"/>
      <c r="Q105" s="79"/>
      <c r="R105" s="500"/>
      <c r="S105" s="489">
        <f t="shared" si="46"/>
        <v>0</v>
      </c>
      <c r="T105" s="414"/>
      <c r="U105" s="1"/>
      <c r="V105" s="79"/>
      <c r="W105" s="79"/>
      <c r="X105" s="79"/>
      <c r="Y105" s="44"/>
    </row>
    <row r="106" spans="1:25" ht="25.5" hidden="1" customHeight="1" x14ac:dyDescent="0.25">
      <c r="B106" s="54"/>
      <c r="C106" s="2"/>
      <c r="D106" s="798" t="s">
        <v>528</v>
      </c>
      <c r="E106" s="798"/>
      <c r="F106" s="376"/>
      <c r="G106" s="376"/>
      <c r="H106" s="376"/>
      <c r="I106" s="376"/>
      <c r="J106" s="530"/>
      <c r="K106" s="530"/>
      <c r="L106" s="440">
        <f t="shared" si="66"/>
        <v>0</v>
      </c>
      <c r="M106" s="73"/>
      <c r="N106" s="1"/>
      <c r="O106" s="1"/>
      <c r="P106" s="1"/>
      <c r="Q106" s="79"/>
      <c r="R106" s="500"/>
      <c r="S106" s="489">
        <f t="shared" si="46"/>
        <v>0</v>
      </c>
      <c r="T106" s="414"/>
      <c r="U106" s="1"/>
      <c r="V106" s="79"/>
      <c r="W106" s="79"/>
      <c r="X106" s="79"/>
      <c r="Y106" s="44"/>
    </row>
    <row r="107" spans="1:25" s="41" customFormat="1" ht="15.75" hidden="1" thickBot="1" x14ac:dyDescent="0.3">
      <c r="A107" s="125" t="s">
        <v>231</v>
      </c>
      <c r="B107" s="106" t="s">
        <v>664</v>
      </c>
      <c r="C107" s="811" t="s">
        <v>232</v>
      </c>
      <c r="D107" s="812"/>
      <c r="E107" s="812"/>
      <c r="F107" s="377">
        <f t="shared" ref="F107:L107" si="67">F108+F109+F110+F111+F112+F113+F114+F115+F116+F117</f>
        <v>0</v>
      </c>
      <c r="G107" s="377">
        <f t="shared" si="67"/>
        <v>0</v>
      </c>
      <c r="H107" s="377">
        <f t="shared" si="67"/>
        <v>0</v>
      </c>
      <c r="I107" s="377">
        <f t="shared" si="67"/>
        <v>0</v>
      </c>
      <c r="J107" s="531">
        <f t="shared" ref="J107" si="68">J108+J109+J110+J111+J112+J113+J114+J115+J116+J117</f>
        <v>0</v>
      </c>
      <c r="K107" s="531">
        <f t="shared" si="67"/>
        <v>0</v>
      </c>
      <c r="L107" s="441">
        <f t="shared" si="67"/>
        <v>0</v>
      </c>
      <c r="M107" s="108">
        <f t="shared" ref="M107:Y107" si="69">M108+M109+M110+M111+M112+M113+M114+M115+M116+M117</f>
        <v>0</v>
      </c>
      <c r="N107" s="109">
        <f t="shared" si="69"/>
        <v>0</v>
      </c>
      <c r="O107" s="109">
        <f t="shared" si="69"/>
        <v>0</v>
      </c>
      <c r="P107" s="109">
        <f t="shared" si="69"/>
        <v>0</v>
      </c>
      <c r="Q107" s="112">
        <f t="shared" si="69"/>
        <v>0</v>
      </c>
      <c r="R107" s="502">
        <f t="shared" si="69"/>
        <v>0</v>
      </c>
      <c r="S107" s="491">
        <f t="shared" si="46"/>
        <v>0</v>
      </c>
      <c r="T107" s="416">
        <f t="shared" si="69"/>
        <v>0</v>
      </c>
      <c r="U107" s="109">
        <f t="shared" si="69"/>
        <v>0</v>
      </c>
      <c r="V107" s="112">
        <f t="shared" si="69"/>
        <v>0</v>
      </c>
      <c r="W107" s="112">
        <f t="shared" si="69"/>
        <v>0</v>
      </c>
      <c r="X107" s="112">
        <f t="shared" si="69"/>
        <v>0</v>
      </c>
      <c r="Y107" s="113">
        <f t="shared" si="69"/>
        <v>0</v>
      </c>
    </row>
    <row r="108" spans="1:25" ht="15.75" hidden="1" thickBot="1" x14ac:dyDescent="0.3">
      <c r="B108" s="54"/>
      <c r="C108" s="2"/>
      <c r="D108" s="801" t="s">
        <v>368</v>
      </c>
      <c r="E108" s="801"/>
      <c r="F108" s="373"/>
      <c r="G108" s="373"/>
      <c r="H108" s="373"/>
      <c r="I108" s="373"/>
      <c r="J108" s="527"/>
      <c r="K108" s="527"/>
      <c r="L108" s="437">
        <f t="shared" ref="L108:L117" si="70">SUM(M108:Y108)</f>
        <v>0</v>
      </c>
      <c r="M108" s="73"/>
      <c r="N108" s="1"/>
      <c r="O108" s="1"/>
      <c r="P108" s="1"/>
      <c r="Q108" s="79"/>
      <c r="R108" s="500"/>
      <c r="S108" s="489">
        <f t="shared" si="46"/>
        <v>0</v>
      </c>
      <c r="T108" s="414"/>
      <c r="U108" s="1"/>
      <c r="V108" s="79"/>
      <c r="W108" s="79"/>
      <c r="X108" s="79"/>
      <c r="Y108" s="44"/>
    </row>
    <row r="109" spans="1:25" ht="15.75" hidden="1" thickBot="1" x14ac:dyDescent="0.3">
      <c r="B109" s="54"/>
      <c r="C109" s="2"/>
      <c r="D109" s="801" t="s">
        <v>515</v>
      </c>
      <c r="E109" s="801"/>
      <c r="F109" s="373"/>
      <c r="G109" s="373"/>
      <c r="H109" s="373"/>
      <c r="I109" s="373"/>
      <c r="J109" s="527"/>
      <c r="K109" s="527"/>
      <c r="L109" s="437">
        <f t="shared" si="70"/>
        <v>0</v>
      </c>
      <c r="M109" s="73"/>
      <c r="N109" s="1"/>
      <c r="O109" s="1"/>
      <c r="P109" s="1"/>
      <c r="Q109" s="79"/>
      <c r="R109" s="500"/>
      <c r="S109" s="489">
        <f t="shared" si="46"/>
        <v>0</v>
      </c>
      <c r="T109" s="414"/>
      <c r="U109" s="1"/>
      <c r="V109" s="79"/>
      <c r="W109" s="79"/>
      <c r="X109" s="79"/>
      <c r="Y109" s="44"/>
    </row>
    <row r="110" spans="1:25" ht="15.75" hidden="1" thickBot="1" x14ac:dyDescent="0.3">
      <c r="B110" s="54"/>
      <c r="C110" s="2"/>
      <c r="D110" s="801" t="s">
        <v>517</v>
      </c>
      <c r="E110" s="801"/>
      <c r="F110" s="373"/>
      <c r="G110" s="373"/>
      <c r="H110" s="373"/>
      <c r="I110" s="373"/>
      <c r="J110" s="527"/>
      <c r="K110" s="527"/>
      <c r="L110" s="437">
        <f t="shared" si="70"/>
        <v>0</v>
      </c>
      <c r="M110" s="73"/>
      <c r="N110" s="1"/>
      <c r="O110" s="1"/>
      <c r="P110" s="1"/>
      <c r="Q110" s="79"/>
      <c r="R110" s="500"/>
      <c r="S110" s="489">
        <f t="shared" si="46"/>
        <v>0</v>
      </c>
      <c r="T110" s="414"/>
      <c r="U110" s="1"/>
      <c r="V110" s="79"/>
      <c r="W110" s="79"/>
      <c r="X110" s="79"/>
      <c r="Y110" s="44"/>
    </row>
    <row r="111" spans="1:25" ht="15.75" hidden="1" thickBot="1" x14ac:dyDescent="0.3">
      <c r="B111" s="54"/>
      <c r="C111" s="2"/>
      <c r="D111" s="801" t="s">
        <v>518</v>
      </c>
      <c r="E111" s="801"/>
      <c r="F111" s="373"/>
      <c r="G111" s="373"/>
      <c r="H111" s="373"/>
      <c r="I111" s="373"/>
      <c r="J111" s="527"/>
      <c r="K111" s="527"/>
      <c r="L111" s="437">
        <f t="shared" si="70"/>
        <v>0</v>
      </c>
      <c r="M111" s="73"/>
      <c r="N111" s="1"/>
      <c r="O111" s="1"/>
      <c r="P111" s="1"/>
      <c r="Q111" s="79"/>
      <c r="R111" s="500"/>
      <c r="S111" s="489">
        <f t="shared" si="46"/>
        <v>0</v>
      </c>
      <c r="T111" s="414"/>
      <c r="U111" s="1"/>
      <c r="V111" s="79"/>
      <c r="W111" s="79"/>
      <c r="X111" s="79"/>
      <c r="Y111" s="44"/>
    </row>
    <row r="112" spans="1:25" ht="15.75" hidden="1" thickBot="1" x14ac:dyDescent="0.3">
      <c r="B112" s="54"/>
      <c r="C112" s="2"/>
      <c r="D112" s="801" t="s">
        <v>522</v>
      </c>
      <c r="E112" s="801"/>
      <c r="F112" s="373"/>
      <c r="G112" s="373"/>
      <c r="H112" s="373"/>
      <c r="I112" s="373"/>
      <c r="J112" s="527"/>
      <c r="K112" s="527"/>
      <c r="L112" s="437">
        <f t="shared" si="70"/>
        <v>0</v>
      </c>
      <c r="M112" s="73"/>
      <c r="N112" s="1"/>
      <c r="O112" s="1"/>
      <c r="P112" s="1"/>
      <c r="Q112" s="79"/>
      <c r="R112" s="500"/>
      <c r="S112" s="489">
        <f t="shared" si="46"/>
        <v>0</v>
      </c>
      <c r="T112" s="414"/>
      <c r="U112" s="1"/>
      <c r="V112" s="79"/>
      <c r="W112" s="79"/>
      <c r="X112" s="79"/>
      <c r="Y112" s="44"/>
    </row>
    <row r="113" spans="1:25" ht="15.75" hidden="1" thickBot="1" x14ac:dyDescent="0.3">
      <c r="B113" s="54"/>
      <c r="C113" s="2"/>
      <c r="D113" s="801" t="s">
        <v>520</v>
      </c>
      <c r="E113" s="801"/>
      <c r="F113" s="373"/>
      <c r="G113" s="373"/>
      <c r="H113" s="373"/>
      <c r="I113" s="373"/>
      <c r="J113" s="527"/>
      <c r="K113" s="527"/>
      <c r="L113" s="437">
        <f t="shared" si="70"/>
        <v>0</v>
      </c>
      <c r="M113" s="73"/>
      <c r="N113" s="1"/>
      <c r="O113" s="1"/>
      <c r="P113" s="1"/>
      <c r="Q113" s="79"/>
      <c r="R113" s="500"/>
      <c r="S113" s="489">
        <f t="shared" si="46"/>
        <v>0</v>
      </c>
      <c r="T113" s="414"/>
      <c r="U113" s="1"/>
      <c r="V113" s="79"/>
      <c r="W113" s="79"/>
      <c r="X113" s="79"/>
      <c r="Y113" s="44"/>
    </row>
    <row r="114" spans="1:25" ht="25.5" hidden="1" customHeight="1" x14ac:dyDescent="0.25">
      <c r="B114" s="54"/>
      <c r="C114" s="2"/>
      <c r="D114" s="798" t="s">
        <v>524</v>
      </c>
      <c r="E114" s="798"/>
      <c r="F114" s="376"/>
      <c r="G114" s="376"/>
      <c r="H114" s="376"/>
      <c r="I114" s="376"/>
      <c r="J114" s="530"/>
      <c r="K114" s="530"/>
      <c r="L114" s="440">
        <f t="shared" si="70"/>
        <v>0</v>
      </c>
      <c r="M114" s="73"/>
      <c r="N114" s="1"/>
      <c r="O114" s="1"/>
      <c r="P114" s="1"/>
      <c r="Q114" s="79"/>
      <c r="R114" s="500"/>
      <c r="S114" s="489">
        <f t="shared" si="46"/>
        <v>0</v>
      </c>
      <c r="T114" s="414"/>
      <c r="U114" s="1"/>
      <c r="V114" s="79"/>
      <c r="W114" s="79"/>
      <c r="X114" s="79"/>
      <c r="Y114" s="44"/>
    </row>
    <row r="115" spans="1:25" ht="15.75" hidden="1" thickBot="1" x14ac:dyDescent="0.3">
      <c r="B115" s="54"/>
      <c r="C115" s="2"/>
      <c r="D115" s="801" t="s">
        <v>525</v>
      </c>
      <c r="E115" s="801"/>
      <c r="F115" s="373"/>
      <c r="G115" s="373"/>
      <c r="H115" s="373"/>
      <c r="I115" s="373"/>
      <c r="J115" s="527"/>
      <c r="K115" s="527"/>
      <c r="L115" s="437">
        <f t="shared" si="70"/>
        <v>0</v>
      </c>
      <c r="M115" s="73"/>
      <c r="N115" s="1"/>
      <c r="O115" s="1"/>
      <c r="P115" s="1"/>
      <c r="Q115" s="79"/>
      <c r="R115" s="500"/>
      <c r="S115" s="489">
        <f t="shared" si="46"/>
        <v>0</v>
      </c>
      <c r="T115" s="414"/>
      <c r="U115" s="1"/>
      <c r="V115" s="79"/>
      <c r="W115" s="79"/>
      <c r="X115" s="79"/>
      <c r="Y115" s="44"/>
    </row>
    <row r="116" spans="1:25" ht="25.5" hidden="1" customHeight="1" x14ac:dyDescent="0.25">
      <c r="B116" s="54"/>
      <c r="C116" s="2"/>
      <c r="D116" s="798" t="s">
        <v>527</v>
      </c>
      <c r="E116" s="798"/>
      <c r="F116" s="376"/>
      <c r="G116" s="376"/>
      <c r="H116" s="376"/>
      <c r="I116" s="376"/>
      <c r="J116" s="530"/>
      <c r="K116" s="530"/>
      <c r="L116" s="440">
        <f t="shared" si="70"/>
        <v>0</v>
      </c>
      <c r="M116" s="73"/>
      <c r="N116" s="1"/>
      <c r="O116" s="1"/>
      <c r="P116" s="1"/>
      <c r="Q116" s="79"/>
      <c r="R116" s="500"/>
      <c r="S116" s="489">
        <f t="shared" si="46"/>
        <v>0</v>
      </c>
      <c r="T116" s="414"/>
      <c r="U116" s="1"/>
      <c r="V116" s="79"/>
      <c r="W116" s="79"/>
      <c r="X116" s="79"/>
      <c r="Y116" s="44"/>
    </row>
    <row r="117" spans="1:25" ht="25.5" hidden="1" customHeight="1" x14ac:dyDescent="0.25">
      <c r="B117" s="54"/>
      <c r="C117" s="2"/>
      <c r="D117" s="798" t="s">
        <v>529</v>
      </c>
      <c r="E117" s="798"/>
      <c r="F117" s="376"/>
      <c r="G117" s="376"/>
      <c r="H117" s="376"/>
      <c r="I117" s="376"/>
      <c r="J117" s="530"/>
      <c r="K117" s="530"/>
      <c r="L117" s="440">
        <f t="shared" si="70"/>
        <v>0</v>
      </c>
      <c r="M117" s="73"/>
      <c r="N117" s="1"/>
      <c r="O117" s="1"/>
      <c r="P117" s="1"/>
      <c r="Q117" s="79"/>
      <c r="R117" s="500"/>
      <c r="S117" s="489">
        <f t="shared" si="46"/>
        <v>0</v>
      </c>
      <c r="T117" s="414"/>
      <c r="U117" s="1"/>
      <c r="V117" s="79"/>
      <c r="W117" s="79"/>
      <c r="X117" s="79"/>
      <c r="Y117" s="44"/>
    </row>
    <row r="118" spans="1:25" s="41" customFormat="1" ht="27.75" hidden="1" customHeight="1" x14ac:dyDescent="0.25">
      <c r="A118" s="125" t="s">
        <v>233</v>
      </c>
      <c r="B118" s="106" t="s">
        <v>665</v>
      </c>
      <c r="C118" s="853" t="s">
        <v>809</v>
      </c>
      <c r="D118" s="854"/>
      <c r="E118" s="854"/>
      <c r="F118" s="375">
        <f t="shared" ref="F118:L118" si="71">F119+F120</f>
        <v>0</v>
      </c>
      <c r="G118" s="375">
        <f t="shared" si="71"/>
        <v>0</v>
      </c>
      <c r="H118" s="375">
        <f t="shared" si="71"/>
        <v>0</v>
      </c>
      <c r="I118" s="375">
        <f t="shared" si="71"/>
        <v>0</v>
      </c>
      <c r="J118" s="529">
        <f t="shared" ref="J118" si="72">J119+J120</f>
        <v>0</v>
      </c>
      <c r="K118" s="529">
        <f t="shared" si="71"/>
        <v>0</v>
      </c>
      <c r="L118" s="439">
        <f t="shared" si="71"/>
        <v>0</v>
      </c>
      <c r="M118" s="108">
        <f t="shared" ref="M118:Y118" si="73">M119+M120</f>
        <v>0</v>
      </c>
      <c r="N118" s="109">
        <f t="shared" si="73"/>
        <v>0</v>
      </c>
      <c r="O118" s="109">
        <f t="shared" si="73"/>
        <v>0</v>
      </c>
      <c r="P118" s="109">
        <f t="shared" si="73"/>
        <v>0</v>
      </c>
      <c r="Q118" s="112">
        <f t="shared" si="73"/>
        <v>0</v>
      </c>
      <c r="R118" s="502">
        <f t="shared" si="73"/>
        <v>0</v>
      </c>
      <c r="S118" s="491">
        <f t="shared" si="46"/>
        <v>0</v>
      </c>
      <c r="T118" s="416">
        <f t="shared" si="73"/>
        <v>0</v>
      </c>
      <c r="U118" s="109">
        <f t="shared" si="73"/>
        <v>0</v>
      </c>
      <c r="V118" s="112">
        <f t="shared" si="73"/>
        <v>0</v>
      </c>
      <c r="W118" s="112">
        <f t="shared" si="73"/>
        <v>0</v>
      </c>
      <c r="X118" s="112">
        <f t="shared" si="73"/>
        <v>0</v>
      </c>
      <c r="Y118" s="113">
        <f t="shared" si="73"/>
        <v>0</v>
      </c>
    </row>
    <row r="119" spans="1:25" ht="15.75" hidden="1" thickBot="1" x14ac:dyDescent="0.3">
      <c r="B119" s="54"/>
      <c r="C119" s="2"/>
      <c r="D119" s="801" t="s">
        <v>531</v>
      </c>
      <c r="E119" s="801"/>
      <c r="F119" s="373"/>
      <c r="G119" s="373"/>
      <c r="H119" s="373"/>
      <c r="I119" s="373"/>
      <c r="J119" s="527"/>
      <c r="K119" s="527"/>
      <c r="L119" s="437">
        <f>SUM(M119:Y119)</f>
        <v>0</v>
      </c>
      <c r="M119" s="73"/>
      <c r="N119" s="1"/>
      <c r="O119" s="1"/>
      <c r="P119" s="1"/>
      <c r="Q119" s="79"/>
      <c r="R119" s="500"/>
      <c r="S119" s="489">
        <f t="shared" si="46"/>
        <v>0</v>
      </c>
      <c r="T119" s="414"/>
      <c r="U119" s="1"/>
      <c r="V119" s="79"/>
      <c r="W119" s="79"/>
      <c r="X119" s="79"/>
      <c r="Y119" s="44"/>
    </row>
    <row r="120" spans="1:25" ht="25.5" hidden="1" customHeight="1" x14ac:dyDescent="0.25">
      <c r="B120" s="54"/>
      <c r="C120" s="2"/>
      <c r="D120" s="798" t="s">
        <v>530</v>
      </c>
      <c r="E120" s="798"/>
      <c r="F120" s="376"/>
      <c r="G120" s="376"/>
      <c r="H120" s="376"/>
      <c r="I120" s="376"/>
      <c r="J120" s="530"/>
      <c r="K120" s="530"/>
      <c r="L120" s="440">
        <f>SUM(M120:Y120)</f>
        <v>0</v>
      </c>
      <c r="M120" s="73"/>
      <c r="N120" s="1"/>
      <c r="O120" s="1"/>
      <c r="P120" s="1"/>
      <c r="Q120" s="79"/>
      <c r="R120" s="500"/>
      <c r="S120" s="489">
        <f t="shared" si="46"/>
        <v>0</v>
      </c>
      <c r="T120" s="414"/>
      <c r="U120" s="1"/>
      <c r="V120" s="79"/>
      <c r="W120" s="79"/>
      <c r="X120" s="79"/>
      <c r="Y120" s="44"/>
    </row>
    <row r="121" spans="1:25" s="41" customFormat="1" ht="15.75" hidden="1" thickBot="1" x14ac:dyDescent="0.3">
      <c r="A121" s="125" t="s">
        <v>234</v>
      </c>
      <c r="B121" s="106" t="s">
        <v>667</v>
      </c>
      <c r="C121" s="853" t="s">
        <v>810</v>
      </c>
      <c r="D121" s="854"/>
      <c r="E121" s="854"/>
      <c r="F121" s="375">
        <f t="shared" ref="F121:L121" si="74">F122+F123+F124+F125+F126+F127+F128+F129+F130+F131+F132</f>
        <v>0</v>
      </c>
      <c r="G121" s="375">
        <f t="shared" si="74"/>
        <v>0</v>
      </c>
      <c r="H121" s="375">
        <f t="shared" si="74"/>
        <v>0</v>
      </c>
      <c r="I121" s="375">
        <f t="shared" si="74"/>
        <v>0</v>
      </c>
      <c r="J121" s="529">
        <f t="shared" ref="J121" si="75">J122+J123+J124+J125+J126+J127+J128+J129+J130+J131+J132</f>
        <v>0</v>
      </c>
      <c r="K121" s="529">
        <f t="shared" si="74"/>
        <v>0</v>
      </c>
      <c r="L121" s="439">
        <f t="shared" si="74"/>
        <v>0</v>
      </c>
      <c r="M121" s="108">
        <f t="shared" ref="M121:Y121" si="76">M122+M123+M124+M125+M126+M127+M128+M129+M130+M131+M132</f>
        <v>0</v>
      </c>
      <c r="N121" s="109">
        <f t="shared" si="76"/>
        <v>0</v>
      </c>
      <c r="O121" s="109">
        <f t="shared" si="76"/>
        <v>0</v>
      </c>
      <c r="P121" s="109">
        <f t="shared" si="76"/>
        <v>0</v>
      </c>
      <c r="Q121" s="112">
        <f t="shared" si="76"/>
        <v>0</v>
      </c>
      <c r="R121" s="502">
        <f t="shared" si="76"/>
        <v>0</v>
      </c>
      <c r="S121" s="491">
        <f t="shared" si="46"/>
        <v>0</v>
      </c>
      <c r="T121" s="416">
        <f t="shared" si="76"/>
        <v>0</v>
      </c>
      <c r="U121" s="109">
        <f t="shared" si="76"/>
        <v>0</v>
      </c>
      <c r="V121" s="112">
        <f t="shared" si="76"/>
        <v>0</v>
      </c>
      <c r="W121" s="112">
        <f t="shared" si="76"/>
        <v>0</v>
      </c>
      <c r="X121" s="112">
        <f t="shared" si="76"/>
        <v>0</v>
      </c>
      <c r="Y121" s="113">
        <f t="shared" si="76"/>
        <v>0</v>
      </c>
    </row>
    <row r="122" spans="1:25" ht="15.75" hidden="1" thickBot="1" x14ac:dyDescent="0.3">
      <c r="B122" s="54"/>
      <c r="C122" s="2"/>
      <c r="D122" s="801" t="s">
        <v>354</v>
      </c>
      <c r="E122" s="801"/>
      <c r="F122" s="373"/>
      <c r="G122" s="373"/>
      <c r="H122" s="373"/>
      <c r="I122" s="373"/>
      <c r="J122" s="527"/>
      <c r="K122" s="527"/>
      <c r="L122" s="437">
        <f t="shared" ref="L122:L135" si="77">SUM(M122:Y122)</f>
        <v>0</v>
      </c>
      <c r="M122" s="73"/>
      <c r="N122" s="1"/>
      <c r="O122" s="1"/>
      <c r="P122" s="1"/>
      <c r="Q122" s="79"/>
      <c r="R122" s="500"/>
      <c r="S122" s="489">
        <f t="shared" si="46"/>
        <v>0</v>
      </c>
      <c r="T122" s="414"/>
      <c r="U122" s="1"/>
      <c r="V122" s="79"/>
      <c r="W122" s="79"/>
      <c r="X122" s="79"/>
      <c r="Y122" s="44"/>
    </row>
    <row r="123" spans="1:25" ht="15.75" hidden="1" thickBot="1" x14ac:dyDescent="0.3">
      <c r="B123" s="54"/>
      <c r="C123" s="2"/>
      <c r="D123" s="801" t="s">
        <v>357</v>
      </c>
      <c r="E123" s="801"/>
      <c r="F123" s="373"/>
      <c r="G123" s="373"/>
      <c r="H123" s="373"/>
      <c r="I123" s="373"/>
      <c r="J123" s="527"/>
      <c r="K123" s="527"/>
      <c r="L123" s="437">
        <f t="shared" si="77"/>
        <v>0</v>
      </c>
      <c r="M123" s="73"/>
      <c r="N123" s="1"/>
      <c r="O123" s="1"/>
      <c r="P123" s="1"/>
      <c r="Q123" s="79"/>
      <c r="R123" s="500"/>
      <c r="S123" s="489">
        <f t="shared" si="46"/>
        <v>0</v>
      </c>
      <c r="T123" s="414"/>
      <c r="U123" s="1"/>
      <c r="V123" s="79"/>
      <c r="W123" s="79"/>
      <c r="X123" s="79"/>
      <c r="Y123" s="44"/>
    </row>
    <row r="124" spans="1:25" ht="15.75" hidden="1" thickBot="1" x14ac:dyDescent="0.3">
      <c r="B124" s="54"/>
      <c r="C124" s="2"/>
      <c r="D124" s="801" t="s">
        <v>358</v>
      </c>
      <c r="E124" s="801"/>
      <c r="F124" s="373"/>
      <c r="G124" s="373"/>
      <c r="H124" s="373"/>
      <c r="I124" s="373"/>
      <c r="J124" s="527"/>
      <c r="K124" s="527"/>
      <c r="L124" s="437">
        <f t="shared" si="77"/>
        <v>0</v>
      </c>
      <c r="M124" s="73"/>
      <c r="N124" s="1"/>
      <c r="O124" s="1"/>
      <c r="P124" s="1"/>
      <c r="Q124" s="79"/>
      <c r="R124" s="500"/>
      <c r="S124" s="489">
        <f t="shared" si="46"/>
        <v>0</v>
      </c>
      <c r="T124" s="414"/>
      <c r="U124" s="1"/>
      <c r="V124" s="79"/>
      <c r="W124" s="79"/>
      <c r="X124" s="79"/>
      <c r="Y124" s="44"/>
    </row>
    <row r="125" spans="1:25" ht="15.75" hidden="1" thickBot="1" x14ac:dyDescent="0.3">
      <c r="B125" s="54"/>
      <c r="C125" s="2"/>
      <c r="D125" s="801" t="s">
        <v>355</v>
      </c>
      <c r="E125" s="801"/>
      <c r="F125" s="373"/>
      <c r="G125" s="373"/>
      <c r="H125" s="373"/>
      <c r="I125" s="373"/>
      <c r="J125" s="527"/>
      <c r="K125" s="527"/>
      <c r="L125" s="437">
        <f t="shared" si="77"/>
        <v>0</v>
      </c>
      <c r="M125" s="73"/>
      <c r="N125" s="1"/>
      <c r="O125" s="1"/>
      <c r="P125" s="1"/>
      <c r="Q125" s="79"/>
      <c r="R125" s="500"/>
      <c r="S125" s="489">
        <f t="shared" si="46"/>
        <v>0</v>
      </c>
      <c r="T125" s="414"/>
      <c r="U125" s="1"/>
      <c r="V125" s="79"/>
      <c r="W125" s="79"/>
      <c r="X125" s="79"/>
      <c r="Y125" s="44"/>
    </row>
    <row r="126" spans="1:25" ht="15.75" hidden="1" thickBot="1" x14ac:dyDescent="0.3">
      <c r="B126" s="54"/>
      <c r="C126" s="2"/>
      <c r="D126" s="801" t="s">
        <v>811</v>
      </c>
      <c r="E126" s="801"/>
      <c r="F126" s="373"/>
      <c r="G126" s="373"/>
      <c r="H126" s="373"/>
      <c r="I126" s="373"/>
      <c r="J126" s="527"/>
      <c r="K126" s="527"/>
      <c r="L126" s="437">
        <f t="shared" si="77"/>
        <v>0</v>
      </c>
      <c r="M126" s="73"/>
      <c r="N126" s="1"/>
      <c r="O126" s="1"/>
      <c r="P126" s="1"/>
      <c r="Q126" s="79"/>
      <c r="R126" s="500"/>
      <c r="S126" s="489">
        <f t="shared" si="46"/>
        <v>0</v>
      </c>
      <c r="T126" s="414"/>
      <c r="U126" s="1"/>
      <c r="V126" s="79"/>
      <c r="W126" s="79"/>
      <c r="X126" s="79"/>
      <c r="Y126" s="44"/>
    </row>
    <row r="127" spans="1:25" ht="25.5" hidden="1" customHeight="1" x14ac:dyDescent="0.25">
      <c r="B127" s="54"/>
      <c r="C127" s="2"/>
      <c r="D127" s="798" t="s">
        <v>532</v>
      </c>
      <c r="E127" s="798"/>
      <c r="F127" s="376"/>
      <c r="G127" s="376"/>
      <c r="H127" s="376"/>
      <c r="I127" s="376"/>
      <c r="J127" s="530"/>
      <c r="K127" s="530"/>
      <c r="L127" s="440">
        <f t="shared" si="77"/>
        <v>0</v>
      </c>
      <c r="M127" s="73"/>
      <c r="N127" s="1"/>
      <c r="O127" s="1"/>
      <c r="P127" s="1"/>
      <c r="Q127" s="79"/>
      <c r="R127" s="500"/>
      <c r="S127" s="489">
        <f t="shared" si="46"/>
        <v>0</v>
      </c>
      <c r="T127" s="414"/>
      <c r="U127" s="1"/>
      <c r="V127" s="79"/>
      <c r="W127" s="79"/>
      <c r="X127" s="79"/>
      <c r="Y127" s="44"/>
    </row>
    <row r="128" spans="1:25" ht="25.5" hidden="1" customHeight="1" x14ac:dyDescent="0.25">
      <c r="B128" s="54"/>
      <c r="C128" s="2"/>
      <c r="D128" s="798" t="s">
        <v>533</v>
      </c>
      <c r="E128" s="798"/>
      <c r="F128" s="376"/>
      <c r="G128" s="376"/>
      <c r="H128" s="376"/>
      <c r="I128" s="376"/>
      <c r="J128" s="530"/>
      <c r="K128" s="530"/>
      <c r="L128" s="440">
        <f t="shared" si="77"/>
        <v>0</v>
      </c>
      <c r="M128" s="73"/>
      <c r="N128" s="1"/>
      <c r="O128" s="1"/>
      <c r="P128" s="1"/>
      <c r="Q128" s="79"/>
      <c r="R128" s="500"/>
      <c r="S128" s="489">
        <f t="shared" si="46"/>
        <v>0</v>
      </c>
      <c r="T128" s="414"/>
      <c r="U128" s="1"/>
      <c r="V128" s="79"/>
      <c r="W128" s="79"/>
      <c r="X128" s="79"/>
      <c r="Y128" s="44"/>
    </row>
    <row r="129" spans="1:25" ht="15.75" hidden="1" thickBot="1" x14ac:dyDescent="0.3">
      <c r="B129" s="54"/>
      <c r="C129" s="2"/>
      <c r="D129" s="801" t="s">
        <v>364</v>
      </c>
      <c r="E129" s="801"/>
      <c r="F129" s="373"/>
      <c r="G129" s="373"/>
      <c r="H129" s="373"/>
      <c r="I129" s="373"/>
      <c r="J129" s="527"/>
      <c r="K129" s="527"/>
      <c r="L129" s="437">
        <f t="shared" si="77"/>
        <v>0</v>
      </c>
      <c r="M129" s="73"/>
      <c r="N129" s="1"/>
      <c r="O129" s="1"/>
      <c r="P129" s="1"/>
      <c r="Q129" s="79"/>
      <c r="R129" s="500"/>
      <c r="S129" s="489">
        <f t="shared" si="46"/>
        <v>0</v>
      </c>
      <c r="T129" s="414"/>
      <c r="U129" s="1"/>
      <c r="V129" s="79"/>
      <c r="W129" s="79"/>
      <c r="X129" s="79"/>
      <c r="Y129" s="44"/>
    </row>
    <row r="130" spans="1:25" ht="15.75" hidden="1" thickBot="1" x14ac:dyDescent="0.3">
      <c r="B130" s="54"/>
      <c r="C130" s="2"/>
      <c r="D130" s="801" t="s">
        <v>356</v>
      </c>
      <c r="E130" s="801"/>
      <c r="F130" s="373"/>
      <c r="G130" s="373"/>
      <c r="H130" s="373"/>
      <c r="I130" s="373"/>
      <c r="J130" s="527"/>
      <c r="K130" s="527"/>
      <c r="L130" s="437">
        <f t="shared" si="77"/>
        <v>0</v>
      </c>
      <c r="M130" s="73"/>
      <c r="N130" s="1"/>
      <c r="O130" s="1"/>
      <c r="P130" s="1"/>
      <c r="Q130" s="79"/>
      <c r="R130" s="500"/>
      <c r="S130" s="489">
        <f t="shared" si="46"/>
        <v>0</v>
      </c>
      <c r="T130" s="414"/>
      <c r="U130" s="1"/>
      <c r="V130" s="79"/>
      <c r="W130" s="79"/>
      <c r="X130" s="79"/>
      <c r="Y130" s="44"/>
    </row>
    <row r="131" spans="1:25" ht="25.5" hidden="1" customHeight="1" x14ac:dyDescent="0.25">
      <c r="B131" s="54"/>
      <c r="C131" s="2"/>
      <c r="D131" s="798" t="s">
        <v>534</v>
      </c>
      <c r="E131" s="798"/>
      <c r="F131" s="376"/>
      <c r="G131" s="376"/>
      <c r="H131" s="376"/>
      <c r="I131" s="376"/>
      <c r="J131" s="530"/>
      <c r="K131" s="530"/>
      <c r="L131" s="440">
        <f t="shared" si="77"/>
        <v>0</v>
      </c>
      <c r="M131" s="73"/>
      <c r="N131" s="1"/>
      <c r="O131" s="1"/>
      <c r="P131" s="1"/>
      <c r="Q131" s="79"/>
      <c r="R131" s="500"/>
      <c r="S131" s="489">
        <f t="shared" si="46"/>
        <v>0</v>
      </c>
      <c r="T131" s="414"/>
      <c r="U131" s="1"/>
      <c r="V131" s="79"/>
      <c r="W131" s="79"/>
      <c r="X131" s="79"/>
      <c r="Y131" s="44"/>
    </row>
    <row r="132" spans="1:25" ht="15.75" hidden="1" thickBot="1" x14ac:dyDescent="0.3">
      <c r="B132" s="54"/>
      <c r="C132" s="2"/>
      <c r="D132" s="801" t="s">
        <v>535</v>
      </c>
      <c r="E132" s="801"/>
      <c r="F132" s="373"/>
      <c r="G132" s="373"/>
      <c r="H132" s="373"/>
      <c r="I132" s="373"/>
      <c r="J132" s="527"/>
      <c r="K132" s="527"/>
      <c r="L132" s="437">
        <f t="shared" si="77"/>
        <v>0</v>
      </c>
      <c r="M132" s="73"/>
      <c r="N132" s="1"/>
      <c r="O132" s="1"/>
      <c r="P132" s="1"/>
      <c r="Q132" s="79"/>
      <c r="R132" s="500"/>
      <c r="S132" s="489">
        <f t="shared" si="46"/>
        <v>0</v>
      </c>
      <c r="T132" s="414"/>
      <c r="U132" s="1"/>
      <c r="V132" s="79"/>
      <c r="W132" s="79"/>
      <c r="X132" s="79"/>
      <c r="Y132" s="44"/>
    </row>
    <row r="133" spans="1:25" s="41" customFormat="1" ht="15.75" hidden="1" thickBot="1" x14ac:dyDescent="0.3">
      <c r="A133" s="125" t="s">
        <v>235</v>
      </c>
      <c r="B133" s="106" t="s">
        <v>666</v>
      </c>
      <c r="C133" s="811" t="s">
        <v>236</v>
      </c>
      <c r="D133" s="812"/>
      <c r="E133" s="812"/>
      <c r="F133" s="377"/>
      <c r="G133" s="377"/>
      <c r="H133" s="377"/>
      <c r="I133" s="377"/>
      <c r="J133" s="531"/>
      <c r="K133" s="531"/>
      <c r="L133" s="441">
        <f t="shared" si="77"/>
        <v>0</v>
      </c>
      <c r="M133" s="108"/>
      <c r="N133" s="109"/>
      <c r="O133" s="109"/>
      <c r="P133" s="109"/>
      <c r="Q133" s="112"/>
      <c r="R133" s="502"/>
      <c r="S133" s="491">
        <f t="shared" si="46"/>
        <v>0</v>
      </c>
      <c r="T133" s="416"/>
      <c r="U133" s="109"/>
      <c r="V133" s="112"/>
      <c r="W133" s="112"/>
      <c r="X133" s="112"/>
      <c r="Y133" s="113"/>
    </row>
    <row r="134" spans="1:25" s="41" customFormat="1" ht="15.75" hidden="1" thickBot="1" x14ac:dyDescent="0.3">
      <c r="A134" s="125" t="s">
        <v>237</v>
      </c>
      <c r="B134" s="106" t="s">
        <v>668</v>
      </c>
      <c r="C134" s="811" t="s">
        <v>238</v>
      </c>
      <c r="D134" s="812"/>
      <c r="E134" s="812"/>
      <c r="F134" s="377"/>
      <c r="G134" s="377"/>
      <c r="H134" s="377"/>
      <c r="I134" s="377"/>
      <c r="J134" s="531"/>
      <c r="K134" s="531"/>
      <c r="L134" s="441">
        <f t="shared" si="77"/>
        <v>0</v>
      </c>
      <c r="M134" s="108"/>
      <c r="N134" s="109"/>
      <c r="O134" s="109"/>
      <c r="P134" s="109"/>
      <c r="Q134" s="112"/>
      <c r="R134" s="502"/>
      <c r="S134" s="491">
        <f t="shared" ref="S134:S197" si="78">SUM(M134:R134)</f>
        <v>0</v>
      </c>
      <c r="T134" s="416"/>
      <c r="U134" s="109"/>
      <c r="V134" s="112"/>
      <c r="W134" s="112"/>
      <c r="X134" s="112"/>
      <c r="Y134" s="113"/>
    </row>
    <row r="135" spans="1:25" s="41" customFormat="1" ht="15.75" hidden="1" thickBot="1" x14ac:dyDescent="0.3">
      <c r="A135" s="125" t="s">
        <v>239</v>
      </c>
      <c r="B135" s="106" t="s">
        <v>669</v>
      </c>
      <c r="C135" s="811" t="s">
        <v>240</v>
      </c>
      <c r="D135" s="812"/>
      <c r="E135" s="812"/>
      <c r="F135" s="377"/>
      <c r="G135" s="377"/>
      <c r="H135" s="377"/>
      <c r="I135" s="377"/>
      <c r="J135" s="531"/>
      <c r="K135" s="531"/>
      <c r="L135" s="441">
        <f t="shared" si="77"/>
        <v>0</v>
      </c>
      <c r="M135" s="108"/>
      <c r="N135" s="109"/>
      <c r="O135" s="109"/>
      <c r="P135" s="109"/>
      <c r="Q135" s="112"/>
      <c r="R135" s="502"/>
      <c r="S135" s="491">
        <f t="shared" si="78"/>
        <v>0</v>
      </c>
      <c r="T135" s="416"/>
      <c r="U135" s="109"/>
      <c r="V135" s="112"/>
      <c r="W135" s="112"/>
      <c r="X135" s="112"/>
      <c r="Y135" s="113"/>
    </row>
    <row r="136" spans="1:25" s="41" customFormat="1" ht="15.75" hidden="1" thickBot="1" x14ac:dyDescent="0.3">
      <c r="A136" s="125" t="s">
        <v>241</v>
      </c>
      <c r="B136" s="106" t="s">
        <v>670</v>
      </c>
      <c r="C136" s="811" t="s">
        <v>242</v>
      </c>
      <c r="D136" s="812"/>
      <c r="E136" s="812"/>
      <c r="F136" s="377">
        <f t="shared" ref="F136:L136" si="79">F137+F138+F139+F140+F141+F142+F143+F144+F145+F146</f>
        <v>0</v>
      </c>
      <c r="G136" s="377">
        <f t="shared" si="79"/>
        <v>0</v>
      </c>
      <c r="H136" s="377">
        <f t="shared" si="79"/>
        <v>0</v>
      </c>
      <c r="I136" s="377">
        <f t="shared" si="79"/>
        <v>0</v>
      </c>
      <c r="J136" s="531">
        <f t="shared" ref="J136" si="80">J137+J138+J139+J140+J141+J142+J143+J144+J145+J146</f>
        <v>0</v>
      </c>
      <c r="K136" s="531">
        <f t="shared" si="79"/>
        <v>0</v>
      </c>
      <c r="L136" s="441">
        <f t="shared" si="79"/>
        <v>0</v>
      </c>
      <c r="M136" s="108">
        <f t="shared" ref="M136:Y136" si="81">M137+M138+M139+M140+M141+M142+M143+M144+M145+M146</f>
        <v>0</v>
      </c>
      <c r="N136" s="109">
        <f t="shared" si="81"/>
        <v>0</v>
      </c>
      <c r="O136" s="109">
        <f t="shared" si="81"/>
        <v>0</v>
      </c>
      <c r="P136" s="109">
        <f t="shared" si="81"/>
        <v>0</v>
      </c>
      <c r="Q136" s="112">
        <f t="shared" si="81"/>
        <v>0</v>
      </c>
      <c r="R136" s="502">
        <f t="shared" si="81"/>
        <v>0</v>
      </c>
      <c r="S136" s="491">
        <f t="shared" si="78"/>
        <v>0</v>
      </c>
      <c r="T136" s="416">
        <f t="shared" si="81"/>
        <v>0</v>
      </c>
      <c r="U136" s="109">
        <f t="shared" si="81"/>
        <v>0</v>
      </c>
      <c r="V136" s="112">
        <f t="shared" si="81"/>
        <v>0</v>
      </c>
      <c r="W136" s="112">
        <f t="shared" si="81"/>
        <v>0</v>
      </c>
      <c r="X136" s="112">
        <f t="shared" si="81"/>
        <v>0</v>
      </c>
      <c r="Y136" s="113">
        <f t="shared" si="81"/>
        <v>0</v>
      </c>
    </row>
    <row r="137" spans="1:25" ht="15.75" hidden="1" thickBot="1" x14ac:dyDescent="0.3">
      <c r="B137" s="54"/>
      <c r="C137" s="2"/>
      <c r="D137" s="801" t="s">
        <v>359</v>
      </c>
      <c r="E137" s="801"/>
      <c r="F137" s="373"/>
      <c r="G137" s="373"/>
      <c r="H137" s="373"/>
      <c r="I137" s="373"/>
      <c r="J137" s="527"/>
      <c r="K137" s="527"/>
      <c r="L137" s="437">
        <f t="shared" ref="L137:L147" si="82">SUM(M137:Y137)</f>
        <v>0</v>
      </c>
      <c r="M137" s="73"/>
      <c r="N137" s="1"/>
      <c r="O137" s="1"/>
      <c r="P137" s="1"/>
      <c r="Q137" s="79"/>
      <c r="R137" s="500"/>
      <c r="S137" s="489">
        <f t="shared" si="78"/>
        <v>0</v>
      </c>
      <c r="T137" s="414"/>
      <c r="U137" s="1"/>
      <c r="V137" s="79"/>
      <c r="W137" s="79"/>
      <c r="X137" s="79"/>
      <c r="Y137" s="44"/>
    </row>
    <row r="138" spans="1:25" ht="15.75" hidden="1" thickBot="1" x14ac:dyDescent="0.3">
      <c r="B138" s="54"/>
      <c r="C138" s="2"/>
      <c r="D138" s="801" t="s">
        <v>360</v>
      </c>
      <c r="E138" s="801"/>
      <c r="F138" s="373"/>
      <c r="G138" s="373"/>
      <c r="H138" s="373"/>
      <c r="I138" s="373"/>
      <c r="J138" s="527"/>
      <c r="K138" s="527"/>
      <c r="L138" s="437">
        <f t="shared" si="82"/>
        <v>0</v>
      </c>
      <c r="M138" s="73"/>
      <c r="N138" s="1"/>
      <c r="O138" s="1"/>
      <c r="P138" s="1"/>
      <c r="Q138" s="79"/>
      <c r="R138" s="500"/>
      <c r="S138" s="489">
        <f t="shared" si="78"/>
        <v>0</v>
      </c>
      <c r="T138" s="414"/>
      <c r="U138" s="1"/>
      <c r="V138" s="79"/>
      <c r="W138" s="79"/>
      <c r="X138" s="79"/>
      <c r="Y138" s="44"/>
    </row>
    <row r="139" spans="1:25" ht="15.75" hidden="1" thickBot="1" x14ac:dyDescent="0.3">
      <c r="B139" s="54"/>
      <c r="C139" s="2"/>
      <c r="D139" s="801" t="s">
        <v>361</v>
      </c>
      <c r="E139" s="801"/>
      <c r="F139" s="373"/>
      <c r="G139" s="373"/>
      <c r="H139" s="373"/>
      <c r="I139" s="373"/>
      <c r="J139" s="527"/>
      <c r="K139" s="527"/>
      <c r="L139" s="437">
        <f t="shared" si="82"/>
        <v>0</v>
      </c>
      <c r="M139" s="73"/>
      <c r="N139" s="1"/>
      <c r="O139" s="1"/>
      <c r="P139" s="1"/>
      <c r="Q139" s="79"/>
      <c r="R139" s="500"/>
      <c r="S139" s="489">
        <f t="shared" si="78"/>
        <v>0</v>
      </c>
      <c r="T139" s="414"/>
      <c r="U139" s="1"/>
      <c r="V139" s="79"/>
      <c r="W139" s="79"/>
      <c r="X139" s="79"/>
      <c r="Y139" s="44"/>
    </row>
    <row r="140" spans="1:25" ht="15.75" hidden="1" thickBot="1" x14ac:dyDescent="0.3">
      <c r="B140" s="54"/>
      <c r="C140" s="2"/>
      <c r="D140" s="801" t="s">
        <v>362</v>
      </c>
      <c r="E140" s="801"/>
      <c r="F140" s="373"/>
      <c r="G140" s="373"/>
      <c r="H140" s="373"/>
      <c r="I140" s="373"/>
      <c r="J140" s="527"/>
      <c r="K140" s="527"/>
      <c r="L140" s="437">
        <f t="shared" si="82"/>
        <v>0</v>
      </c>
      <c r="M140" s="73"/>
      <c r="N140" s="1"/>
      <c r="O140" s="1"/>
      <c r="P140" s="1"/>
      <c r="Q140" s="79"/>
      <c r="R140" s="500"/>
      <c r="S140" s="489">
        <f t="shared" si="78"/>
        <v>0</v>
      </c>
      <c r="T140" s="414"/>
      <c r="U140" s="1"/>
      <c r="V140" s="79"/>
      <c r="W140" s="79"/>
      <c r="X140" s="79"/>
      <c r="Y140" s="44"/>
    </row>
    <row r="141" spans="1:25" ht="15.75" hidden="1" thickBot="1" x14ac:dyDescent="0.3">
      <c r="B141" s="54"/>
      <c r="C141" s="2"/>
      <c r="D141" s="801" t="s">
        <v>363</v>
      </c>
      <c r="E141" s="801"/>
      <c r="F141" s="373"/>
      <c r="G141" s="373"/>
      <c r="H141" s="373"/>
      <c r="I141" s="373"/>
      <c r="J141" s="527"/>
      <c r="K141" s="527"/>
      <c r="L141" s="437">
        <f t="shared" si="82"/>
        <v>0</v>
      </c>
      <c r="M141" s="73"/>
      <c r="N141" s="1"/>
      <c r="O141" s="1"/>
      <c r="P141" s="1"/>
      <c r="Q141" s="79"/>
      <c r="R141" s="500"/>
      <c r="S141" s="489">
        <f t="shared" si="78"/>
        <v>0</v>
      </c>
      <c r="T141" s="414"/>
      <c r="U141" s="1"/>
      <c r="V141" s="79"/>
      <c r="W141" s="79"/>
      <c r="X141" s="79"/>
      <c r="Y141" s="44"/>
    </row>
    <row r="142" spans="1:25" ht="25.5" hidden="1" customHeight="1" x14ac:dyDescent="0.25">
      <c r="B142" s="54"/>
      <c r="C142" s="2"/>
      <c r="D142" s="798" t="s">
        <v>536</v>
      </c>
      <c r="E142" s="798"/>
      <c r="F142" s="376"/>
      <c r="G142" s="376"/>
      <c r="H142" s="376"/>
      <c r="I142" s="376"/>
      <c r="J142" s="530"/>
      <c r="K142" s="530"/>
      <c r="L142" s="440">
        <f t="shared" si="82"/>
        <v>0</v>
      </c>
      <c r="M142" s="73"/>
      <c r="N142" s="1"/>
      <c r="O142" s="1"/>
      <c r="P142" s="1"/>
      <c r="Q142" s="79"/>
      <c r="R142" s="500"/>
      <c r="S142" s="489">
        <f t="shared" si="78"/>
        <v>0</v>
      </c>
      <c r="T142" s="414"/>
      <c r="U142" s="1"/>
      <c r="V142" s="79"/>
      <c r="W142" s="79"/>
      <c r="X142" s="79"/>
      <c r="Y142" s="44"/>
    </row>
    <row r="143" spans="1:25" ht="25.5" hidden="1" customHeight="1" x14ac:dyDescent="0.25">
      <c r="B143" s="54"/>
      <c r="C143" s="2"/>
      <c r="D143" s="798" t="s">
        <v>539</v>
      </c>
      <c r="E143" s="798"/>
      <c r="F143" s="376"/>
      <c r="G143" s="376"/>
      <c r="H143" s="376"/>
      <c r="I143" s="376"/>
      <c r="J143" s="530"/>
      <c r="K143" s="530"/>
      <c r="L143" s="440">
        <f t="shared" si="82"/>
        <v>0</v>
      </c>
      <c r="M143" s="73"/>
      <c r="N143" s="1"/>
      <c r="O143" s="1"/>
      <c r="P143" s="1"/>
      <c r="Q143" s="79"/>
      <c r="R143" s="500"/>
      <c r="S143" s="489">
        <f t="shared" si="78"/>
        <v>0</v>
      </c>
      <c r="T143" s="414"/>
      <c r="U143" s="1"/>
      <c r="V143" s="79"/>
      <c r="W143" s="79"/>
      <c r="X143" s="79"/>
      <c r="Y143" s="44"/>
    </row>
    <row r="144" spans="1:25" ht="15.75" hidden="1" thickBot="1" x14ac:dyDescent="0.3">
      <c r="B144" s="54"/>
      <c r="C144" s="2"/>
      <c r="D144" s="801" t="s">
        <v>365</v>
      </c>
      <c r="E144" s="801"/>
      <c r="F144" s="373"/>
      <c r="G144" s="373"/>
      <c r="H144" s="373"/>
      <c r="I144" s="373"/>
      <c r="J144" s="527"/>
      <c r="K144" s="527"/>
      <c r="L144" s="437">
        <f t="shared" si="82"/>
        <v>0</v>
      </c>
      <c r="M144" s="73"/>
      <c r="N144" s="1"/>
      <c r="O144" s="1"/>
      <c r="P144" s="1"/>
      <c r="Q144" s="79"/>
      <c r="R144" s="500"/>
      <c r="S144" s="489">
        <f t="shared" si="78"/>
        <v>0</v>
      </c>
      <c r="T144" s="414"/>
      <c r="U144" s="1"/>
      <c r="V144" s="79"/>
      <c r="W144" s="79"/>
      <c r="X144" s="79"/>
      <c r="Y144" s="44"/>
    </row>
    <row r="145" spans="1:25" ht="25.5" hidden="1" customHeight="1" x14ac:dyDescent="0.25">
      <c r="B145" s="54"/>
      <c r="C145" s="2"/>
      <c r="D145" s="798" t="s">
        <v>542</v>
      </c>
      <c r="E145" s="798"/>
      <c r="F145" s="376"/>
      <c r="G145" s="376"/>
      <c r="H145" s="376"/>
      <c r="I145" s="376"/>
      <c r="J145" s="530"/>
      <c r="K145" s="530"/>
      <c r="L145" s="440">
        <f t="shared" si="82"/>
        <v>0</v>
      </c>
      <c r="M145" s="73"/>
      <c r="N145" s="1"/>
      <c r="O145" s="1"/>
      <c r="P145" s="1"/>
      <c r="Q145" s="79"/>
      <c r="R145" s="500"/>
      <c r="S145" s="489">
        <f t="shared" si="78"/>
        <v>0</v>
      </c>
      <c r="T145" s="414"/>
      <c r="U145" s="1"/>
      <c r="V145" s="79"/>
      <c r="W145" s="79"/>
      <c r="X145" s="79"/>
      <c r="Y145" s="44"/>
    </row>
    <row r="146" spans="1:25" ht="15.75" hidden="1" thickBot="1" x14ac:dyDescent="0.3">
      <c r="B146" s="54"/>
      <c r="C146" s="2"/>
      <c r="D146" s="801" t="s">
        <v>543</v>
      </c>
      <c r="E146" s="801"/>
      <c r="F146" s="373"/>
      <c r="G146" s="373"/>
      <c r="H146" s="373"/>
      <c r="I146" s="373"/>
      <c r="J146" s="527"/>
      <c r="K146" s="527"/>
      <c r="L146" s="437">
        <f t="shared" si="82"/>
        <v>0</v>
      </c>
      <c r="M146" s="73"/>
      <c r="N146" s="1"/>
      <c r="O146" s="1"/>
      <c r="P146" s="1"/>
      <c r="Q146" s="79"/>
      <c r="R146" s="500"/>
      <c r="S146" s="489">
        <f t="shared" si="78"/>
        <v>0</v>
      </c>
      <c r="T146" s="414"/>
      <c r="U146" s="1"/>
      <c r="V146" s="79"/>
      <c r="W146" s="79"/>
      <c r="X146" s="79"/>
      <c r="Y146" s="44"/>
    </row>
    <row r="147" spans="1:25" s="41" customFormat="1" ht="15.75" hidden="1" thickBot="1" x14ac:dyDescent="0.3">
      <c r="A147" s="125" t="s">
        <v>243</v>
      </c>
      <c r="B147" s="134" t="s">
        <v>671</v>
      </c>
      <c r="C147" s="851" t="s">
        <v>244</v>
      </c>
      <c r="D147" s="852"/>
      <c r="E147" s="852"/>
      <c r="F147" s="378"/>
      <c r="G147" s="378"/>
      <c r="H147" s="378"/>
      <c r="I147" s="378"/>
      <c r="J147" s="532"/>
      <c r="K147" s="532"/>
      <c r="L147" s="442">
        <f t="shared" si="82"/>
        <v>0</v>
      </c>
      <c r="M147" s="108"/>
      <c r="N147" s="109"/>
      <c r="O147" s="109"/>
      <c r="P147" s="109"/>
      <c r="Q147" s="112"/>
      <c r="R147" s="502"/>
      <c r="S147" s="491">
        <f t="shared" si="78"/>
        <v>0</v>
      </c>
      <c r="T147" s="416"/>
      <c r="U147" s="109"/>
      <c r="V147" s="112"/>
      <c r="W147" s="112"/>
      <c r="X147" s="112"/>
      <c r="Y147" s="113"/>
    </row>
    <row r="148" spans="1:25" ht="15.75" thickBot="1" x14ac:dyDescent="0.3">
      <c r="B148" s="98" t="s">
        <v>245</v>
      </c>
      <c r="C148" s="807" t="s">
        <v>246</v>
      </c>
      <c r="D148" s="808"/>
      <c r="E148" s="808"/>
      <c r="F148" s="369">
        <f t="shared" ref="F148:L148" si="83">F149+F150+F153+F154+F155+F156+F157</f>
        <v>0</v>
      </c>
      <c r="G148" s="369">
        <f t="shared" si="83"/>
        <v>0</v>
      </c>
      <c r="H148" s="369">
        <f t="shared" si="83"/>
        <v>0</v>
      </c>
      <c r="I148" s="369">
        <f t="shared" si="83"/>
        <v>0</v>
      </c>
      <c r="J148" s="523">
        <f t="shared" ref="J148" si="84">J149+J150+J153+J154+J155+J156+J157</f>
        <v>0</v>
      </c>
      <c r="K148" s="523">
        <f t="shared" si="83"/>
        <v>0</v>
      </c>
      <c r="L148" s="431">
        <f t="shared" si="83"/>
        <v>0</v>
      </c>
      <c r="M148" s="84">
        <f t="shared" ref="M148:Y148" si="85">M149+M150+M153+M154+M155+M156+M157</f>
        <v>0</v>
      </c>
      <c r="N148" s="85">
        <f t="shared" si="85"/>
        <v>0</v>
      </c>
      <c r="O148" s="85">
        <f t="shared" si="85"/>
        <v>0</v>
      </c>
      <c r="P148" s="85">
        <f t="shared" si="85"/>
        <v>0</v>
      </c>
      <c r="Q148" s="88">
        <f t="shared" si="85"/>
        <v>0</v>
      </c>
      <c r="R148" s="495">
        <f t="shared" si="85"/>
        <v>0</v>
      </c>
      <c r="S148" s="484">
        <f t="shared" si="78"/>
        <v>0</v>
      </c>
      <c r="T148" s="409">
        <f t="shared" si="85"/>
        <v>0</v>
      </c>
      <c r="U148" s="85">
        <f t="shared" si="85"/>
        <v>0</v>
      </c>
      <c r="V148" s="88">
        <f t="shared" si="85"/>
        <v>0</v>
      </c>
      <c r="W148" s="88">
        <f t="shared" si="85"/>
        <v>0</v>
      </c>
      <c r="X148" s="88">
        <f t="shared" si="85"/>
        <v>0</v>
      </c>
      <c r="Y148" s="89">
        <f t="shared" si="85"/>
        <v>0</v>
      </c>
    </row>
    <row r="149" spans="1:25" s="18" customFormat="1" ht="15.75" hidden="1" thickBot="1" x14ac:dyDescent="0.3">
      <c r="A149" s="125" t="s">
        <v>247</v>
      </c>
      <c r="B149" s="114" t="s">
        <v>672</v>
      </c>
      <c r="C149" s="834" t="s">
        <v>248</v>
      </c>
      <c r="D149" s="835"/>
      <c r="E149" s="835"/>
      <c r="F149" s="364"/>
      <c r="G149" s="364"/>
      <c r="H149" s="364"/>
      <c r="I149" s="364"/>
      <c r="J149" s="518"/>
      <c r="K149" s="518"/>
      <c r="L149" s="426">
        <f>SUM(M149:Y149)</f>
        <v>0</v>
      </c>
      <c r="M149" s="92"/>
      <c r="N149" s="93"/>
      <c r="O149" s="93"/>
      <c r="P149" s="93"/>
      <c r="Q149" s="96"/>
      <c r="R149" s="498"/>
      <c r="S149" s="487">
        <f t="shared" si="78"/>
        <v>0</v>
      </c>
      <c r="T149" s="412"/>
      <c r="U149" s="93"/>
      <c r="V149" s="96"/>
      <c r="W149" s="96"/>
      <c r="X149" s="96"/>
      <c r="Y149" s="97"/>
    </row>
    <row r="150" spans="1:25" s="18" customFormat="1" ht="15.75" hidden="1" thickBot="1" x14ac:dyDescent="0.3">
      <c r="A150" s="125" t="s">
        <v>249</v>
      </c>
      <c r="B150" s="90" t="s">
        <v>673</v>
      </c>
      <c r="C150" s="803" t="s">
        <v>250</v>
      </c>
      <c r="D150" s="804"/>
      <c r="E150" s="804"/>
      <c r="F150" s="366">
        <f t="shared" ref="F150:L150" si="86">F151+F152</f>
        <v>0</v>
      </c>
      <c r="G150" s="366">
        <f t="shared" si="86"/>
        <v>0</v>
      </c>
      <c r="H150" s="366">
        <f t="shared" si="86"/>
        <v>0</v>
      </c>
      <c r="I150" s="366">
        <f t="shared" si="86"/>
        <v>0</v>
      </c>
      <c r="J150" s="520">
        <f t="shared" ref="J150" si="87">J151+J152</f>
        <v>0</v>
      </c>
      <c r="K150" s="520">
        <f t="shared" si="86"/>
        <v>0</v>
      </c>
      <c r="L150" s="428">
        <f t="shared" si="86"/>
        <v>0</v>
      </c>
      <c r="M150" s="92">
        <f t="shared" ref="M150:Y150" si="88">M151+M152</f>
        <v>0</v>
      </c>
      <c r="N150" s="93">
        <f t="shared" si="88"/>
        <v>0</v>
      </c>
      <c r="O150" s="93">
        <f t="shared" si="88"/>
        <v>0</v>
      </c>
      <c r="P150" s="93">
        <f t="shared" si="88"/>
        <v>0</v>
      </c>
      <c r="Q150" s="96">
        <f t="shared" si="88"/>
        <v>0</v>
      </c>
      <c r="R150" s="498">
        <f t="shared" si="88"/>
        <v>0</v>
      </c>
      <c r="S150" s="487">
        <f t="shared" si="78"/>
        <v>0</v>
      </c>
      <c r="T150" s="412">
        <f t="shared" si="88"/>
        <v>0</v>
      </c>
      <c r="U150" s="93">
        <f t="shared" si="88"/>
        <v>0</v>
      </c>
      <c r="V150" s="96">
        <f t="shared" si="88"/>
        <v>0</v>
      </c>
      <c r="W150" s="96">
        <f t="shared" si="88"/>
        <v>0</v>
      </c>
      <c r="X150" s="96">
        <f t="shared" si="88"/>
        <v>0</v>
      </c>
      <c r="Y150" s="97">
        <f t="shared" si="88"/>
        <v>0</v>
      </c>
    </row>
    <row r="151" spans="1:25" ht="15.75" hidden="1" thickBot="1" x14ac:dyDescent="0.3">
      <c r="B151" s="54"/>
      <c r="C151" s="2"/>
      <c r="D151" s="801" t="s">
        <v>250</v>
      </c>
      <c r="E151" s="801"/>
      <c r="F151" s="373"/>
      <c r="G151" s="373"/>
      <c r="H151" s="373"/>
      <c r="I151" s="373"/>
      <c r="J151" s="527"/>
      <c r="K151" s="527"/>
      <c r="L151" s="437">
        <f t="shared" ref="L151:L157" si="89">SUM(M151:Y151)</f>
        <v>0</v>
      </c>
      <c r="M151" s="73"/>
      <c r="N151" s="1"/>
      <c r="O151" s="1"/>
      <c r="P151" s="1"/>
      <c r="Q151" s="79"/>
      <c r="R151" s="500"/>
      <c r="S151" s="489">
        <f t="shared" si="78"/>
        <v>0</v>
      </c>
      <c r="T151" s="414"/>
      <c r="U151" s="1"/>
      <c r="V151" s="79"/>
      <c r="W151" s="79"/>
      <c r="X151" s="79"/>
      <c r="Y151" s="44"/>
    </row>
    <row r="152" spans="1:25" ht="15.75" hidden="1" thickBot="1" x14ac:dyDescent="0.3">
      <c r="B152" s="54"/>
      <c r="C152" s="2"/>
      <c r="D152" s="801" t="s">
        <v>349</v>
      </c>
      <c r="E152" s="801"/>
      <c r="F152" s="373"/>
      <c r="G152" s="373"/>
      <c r="H152" s="373"/>
      <c r="I152" s="373"/>
      <c r="J152" s="527"/>
      <c r="K152" s="527"/>
      <c r="L152" s="437">
        <f t="shared" si="89"/>
        <v>0</v>
      </c>
      <c r="M152" s="73"/>
      <c r="N152" s="1"/>
      <c r="O152" s="1"/>
      <c r="P152" s="1"/>
      <c r="Q152" s="79"/>
      <c r="R152" s="500"/>
      <c r="S152" s="489">
        <f t="shared" si="78"/>
        <v>0</v>
      </c>
      <c r="T152" s="414"/>
      <c r="U152" s="1"/>
      <c r="V152" s="79"/>
      <c r="W152" s="79"/>
      <c r="X152" s="79"/>
      <c r="Y152" s="44"/>
    </row>
    <row r="153" spans="1:25" s="18" customFormat="1" ht="15.75" hidden="1" thickBot="1" x14ac:dyDescent="0.3">
      <c r="A153" s="125" t="s">
        <v>251</v>
      </c>
      <c r="B153" s="90" t="s">
        <v>674</v>
      </c>
      <c r="C153" s="803" t="s">
        <v>252</v>
      </c>
      <c r="D153" s="804"/>
      <c r="E153" s="804"/>
      <c r="F153" s="366"/>
      <c r="G153" s="366"/>
      <c r="H153" s="366"/>
      <c r="I153" s="366"/>
      <c r="J153" s="520"/>
      <c r="K153" s="520"/>
      <c r="L153" s="428">
        <f t="shared" si="89"/>
        <v>0</v>
      </c>
      <c r="M153" s="92"/>
      <c r="N153" s="93"/>
      <c r="O153" s="93"/>
      <c r="P153" s="93"/>
      <c r="Q153" s="96"/>
      <c r="R153" s="498"/>
      <c r="S153" s="487">
        <f t="shared" si="78"/>
        <v>0</v>
      </c>
      <c r="T153" s="412"/>
      <c r="U153" s="93"/>
      <c r="V153" s="96"/>
      <c r="W153" s="96"/>
      <c r="X153" s="96"/>
      <c r="Y153" s="97"/>
    </row>
    <row r="154" spans="1:25" s="18" customFormat="1" ht="15.75" hidden="1" thickBot="1" x14ac:dyDescent="0.3">
      <c r="A154" s="125" t="s">
        <v>253</v>
      </c>
      <c r="B154" s="90" t="s">
        <v>675</v>
      </c>
      <c r="C154" s="803" t="s">
        <v>254</v>
      </c>
      <c r="D154" s="804"/>
      <c r="E154" s="804"/>
      <c r="F154" s="366"/>
      <c r="G154" s="366"/>
      <c r="H154" s="366"/>
      <c r="I154" s="366"/>
      <c r="J154" s="520"/>
      <c r="K154" s="520"/>
      <c r="L154" s="428">
        <f t="shared" si="89"/>
        <v>0</v>
      </c>
      <c r="M154" s="92"/>
      <c r="N154" s="93"/>
      <c r="O154" s="93"/>
      <c r="P154" s="93"/>
      <c r="Q154" s="96"/>
      <c r="R154" s="498"/>
      <c r="S154" s="487">
        <f t="shared" si="78"/>
        <v>0</v>
      </c>
      <c r="T154" s="412"/>
      <c r="U154" s="93"/>
      <c r="V154" s="96"/>
      <c r="W154" s="96"/>
      <c r="X154" s="96"/>
      <c r="Y154" s="97"/>
    </row>
    <row r="155" spans="1:25" s="18" customFormat="1" ht="15.75" hidden="1" thickBot="1" x14ac:dyDescent="0.3">
      <c r="A155" s="125" t="s">
        <v>255</v>
      </c>
      <c r="B155" s="90" t="s">
        <v>676</v>
      </c>
      <c r="C155" s="803" t="s">
        <v>256</v>
      </c>
      <c r="D155" s="804"/>
      <c r="E155" s="804"/>
      <c r="F155" s="366"/>
      <c r="G155" s="366"/>
      <c r="H155" s="366"/>
      <c r="I155" s="366"/>
      <c r="J155" s="520"/>
      <c r="K155" s="520"/>
      <c r="L155" s="428">
        <f t="shared" si="89"/>
        <v>0</v>
      </c>
      <c r="M155" s="92"/>
      <c r="N155" s="93"/>
      <c r="O155" s="93"/>
      <c r="P155" s="93"/>
      <c r="Q155" s="96"/>
      <c r="R155" s="498"/>
      <c r="S155" s="487">
        <f t="shared" si="78"/>
        <v>0</v>
      </c>
      <c r="T155" s="412"/>
      <c r="U155" s="93"/>
      <c r="V155" s="96"/>
      <c r="W155" s="96"/>
      <c r="X155" s="96"/>
      <c r="Y155" s="97"/>
    </row>
    <row r="156" spans="1:25" s="18" customFormat="1" ht="15.75" hidden="1" thickBot="1" x14ac:dyDescent="0.3">
      <c r="A156" s="125" t="s">
        <v>257</v>
      </c>
      <c r="B156" s="90" t="s">
        <v>677</v>
      </c>
      <c r="C156" s="803" t="s">
        <v>258</v>
      </c>
      <c r="D156" s="804"/>
      <c r="E156" s="804"/>
      <c r="F156" s="366"/>
      <c r="G156" s="366"/>
      <c r="H156" s="366"/>
      <c r="I156" s="366"/>
      <c r="J156" s="520"/>
      <c r="K156" s="520"/>
      <c r="L156" s="428">
        <f t="shared" si="89"/>
        <v>0</v>
      </c>
      <c r="M156" s="92"/>
      <c r="N156" s="93"/>
      <c r="O156" s="93"/>
      <c r="P156" s="93"/>
      <c r="Q156" s="96"/>
      <c r="R156" s="498"/>
      <c r="S156" s="487">
        <f t="shared" si="78"/>
        <v>0</v>
      </c>
      <c r="T156" s="412"/>
      <c r="U156" s="93"/>
      <c r="V156" s="96"/>
      <c r="W156" s="96"/>
      <c r="X156" s="96"/>
      <c r="Y156" s="97"/>
    </row>
    <row r="157" spans="1:25" s="18" customFormat="1" ht="15.75" hidden="1" thickBot="1" x14ac:dyDescent="0.3">
      <c r="A157" s="125" t="s">
        <v>259</v>
      </c>
      <c r="B157" s="124" t="s">
        <v>678</v>
      </c>
      <c r="C157" s="847" t="s">
        <v>260</v>
      </c>
      <c r="D157" s="848"/>
      <c r="E157" s="848"/>
      <c r="F157" s="379"/>
      <c r="G157" s="379"/>
      <c r="H157" s="379"/>
      <c r="I157" s="379"/>
      <c r="J157" s="533"/>
      <c r="K157" s="533"/>
      <c r="L157" s="443">
        <f t="shared" si="89"/>
        <v>0</v>
      </c>
      <c r="M157" s="92"/>
      <c r="N157" s="93"/>
      <c r="O157" s="93"/>
      <c r="P157" s="93"/>
      <c r="Q157" s="96"/>
      <c r="R157" s="498"/>
      <c r="S157" s="487">
        <f t="shared" si="78"/>
        <v>0</v>
      </c>
      <c r="T157" s="412"/>
      <c r="U157" s="93"/>
      <c r="V157" s="96"/>
      <c r="W157" s="96"/>
      <c r="X157" s="96"/>
      <c r="Y157" s="97"/>
    </row>
    <row r="158" spans="1:25" ht="15.75" thickBot="1" x14ac:dyDescent="0.3">
      <c r="B158" s="98" t="s">
        <v>261</v>
      </c>
      <c r="C158" s="807" t="s">
        <v>262</v>
      </c>
      <c r="D158" s="808"/>
      <c r="E158" s="808"/>
      <c r="F158" s="369">
        <f t="shared" ref="F158:L158" si="90">F159+F160+F161+F162</f>
        <v>0</v>
      </c>
      <c r="G158" s="369">
        <f t="shared" si="90"/>
        <v>0</v>
      </c>
      <c r="H158" s="369">
        <f t="shared" si="90"/>
        <v>0</v>
      </c>
      <c r="I158" s="369">
        <f t="shared" si="90"/>
        <v>0</v>
      </c>
      <c r="J158" s="523">
        <f t="shared" ref="J158" si="91">J159+J160+J161+J162</f>
        <v>0</v>
      </c>
      <c r="K158" s="523">
        <f t="shared" si="90"/>
        <v>0</v>
      </c>
      <c r="L158" s="431">
        <f t="shared" si="90"/>
        <v>0</v>
      </c>
      <c r="M158" s="84">
        <f t="shared" ref="M158:Y158" si="92">M159+M160+M161+M162</f>
        <v>0</v>
      </c>
      <c r="N158" s="85">
        <f t="shared" si="92"/>
        <v>0</v>
      </c>
      <c r="O158" s="85">
        <f t="shared" si="92"/>
        <v>0</v>
      </c>
      <c r="P158" s="85">
        <f t="shared" si="92"/>
        <v>0</v>
      </c>
      <c r="Q158" s="88">
        <f t="shared" si="92"/>
        <v>0</v>
      </c>
      <c r="R158" s="495">
        <f t="shared" si="92"/>
        <v>0</v>
      </c>
      <c r="S158" s="484">
        <f t="shared" si="78"/>
        <v>0</v>
      </c>
      <c r="T158" s="409">
        <f t="shared" si="92"/>
        <v>0</v>
      </c>
      <c r="U158" s="85">
        <f t="shared" si="92"/>
        <v>0</v>
      </c>
      <c r="V158" s="88">
        <f t="shared" si="92"/>
        <v>0</v>
      </c>
      <c r="W158" s="88">
        <f t="shared" si="92"/>
        <v>0</v>
      </c>
      <c r="X158" s="88">
        <f t="shared" si="92"/>
        <v>0</v>
      </c>
      <c r="Y158" s="89">
        <f t="shared" si="92"/>
        <v>0</v>
      </c>
    </row>
    <row r="159" spans="1:25" s="18" customFormat="1" ht="15.75" hidden="1" thickBot="1" x14ac:dyDescent="0.3">
      <c r="A159" s="125" t="s">
        <v>263</v>
      </c>
      <c r="B159" s="241" t="s">
        <v>679</v>
      </c>
      <c r="C159" s="849" t="s">
        <v>264</v>
      </c>
      <c r="D159" s="850"/>
      <c r="E159" s="850"/>
      <c r="F159" s="380"/>
      <c r="G159" s="380"/>
      <c r="H159" s="380"/>
      <c r="I159" s="380"/>
      <c r="J159" s="534"/>
      <c r="K159" s="534"/>
      <c r="L159" s="444">
        <f>SUM(M159:Y159)</f>
        <v>0</v>
      </c>
      <c r="M159" s="245"/>
      <c r="N159" s="246"/>
      <c r="O159" s="246"/>
      <c r="P159" s="246"/>
      <c r="Q159" s="247"/>
      <c r="R159" s="503"/>
      <c r="S159" s="492">
        <f t="shared" si="78"/>
        <v>0</v>
      </c>
      <c r="T159" s="417"/>
      <c r="U159" s="246"/>
      <c r="V159" s="247"/>
      <c r="W159" s="247"/>
      <c r="X159" s="247"/>
      <c r="Y159" s="249"/>
    </row>
    <row r="160" spans="1:25" s="18" customFormat="1" ht="15.75" hidden="1" thickBot="1" x14ac:dyDescent="0.3">
      <c r="A160" s="125" t="s">
        <v>265</v>
      </c>
      <c r="B160" s="250" t="s">
        <v>680</v>
      </c>
      <c r="C160" s="843" t="s">
        <v>871</v>
      </c>
      <c r="D160" s="844"/>
      <c r="E160" s="844"/>
      <c r="F160" s="381"/>
      <c r="G160" s="381"/>
      <c r="H160" s="381"/>
      <c r="I160" s="381"/>
      <c r="J160" s="535"/>
      <c r="K160" s="535"/>
      <c r="L160" s="445">
        <f>SUM(M160:Y160)</f>
        <v>0</v>
      </c>
      <c r="M160" s="245"/>
      <c r="N160" s="246"/>
      <c r="O160" s="246"/>
      <c r="P160" s="246"/>
      <c r="Q160" s="247"/>
      <c r="R160" s="503"/>
      <c r="S160" s="492">
        <f t="shared" si="78"/>
        <v>0</v>
      </c>
      <c r="T160" s="417"/>
      <c r="U160" s="246"/>
      <c r="V160" s="247"/>
      <c r="W160" s="247"/>
      <c r="X160" s="247"/>
      <c r="Y160" s="249"/>
    </row>
    <row r="161" spans="1:25" s="18" customFormat="1" ht="15.75" hidden="1" thickBot="1" x14ac:dyDescent="0.3">
      <c r="A161" s="125" t="s">
        <v>266</v>
      </c>
      <c r="B161" s="250" t="s">
        <v>681</v>
      </c>
      <c r="C161" s="843" t="s">
        <v>267</v>
      </c>
      <c r="D161" s="844"/>
      <c r="E161" s="844"/>
      <c r="F161" s="381"/>
      <c r="G161" s="381"/>
      <c r="H161" s="381"/>
      <c r="I161" s="381"/>
      <c r="J161" s="535"/>
      <c r="K161" s="535"/>
      <c r="L161" s="445">
        <f>SUM(M161:Y161)</f>
        <v>0</v>
      </c>
      <c r="M161" s="245"/>
      <c r="N161" s="246"/>
      <c r="O161" s="246"/>
      <c r="P161" s="246"/>
      <c r="Q161" s="247"/>
      <c r="R161" s="503"/>
      <c r="S161" s="492">
        <f t="shared" si="78"/>
        <v>0</v>
      </c>
      <c r="T161" s="417"/>
      <c r="U161" s="246"/>
      <c r="V161" s="247"/>
      <c r="W161" s="247"/>
      <c r="X161" s="247"/>
      <c r="Y161" s="249"/>
    </row>
    <row r="162" spans="1:25" s="18" customFormat="1" ht="15.75" hidden="1" thickBot="1" x14ac:dyDescent="0.3">
      <c r="A162" s="125" t="s">
        <v>268</v>
      </c>
      <c r="B162" s="253" t="s">
        <v>682</v>
      </c>
      <c r="C162" s="845" t="s">
        <v>366</v>
      </c>
      <c r="D162" s="846"/>
      <c r="E162" s="846"/>
      <c r="F162" s="382"/>
      <c r="G162" s="382"/>
      <c r="H162" s="382"/>
      <c r="I162" s="382"/>
      <c r="J162" s="536"/>
      <c r="K162" s="536"/>
      <c r="L162" s="446">
        <f>SUM(M162:Y162)</f>
        <v>0</v>
      </c>
      <c r="M162" s="245"/>
      <c r="N162" s="246"/>
      <c r="O162" s="246"/>
      <c r="P162" s="246"/>
      <c r="Q162" s="247"/>
      <c r="R162" s="503"/>
      <c r="S162" s="492">
        <f t="shared" si="78"/>
        <v>0</v>
      </c>
      <c r="T162" s="417"/>
      <c r="U162" s="246"/>
      <c r="V162" s="247"/>
      <c r="W162" s="247"/>
      <c r="X162" s="247"/>
      <c r="Y162" s="249"/>
    </row>
    <row r="163" spans="1:25" ht="15.75" thickBot="1" x14ac:dyDescent="0.3">
      <c r="B163" s="98" t="s">
        <v>269</v>
      </c>
      <c r="C163" s="807" t="s">
        <v>270</v>
      </c>
      <c r="D163" s="808"/>
      <c r="E163" s="808"/>
      <c r="F163" s="369">
        <f t="shared" ref="F163:L163" si="93">F164+F165+F176+F187+F198+F201+F213+F214+F215</f>
        <v>0</v>
      </c>
      <c r="G163" s="369">
        <f t="shared" si="93"/>
        <v>0</v>
      </c>
      <c r="H163" s="369">
        <f t="shared" si="93"/>
        <v>0</v>
      </c>
      <c r="I163" s="369">
        <f t="shared" si="93"/>
        <v>0</v>
      </c>
      <c r="J163" s="523">
        <f t="shared" ref="J163" si="94">J164+J165+J176+J187+J198+J201+J213+J214+J215</f>
        <v>0</v>
      </c>
      <c r="K163" s="523">
        <f t="shared" si="93"/>
        <v>0</v>
      </c>
      <c r="L163" s="431">
        <f t="shared" si="93"/>
        <v>0</v>
      </c>
      <c r="M163" s="84">
        <f t="shared" ref="M163:Y163" si="95">M164+M165+M176+M187+M198+M201+M213+M214+M215</f>
        <v>0</v>
      </c>
      <c r="N163" s="85">
        <f t="shared" si="95"/>
        <v>0</v>
      </c>
      <c r="O163" s="85">
        <f t="shared" si="95"/>
        <v>0</v>
      </c>
      <c r="P163" s="85">
        <f t="shared" si="95"/>
        <v>0</v>
      </c>
      <c r="Q163" s="88">
        <f t="shared" si="95"/>
        <v>0</v>
      </c>
      <c r="R163" s="495">
        <f t="shared" si="95"/>
        <v>0</v>
      </c>
      <c r="S163" s="484">
        <f t="shared" si="78"/>
        <v>0</v>
      </c>
      <c r="T163" s="409">
        <f t="shared" si="95"/>
        <v>0</v>
      </c>
      <c r="U163" s="85">
        <f t="shared" si="95"/>
        <v>0</v>
      </c>
      <c r="V163" s="88">
        <f t="shared" si="95"/>
        <v>0</v>
      </c>
      <c r="W163" s="88">
        <f t="shared" si="95"/>
        <v>0</v>
      </c>
      <c r="X163" s="88">
        <f t="shared" si="95"/>
        <v>0</v>
      </c>
      <c r="Y163" s="89">
        <f t="shared" si="95"/>
        <v>0</v>
      </c>
    </row>
    <row r="164" spans="1:25" s="18" customFormat="1" ht="25.5" hidden="1" customHeight="1" x14ac:dyDescent="0.25">
      <c r="A164" s="125" t="s">
        <v>271</v>
      </c>
      <c r="B164" s="90" t="s">
        <v>683</v>
      </c>
      <c r="C164" s="796" t="s">
        <v>367</v>
      </c>
      <c r="D164" s="797"/>
      <c r="E164" s="797"/>
      <c r="F164" s="383"/>
      <c r="G164" s="383"/>
      <c r="H164" s="383"/>
      <c r="I164" s="383"/>
      <c r="J164" s="537"/>
      <c r="K164" s="537"/>
      <c r="L164" s="447">
        <f>SUM(M164:Y164)</f>
        <v>0</v>
      </c>
      <c r="M164" s="92"/>
      <c r="N164" s="93"/>
      <c r="O164" s="93"/>
      <c r="P164" s="93"/>
      <c r="Q164" s="96"/>
      <c r="R164" s="498"/>
      <c r="S164" s="487">
        <f t="shared" si="78"/>
        <v>0</v>
      </c>
      <c r="T164" s="412"/>
      <c r="U164" s="93"/>
      <c r="V164" s="96"/>
      <c r="W164" s="96"/>
      <c r="X164" s="96"/>
      <c r="Y164" s="97"/>
    </row>
    <row r="165" spans="1:25" s="18" customFormat="1" ht="16.350000000000001" hidden="1" customHeight="1" x14ac:dyDescent="0.25">
      <c r="A165" s="125" t="s">
        <v>272</v>
      </c>
      <c r="B165" s="90" t="s">
        <v>684</v>
      </c>
      <c r="C165" s="841" t="s">
        <v>812</v>
      </c>
      <c r="D165" s="842"/>
      <c r="E165" s="842"/>
      <c r="F165" s="383">
        <f t="shared" ref="F165:L165" si="96">F166+F167+F168+F169+F170+F171+F172+F173+F174+F175</f>
        <v>0</v>
      </c>
      <c r="G165" s="383">
        <f t="shared" si="96"/>
        <v>0</v>
      </c>
      <c r="H165" s="383">
        <f t="shared" si="96"/>
        <v>0</v>
      </c>
      <c r="I165" s="383">
        <f t="shared" si="96"/>
        <v>0</v>
      </c>
      <c r="J165" s="537">
        <f t="shared" ref="J165" si="97">J166+J167+J168+J169+J170+J171+J172+J173+J174+J175</f>
        <v>0</v>
      </c>
      <c r="K165" s="537">
        <f t="shared" si="96"/>
        <v>0</v>
      </c>
      <c r="L165" s="447">
        <f t="shared" si="96"/>
        <v>0</v>
      </c>
      <c r="M165" s="92">
        <f t="shared" ref="M165:Y165" si="98">M166+M167+M168+M169+M170+M171+M172+M173+M174+M175</f>
        <v>0</v>
      </c>
      <c r="N165" s="93">
        <f t="shared" si="98"/>
        <v>0</v>
      </c>
      <c r="O165" s="93">
        <f t="shared" si="98"/>
        <v>0</v>
      </c>
      <c r="P165" s="93">
        <f t="shared" si="98"/>
        <v>0</v>
      </c>
      <c r="Q165" s="96">
        <f t="shared" si="98"/>
        <v>0</v>
      </c>
      <c r="R165" s="498">
        <f t="shared" si="98"/>
        <v>0</v>
      </c>
      <c r="S165" s="487">
        <f t="shared" si="78"/>
        <v>0</v>
      </c>
      <c r="T165" s="412">
        <f t="shared" si="98"/>
        <v>0</v>
      </c>
      <c r="U165" s="93">
        <f t="shared" si="98"/>
        <v>0</v>
      </c>
      <c r="V165" s="96">
        <f t="shared" si="98"/>
        <v>0</v>
      </c>
      <c r="W165" s="96">
        <f t="shared" si="98"/>
        <v>0</v>
      </c>
      <c r="X165" s="96">
        <f t="shared" si="98"/>
        <v>0</v>
      </c>
      <c r="Y165" s="97">
        <f t="shared" si="98"/>
        <v>0</v>
      </c>
    </row>
    <row r="166" spans="1:25" ht="15.75" hidden="1" thickBot="1" x14ac:dyDescent="0.3">
      <c r="B166" s="54"/>
      <c r="C166" s="2"/>
      <c r="D166" s="801" t="s">
        <v>813</v>
      </c>
      <c r="E166" s="801"/>
      <c r="F166" s="373"/>
      <c r="G166" s="373"/>
      <c r="H166" s="373"/>
      <c r="I166" s="373"/>
      <c r="J166" s="527"/>
      <c r="K166" s="527"/>
      <c r="L166" s="437">
        <f t="shared" ref="L166:L175" si="99">SUM(M166:Y166)</f>
        <v>0</v>
      </c>
      <c r="M166" s="73"/>
      <c r="N166" s="1"/>
      <c r="O166" s="1"/>
      <c r="P166" s="1"/>
      <c r="Q166" s="79"/>
      <c r="R166" s="500"/>
      <c r="S166" s="489">
        <f t="shared" si="78"/>
        <v>0</v>
      </c>
      <c r="T166" s="414"/>
      <c r="U166" s="1"/>
      <c r="V166" s="79"/>
      <c r="W166" s="79"/>
      <c r="X166" s="79"/>
      <c r="Y166" s="44"/>
    </row>
    <row r="167" spans="1:25" ht="15.75" hidden="1" thickBot="1" x14ac:dyDescent="0.3">
      <c r="B167" s="54"/>
      <c r="C167" s="2"/>
      <c r="D167" s="801" t="s">
        <v>814</v>
      </c>
      <c r="E167" s="801"/>
      <c r="F167" s="373"/>
      <c r="G167" s="373"/>
      <c r="H167" s="373"/>
      <c r="I167" s="373"/>
      <c r="J167" s="527"/>
      <c r="K167" s="527"/>
      <c r="L167" s="437">
        <f t="shared" si="99"/>
        <v>0</v>
      </c>
      <c r="M167" s="73"/>
      <c r="N167" s="1"/>
      <c r="O167" s="1"/>
      <c r="P167" s="1"/>
      <c r="Q167" s="79"/>
      <c r="R167" s="500"/>
      <c r="S167" s="489">
        <f t="shared" si="78"/>
        <v>0</v>
      </c>
      <c r="T167" s="414"/>
      <c r="U167" s="1"/>
      <c r="V167" s="79"/>
      <c r="W167" s="79"/>
      <c r="X167" s="79"/>
      <c r="Y167" s="44"/>
    </row>
    <row r="168" spans="1:25" ht="15.75" hidden="1" thickBot="1" x14ac:dyDescent="0.3">
      <c r="B168" s="54"/>
      <c r="C168" s="2"/>
      <c r="D168" s="801" t="s">
        <v>545</v>
      </c>
      <c r="E168" s="801"/>
      <c r="F168" s="373"/>
      <c r="G168" s="373"/>
      <c r="H168" s="373"/>
      <c r="I168" s="373"/>
      <c r="J168" s="527"/>
      <c r="K168" s="527"/>
      <c r="L168" s="437">
        <f t="shared" si="99"/>
        <v>0</v>
      </c>
      <c r="M168" s="73"/>
      <c r="N168" s="1"/>
      <c r="O168" s="1"/>
      <c r="P168" s="1"/>
      <c r="Q168" s="79"/>
      <c r="R168" s="500"/>
      <c r="S168" s="489">
        <f t="shared" si="78"/>
        <v>0</v>
      </c>
      <c r="T168" s="414"/>
      <c r="U168" s="1"/>
      <c r="V168" s="79"/>
      <c r="W168" s="79"/>
      <c r="X168" s="79"/>
      <c r="Y168" s="44"/>
    </row>
    <row r="169" spans="1:25" ht="25.5" hidden="1" customHeight="1" x14ac:dyDescent="0.25">
      <c r="B169" s="54"/>
      <c r="C169" s="2"/>
      <c r="D169" s="798" t="s">
        <v>548</v>
      </c>
      <c r="E169" s="798"/>
      <c r="F169" s="376"/>
      <c r="G169" s="376"/>
      <c r="H169" s="376"/>
      <c r="I169" s="376"/>
      <c r="J169" s="530"/>
      <c r="K169" s="530"/>
      <c r="L169" s="440">
        <f t="shared" si="99"/>
        <v>0</v>
      </c>
      <c r="M169" s="73"/>
      <c r="N169" s="1"/>
      <c r="O169" s="1"/>
      <c r="P169" s="1"/>
      <c r="Q169" s="79"/>
      <c r="R169" s="500"/>
      <c r="S169" s="489">
        <f t="shared" si="78"/>
        <v>0</v>
      </c>
      <c r="T169" s="414"/>
      <c r="U169" s="1"/>
      <c r="V169" s="79"/>
      <c r="W169" s="79"/>
      <c r="X169" s="79"/>
      <c r="Y169" s="44"/>
    </row>
    <row r="170" spans="1:25" ht="15.75" hidden="1" thickBot="1" x14ac:dyDescent="0.3">
      <c r="B170" s="54"/>
      <c r="C170" s="2"/>
      <c r="D170" s="801" t="s">
        <v>550</v>
      </c>
      <c r="E170" s="801"/>
      <c r="F170" s="373"/>
      <c r="G170" s="373"/>
      <c r="H170" s="373"/>
      <c r="I170" s="373"/>
      <c r="J170" s="527"/>
      <c r="K170" s="527"/>
      <c r="L170" s="437">
        <f t="shared" si="99"/>
        <v>0</v>
      </c>
      <c r="M170" s="73"/>
      <c r="N170" s="1"/>
      <c r="O170" s="1"/>
      <c r="P170" s="1"/>
      <c r="Q170" s="79"/>
      <c r="R170" s="500"/>
      <c r="S170" s="489">
        <f t="shared" si="78"/>
        <v>0</v>
      </c>
      <c r="T170" s="414"/>
      <c r="U170" s="1"/>
      <c r="V170" s="79"/>
      <c r="W170" s="79"/>
      <c r="X170" s="79"/>
      <c r="Y170" s="44"/>
    </row>
    <row r="171" spans="1:25" ht="15.75" hidden="1" thickBot="1" x14ac:dyDescent="0.3">
      <c r="B171" s="54"/>
      <c r="C171" s="2"/>
      <c r="D171" s="801" t="s">
        <v>551</v>
      </c>
      <c r="E171" s="801"/>
      <c r="F171" s="373"/>
      <c r="G171" s="373"/>
      <c r="H171" s="373"/>
      <c r="I171" s="373"/>
      <c r="J171" s="527"/>
      <c r="K171" s="527"/>
      <c r="L171" s="437">
        <f t="shared" si="99"/>
        <v>0</v>
      </c>
      <c r="M171" s="73"/>
      <c r="N171" s="1"/>
      <c r="O171" s="1"/>
      <c r="P171" s="1"/>
      <c r="Q171" s="79"/>
      <c r="R171" s="500"/>
      <c r="S171" s="489">
        <f t="shared" si="78"/>
        <v>0</v>
      </c>
      <c r="T171" s="414"/>
      <c r="U171" s="1"/>
      <c r="V171" s="79"/>
      <c r="W171" s="79"/>
      <c r="X171" s="79"/>
      <c r="Y171" s="44"/>
    </row>
    <row r="172" spans="1:25" ht="25.5" hidden="1" customHeight="1" x14ac:dyDescent="0.25">
      <c r="B172" s="54"/>
      <c r="C172" s="2"/>
      <c r="D172" s="798" t="s">
        <v>555</v>
      </c>
      <c r="E172" s="798"/>
      <c r="F172" s="376"/>
      <c r="G172" s="376"/>
      <c r="H172" s="376"/>
      <c r="I172" s="376"/>
      <c r="J172" s="530"/>
      <c r="K172" s="530"/>
      <c r="L172" s="440">
        <f t="shared" si="99"/>
        <v>0</v>
      </c>
      <c r="M172" s="73"/>
      <c r="N172" s="1"/>
      <c r="O172" s="1"/>
      <c r="P172" s="1"/>
      <c r="Q172" s="79"/>
      <c r="R172" s="500"/>
      <c r="S172" s="489">
        <f t="shared" si="78"/>
        <v>0</v>
      </c>
      <c r="T172" s="414"/>
      <c r="U172" s="1"/>
      <c r="V172" s="79"/>
      <c r="W172" s="79"/>
      <c r="X172" s="79"/>
      <c r="Y172" s="44"/>
    </row>
    <row r="173" spans="1:25" ht="25.5" hidden="1" customHeight="1" x14ac:dyDescent="0.25">
      <c r="B173" s="54"/>
      <c r="C173" s="2"/>
      <c r="D173" s="798" t="s">
        <v>558</v>
      </c>
      <c r="E173" s="798"/>
      <c r="F173" s="376"/>
      <c r="G173" s="376"/>
      <c r="H173" s="376"/>
      <c r="I173" s="376"/>
      <c r="J173" s="530"/>
      <c r="K173" s="530"/>
      <c r="L173" s="440">
        <f t="shared" si="99"/>
        <v>0</v>
      </c>
      <c r="M173" s="73"/>
      <c r="N173" s="1"/>
      <c r="O173" s="1"/>
      <c r="P173" s="1"/>
      <c r="Q173" s="79"/>
      <c r="R173" s="500"/>
      <c r="S173" s="489">
        <f t="shared" si="78"/>
        <v>0</v>
      </c>
      <c r="T173" s="414"/>
      <c r="U173" s="1"/>
      <c r="V173" s="79"/>
      <c r="W173" s="79"/>
      <c r="X173" s="79"/>
      <c r="Y173" s="44"/>
    </row>
    <row r="174" spans="1:25" ht="25.5" hidden="1" customHeight="1" x14ac:dyDescent="0.25">
      <c r="B174" s="54"/>
      <c r="C174" s="2"/>
      <c r="D174" s="798" t="s">
        <v>560</v>
      </c>
      <c r="E174" s="798"/>
      <c r="F174" s="376"/>
      <c r="G174" s="376"/>
      <c r="H174" s="376"/>
      <c r="I174" s="376"/>
      <c r="J174" s="530"/>
      <c r="K174" s="530"/>
      <c r="L174" s="440">
        <f t="shared" si="99"/>
        <v>0</v>
      </c>
      <c r="M174" s="73"/>
      <c r="N174" s="1"/>
      <c r="O174" s="1"/>
      <c r="P174" s="1"/>
      <c r="Q174" s="79"/>
      <c r="R174" s="500"/>
      <c r="S174" s="489">
        <f t="shared" si="78"/>
        <v>0</v>
      </c>
      <c r="T174" s="414"/>
      <c r="U174" s="1"/>
      <c r="V174" s="79"/>
      <c r="W174" s="79"/>
      <c r="X174" s="79"/>
      <c r="Y174" s="44"/>
    </row>
    <row r="175" spans="1:25" ht="25.5" hidden="1" customHeight="1" x14ac:dyDescent="0.25">
      <c r="B175" s="54"/>
      <c r="C175" s="2"/>
      <c r="D175" s="798" t="s">
        <v>563</v>
      </c>
      <c r="E175" s="798"/>
      <c r="F175" s="376"/>
      <c r="G175" s="376"/>
      <c r="H175" s="376"/>
      <c r="I175" s="376"/>
      <c r="J175" s="530"/>
      <c r="K175" s="530"/>
      <c r="L175" s="440">
        <f t="shared" si="99"/>
        <v>0</v>
      </c>
      <c r="M175" s="73"/>
      <c r="N175" s="1"/>
      <c r="O175" s="1"/>
      <c r="P175" s="1"/>
      <c r="Q175" s="79"/>
      <c r="R175" s="500"/>
      <c r="S175" s="489">
        <f t="shared" si="78"/>
        <v>0</v>
      </c>
      <c r="T175" s="414"/>
      <c r="U175" s="1"/>
      <c r="V175" s="79"/>
      <c r="W175" s="79"/>
      <c r="X175" s="79"/>
      <c r="Y175" s="44"/>
    </row>
    <row r="176" spans="1:25" s="18" customFormat="1" ht="25.5" hidden="1" customHeight="1" x14ac:dyDescent="0.25">
      <c r="A176" s="128" t="s">
        <v>273</v>
      </c>
      <c r="B176" s="90" t="s">
        <v>685</v>
      </c>
      <c r="C176" s="841" t="s">
        <v>606</v>
      </c>
      <c r="D176" s="842"/>
      <c r="E176" s="842"/>
      <c r="F176" s="383">
        <f t="shared" ref="F176:L176" si="100">F177+F178+F179+F180+F181+F182+F183+F184+F185+F186</f>
        <v>0</v>
      </c>
      <c r="G176" s="383">
        <f t="shared" si="100"/>
        <v>0</v>
      </c>
      <c r="H176" s="383">
        <f t="shared" si="100"/>
        <v>0</v>
      </c>
      <c r="I176" s="383">
        <f t="shared" si="100"/>
        <v>0</v>
      </c>
      <c r="J176" s="537">
        <f t="shared" ref="J176" si="101">J177+J178+J179+J180+J181+J182+J183+J184+J185+J186</f>
        <v>0</v>
      </c>
      <c r="K176" s="537">
        <f t="shared" si="100"/>
        <v>0</v>
      </c>
      <c r="L176" s="447">
        <f t="shared" si="100"/>
        <v>0</v>
      </c>
      <c r="M176" s="92">
        <f t="shared" ref="M176:Y176" si="102">M177+M178+M179+M180+M181+M182+M183+M184+M185+M186</f>
        <v>0</v>
      </c>
      <c r="N176" s="93">
        <f t="shared" si="102"/>
        <v>0</v>
      </c>
      <c r="O176" s="93">
        <f t="shared" si="102"/>
        <v>0</v>
      </c>
      <c r="P176" s="93">
        <f t="shared" si="102"/>
        <v>0</v>
      </c>
      <c r="Q176" s="96">
        <f t="shared" si="102"/>
        <v>0</v>
      </c>
      <c r="R176" s="498">
        <f t="shared" si="102"/>
        <v>0</v>
      </c>
      <c r="S176" s="487">
        <f t="shared" si="78"/>
        <v>0</v>
      </c>
      <c r="T176" s="412">
        <f t="shared" si="102"/>
        <v>0</v>
      </c>
      <c r="U176" s="93">
        <f t="shared" si="102"/>
        <v>0</v>
      </c>
      <c r="V176" s="96">
        <f t="shared" si="102"/>
        <v>0</v>
      </c>
      <c r="W176" s="96">
        <f t="shared" si="102"/>
        <v>0</v>
      </c>
      <c r="X176" s="96">
        <f t="shared" si="102"/>
        <v>0</v>
      </c>
      <c r="Y176" s="97">
        <f t="shared" si="102"/>
        <v>0</v>
      </c>
    </row>
    <row r="177" spans="1:25" ht="15.75" hidden="1" thickBot="1" x14ac:dyDescent="0.3">
      <c r="B177" s="54"/>
      <c r="C177" s="2"/>
      <c r="D177" s="801" t="s">
        <v>815</v>
      </c>
      <c r="E177" s="801"/>
      <c r="F177" s="373"/>
      <c r="G177" s="373"/>
      <c r="H177" s="373"/>
      <c r="I177" s="373"/>
      <c r="J177" s="527"/>
      <c r="K177" s="527"/>
      <c r="L177" s="437">
        <f t="shared" ref="L177:L186" si="103">SUM(M177:Y177)</f>
        <v>0</v>
      </c>
      <c r="M177" s="73"/>
      <c r="N177" s="1"/>
      <c r="O177" s="1"/>
      <c r="P177" s="1"/>
      <c r="Q177" s="79"/>
      <c r="R177" s="500"/>
      <c r="S177" s="489">
        <f t="shared" si="78"/>
        <v>0</v>
      </c>
      <c r="T177" s="414"/>
      <c r="U177" s="1"/>
      <c r="V177" s="79"/>
      <c r="W177" s="79"/>
      <c r="X177" s="79"/>
      <c r="Y177" s="44"/>
    </row>
    <row r="178" spans="1:25" ht="15.75" hidden="1" thickBot="1" x14ac:dyDescent="0.3">
      <c r="B178" s="54"/>
      <c r="C178" s="2"/>
      <c r="D178" s="801" t="s">
        <v>816</v>
      </c>
      <c r="E178" s="801"/>
      <c r="F178" s="373"/>
      <c r="G178" s="373"/>
      <c r="H178" s="373"/>
      <c r="I178" s="373"/>
      <c r="J178" s="527"/>
      <c r="K178" s="527"/>
      <c r="L178" s="437">
        <f t="shared" si="103"/>
        <v>0</v>
      </c>
      <c r="M178" s="73"/>
      <c r="N178" s="1"/>
      <c r="O178" s="1"/>
      <c r="P178" s="1"/>
      <c r="Q178" s="79"/>
      <c r="R178" s="500"/>
      <c r="S178" s="489">
        <f t="shared" si="78"/>
        <v>0</v>
      </c>
      <c r="T178" s="414"/>
      <c r="U178" s="1"/>
      <c r="V178" s="79"/>
      <c r="W178" s="79"/>
      <c r="X178" s="79"/>
      <c r="Y178" s="44"/>
    </row>
    <row r="179" spans="1:25" ht="15.75" hidden="1" thickBot="1" x14ac:dyDescent="0.3">
      <c r="B179" s="54"/>
      <c r="C179" s="2"/>
      <c r="D179" s="801" t="s">
        <v>546</v>
      </c>
      <c r="E179" s="801"/>
      <c r="F179" s="373"/>
      <c r="G179" s="373"/>
      <c r="H179" s="373"/>
      <c r="I179" s="373"/>
      <c r="J179" s="527"/>
      <c r="K179" s="527"/>
      <c r="L179" s="437">
        <f t="shared" si="103"/>
        <v>0</v>
      </c>
      <c r="M179" s="73"/>
      <c r="N179" s="1"/>
      <c r="O179" s="1"/>
      <c r="P179" s="1"/>
      <c r="Q179" s="79"/>
      <c r="R179" s="500"/>
      <c r="S179" s="489">
        <f t="shared" si="78"/>
        <v>0</v>
      </c>
      <c r="T179" s="414"/>
      <c r="U179" s="1"/>
      <c r="V179" s="79"/>
      <c r="W179" s="79"/>
      <c r="X179" s="79"/>
      <c r="Y179" s="44"/>
    </row>
    <row r="180" spans="1:25" ht="25.5" hidden="1" customHeight="1" x14ac:dyDescent="0.25">
      <c r="B180" s="54"/>
      <c r="C180" s="2"/>
      <c r="D180" s="798" t="s">
        <v>549</v>
      </c>
      <c r="E180" s="798"/>
      <c r="F180" s="376"/>
      <c r="G180" s="376"/>
      <c r="H180" s="376"/>
      <c r="I180" s="376"/>
      <c r="J180" s="530"/>
      <c r="K180" s="530"/>
      <c r="L180" s="440">
        <f t="shared" si="103"/>
        <v>0</v>
      </c>
      <c r="M180" s="73"/>
      <c r="N180" s="1"/>
      <c r="O180" s="1"/>
      <c r="P180" s="1"/>
      <c r="Q180" s="79"/>
      <c r="R180" s="500"/>
      <c r="S180" s="489">
        <f t="shared" si="78"/>
        <v>0</v>
      </c>
      <c r="T180" s="414"/>
      <c r="U180" s="1"/>
      <c r="V180" s="79"/>
      <c r="W180" s="79"/>
      <c r="X180" s="79"/>
      <c r="Y180" s="44"/>
    </row>
    <row r="181" spans="1:25" ht="15.75" hidden="1" thickBot="1" x14ac:dyDescent="0.3">
      <c r="B181" s="54"/>
      <c r="C181" s="2"/>
      <c r="D181" s="801" t="s">
        <v>552</v>
      </c>
      <c r="E181" s="801"/>
      <c r="F181" s="373"/>
      <c r="G181" s="373"/>
      <c r="H181" s="373"/>
      <c r="I181" s="373"/>
      <c r="J181" s="527"/>
      <c r="K181" s="527"/>
      <c r="L181" s="437">
        <f t="shared" si="103"/>
        <v>0</v>
      </c>
      <c r="M181" s="73"/>
      <c r="N181" s="1"/>
      <c r="O181" s="1"/>
      <c r="P181" s="1"/>
      <c r="Q181" s="79"/>
      <c r="R181" s="500"/>
      <c r="S181" s="489">
        <f t="shared" si="78"/>
        <v>0</v>
      </c>
      <c r="T181" s="414"/>
      <c r="U181" s="1"/>
      <c r="V181" s="79"/>
      <c r="W181" s="79"/>
      <c r="X181" s="79"/>
      <c r="Y181" s="44"/>
    </row>
    <row r="182" spans="1:25" ht="15.75" hidden="1" thickBot="1" x14ac:dyDescent="0.3">
      <c r="B182" s="54"/>
      <c r="C182" s="2"/>
      <c r="D182" s="801" t="s">
        <v>817</v>
      </c>
      <c r="E182" s="801"/>
      <c r="F182" s="373"/>
      <c r="G182" s="373"/>
      <c r="H182" s="373"/>
      <c r="I182" s="373"/>
      <c r="J182" s="527"/>
      <c r="K182" s="527"/>
      <c r="L182" s="437">
        <f t="shared" si="103"/>
        <v>0</v>
      </c>
      <c r="M182" s="73"/>
      <c r="N182" s="1"/>
      <c r="O182" s="1"/>
      <c r="P182" s="1"/>
      <c r="Q182" s="79"/>
      <c r="R182" s="500"/>
      <c r="S182" s="489">
        <f t="shared" si="78"/>
        <v>0</v>
      </c>
      <c r="T182" s="414"/>
      <c r="U182" s="1"/>
      <c r="V182" s="79"/>
      <c r="W182" s="79"/>
      <c r="X182" s="79"/>
      <c r="Y182" s="44"/>
    </row>
    <row r="183" spans="1:25" ht="25.5" hidden="1" customHeight="1" x14ac:dyDescent="0.25">
      <c r="B183" s="54"/>
      <c r="C183" s="2"/>
      <c r="D183" s="798" t="s">
        <v>556</v>
      </c>
      <c r="E183" s="798"/>
      <c r="F183" s="376"/>
      <c r="G183" s="376"/>
      <c r="H183" s="376"/>
      <c r="I183" s="376"/>
      <c r="J183" s="530"/>
      <c r="K183" s="530"/>
      <c r="L183" s="440">
        <f t="shared" si="103"/>
        <v>0</v>
      </c>
      <c r="M183" s="73"/>
      <c r="N183" s="1"/>
      <c r="O183" s="1"/>
      <c r="P183" s="1"/>
      <c r="Q183" s="79"/>
      <c r="R183" s="500"/>
      <c r="S183" s="489">
        <f t="shared" si="78"/>
        <v>0</v>
      </c>
      <c r="T183" s="414"/>
      <c r="U183" s="1"/>
      <c r="V183" s="79"/>
      <c r="W183" s="79"/>
      <c r="X183" s="79"/>
      <c r="Y183" s="44"/>
    </row>
    <row r="184" spans="1:25" ht="25.5" hidden="1" customHeight="1" x14ac:dyDescent="0.25">
      <c r="B184" s="54"/>
      <c r="C184" s="2"/>
      <c r="D184" s="798" t="s">
        <v>559</v>
      </c>
      <c r="E184" s="798"/>
      <c r="F184" s="376"/>
      <c r="G184" s="376"/>
      <c r="H184" s="376"/>
      <c r="I184" s="376"/>
      <c r="J184" s="530"/>
      <c r="K184" s="530"/>
      <c r="L184" s="440">
        <f t="shared" si="103"/>
        <v>0</v>
      </c>
      <c r="M184" s="73"/>
      <c r="N184" s="1"/>
      <c r="O184" s="1"/>
      <c r="P184" s="1"/>
      <c r="Q184" s="79"/>
      <c r="R184" s="500"/>
      <c r="S184" s="489">
        <f t="shared" si="78"/>
        <v>0</v>
      </c>
      <c r="T184" s="414"/>
      <c r="U184" s="1"/>
      <c r="V184" s="79"/>
      <c r="W184" s="79"/>
      <c r="X184" s="79"/>
      <c r="Y184" s="44"/>
    </row>
    <row r="185" spans="1:25" ht="25.5" hidden="1" customHeight="1" x14ac:dyDescent="0.25">
      <c r="B185" s="54"/>
      <c r="C185" s="2"/>
      <c r="D185" s="798" t="s">
        <v>561</v>
      </c>
      <c r="E185" s="798"/>
      <c r="F185" s="376"/>
      <c r="G185" s="376"/>
      <c r="H185" s="376"/>
      <c r="I185" s="376"/>
      <c r="J185" s="530"/>
      <c r="K185" s="530"/>
      <c r="L185" s="440">
        <f t="shared" si="103"/>
        <v>0</v>
      </c>
      <c r="M185" s="73"/>
      <c r="N185" s="1"/>
      <c r="O185" s="1"/>
      <c r="P185" s="1"/>
      <c r="Q185" s="79"/>
      <c r="R185" s="500"/>
      <c r="S185" s="489">
        <f t="shared" si="78"/>
        <v>0</v>
      </c>
      <c r="T185" s="414"/>
      <c r="U185" s="1"/>
      <c r="V185" s="79"/>
      <c r="W185" s="79"/>
      <c r="X185" s="79"/>
      <c r="Y185" s="44"/>
    </row>
    <row r="186" spans="1:25" ht="25.5" hidden="1" customHeight="1" x14ac:dyDescent="0.25">
      <c r="B186" s="54"/>
      <c r="C186" s="2"/>
      <c r="D186" s="798" t="s">
        <v>564</v>
      </c>
      <c r="E186" s="798"/>
      <c r="F186" s="376"/>
      <c r="G186" s="376"/>
      <c r="H186" s="376"/>
      <c r="I186" s="376"/>
      <c r="J186" s="530"/>
      <c r="K186" s="530"/>
      <c r="L186" s="440">
        <f t="shared" si="103"/>
        <v>0</v>
      </c>
      <c r="M186" s="73"/>
      <c r="N186" s="1"/>
      <c r="O186" s="1"/>
      <c r="P186" s="1"/>
      <c r="Q186" s="79"/>
      <c r="R186" s="500"/>
      <c r="S186" s="489">
        <f t="shared" si="78"/>
        <v>0</v>
      </c>
      <c r="T186" s="414"/>
      <c r="U186" s="1"/>
      <c r="V186" s="79"/>
      <c r="W186" s="79"/>
      <c r="X186" s="79"/>
      <c r="Y186" s="44"/>
    </row>
    <row r="187" spans="1:25" s="18" customFormat="1" ht="15.75" hidden="1" thickBot="1" x14ac:dyDescent="0.3">
      <c r="A187" s="125" t="s">
        <v>274</v>
      </c>
      <c r="B187" s="90" t="s">
        <v>686</v>
      </c>
      <c r="C187" s="803" t="s">
        <v>275</v>
      </c>
      <c r="D187" s="804"/>
      <c r="E187" s="804"/>
      <c r="F187" s="366">
        <f t="shared" ref="F187:L187" si="104">F188+F189+F190+F191+F192+F193+F194+F195+F196+F197</f>
        <v>0</v>
      </c>
      <c r="G187" s="366">
        <f t="shared" si="104"/>
        <v>0</v>
      </c>
      <c r="H187" s="366">
        <f t="shared" si="104"/>
        <v>0</v>
      </c>
      <c r="I187" s="366">
        <f t="shared" si="104"/>
        <v>0</v>
      </c>
      <c r="J187" s="520">
        <f t="shared" ref="J187" si="105">J188+J189+J190+J191+J192+J193+J194+J195+J196+J197</f>
        <v>0</v>
      </c>
      <c r="K187" s="520">
        <f t="shared" si="104"/>
        <v>0</v>
      </c>
      <c r="L187" s="428">
        <f t="shared" si="104"/>
        <v>0</v>
      </c>
      <c r="M187" s="92">
        <f t="shared" ref="M187:Y187" si="106">M188+M189+M190+M191+M192+M193+M194+M195+M196+M197</f>
        <v>0</v>
      </c>
      <c r="N187" s="93">
        <f t="shared" si="106"/>
        <v>0</v>
      </c>
      <c r="O187" s="93">
        <f t="shared" si="106"/>
        <v>0</v>
      </c>
      <c r="P187" s="93">
        <f t="shared" si="106"/>
        <v>0</v>
      </c>
      <c r="Q187" s="96">
        <f t="shared" si="106"/>
        <v>0</v>
      </c>
      <c r="R187" s="498">
        <f t="shared" si="106"/>
        <v>0</v>
      </c>
      <c r="S187" s="487">
        <f t="shared" si="78"/>
        <v>0</v>
      </c>
      <c r="T187" s="412">
        <f t="shared" si="106"/>
        <v>0</v>
      </c>
      <c r="U187" s="93">
        <f t="shared" si="106"/>
        <v>0</v>
      </c>
      <c r="V187" s="96">
        <f t="shared" si="106"/>
        <v>0</v>
      </c>
      <c r="W187" s="96">
        <f t="shared" si="106"/>
        <v>0</v>
      </c>
      <c r="X187" s="96">
        <f t="shared" si="106"/>
        <v>0</v>
      </c>
      <c r="Y187" s="97">
        <f t="shared" si="106"/>
        <v>0</v>
      </c>
    </row>
    <row r="188" spans="1:25" ht="15.75" hidden="1" thickBot="1" x14ac:dyDescent="0.3">
      <c r="B188" s="54"/>
      <c r="C188" s="2"/>
      <c r="D188" s="801" t="s">
        <v>371</v>
      </c>
      <c r="E188" s="801"/>
      <c r="F188" s="373"/>
      <c r="G188" s="373"/>
      <c r="H188" s="373"/>
      <c r="I188" s="373"/>
      <c r="J188" s="527"/>
      <c r="K188" s="527"/>
      <c r="L188" s="437">
        <f t="shared" ref="L188:L197" si="107">SUM(M188:Y188)</f>
        <v>0</v>
      </c>
      <c r="M188" s="73"/>
      <c r="N188" s="1"/>
      <c r="O188" s="1"/>
      <c r="P188" s="1"/>
      <c r="Q188" s="79"/>
      <c r="R188" s="500"/>
      <c r="S188" s="489">
        <f t="shared" si="78"/>
        <v>0</v>
      </c>
      <c r="T188" s="414"/>
      <c r="U188" s="1"/>
      <c r="V188" s="79"/>
      <c r="W188" s="79"/>
      <c r="X188" s="79"/>
      <c r="Y188" s="44"/>
    </row>
    <row r="189" spans="1:25" ht="15.75" hidden="1" thickBot="1" x14ac:dyDescent="0.3">
      <c r="B189" s="54"/>
      <c r="C189" s="2"/>
      <c r="D189" s="801" t="s">
        <v>544</v>
      </c>
      <c r="E189" s="801"/>
      <c r="F189" s="373"/>
      <c r="G189" s="373"/>
      <c r="H189" s="373"/>
      <c r="I189" s="373"/>
      <c r="J189" s="527"/>
      <c r="K189" s="527"/>
      <c r="L189" s="437">
        <f t="shared" si="107"/>
        <v>0</v>
      </c>
      <c r="M189" s="73"/>
      <c r="N189" s="1"/>
      <c r="O189" s="1"/>
      <c r="P189" s="1"/>
      <c r="Q189" s="79"/>
      <c r="R189" s="500"/>
      <c r="S189" s="489">
        <f t="shared" si="78"/>
        <v>0</v>
      </c>
      <c r="T189" s="414"/>
      <c r="U189" s="1"/>
      <c r="V189" s="79"/>
      <c r="W189" s="79"/>
      <c r="X189" s="79"/>
      <c r="Y189" s="44"/>
    </row>
    <row r="190" spans="1:25" ht="15.75" hidden="1" thickBot="1" x14ac:dyDescent="0.3">
      <c r="B190" s="54"/>
      <c r="C190" s="2"/>
      <c r="D190" s="801" t="s">
        <v>547</v>
      </c>
      <c r="E190" s="801"/>
      <c r="F190" s="373"/>
      <c r="G190" s="373"/>
      <c r="H190" s="373"/>
      <c r="I190" s="373"/>
      <c r="J190" s="527"/>
      <c r="K190" s="527"/>
      <c r="L190" s="437">
        <f t="shared" si="107"/>
        <v>0</v>
      </c>
      <c r="M190" s="73"/>
      <c r="N190" s="1"/>
      <c r="O190" s="1"/>
      <c r="P190" s="1"/>
      <c r="Q190" s="79"/>
      <c r="R190" s="500"/>
      <c r="S190" s="489">
        <f t="shared" si="78"/>
        <v>0</v>
      </c>
      <c r="T190" s="414"/>
      <c r="U190" s="1"/>
      <c r="V190" s="79"/>
      <c r="W190" s="79"/>
      <c r="X190" s="79"/>
      <c r="Y190" s="44"/>
    </row>
    <row r="191" spans="1:25" ht="15.75" hidden="1" thickBot="1" x14ac:dyDescent="0.3">
      <c r="B191" s="54"/>
      <c r="C191" s="2"/>
      <c r="D191" s="798" t="s">
        <v>818</v>
      </c>
      <c r="E191" s="798"/>
      <c r="F191" s="376"/>
      <c r="G191" s="376"/>
      <c r="H191" s="376"/>
      <c r="I191" s="376"/>
      <c r="J191" s="530"/>
      <c r="K191" s="530"/>
      <c r="L191" s="440">
        <f t="shared" si="107"/>
        <v>0</v>
      </c>
      <c r="M191" s="73"/>
      <c r="N191" s="1"/>
      <c r="O191" s="1"/>
      <c r="P191" s="1"/>
      <c r="Q191" s="79"/>
      <c r="R191" s="500"/>
      <c r="S191" s="489">
        <f t="shared" si="78"/>
        <v>0</v>
      </c>
      <c r="T191" s="414"/>
      <c r="U191" s="1"/>
      <c r="V191" s="79"/>
      <c r="W191" s="79"/>
      <c r="X191" s="79"/>
      <c r="Y191" s="44"/>
    </row>
    <row r="192" spans="1:25" ht="15.75" hidden="1" thickBot="1" x14ac:dyDescent="0.3">
      <c r="B192" s="54"/>
      <c r="C192" s="2"/>
      <c r="D192" s="801" t="s">
        <v>554</v>
      </c>
      <c r="E192" s="801"/>
      <c r="F192" s="373"/>
      <c r="G192" s="373"/>
      <c r="H192" s="373"/>
      <c r="I192" s="373"/>
      <c r="J192" s="527"/>
      <c r="K192" s="527"/>
      <c r="L192" s="437">
        <f t="shared" si="107"/>
        <v>0</v>
      </c>
      <c r="M192" s="73"/>
      <c r="N192" s="1"/>
      <c r="O192" s="1"/>
      <c r="P192" s="1"/>
      <c r="Q192" s="79"/>
      <c r="R192" s="500"/>
      <c r="S192" s="489">
        <f t="shared" si="78"/>
        <v>0</v>
      </c>
      <c r="T192" s="414"/>
      <c r="U192" s="1"/>
      <c r="V192" s="79"/>
      <c r="W192" s="79"/>
      <c r="X192" s="79"/>
      <c r="Y192" s="44"/>
    </row>
    <row r="193" spans="1:25" ht="15.75" hidden="1" thickBot="1" x14ac:dyDescent="0.3">
      <c r="B193" s="54"/>
      <c r="C193" s="2"/>
      <c r="D193" s="801" t="s">
        <v>553</v>
      </c>
      <c r="E193" s="801"/>
      <c r="F193" s="373"/>
      <c r="G193" s="373"/>
      <c r="H193" s="373"/>
      <c r="I193" s="373"/>
      <c r="J193" s="527"/>
      <c r="K193" s="527"/>
      <c r="L193" s="437">
        <f t="shared" si="107"/>
        <v>0</v>
      </c>
      <c r="M193" s="73"/>
      <c r="N193" s="1"/>
      <c r="O193" s="1"/>
      <c r="P193" s="1"/>
      <c r="Q193" s="79"/>
      <c r="R193" s="500"/>
      <c r="S193" s="489">
        <f t="shared" si="78"/>
        <v>0</v>
      </c>
      <c r="T193" s="414"/>
      <c r="U193" s="1"/>
      <c r="V193" s="79"/>
      <c r="W193" s="79"/>
      <c r="X193" s="79"/>
      <c r="Y193" s="44"/>
    </row>
    <row r="194" spans="1:25" ht="25.5" hidden="1" customHeight="1" x14ac:dyDescent="0.25">
      <c r="B194" s="54"/>
      <c r="C194" s="2"/>
      <c r="D194" s="798" t="s">
        <v>557</v>
      </c>
      <c r="E194" s="798"/>
      <c r="F194" s="376"/>
      <c r="G194" s="376"/>
      <c r="H194" s="376"/>
      <c r="I194" s="376"/>
      <c r="J194" s="530"/>
      <c r="K194" s="530"/>
      <c r="L194" s="440">
        <f t="shared" si="107"/>
        <v>0</v>
      </c>
      <c r="M194" s="73"/>
      <c r="N194" s="1"/>
      <c r="O194" s="1"/>
      <c r="P194" s="1"/>
      <c r="Q194" s="79"/>
      <c r="R194" s="500"/>
      <c r="S194" s="489">
        <f t="shared" si="78"/>
        <v>0</v>
      </c>
      <c r="T194" s="414"/>
      <c r="U194" s="1"/>
      <c r="V194" s="79"/>
      <c r="W194" s="79"/>
      <c r="X194" s="79"/>
      <c r="Y194" s="44"/>
    </row>
    <row r="195" spans="1:25" ht="15.75" hidden="1" thickBot="1" x14ac:dyDescent="0.3">
      <c r="B195" s="54"/>
      <c r="C195" s="2"/>
      <c r="D195" s="801" t="s">
        <v>819</v>
      </c>
      <c r="E195" s="801"/>
      <c r="F195" s="373"/>
      <c r="G195" s="373"/>
      <c r="H195" s="373"/>
      <c r="I195" s="373"/>
      <c r="J195" s="527"/>
      <c r="K195" s="527"/>
      <c r="L195" s="437">
        <f t="shared" si="107"/>
        <v>0</v>
      </c>
      <c r="M195" s="73"/>
      <c r="N195" s="1"/>
      <c r="O195" s="1"/>
      <c r="P195" s="1"/>
      <c r="Q195" s="79"/>
      <c r="R195" s="500"/>
      <c r="S195" s="489">
        <f t="shared" si="78"/>
        <v>0</v>
      </c>
      <c r="T195" s="414"/>
      <c r="U195" s="1"/>
      <c r="V195" s="79"/>
      <c r="W195" s="79"/>
      <c r="X195" s="79"/>
      <c r="Y195" s="44"/>
    </row>
    <row r="196" spans="1:25" ht="25.5" hidden="1" customHeight="1" x14ac:dyDescent="0.25">
      <c r="B196" s="54"/>
      <c r="C196" s="2"/>
      <c r="D196" s="798" t="s">
        <v>562</v>
      </c>
      <c r="E196" s="798"/>
      <c r="F196" s="376"/>
      <c r="G196" s="376"/>
      <c r="H196" s="376"/>
      <c r="I196" s="376"/>
      <c r="J196" s="530"/>
      <c r="K196" s="530"/>
      <c r="L196" s="440">
        <f t="shared" si="107"/>
        <v>0</v>
      </c>
      <c r="M196" s="73"/>
      <c r="N196" s="1"/>
      <c r="O196" s="1"/>
      <c r="P196" s="1"/>
      <c r="Q196" s="79"/>
      <c r="R196" s="500"/>
      <c r="S196" s="489">
        <f t="shared" si="78"/>
        <v>0</v>
      </c>
      <c r="T196" s="414"/>
      <c r="U196" s="1"/>
      <c r="V196" s="79"/>
      <c r="W196" s="79"/>
      <c r="X196" s="79"/>
      <c r="Y196" s="44"/>
    </row>
    <row r="197" spans="1:25" ht="25.5" hidden="1" customHeight="1" x14ac:dyDescent="0.25">
      <c r="B197" s="54"/>
      <c r="C197" s="2"/>
      <c r="D197" s="798" t="s">
        <v>565</v>
      </c>
      <c r="E197" s="798"/>
      <c r="F197" s="376"/>
      <c r="G197" s="376"/>
      <c r="H197" s="376"/>
      <c r="I197" s="376"/>
      <c r="J197" s="530"/>
      <c r="K197" s="530"/>
      <c r="L197" s="440">
        <f t="shared" si="107"/>
        <v>0</v>
      </c>
      <c r="M197" s="73"/>
      <c r="N197" s="1"/>
      <c r="O197" s="1"/>
      <c r="P197" s="1"/>
      <c r="Q197" s="79"/>
      <c r="R197" s="500"/>
      <c r="S197" s="489">
        <f t="shared" si="78"/>
        <v>0</v>
      </c>
      <c r="T197" s="414"/>
      <c r="U197" s="1"/>
      <c r="V197" s="79"/>
      <c r="W197" s="79"/>
      <c r="X197" s="79"/>
      <c r="Y197" s="44"/>
    </row>
    <row r="198" spans="1:25" s="18" customFormat="1" ht="25.5" hidden="1" customHeight="1" x14ac:dyDescent="0.25">
      <c r="A198" s="125" t="s">
        <v>276</v>
      </c>
      <c r="B198" s="90" t="s">
        <v>687</v>
      </c>
      <c r="C198" s="841" t="s">
        <v>607</v>
      </c>
      <c r="D198" s="842"/>
      <c r="E198" s="842"/>
      <c r="F198" s="383">
        <f t="shared" ref="F198:L198" si="108">F199+F200</f>
        <v>0</v>
      </c>
      <c r="G198" s="383">
        <f t="shared" si="108"/>
        <v>0</v>
      </c>
      <c r="H198" s="383">
        <f t="shared" si="108"/>
        <v>0</v>
      </c>
      <c r="I198" s="383">
        <f t="shared" si="108"/>
        <v>0</v>
      </c>
      <c r="J198" s="537">
        <f t="shared" ref="J198" si="109">J199+J200</f>
        <v>0</v>
      </c>
      <c r="K198" s="537">
        <f t="shared" si="108"/>
        <v>0</v>
      </c>
      <c r="L198" s="447">
        <f t="shared" si="108"/>
        <v>0</v>
      </c>
      <c r="M198" s="92">
        <f t="shared" ref="M198:Y198" si="110">M199+M200</f>
        <v>0</v>
      </c>
      <c r="N198" s="93">
        <f t="shared" si="110"/>
        <v>0</v>
      </c>
      <c r="O198" s="93">
        <f t="shared" si="110"/>
        <v>0</v>
      </c>
      <c r="P198" s="93">
        <f t="shared" si="110"/>
        <v>0</v>
      </c>
      <c r="Q198" s="96">
        <f t="shared" si="110"/>
        <v>0</v>
      </c>
      <c r="R198" s="498">
        <f t="shared" si="110"/>
        <v>0</v>
      </c>
      <c r="S198" s="487">
        <f t="shared" ref="S198:S256" si="111">SUM(M198:R198)</f>
        <v>0</v>
      </c>
      <c r="T198" s="412">
        <f t="shared" si="110"/>
        <v>0</v>
      </c>
      <c r="U198" s="93">
        <f t="shared" si="110"/>
        <v>0</v>
      </c>
      <c r="V198" s="96">
        <f t="shared" si="110"/>
        <v>0</v>
      </c>
      <c r="W198" s="96">
        <f t="shared" si="110"/>
        <v>0</v>
      </c>
      <c r="X198" s="96">
        <f t="shared" si="110"/>
        <v>0</v>
      </c>
      <c r="Y198" s="97">
        <f t="shared" si="110"/>
        <v>0</v>
      </c>
    </row>
    <row r="199" spans="1:25" ht="25.5" hidden="1" customHeight="1" x14ac:dyDescent="0.25">
      <c r="B199" s="54"/>
      <c r="C199" s="2"/>
      <c r="D199" s="798" t="s">
        <v>568</v>
      </c>
      <c r="E199" s="798"/>
      <c r="F199" s="376"/>
      <c r="G199" s="376"/>
      <c r="H199" s="376"/>
      <c r="I199" s="376"/>
      <c r="J199" s="530"/>
      <c r="K199" s="530"/>
      <c r="L199" s="440">
        <f>SUM(M199:Y199)</f>
        <v>0</v>
      </c>
      <c r="M199" s="73"/>
      <c r="N199" s="1"/>
      <c r="O199" s="1"/>
      <c r="P199" s="1"/>
      <c r="Q199" s="79"/>
      <c r="R199" s="500"/>
      <c r="S199" s="489">
        <f t="shared" si="111"/>
        <v>0</v>
      </c>
      <c r="T199" s="414"/>
      <c r="U199" s="1"/>
      <c r="V199" s="79"/>
      <c r="W199" s="79"/>
      <c r="X199" s="79"/>
      <c r="Y199" s="44"/>
    </row>
    <row r="200" spans="1:25" ht="25.5" hidden="1" customHeight="1" x14ac:dyDescent="0.25">
      <c r="B200" s="54"/>
      <c r="C200" s="2"/>
      <c r="D200" s="798" t="s">
        <v>569</v>
      </c>
      <c r="E200" s="798"/>
      <c r="F200" s="376"/>
      <c r="G200" s="376"/>
      <c r="H200" s="376"/>
      <c r="I200" s="376"/>
      <c r="J200" s="530"/>
      <c r="K200" s="530"/>
      <c r="L200" s="440">
        <f>SUM(M200:Y200)</f>
        <v>0</v>
      </c>
      <c r="M200" s="73"/>
      <c r="N200" s="1"/>
      <c r="O200" s="1"/>
      <c r="P200" s="1"/>
      <c r="Q200" s="79"/>
      <c r="R200" s="500"/>
      <c r="S200" s="489">
        <f t="shared" si="111"/>
        <v>0</v>
      </c>
      <c r="T200" s="414"/>
      <c r="U200" s="1"/>
      <c r="V200" s="79"/>
      <c r="W200" s="79"/>
      <c r="X200" s="79"/>
      <c r="Y200" s="44"/>
    </row>
    <row r="201" spans="1:25" s="18" customFormat="1" ht="15" hidden="1" customHeight="1" x14ac:dyDescent="0.25">
      <c r="A201" s="125" t="s">
        <v>277</v>
      </c>
      <c r="B201" s="90" t="s">
        <v>688</v>
      </c>
      <c r="C201" s="841" t="s">
        <v>820</v>
      </c>
      <c r="D201" s="842"/>
      <c r="E201" s="842"/>
      <c r="F201" s="383">
        <f t="shared" ref="F201:L201" si="112">F202+F203+F204+F205+F206+F207+F208+F209+F210+F211+F212</f>
        <v>0</v>
      </c>
      <c r="G201" s="383">
        <f t="shared" si="112"/>
        <v>0</v>
      </c>
      <c r="H201" s="383">
        <f t="shared" si="112"/>
        <v>0</v>
      </c>
      <c r="I201" s="383">
        <f t="shared" si="112"/>
        <v>0</v>
      </c>
      <c r="J201" s="537">
        <f t="shared" ref="J201" si="113">J202+J203+J204+J205+J206+J207+J208+J209+J210+J211+J212</f>
        <v>0</v>
      </c>
      <c r="K201" s="537">
        <f t="shared" si="112"/>
        <v>0</v>
      </c>
      <c r="L201" s="447">
        <f t="shared" si="112"/>
        <v>0</v>
      </c>
      <c r="M201" s="92">
        <f t="shared" ref="M201:Y201" si="114">M202+M203+M204+M205+M206+M207+M208+M209+M210+M211+M212</f>
        <v>0</v>
      </c>
      <c r="N201" s="93">
        <f t="shared" si="114"/>
        <v>0</v>
      </c>
      <c r="O201" s="93">
        <f t="shared" si="114"/>
        <v>0</v>
      </c>
      <c r="P201" s="93">
        <f t="shared" si="114"/>
        <v>0</v>
      </c>
      <c r="Q201" s="96">
        <f t="shared" si="114"/>
        <v>0</v>
      </c>
      <c r="R201" s="498">
        <f t="shared" si="114"/>
        <v>0</v>
      </c>
      <c r="S201" s="487">
        <f t="shared" si="111"/>
        <v>0</v>
      </c>
      <c r="T201" s="412">
        <f t="shared" si="114"/>
        <v>0</v>
      </c>
      <c r="U201" s="93">
        <f t="shared" si="114"/>
        <v>0</v>
      </c>
      <c r="V201" s="96">
        <f t="shared" si="114"/>
        <v>0</v>
      </c>
      <c r="W201" s="96">
        <f t="shared" si="114"/>
        <v>0</v>
      </c>
      <c r="X201" s="96">
        <f t="shared" si="114"/>
        <v>0</v>
      </c>
      <c r="Y201" s="97">
        <f t="shared" si="114"/>
        <v>0</v>
      </c>
    </row>
    <row r="202" spans="1:25" ht="15.75" hidden="1" thickBot="1" x14ac:dyDescent="0.3">
      <c r="B202" s="54"/>
      <c r="C202" s="2"/>
      <c r="D202" s="801" t="s">
        <v>372</v>
      </c>
      <c r="E202" s="801"/>
      <c r="F202" s="373"/>
      <c r="G202" s="373"/>
      <c r="H202" s="373"/>
      <c r="I202" s="373"/>
      <c r="J202" s="527"/>
      <c r="K202" s="527"/>
      <c r="L202" s="437">
        <f t="shared" ref="L202:L214" si="115">SUM(M202:Y202)</f>
        <v>0</v>
      </c>
      <c r="M202" s="73"/>
      <c r="N202" s="1"/>
      <c r="O202" s="1"/>
      <c r="P202" s="1"/>
      <c r="Q202" s="79"/>
      <c r="R202" s="500"/>
      <c r="S202" s="489">
        <f t="shared" si="111"/>
        <v>0</v>
      </c>
      <c r="T202" s="414"/>
      <c r="U202" s="1"/>
      <c r="V202" s="79"/>
      <c r="W202" s="79"/>
      <c r="X202" s="79"/>
      <c r="Y202" s="44"/>
    </row>
    <row r="203" spans="1:25" ht="15.75" hidden="1" thickBot="1" x14ac:dyDescent="0.3">
      <c r="B203" s="54"/>
      <c r="C203" s="2"/>
      <c r="D203" s="801" t="s">
        <v>821</v>
      </c>
      <c r="E203" s="801"/>
      <c r="F203" s="373"/>
      <c r="G203" s="373"/>
      <c r="H203" s="373"/>
      <c r="I203" s="373"/>
      <c r="J203" s="527"/>
      <c r="K203" s="527"/>
      <c r="L203" s="437">
        <f t="shared" si="115"/>
        <v>0</v>
      </c>
      <c r="M203" s="73"/>
      <c r="N203" s="1"/>
      <c r="O203" s="1"/>
      <c r="P203" s="1"/>
      <c r="Q203" s="79"/>
      <c r="R203" s="500"/>
      <c r="S203" s="489">
        <f t="shared" si="111"/>
        <v>0</v>
      </c>
      <c r="T203" s="414"/>
      <c r="U203" s="1"/>
      <c r="V203" s="79"/>
      <c r="W203" s="79"/>
      <c r="X203" s="79"/>
      <c r="Y203" s="44"/>
    </row>
    <row r="204" spans="1:25" ht="15.75" hidden="1" thickBot="1" x14ac:dyDescent="0.3">
      <c r="B204" s="54"/>
      <c r="C204" s="2"/>
      <c r="D204" s="801" t="s">
        <v>375</v>
      </c>
      <c r="E204" s="801"/>
      <c r="F204" s="373"/>
      <c r="G204" s="373"/>
      <c r="H204" s="373"/>
      <c r="I204" s="373"/>
      <c r="J204" s="527"/>
      <c r="K204" s="527"/>
      <c r="L204" s="437">
        <f t="shared" si="115"/>
        <v>0</v>
      </c>
      <c r="M204" s="73"/>
      <c r="N204" s="1"/>
      <c r="O204" s="1"/>
      <c r="P204" s="1"/>
      <c r="Q204" s="79"/>
      <c r="R204" s="500"/>
      <c r="S204" s="489">
        <f t="shared" si="111"/>
        <v>0</v>
      </c>
      <c r="T204" s="414"/>
      <c r="U204" s="1"/>
      <c r="V204" s="79"/>
      <c r="W204" s="79"/>
      <c r="X204" s="79"/>
      <c r="Y204" s="44"/>
    </row>
    <row r="205" spans="1:25" ht="15.75" hidden="1" thickBot="1" x14ac:dyDescent="0.3">
      <c r="B205" s="54"/>
      <c r="C205" s="2"/>
      <c r="D205" s="801" t="s">
        <v>373</v>
      </c>
      <c r="E205" s="801"/>
      <c r="F205" s="373"/>
      <c r="G205" s="373"/>
      <c r="H205" s="373"/>
      <c r="I205" s="373"/>
      <c r="J205" s="527"/>
      <c r="K205" s="527"/>
      <c r="L205" s="437">
        <f t="shared" si="115"/>
        <v>0</v>
      </c>
      <c r="M205" s="73"/>
      <c r="N205" s="1"/>
      <c r="O205" s="1"/>
      <c r="P205" s="1"/>
      <c r="Q205" s="79"/>
      <c r="R205" s="500"/>
      <c r="S205" s="489">
        <f t="shared" si="111"/>
        <v>0</v>
      </c>
      <c r="T205" s="414"/>
      <c r="U205" s="1"/>
      <c r="V205" s="79"/>
      <c r="W205" s="79"/>
      <c r="X205" s="79"/>
      <c r="Y205" s="44"/>
    </row>
    <row r="206" spans="1:25" ht="15.75" hidden="1" thickBot="1" x14ac:dyDescent="0.3">
      <c r="B206" s="54"/>
      <c r="C206" s="2"/>
      <c r="D206" s="801" t="s">
        <v>822</v>
      </c>
      <c r="E206" s="801"/>
      <c r="F206" s="373"/>
      <c r="G206" s="373"/>
      <c r="H206" s="373"/>
      <c r="I206" s="373"/>
      <c r="J206" s="527"/>
      <c r="K206" s="527"/>
      <c r="L206" s="437">
        <f t="shared" si="115"/>
        <v>0</v>
      </c>
      <c r="M206" s="73"/>
      <c r="N206" s="1"/>
      <c r="O206" s="1"/>
      <c r="P206" s="1"/>
      <c r="Q206" s="79"/>
      <c r="R206" s="500"/>
      <c r="S206" s="489">
        <f t="shared" si="111"/>
        <v>0</v>
      </c>
      <c r="T206" s="414"/>
      <c r="U206" s="1"/>
      <c r="V206" s="79"/>
      <c r="W206" s="79"/>
      <c r="X206" s="79"/>
      <c r="Y206" s="44"/>
    </row>
    <row r="207" spans="1:25" ht="25.5" hidden="1" customHeight="1" x14ac:dyDescent="0.25">
      <c r="B207" s="54"/>
      <c r="C207" s="2"/>
      <c r="D207" s="798" t="s">
        <v>537</v>
      </c>
      <c r="E207" s="798"/>
      <c r="F207" s="376"/>
      <c r="G207" s="376"/>
      <c r="H207" s="376"/>
      <c r="I207" s="376"/>
      <c r="J207" s="530"/>
      <c r="K207" s="530"/>
      <c r="L207" s="440">
        <f t="shared" si="115"/>
        <v>0</v>
      </c>
      <c r="M207" s="73"/>
      <c r="N207" s="1"/>
      <c r="O207" s="1"/>
      <c r="P207" s="1"/>
      <c r="Q207" s="79"/>
      <c r="R207" s="500"/>
      <c r="S207" s="489">
        <f t="shared" si="111"/>
        <v>0</v>
      </c>
      <c r="T207" s="414"/>
      <c r="U207" s="1"/>
      <c r="V207" s="79"/>
      <c r="W207" s="79"/>
      <c r="X207" s="79"/>
      <c r="Y207" s="44"/>
    </row>
    <row r="208" spans="1:25" ht="25.5" hidden="1" customHeight="1" x14ac:dyDescent="0.25">
      <c r="B208" s="54"/>
      <c r="C208" s="2"/>
      <c r="D208" s="798" t="s">
        <v>540</v>
      </c>
      <c r="E208" s="798"/>
      <c r="F208" s="376"/>
      <c r="G208" s="376"/>
      <c r="H208" s="376"/>
      <c r="I208" s="376"/>
      <c r="J208" s="530"/>
      <c r="K208" s="530"/>
      <c r="L208" s="440">
        <f t="shared" si="115"/>
        <v>0</v>
      </c>
      <c r="M208" s="73"/>
      <c r="N208" s="1"/>
      <c r="O208" s="1"/>
      <c r="P208" s="1"/>
      <c r="Q208" s="79"/>
      <c r="R208" s="500"/>
      <c r="S208" s="489">
        <f t="shared" si="111"/>
        <v>0</v>
      </c>
      <c r="T208" s="414"/>
      <c r="U208" s="1"/>
      <c r="V208" s="79"/>
      <c r="W208" s="79"/>
      <c r="X208" s="79"/>
      <c r="Y208" s="44"/>
    </row>
    <row r="209" spans="1:25" ht="15.75" hidden="1" thickBot="1" x14ac:dyDescent="0.3">
      <c r="B209" s="54"/>
      <c r="C209" s="2"/>
      <c r="D209" s="801" t="s">
        <v>823</v>
      </c>
      <c r="E209" s="801"/>
      <c r="F209" s="373"/>
      <c r="G209" s="373"/>
      <c r="H209" s="373"/>
      <c r="I209" s="373"/>
      <c r="J209" s="527"/>
      <c r="K209" s="527"/>
      <c r="L209" s="437">
        <f t="shared" si="115"/>
        <v>0</v>
      </c>
      <c r="M209" s="73"/>
      <c r="N209" s="1"/>
      <c r="O209" s="1"/>
      <c r="P209" s="1"/>
      <c r="Q209" s="79"/>
      <c r="R209" s="500"/>
      <c r="S209" s="489">
        <f t="shared" si="111"/>
        <v>0</v>
      </c>
      <c r="T209" s="414"/>
      <c r="U209" s="1"/>
      <c r="V209" s="79"/>
      <c r="W209" s="79"/>
      <c r="X209" s="79"/>
      <c r="Y209" s="44"/>
    </row>
    <row r="210" spans="1:25" ht="15.75" hidden="1" thickBot="1" x14ac:dyDescent="0.3">
      <c r="B210" s="54"/>
      <c r="C210" s="2"/>
      <c r="D210" s="801" t="s">
        <v>374</v>
      </c>
      <c r="E210" s="801"/>
      <c r="F210" s="373"/>
      <c r="G210" s="373"/>
      <c r="H210" s="373"/>
      <c r="I210" s="373"/>
      <c r="J210" s="527"/>
      <c r="K210" s="527"/>
      <c r="L210" s="437">
        <f t="shared" si="115"/>
        <v>0</v>
      </c>
      <c r="M210" s="73"/>
      <c r="N210" s="1"/>
      <c r="O210" s="1"/>
      <c r="P210" s="1"/>
      <c r="Q210" s="79"/>
      <c r="R210" s="500"/>
      <c r="S210" s="489">
        <f t="shared" si="111"/>
        <v>0</v>
      </c>
      <c r="T210" s="414"/>
      <c r="U210" s="1"/>
      <c r="V210" s="79"/>
      <c r="W210" s="79"/>
      <c r="X210" s="79"/>
      <c r="Y210" s="44"/>
    </row>
    <row r="211" spans="1:25" ht="15.75" hidden="1" thickBot="1" x14ac:dyDescent="0.3">
      <c r="B211" s="54"/>
      <c r="C211" s="2"/>
      <c r="D211" s="801" t="s">
        <v>824</v>
      </c>
      <c r="E211" s="801"/>
      <c r="F211" s="373"/>
      <c r="G211" s="373"/>
      <c r="H211" s="373"/>
      <c r="I211" s="373"/>
      <c r="J211" s="527"/>
      <c r="K211" s="527"/>
      <c r="L211" s="437">
        <f t="shared" si="115"/>
        <v>0</v>
      </c>
      <c r="M211" s="73"/>
      <c r="N211" s="1"/>
      <c r="O211" s="1"/>
      <c r="P211" s="1"/>
      <c r="Q211" s="79"/>
      <c r="R211" s="500"/>
      <c r="S211" s="489">
        <f t="shared" si="111"/>
        <v>0</v>
      </c>
      <c r="T211" s="414"/>
      <c r="U211" s="1"/>
      <c r="V211" s="79"/>
      <c r="W211" s="79"/>
      <c r="X211" s="79"/>
      <c r="Y211" s="44"/>
    </row>
    <row r="212" spans="1:25" ht="15.75" hidden="1" thickBot="1" x14ac:dyDescent="0.3">
      <c r="B212" s="54"/>
      <c r="C212" s="2"/>
      <c r="D212" s="801" t="s">
        <v>566</v>
      </c>
      <c r="E212" s="801"/>
      <c r="F212" s="373"/>
      <c r="G212" s="373"/>
      <c r="H212" s="373"/>
      <c r="I212" s="373"/>
      <c r="J212" s="527"/>
      <c r="K212" s="527"/>
      <c r="L212" s="437">
        <f t="shared" si="115"/>
        <v>0</v>
      </c>
      <c r="M212" s="73"/>
      <c r="N212" s="1"/>
      <c r="O212" s="1"/>
      <c r="P212" s="1"/>
      <c r="Q212" s="79"/>
      <c r="R212" s="500"/>
      <c r="S212" s="489">
        <f t="shared" si="111"/>
        <v>0</v>
      </c>
      <c r="T212" s="414"/>
      <c r="U212" s="1"/>
      <c r="V212" s="79"/>
      <c r="W212" s="79"/>
      <c r="X212" s="79"/>
      <c r="Y212" s="44"/>
    </row>
    <row r="213" spans="1:25" s="18" customFormat="1" ht="15.75" hidden="1" thickBot="1" x14ac:dyDescent="0.3">
      <c r="A213" s="125" t="s">
        <v>278</v>
      </c>
      <c r="B213" s="90" t="s">
        <v>689</v>
      </c>
      <c r="C213" s="803" t="s">
        <v>279</v>
      </c>
      <c r="D213" s="804"/>
      <c r="E213" s="804"/>
      <c r="F213" s="366"/>
      <c r="G213" s="366"/>
      <c r="H213" s="366"/>
      <c r="I213" s="366"/>
      <c r="J213" s="520"/>
      <c r="K213" s="520"/>
      <c r="L213" s="428">
        <f t="shared" si="115"/>
        <v>0</v>
      </c>
      <c r="M213" s="92"/>
      <c r="N213" s="93"/>
      <c r="O213" s="93"/>
      <c r="P213" s="93"/>
      <c r="Q213" s="96"/>
      <c r="R213" s="498"/>
      <c r="S213" s="487">
        <f t="shared" si="111"/>
        <v>0</v>
      </c>
      <c r="T213" s="412"/>
      <c r="U213" s="93"/>
      <c r="V213" s="96"/>
      <c r="W213" s="96"/>
      <c r="X213" s="96"/>
      <c r="Y213" s="97"/>
    </row>
    <row r="214" spans="1:25" s="18" customFormat="1" ht="15.75" hidden="1" thickBot="1" x14ac:dyDescent="0.3">
      <c r="A214" s="125" t="s">
        <v>280</v>
      </c>
      <c r="B214" s="90" t="s">
        <v>690</v>
      </c>
      <c r="C214" s="803" t="s">
        <v>281</v>
      </c>
      <c r="D214" s="804"/>
      <c r="E214" s="804"/>
      <c r="F214" s="366"/>
      <c r="G214" s="366"/>
      <c r="H214" s="366"/>
      <c r="I214" s="366"/>
      <c r="J214" s="520"/>
      <c r="K214" s="520"/>
      <c r="L214" s="428">
        <f t="shared" si="115"/>
        <v>0</v>
      </c>
      <c r="M214" s="92"/>
      <c r="N214" s="93"/>
      <c r="O214" s="93"/>
      <c r="P214" s="93"/>
      <c r="Q214" s="96"/>
      <c r="R214" s="498"/>
      <c r="S214" s="487">
        <f t="shared" si="111"/>
        <v>0</v>
      </c>
      <c r="T214" s="412"/>
      <c r="U214" s="93"/>
      <c r="V214" s="96"/>
      <c r="W214" s="96"/>
      <c r="X214" s="96"/>
      <c r="Y214" s="97"/>
    </row>
    <row r="215" spans="1:25" s="18" customFormat="1" ht="15.75" hidden="1" thickBot="1" x14ac:dyDescent="0.3">
      <c r="A215" s="125" t="s">
        <v>282</v>
      </c>
      <c r="B215" s="90" t="s">
        <v>691</v>
      </c>
      <c r="C215" s="803" t="s">
        <v>283</v>
      </c>
      <c r="D215" s="804"/>
      <c r="E215" s="804"/>
      <c r="F215" s="366">
        <f t="shared" ref="F215:L215" si="116">F216+F217+F218+F219+F220+F221+F222+F223+F224+F225</f>
        <v>0</v>
      </c>
      <c r="G215" s="366">
        <f t="shared" si="116"/>
        <v>0</v>
      </c>
      <c r="H215" s="366">
        <f t="shared" si="116"/>
        <v>0</v>
      </c>
      <c r="I215" s="366">
        <f t="shared" si="116"/>
        <v>0</v>
      </c>
      <c r="J215" s="520">
        <f t="shared" ref="J215" si="117">J216+J217+J218+J219+J220+J221+J222+J223+J224+J225</f>
        <v>0</v>
      </c>
      <c r="K215" s="520">
        <f t="shared" si="116"/>
        <v>0</v>
      </c>
      <c r="L215" s="428">
        <f t="shared" si="116"/>
        <v>0</v>
      </c>
      <c r="M215" s="92">
        <f t="shared" ref="M215:Y215" si="118">M216+M217+M218+M219+M220+M221+M222+M223+M224+M225</f>
        <v>0</v>
      </c>
      <c r="N215" s="93">
        <f t="shared" si="118"/>
        <v>0</v>
      </c>
      <c r="O215" s="93">
        <f t="shared" si="118"/>
        <v>0</v>
      </c>
      <c r="P215" s="93">
        <f t="shared" si="118"/>
        <v>0</v>
      </c>
      <c r="Q215" s="96">
        <f t="shared" si="118"/>
        <v>0</v>
      </c>
      <c r="R215" s="498">
        <f t="shared" si="118"/>
        <v>0</v>
      </c>
      <c r="S215" s="487">
        <f t="shared" si="111"/>
        <v>0</v>
      </c>
      <c r="T215" s="412">
        <f t="shared" si="118"/>
        <v>0</v>
      </c>
      <c r="U215" s="93">
        <f t="shared" si="118"/>
        <v>0</v>
      </c>
      <c r="V215" s="96">
        <f t="shared" si="118"/>
        <v>0</v>
      </c>
      <c r="W215" s="96">
        <f t="shared" si="118"/>
        <v>0</v>
      </c>
      <c r="X215" s="96">
        <f t="shared" si="118"/>
        <v>0</v>
      </c>
      <c r="Y215" s="97">
        <f t="shared" si="118"/>
        <v>0</v>
      </c>
    </row>
    <row r="216" spans="1:25" ht="15.75" hidden="1" thickBot="1" x14ac:dyDescent="0.3">
      <c r="B216" s="54"/>
      <c r="C216" s="2"/>
      <c r="D216" s="801" t="s">
        <v>376</v>
      </c>
      <c r="E216" s="801"/>
      <c r="F216" s="373"/>
      <c r="G216" s="373"/>
      <c r="H216" s="373"/>
      <c r="I216" s="373"/>
      <c r="J216" s="527"/>
      <c r="K216" s="527"/>
      <c r="L216" s="437">
        <f t="shared" ref="L216:L225" si="119">SUM(M216:Y216)</f>
        <v>0</v>
      </c>
      <c r="M216" s="73"/>
      <c r="N216" s="1"/>
      <c r="O216" s="1"/>
      <c r="P216" s="1"/>
      <c r="Q216" s="79"/>
      <c r="R216" s="500"/>
      <c r="S216" s="489">
        <f t="shared" si="111"/>
        <v>0</v>
      </c>
      <c r="T216" s="414"/>
      <c r="U216" s="1"/>
      <c r="V216" s="79"/>
      <c r="W216" s="79"/>
      <c r="X216" s="79"/>
      <c r="Y216" s="44"/>
    </row>
    <row r="217" spans="1:25" ht="15.75" hidden="1" thickBot="1" x14ac:dyDescent="0.3">
      <c r="B217" s="54"/>
      <c r="C217" s="2"/>
      <c r="D217" s="801" t="s">
        <v>377</v>
      </c>
      <c r="E217" s="801"/>
      <c r="F217" s="373"/>
      <c r="G217" s="373"/>
      <c r="H217" s="373"/>
      <c r="I217" s="373"/>
      <c r="J217" s="527"/>
      <c r="K217" s="527"/>
      <c r="L217" s="437">
        <f t="shared" si="119"/>
        <v>0</v>
      </c>
      <c r="M217" s="73"/>
      <c r="N217" s="1"/>
      <c r="O217" s="1"/>
      <c r="P217" s="1"/>
      <c r="Q217" s="79"/>
      <c r="R217" s="500"/>
      <c r="S217" s="489">
        <f t="shared" si="111"/>
        <v>0</v>
      </c>
      <c r="T217" s="414"/>
      <c r="U217" s="1"/>
      <c r="V217" s="79"/>
      <c r="W217" s="79"/>
      <c r="X217" s="79"/>
      <c r="Y217" s="44"/>
    </row>
    <row r="218" spans="1:25" ht="15.75" hidden="1" thickBot="1" x14ac:dyDescent="0.3">
      <c r="B218" s="54"/>
      <c r="C218" s="2"/>
      <c r="D218" s="801" t="s">
        <v>378</v>
      </c>
      <c r="E218" s="801"/>
      <c r="F218" s="373"/>
      <c r="G218" s="373"/>
      <c r="H218" s="373"/>
      <c r="I218" s="373"/>
      <c r="J218" s="527"/>
      <c r="K218" s="527"/>
      <c r="L218" s="437">
        <f t="shared" si="119"/>
        <v>0</v>
      </c>
      <c r="M218" s="73"/>
      <c r="N218" s="1"/>
      <c r="O218" s="1"/>
      <c r="P218" s="1"/>
      <c r="Q218" s="79"/>
      <c r="R218" s="500"/>
      <c r="S218" s="489">
        <f t="shared" si="111"/>
        <v>0</v>
      </c>
      <c r="T218" s="414"/>
      <c r="U218" s="1"/>
      <c r="V218" s="79"/>
      <c r="W218" s="79"/>
      <c r="X218" s="79"/>
      <c r="Y218" s="44"/>
    </row>
    <row r="219" spans="1:25" ht="15.75" hidden="1" thickBot="1" x14ac:dyDescent="0.3">
      <c r="B219" s="54"/>
      <c r="C219" s="2"/>
      <c r="D219" s="801" t="s">
        <v>379</v>
      </c>
      <c r="E219" s="801"/>
      <c r="F219" s="373"/>
      <c r="G219" s="373"/>
      <c r="H219" s="373"/>
      <c r="I219" s="373"/>
      <c r="J219" s="527"/>
      <c r="K219" s="527"/>
      <c r="L219" s="437">
        <f t="shared" si="119"/>
        <v>0</v>
      </c>
      <c r="M219" s="73"/>
      <c r="N219" s="1"/>
      <c r="O219" s="1"/>
      <c r="P219" s="1"/>
      <c r="Q219" s="79"/>
      <c r="R219" s="500"/>
      <c r="S219" s="489">
        <f t="shared" si="111"/>
        <v>0</v>
      </c>
      <c r="T219" s="414"/>
      <c r="U219" s="1"/>
      <c r="V219" s="79"/>
      <c r="W219" s="79"/>
      <c r="X219" s="79"/>
      <c r="Y219" s="44"/>
    </row>
    <row r="220" spans="1:25" ht="15.75" hidden="1" thickBot="1" x14ac:dyDescent="0.3">
      <c r="B220" s="54"/>
      <c r="C220" s="2"/>
      <c r="D220" s="801" t="s">
        <v>380</v>
      </c>
      <c r="E220" s="801"/>
      <c r="F220" s="373"/>
      <c r="G220" s="373"/>
      <c r="H220" s="373"/>
      <c r="I220" s="373"/>
      <c r="J220" s="527"/>
      <c r="K220" s="527"/>
      <c r="L220" s="437">
        <f t="shared" si="119"/>
        <v>0</v>
      </c>
      <c r="M220" s="73"/>
      <c r="N220" s="1"/>
      <c r="O220" s="1"/>
      <c r="P220" s="1"/>
      <c r="Q220" s="79"/>
      <c r="R220" s="500"/>
      <c r="S220" s="489">
        <f t="shared" si="111"/>
        <v>0</v>
      </c>
      <c r="T220" s="414"/>
      <c r="U220" s="1"/>
      <c r="V220" s="79"/>
      <c r="W220" s="79"/>
      <c r="X220" s="79"/>
      <c r="Y220" s="44"/>
    </row>
    <row r="221" spans="1:25" ht="25.5" hidden="1" customHeight="1" x14ac:dyDescent="0.25">
      <c r="B221" s="54"/>
      <c r="C221" s="2"/>
      <c r="D221" s="798" t="s">
        <v>538</v>
      </c>
      <c r="E221" s="798"/>
      <c r="F221" s="376"/>
      <c r="G221" s="376"/>
      <c r="H221" s="376"/>
      <c r="I221" s="376"/>
      <c r="J221" s="530"/>
      <c r="K221" s="530"/>
      <c r="L221" s="440">
        <f t="shared" si="119"/>
        <v>0</v>
      </c>
      <c r="M221" s="73"/>
      <c r="N221" s="1"/>
      <c r="O221" s="1"/>
      <c r="P221" s="1"/>
      <c r="Q221" s="79"/>
      <c r="R221" s="500"/>
      <c r="S221" s="489">
        <f t="shared" si="111"/>
        <v>0</v>
      </c>
      <c r="T221" s="414"/>
      <c r="U221" s="1"/>
      <c r="V221" s="79"/>
      <c r="W221" s="79"/>
      <c r="X221" s="79"/>
      <c r="Y221" s="44"/>
    </row>
    <row r="222" spans="1:25" ht="25.5" hidden="1" customHeight="1" x14ac:dyDescent="0.25">
      <c r="B222" s="54"/>
      <c r="C222" s="2"/>
      <c r="D222" s="798" t="s">
        <v>541</v>
      </c>
      <c r="E222" s="798"/>
      <c r="F222" s="376"/>
      <c r="G222" s="376"/>
      <c r="H222" s="376"/>
      <c r="I222" s="376"/>
      <c r="J222" s="530"/>
      <c r="K222" s="530"/>
      <c r="L222" s="440">
        <f t="shared" si="119"/>
        <v>0</v>
      </c>
      <c r="M222" s="73"/>
      <c r="N222" s="1"/>
      <c r="O222" s="1"/>
      <c r="P222" s="1"/>
      <c r="Q222" s="79"/>
      <c r="R222" s="500"/>
      <c r="S222" s="489">
        <f t="shared" si="111"/>
        <v>0</v>
      </c>
      <c r="T222" s="414"/>
      <c r="U222" s="1"/>
      <c r="V222" s="79"/>
      <c r="W222" s="79"/>
      <c r="X222" s="79"/>
      <c r="Y222" s="44"/>
    </row>
    <row r="223" spans="1:25" ht="15.75" hidden="1" thickBot="1" x14ac:dyDescent="0.3">
      <c r="B223" s="54"/>
      <c r="C223" s="2"/>
      <c r="D223" s="801" t="s">
        <v>381</v>
      </c>
      <c r="E223" s="801"/>
      <c r="F223" s="373"/>
      <c r="G223" s="373"/>
      <c r="H223" s="373"/>
      <c r="I223" s="373"/>
      <c r="J223" s="527"/>
      <c r="K223" s="527"/>
      <c r="L223" s="437">
        <f t="shared" si="119"/>
        <v>0</v>
      </c>
      <c r="M223" s="73"/>
      <c r="N223" s="1"/>
      <c r="O223" s="1"/>
      <c r="P223" s="1"/>
      <c r="Q223" s="79"/>
      <c r="R223" s="500"/>
      <c r="S223" s="489">
        <f t="shared" si="111"/>
        <v>0</v>
      </c>
      <c r="T223" s="414"/>
      <c r="U223" s="1"/>
      <c r="V223" s="79"/>
      <c r="W223" s="79"/>
      <c r="X223" s="79"/>
      <c r="Y223" s="44"/>
    </row>
    <row r="224" spans="1:25" ht="15.75" hidden="1" thickBot="1" x14ac:dyDescent="0.3">
      <c r="B224" s="54"/>
      <c r="C224" s="2"/>
      <c r="D224" s="801" t="s">
        <v>382</v>
      </c>
      <c r="E224" s="801"/>
      <c r="F224" s="373"/>
      <c r="G224" s="373"/>
      <c r="H224" s="373"/>
      <c r="I224" s="373"/>
      <c r="J224" s="527"/>
      <c r="K224" s="527"/>
      <c r="L224" s="437">
        <f t="shared" si="119"/>
        <v>0</v>
      </c>
      <c r="M224" s="73"/>
      <c r="N224" s="1"/>
      <c r="O224" s="1"/>
      <c r="P224" s="1"/>
      <c r="Q224" s="79"/>
      <c r="R224" s="500"/>
      <c r="S224" s="489">
        <f t="shared" si="111"/>
        <v>0</v>
      </c>
      <c r="T224" s="414"/>
      <c r="U224" s="1"/>
      <c r="V224" s="79"/>
      <c r="W224" s="79"/>
      <c r="X224" s="79"/>
      <c r="Y224" s="44"/>
    </row>
    <row r="225" spans="1:25" ht="15.75" hidden="1" thickBot="1" x14ac:dyDescent="0.3">
      <c r="B225" s="56"/>
      <c r="C225" s="20"/>
      <c r="D225" s="806" t="s">
        <v>567</v>
      </c>
      <c r="E225" s="806"/>
      <c r="F225" s="384"/>
      <c r="G225" s="384"/>
      <c r="H225" s="384"/>
      <c r="I225" s="384"/>
      <c r="J225" s="538"/>
      <c r="K225" s="538"/>
      <c r="L225" s="448">
        <f t="shared" si="119"/>
        <v>0</v>
      </c>
      <c r="M225" s="73"/>
      <c r="N225" s="1"/>
      <c r="O225" s="1"/>
      <c r="P225" s="1"/>
      <c r="Q225" s="79"/>
      <c r="R225" s="500"/>
      <c r="S225" s="489">
        <f t="shared" si="111"/>
        <v>0</v>
      </c>
      <c r="T225" s="414"/>
      <c r="U225" s="1"/>
      <c r="V225" s="79"/>
      <c r="W225" s="79"/>
      <c r="X225" s="79"/>
      <c r="Y225" s="44"/>
    </row>
    <row r="226" spans="1:25" ht="15.75" thickBot="1" x14ac:dyDescent="0.3">
      <c r="B226" s="98" t="s">
        <v>284</v>
      </c>
      <c r="C226" s="807" t="s">
        <v>285</v>
      </c>
      <c r="D226" s="808"/>
      <c r="E226" s="808"/>
      <c r="F226" s="369">
        <f t="shared" ref="F226:L226" si="120">F227+F248+F254+F255</f>
        <v>0</v>
      </c>
      <c r="G226" s="369">
        <f t="shared" si="120"/>
        <v>0</v>
      </c>
      <c r="H226" s="369">
        <f t="shared" si="120"/>
        <v>0</v>
      </c>
      <c r="I226" s="369">
        <f t="shared" si="120"/>
        <v>0</v>
      </c>
      <c r="J226" s="523">
        <f t="shared" ref="J226" si="121">J227+J248+J254+J255</f>
        <v>0</v>
      </c>
      <c r="K226" s="523">
        <f t="shared" si="120"/>
        <v>0</v>
      </c>
      <c r="L226" s="431">
        <f t="shared" si="120"/>
        <v>0</v>
      </c>
      <c r="M226" s="84">
        <f t="shared" ref="M226:Y226" si="122">M227+M248+M254+M255</f>
        <v>0</v>
      </c>
      <c r="N226" s="85">
        <f t="shared" si="122"/>
        <v>0</v>
      </c>
      <c r="O226" s="85">
        <f t="shared" si="122"/>
        <v>0</v>
      </c>
      <c r="P226" s="85">
        <f t="shared" si="122"/>
        <v>0</v>
      </c>
      <c r="Q226" s="88">
        <f t="shared" si="122"/>
        <v>0</v>
      </c>
      <c r="R226" s="495">
        <f t="shared" si="122"/>
        <v>0</v>
      </c>
      <c r="S226" s="484">
        <f t="shared" si="111"/>
        <v>0</v>
      </c>
      <c r="T226" s="409">
        <f t="shared" si="122"/>
        <v>0</v>
      </c>
      <c r="U226" s="85">
        <f t="shared" si="122"/>
        <v>0</v>
      </c>
      <c r="V226" s="88">
        <f t="shared" si="122"/>
        <v>0</v>
      </c>
      <c r="W226" s="88">
        <f t="shared" si="122"/>
        <v>0</v>
      </c>
      <c r="X226" s="88">
        <f t="shared" si="122"/>
        <v>0</v>
      </c>
      <c r="Y226" s="89">
        <f t="shared" si="122"/>
        <v>0</v>
      </c>
    </row>
    <row r="227" spans="1:25" ht="15.75" hidden="1" thickBot="1" x14ac:dyDescent="0.3">
      <c r="B227" s="114" t="s">
        <v>692</v>
      </c>
      <c r="C227" s="834" t="s">
        <v>286</v>
      </c>
      <c r="D227" s="835"/>
      <c r="E227" s="835"/>
      <c r="F227" s="364">
        <f t="shared" ref="F227:L227" si="123">F228+F232+F239+F240+F241+F242+F243+F244+F245</f>
        <v>0</v>
      </c>
      <c r="G227" s="364">
        <f t="shared" si="123"/>
        <v>0</v>
      </c>
      <c r="H227" s="364">
        <f t="shared" si="123"/>
        <v>0</v>
      </c>
      <c r="I227" s="364">
        <f t="shared" si="123"/>
        <v>0</v>
      </c>
      <c r="J227" s="518">
        <f t="shared" ref="J227" si="124">J228+J232+J239+J240+J241+J242+J243+J244+J245</f>
        <v>0</v>
      </c>
      <c r="K227" s="518">
        <f t="shared" si="123"/>
        <v>0</v>
      </c>
      <c r="L227" s="426">
        <f t="shared" si="123"/>
        <v>0</v>
      </c>
      <c r="M227" s="116">
        <f t="shared" ref="M227:Y227" si="125">M228+M232+M239+M240+M241+M242+M243+M244+M245</f>
        <v>0</v>
      </c>
      <c r="N227" s="117">
        <f t="shared" si="125"/>
        <v>0</v>
      </c>
      <c r="O227" s="117">
        <f t="shared" si="125"/>
        <v>0</v>
      </c>
      <c r="P227" s="117">
        <f t="shared" si="125"/>
        <v>0</v>
      </c>
      <c r="Q227" s="120">
        <f t="shared" si="125"/>
        <v>0</v>
      </c>
      <c r="R227" s="496">
        <f t="shared" si="125"/>
        <v>0</v>
      </c>
      <c r="S227" s="485">
        <f t="shared" si="111"/>
        <v>0</v>
      </c>
      <c r="T227" s="410">
        <f t="shared" si="125"/>
        <v>0</v>
      </c>
      <c r="U227" s="117">
        <f t="shared" si="125"/>
        <v>0</v>
      </c>
      <c r="V227" s="120">
        <f t="shared" si="125"/>
        <v>0</v>
      </c>
      <c r="W227" s="120">
        <f t="shared" si="125"/>
        <v>0</v>
      </c>
      <c r="X227" s="120">
        <f t="shared" si="125"/>
        <v>0</v>
      </c>
      <c r="Y227" s="121">
        <f t="shared" si="125"/>
        <v>0</v>
      </c>
    </row>
    <row r="228" spans="1:25" s="18" customFormat="1" ht="15.75" hidden="1" thickBot="1" x14ac:dyDescent="0.3">
      <c r="A228" s="125"/>
      <c r="B228" s="52" t="s">
        <v>693</v>
      </c>
      <c r="C228" s="832" t="s">
        <v>287</v>
      </c>
      <c r="D228" s="833"/>
      <c r="E228" s="833"/>
      <c r="F228" s="367">
        <f t="shared" ref="F228:L228" si="126">F229+F230+F231</f>
        <v>0</v>
      </c>
      <c r="G228" s="367">
        <f t="shared" si="126"/>
        <v>0</v>
      </c>
      <c r="H228" s="367">
        <f t="shared" si="126"/>
        <v>0</v>
      </c>
      <c r="I228" s="367">
        <f t="shared" si="126"/>
        <v>0</v>
      </c>
      <c r="J228" s="521">
        <f t="shared" ref="J228" si="127">J229+J230+J231</f>
        <v>0</v>
      </c>
      <c r="K228" s="521">
        <f t="shared" si="126"/>
        <v>0</v>
      </c>
      <c r="L228" s="429">
        <f t="shared" si="126"/>
        <v>0</v>
      </c>
      <c r="M228" s="75">
        <f t="shared" ref="M228:Y228" si="128">M229+M230+M231</f>
        <v>0</v>
      </c>
      <c r="N228" s="13">
        <f t="shared" si="128"/>
        <v>0</v>
      </c>
      <c r="O228" s="13">
        <f t="shared" si="128"/>
        <v>0</v>
      </c>
      <c r="P228" s="13">
        <f t="shared" si="128"/>
        <v>0</v>
      </c>
      <c r="Q228" s="80">
        <f t="shared" si="128"/>
        <v>0</v>
      </c>
      <c r="R228" s="499">
        <f t="shared" si="128"/>
        <v>0</v>
      </c>
      <c r="S228" s="488">
        <f t="shared" si="111"/>
        <v>0</v>
      </c>
      <c r="T228" s="413">
        <f t="shared" si="128"/>
        <v>0</v>
      </c>
      <c r="U228" s="13">
        <f t="shared" si="128"/>
        <v>0</v>
      </c>
      <c r="V228" s="80">
        <f t="shared" si="128"/>
        <v>0</v>
      </c>
      <c r="W228" s="80">
        <f t="shared" si="128"/>
        <v>0</v>
      </c>
      <c r="X228" s="80">
        <f t="shared" si="128"/>
        <v>0</v>
      </c>
      <c r="Y228" s="45">
        <f t="shared" si="128"/>
        <v>0</v>
      </c>
    </row>
    <row r="229" spans="1:25" s="189" customFormat="1" ht="15.75" hidden="1" thickBot="1" x14ac:dyDescent="0.3">
      <c r="A229" s="125" t="s">
        <v>288</v>
      </c>
      <c r="B229" s="169" t="s">
        <v>694</v>
      </c>
      <c r="C229" s="213"/>
      <c r="D229" s="836" t="s">
        <v>706</v>
      </c>
      <c r="E229" s="836"/>
      <c r="F229" s="385"/>
      <c r="G229" s="385"/>
      <c r="H229" s="385"/>
      <c r="I229" s="385"/>
      <c r="J229" s="539"/>
      <c r="K229" s="539"/>
      <c r="L229" s="435">
        <f>SUM(M229:Y229)</f>
        <v>0</v>
      </c>
      <c r="M229" s="179"/>
      <c r="N229" s="173"/>
      <c r="O229" s="173"/>
      <c r="P229" s="173"/>
      <c r="Q229" s="174"/>
      <c r="R229" s="497"/>
      <c r="S229" s="486">
        <f t="shared" si="111"/>
        <v>0</v>
      </c>
      <c r="T229" s="411"/>
      <c r="U229" s="173"/>
      <c r="V229" s="174"/>
      <c r="W229" s="174"/>
      <c r="X229" s="174"/>
      <c r="Y229" s="175"/>
    </row>
    <row r="230" spans="1:25" s="189" customFormat="1" ht="15.75" hidden="1" thickBot="1" x14ac:dyDescent="0.3">
      <c r="A230" s="125" t="s">
        <v>289</v>
      </c>
      <c r="B230" s="169" t="s">
        <v>695</v>
      </c>
      <c r="C230" s="178"/>
      <c r="D230" s="814" t="s">
        <v>707</v>
      </c>
      <c r="E230" s="814"/>
      <c r="F230" s="365"/>
      <c r="G230" s="365"/>
      <c r="H230" s="365"/>
      <c r="I230" s="365"/>
      <c r="J230" s="519"/>
      <c r="K230" s="519"/>
      <c r="L230" s="427">
        <f>SUM(M230:Y230)</f>
        <v>0</v>
      </c>
      <c r="M230" s="179"/>
      <c r="N230" s="173"/>
      <c r="O230" s="173"/>
      <c r="P230" s="173"/>
      <c r="Q230" s="174"/>
      <c r="R230" s="497"/>
      <c r="S230" s="486">
        <f t="shared" si="111"/>
        <v>0</v>
      </c>
      <c r="T230" s="411"/>
      <c r="U230" s="173"/>
      <c r="V230" s="174"/>
      <c r="W230" s="174"/>
      <c r="X230" s="174"/>
      <c r="Y230" s="175"/>
    </row>
    <row r="231" spans="1:25" s="189" customFormat="1" ht="15.75" hidden="1" thickBot="1" x14ac:dyDescent="0.3">
      <c r="A231" s="125" t="s">
        <v>290</v>
      </c>
      <c r="B231" s="169" t="s">
        <v>696</v>
      </c>
      <c r="C231" s="178"/>
      <c r="D231" s="814" t="s">
        <v>708</v>
      </c>
      <c r="E231" s="814"/>
      <c r="F231" s="365"/>
      <c r="G231" s="365"/>
      <c r="H231" s="365"/>
      <c r="I231" s="365"/>
      <c r="J231" s="519"/>
      <c r="K231" s="519"/>
      <c r="L231" s="427">
        <f>SUM(M231:Y231)</f>
        <v>0</v>
      </c>
      <c r="M231" s="179"/>
      <c r="N231" s="173"/>
      <c r="O231" s="173"/>
      <c r="P231" s="173"/>
      <c r="Q231" s="174"/>
      <c r="R231" s="497"/>
      <c r="S231" s="486">
        <f t="shared" si="111"/>
        <v>0</v>
      </c>
      <c r="T231" s="411"/>
      <c r="U231" s="173"/>
      <c r="V231" s="174"/>
      <c r="W231" s="174"/>
      <c r="X231" s="174"/>
      <c r="Y231" s="175"/>
    </row>
    <row r="232" spans="1:25" s="18" customFormat="1" ht="15.75" hidden="1" thickBot="1" x14ac:dyDescent="0.3">
      <c r="A232" s="125"/>
      <c r="B232" s="52" t="s">
        <v>697</v>
      </c>
      <c r="C232" s="832" t="s">
        <v>291</v>
      </c>
      <c r="D232" s="833"/>
      <c r="E232" s="833"/>
      <c r="F232" s="367">
        <f t="shared" ref="F232:L232" si="129">F233+F234+F235+F236+F237+F238</f>
        <v>0</v>
      </c>
      <c r="G232" s="367">
        <f t="shared" si="129"/>
        <v>0</v>
      </c>
      <c r="H232" s="367">
        <f t="shared" si="129"/>
        <v>0</v>
      </c>
      <c r="I232" s="367">
        <f t="shared" si="129"/>
        <v>0</v>
      </c>
      <c r="J232" s="521">
        <f t="shared" ref="J232" si="130">J233+J234+J235+J236+J237+J238</f>
        <v>0</v>
      </c>
      <c r="K232" s="521">
        <f t="shared" si="129"/>
        <v>0</v>
      </c>
      <c r="L232" s="429">
        <f t="shared" si="129"/>
        <v>0</v>
      </c>
      <c r="M232" s="75">
        <f t="shared" ref="M232:Y232" si="131">M233+M234+M235+M236+M237+M238</f>
        <v>0</v>
      </c>
      <c r="N232" s="13">
        <f t="shared" si="131"/>
        <v>0</v>
      </c>
      <c r="O232" s="13">
        <f t="shared" si="131"/>
        <v>0</v>
      </c>
      <c r="P232" s="13">
        <f t="shared" si="131"/>
        <v>0</v>
      </c>
      <c r="Q232" s="80">
        <f t="shared" si="131"/>
        <v>0</v>
      </c>
      <c r="R232" s="499">
        <f t="shared" si="131"/>
        <v>0</v>
      </c>
      <c r="S232" s="488">
        <f t="shared" si="111"/>
        <v>0</v>
      </c>
      <c r="T232" s="413">
        <f t="shared" si="131"/>
        <v>0</v>
      </c>
      <c r="U232" s="13">
        <f t="shared" si="131"/>
        <v>0</v>
      </c>
      <c r="V232" s="80">
        <f t="shared" si="131"/>
        <v>0</v>
      </c>
      <c r="W232" s="80">
        <f t="shared" si="131"/>
        <v>0</v>
      </c>
      <c r="X232" s="80">
        <f t="shared" si="131"/>
        <v>0</v>
      </c>
      <c r="Y232" s="45">
        <f t="shared" si="131"/>
        <v>0</v>
      </c>
    </row>
    <row r="233" spans="1:25" s="189" customFormat="1" ht="15.75" hidden="1" thickBot="1" x14ac:dyDescent="0.3">
      <c r="A233" s="125" t="s">
        <v>292</v>
      </c>
      <c r="B233" s="169" t="s">
        <v>698</v>
      </c>
      <c r="C233" s="178"/>
      <c r="D233" s="814" t="s">
        <v>383</v>
      </c>
      <c r="E233" s="814"/>
      <c r="F233" s="365"/>
      <c r="G233" s="365"/>
      <c r="H233" s="365"/>
      <c r="I233" s="365"/>
      <c r="J233" s="519"/>
      <c r="K233" s="519"/>
      <c r="L233" s="427">
        <f t="shared" ref="L233:L244" si="132">SUM(M233:Y233)</f>
        <v>0</v>
      </c>
      <c r="M233" s="179"/>
      <c r="N233" s="173"/>
      <c r="O233" s="173"/>
      <c r="P233" s="173"/>
      <c r="Q233" s="174"/>
      <c r="R233" s="497"/>
      <c r="S233" s="486">
        <f t="shared" si="111"/>
        <v>0</v>
      </c>
      <c r="T233" s="411"/>
      <c r="U233" s="173"/>
      <c r="V233" s="174"/>
      <c r="W233" s="174"/>
      <c r="X233" s="174"/>
      <c r="Y233" s="175"/>
    </row>
    <row r="234" spans="1:25" s="189" customFormat="1" ht="15.75" hidden="1" thickBot="1" x14ac:dyDescent="0.3">
      <c r="A234" s="125" t="s">
        <v>293</v>
      </c>
      <c r="B234" s="169" t="s">
        <v>699</v>
      </c>
      <c r="C234" s="178"/>
      <c r="D234" s="814" t="s">
        <v>384</v>
      </c>
      <c r="E234" s="814"/>
      <c r="F234" s="365"/>
      <c r="G234" s="365"/>
      <c r="H234" s="365"/>
      <c r="I234" s="365"/>
      <c r="J234" s="519"/>
      <c r="K234" s="519"/>
      <c r="L234" s="427">
        <f t="shared" si="132"/>
        <v>0</v>
      </c>
      <c r="M234" s="179"/>
      <c r="N234" s="173"/>
      <c r="O234" s="173"/>
      <c r="P234" s="173"/>
      <c r="Q234" s="174"/>
      <c r="R234" s="497"/>
      <c r="S234" s="486">
        <f t="shared" si="111"/>
        <v>0</v>
      </c>
      <c r="T234" s="411"/>
      <c r="U234" s="173"/>
      <c r="V234" s="174"/>
      <c r="W234" s="174"/>
      <c r="X234" s="174"/>
      <c r="Y234" s="175"/>
    </row>
    <row r="235" spans="1:25" s="189" customFormat="1" ht="15.75" hidden="1" thickBot="1" x14ac:dyDescent="0.3">
      <c r="A235" s="125" t="s">
        <v>872</v>
      </c>
      <c r="B235" s="169" t="s">
        <v>873</v>
      </c>
      <c r="C235" s="178"/>
      <c r="D235" s="814" t="s">
        <v>874</v>
      </c>
      <c r="E235" s="814"/>
      <c r="F235" s="365"/>
      <c r="G235" s="365"/>
      <c r="H235" s="365"/>
      <c r="I235" s="365"/>
      <c r="J235" s="519"/>
      <c r="K235" s="519"/>
      <c r="L235" s="427">
        <f t="shared" si="132"/>
        <v>0</v>
      </c>
      <c r="M235" s="179"/>
      <c r="N235" s="173"/>
      <c r="O235" s="173"/>
      <c r="P235" s="173"/>
      <c r="Q235" s="174"/>
      <c r="R235" s="497"/>
      <c r="S235" s="486">
        <f t="shared" si="111"/>
        <v>0</v>
      </c>
      <c r="T235" s="411"/>
      <c r="U235" s="173"/>
      <c r="V235" s="174"/>
      <c r="W235" s="174"/>
      <c r="X235" s="174"/>
      <c r="Y235" s="175"/>
    </row>
    <row r="236" spans="1:25" s="189" customFormat="1" ht="15.75" hidden="1" thickBot="1" x14ac:dyDescent="0.3">
      <c r="A236" s="125" t="s">
        <v>294</v>
      </c>
      <c r="B236" s="169" t="s">
        <v>700</v>
      </c>
      <c r="C236" s="178"/>
      <c r="D236" s="814" t="s">
        <v>295</v>
      </c>
      <c r="E236" s="814"/>
      <c r="F236" s="365"/>
      <c r="G236" s="365"/>
      <c r="H236" s="365"/>
      <c r="I236" s="365"/>
      <c r="J236" s="519"/>
      <c r="K236" s="519"/>
      <c r="L236" s="427">
        <f t="shared" si="132"/>
        <v>0</v>
      </c>
      <c r="M236" s="179"/>
      <c r="N236" s="173"/>
      <c r="O236" s="173"/>
      <c r="P236" s="173"/>
      <c r="Q236" s="174"/>
      <c r="R236" s="497"/>
      <c r="S236" s="486">
        <f t="shared" si="111"/>
        <v>0</v>
      </c>
      <c r="T236" s="411"/>
      <c r="U236" s="173"/>
      <c r="V236" s="174"/>
      <c r="W236" s="174"/>
      <c r="X236" s="174"/>
      <c r="Y236" s="175"/>
    </row>
    <row r="237" spans="1:25" s="189" customFormat="1" ht="15.75" hidden="1" thickBot="1" x14ac:dyDescent="0.3">
      <c r="A237" s="125" t="s">
        <v>296</v>
      </c>
      <c r="B237" s="169" t="s">
        <v>701</v>
      </c>
      <c r="C237" s="178"/>
      <c r="D237" s="814" t="s">
        <v>297</v>
      </c>
      <c r="E237" s="814"/>
      <c r="F237" s="365"/>
      <c r="G237" s="365"/>
      <c r="H237" s="365"/>
      <c r="I237" s="365"/>
      <c r="J237" s="519"/>
      <c r="K237" s="519"/>
      <c r="L237" s="427">
        <f t="shared" si="132"/>
        <v>0</v>
      </c>
      <c r="M237" s="179"/>
      <c r="N237" s="173"/>
      <c r="O237" s="173"/>
      <c r="P237" s="173"/>
      <c r="Q237" s="174"/>
      <c r="R237" s="497"/>
      <c r="S237" s="486">
        <f t="shared" si="111"/>
        <v>0</v>
      </c>
      <c r="T237" s="411"/>
      <c r="U237" s="173"/>
      <c r="V237" s="174"/>
      <c r="W237" s="174"/>
      <c r="X237" s="174"/>
      <c r="Y237" s="175"/>
    </row>
    <row r="238" spans="1:25" s="189" customFormat="1" ht="15.75" hidden="1" thickBot="1" x14ac:dyDescent="0.3">
      <c r="A238" s="125" t="s">
        <v>875</v>
      </c>
      <c r="B238" s="169" t="s">
        <v>876</v>
      </c>
      <c r="C238" s="178"/>
      <c r="D238" s="814" t="s">
        <v>877</v>
      </c>
      <c r="E238" s="814"/>
      <c r="F238" s="365"/>
      <c r="G238" s="365"/>
      <c r="H238" s="365"/>
      <c r="I238" s="365"/>
      <c r="J238" s="519"/>
      <c r="K238" s="519"/>
      <c r="L238" s="427">
        <f t="shared" si="132"/>
        <v>0</v>
      </c>
      <c r="M238" s="179"/>
      <c r="N238" s="173"/>
      <c r="O238" s="173"/>
      <c r="P238" s="173"/>
      <c r="Q238" s="174"/>
      <c r="R238" s="497"/>
      <c r="S238" s="486">
        <f t="shared" si="111"/>
        <v>0</v>
      </c>
      <c r="T238" s="411"/>
      <c r="U238" s="173"/>
      <c r="V238" s="174"/>
      <c r="W238" s="174"/>
      <c r="X238" s="174"/>
      <c r="Y238" s="175"/>
    </row>
    <row r="239" spans="1:25" s="41" customFormat="1" ht="15.75" hidden="1" thickBot="1" x14ac:dyDescent="0.3">
      <c r="A239" s="125" t="s">
        <v>878</v>
      </c>
      <c r="B239" s="52" t="s">
        <v>879</v>
      </c>
      <c r="C239" s="832" t="s">
        <v>880</v>
      </c>
      <c r="D239" s="833"/>
      <c r="E239" s="833"/>
      <c r="F239" s="367"/>
      <c r="G239" s="367"/>
      <c r="H239" s="367"/>
      <c r="I239" s="367"/>
      <c r="J239" s="521"/>
      <c r="K239" s="521"/>
      <c r="L239" s="429">
        <f t="shared" si="132"/>
        <v>0</v>
      </c>
      <c r="M239" s="75"/>
      <c r="N239" s="13"/>
      <c r="O239" s="13"/>
      <c r="P239" s="13"/>
      <c r="Q239" s="80"/>
      <c r="R239" s="499"/>
      <c r="S239" s="488">
        <f t="shared" si="111"/>
        <v>0</v>
      </c>
      <c r="T239" s="413"/>
      <c r="U239" s="13"/>
      <c r="V239" s="80"/>
      <c r="W239" s="80"/>
      <c r="X239" s="80"/>
      <c r="Y239" s="45"/>
    </row>
    <row r="240" spans="1:25" s="41" customFormat="1" ht="15.75" hidden="1" thickBot="1" x14ac:dyDescent="0.3">
      <c r="A240" s="125" t="s">
        <v>298</v>
      </c>
      <c r="B240" s="52" t="s">
        <v>702</v>
      </c>
      <c r="C240" s="832" t="s">
        <v>299</v>
      </c>
      <c r="D240" s="833"/>
      <c r="E240" s="833"/>
      <c r="F240" s="367"/>
      <c r="G240" s="367"/>
      <c r="H240" s="367"/>
      <c r="I240" s="367"/>
      <c r="J240" s="521"/>
      <c r="K240" s="521"/>
      <c r="L240" s="429">
        <f t="shared" si="132"/>
        <v>0</v>
      </c>
      <c r="M240" s="75"/>
      <c r="N240" s="13"/>
      <c r="O240" s="13"/>
      <c r="P240" s="13"/>
      <c r="Q240" s="80"/>
      <c r="R240" s="499"/>
      <c r="S240" s="488">
        <f t="shared" si="111"/>
        <v>0</v>
      </c>
      <c r="T240" s="413"/>
      <c r="U240" s="13"/>
      <c r="V240" s="80"/>
      <c r="W240" s="80"/>
      <c r="X240" s="80"/>
      <c r="Y240" s="45"/>
    </row>
    <row r="241" spans="1:25" s="41" customFormat="1" ht="15.75" hidden="1" thickBot="1" x14ac:dyDescent="0.3">
      <c r="A241" s="125" t="s">
        <v>300</v>
      </c>
      <c r="B241" s="52" t="s">
        <v>703</v>
      </c>
      <c r="C241" s="832" t="s">
        <v>881</v>
      </c>
      <c r="D241" s="833"/>
      <c r="E241" s="833"/>
      <c r="F241" s="367"/>
      <c r="G241" s="367"/>
      <c r="H241" s="367"/>
      <c r="I241" s="367"/>
      <c r="J241" s="521"/>
      <c r="K241" s="521"/>
      <c r="L241" s="429">
        <f t="shared" si="132"/>
        <v>0</v>
      </c>
      <c r="M241" s="75"/>
      <c r="N241" s="13"/>
      <c r="O241" s="13"/>
      <c r="P241" s="13"/>
      <c r="Q241" s="80"/>
      <c r="R241" s="499"/>
      <c r="S241" s="488">
        <f t="shared" si="111"/>
        <v>0</v>
      </c>
      <c r="T241" s="413"/>
      <c r="U241" s="13"/>
      <c r="V241" s="80"/>
      <c r="W241" s="80"/>
      <c r="X241" s="80"/>
      <c r="Y241" s="45"/>
    </row>
    <row r="242" spans="1:25" s="41" customFormat="1" ht="15.75" hidden="1" thickBot="1" x14ac:dyDescent="0.3">
      <c r="A242" s="125" t="s">
        <v>301</v>
      </c>
      <c r="B242" s="52" t="s">
        <v>704</v>
      </c>
      <c r="C242" s="832" t="s">
        <v>882</v>
      </c>
      <c r="D242" s="833"/>
      <c r="E242" s="833"/>
      <c r="F242" s="367"/>
      <c r="G242" s="367"/>
      <c r="H242" s="367"/>
      <c r="I242" s="367"/>
      <c r="J242" s="521"/>
      <c r="K242" s="521"/>
      <c r="L242" s="429">
        <f t="shared" si="132"/>
        <v>0</v>
      </c>
      <c r="M242" s="75"/>
      <c r="N242" s="13"/>
      <c r="O242" s="13"/>
      <c r="P242" s="13"/>
      <c r="Q242" s="80"/>
      <c r="R242" s="499"/>
      <c r="S242" s="488">
        <f t="shared" si="111"/>
        <v>0</v>
      </c>
      <c r="T242" s="413"/>
      <c r="U242" s="13"/>
      <c r="V242" s="80"/>
      <c r="W242" s="80"/>
      <c r="X242" s="80"/>
      <c r="Y242" s="45"/>
    </row>
    <row r="243" spans="1:25" s="41" customFormat="1" ht="15.75" hidden="1" thickBot="1" x14ac:dyDescent="0.3">
      <c r="A243" s="125" t="s">
        <v>302</v>
      </c>
      <c r="B243" s="52" t="s">
        <v>705</v>
      </c>
      <c r="C243" s="832" t="s">
        <v>303</v>
      </c>
      <c r="D243" s="833"/>
      <c r="E243" s="833"/>
      <c r="F243" s="367"/>
      <c r="G243" s="367"/>
      <c r="H243" s="367"/>
      <c r="I243" s="367"/>
      <c r="J243" s="521"/>
      <c r="K243" s="521"/>
      <c r="L243" s="429">
        <f t="shared" si="132"/>
        <v>0</v>
      </c>
      <c r="M243" s="75"/>
      <c r="N243" s="13"/>
      <c r="O243" s="13"/>
      <c r="P243" s="13"/>
      <c r="Q243" s="80"/>
      <c r="R243" s="499"/>
      <c r="S243" s="488">
        <f t="shared" si="111"/>
        <v>0</v>
      </c>
      <c r="T243" s="413"/>
      <c r="U243" s="13"/>
      <c r="V243" s="80"/>
      <c r="W243" s="80"/>
      <c r="X243" s="80"/>
      <c r="Y243" s="45"/>
    </row>
    <row r="244" spans="1:25" s="41" customFormat="1" ht="15.75" hidden="1" thickBot="1" x14ac:dyDescent="0.3">
      <c r="A244" s="125" t="s">
        <v>883</v>
      </c>
      <c r="B244" s="52" t="s">
        <v>884</v>
      </c>
      <c r="C244" s="832" t="s">
        <v>886</v>
      </c>
      <c r="D244" s="833"/>
      <c r="E244" s="833"/>
      <c r="F244" s="367"/>
      <c r="G244" s="367"/>
      <c r="H244" s="367"/>
      <c r="I244" s="367"/>
      <c r="J244" s="521"/>
      <c r="K244" s="521"/>
      <c r="L244" s="429">
        <f t="shared" si="132"/>
        <v>0</v>
      </c>
      <c r="M244" s="75"/>
      <c r="N244" s="13"/>
      <c r="O244" s="13"/>
      <c r="P244" s="13"/>
      <c r="Q244" s="80"/>
      <c r="R244" s="499"/>
      <c r="S244" s="488">
        <f t="shared" si="111"/>
        <v>0</v>
      </c>
      <c r="T244" s="413"/>
      <c r="U244" s="13"/>
      <c r="V244" s="80"/>
      <c r="W244" s="80"/>
      <c r="X244" s="80"/>
      <c r="Y244" s="45"/>
    </row>
    <row r="245" spans="1:25" s="41" customFormat="1" ht="15.75" hidden="1" thickBot="1" x14ac:dyDescent="0.3">
      <c r="A245" s="125"/>
      <c r="B245" s="52" t="s">
        <v>885</v>
      </c>
      <c r="C245" s="832" t="s">
        <v>887</v>
      </c>
      <c r="D245" s="833"/>
      <c r="E245" s="833"/>
      <c r="F245" s="367">
        <f t="shared" ref="F245:L245" si="133">F246+F247</f>
        <v>0</v>
      </c>
      <c r="G245" s="367">
        <f t="shared" si="133"/>
        <v>0</v>
      </c>
      <c r="H245" s="367">
        <f t="shared" si="133"/>
        <v>0</v>
      </c>
      <c r="I245" s="367">
        <f t="shared" si="133"/>
        <v>0</v>
      </c>
      <c r="J245" s="521">
        <f t="shared" ref="J245" si="134">J246+J247</f>
        <v>0</v>
      </c>
      <c r="K245" s="521">
        <f t="shared" si="133"/>
        <v>0</v>
      </c>
      <c r="L245" s="429">
        <f t="shared" si="133"/>
        <v>0</v>
      </c>
      <c r="M245" s="75">
        <f t="shared" ref="M245:Y245" si="135">M246+M247</f>
        <v>0</v>
      </c>
      <c r="N245" s="13">
        <f t="shared" si="135"/>
        <v>0</v>
      </c>
      <c r="O245" s="13">
        <f t="shared" si="135"/>
        <v>0</v>
      </c>
      <c r="P245" s="13">
        <f t="shared" si="135"/>
        <v>0</v>
      </c>
      <c r="Q245" s="80">
        <f t="shared" si="135"/>
        <v>0</v>
      </c>
      <c r="R245" s="499">
        <f t="shared" si="135"/>
        <v>0</v>
      </c>
      <c r="S245" s="488">
        <f t="shared" si="111"/>
        <v>0</v>
      </c>
      <c r="T245" s="413">
        <f t="shared" si="135"/>
        <v>0</v>
      </c>
      <c r="U245" s="13">
        <f t="shared" si="135"/>
        <v>0</v>
      </c>
      <c r="V245" s="80">
        <f t="shared" si="135"/>
        <v>0</v>
      </c>
      <c r="W245" s="80">
        <f t="shared" si="135"/>
        <v>0</v>
      </c>
      <c r="X245" s="80">
        <f t="shared" si="135"/>
        <v>0</v>
      </c>
      <c r="Y245" s="45">
        <f t="shared" si="135"/>
        <v>0</v>
      </c>
    </row>
    <row r="246" spans="1:25" s="189" customFormat="1" ht="15.75" hidden="1" thickBot="1" x14ac:dyDescent="0.3">
      <c r="A246" s="125" t="s">
        <v>889</v>
      </c>
      <c r="B246" s="169" t="s">
        <v>888</v>
      </c>
      <c r="C246" s="178"/>
      <c r="D246" s="814" t="s">
        <v>892</v>
      </c>
      <c r="E246" s="814"/>
      <c r="F246" s="365"/>
      <c r="G246" s="365"/>
      <c r="H246" s="365"/>
      <c r="I246" s="365"/>
      <c r="J246" s="519"/>
      <c r="K246" s="519"/>
      <c r="L246" s="427">
        <f>SUM(M246:Y246)</f>
        <v>0</v>
      </c>
      <c r="M246" s="179"/>
      <c r="N246" s="173"/>
      <c r="O246" s="173"/>
      <c r="P246" s="173"/>
      <c r="Q246" s="174"/>
      <c r="R246" s="497"/>
      <c r="S246" s="486">
        <f t="shared" si="111"/>
        <v>0</v>
      </c>
      <c r="T246" s="411"/>
      <c r="U246" s="173"/>
      <c r="V246" s="174"/>
      <c r="W246" s="174"/>
      <c r="X246" s="174"/>
      <c r="Y246" s="175"/>
    </row>
    <row r="247" spans="1:25" s="189" customFormat="1" ht="15.75" hidden="1" thickBot="1" x14ac:dyDescent="0.3">
      <c r="A247" s="125" t="s">
        <v>890</v>
      </c>
      <c r="B247" s="169" t="s">
        <v>891</v>
      </c>
      <c r="C247" s="178"/>
      <c r="D247" s="814" t="s">
        <v>893</v>
      </c>
      <c r="E247" s="814"/>
      <c r="F247" s="365"/>
      <c r="G247" s="365"/>
      <c r="H247" s="365"/>
      <c r="I247" s="365"/>
      <c r="J247" s="519"/>
      <c r="K247" s="519"/>
      <c r="L247" s="427">
        <f>SUM(M247:Y247)</f>
        <v>0</v>
      </c>
      <c r="M247" s="179"/>
      <c r="N247" s="173"/>
      <c r="O247" s="173"/>
      <c r="P247" s="173"/>
      <c r="Q247" s="174"/>
      <c r="R247" s="497"/>
      <c r="S247" s="486">
        <f t="shared" si="111"/>
        <v>0</v>
      </c>
      <c r="T247" s="411"/>
      <c r="U247" s="173"/>
      <c r="V247" s="174"/>
      <c r="W247" s="174"/>
      <c r="X247" s="174"/>
      <c r="Y247" s="175"/>
    </row>
    <row r="248" spans="1:25" ht="15.75" hidden="1" thickBot="1" x14ac:dyDescent="0.3">
      <c r="B248" s="90" t="s">
        <v>709</v>
      </c>
      <c r="C248" s="803" t="s">
        <v>304</v>
      </c>
      <c r="D248" s="804"/>
      <c r="E248" s="804"/>
      <c r="F248" s="366">
        <f t="shared" ref="F248:L248" si="136">F249+F250+F251+F252+F253</f>
        <v>0</v>
      </c>
      <c r="G248" s="366">
        <f t="shared" si="136"/>
        <v>0</v>
      </c>
      <c r="H248" s="366">
        <f t="shared" si="136"/>
        <v>0</v>
      </c>
      <c r="I248" s="366">
        <f t="shared" si="136"/>
        <v>0</v>
      </c>
      <c r="J248" s="520">
        <f t="shared" ref="J248" si="137">J249+J250+J251+J252+J253</f>
        <v>0</v>
      </c>
      <c r="K248" s="520">
        <f t="shared" si="136"/>
        <v>0</v>
      </c>
      <c r="L248" s="428">
        <f t="shared" si="136"/>
        <v>0</v>
      </c>
      <c r="M248" s="92">
        <f t="shared" ref="M248:Y248" si="138">M249+M250+M251+M252+M253</f>
        <v>0</v>
      </c>
      <c r="N248" s="93">
        <f t="shared" si="138"/>
        <v>0</v>
      </c>
      <c r="O248" s="93">
        <f t="shared" si="138"/>
        <v>0</v>
      </c>
      <c r="P248" s="93">
        <f t="shared" si="138"/>
        <v>0</v>
      </c>
      <c r="Q248" s="96">
        <f t="shared" si="138"/>
        <v>0</v>
      </c>
      <c r="R248" s="498">
        <f t="shared" si="138"/>
        <v>0</v>
      </c>
      <c r="S248" s="487">
        <f t="shared" si="111"/>
        <v>0</v>
      </c>
      <c r="T248" s="412">
        <f t="shared" si="138"/>
        <v>0</v>
      </c>
      <c r="U248" s="93">
        <f t="shared" si="138"/>
        <v>0</v>
      </c>
      <c r="V248" s="96">
        <f t="shared" si="138"/>
        <v>0</v>
      </c>
      <c r="W248" s="96">
        <f t="shared" si="138"/>
        <v>0</v>
      </c>
      <c r="X248" s="96">
        <f t="shared" si="138"/>
        <v>0</v>
      </c>
      <c r="Y248" s="97">
        <f t="shared" si="138"/>
        <v>0</v>
      </c>
    </row>
    <row r="249" spans="1:25" s="41" customFormat="1" ht="15.75" hidden="1" thickBot="1" x14ac:dyDescent="0.3">
      <c r="A249" s="125" t="s">
        <v>305</v>
      </c>
      <c r="B249" s="176" t="s">
        <v>710</v>
      </c>
      <c r="C249" s="837" t="s">
        <v>385</v>
      </c>
      <c r="D249" s="838"/>
      <c r="E249" s="838"/>
      <c r="F249" s="368"/>
      <c r="G249" s="368"/>
      <c r="H249" s="368"/>
      <c r="I249" s="368"/>
      <c r="J249" s="522"/>
      <c r="K249" s="522"/>
      <c r="L249" s="430">
        <f t="shared" ref="L249:L255" si="139">SUM(M249:Y249)</f>
        <v>0</v>
      </c>
      <c r="M249" s="192"/>
      <c r="N249" s="193"/>
      <c r="O249" s="193"/>
      <c r="P249" s="193"/>
      <c r="Q249" s="196"/>
      <c r="R249" s="504"/>
      <c r="S249" s="493">
        <f t="shared" si="111"/>
        <v>0</v>
      </c>
      <c r="T249" s="418"/>
      <c r="U249" s="193"/>
      <c r="V249" s="196"/>
      <c r="W249" s="196"/>
      <c r="X249" s="196"/>
      <c r="Y249" s="194"/>
    </row>
    <row r="250" spans="1:25" s="41" customFormat="1" ht="15.75" hidden="1" thickBot="1" x14ac:dyDescent="0.3">
      <c r="A250" s="125" t="s">
        <v>306</v>
      </c>
      <c r="B250" s="176" t="s">
        <v>711</v>
      </c>
      <c r="C250" s="837" t="s">
        <v>386</v>
      </c>
      <c r="D250" s="838"/>
      <c r="E250" s="838"/>
      <c r="F250" s="368"/>
      <c r="G250" s="368"/>
      <c r="H250" s="368"/>
      <c r="I250" s="368"/>
      <c r="J250" s="522"/>
      <c r="K250" s="522"/>
      <c r="L250" s="430">
        <f t="shared" si="139"/>
        <v>0</v>
      </c>
      <c r="M250" s="192"/>
      <c r="N250" s="193"/>
      <c r="O250" s="193"/>
      <c r="P250" s="193"/>
      <c r="Q250" s="196"/>
      <c r="R250" s="504"/>
      <c r="S250" s="493">
        <f t="shared" si="111"/>
        <v>0</v>
      </c>
      <c r="T250" s="418"/>
      <c r="U250" s="193"/>
      <c r="V250" s="196"/>
      <c r="W250" s="196"/>
      <c r="X250" s="196"/>
      <c r="Y250" s="194"/>
    </row>
    <row r="251" spans="1:25" s="41" customFormat="1" ht="15.75" hidden="1" thickBot="1" x14ac:dyDescent="0.3">
      <c r="A251" s="125" t="s">
        <v>307</v>
      </c>
      <c r="B251" s="176" t="s">
        <v>712</v>
      </c>
      <c r="C251" s="837" t="s">
        <v>308</v>
      </c>
      <c r="D251" s="838"/>
      <c r="E251" s="838"/>
      <c r="F251" s="368"/>
      <c r="G251" s="368"/>
      <c r="H251" s="368"/>
      <c r="I251" s="368"/>
      <c r="J251" s="522"/>
      <c r="K251" s="522"/>
      <c r="L251" s="430">
        <f t="shared" si="139"/>
        <v>0</v>
      </c>
      <c r="M251" s="192"/>
      <c r="N251" s="193"/>
      <c r="O251" s="193"/>
      <c r="P251" s="193"/>
      <c r="Q251" s="196"/>
      <c r="R251" s="504"/>
      <c r="S251" s="493">
        <f t="shared" si="111"/>
        <v>0</v>
      </c>
      <c r="T251" s="418"/>
      <c r="U251" s="193"/>
      <c r="V251" s="196"/>
      <c r="W251" s="196"/>
      <c r="X251" s="196"/>
      <c r="Y251" s="194"/>
    </row>
    <row r="252" spans="1:25" s="41" customFormat="1" ht="15.75" hidden="1" thickBot="1" x14ac:dyDescent="0.3">
      <c r="A252" s="125" t="s">
        <v>309</v>
      </c>
      <c r="B252" s="176" t="s">
        <v>713</v>
      </c>
      <c r="C252" s="837" t="s">
        <v>310</v>
      </c>
      <c r="D252" s="838"/>
      <c r="E252" s="838"/>
      <c r="F252" s="368"/>
      <c r="G252" s="368"/>
      <c r="H252" s="368"/>
      <c r="I252" s="368"/>
      <c r="J252" s="522"/>
      <c r="K252" s="522"/>
      <c r="L252" s="430">
        <f t="shared" si="139"/>
        <v>0</v>
      </c>
      <c r="M252" s="192"/>
      <c r="N252" s="193"/>
      <c r="O252" s="193"/>
      <c r="P252" s="193"/>
      <c r="Q252" s="196"/>
      <c r="R252" s="504"/>
      <c r="S252" s="493">
        <f t="shared" si="111"/>
        <v>0</v>
      </c>
      <c r="T252" s="418"/>
      <c r="U252" s="193"/>
      <c r="V252" s="196"/>
      <c r="W252" s="196"/>
      <c r="X252" s="196"/>
      <c r="Y252" s="194"/>
    </row>
    <row r="253" spans="1:25" s="41" customFormat="1" ht="15.75" hidden="1" thickBot="1" x14ac:dyDescent="0.3">
      <c r="A253" s="125" t="s">
        <v>311</v>
      </c>
      <c r="B253" s="176" t="s">
        <v>714</v>
      </c>
      <c r="C253" s="837" t="s">
        <v>387</v>
      </c>
      <c r="D253" s="838"/>
      <c r="E253" s="838"/>
      <c r="F253" s="368"/>
      <c r="G253" s="368"/>
      <c r="H253" s="368"/>
      <c r="I253" s="368"/>
      <c r="J253" s="522"/>
      <c r="K253" s="522"/>
      <c r="L253" s="430">
        <f t="shared" si="139"/>
        <v>0</v>
      </c>
      <c r="M253" s="192"/>
      <c r="N253" s="193"/>
      <c r="O253" s="193"/>
      <c r="P253" s="193"/>
      <c r="Q253" s="196"/>
      <c r="R253" s="504"/>
      <c r="S253" s="493">
        <f t="shared" si="111"/>
        <v>0</v>
      </c>
      <c r="T253" s="418"/>
      <c r="U253" s="193"/>
      <c r="V253" s="196"/>
      <c r="W253" s="196"/>
      <c r="X253" s="196"/>
      <c r="Y253" s="194"/>
    </row>
    <row r="254" spans="1:25" ht="15.75" hidden="1" thickBot="1" x14ac:dyDescent="0.3">
      <c r="A254" s="125" t="s">
        <v>313</v>
      </c>
      <c r="B254" s="90" t="s">
        <v>715</v>
      </c>
      <c r="C254" s="803" t="s">
        <v>312</v>
      </c>
      <c r="D254" s="804"/>
      <c r="E254" s="804"/>
      <c r="F254" s="366"/>
      <c r="G254" s="366"/>
      <c r="H254" s="366"/>
      <c r="I254" s="366"/>
      <c r="J254" s="520"/>
      <c r="K254" s="520"/>
      <c r="L254" s="428">
        <f t="shared" si="139"/>
        <v>0</v>
      </c>
      <c r="M254" s="92"/>
      <c r="N254" s="93"/>
      <c r="O254" s="93"/>
      <c r="P254" s="93"/>
      <c r="Q254" s="96"/>
      <c r="R254" s="498"/>
      <c r="S254" s="487">
        <f t="shared" si="111"/>
        <v>0</v>
      </c>
      <c r="T254" s="412"/>
      <c r="U254" s="93"/>
      <c r="V254" s="96"/>
      <c r="W254" s="96"/>
      <c r="X254" s="96"/>
      <c r="Y254" s="97"/>
    </row>
    <row r="255" spans="1:25" ht="15.75" hidden="1" thickBot="1" x14ac:dyDescent="0.3">
      <c r="A255" s="125" t="s">
        <v>894</v>
      </c>
      <c r="B255" s="90" t="s">
        <v>895</v>
      </c>
      <c r="C255" s="803" t="s">
        <v>896</v>
      </c>
      <c r="D255" s="804"/>
      <c r="E255" s="804"/>
      <c r="F255" s="366"/>
      <c r="G255" s="366"/>
      <c r="H255" s="366"/>
      <c r="I255" s="366"/>
      <c r="J255" s="520"/>
      <c r="K255" s="520"/>
      <c r="L255" s="428">
        <f t="shared" si="139"/>
        <v>0</v>
      </c>
      <c r="M255" s="92"/>
      <c r="N255" s="93"/>
      <c r="O255" s="93"/>
      <c r="P255" s="93"/>
      <c r="Q255" s="96"/>
      <c r="R255" s="498"/>
      <c r="S255" s="487">
        <f t="shared" si="111"/>
        <v>0</v>
      </c>
      <c r="T255" s="412"/>
      <c r="U255" s="93"/>
      <c r="V255" s="96"/>
      <c r="W255" s="96"/>
      <c r="X255" s="96"/>
      <c r="Y255" s="97"/>
    </row>
    <row r="256" spans="1:25" ht="15.75" thickBot="1" x14ac:dyDescent="0.3">
      <c r="B256" s="839" t="s">
        <v>314</v>
      </c>
      <c r="C256" s="840"/>
      <c r="D256" s="840"/>
      <c r="E256" s="840"/>
      <c r="F256" s="363">
        <f t="shared" ref="F256:Y256" si="140">F5+F24+F32+F60+F76+F148+F158+F163+F226</f>
        <v>446688</v>
      </c>
      <c r="G256" s="363">
        <f t="shared" ref="G256:K256" si="141">G5+G24+G32+G60+G76+G148+G158+G163+G226</f>
        <v>455688</v>
      </c>
      <c r="H256" s="363">
        <f t="shared" ref="H256:J256" si="142">H5+H24+H32+H60+H76+H148+H158+H163+H226</f>
        <v>497800</v>
      </c>
      <c r="I256" s="363">
        <f t="shared" si="142"/>
        <v>545800</v>
      </c>
      <c r="J256" s="517">
        <f t="shared" si="142"/>
        <v>545800</v>
      </c>
      <c r="K256" s="517">
        <f t="shared" si="141"/>
        <v>454740</v>
      </c>
      <c r="L256" s="425">
        <f t="shared" si="140"/>
        <v>454740</v>
      </c>
      <c r="M256" s="84">
        <f t="shared" si="140"/>
        <v>59664</v>
      </c>
      <c r="N256" s="85">
        <f t="shared" si="140"/>
        <v>91128</v>
      </c>
      <c r="O256" s="85">
        <f t="shared" si="140"/>
        <v>0</v>
      </c>
      <c r="P256" s="85">
        <f t="shared" si="140"/>
        <v>32346</v>
      </c>
      <c r="Q256" s="88">
        <f t="shared" si="140"/>
        <v>32346</v>
      </c>
      <c r="R256" s="495">
        <f t="shared" si="140"/>
        <v>96504</v>
      </c>
      <c r="S256" s="484">
        <f t="shared" si="111"/>
        <v>311988</v>
      </c>
      <c r="T256" s="409">
        <f t="shared" si="140"/>
        <v>7188</v>
      </c>
      <c r="U256" s="85">
        <f t="shared" si="140"/>
        <v>0</v>
      </c>
      <c r="V256" s="88">
        <f t="shared" si="140"/>
        <v>0</v>
      </c>
      <c r="W256" s="88">
        <f t="shared" si="140"/>
        <v>30000</v>
      </c>
      <c r="X256" s="88">
        <f t="shared" si="140"/>
        <v>63564</v>
      </c>
      <c r="Y256" s="89">
        <f t="shared" si="140"/>
        <v>42000</v>
      </c>
    </row>
    <row r="257" spans="1:25" x14ac:dyDescent="0.25">
      <c r="B257" s="22"/>
      <c r="C257" s="23"/>
      <c r="D257" s="23"/>
      <c r="E257" s="24"/>
      <c r="F257" s="24"/>
      <c r="G257" s="24"/>
      <c r="H257" s="24"/>
      <c r="I257" s="24"/>
      <c r="J257" s="24"/>
      <c r="K257" s="24"/>
      <c r="L257" s="2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5"/>
      <c r="C258" s="26"/>
      <c r="D258" s="26"/>
      <c r="E258" s="24"/>
      <c r="F258" s="24"/>
      <c r="G258" s="24"/>
      <c r="H258" s="24"/>
      <c r="I258" s="24"/>
      <c r="J258" s="24"/>
      <c r="K258" s="24"/>
      <c r="L258" s="3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451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8"/>
      <c r="D289" s="28"/>
      <c r="E289" s="24"/>
      <c r="F289" s="24"/>
      <c r="G289" s="24"/>
      <c r="H289" s="24"/>
      <c r="I289" s="24"/>
      <c r="J289" s="24"/>
      <c r="K289" s="24"/>
      <c r="L289" s="2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9"/>
      <c r="C300" s="23"/>
      <c r="D300" s="23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</row>
    <row r="319" spans="1:25" x14ac:dyDescent="0.25"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</row>
    <row r="321" spans="1:2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</row>
    <row r="322" spans="1:2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</row>
    <row r="323" spans="1:2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</row>
    <row r="325" spans="1:25" s="12" customFormat="1" x14ac:dyDescent="0.25">
      <c r="A325" s="128"/>
      <c r="B325" s="27"/>
      <c r="C325" s="28"/>
      <c r="D325" s="28"/>
      <c r="E325" s="24"/>
      <c r="F325" s="24"/>
      <c r="G325" s="24"/>
      <c r="H325" s="24"/>
      <c r="I325" s="24"/>
      <c r="J325" s="24"/>
      <c r="K325" s="24"/>
      <c r="L325" s="24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</row>
    <row r="336" spans="1:25" x14ac:dyDescent="0.25">
      <c r="B336" s="29"/>
      <c r="C336" s="23"/>
      <c r="D336" s="23"/>
      <c r="E336" s="28"/>
      <c r="F336" s="28"/>
      <c r="G336" s="28"/>
      <c r="H336" s="28"/>
      <c r="I336" s="28"/>
      <c r="J336" s="28"/>
      <c r="K336" s="28"/>
      <c r="L336" s="28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30"/>
      <c r="C337" s="26"/>
      <c r="D337" s="26"/>
      <c r="E337" s="24"/>
      <c r="F337" s="24"/>
      <c r="G337" s="24"/>
      <c r="H337" s="24"/>
      <c r="I337" s="24"/>
      <c r="J337" s="24"/>
      <c r="K337" s="24"/>
      <c r="L337" s="24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8"/>
      <c r="D339" s="28"/>
      <c r="E339" s="24"/>
      <c r="F339" s="24"/>
      <c r="G339" s="24"/>
      <c r="H339" s="24"/>
      <c r="I339" s="24"/>
      <c r="J339" s="24"/>
      <c r="K339" s="24"/>
      <c r="L339" s="24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9"/>
      <c r="C363" s="23"/>
      <c r="D363" s="23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8"/>
      <c r="D372" s="28"/>
      <c r="E372" s="24"/>
      <c r="F372" s="24"/>
      <c r="G372" s="24"/>
      <c r="H372" s="24"/>
      <c r="I372" s="24"/>
      <c r="J372" s="24"/>
      <c r="K372" s="24"/>
      <c r="L372" s="2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9"/>
      <c r="C399" s="23"/>
      <c r="D399" s="23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9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9"/>
      <c r="C435" s="23"/>
      <c r="D435" s="23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29"/>
      <c r="C461" s="23"/>
      <c r="D461" s="2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2"/>
      <c r="C462" s="33"/>
      <c r="D462" s="33"/>
      <c r="E462" s="24"/>
      <c r="F462" s="24"/>
      <c r="G462" s="24"/>
      <c r="H462" s="24"/>
      <c r="I462" s="24"/>
      <c r="J462" s="24"/>
      <c r="K462" s="24"/>
      <c r="L462" s="2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34"/>
      <c r="C463" s="35"/>
      <c r="D463" s="35"/>
      <c r="E463" s="36"/>
      <c r="F463" s="36"/>
      <c r="G463" s="36"/>
      <c r="H463" s="36"/>
      <c r="I463" s="36"/>
      <c r="J463" s="36"/>
      <c r="K463" s="36"/>
      <c r="L463" s="36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34"/>
      <c r="C467" s="35"/>
      <c r="D467" s="35"/>
      <c r="E467" s="36"/>
      <c r="F467" s="36"/>
      <c r="G467" s="36"/>
      <c r="H467" s="36"/>
      <c r="I467" s="36"/>
      <c r="J467" s="36"/>
      <c r="K467" s="36"/>
      <c r="L467" s="36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</row>
    <row r="475" spans="1:25" x14ac:dyDescent="0.25">
      <c r="A475" s="127"/>
      <c r="B475" s="34"/>
      <c r="C475" s="35"/>
      <c r="D475" s="35"/>
      <c r="E475" s="36"/>
      <c r="F475" s="36"/>
      <c r="G475" s="36"/>
      <c r="H475" s="36"/>
      <c r="I475" s="36"/>
      <c r="J475" s="36"/>
      <c r="K475" s="36"/>
      <c r="L475" s="36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</row>
    <row r="479" spans="1:25" x14ac:dyDescent="0.25"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s="12" customFormat="1" x14ac:dyDescent="0.25">
      <c r="A480" s="128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32"/>
      <c r="C481" s="33"/>
      <c r="D481" s="33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</sheetData>
  <mergeCells count="244">
    <mergeCell ref="B256:E256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D246:E246"/>
    <mergeCell ref="D247:E247"/>
    <mergeCell ref="C248:E248"/>
    <mergeCell ref="C249:E249"/>
    <mergeCell ref="D238:E238"/>
    <mergeCell ref="C239:E239"/>
    <mergeCell ref="C240:E240"/>
    <mergeCell ref="C241:E241"/>
    <mergeCell ref="C242:E242"/>
    <mergeCell ref="C243:E243"/>
    <mergeCell ref="C232:E232"/>
    <mergeCell ref="D233:E233"/>
    <mergeCell ref="D234:E234"/>
    <mergeCell ref="D235:E235"/>
    <mergeCell ref="D236:E236"/>
    <mergeCell ref="D237:E237"/>
    <mergeCell ref="C226:E226"/>
    <mergeCell ref="C227:E227"/>
    <mergeCell ref="C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C214:E214"/>
    <mergeCell ref="C215:E215"/>
    <mergeCell ref="D216:E216"/>
    <mergeCell ref="D217:E217"/>
    <mergeCell ref="D218:E218"/>
    <mergeCell ref="D219:E219"/>
    <mergeCell ref="D208:E208"/>
    <mergeCell ref="D209:E209"/>
    <mergeCell ref="D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C198:E198"/>
    <mergeCell ref="D199:E199"/>
    <mergeCell ref="D200:E200"/>
    <mergeCell ref="C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C187:E187"/>
    <mergeCell ref="D188:E188"/>
    <mergeCell ref="D189:E189"/>
    <mergeCell ref="D178:E178"/>
    <mergeCell ref="D179:E179"/>
    <mergeCell ref="D180:E180"/>
    <mergeCell ref="D181:E181"/>
    <mergeCell ref="D182:E182"/>
    <mergeCell ref="D183:E183"/>
    <mergeCell ref="D172:E172"/>
    <mergeCell ref="D173:E173"/>
    <mergeCell ref="D174:E174"/>
    <mergeCell ref="D175:E175"/>
    <mergeCell ref="C176:E176"/>
    <mergeCell ref="D177:E177"/>
    <mergeCell ref="D166:E166"/>
    <mergeCell ref="D167:E167"/>
    <mergeCell ref="D168:E168"/>
    <mergeCell ref="D169:E169"/>
    <mergeCell ref="D170:E170"/>
    <mergeCell ref="D171:E171"/>
    <mergeCell ref="C160:E160"/>
    <mergeCell ref="C161:E161"/>
    <mergeCell ref="C162:E162"/>
    <mergeCell ref="C163:E163"/>
    <mergeCell ref="C164:E164"/>
    <mergeCell ref="C165:E165"/>
    <mergeCell ref="C154:E154"/>
    <mergeCell ref="C155:E155"/>
    <mergeCell ref="C156:E156"/>
    <mergeCell ref="C157:E157"/>
    <mergeCell ref="C158:E158"/>
    <mergeCell ref="C159:E159"/>
    <mergeCell ref="C148:E148"/>
    <mergeCell ref="C149:E149"/>
    <mergeCell ref="C150:E150"/>
    <mergeCell ref="D151:E151"/>
    <mergeCell ref="D152:E152"/>
    <mergeCell ref="C153:E153"/>
    <mergeCell ref="D142:E142"/>
    <mergeCell ref="D143:E143"/>
    <mergeCell ref="D144:E144"/>
    <mergeCell ref="D145:E145"/>
    <mergeCell ref="D146:E146"/>
    <mergeCell ref="C147:E147"/>
    <mergeCell ref="C136:E136"/>
    <mergeCell ref="D137:E137"/>
    <mergeCell ref="D138:E138"/>
    <mergeCell ref="D139:E139"/>
    <mergeCell ref="D140:E140"/>
    <mergeCell ref="D141:E141"/>
    <mergeCell ref="D130:E130"/>
    <mergeCell ref="D131:E131"/>
    <mergeCell ref="D132:E132"/>
    <mergeCell ref="C133:E133"/>
    <mergeCell ref="C134:E134"/>
    <mergeCell ref="C135:E135"/>
    <mergeCell ref="D124:E124"/>
    <mergeCell ref="D125:E125"/>
    <mergeCell ref="D126:E126"/>
    <mergeCell ref="D127:E127"/>
    <mergeCell ref="D128:E128"/>
    <mergeCell ref="D129:E129"/>
    <mergeCell ref="C118:E118"/>
    <mergeCell ref="D119:E119"/>
    <mergeCell ref="D120:E120"/>
    <mergeCell ref="C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06:E106"/>
    <mergeCell ref="C107:E107"/>
    <mergeCell ref="D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4:E94"/>
    <mergeCell ref="D95:E95"/>
    <mergeCell ref="C96:E96"/>
    <mergeCell ref="D97:E97"/>
    <mergeCell ref="D98:E98"/>
    <mergeCell ref="D99:E99"/>
    <mergeCell ref="D88:E88"/>
    <mergeCell ref="D89:E89"/>
    <mergeCell ref="D90:E90"/>
    <mergeCell ref="D91:E91"/>
    <mergeCell ref="D92:E92"/>
    <mergeCell ref="D93:E93"/>
    <mergeCell ref="D79:E79"/>
    <mergeCell ref="C80:E80"/>
    <mergeCell ref="C84:E84"/>
    <mergeCell ref="C85:E85"/>
    <mergeCell ref="D86:E86"/>
    <mergeCell ref="D87:E87"/>
    <mergeCell ref="D73:E73"/>
    <mergeCell ref="D74:E74"/>
    <mergeCell ref="D75:E75"/>
    <mergeCell ref="C76:E76"/>
    <mergeCell ref="C77:E77"/>
    <mergeCell ref="D78:E78"/>
    <mergeCell ref="C67:E67"/>
    <mergeCell ref="D68:E68"/>
    <mergeCell ref="D69:E69"/>
    <mergeCell ref="D70:E70"/>
    <mergeCell ref="C71:E71"/>
    <mergeCell ref="D72:E72"/>
    <mergeCell ref="C61:E61"/>
    <mergeCell ref="C62:E62"/>
    <mergeCell ref="C63:E63"/>
    <mergeCell ref="C64:E64"/>
    <mergeCell ref="C65:E65"/>
    <mergeCell ref="C66:E66"/>
    <mergeCell ref="C55:E55"/>
    <mergeCell ref="C56:E56"/>
    <mergeCell ref="C57:E57"/>
    <mergeCell ref="C58:E58"/>
    <mergeCell ref="C59:E59"/>
    <mergeCell ref="C60:E60"/>
    <mergeCell ref="C48:E48"/>
    <mergeCell ref="C50:E50"/>
    <mergeCell ref="C51:E51"/>
    <mergeCell ref="C52:E52"/>
    <mergeCell ref="C53:E53"/>
    <mergeCell ref="C54:E5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091120 Sajátos nevelési igényű gyermekek óvodai nevelésének, ellátásának szakmai feladataiKiadások - 2017. év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A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54" sqref="K5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5703125" style="12" customWidth="1"/>
    <col min="13" max="18" width="10.7109375" style="12" bestFit="1" customWidth="1"/>
    <col min="19" max="19" width="11.85546875" style="12" bestFit="1" customWidth="1"/>
    <col min="20" max="25" width="10.7109375" style="12" bestFit="1" customWidth="1"/>
    <col min="26" max="26" width="10.42578125" style="17" bestFit="1" customWidth="1"/>
    <col min="27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7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0" t="s">
        <v>1119</v>
      </c>
      <c r="M2" s="764" t="s">
        <v>1121</v>
      </c>
      <c r="N2" s="775"/>
      <c r="O2" s="775"/>
      <c r="P2" s="775"/>
      <c r="Q2" s="775"/>
      <c r="R2" s="775"/>
      <c r="S2" s="775"/>
      <c r="T2" s="775"/>
      <c r="U2" s="775"/>
      <c r="V2" s="775"/>
      <c r="W2" s="775"/>
      <c r="X2" s="775"/>
      <c r="Y2" s="828"/>
    </row>
    <row r="3" spans="1:27" ht="22.5" customHeight="1" x14ac:dyDescent="0.25">
      <c r="B3" s="776"/>
      <c r="C3" s="777"/>
      <c r="D3" s="777"/>
      <c r="E3" s="777"/>
      <c r="F3" s="776"/>
      <c r="G3" s="776"/>
      <c r="H3" s="776"/>
      <c r="I3" s="776"/>
      <c r="J3" s="794"/>
      <c r="K3" s="794"/>
      <c r="L3" s="891"/>
      <c r="M3" s="829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1"/>
    </row>
    <row r="4" spans="1:27" ht="42" customHeight="1" thickBot="1" x14ac:dyDescent="0.3">
      <c r="B4" s="778"/>
      <c r="C4" s="779"/>
      <c r="D4" s="779"/>
      <c r="E4" s="779"/>
      <c r="F4" s="778"/>
      <c r="G4" s="778"/>
      <c r="H4" s="778"/>
      <c r="I4" s="778"/>
      <c r="J4" s="795"/>
      <c r="K4" s="79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422" t="s">
        <v>597</v>
      </c>
      <c r="R4" s="450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 t="shared" ref="F5:Y5" si="0">F6+F20</f>
        <v>48336665</v>
      </c>
      <c r="G5" s="363">
        <f t="shared" ref="G5:K5" si="1">G6+G20</f>
        <v>48336665</v>
      </c>
      <c r="H5" s="363">
        <f t="shared" ref="H5:J5" si="2">H6+H20</f>
        <v>47418800</v>
      </c>
      <c r="I5" s="363">
        <f t="shared" si="2"/>
        <v>47713484</v>
      </c>
      <c r="J5" s="517">
        <f t="shared" si="2"/>
        <v>47698225</v>
      </c>
      <c r="K5" s="517">
        <f t="shared" si="1"/>
        <v>47611048</v>
      </c>
      <c r="L5" s="425">
        <f t="shared" si="0"/>
        <v>47611048</v>
      </c>
      <c r="M5" s="84">
        <f t="shared" si="0"/>
        <v>3730920</v>
      </c>
      <c r="N5" s="85">
        <f t="shared" si="0"/>
        <v>3861639</v>
      </c>
      <c r="O5" s="85">
        <f t="shared" si="0"/>
        <v>3963180</v>
      </c>
      <c r="P5" s="85">
        <f t="shared" si="0"/>
        <v>3966495</v>
      </c>
      <c r="Q5" s="88">
        <f t="shared" si="0"/>
        <v>3941026</v>
      </c>
      <c r="R5" s="88">
        <f t="shared" si="0"/>
        <v>3952244</v>
      </c>
      <c r="S5" s="484">
        <f t="shared" ref="S5:S6" si="3">SUM(M5:R5)</f>
        <v>23415504</v>
      </c>
      <c r="T5" s="409">
        <f t="shared" si="0"/>
        <v>3961145</v>
      </c>
      <c r="U5" s="85">
        <f t="shared" si="0"/>
        <v>3962543</v>
      </c>
      <c r="V5" s="88">
        <f t="shared" si="0"/>
        <v>3944021</v>
      </c>
      <c r="W5" s="88">
        <f t="shared" si="0"/>
        <v>4081710</v>
      </c>
      <c r="X5" s="88">
        <f t="shared" si="0"/>
        <v>3868632</v>
      </c>
      <c r="Y5" s="89">
        <f t="shared" si="0"/>
        <v>4377493</v>
      </c>
      <c r="Z5" s="168"/>
      <c r="AA5" s="168"/>
    </row>
    <row r="6" spans="1:27" x14ac:dyDescent="0.25">
      <c r="B6" s="122" t="s">
        <v>609</v>
      </c>
      <c r="C6" s="772" t="s">
        <v>120</v>
      </c>
      <c r="D6" s="773"/>
      <c r="E6" s="773"/>
      <c r="F6" s="364">
        <f t="shared" ref="F6:Y6" si="4">F7+F8+F9+F10+F11+F12+F13+F14+F15+F16+F17+F18+F19</f>
        <v>48336665</v>
      </c>
      <c r="G6" s="364">
        <f t="shared" ref="G6:K6" si="5">G7+G8+G9+G10+G11+G12+G13+G14+G15+G16+G17+G18+G19</f>
        <v>48336665</v>
      </c>
      <c r="H6" s="364">
        <f t="shared" ref="H6:J6" si="6">H7+H8+H9+H10+H11+H12+H13+H14+H15+H16+H17+H18+H19</f>
        <v>47418800</v>
      </c>
      <c r="I6" s="364">
        <f t="shared" si="6"/>
        <v>47713484</v>
      </c>
      <c r="J6" s="518">
        <f t="shared" si="6"/>
        <v>47698225</v>
      </c>
      <c r="K6" s="518">
        <f t="shared" si="5"/>
        <v>47611048</v>
      </c>
      <c r="L6" s="426">
        <f t="shared" si="4"/>
        <v>47611048</v>
      </c>
      <c r="M6" s="116">
        <f t="shared" si="4"/>
        <v>3730920</v>
      </c>
      <c r="N6" s="117">
        <f t="shared" si="4"/>
        <v>3861639</v>
      </c>
      <c r="O6" s="117">
        <f t="shared" si="4"/>
        <v>3963180</v>
      </c>
      <c r="P6" s="117">
        <f t="shared" si="4"/>
        <v>3966495</v>
      </c>
      <c r="Q6" s="120">
        <f t="shared" si="4"/>
        <v>3941026</v>
      </c>
      <c r="R6" s="120">
        <f t="shared" si="4"/>
        <v>3952244</v>
      </c>
      <c r="S6" s="485">
        <f t="shared" si="3"/>
        <v>23415504</v>
      </c>
      <c r="T6" s="410">
        <f t="shared" si="4"/>
        <v>3961145</v>
      </c>
      <c r="U6" s="117">
        <f t="shared" si="4"/>
        <v>3962543</v>
      </c>
      <c r="V6" s="120">
        <f t="shared" si="4"/>
        <v>3944021</v>
      </c>
      <c r="W6" s="120">
        <f t="shared" si="4"/>
        <v>4081710</v>
      </c>
      <c r="X6" s="120">
        <f t="shared" si="4"/>
        <v>3868632</v>
      </c>
      <c r="Y6" s="121">
        <f t="shared" si="4"/>
        <v>4377493</v>
      </c>
      <c r="Z6" s="168"/>
      <c r="AA6" s="168"/>
    </row>
    <row r="7" spans="1:27" s="189" customFormat="1" x14ac:dyDescent="0.25">
      <c r="A7" s="308" t="s">
        <v>121</v>
      </c>
      <c r="B7" s="169" t="s">
        <v>610</v>
      </c>
      <c r="C7" s="182"/>
      <c r="D7" s="233" t="s">
        <v>122</v>
      </c>
      <c r="E7" s="258"/>
      <c r="F7" s="365">
        <v>47137576</v>
      </c>
      <c r="G7" s="365">
        <v>47137576</v>
      </c>
      <c r="H7" s="365">
        <v>47048000</v>
      </c>
      <c r="I7" s="365">
        <v>47342684</v>
      </c>
      <c r="J7" s="519">
        <v>47327425</v>
      </c>
      <c r="K7" s="519">
        <v>47311740</v>
      </c>
      <c r="L7" s="427">
        <f>SUM(S7:Y7)</f>
        <v>47311740</v>
      </c>
      <c r="M7" s="179">
        <v>3697231</v>
      </c>
      <c r="N7" s="173">
        <v>3858734</v>
      </c>
      <c r="O7" s="173">
        <v>3953541</v>
      </c>
      <c r="P7" s="173">
        <v>3942606</v>
      </c>
      <c r="Q7" s="174">
        <v>3931387</v>
      </c>
      <c r="R7" s="174">
        <v>3942605</v>
      </c>
      <c r="S7" s="486">
        <f>SUM(M7:R7)</f>
        <v>23326104</v>
      </c>
      <c r="T7" s="411">
        <v>3935165</v>
      </c>
      <c r="U7" s="173">
        <v>3942603</v>
      </c>
      <c r="V7" s="174">
        <v>3942621</v>
      </c>
      <c r="W7" s="174">
        <v>4076870</v>
      </c>
      <c r="X7" s="174">
        <v>3858993</v>
      </c>
      <c r="Y7" s="175">
        <v>4229384</v>
      </c>
      <c r="Z7" s="168"/>
      <c r="AA7" s="168"/>
    </row>
    <row r="8" spans="1:27" s="189" customFormat="1" ht="15" hidden="1" customHeight="1" x14ac:dyDescent="0.25">
      <c r="A8" s="308" t="s">
        <v>123</v>
      </c>
      <c r="B8" s="169" t="s">
        <v>611</v>
      </c>
      <c r="C8" s="182"/>
      <c r="D8" s="233" t="s">
        <v>124</v>
      </c>
      <c r="E8" s="258"/>
      <c r="F8" s="365"/>
      <c r="G8" s="365">
        <v>0</v>
      </c>
      <c r="H8" s="365">
        <v>0</v>
      </c>
      <c r="I8" s="365">
        <v>0</v>
      </c>
      <c r="J8" s="519">
        <v>0</v>
      </c>
      <c r="K8" s="519">
        <v>0</v>
      </c>
      <c r="L8" s="427">
        <f t="shared" ref="L8:L13" si="7">SUM(M8:Y8)</f>
        <v>0</v>
      </c>
      <c r="M8" s="179"/>
      <c r="N8" s="173"/>
      <c r="O8" s="173"/>
      <c r="P8" s="173"/>
      <c r="Q8" s="174"/>
      <c r="R8" s="174"/>
      <c r="S8" s="486">
        <f t="shared" ref="S8:S71" si="8">SUM(M8:R8)</f>
        <v>0</v>
      </c>
      <c r="T8" s="411"/>
      <c r="U8" s="173"/>
      <c r="V8" s="174"/>
      <c r="W8" s="174"/>
      <c r="X8" s="174"/>
      <c r="Y8" s="175"/>
      <c r="Z8" s="168"/>
      <c r="AA8" s="168"/>
    </row>
    <row r="9" spans="1:27" s="189" customFormat="1" ht="15" hidden="1" customHeight="1" x14ac:dyDescent="0.25">
      <c r="A9" s="308" t="s">
        <v>125</v>
      </c>
      <c r="B9" s="169" t="s">
        <v>612</v>
      </c>
      <c r="C9" s="182"/>
      <c r="D9" s="233" t="s">
        <v>126</v>
      </c>
      <c r="E9" s="258"/>
      <c r="F9" s="365"/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427">
        <f t="shared" si="7"/>
        <v>0</v>
      </c>
      <c r="M9" s="179"/>
      <c r="N9" s="173"/>
      <c r="O9" s="173"/>
      <c r="P9" s="173"/>
      <c r="Q9" s="174"/>
      <c r="R9" s="174"/>
      <c r="S9" s="486">
        <f t="shared" si="8"/>
        <v>0</v>
      </c>
      <c r="T9" s="411"/>
      <c r="U9" s="173"/>
      <c r="V9" s="174"/>
      <c r="W9" s="174"/>
      <c r="X9" s="174"/>
      <c r="Y9" s="175"/>
      <c r="Z9" s="168"/>
      <c r="AA9" s="168"/>
    </row>
    <row r="10" spans="1:27" s="189" customFormat="1" ht="15" hidden="1" customHeight="1" x14ac:dyDescent="0.25">
      <c r="A10" s="308" t="s">
        <v>127</v>
      </c>
      <c r="B10" s="169" t="s">
        <v>613</v>
      </c>
      <c r="C10" s="182"/>
      <c r="D10" s="233" t="s">
        <v>351</v>
      </c>
      <c r="E10" s="258"/>
      <c r="F10" s="365"/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si="7"/>
        <v>0</v>
      </c>
      <c r="M10" s="179"/>
      <c r="N10" s="173"/>
      <c r="O10" s="173"/>
      <c r="P10" s="173"/>
      <c r="Q10" s="174"/>
      <c r="R10" s="174"/>
      <c r="S10" s="486">
        <f t="shared" si="8"/>
        <v>0</v>
      </c>
      <c r="T10" s="411"/>
      <c r="U10" s="173"/>
      <c r="V10" s="174"/>
      <c r="W10" s="174"/>
      <c r="X10" s="174"/>
      <c r="Y10" s="175"/>
      <c r="Z10" s="168"/>
      <c r="AA10" s="168"/>
    </row>
    <row r="11" spans="1:27" s="189" customFormat="1" ht="15" hidden="1" customHeight="1" x14ac:dyDescent="0.25">
      <c r="A11" s="308" t="s">
        <v>128</v>
      </c>
      <c r="B11" s="169" t="s">
        <v>614</v>
      </c>
      <c r="C11" s="182"/>
      <c r="D11" s="233" t="s">
        <v>129</v>
      </c>
      <c r="E11" s="258"/>
      <c r="F11" s="365"/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7"/>
        <v>0</v>
      </c>
      <c r="M11" s="179"/>
      <c r="N11" s="173"/>
      <c r="O11" s="173"/>
      <c r="P11" s="173"/>
      <c r="Q11" s="174"/>
      <c r="R11" s="174"/>
      <c r="S11" s="486">
        <f t="shared" si="8"/>
        <v>0</v>
      </c>
      <c r="T11" s="411"/>
      <c r="U11" s="173"/>
      <c r="V11" s="174"/>
      <c r="W11" s="174"/>
      <c r="X11" s="174"/>
      <c r="Y11" s="175"/>
      <c r="Z11" s="168"/>
      <c r="AA11" s="168"/>
    </row>
    <row r="12" spans="1:27" s="189" customFormat="1" hidden="1" x14ac:dyDescent="0.25">
      <c r="A12" s="308" t="s">
        <v>130</v>
      </c>
      <c r="B12" s="169" t="s">
        <v>615</v>
      </c>
      <c r="C12" s="182"/>
      <c r="D12" s="233" t="s">
        <v>1033</v>
      </c>
      <c r="E12" s="258"/>
      <c r="F12" s="365"/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7"/>
        <v>0</v>
      </c>
      <c r="M12" s="179"/>
      <c r="N12" s="173"/>
      <c r="O12" s="173"/>
      <c r="P12" s="173"/>
      <c r="Q12" s="174"/>
      <c r="R12" s="174"/>
      <c r="S12" s="486">
        <f t="shared" si="8"/>
        <v>0</v>
      </c>
      <c r="T12" s="411"/>
      <c r="U12" s="173"/>
      <c r="V12" s="174"/>
      <c r="W12" s="174"/>
      <c r="X12" s="174"/>
      <c r="Y12" s="175"/>
      <c r="Z12" s="168"/>
      <c r="AA12" s="168"/>
    </row>
    <row r="13" spans="1:27" s="189" customFormat="1" hidden="1" x14ac:dyDescent="0.25">
      <c r="A13" s="308" t="s">
        <v>132</v>
      </c>
      <c r="B13" s="169" t="s">
        <v>616</v>
      </c>
      <c r="C13" s="182"/>
      <c r="D13" s="233" t="s">
        <v>133</v>
      </c>
      <c r="E13" s="258"/>
      <c r="F13" s="365"/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7"/>
        <v>0</v>
      </c>
      <c r="M13" s="179"/>
      <c r="N13" s="173"/>
      <c r="O13" s="173"/>
      <c r="P13" s="173"/>
      <c r="Q13" s="174"/>
      <c r="R13" s="174"/>
      <c r="S13" s="486">
        <f t="shared" si="8"/>
        <v>0</v>
      </c>
      <c r="T13" s="411"/>
      <c r="U13" s="173"/>
      <c r="V13" s="174"/>
      <c r="W13" s="174"/>
      <c r="X13" s="174"/>
      <c r="Y13" s="175"/>
      <c r="Z13" s="168"/>
      <c r="AA13" s="168"/>
    </row>
    <row r="14" spans="1:27" s="189" customFormat="1" x14ac:dyDescent="0.25">
      <c r="A14" s="308" t="s">
        <v>134</v>
      </c>
      <c r="B14" s="169" t="s">
        <v>617</v>
      </c>
      <c r="C14" s="182"/>
      <c r="D14" s="233" t="s">
        <v>135</v>
      </c>
      <c r="E14" s="258"/>
      <c r="F14" s="365">
        <v>210000</v>
      </c>
      <c r="G14" s="365">
        <v>210000</v>
      </c>
      <c r="H14" s="365">
        <v>140000</v>
      </c>
      <c r="I14" s="365">
        <v>140000</v>
      </c>
      <c r="J14" s="519">
        <v>140000</v>
      </c>
      <c r="K14" s="519">
        <v>138470</v>
      </c>
      <c r="L14" s="427">
        <f t="shared" ref="L14:L19" si="9">SUM(S14:Y14)</f>
        <v>138470</v>
      </c>
      <c r="M14" s="179"/>
      <c r="N14" s="173"/>
      <c r="O14" s="173"/>
      <c r="P14" s="173"/>
      <c r="Q14" s="174"/>
      <c r="R14" s="174"/>
      <c r="S14" s="486">
        <f t="shared" si="8"/>
        <v>0</v>
      </c>
      <c r="T14" s="411"/>
      <c r="U14" s="173"/>
      <c r="V14" s="174"/>
      <c r="W14" s="174"/>
      <c r="X14" s="174"/>
      <c r="Y14" s="175">
        <v>138470</v>
      </c>
      <c r="Z14" s="168"/>
      <c r="AA14" s="168"/>
    </row>
    <row r="15" spans="1:27" s="189" customFormat="1" x14ac:dyDescent="0.25">
      <c r="A15" s="308" t="s">
        <v>136</v>
      </c>
      <c r="B15" s="169" t="s">
        <v>618</v>
      </c>
      <c r="C15" s="182"/>
      <c r="D15" s="233" t="s">
        <v>137</v>
      </c>
      <c r="E15" s="258"/>
      <c r="F15" s="365">
        <v>214289</v>
      </c>
      <c r="G15" s="365">
        <v>214289</v>
      </c>
      <c r="H15" s="365">
        <v>212000</v>
      </c>
      <c r="I15" s="365">
        <v>212000</v>
      </c>
      <c r="J15" s="519">
        <v>212000</v>
      </c>
      <c r="K15" s="519">
        <v>142038</v>
      </c>
      <c r="L15" s="427">
        <f t="shared" si="9"/>
        <v>142038</v>
      </c>
      <c r="M15" s="179">
        <v>30289</v>
      </c>
      <c r="N15" s="173">
        <v>1505</v>
      </c>
      <c r="O15" s="173">
        <v>8239</v>
      </c>
      <c r="P15" s="173">
        <v>22489</v>
      </c>
      <c r="Q15" s="174">
        <v>8239</v>
      </c>
      <c r="R15" s="174">
        <v>8239</v>
      </c>
      <c r="S15" s="486">
        <f t="shared" si="8"/>
        <v>79000</v>
      </c>
      <c r="T15" s="411">
        <v>24580</v>
      </c>
      <c r="U15" s="173">
        <v>18540</v>
      </c>
      <c r="V15" s="174"/>
      <c r="W15" s="174">
        <v>3440</v>
      </c>
      <c r="X15" s="174">
        <v>8239</v>
      </c>
      <c r="Y15" s="175">
        <v>8239</v>
      </c>
      <c r="Z15" s="168"/>
      <c r="AA15" s="168"/>
    </row>
    <row r="16" spans="1:27" s="189" customFormat="1" hidden="1" x14ac:dyDescent="0.25">
      <c r="A16" s="308" t="s">
        <v>138</v>
      </c>
      <c r="B16" s="169" t="s">
        <v>619</v>
      </c>
      <c r="C16" s="182"/>
      <c r="D16" s="233" t="s">
        <v>139</v>
      </c>
      <c r="E16" s="258"/>
      <c r="F16" s="365"/>
      <c r="G16" s="365">
        <v>0</v>
      </c>
      <c r="H16" s="365">
        <v>0</v>
      </c>
      <c r="I16" s="365">
        <v>0</v>
      </c>
      <c r="J16" s="519">
        <v>0</v>
      </c>
      <c r="K16" s="519">
        <v>0</v>
      </c>
      <c r="L16" s="427">
        <f t="shared" si="9"/>
        <v>0</v>
      </c>
      <c r="M16" s="179"/>
      <c r="N16" s="173"/>
      <c r="O16" s="173"/>
      <c r="P16" s="173"/>
      <c r="Q16" s="174"/>
      <c r="R16" s="174"/>
      <c r="S16" s="486">
        <f t="shared" si="8"/>
        <v>0</v>
      </c>
      <c r="T16" s="411"/>
      <c r="U16" s="173"/>
      <c r="V16" s="174"/>
      <c r="W16" s="174"/>
      <c r="X16" s="174"/>
      <c r="Y16" s="175"/>
      <c r="Z16" s="168"/>
      <c r="AA16" s="168"/>
    </row>
    <row r="17" spans="1:27" s="189" customFormat="1" hidden="1" x14ac:dyDescent="0.25">
      <c r="A17" s="308" t="s">
        <v>140</v>
      </c>
      <c r="B17" s="169" t="s">
        <v>620</v>
      </c>
      <c r="C17" s="182"/>
      <c r="D17" s="233" t="s">
        <v>141</v>
      </c>
      <c r="E17" s="258"/>
      <c r="F17" s="365"/>
      <c r="G17" s="365">
        <v>0</v>
      </c>
      <c r="H17" s="365">
        <v>0</v>
      </c>
      <c r="I17" s="365">
        <v>0</v>
      </c>
      <c r="J17" s="519">
        <v>0</v>
      </c>
      <c r="K17" s="519">
        <v>0</v>
      </c>
      <c r="L17" s="427">
        <f t="shared" si="9"/>
        <v>0</v>
      </c>
      <c r="M17" s="179"/>
      <c r="N17" s="173"/>
      <c r="O17" s="173"/>
      <c r="P17" s="173"/>
      <c r="Q17" s="174"/>
      <c r="R17" s="174"/>
      <c r="S17" s="486">
        <f t="shared" si="8"/>
        <v>0</v>
      </c>
      <c r="T17" s="411"/>
      <c r="U17" s="173"/>
      <c r="V17" s="174"/>
      <c r="W17" s="174"/>
      <c r="X17" s="174"/>
      <c r="Y17" s="175"/>
      <c r="Z17" s="168"/>
      <c r="AA17" s="168"/>
    </row>
    <row r="18" spans="1:27" s="189" customFormat="1" hidden="1" x14ac:dyDescent="0.25">
      <c r="A18" s="308" t="s">
        <v>142</v>
      </c>
      <c r="B18" s="169" t="s">
        <v>621</v>
      </c>
      <c r="C18" s="182"/>
      <c r="D18" s="233" t="s">
        <v>143</v>
      </c>
      <c r="E18" s="258"/>
      <c r="F18" s="365"/>
      <c r="G18" s="365">
        <v>0</v>
      </c>
      <c r="H18" s="365">
        <v>0</v>
      </c>
      <c r="I18" s="365">
        <v>0</v>
      </c>
      <c r="J18" s="519">
        <v>0</v>
      </c>
      <c r="K18" s="519">
        <v>0</v>
      </c>
      <c r="L18" s="427">
        <f t="shared" si="9"/>
        <v>0</v>
      </c>
      <c r="M18" s="179"/>
      <c r="N18" s="173"/>
      <c r="O18" s="173"/>
      <c r="P18" s="173"/>
      <c r="Q18" s="174"/>
      <c r="R18" s="174"/>
      <c r="S18" s="486">
        <f t="shared" si="8"/>
        <v>0</v>
      </c>
      <c r="T18" s="411"/>
      <c r="U18" s="173"/>
      <c r="V18" s="174"/>
      <c r="W18" s="174"/>
      <c r="X18" s="174"/>
      <c r="Y18" s="175"/>
      <c r="Z18" s="168"/>
      <c r="AA18" s="168"/>
    </row>
    <row r="19" spans="1:27" s="189" customFormat="1" ht="15.75" thickBot="1" x14ac:dyDescent="0.3">
      <c r="A19" s="308" t="s">
        <v>144</v>
      </c>
      <c r="B19" s="169" t="s">
        <v>622</v>
      </c>
      <c r="C19" s="182"/>
      <c r="D19" s="233" t="s">
        <v>145</v>
      </c>
      <c r="E19" s="258"/>
      <c r="F19" s="365">
        <v>774800</v>
      </c>
      <c r="G19" s="365">
        <v>774800</v>
      </c>
      <c r="H19" s="365">
        <v>18800</v>
      </c>
      <c r="I19" s="365">
        <v>18800</v>
      </c>
      <c r="J19" s="519">
        <v>18800</v>
      </c>
      <c r="K19" s="519">
        <v>18800</v>
      </c>
      <c r="L19" s="427">
        <f t="shared" si="9"/>
        <v>18800</v>
      </c>
      <c r="M19" s="179">
        <v>3400</v>
      </c>
      <c r="N19" s="173">
        <v>1400</v>
      </c>
      <c r="O19" s="173">
        <v>1400</v>
      </c>
      <c r="P19" s="173">
        <v>1400</v>
      </c>
      <c r="Q19" s="174">
        <v>1400</v>
      </c>
      <c r="R19" s="174">
        <v>1400</v>
      </c>
      <c r="S19" s="486">
        <f t="shared" si="8"/>
        <v>10400</v>
      </c>
      <c r="T19" s="411">
        <v>1400</v>
      </c>
      <c r="U19" s="173">
        <v>1400</v>
      </c>
      <c r="V19" s="174">
        <v>1400</v>
      </c>
      <c r="W19" s="174">
        <v>1400</v>
      </c>
      <c r="X19" s="174">
        <v>1400</v>
      </c>
      <c r="Y19" s="175">
        <v>1400</v>
      </c>
      <c r="Z19" s="168"/>
      <c r="AA19" s="168"/>
    </row>
    <row r="20" spans="1:27" ht="15.75" hidden="1" thickBot="1" x14ac:dyDescent="0.3">
      <c r="B20" s="90" t="s">
        <v>623</v>
      </c>
      <c r="C20" s="799" t="s">
        <v>146</v>
      </c>
      <c r="D20" s="800"/>
      <c r="E20" s="800"/>
      <c r="F20" s="366">
        <f t="shared" ref="F20:L20" si="10">F21+F22+F23</f>
        <v>0</v>
      </c>
      <c r="G20" s="366">
        <f t="shared" si="10"/>
        <v>0</v>
      </c>
      <c r="H20" s="366">
        <f t="shared" si="10"/>
        <v>0</v>
      </c>
      <c r="I20" s="366">
        <f t="shared" si="10"/>
        <v>0</v>
      </c>
      <c r="J20" s="520">
        <f t="shared" ref="J20" si="11">J21+J22+J23</f>
        <v>0</v>
      </c>
      <c r="K20" s="520">
        <f t="shared" si="10"/>
        <v>0</v>
      </c>
      <c r="L20" s="428">
        <f t="shared" si="10"/>
        <v>0</v>
      </c>
      <c r="M20" s="92">
        <f t="shared" ref="M20:Y20" si="12">M21+M22+M23</f>
        <v>0</v>
      </c>
      <c r="N20" s="93">
        <f t="shared" si="12"/>
        <v>0</v>
      </c>
      <c r="O20" s="93">
        <f t="shared" si="12"/>
        <v>0</v>
      </c>
      <c r="P20" s="93">
        <f t="shared" si="12"/>
        <v>0</v>
      </c>
      <c r="Q20" s="96">
        <f t="shared" si="12"/>
        <v>0</v>
      </c>
      <c r="R20" s="96">
        <f t="shared" si="12"/>
        <v>0</v>
      </c>
      <c r="S20" s="487">
        <f t="shared" si="8"/>
        <v>0</v>
      </c>
      <c r="T20" s="412">
        <f t="shared" si="12"/>
        <v>0</v>
      </c>
      <c r="U20" s="93">
        <f t="shared" si="12"/>
        <v>0</v>
      </c>
      <c r="V20" s="96">
        <f t="shared" si="12"/>
        <v>0</v>
      </c>
      <c r="W20" s="96">
        <f t="shared" si="12"/>
        <v>0</v>
      </c>
      <c r="X20" s="96">
        <f t="shared" si="12"/>
        <v>0</v>
      </c>
      <c r="Y20" s="97">
        <f t="shared" si="12"/>
        <v>0</v>
      </c>
      <c r="Z20" s="168"/>
      <c r="AA20" s="168"/>
    </row>
    <row r="21" spans="1:27" s="41" customFormat="1" ht="15.75" hidden="1" thickBot="1" x14ac:dyDescent="0.3">
      <c r="A21" s="125" t="s">
        <v>147</v>
      </c>
      <c r="B21" s="52" t="s">
        <v>624</v>
      </c>
      <c r="C21" s="823" t="s">
        <v>148</v>
      </c>
      <c r="D21" s="824"/>
      <c r="E21" s="824"/>
      <c r="F21" s="367"/>
      <c r="G21" s="367">
        <f>SUM(K21:W21)</f>
        <v>0</v>
      </c>
      <c r="H21" s="367">
        <f>SUM(K21:W21)</f>
        <v>0</v>
      </c>
      <c r="I21" s="367">
        <f>SUM(K21:W21)</f>
        <v>0</v>
      </c>
      <c r="J21" s="521">
        <f t="shared" ref="J21:L23" si="13">SUM(K21:W21)</f>
        <v>0</v>
      </c>
      <c r="K21" s="521">
        <f t="shared" si="13"/>
        <v>0</v>
      </c>
      <c r="L21" s="429">
        <f t="shared" si="13"/>
        <v>0</v>
      </c>
      <c r="M21" s="75"/>
      <c r="N21" s="13"/>
      <c r="O21" s="13"/>
      <c r="P21" s="13"/>
      <c r="Q21" s="80"/>
      <c r="R21" s="80"/>
      <c r="S21" s="488">
        <f t="shared" si="8"/>
        <v>0</v>
      </c>
      <c r="T21" s="413"/>
      <c r="U21" s="13"/>
      <c r="V21" s="80"/>
      <c r="W21" s="80"/>
      <c r="X21" s="80"/>
      <c r="Y21" s="45"/>
      <c r="Z21" s="168"/>
      <c r="AA21" s="168"/>
    </row>
    <row r="22" spans="1:27" s="41" customFormat="1" ht="27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/>
      <c r="G22" s="367">
        <f>SUM(K22:W22)</f>
        <v>0</v>
      </c>
      <c r="H22" s="367">
        <f>SUM(K22:W22)</f>
        <v>0</v>
      </c>
      <c r="I22" s="367">
        <f>SUM(K22:W22)</f>
        <v>0</v>
      </c>
      <c r="J22" s="521">
        <f t="shared" si="13"/>
        <v>0</v>
      </c>
      <c r="K22" s="521">
        <f t="shared" si="13"/>
        <v>0</v>
      </c>
      <c r="L22" s="429">
        <f t="shared" si="13"/>
        <v>0</v>
      </c>
      <c r="M22" s="75"/>
      <c r="N22" s="13"/>
      <c r="O22" s="13"/>
      <c r="P22" s="13"/>
      <c r="Q22" s="80"/>
      <c r="R22" s="80"/>
      <c r="S22" s="488">
        <f t="shared" si="8"/>
        <v>0</v>
      </c>
      <c r="T22" s="413"/>
      <c r="U22" s="13"/>
      <c r="V22" s="80"/>
      <c r="W22" s="80"/>
      <c r="X22" s="80"/>
      <c r="Y22" s="45"/>
      <c r="Z22" s="168"/>
      <c r="AA22" s="168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/>
      <c r="G23" s="368">
        <f>SUM(K23:W23)</f>
        <v>0</v>
      </c>
      <c r="H23" s="368">
        <f>SUM(K23:W23)</f>
        <v>0</v>
      </c>
      <c r="I23" s="368">
        <f>SUM(K23:W23)</f>
        <v>0</v>
      </c>
      <c r="J23" s="522">
        <f t="shared" si="13"/>
        <v>0</v>
      </c>
      <c r="K23" s="522">
        <f t="shared" si="13"/>
        <v>0</v>
      </c>
      <c r="L23" s="430">
        <f t="shared" si="13"/>
        <v>0</v>
      </c>
      <c r="M23" s="75"/>
      <c r="N23" s="13"/>
      <c r="O23" s="13"/>
      <c r="P23" s="13"/>
      <c r="Q23" s="80"/>
      <c r="R23" s="80"/>
      <c r="S23" s="488">
        <f t="shared" si="8"/>
        <v>0</v>
      </c>
      <c r="T23" s="413"/>
      <c r="U23" s="13"/>
      <c r="V23" s="80"/>
      <c r="W23" s="80"/>
      <c r="X23" s="80"/>
      <c r="Y23" s="45"/>
      <c r="Z23" s="168"/>
      <c r="AA23" s="168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Y24" si="14">F25+F26+F27+F28+F29+F30+F31</f>
        <v>10984572.6</v>
      </c>
      <c r="G24" s="369">
        <f t="shared" ref="G24:K24" si="15">G25+G26+G27+G28+G29+G30+G31</f>
        <v>10984571.299999999</v>
      </c>
      <c r="H24" s="369">
        <f t="shared" ref="H24:J24" si="16">H25+H26+H27+H28+H29+H30+H31</f>
        <v>10591000</v>
      </c>
      <c r="I24" s="369">
        <f t="shared" si="16"/>
        <v>10655837.020000001</v>
      </c>
      <c r="J24" s="523">
        <f t="shared" si="16"/>
        <v>10702155.639999999</v>
      </c>
      <c r="K24" s="523">
        <f t="shared" si="15"/>
        <v>10661572.460000001</v>
      </c>
      <c r="L24" s="431">
        <f t="shared" si="14"/>
        <v>10661572.460000001</v>
      </c>
      <c r="M24" s="84">
        <f t="shared" si="14"/>
        <v>1002553</v>
      </c>
      <c r="N24" s="85">
        <f t="shared" si="14"/>
        <v>849229</v>
      </c>
      <c r="O24" s="85">
        <f t="shared" si="14"/>
        <v>870084</v>
      </c>
      <c r="P24" s="85">
        <f t="shared" si="14"/>
        <v>867680</v>
      </c>
      <c r="Q24" s="88">
        <f t="shared" si="14"/>
        <v>865212</v>
      </c>
      <c r="R24" s="88">
        <f t="shared" si="14"/>
        <v>867680</v>
      </c>
      <c r="S24" s="484">
        <f t="shared" si="8"/>
        <v>5322438</v>
      </c>
      <c r="T24" s="409">
        <f t="shared" si="14"/>
        <v>866042</v>
      </c>
      <c r="U24" s="85">
        <f t="shared" si="14"/>
        <v>867681</v>
      </c>
      <c r="V24" s="88">
        <f t="shared" si="14"/>
        <v>867682</v>
      </c>
      <c r="W24" s="88">
        <f t="shared" si="14"/>
        <v>897217</v>
      </c>
      <c r="X24" s="88">
        <f t="shared" si="14"/>
        <v>849286.46</v>
      </c>
      <c r="Y24" s="89">
        <f t="shared" si="14"/>
        <v>991226</v>
      </c>
      <c r="Z24" s="168"/>
      <c r="AA24" s="168"/>
    </row>
    <row r="25" spans="1:27" x14ac:dyDescent="0.25">
      <c r="B25" s="60"/>
      <c r="C25" s="862" t="s">
        <v>154</v>
      </c>
      <c r="D25" s="863"/>
      <c r="E25" s="863"/>
      <c r="F25" s="370">
        <v>10559434</v>
      </c>
      <c r="G25" s="370">
        <v>10559433.499999998</v>
      </c>
      <c r="H25" s="370">
        <v>10539709</v>
      </c>
      <c r="I25" s="370">
        <v>10604546.020000001</v>
      </c>
      <c r="J25" s="524">
        <v>10601186.639999999</v>
      </c>
      <c r="K25" s="524">
        <v>10597733.460000001</v>
      </c>
      <c r="L25" s="433">
        <f t="shared" ref="L25:L31" si="17">SUM(S25:Y25)</f>
        <v>10597733.460000001</v>
      </c>
      <c r="M25" s="73">
        <v>999170</v>
      </c>
      <c r="N25" s="1">
        <v>849229</v>
      </c>
      <c r="O25" s="1">
        <v>870084</v>
      </c>
      <c r="P25" s="1">
        <v>867680</v>
      </c>
      <c r="Q25" s="79">
        <v>865212</v>
      </c>
      <c r="R25" s="79">
        <v>867680</v>
      </c>
      <c r="S25" s="489">
        <f t="shared" si="8"/>
        <v>5319055</v>
      </c>
      <c r="T25" s="414">
        <v>866042</v>
      </c>
      <c r="U25" s="1">
        <v>867681</v>
      </c>
      <c r="V25" s="79">
        <v>867682</v>
      </c>
      <c r="W25" s="79">
        <v>897217</v>
      </c>
      <c r="X25" s="79">
        <f>(X7+X19)*0.22</f>
        <v>849286.46</v>
      </c>
      <c r="Y25" s="44">
        <v>930770</v>
      </c>
      <c r="Z25" s="168"/>
      <c r="AA25" s="168"/>
    </row>
    <row r="26" spans="1:27" hidden="1" x14ac:dyDescent="0.25">
      <c r="B26" s="61"/>
      <c r="C26" s="858" t="s">
        <v>155</v>
      </c>
      <c r="D26" s="859"/>
      <c r="E26" s="859"/>
      <c r="F26" s="371"/>
      <c r="G26" s="371">
        <v>0</v>
      </c>
      <c r="H26" s="371">
        <v>0</v>
      </c>
      <c r="I26" s="371">
        <v>0</v>
      </c>
      <c r="J26" s="525">
        <v>0</v>
      </c>
      <c r="K26" s="525">
        <v>0</v>
      </c>
      <c r="L26" s="434">
        <f t="shared" si="17"/>
        <v>0</v>
      </c>
      <c r="M26" s="73"/>
      <c r="N26" s="1"/>
      <c r="O26" s="1"/>
      <c r="P26" s="1"/>
      <c r="Q26" s="79"/>
      <c r="R26" s="79"/>
      <c r="S26" s="489">
        <f t="shared" si="8"/>
        <v>0</v>
      </c>
      <c r="T26" s="414"/>
      <c r="U26" s="1"/>
      <c r="V26" s="79"/>
      <c r="W26" s="79"/>
      <c r="X26" s="79"/>
      <c r="Y26" s="44"/>
      <c r="Z26" s="168"/>
      <c r="AA26" s="168"/>
    </row>
    <row r="27" spans="1:27" hidden="1" x14ac:dyDescent="0.25">
      <c r="B27" s="61"/>
      <c r="C27" s="858" t="s">
        <v>156</v>
      </c>
      <c r="D27" s="859"/>
      <c r="E27" s="859"/>
      <c r="F27" s="371"/>
      <c r="G27" s="371">
        <v>0</v>
      </c>
      <c r="H27" s="371">
        <v>0</v>
      </c>
      <c r="I27" s="371">
        <v>0</v>
      </c>
      <c r="J27" s="525">
        <v>0</v>
      </c>
      <c r="K27" s="525">
        <v>0</v>
      </c>
      <c r="L27" s="434">
        <f t="shared" si="17"/>
        <v>0</v>
      </c>
      <c r="M27" s="73"/>
      <c r="N27" s="1"/>
      <c r="O27" s="1"/>
      <c r="P27" s="1"/>
      <c r="Q27" s="79"/>
      <c r="R27" s="79"/>
      <c r="S27" s="489">
        <f t="shared" si="8"/>
        <v>0</v>
      </c>
      <c r="T27" s="414"/>
      <c r="U27" s="1"/>
      <c r="V27" s="79"/>
      <c r="W27" s="79"/>
      <c r="X27" s="79"/>
      <c r="Y27" s="44"/>
      <c r="Z27" s="168"/>
      <c r="AA27" s="168"/>
    </row>
    <row r="28" spans="1:27" x14ac:dyDescent="0.25">
      <c r="B28" s="61"/>
      <c r="C28" s="858" t="s">
        <v>157</v>
      </c>
      <c r="D28" s="859"/>
      <c r="E28" s="859"/>
      <c r="F28" s="371">
        <v>250773.59999999998</v>
      </c>
      <c r="G28" s="371">
        <v>250772.8</v>
      </c>
      <c r="H28" s="371">
        <v>23128.000000000004</v>
      </c>
      <c r="I28" s="371">
        <v>23128.000000000004</v>
      </c>
      <c r="J28" s="525">
        <v>23128.000000000004</v>
      </c>
      <c r="K28" s="525">
        <v>35947</v>
      </c>
      <c r="L28" s="434">
        <f t="shared" si="17"/>
        <v>35947</v>
      </c>
      <c r="M28" s="73"/>
      <c r="N28" s="1"/>
      <c r="O28" s="1"/>
      <c r="P28" s="1"/>
      <c r="Q28" s="79"/>
      <c r="R28" s="79"/>
      <c r="S28" s="489">
        <f t="shared" si="8"/>
        <v>0</v>
      </c>
      <c r="T28" s="414"/>
      <c r="U28" s="1"/>
      <c r="V28" s="79"/>
      <c r="W28" s="79"/>
      <c r="X28" s="79"/>
      <c r="Y28" s="44">
        <v>35947</v>
      </c>
      <c r="Z28" s="168"/>
      <c r="AA28" s="168"/>
    </row>
    <row r="29" spans="1:27" x14ac:dyDescent="0.25">
      <c r="B29" s="61"/>
      <c r="C29" s="858" t="s">
        <v>158</v>
      </c>
      <c r="D29" s="859"/>
      <c r="E29" s="859"/>
      <c r="F29" s="371">
        <v>3383</v>
      </c>
      <c r="G29" s="371">
        <v>3383</v>
      </c>
      <c r="H29" s="371">
        <v>3383</v>
      </c>
      <c r="I29" s="371">
        <v>3383</v>
      </c>
      <c r="J29" s="525">
        <v>53061</v>
      </c>
      <c r="K29" s="525">
        <v>3383</v>
      </c>
      <c r="L29" s="434">
        <f t="shared" si="17"/>
        <v>3383</v>
      </c>
      <c r="M29" s="73">
        <v>3383</v>
      </c>
      <c r="N29" s="1"/>
      <c r="O29" s="1"/>
      <c r="P29" s="1"/>
      <c r="Q29" s="79"/>
      <c r="R29" s="79"/>
      <c r="S29" s="489">
        <f t="shared" si="8"/>
        <v>3383</v>
      </c>
      <c r="T29" s="414"/>
      <c r="U29" s="1"/>
      <c r="V29" s="79"/>
      <c r="W29" s="79"/>
      <c r="X29" s="79"/>
      <c r="Y29" s="44"/>
      <c r="Z29" s="168"/>
      <c r="AA29" s="168"/>
    </row>
    <row r="30" spans="1:27" hidden="1" x14ac:dyDescent="0.25">
      <c r="B30" s="61"/>
      <c r="C30" s="858" t="s">
        <v>159</v>
      </c>
      <c r="D30" s="859"/>
      <c r="E30" s="859"/>
      <c r="F30" s="371"/>
      <c r="G30" s="371">
        <v>0</v>
      </c>
      <c r="H30" s="371">
        <v>0</v>
      </c>
      <c r="I30" s="371">
        <v>0</v>
      </c>
      <c r="J30" s="525">
        <v>0</v>
      </c>
      <c r="K30" s="525">
        <v>0</v>
      </c>
      <c r="L30" s="434">
        <f t="shared" si="17"/>
        <v>0</v>
      </c>
      <c r="M30" s="73"/>
      <c r="N30" s="1"/>
      <c r="O30" s="1"/>
      <c r="P30" s="1"/>
      <c r="Q30" s="79"/>
      <c r="R30" s="79"/>
      <c r="S30" s="489">
        <f t="shared" si="8"/>
        <v>0</v>
      </c>
      <c r="T30" s="414"/>
      <c r="U30" s="1"/>
      <c r="V30" s="79"/>
      <c r="W30" s="79"/>
      <c r="X30" s="79"/>
      <c r="Y30" s="44"/>
      <c r="Z30" s="168"/>
      <c r="AA30" s="168"/>
    </row>
    <row r="31" spans="1:27" ht="15.75" thickBot="1" x14ac:dyDescent="0.3">
      <c r="B31" s="62"/>
      <c r="C31" s="860" t="s">
        <v>160</v>
      </c>
      <c r="D31" s="861"/>
      <c r="E31" s="861"/>
      <c r="F31" s="372">
        <v>170982</v>
      </c>
      <c r="G31" s="372">
        <v>170982</v>
      </c>
      <c r="H31" s="372">
        <v>24780</v>
      </c>
      <c r="I31" s="372">
        <v>24780</v>
      </c>
      <c r="J31" s="526">
        <v>24780</v>
      </c>
      <c r="K31" s="526">
        <v>24509</v>
      </c>
      <c r="L31" s="460">
        <f t="shared" si="17"/>
        <v>24509</v>
      </c>
      <c r="M31" s="73"/>
      <c r="N31" s="1"/>
      <c r="O31" s="1"/>
      <c r="P31" s="1"/>
      <c r="Q31" s="79"/>
      <c r="R31" s="79"/>
      <c r="S31" s="489">
        <f t="shared" si="8"/>
        <v>0</v>
      </c>
      <c r="T31" s="414"/>
      <c r="U31" s="1"/>
      <c r="V31" s="79"/>
      <c r="W31" s="79"/>
      <c r="X31" s="79"/>
      <c r="Y31" s="44">
        <v>24509</v>
      </c>
      <c r="Z31" s="168"/>
      <c r="AA31" s="168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Y32" si="18">F33+F37+F40+F50+F53</f>
        <v>158750</v>
      </c>
      <c r="G32" s="369">
        <f t="shared" ref="G32:K32" si="19">G33+G37+G40+G50+G53</f>
        <v>171183</v>
      </c>
      <c r="H32" s="369">
        <f t="shared" ref="H32:J32" si="20">H33+H37+H40+H50+H53</f>
        <v>171000</v>
      </c>
      <c r="I32" s="369">
        <f t="shared" si="20"/>
        <v>171000</v>
      </c>
      <c r="J32" s="523">
        <f t="shared" si="20"/>
        <v>181000</v>
      </c>
      <c r="K32" s="523">
        <f t="shared" si="19"/>
        <v>158960</v>
      </c>
      <c r="L32" s="431">
        <f t="shared" si="18"/>
        <v>158960</v>
      </c>
      <c r="M32" s="84">
        <f t="shared" si="18"/>
        <v>50876</v>
      </c>
      <c r="N32" s="85">
        <f t="shared" si="18"/>
        <v>7418</v>
      </c>
      <c r="O32" s="85">
        <f t="shared" si="18"/>
        <v>0</v>
      </c>
      <c r="P32" s="85">
        <f t="shared" si="18"/>
        <v>15875</v>
      </c>
      <c r="Q32" s="88">
        <f t="shared" si="18"/>
        <v>9735</v>
      </c>
      <c r="R32" s="88">
        <f t="shared" si="18"/>
        <v>6800</v>
      </c>
      <c r="S32" s="484">
        <f t="shared" si="8"/>
        <v>90704</v>
      </c>
      <c r="T32" s="409">
        <f t="shared" si="18"/>
        <v>7486</v>
      </c>
      <c r="U32" s="85">
        <f t="shared" si="18"/>
        <v>0</v>
      </c>
      <c r="V32" s="88">
        <f t="shared" si="18"/>
        <v>7945</v>
      </c>
      <c r="W32" s="88">
        <f t="shared" si="18"/>
        <v>7420</v>
      </c>
      <c r="X32" s="88">
        <f t="shared" si="18"/>
        <v>22200</v>
      </c>
      <c r="Y32" s="89">
        <f t="shared" si="18"/>
        <v>23205</v>
      </c>
      <c r="Z32" s="168"/>
      <c r="AA32" s="168"/>
    </row>
    <row r="33" spans="1:27" x14ac:dyDescent="0.25">
      <c r="B33" s="122" t="s">
        <v>627</v>
      </c>
      <c r="C33" s="772" t="s">
        <v>163</v>
      </c>
      <c r="D33" s="773"/>
      <c r="E33" s="773"/>
      <c r="F33" s="364">
        <f t="shared" ref="F33:L33" si="21">F34+F35+F36</f>
        <v>50000</v>
      </c>
      <c r="G33" s="364">
        <f t="shared" si="21"/>
        <v>62433</v>
      </c>
      <c r="H33" s="364">
        <f t="shared" si="21"/>
        <v>62000</v>
      </c>
      <c r="I33" s="364">
        <f t="shared" si="21"/>
        <v>62000</v>
      </c>
      <c r="J33" s="518">
        <f t="shared" ref="J33" si="22">J34+J35+J36</f>
        <v>72000</v>
      </c>
      <c r="K33" s="518">
        <f t="shared" si="21"/>
        <v>86297</v>
      </c>
      <c r="L33" s="426">
        <f t="shared" si="21"/>
        <v>86297</v>
      </c>
      <c r="M33" s="116">
        <f t="shared" ref="M33:Y33" si="23">M34+M35+M36</f>
        <v>7025</v>
      </c>
      <c r="N33" s="117">
        <f t="shared" si="23"/>
        <v>7065</v>
      </c>
      <c r="O33" s="117">
        <f t="shared" si="23"/>
        <v>0</v>
      </c>
      <c r="P33" s="117">
        <f t="shared" si="23"/>
        <v>12500</v>
      </c>
      <c r="Q33" s="120">
        <f t="shared" si="23"/>
        <v>9367</v>
      </c>
      <c r="R33" s="120">
        <f t="shared" si="23"/>
        <v>6476</v>
      </c>
      <c r="S33" s="485">
        <f t="shared" si="8"/>
        <v>42433</v>
      </c>
      <c r="T33" s="410">
        <f t="shared" si="23"/>
        <v>7130</v>
      </c>
      <c r="U33" s="117">
        <f t="shared" si="23"/>
        <v>0</v>
      </c>
      <c r="V33" s="120">
        <f t="shared" si="23"/>
        <v>7567</v>
      </c>
      <c r="W33" s="120">
        <f t="shared" si="23"/>
        <v>7067</v>
      </c>
      <c r="X33" s="120">
        <f t="shared" si="23"/>
        <v>0</v>
      </c>
      <c r="Y33" s="121">
        <f t="shared" si="23"/>
        <v>22100</v>
      </c>
      <c r="Z33" s="168"/>
      <c r="AA33" s="168"/>
    </row>
    <row r="34" spans="1:27" s="41" customFormat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v>50000</v>
      </c>
      <c r="G34" s="367">
        <v>62433</v>
      </c>
      <c r="H34" s="367">
        <v>62000</v>
      </c>
      <c r="I34" s="367">
        <v>62000</v>
      </c>
      <c r="J34" s="521">
        <v>72000</v>
      </c>
      <c r="K34" s="521">
        <v>86297</v>
      </c>
      <c r="L34" s="429">
        <f>SUM(S34:Y34)</f>
        <v>86297</v>
      </c>
      <c r="M34" s="75">
        <v>7025</v>
      </c>
      <c r="N34" s="13">
        <v>7065</v>
      </c>
      <c r="O34" s="13"/>
      <c r="P34" s="13">
        <v>12500</v>
      </c>
      <c r="Q34" s="80">
        <v>9367</v>
      </c>
      <c r="R34" s="80">
        <v>6476</v>
      </c>
      <c r="S34" s="488">
        <f t="shared" si="8"/>
        <v>42433</v>
      </c>
      <c r="T34" s="413">
        <v>7130</v>
      </c>
      <c r="U34" s="13"/>
      <c r="V34" s="80">
        <v>7567</v>
      </c>
      <c r="W34" s="80">
        <v>7067</v>
      </c>
      <c r="X34" s="80"/>
      <c r="Y34" s="45">
        <v>22100</v>
      </c>
      <c r="Z34" s="168"/>
      <c r="AA34" s="168"/>
    </row>
    <row r="35" spans="1:27" s="41" customFormat="1" hidden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/>
      <c r="G35" s="367">
        <f>SUM(K35:W35)</f>
        <v>0</v>
      </c>
      <c r="H35" s="367">
        <f>SUM(K35:W35)</f>
        <v>0</v>
      </c>
      <c r="I35" s="367">
        <f>SUM(K35:W35)</f>
        <v>0</v>
      </c>
      <c r="J35" s="521">
        <f t="shared" ref="J35:L36" si="24">SUM(K35:W35)</f>
        <v>0</v>
      </c>
      <c r="K35" s="521">
        <f t="shared" si="24"/>
        <v>0</v>
      </c>
      <c r="L35" s="429">
        <f t="shared" si="24"/>
        <v>0</v>
      </c>
      <c r="M35" s="75"/>
      <c r="N35" s="13"/>
      <c r="O35" s="13"/>
      <c r="P35" s="13"/>
      <c r="Q35" s="80"/>
      <c r="R35" s="80"/>
      <c r="S35" s="488">
        <f t="shared" si="8"/>
        <v>0</v>
      </c>
      <c r="T35" s="413"/>
      <c r="U35" s="13"/>
      <c r="V35" s="80"/>
      <c r="W35" s="80"/>
      <c r="X35" s="80"/>
      <c r="Y35" s="45"/>
      <c r="Z35" s="168"/>
      <c r="AA35" s="168"/>
    </row>
    <row r="36" spans="1:27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/>
      <c r="G36" s="367">
        <f>SUM(K36:W36)</f>
        <v>0</v>
      </c>
      <c r="H36" s="367">
        <f>SUM(K36:W36)</f>
        <v>0</v>
      </c>
      <c r="I36" s="367">
        <f>SUM(K36:W36)</f>
        <v>0</v>
      </c>
      <c r="J36" s="521">
        <f t="shared" si="24"/>
        <v>0</v>
      </c>
      <c r="K36" s="521">
        <f t="shared" si="24"/>
        <v>0</v>
      </c>
      <c r="L36" s="429">
        <f t="shared" si="24"/>
        <v>0</v>
      </c>
      <c r="M36" s="75"/>
      <c r="N36" s="13"/>
      <c r="O36" s="13"/>
      <c r="P36" s="13"/>
      <c r="Q36" s="80"/>
      <c r="R36" s="80"/>
      <c r="S36" s="488">
        <f t="shared" si="8"/>
        <v>0</v>
      </c>
      <c r="T36" s="413"/>
      <c r="U36" s="13"/>
      <c r="V36" s="80"/>
      <c r="W36" s="80"/>
      <c r="X36" s="80"/>
      <c r="Y36" s="45"/>
      <c r="Z36" s="168"/>
      <c r="AA36" s="168"/>
    </row>
    <row r="37" spans="1:27" hidden="1" x14ac:dyDescent="0.25">
      <c r="B37" s="90" t="s">
        <v>631</v>
      </c>
      <c r="C37" s="799" t="s">
        <v>170</v>
      </c>
      <c r="D37" s="800"/>
      <c r="E37" s="800"/>
      <c r="F37" s="366">
        <f t="shared" ref="F37:L37" si="25">F38+F39</f>
        <v>0</v>
      </c>
      <c r="G37" s="366">
        <f t="shared" si="25"/>
        <v>0</v>
      </c>
      <c r="H37" s="366">
        <f t="shared" si="25"/>
        <v>0</v>
      </c>
      <c r="I37" s="366">
        <f t="shared" si="25"/>
        <v>0</v>
      </c>
      <c r="J37" s="520">
        <f t="shared" ref="J37" si="26">J38+J39</f>
        <v>0</v>
      </c>
      <c r="K37" s="520">
        <f t="shared" si="25"/>
        <v>0</v>
      </c>
      <c r="L37" s="428">
        <f t="shared" si="25"/>
        <v>0</v>
      </c>
      <c r="M37" s="92">
        <f t="shared" ref="M37:Y37" si="27">M38+M39</f>
        <v>0</v>
      </c>
      <c r="N37" s="93">
        <f t="shared" si="27"/>
        <v>0</v>
      </c>
      <c r="O37" s="93">
        <f t="shared" si="27"/>
        <v>0</v>
      </c>
      <c r="P37" s="93">
        <f t="shared" si="27"/>
        <v>0</v>
      </c>
      <c r="Q37" s="96">
        <f t="shared" si="27"/>
        <v>0</v>
      </c>
      <c r="R37" s="96">
        <f t="shared" si="27"/>
        <v>0</v>
      </c>
      <c r="S37" s="487">
        <f t="shared" si="8"/>
        <v>0</v>
      </c>
      <c r="T37" s="412">
        <f t="shared" si="27"/>
        <v>0</v>
      </c>
      <c r="U37" s="93">
        <f t="shared" si="27"/>
        <v>0</v>
      </c>
      <c r="V37" s="96">
        <f t="shared" si="27"/>
        <v>0</v>
      </c>
      <c r="W37" s="96">
        <f t="shared" si="27"/>
        <v>0</v>
      </c>
      <c r="X37" s="96">
        <f t="shared" si="27"/>
        <v>0</v>
      </c>
      <c r="Y37" s="97">
        <f t="shared" si="27"/>
        <v>0</v>
      </c>
      <c r="Z37" s="168"/>
      <c r="AA37" s="168"/>
    </row>
    <row r="38" spans="1:27" s="41" customFormat="1" hidden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/>
      <c r="G38" s="367">
        <f>SUM(K38:W38)</f>
        <v>0</v>
      </c>
      <c r="H38" s="367">
        <f>SUM(K38:W38)</f>
        <v>0</v>
      </c>
      <c r="I38" s="367">
        <f>SUM(K38:W38)</f>
        <v>0</v>
      </c>
      <c r="J38" s="521">
        <f t="shared" ref="J38:L39" si="28">SUM(K38:W38)</f>
        <v>0</v>
      </c>
      <c r="K38" s="521">
        <f t="shared" si="28"/>
        <v>0</v>
      </c>
      <c r="L38" s="429">
        <f t="shared" si="28"/>
        <v>0</v>
      </c>
      <c r="M38" s="75"/>
      <c r="N38" s="13"/>
      <c r="O38" s="13"/>
      <c r="P38" s="13"/>
      <c r="Q38" s="80"/>
      <c r="R38" s="80"/>
      <c r="S38" s="488">
        <f t="shared" si="8"/>
        <v>0</v>
      </c>
      <c r="T38" s="413"/>
      <c r="U38" s="13"/>
      <c r="V38" s="80"/>
      <c r="W38" s="80"/>
      <c r="X38" s="80"/>
      <c r="Y38" s="45"/>
      <c r="Z38" s="168"/>
      <c r="AA38" s="168"/>
    </row>
    <row r="39" spans="1:27" s="41" customFormat="1" hidden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/>
      <c r="G39" s="367">
        <f>SUM(K39:W39)</f>
        <v>0</v>
      </c>
      <c r="H39" s="367">
        <f>SUM(K39:W39)</f>
        <v>0</v>
      </c>
      <c r="I39" s="367">
        <f>SUM(K39:W39)</f>
        <v>0</v>
      </c>
      <c r="J39" s="521">
        <f t="shared" si="28"/>
        <v>0</v>
      </c>
      <c r="K39" s="521">
        <f t="shared" si="28"/>
        <v>0</v>
      </c>
      <c r="L39" s="429">
        <f t="shared" si="28"/>
        <v>0</v>
      </c>
      <c r="M39" s="75"/>
      <c r="N39" s="13"/>
      <c r="O39" s="13"/>
      <c r="P39" s="13"/>
      <c r="Q39" s="80"/>
      <c r="R39" s="80"/>
      <c r="S39" s="488">
        <f t="shared" si="8"/>
        <v>0</v>
      </c>
      <c r="T39" s="413"/>
      <c r="U39" s="13"/>
      <c r="V39" s="80"/>
      <c r="W39" s="80"/>
      <c r="X39" s="80"/>
      <c r="Y39" s="45"/>
      <c r="Z39" s="168"/>
      <c r="AA39" s="168"/>
    </row>
    <row r="40" spans="1:27" x14ac:dyDescent="0.25">
      <c r="B40" s="90" t="s">
        <v>634</v>
      </c>
      <c r="C40" s="799" t="s">
        <v>175</v>
      </c>
      <c r="D40" s="800"/>
      <c r="E40" s="800"/>
      <c r="F40" s="366">
        <f t="shared" ref="F40:Y40" si="29">F41+F42+F43+F44+F45+F48+F49</f>
        <v>75000</v>
      </c>
      <c r="G40" s="366">
        <f t="shared" ref="G40:K40" si="30">G41+G42+G43+G44+G45+G48+G49</f>
        <v>75000</v>
      </c>
      <c r="H40" s="366">
        <f t="shared" ref="H40:J40" si="31">H41+H42+H43+H44+H45+H48+H49</f>
        <v>75000</v>
      </c>
      <c r="I40" s="366">
        <f t="shared" si="31"/>
        <v>75000</v>
      </c>
      <c r="J40" s="520">
        <f t="shared" si="31"/>
        <v>75000</v>
      </c>
      <c r="K40" s="520">
        <f t="shared" si="30"/>
        <v>51733</v>
      </c>
      <c r="L40" s="428">
        <f t="shared" si="29"/>
        <v>51733</v>
      </c>
      <c r="M40" s="92">
        <f t="shared" si="29"/>
        <v>34253</v>
      </c>
      <c r="N40" s="93">
        <f t="shared" si="29"/>
        <v>0</v>
      </c>
      <c r="O40" s="93">
        <f t="shared" si="29"/>
        <v>0</v>
      </c>
      <c r="P40" s="93">
        <f t="shared" si="29"/>
        <v>0</v>
      </c>
      <c r="Q40" s="96">
        <f t="shared" si="29"/>
        <v>0</v>
      </c>
      <c r="R40" s="96">
        <f t="shared" si="29"/>
        <v>0</v>
      </c>
      <c r="S40" s="487">
        <f t="shared" si="8"/>
        <v>34253</v>
      </c>
      <c r="T40" s="412">
        <f t="shared" si="29"/>
        <v>0</v>
      </c>
      <c r="U40" s="93">
        <f t="shared" si="29"/>
        <v>0</v>
      </c>
      <c r="V40" s="96">
        <f t="shared" si="29"/>
        <v>0</v>
      </c>
      <c r="W40" s="96">
        <f t="shared" si="29"/>
        <v>0</v>
      </c>
      <c r="X40" s="96">
        <f t="shared" si="29"/>
        <v>17480</v>
      </c>
      <c r="Y40" s="97">
        <f t="shared" si="29"/>
        <v>0</v>
      </c>
      <c r="Z40" s="168"/>
      <c r="AA40" s="168"/>
    </row>
    <row r="41" spans="1:27" s="41" customFormat="1" hidden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/>
      <c r="G41" s="367">
        <f>SUM(K41:W41)</f>
        <v>0</v>
      </c>
      <c r="H41" s="367">
        <f>SUM(K41:W41)</f>
        <v>0</v>
      </c>
      <c r="I41" s="367">
        <f>SUM(K41:W41)</f>
        <v>0</v>
      </c>
      <c r="J41" s="521">
        <f t="shared" ref="J41:L44" si="32">SUM(K41:W41)</f>
        <v>0</v>
      </c>
      <c r="K41" s="521">
        <f t="shared" si="32"/>
        <v>0</v>
      </c>
      <c r="L41" s="429">
        <f t="shared" si="32"/>
        <v>0</v>
      </c>
      <c r="M41" s="75"/>
      <c r="N41" s="13"/>
      <c r="O41" s="13"/>
      <c r="P41" s="13"/>
      <c r="Q41" s="80"/>
      <c r="R41" s="80"/>
      <c r="S41" s="488">
        <f t="shared" si="8"/>
        <v>0</v>
      </c>
      <c r="T41" s="413"/>
      <c r="U41" s="13"/>
      <c r="V41" s="80"/>
      <c r="W41" s="80"/>
      <c r="X41" s="80"/>
      <c r="Y41" s="45"/>
      <c r="Z41" s="168"/>
      <c r="AA41" s="168"/>
    </row>
    <row r="42" spans="1:27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/>
      <c r="G42" s="367">
        <f>SUM(K42:W42)</f>
        <v>0</v>
      </c>
      <c r="H42" s="367">
        <f>SUM(K42:W42)</f>
        <v>0</v>
      </c>
      <c r="I42" s="367">
        <f>SUM(K42:W42)</f>
        <v>0</v>
      </c>
      <c r="J42" s="521">
        <f t="shared" si="32"/>
        <v>0</v>
      </c>
      <c r="K42" s="521">
        <f t="shared" si="32"/>
        <v>0</v>
      </c>
      <c r="L42" s="429">
        <f t="shared" si="32"/>
        <v>0</v>
      </c>
      <c r="M42" s="75"/>
      <c r="N42" s="13"/>
      <c r="O42" s="13"/>
      <c r="P42" s="13"/>
      <c r="Q42" s="80"/>
      <c r="R42" s="80"/>
      <c r="S42" s="488">
        <f t="shared" si="8"/>
        <v>0</v>
      </c>
      <c r="T42" s="413"/>
      <c r="U42" s="13"/>
      <c r="V42" s="80"/>
      <c r="W42" s="80"/>
      <c r="X42" s="80"/>
      <c r="Y42" s="45"/>
      <c r="Z42" s="168"/>
      <c r="AA42" s="168"/>
    </row>
    <row r="43" spans="1:27" s="41" customFormat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>
        <v>75000</v>
      </c>
      <c r="G43" s="367">
        <v>75000</v>
      </c>
      <c r="H43" s="367">
        <v>75000</v>
      </c>
      <c r="I43" s="367">
        <v>75000</v>
      </c>
      <c r="J43" s="521">
        <v>75000</v>
      </c>
      <c r="K43" s="521">
        <v>51733</v>
      </c>
      <c r="L43" s="429">
        <f>SUM(S43:Y43)</f>
        <v>51733</v>
      </c>
      <c r="M43" s="75">
        <v>34253</v>
      </c>
      <c r="N43" s="13"/>
      <c r="O43" s="13"/>
      <c r="P43" s="13"/>
      <c r="Q43" s="80"/>
      <c r="R43" s="80"/>
      <c r="S43" s="488">
        <f t="shared" si="8"/>
        <v>34253</v>
      </c>
      <c r="T43" s="413"/>
      <c r="U43" s="13"/>
      <c r="V43" s="80"/>
      <c r="W43" s="80"/>
      <c r="X43" s="80">
        <v>17480</v>
      </c>
      <c r="Y43" s="45"/>
      <c r="Z43" s="168"/>
      <c r="AA43" s="168"/>
    </row>
    <row r="44" spans="1:27" s="41" customFormat="1" hidden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/>
      <c r="G44" s="367">
        <f>SUM(K44:W44)</f>
        <v>0</v>
      </c>
      <c r="H44" s="367">
        <f>SUM(K44:W44)</f>
        <v>0</v>
      </c>
      <c r="I44" s="367">
        <f>SUM(K44:W44)</f>
        <v>0</v>
      </c>
      <c r="J44" s="521">
        <f t="shared" si="32"/>
        <v>0</v>
      </c>
      <c r="K44" s="521">
        <f t="shared" si="32"/>
        <v>0</v>
      </c>
      <c r="L44" s="429">
        <f t="shared" si="32"/>
        <v>0</v>
      </c>
      <c r="M44" s="75"/>
      <c r="N44" s="13"/>
      <c r="O44" s="13"/>
      <c r="P44" s="13"/>
      <c r="Q44" s="80"/>
      <c r="R44" s="80"/>
      <c r="S44" s="488">
        <f t="shared" si="8"/>
        <v>0</v>
      </c>
      <c r="T44" s="413"/>
      <c r="U44" s="13"/>
      <c r="V44" s="80"/>
      <c r="W44" s="80"/>
      <c r="X44" s="80"/>
      <c r="Y44" s="45"/>
      <c r="Z44" s="168"/>
      <c r="AA44" s="168"/>
    </row>
    <row r="45" spans="1:27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 t="shared" ref="F45:L45" si="33">F46+F47</f>
        <v>0</v>
      </c>
      <c r="G45" s="367">
        <f t="shared" si="33"/>
        <v>0</v>
      </c>
      <c r="H45" s="367">
        <f t="shared" si="33"/>
        <v>0</v>
      </c>
      <c r="I45" s="367">
        <f t="shared" si="33"/>
        <v>0</v>
      </c>
      <c r="J45" s="521">
        <f t="shared" ref="J45" si="34">J46+J47</f>
        <v>0</v>
      </c>
      <c r="K45" s="521">
        <f t="shared" si="33"/>
        <v>0</v>
      </c>
      <c r="L45" s="429">
        <f t="shared" si="33"/>
        <v>0</v>
      </c>
      <c r="M45" s="75">
        <f t="shared" ref="M45:Y45" si="35">M46+M47</f>
        <v>0</v>
      </c>
      <c r="N45" s="13">
        <f t="shared" si="35"/>
        <v>0</v>
      </c>
      <c r="O45" s="13">
        <f t="shared" si="35"/>
        <v>0</v>
      </c>
      <c r="P45" s="13">
        <f t="shared" si="35"/>
        <v>0</v>
      </c>
      <c r="Q45" s="80">
        <f t="shared" si="35"/>
        <v>0</v>
      </c>
      <c r="R45" s="80">
        <f t="shared" si="35"/>
        <v>0</v>
      </c>
      <c r="S45" s="488">
        <f t="shared" si="8"/>
        <v>0</v>
      </c>
      <c r="T45" s="413">
        <f t="shared" si="35"/>
        <v>0</v>
      </c>
      <c r="U45" s="13">
        <f t="shared" si="35"/>
        <v>0</v>
      </c>
      <c r="V45" s="80">
        <f t="shared" si="35"/>
        <v>0</v>
      </c>
      <c r="W45" s="80">
        <f t="shared" si="35"/>
        <v>0</v>
      </c>
      <c r="X45" s="80">
        <f t="shared" si="35"/>
        <v>0</v>
      </c>
      <c r="Y45" s="45">
        <f t="shared" si="35"/>
        <v>0</v>
      </c>
      <c r="Z45" s="168"/>
      <c r="AA45" s="168"/>
    </row>
    <row r="46" spans="1:27" hidden="1" x14ac:dyDescent="0.25">
      <c r="B46" s="54"/>
      <c r="C46" s="237"/>
      <c r="D46" s="801" t="s">
        <v>186</v>
      </c>
      <c r="E46" s="801"/>
      <c r="F46" s="373"/>
      <c r="G46" s="373">
        <f>SUM(K46:W46)</f>
        <v>0</v>
      </c>
      <c r="H46" s="373">
        <f>SUM(K46:W46)</f>
        <v>0</v>
      </c>
      <c r="I46" s="373">
        <f>SUM(K46:W46)</f>
        <v>0</v>
      </c>
      <c r="J46" s="527">
        <f t="shared" ref="J46:L49" si="36">SUM(K46:W46)</f>
        <v>0</v>
      </c>
      <c r="K46" s="527">
        <f t="shared" si="36"/>
        <v>0</v>
      </c>
      <c r="L46" s="437">
        <f t="shared" si="36"/>
        <v>0</v>
      </c>
      <c r="M46" s="73"/>
      <c r="N46" s="1"/>
      <c r="O46" s="1"/>
      <c r="P46" s="1"/>
      <c r="Q46" s="79"/>
      <c r="R46" s="79"/>
      <c r="S46" s="489">
        <f t="shared" si="8"/>
        <v>0</v>
      </c>
      <c r="T46" s="414"/>
      <c r="U46" s="1"/>
      <c r="V46" s="79"/>
      <c r="W46" s="79"/>
      <c r="X46" s="79"/>
      <c r="Y46" s="44"/>
      <c r="Z46" s="168"/>
      <c r="AA46" s="168"/>
    </row>
    <row r="47" spans="1:27" hidden="1" x14ac:dyDescent="0.25">
      <c r="B47" s="54"/>
      <c r="C47" s="237"/>
      <c r="D47" s="801" t="s">
        <v>187</v>
      </c>
      <c r="E47" s="801"/>
      <c r="F47" s="373"/>
      <c r="G47" s="373">
        <f>SUM(K47:W47)</f>
        <v>0</v>
      </c>
      <c r="H47" s="373">
        <f>SUM(K47:W47)</f>
        <v>0</v>
      </c>
      <c r="I47" s="373">
        <f>SUM(K47:W47)</f>
        <v>0</v>
      </c>
      <c r="J47" s="527">
        <f t="shared" si="36"/>
        <v>0</v>
      </c>
      <c r="K47" s="527">
        <f t="shared" si="36"/>
        <v>0</v>
      </c>
      <c r="L47" s="437">
        <f t="shared" si="36"/>
        <v>0</v>
      </c>
      <c r="M47" s="73"/>
      <c r="N47" s="1"/>
      <c r="O47" s="1"/>
      <c r="P47" s="1"/>
      <c r="Q47" s="79"/>
      <c r="R47" s="79"/>
      <c r="S47" s="489">
        <f t="shared" si="8"/>
        <v>0</v>
      </c>
      <c r="T47" s="414"/>
      <c r="U47" s="1"/>
      <c r="V47" s="79"/>
      <c r="W47" s="79"/>
      <c r="X47" s="79"/>
      <c r="Y47" s="44"/>
      <c r="Z47" s="168"/>
      <c r="AA47" s="168"/>
    </row>
    <row r="48" spans="1:27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/>
      <c r="G48" s="367">
        <f>SUM(K48:W48)</f>
        <v>0</v>
      </c>
      <c r="H48" s="367">
        <f>SUM(K48:W48)</f>
        <v>0</v>
      </c>
      <c r="I48" s="367">
        <f>SUM(K48:W48)</f>
        <v>0</v>
      </c>
      <c r="J48" s="521">
        <f t="shared" si="36"/>
        <v>0</v>
      </c>
      <c r="K48" s="521">
        <f t="shared" si="36"/>
        <v>0</v>
      </c>
      <c r="L48" s="429">
        <f t="shared" si="36"/>
        <v>0</v>
      </c>
      <c r="M48" s="75"/>
      <c r="N48" s="13"/>
      <c r="O48" s="13"/>
      <c r="P48" s="13"/>
      <c r="Q48" s="80"/>
      <c r="R48" s="80"/>
      <c r="S48" s="488">
        <f t="shared" si="8"/>
        <v>0</v>
      </c>
      <c r="T48" s="413"/>
      <c r="U48" s="13"/>
      <c r="V48" s="80"/>
      <c r="W48" s="80"/>
      <c r="X48" s="80"/>
      <c r="Y48" s="45"/>
      <c r="Z48" s="168"/>
      <c r="AA48" s="168"/>
    </row>
    <row r="49" spans="1:27" s="41" customFormat="1" hidden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/>
      <c r="G49" s="367">
        <f>SUM(K49:W49)</f>
        <v>0</v>
      </c>
      <c r="H49" s="367">
        <f>SUM(K49:W49)</f>
        <v>0</v>
      </c>
      <c r="I49" s="367">
        <f>SUM(K49:W49)</f>
        <v>0</v>
      </c>
      <c r="J49" s="521">
        <f t="shared" si="36"/>
        <v>0</v>
      </c>
      <c r="K49" s="521">
        <f t="shared" si="36"/>
        <v>0</v>
      </c>
      <c r="L49" s="429">
        <f t="shared" si="36"/>
        <v>0</v>
      </c>
      <c r="M49" s="75"/>
      <c r="N49" s="13"/>
      <c r="O49" s="13"/>
      <c r="P49" s="13"/>
      <c r="Q49" s="80"/>
      <c r="R49" s="80"/>
      <c r="S49" s="488">
        <f t="shared" si="8"/>
        <v>0</v>
      </c>
      <c r="T49" s="413"/>
      <c r="U49" s="13"/>
      <c r="V49" s="80"/>
      <c r="W49" s="80"/>
      <c r="X49" s="80"/>
      <c r="Y49" s="45"/>
      <c r="Z49" s="168"/>
      <c r="AA49" s="168"/>
    </row>
    <row r="50" spans="1:27" hidden="1" x14ac:dyDescent="0.25">
      <c r="B50" s="90" t="s">
        <v>642</v>
      </c>
      <c r="C50" s="803" t="s">
        <v>192</v>
      </c>
      <c r="D50" s="804"/>
      <c r="E50" s="804"/>
      <c r="F50" s="366">
        <f t="shared" ref="F50:L50" si="37">F51+F52</f>
        <v>0</v>
      </c>
      <c r="G50" s="366">
        <f t="shared" si="37"/>
        <v>0</v>
      </c>
      <c r="H50" s="366">
        <f t="shared" si="37"/>
        <v>0</v>
      </c>
      <c r="I50" s="366">
        <f t="shared" si="37"/>
        <v>0</v>
      </c>
      <c r="J50" s="520">
        <f t="shared" ref="J50" si="38">J51+J52</f>
        <v>0</v>
      </c>
      <c r="K50" s="520">
        <f t="shared" si="37"/>
        <v>0</v>
      </c>
      <c r="L50" s="428">
        <f t="shared" si="37"/>
        <v>0</v>
      </c>
      <c r="M50" s="92">
        <f t="shared" ref="M50:Y50" si="39">M51+M52</f>
        <v>0</v>
      </c>
      <c r="N50" s="93">
        <f t="shared" si="39"/>
        <v>0</v>
      </c>
      <c r="O50" s="93">
        <f t="shared" si="39"/>
        <v>0</v>
      </c>
      <c r="P50" s="93">
        <f t="shared" si="39"/>
        <v>0</v>
      </c>
      <c r="Q50" s="96">
        <f t="shared" si="39"/>
        <v>0</v>
      </c>
      <c r="R50" s="96">
        <f t="shared" si="39"/>
        <v>0</v>
      </c>
      <c r="S50" s="487">
        <f t="shared" si="8"/>
        <v>0</v>
      </c>
      <c r="T50" s="412">
        <f t="shared" si="39"/>
        <v>0</v>
      </c>
      <c r="U50" s="93">
        <f t="shared" si="39"/>
        <v>0</v>
      </c>
      <c r="V50" s="96">
        <f t="shared" si="39"/>
        <v>0</v>
      </c>
      <c r="W50" s="96">
        <f t="shared" si="39"/>
        <v>0</v>
      </c>
      <c r="X50" s="96">
        <f t="shared" si="39"/>
        <v>0</v>
      </c>
      <c r="Y50" s="97">
        <f t="shared" si="39"/>
        <v>0</v>
      </c>
      <c r="Z50" s="168"/>
      <c r="AA50" s="168"/>
    </row>
    <row r="51" spans="1:27" s="41" customFormat="1" hidden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367"/>
      <c r="G51" s="367">
        <f>SUM(K51:W51)</f>
        <v>0</v>
      </c>
      <c r="H51" s="367">
        <f>SUM(K51:W51)</f>
        <v>0</v>
      </c>
      <c r="I51" s="367">
        <f>SUM(K51:W51)</f>
        <v>0</v>
      </c>
      <c r="J51" s="521">
        <f t="shared" ref="J51:L52" si="40">SUM(K51:W51)</f>
        <v>0</v>
      </c>
      <c r="K51" s="521">
        <f t="shared" si="40"/>
        <v>0</v>
      </c>
      <c r="L51" s="429">
        <f t="shared" si="40"/>
        <v>0</v>
      </c>
      <c r="M51" s="75"/>
      <c r="N51" s="13"/>
      <c r="O51" s="13"/>
      <c r="P51" s="13"/>
      <c r="Q51" s="80"/>
      <c r="R51" s="80"/>
      <c r="S51" s="488">
        <f t="shared" si="8"/>
        <v>0</v>
      </c>
      <c r="T51" s="413"/>
      <c r="U51" s="13"/>
      <c r="V51" s="80"/>
      <c r="W51" s="80"/>
      <c r="X51" s="80"/>
      <c r="Y51" s="45"/>
      <c r="Z51" s="168"/>
      <c r="AA51" s="168"/>
    </row>
    <row r="52" spans="1:27" s="41" customFormat="1" hidden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367"/>
      <c r="G52" s="367">
        <f>SUM(K52:W52)</f>
        <v>0</v>
      </c>
      <c r="H52" s="367">
        <f>SUM(K52:W52)</f>
        <v>0</v>
      </c>
      <c r="I52" s="367">
        <f>SUM(K52:W52)</f>
        <v>0</v>
      </c>
      <c r="J52" s="521">
        <f t="shared" si="40"/>
        <v>0</v>
      </c>
      <c r="K52" s="521">
        <f t="shared" si="40"/>
        <v>0</v>
      </c>
      <c r="L52" s="429">
        <f t="shared" si="40"/>
        <v>0</v>
      </c>
      <c r="M52" s="75"/>
      <c r="N52" s="13"/>
      <c r="O52" s="13"/>
      <c r="P52" s="13"/>
      <c r="Q52" s="80"/>
      <c r="R52" s="80"/>
      <c r="S52" s="488">
        <f t="shared" si="8"/>
        <v>0</v>
      </c>
      <c r="T52" s="413"/>
      <c r="U52" s="13"/>
      <c r="V52" s="80"/>
      <c r="W52" s="80"/>
      <c r="X52" s="80"/>
      <c r="Y52" s="45"/>
      <c r="Z52" s="168"/>
      <c r="AA52" s="168"/>
    </row>
    <row r="53" spans="1:27" x14ac:dyDescent="0.25">
      <c r="B53" s="90" t="s">
        <v>645</v>
      </c>
      <c r="C53" s="803" t="s">
        <v>197</v>
      </c>
      <c r="D53" s="804"/>
      <c r="E53" s="804"/>
      <c r="F53" s="366">
        <f t="shared" ref="F53:Y53" si="41">F54+F55+F56+F57+F58</f>
        <v>33750</v>
      </c>
      <c r="G53" s="366">
        <f t="shared" ref="G53:K53" si="42">G54+G55+G56+G57+G58</f>
        <v>33750</v>
      </c>
      <c r="H53" s="366">
        <f t="shared" ref="H53:J53" si="43">H54+H55+H56+H57+H58</f>
        <v>34000</v>
      </c>
      <c r="I53" s="366">
        <f t="shared" si="43"/>
        <v>34000</v>
      </c>
      <c r="J53" s="520">
        <f t="shared" si="43"/>
        <v>34000</v>
      </c>
      <c r="K53" s="520">
        <f t="shared" si="42"/>
        <v>20930</v>
      </c>
      <c r="L53" s="428">
        <f t="shared" si="41"/>
        <v>20930</v>
      </c>
      <c r="M53" s="92">
        <f t="shared" si="41"/>
        <v>9598</v>
      </c>
      <c r="N53" s="93">
        <f t="shared" si="41"/>
        <v>353</v>
      </c>
      <c r="O53" s="93">
        <f t="shared" si="41"/>
        <v>0</v>
      </c>
      <c r="P53" s="93">
        <f t="shared" si="41"/>
        <v>3375</v>
      </c>
      <c r="Q53" s="96">
        <f t="shared" si="41"/>
        <v>368</v>
      </c>
      <c r="R53" s="96">
        <f t="shared" si="41"/>
        <v>324</v>
      </c>
      <c r="S53" s="487">
        <f t="shared" si="8"/>
        <v>14018</v>
      </c>
      <c r="T53" s="412">
        <f t="shared" si="41"/>
        <v>356</v>
      </c>
      <c r="U53" s="93">
        <f t="shared" si="41"/>
        <v>0</v>
      </c>
      <c r="V53" s="96">
        <f t="shared" si="41"/>
        <v>378</v>
      </c>
      <c r="W53" s="96">
        <f t="shared" si="41"/>
        <v>353</v>
      </c>
      <c r="X53" s="96">
        <f t="shared" si="41"/>
        <v>4720</v>
      </c>
      <c r="Y53" s="97">
        <f t="shared" si="41"/>
        <v>1105</v>
      </c>
      <c r="Z53" s="168"/>
      <c r="AA53" s="168"/>
    </row>
    <row r="54" spans="1:27" s="41" customFormat="1" ht="15.75" thickBot="1" x14ac:dyDescent="0.3">
      <c r="A54" s="125" t="s">
        <v>198</v>
      </c>
      <c r="B54" s="52" t="s">
        <v>646</v>
      </c>
      <c r="C54" s="832" t="s">
        <v>863</v>
      </c>
      <c r="D54" s="833"/>
      <c r="E54" s="833"/>
      <c r="F54" s="367">
        <v>33750</v>
      </c>
      <c r="G54" s="367">
        <v>33750</v>
      </c>
      <c r="H54" s="367">
        <v>34000</v>
      </c>
      <c r="I54" s="367">
        <v>34000</v>
      </c>
      <c r="J54" s="521">
        <v>34000</v>
      </c>
      <c r="K54" s="521">
        <v>20930</v>
      </c>
      <c r="L54" s="429">
        <f>SUM(S54:Y54)</f>
        <v>20930</v>
      </c>
      <c r="M54" s="75">
        <v>9598</v>
      </c>
      <c r="N54" s="13">
        <v>353</v>
      </c>
      <c r="O54" s="13"/>
      <c r="P54" s="13">
        <v>3375</v>
      </c>
      <c r="Q54" s="80">
        <v>368</v>
      </c>
      <c r="R54" s="80">
        <v>324</v>
      </c>
      <c r="S54" s="488">
        <f t="shared" si="8"/>
        <v>14018</v>
      </c>
      <c r="T54" s="413">
        <v>356</v>
      </c>
      <c r="U54" s="13"/>
      <c r="V54" s="80">
        <v>378</v>
      </c>
      <c r="W54" s="80">
        <v>353</v>
      </c>
      <c r="X54" s="80">
        <v>4720</v>
      </c>
      <c r="Y54" s="45">
        <v>1105</v>
      </c>
      <c r="Z54" s="168"/>
      <c r="AA54" s="168"/>
    </row>
    <row r="55" spans="1:27" s="41" customFormat="1" ht="15.75" hidden="1" thickBot="1" x14ac:dyDescent="0.3">
      <c r="A55" s="125" t="s">
        <v>199</v>
      </c>
      <c r="B55" s="52" t="s">
        <v>647</v>
      </c>
      <c r="C55" s="832" t="s">
        <v>200</v>
      </c>
      <c r="D55" s="833"/>
      <c r="E55" s="833"/>
      <c r="F55" s="367"/>
      <c r="G55" s="367">
        <f>SUM(K55:W55)</f>
        <v>0</v>
      </c>
      <c r="H55" s="367">
        <f>SUM(K55:W55)</f>
        <v>0</v>
      </c>
      <c r="I55" s="367">
        <f>SUM(K55:W55)</f>
        <v>0</v>
      </c>
      <c r="J55" s="521">
        <f t="shared" ref="J55:L58" si="44">SUM(K55:W55)</f>
        <v>0</v>
      </c>
      <c r="K55" s="521">
        <f t="shared" si="44"/>
        <v>0</v>
      </c>
      <c r="L55" s="429">
        <f t="shared" si="44"/>
        <v>0</v>
      </c>
      <c r="M55" s="75"/>
      <c r="N55" s="13"/>
      <c r="O55" s="13"/>
      <c r="P55" s="13"/>
      <c r="Q55" s="80"/>
      <c r="R55" s="80"/>
      <c r="S55" s="488">
        <f t="shared" si="8"/>
        <v>0</v>
      </c>
      <c r="T55" s="413"/>
      <c r="U55" s="13"/>
      <c r="V55" s="80"/>
      <c r="W55" s="80"/>
      <c r="X55" s="80"/>
      <c r="Y55" s="45"/>
      <c r="AA55" s="168"/>
    </row>
    <row r="56" spans="1:27" s="41" customFormat="1" ht="15.75" hidden="1" thickBot="1" x14ac:dyDescent="0.3">
      <c r="A56" s="125" t="s">
        <v>201</v>
      </c>
      <c r="B56" s="52" t="s">
        <v>648</v>
      </c>
      <c r="C56" s="832" t="s">
        <v>202</v>
      </c>
      <c r="D56" s="833"/>
      <c r="E56" s="833"/>
      <c r="F56" s="367"/>
      <c r="G56" s="367">
        <f>SUM(K56:W56)</f>
        <v>0</v>
      </c>
      <c r="H56" s="367">
        <f>SUM(K56:W56)</f>
        <v>0</v>
      </c>
      <c r="I56" s="367">
        <f>SUM(K56:W56)</f>
        <v>0</v>
      </c>
      <c r="J56" s="521">
        <f t="shared" si="44"/>
        <v>0</v>
      </c>
      <c r="K56" s="521">
        <f t="shared" si="44"/>
        <v>0</v>
      </c>
      <c r="L56" s="429">
        <f t="shared" si="44"/>
        <v>0</v>
      </c>
      <c r="M56" s="75"/>
      <c r="N56" s="13"/>
      <c r="O56" s="13"/>
      <c r="P56" s="13"/>
      <c r="Q56" s="80"/>
      <c r="R56" s="80"/>
      <c r="S56" s="488">
        <f t="shared" si="8"/>
        <v>0</v>
      </c>
      <c r="T56" s="413"/>
      <c r="U56" s="13"/>
      <c r="V56" s="80"/>
      <c r="W56" s="80"/>
      <c r="X56" s="80"/>
      <c r="Y56" s="45"/>
      <c r="AA56" s="168"/>
    </row>
    <row r="57" spans="1:27" s="41" customFormat="1" ht="15.75" hidden="1" thickBot="1" x14ac:dyDescent="0.3">
      <c r="A57" s="125" t="s">
        <v>203</v>
      </c>
      <c r="B57" s="52" t="s">
        <v>649</v>
      </c>
      <c r="C57" s="832" t="s">
        <v>204</v>
      </c>
      <c r="D57" s="833"/>
      <c r="E57" s="833"/>
      <c r="F57" s="367"/>
      <c r="G57" s="367">
        <f>SUM(K57:W57)</f>
        <v>0</v>
      </c>
      <c r="H57" s="367">
        <f>SUM(K57:W57)</f>
        <v>0</v>
      </c>
      <c r="I57" s="367">
        <f>SUM(K57:W57)</f>
        <v>0</v>
      </c>
      <c r="J57" s="521">
        <f t="shared" si="44"/>
        <v>0</v>
      </c>
      <c r="K57" s="521">
        <f t="shared" si="44"/>
        <v>0</v>
      </c>
      <c r="L57" s="429">
        <f t="shared" si="44"/>
        <v>0</v>
      </c>
      <c r="M57" s="75"/>
      <c r="N57" s="13"/>
      <c r="O57" s="13"/>
      <c r="P57" s="13"/>
      <c r="Q57" s="80"/>
      <c r="R57" s="80"/>
      <c r="S57" s="488">
        <f t="shared" si="8"/>
        <v>0</v>
      </c>
      <c r="T57" s="413"/>
      <c r="U57" s="13"/>
      <c r="V57" s="80"/>
      <c r="W57" s="80"/>
      <c r="X57" s="80"/>
      <c r="Y57" s="45"/>
      <c r="AA57" s="168"/>
    </row>
    <row r="58" spans="1:27" s="41" customFormat="1" ht="15.75" hidden="1" thickBot="1" x14ac:dyDescent="0.3">
      <c r="A58" s="125" t="s">
        <v>205</v>
      </c>
      <c r="B58" s="176" t="s">
        <v>650</v>
      </c>
      <c r="C58" s="837" t="s">
        <v>206</v>
      </c>
      <c r="D58" s="838"/>
      <c r="E58" s="838"/>
      <c r="F58" s="368"/>
      <c r="G58" s="368">
        <f>SUM(K58:W58)</f>
        <v>0</v>
      </c>
      <c r="H58" s="368">
        <f>SUM(K58:W58)</f>
        <v>0</v>
      </c>
      <c r="I58" s="368">
        <f>SUM(K58:W58)</f>
        <v>0</v>
      </c>
      <c r="J58" s="522">
        <f t="shared" si="44"/>
        <v>0</v>
      </c>
      <c r="K58" s="522">
        <f t="shared" si="44"/>
        <v>0</v>
      </c>
      <c r="L58" s="430">
        <f t="shared" si="44"/>
        <v>0</v>
      </c>
      <c r="M58" s="75"/>
      <c r="N58" s="13"/>
      <c r="O58" s="13"/>
      <c r="P58" s="13"/>
      <c r="Q58" s="80"/>
      <c r="R58" s="80"/>
      <c r="S58" s="488">
        <f t="shared" si="8"/>
        <v>0</v>
      </c>
      <c r="T58" s="413"/>
      <c r="U58" s="13"/>
      <c r="V58" s="80"/>
      <c r="W58" s="80"/>
      <c r="X58" s="80"/>
      <c r="Y58" s="45"/>
      <c r="AA58" s="168"/>
    </row>
    <row r="59" spans="1:27" ht="15.75" thickBot="1" x14ac:dyDescent="0.3">
      <c r="B59" s="82" t="s">
        <v>207</v>
      </c>
      <c r="C59" s="807" t="s">
        <v>208</v>
      </c>
      <c r="D59" s="808"/>
      <c r="E59" s="808"/>
      <c r="F59" s="369">
        <f t="shared" ref="F59:L59" si="45">F60+F61+F62+F63+F64+F65+F66+F70</f>
        <v>0</v>
      </c>
      <c r="G59" s="369">
        <f t="shared" si="45"/>
        <v>0</v>
      </c>
      <c r="H59" s="369">
        <f t="shared" si="45"/>
        <v>0</v>
      </c>
      <c r="I59" s="369">
        <f t="shared" si="45"/>
        <v>0</v>
      </c>
      <c r="J59" s="523">
        <f t="shared" ref="J59" si="46">J60+J61+J62+J63+J64+J65+J66+J70</f>
        <v>0</v>
      </c>
      <c r="K59" s="523">
        <f t="shared" si="45"/>
        <v>0</v>
      </c>
      <c r="L59" s="431">
        <f t="shared" si="45"/>
        <v>0</v>
      </c>
      <c r="M59" s="84">
        <f t="shared" ref="M59:Y59" si="47">M60+M61+M62+M63+M64+M65+M66+M70</f>
        <v>0</v>
      </c>
      <c r="N59" s="85">
        <f t="shared" si="47"/>
        <v>0</v>
      </c>
      <c r="O59" s="85">
        <f t="shared" si="47"/>
        <v>0</v>
      </c>
      <c r="P59" s="85">
        <f t="shared" si="47"/>
        <v>0</v>
      </c>
      <c r="Q59" s="88">
        <f t="shared" si="47"/>
        <v>0</v>
      </c>
      <c r="R59" s="88">
        <f t="shared" si="47"/>
        <v>0</v>
      </c>
      <c r="S59" s="484">
        <f t="shared" si="8"/>
        <v>0</v>
      </c>
      <c r="T59" s="409">
        <f t="shared" si="47"/>
        <v>0</v>
      </c>
      <c r="U59" s="85">
        <f t="shared" si="47"/>
        <v>0</v>
      </c>
      <c r="V59" s="88">
        <f t="shared" si="47"/>
        <v>0</v>
      </c>
      <c r="W59" s="88">
        <f t="shared" si="47"/>
        <v>0</v>
      </c>
      <c r="X59" s="88">
        <f t="shared" si="47"/>
        <v>0</v>
      </c>
      <c r="Y59" s="89">
        <f t="shared" si="47"/>
        <v>0</v>
      </c>
      <c r="AA59" s="168"/>
    </row>
    <row r="60" spans="1:27" s="18" customFormat="1" ht="15.75" hidden="1" thickBot="1" x14ac:dyDescent="0.3">
      <c r="A60" s="125" t="s">
        <v>864</v>
      </c>
      <c r="B60" s="114" t="s">
        <v>865</v>
      </c>
      <c r="C60" s="834" t="s">
        <v>866</v>
      </c>
      <c r="D60" s="835"/>
      <c r="E60" s="835"/>
      <c r="F60" s="364"/>
      <c r="G60" s="364">
        <f t="shared" ref="G60:G65" si="48">SUM(K60:W60)</f>
        <v>0</v>
      </c>
      <c r="H60" s="364">
        <f t="shared" ref="H60:H65" si="49">SUM(K60:W60)</f>
        <v>0</v>
      </c>
      <c r="I60" s="364">
        <f t="shared" ref="I60:I65" si="50">SUM(K60:W60)</f>
        <v>0</v>
      </c>
      <c r="J60" s="518">
        <f t="shared" ref="J60:L65" si="51">SUM(K60:W60)</f>
        <v>0</v>
      </c>
      <c r="K60" s="518">
        <f t="shared" si="51"/>
        <v>0</v>
      </c>
      <c r="L60" s="426">
        <f t="shared" si="51"/>
        <v>0</v>
      </c>
      <c r="M60" s="92"/>
      <c r="N60" s="93"/>
      <c r="O60" s="93"/>
      <c r="P60" s="93"/>
      <c r="Q60" s="96"/>
      <c r="R60" s="96"/>
      <c r="S60" s="487">
        <f t="shared" si="8"/>
        <v>0</v>
      </c>
      <c r="T60" s="412"/>
      <c r="U60" s="93"/>
      <c r="V60" s="96"/>
      <c r="W60" s="96"/>
      <c r="X60" s="96"/>
      <c r="Y60" s="97"/>
      <c r="AA60" s="168"/>
    </row>
    <row r="61" spans="1:27" s="18" customFormat="1" ht="15.75" hidden="1" thickBot="1" x14ac:dyDescent="0.3">
      <c r="A61" s="125" t="s">
        <v>209</v>
      </c>
      <c r="B61" s="114" t="s">
        <v>651</v>
      </c>
      <c r="C61" s="834" t="s">
        <v>210</v>
      </c>
      <c r="D61" s="835"/>
      <c r="E61" s="835"/>
      <c r="F61" s="364"/>
      <c r="G61" s="364">
        <f t="shared" si="48"/>
        <v>0</v>
      </c>
      <c r="H61" s="364">
        <f t="shared" si="49"/>
        <v>0</v>
      </c>
      <c r="I61" s="364">
        <f t="shared" si="50"/>
        <v>0</v>
      </c>
      <c r="J61" s="518">
        <f t="shared" si="51"/>
        <v>0</v>
      </c>
      <c r="K61" s="518">
        <f t="shared" si="51"/>
        <v>0</v>
      </c>
      <c r="L61" s="426">
        <f t="shared" si="51"/>
        <v>0</v>
      </c>
      <c r="M61" s="92"/>
      <c r="N61" s="93"/>
      <c r="O61" s="93"/>
      <c r="P61" s="93"/>
      <c r="Q61" s="96"/>
      <c r="R61" s="96"/>
      <c r="S61" s="487">
        <f t="shared" si="8"/>
        <v>0</v>
      </c>
      <c r="T61" s="412"/>
      <c r="U61" s="93"/>
      <c r="V61" s="96"/>
      <c r="W61" s="96"/>
      <c r="X61" s="96"/>
      <c r="Y61" s="97"/>
      <c r="AA61" s="168"/>
    </row>
    <row r="62" spans="1:27" s="18" customFormat="1" ht="15.75" hidden="1" thickBot="1" x14ac:dyDescent="0.3">
      <c r="A62" s="125" t="s">
        <v>211</v>
      </c>
      <c r="B62" s="90" t="s">
        <v>652</v>
      </c>
      <c r="C62" s="803" t="s">
        <v>352</v>
      </c>
      <c r="D62" s="804"/>
      <c r="E62" s="804"/>
      <c r="F62" s="366"/>
      <c r="G62" s="366">
        <f t="shared" si="48"/>
        <v>0</v>
      </c>
      <c r="H62" s="366">
        <f t="shared" si="49"/>
        <v>0</v>
      </c>
      <c r="I62" s="366">
        <f t="shared" si="50"/>
        <v>0</v>
      </c>
      <c r="J62" s="520">
        <f t="shared" si="51"/>
        <v>0</v>
      </c>
      <c r="K62" s="520">
        <f t="shared" si="51"/>
        <v>0</v>
      </c>
      <c r="L62" s="428">
        <f t="shared" si="51"/>
        <v>0</v>
      </c>
      <c r="M62" s="92"/>
      <c r="N62" s="93"/>
      <c r="O62" s="93"/>
      <c r="P62" s="93"/>
      <c r="Q62" s="96"/>
      <c r="R62" s="96"/>
      <c r="S62" s="487">
        <f t="shared" si="8"/>
        <v>0</v>
      </c>
      <c r="T62" s="412"/>
      <c r="U62" s="93"/>
      <c r="V62" s="96"/>
      <c r="W62" s="96"/>
      <c r="X62" s="96"/>
      <c r="Y62" s="97"/>
      <c r="AA62" s="168"/>
    </row>
    <row r="63" spans="1:27" s="18" customFormat="1" ht="15.75" hidden="1" thickBot="1" x14ac:dyDescent="0.3">
      <c r="A63" s="125" t="s">
        <v>212</v>
      </c>
      <c r="B63" s="114" t="s">
        <v>653</v>
      </c>
      <c r="C63" s="803" t="s">
        <v>867</v>
      </c>
      <c r="D63" s="804"/>
      <c r="E63" s="804"/>
      <c r="F63" s="366"/>
      <c r="G63" s="366">
        <f t="shared" si="48"/>
        <v>0</v>
      </c>
      <c r="H63" s="366">
        <f t="shared" si="49"/>
        <v>0</v>
      </c>
      <c r="I63" s="366">
        <f t="shared" si="50"/>
        <v>0</v>
      </c>
      <c r="J63" s="520">
        <f t="shared" si="51"/>
        <v>0</v>
      </c>
      <c r="K63" s="520">
        <f t="shared" si="51"/>
        <v>0</v>
      </c>
      <c r="L63" s="428">
        <f t="shared" si="51"/>
        <v>0</v>
      </c>
      <c r="M63" s="92"/>
      <c r="N63" s="93"/>
      <c r="O63" s="93"/>
      <c r="P63" s="93"/>
      <c r="Q63" s="96"/>
      <c r="R63" s="96"/>
      <c r="S63" s="487">
        <f t="shared" si="8"/>
        <v>0</v>
      </c>
      <c r="T63" s="412"/>
      <c r="U63" s="93"/>
      <c r="V63" s="96"/>
      <c r="W63" s="96"/>
      <c r="X63" s="96"/>
      <c r="Y63" s="97"/>
      <c r="AA63" s="168"/>
    </row>
    <row r="64" spans="1:27" s="18" customFormat="1" ht="15.75" hidden="1" thickBot="1" x14ac:dyDescent="0.3">
      <c r="A64" s="125" t="s">
        <v>213</v>
      </c>
      <c r="B64" s="90" t="s">
        <v>654</v>
      </c>
      <c r="C64" s="803" t="s">
        <v>868</v>
      </c>
      <c r="D64" s="804"/>
      <c r="E64" s="804"/>
      <c r="F64" s="366"/>
      <c r="G64" s="366">
        <f t="shared" si="48"/>
        <v>0</v>
      </c>
      <c r="H64" s="366">
        <f t="shared" si="49"/>
        <v>0</v>
      </c>
      <c r="I64" s="366">
        <f t="shared" si="50"/>
        <v>0</v>
      </c>
      <c r="J64" s="520">
        <f t="shared" si="51"/>
        <v>0</v>
      </c>
      <c r="K64" s="520">
        <f t="shared" si="51"/>
        <v>0</v>
      </c>
      <c r="L64" s="428">
        <f t="shared" si="51"/>
        <v>0</v>
      </c>
      <c r="M64" s="92"/>
      <c r="N64" s="93"/>
      <c r="O64" s="93"/>
      <c r="P64" s="93"/>
      <c r="Q64" s="96"/>
      <c r="R64" s="96"/>
      <c r="S64" s="487">
        <f t="shared" si="8"/>
        <v>0</v>
      </c>
      <c r="T64" s="412"/>
      <c r="U64" s="93"/>
      <c r="V64" s="96"/>
      <c r="W64" s="96"/>
      <c r="X64" s="96"/>
      <c r="Y64" s="97"/>
      <c r="AA64" s="168"/>
    </row>
    <row r="65" spans="1:27" s="18" customFormat="1" ht="15.75" hidden="1" thickBot="1" x14ac:dyDescent="0.3">
      <c r="A65" s="125" t="s">
        <v>214</v>
      </c>
      <c r="B65" s="114" t="s">
        <v>655</v>
      </c>
      <c r="C65" s="803" t="s">
        <v>215</v>
      </c>
      <c r="D65" s="804"/>
      <c r="E65" s="804"/>
      <c r="F65" s="366"/>
      <c r="G65" s="366">
        <f t="shared" si="48"/>
        <v>0</v>
      </c>
      <c r="H65" s="366">
        <f t="shared" si="49"/>
        <v>0</v>
      </c>
      <c r="I65" s="366">
        <f t="shared" si="50"/>
        <v>0</v>
      </c>
      <c r="J65" s="520">
        <f t="shared" si="51"/>
        <v>0</v>
      </c>
      <c r="K65" s="520">
        <f t="shared" si="51"/>
        <v>0</v>
      </c>
      <c r="L65" s="428">
        <f t="shared" si="51"/>
        <v>0</v>
      </c>
      <c r="M65" s="92"/>
      <c r="N65" s="93"/>
      <c r="O65" s="93"/>
      <c r="P65" s="93"/>
      <c r="Q65" s="96"/>
      <c r="R65" s="96"/>
      <c r="S65" s="487">
        <f t="shared" si="8"/>
        <v>0</v>
      </c>
      <c r="T65" s="412"/>
      <c r="U65" s="93"/>
      <c r="V65" s="96"/>
      <c r="W65" s="96"/>
      <c r="X65" s="96"/>
      <c r="Y65" s="97"/>
      <c r="AA65" s="168"/>
    </row>
    <row r="66" spans="1:27" s="18" customFormat="1" ht="15.75" hidden="1" thickBot="1" x14ac:dyDescent="0.3">
      <c r="A66" s="125" t="s">
        <v>216</v>
      </c>
      <c r="B66" s="90" t="s">
        <v>656</v>
      </c>
      <c r="C66" s="803" t="s">
        <v>217</v>
      </c>
      <c r="D66" s="804"/>
      <c r="E66" s="804"/>
      <c r="F66" s="366">
        <f t="shared" ref="F66:L66" si="52">F67+F68+F69</f>
        <v>0</v>
      </c>
      <c r="G66" s="366">
        <f t="shared" si="52"/>
        <v>0</v>
      </c>
      <c r="H66" s="366">
        <f t="shared" si="52"/>
        <v>0</v>
      </c>
      <c r="I66" s="366">
        <f t="shared" si="52"/>
        <v>0</v>
      </c>
      <c r="J66" s="520">
        <f t="shared" ref="J66" si="53">J67+J68+J69</f>
        <v>0</v>
      </c>
      <c r="K66" s="520">
        <f t="shared" si="52"/>
        <v>0</v>
      </c>
      <c r="L66" s="428">
        <f t="shared" si="52"/>
        <v>0</v>
      </c>
      <c r="M66" s="92">
        <f t="shared" ref="M66:Y66" si="54">M67+M68+M69</f>
        <v>0</v>
      </c>
      <c r="N66" s="93">
        <f t="shared" si="54"/>
        <v>0</v>
      </c>
      <c r="O66" s="93">
        <f t="shared" si="54"/>
        <v>0</v>
      </c>
      <c r="P66" s="93">
        <f t="shared" si="54"/>
        <v>0</v>
      </c>
      <c r="Q66" s="96">
        <f t="shared" si="54"/>
        <v>0</v>
      </c>
      <c r="R66" s="96">
        <f t="shared" si="54"/>
        <v>0</v>
      </c>
      <c r="S66" s="487">
        <f t="shared" si="8"/>
        <v>0</v>
      </c>
      <c r="T66" s="412">
        <f t="shared" si="54"/>
        <v>0</v>
      </c>
      <c r="U66" s="93">
        <f t="shared" si="54"/>
        <v>0</v>
      </c>
      <c r="V66" s="96">
        <f t="shared" si="54"/>
        <v>0</v>
      </c>
      <c r="W66" s="96">
        <f t="shared" si="54"/>
        <v>0</v>
      </c>
      <c r="X66" s="96">
        <f t="shared" si="54"/>
        <v>0</v>
      </c>
      <c r="Y66" s="97">
        <f t="shared" si="54"/>
        <v>0</v>
      </c>
      <c r="AA66" s="168"/>
    </row>
    <row r="67" spans="1:27" ht="15.75" hidden="1" thickBot="1" x14ac:dyDescent="0.3">
      <c r="B67" s="54"/>
      <c r="C67" s="2"/>
      <c r="D67" s="801" t="s">
        <v>343</v>
      </c>
      <c r="E67" s="801"/>
      <c r="F67" s="373"/>
      <c r="G67" s="373">
        <f>SUM(K67:W67)</f>
        <v>0</v>
      </c>
      <c r="H67" s="373">
        <f>SUM(K67:W67)</f>
        <v>0</v>
      </c>
      <c r="I67" s="373">
        <f>SUM(K67:W67)</f>
        <v>0</v>
      </c>
      <c r="J67" s="527">
        <f t="shared" ref="J67:L69" si="55">SUM(K67:W67)</f>
        <v>0</v>
      </c>
      <c r="K67" s="527">
        <f t="shared" si="55"/>
        <v>0</v>
      </c>
      <c r="L67" s="437">
        <f t="shared" si="55"/>
        <v>0</v>
      </c>
      <c r="M67" s="73"/>
      <c r="N67" s="1"/>
      <c r="O67" s="1"/>
      <c r="P67" s="1"/>
      <c r="Q67" s="79"/>
      <c r="R67" s="79"/>
      <c r="S67" s="489">
        <f t="shared" si="8"/>
        <v>0</v>
      </c>
      <c r="T67" s="414"/>
      <c r="U67" s="1"/>
      <c r="V67" s="79"/>
      <c r="W67" s="79"/>
      <c r="X67" s="79"/>
      <c r="Y67" s="44"/>
      <c r="Z67" s="21"/>
      <c r="AA67" s="168"/>
    </row>
    <row r="68" spans="1:27" ht="15.75" hidden="1" thickBot="1" x14ac:dyDescent="0.3">
      <c r="B68" s="54"/>
      <c r="C68" s="2"/>
      <c r="D68" s="801" t="s">
        <v>344</v>
      </c>
      <c r="E68" s="801"/>
      <c r="F68" s="373"/>
      <c r="G68" s="373">
        <f>SUM(K68:W68)</f>
        <v>0</v>
      </c>
      <c r="H68" s="373">
        <f>SUM(K68:W68)</f>
        <v>0</v>
      </c>
      <c r="I68" s="373">
        <f>SUM(K68:W68)</f>
        <v>0</v>
      </c>
      <c r="J68" s="527">
        <f t="shared" si="55"/>
        <v>0</v>
      </c>
      <c r="K68" s="527">
        <f t="shared" si="55"/>
        <v>0</v>
      </c>
      <c r="L68" s="437">
        <f t="shared" si="55"/>
        <v>0</v>
      </c>
      <c r="M68" s="73"/>
      <c r="N68" s="1"/>
      <c r="O68" s="1"/>
      <c r="P68" s="1"/>
      <c r="Q68" s="79"/>
      <c r="R68" s="79"/>
      <c r="S68" s="489">
        <f t="shared" si="8"/>
        <v>0</v>
      </c>
      <c r="T68" s="414"/>
      <c r="U68" s="1"/>
      <c r="V68" s="79"/>
      <c r="W68" s="79"/>
      <c r="X68" s="79"/>
      <c r="Y68" s="44"/>
      <c r="AA68" s="168"/>
    </row>
    <row r="69" spans="1:27" ht="15.75" hidden="1" thickBot="1" x14ac:dyDescent="0.3">
      <c r="B69" s="54"/>
      <c r="C69" s="2"/>
      <c r="D69" s="801" t="s">
        <v>345</v>
      </c>
      <c r="E69" s="801"/>
      <c r="F69" s="373"/>
      <c r="G69" s="373">
        <f>SUM(K69:W69)</f>
        <v>0</v>
      </c>
      <c r="H69" s="373">
        <f>SUM(K69:W69)</f>
        <v>0</v>
      </c>
      <c r="I69" s="373">
        <f>SUM(K69:W69)</f>
        <v>0</v>
      </c>
      <c r="J69" s="527">
        <f t="shared" si="55"/>
        <v>0</v>
      </c>
      <c r="K69" s="527">
        <f t="shared" si="55"/>
        <v>0</v>
      </c>
      <c r="L69" s="437">
        <f t="shared" si="55"/>
        <v>0</v>
      </c>
      <c r="M69" s="73"/>
      <c r="N69" s="1"/>
      <c r="O69" s="1"/>
      <c r="P69" s="1"/>
      <c r="Q69" s="79"/>
      <c r="R69" s="79"/>
      <c r="S69" s="489">
        <f t="shared" si="8"/>
        <v>0</v>
      </c>
      <c r="T69" s="414"/>
      <c r="U69" s="1"/>
      <c r="V69" s="79"/>
      <c r="W69" s="79"/>
      <c r="X69" s="79"/>
      <c r="Y69" s="44"/>
      <c r="AA69" s="168"/>
    </row>
    <row r="70" spans="1:27" s="18" customFormat="1" ht="15.75" hidden="1" thickBot="1" x14ac:dyDescent="0.3">
      <c r="A70" s="125" t="s">
        <v>218</v>
      </c>
      <c r="B70" s="90" t="s">
        <v>657</v>
      </c>
      <c r="C70" s="803" t="s">
        <v>219</v>
      </c>
      <c r="D70" s="804"/>
      <c r="E70" s="804"/>
      <c r="F70" s="366">
        <f t="shared" ref="F70:L70" si="56">F71+F72+F73+F74</f>
        <v>0</v>
      </c>
      <c r="G70" s="366">
        <f t="shared" si="56"/>
        <v>0</v>
      </c>
      <c r="H70" s="366">
        <f t="shared" si="56"/>
        <v>0</v>
      </c>
      <c r="I70" s="366">
        <f t="shared" si="56"/>
        <v>0</v>
      </c>
      <c r="J70" s="520">
        <f t="shared" ref="J70" si="57">J71+J72+J73+J74</f>
        <v>0</v>
      </c>
      <c r="K70" s="520">
        <f t="shared" si="56"/>
        <v>0</v>
      </c>
      <c r="L70" s="428">
        <f t="shared" si="56"/>
        <v>0</v>
      </c>
      <c r="M70" s="92">
        <f t="shared" ref="M70:Y70" si="58">M71+M72+M73+M74</f>
        <v>0</v>
      </c>
      <c r="N70" s="93">
        <f t="shared" si="58"/>
        <v>0</v>
      </c>
      <c r="O70" s="93">
        <f t="shared" si="58"/>
        <v>0</v>
      </c>
      <c r="P70" s="93">
        <f t="shared" si="58"/>
        <v>0</v>
      </c>
      <c r="Q70" s="96">
        <f t="shared" si="58"/>
        <v>0</v>
      </c>
      <c r="R70" s="96">
        <f t="shared" si="58"/>
        <v>0</v>
      </c>
      <c r="S70" s="487">
        <f t="shared" si="8"/>
        <v>0</v>
      </c>
      <c r="T70" s="412">
        <f t="shared" si="58"/>
        <v>0</v>
      </c>
      <c r="U70" s="93">
        <f t="shared" si="58"/>
        <v>0</v>
      </c>
      <c r="V70" s="96">
        <f t="shared" si="58"/>
        <v>0</v>
      </c>
      <c r="W70" s="96">
        <f t="shared" si="58"/>
        <v>0</v>
      </c>
      <c r="X70" s="96">
        <f t="shared" si="58"/>
        <v>0</v>
      </c>
      <c r="Y70" s="97">
        <f t="shared" si="58"/>
        <v>0</v>
      </c>
      <c r="AA70" s="168"/>
    </row>
    <row r="71" spans="1:27" ht="15.75" hidden="1" thickBot="1" x14ac:dyDescent="0.3">
      <c r="B71" s="54"/>
      <c r="C71" s="2"/>
      <c r="D71" s="801" t="s">
        <v>835</v>
      </c>
      <c r="E71" s="801"/>
      <c r="F71" s="373"/>
      <c r="G71" s="373">
        <f>SUM(K71:W71)</f>
        <v>0</v>
      </c>
      <c r="H71" s="373">
        <f>SUM(K71:W71)</f>
        <v>0</v>
      </c>
      <c r="I71" s="373">
        <f>SUM(K71:W71)</f>
        <v>0</v>
      </c>
      <c r="J71" s="527">
        <f t="shared" ref="J71:L74" si="59">SUM(K71:W71)</f>
        <v>0</v>
      </c>
      <c r="K71" s="527">
        <f t="shared" si="59"/>
        <v>0</v>
      </c>
      <c r="L71" s="437">
        <f t="shared" si="59"/>
        <v>0</v>
      </c>
      <c r="M71" s="73"/>
      <c r="N71" s="1"/>
      <c r="O71" s="1"/>
      <c r="P71" s="1"/>
      <c r="Q71" s="79"/>
      <c r="R71" s="79"/>
      <c r="S71" s="489">
        <f t="shared" si="8"/>
        <v>0</v>
      </c>
      <c r="T71" s="414"/>
      <c r="U71" s="1"/>
      <c r="V71" s="79"/>
      <c r="W71" s="79"/>
      <c r="X71" s="79"/>
      <c r="Y71" s="44"/>
      <c r="AA71" s="168"/>
    </row>
    <row r="72" spans="1:27" ht="15.75" hidden="1" thickBot="1" x14ac:dyDescent="0.3">
      <c r="B72" s="54"/>
      <c r="C72" s="2"/>
      <c r="D72" s="801" t="s">
        <v>346</v>
      </c>
      <c r="E72" s="801"/>
      <c r="F72" s="373"/>
      <c r="G72" s="373">
        <f>SUM(K72:W72)</f>
        <v>0</v>
      </c>
      <c r="H72" s="373">
        <f>SUM(K72:W72)</f>
        <v>0</v>
      </c>
      <c r="I72" s="373">
        <f>SUM(K72:W72)</f>
        <v>0</v>
      </c>
      <c r="J72" s="527">
        <f t="shared" si="59"/>
        <v>0</v>
      </c>
      <c r="K72" s="527">
        <f t="shared" si="59"/>
        <v>0</v>
      </c>
      <c r="L72" s="437">
        <f t="shared" si="59"/>
        <v>0</v>
      </c>
      <c r="M72" s="73"/>
      <c r="N72" s="1"/>
      <c r="O72" s="1"/>
      <c r="P72" s="1"/>
      <c r="Q72" s="79"/>
      <c r="R72" s="79"/>
      <c r="S72" s="489">
        <f t="shared" ref="S72:S135" si="60">SUM(M72:R72)</f>
        <v>0</v>
      </c>
      <c r="T72" s="414"/>
      <c r="U72" s="1"/>
      <c r="V72" s="79"/>
      <c r="W72" s="79"/>
      <c r="X72" s="79"/>
      <c r="Y72" s="44"/>
      <c r="AA72" s="168"/>
    </row>
    <row r="73" spans="1:27" ht="15.75" hidden="1" thickBot="1" x14ac:dyDescent="0.3">
      <c r="B73" s="54"/>
      <c r="C73" s="2"/>
      <c r="D73" s="801" t="s">
        <v>836</v>
      </c>
      <c r="E73" s="801"/>
      <c r="F73" s="373"/>
      <c r="G73" s="373">
        <f>SUM(K73:W73)</f>
        <v>0</v>
      </c>
      <c r="H73" s="373">
        <f>SUM(K73:W73)</f>
        <v>0</v>
      </c>
      <c r="I73" s="373">
        <f>SUM(K73:W73)</f>
        <v>0</v>
      </c>
      <c r="J73" s="527">
        <f t="shared" si="59"/>
        <v>0</v>
      </c>
      <c r="K73" s="527">
        <f t="shared" si="59"/>
        <v>0</v>
      </c>
      <c r="L73" s="437">
        <f t="shared" si="59"/>
        <v>0</v>
      </c>
      <c r="M73" s="73"/>
      <c r="N73" s="1"/>
      <c r="O73" s="1"/>
      <c r="P73" s="1"/>
      <c r="Q73" s="79"/>
      <c r="R73" s="79"/>
      <c r="S73" s="489">
        <f t="shared" si="60"/>
        <v>0</v>
      </c>
      <c r="T73" s="414"/>
      <c r="U73" s="1"/>
      <c r="V73" s="79"/>
      <c r="W73" s="79"/>
      <c r="X73" s="79"/>
      <c r="Y73" s="44"/>
      <c r="AA73" s="168"/>
    </row>
    <row r="74" spans="1:27" ht="15.75" hidden="1" thickBot="1" x14ac:dyDescent="0.3">
      <c r="B74" s="54"/>
      <c r="C74" s="2"/>
      <c r="D74" s="801" t="s">
        <v>834</v>
      </c>
      <c r="E74" s="801"/>
      <c r="F74" s="373"/>
      <c r="G74" s="373">
        <f>SUM(K74:W74)</f>
        <v>0</v>
      </c>
      <c r="H74" s="373">
        <f>SUM(K74:W74)</f>
        <v>0</v>
      </c>
      <c r="I74" s="373">
        <f>SUM(K74:W74)</f>
        <v>0</v>
      </c>
      <c r="J74" s="527">
        <f t="shared" si="59"/>
        <v>0</v>
      </c>
      <c r="K74" s="527">
        <f t="shared" si="59"/>
        <v>0</v>
      </c>
      <c r="L74" s="437">
        <f t="shared" si="59"/>
        <v>0</v>
      </c>
      <c r="M74" s="73"/>
      <c r="N74" s="1"/>
      <c r="O74" s="1"/>
      <c r="P74" s="1"/>
      <c r="Q74" s="79"/>
      <c r="R74" s="79"/>
      <c r="S74" s="489">
        <f t="shared" si="60"/>
        <v>0</v>
      </c>
      <c r="T74" s="414"/>
      <c r="U74" s="1"/>
      <c r="V74" s="79"/>
      <c r="W74" s="79"/>
      <c r="X74" s="79"/>
      <c r="Y74" s="44"/>
      <c r="AA74" s="168"/>
    </row>
    <row r="75" spans="1:27" ht="15.75" thickBot="1" x14ac:dyDescent="0.3">
      <c r="B75" s="98" t="s">
        <v>220</v>
      </c>
      <c r="C75" s="807" t="s">
        <v>221</v>
      </c>
      <c r="D75" s="808"/>
      <c r="E75" s="808"/>
      <c r="F75" s="369">
        <f t="shared" ref="F75:L75" si="61">F76+F79+F83+F84+F95+F106+F117+F120+F132+F133+F134+F135+F146</f>
        <v>0</v>
      </c>
      <c r="G75" s="369">
        <f t="shared" si="61"/>
        <v>0</v>
      </c>
      <c r="H75" s="369">
        <f t="shared" si="61"/>
        <v>0</v>
      </c>
      <c r="I75" s="369">
        <f t="shared" si="61"/>
        <v>0</v>
      </c>
      <c r="J75" s="523">
        <f t="shared" ref="J75" si="62">J76+J79+J83+J84+J95+J106+J117+J120+J132+J133+J134+J135+J146</f>
        <v>0</v>
      </c>
      <c r="K75" s="523">
        <f t="shared" si="61"/>
        <v>0</v>
      </c>
      <c r="L75" s="431">
        <f t="shared" si="61"/>
        <v>0</v>
      </c>
      <c r="M75" s="84">
        <f t="shared" ref="M75:Y75" si="63">M76+M79+M83+M84+M95+M106+M117+M120+M132+M133+M134+M135+M146</f>
        <v>0</v>
      </c>
      <c r="N75" s="85">
        <f t="shared" si="63"/>
        <v>0</v>
      </c>
      <c r="O75" s="85">
        <f t="shared" si="63"/>
        <v>0</v>
      </c>
      <c r="P75" s="85">
        <f t="shared" si="63"/>
        <v>0</v>
      </c>
      <c r="Q75" s="88">
        <f t="shared" si="63"/>
        <v>0</v>
      </c>
      <c r="R75" s="88">
        <f t="shared" si="63"/>
        <v>0</v>
      </c>
      <c r="S75" s="484">
        <f t="shared" si="60"/>
        <v>0</v>
      </c>
      <c r="T75" s="409">
        <f t="shared" si="63"/>
        <v>0</v>
      </c>
      <c r="U75" s="85">
        <f t="shared" si="63"/>
        <v>0</v>
      </c>
      <c r="V75" s="88">
        <f t="shared" si="63"/>
        <v>0</v>
      </c>
      <c r="W75" s="88">
        <f t="shared" si="63"/>
        <v>0</v>
      </c>
      <c r="X75" s="88">
        <f t="shared" si="63"/>
        <v>0</v>
      </c>
      <c r="Y75" s="89">
        <f t="shared" si="63"/>
        <v>0</v>
      </c>
      <c r="AA75" s="168"/>
    </row>
    <row r="76" spans="1:27" s="41" customFormat="1" ht="15.75" hidden="1" thickBot="1" x14ac:dyDescent="0.3">
      <c r="A76" s="125" t="s">
        <v>222</v>
      </c>
      <c r="B76" s="123" t="s">
        <v>658</v>
      </c>
      <c r="C76" s="809" t="s">
        <v>223</v>
      </c>
      <c r="D76" s="810"/>
      <c r="E76" s="810"/>
      <c r="F76" s="374">
        <f t="shared" ref="F76:L76" si="64">F77+F78</f>
        <v>0</v>
      </c>
      <c r="G76" s="374">
        <f t="shared" si="64"/>
        <v>0</v>
      </c>
      <c r="H76" s="374">
        <f t="shared" si="64"/>
        <v>0</v>
      </c>
      <c r="I76" s="374">
        <f t="shared" si="64"/>
        <v>0</v>
      </c>
      <c r="J76" s="528">
        <f t="shared" ref="J76" si="65">J77+J78</f>
        <v>0</v>
      </c>
      <c r="K76" s="528">
        <f t="shared" si="64"/>
        <v>0</v>
      </c>
      <c r="L76" s="438">
        <f t="shared" si="64"/>
        <v>0</v>
      </c>
      <c r="M76" s="163">
        <f t="shared" ref="M76:Y76" si="66">M77+M78</f>
        <v>0</v>
      </c>
      <c r="N76" s="131">
        <f t="shared" si="66"/>
        <v>0</v>
      </c>
      <c r="O76" s="131">
        <f t="shared" si="66"/>
        <v>0</v>
      </c>
      <c r="P76" s="131">
        <f t="shared" si="66"/>
        <v>0</v>
      </c>
      <c r="Q76" s="132">
        <f t="shared" si="66"/>
        <v>0</v>
      </c>
      <c r="R76" s="132">
        <f t="shared" si="66"/>
        <v>0</v>
      </c>
      <c r="S76" s="490">
        <f t="shared" si="60"/>
        <v>0</v>
      </c>
      <c r="T76" s="415">
        <f t="shared" si="66"/>
        <v>0</v>
      </c>
      <c r="U76" s="131">
        <f t="shared" si="66"/>
        <v>0</v>
      </c>
      <c r="V76" s="132">
        <f t="shared" si="66"/>
        <v>0</v>
      </c>
      <c r="W76" s="132">
        <f t="shared" si="66"/>
        <v>0</v>
      </c>
      <c r="X76" s="132">
        <f t="shared" si="66"/>
        <v>0</v>
      </c>
      <c r="Y76" s="133">
        <f t="shared" si="66"/>
        <v>0</v>
      </c>
      <c r="AA76" s="168"/>
    </row>
    <row r="77" spans="1:27" ht="15.75" hidden="1" thickBot="1" x14ac:dyDescent="0.3">
      <c r="B77" s="54"/>
      <c r="C77" s="2"/>
      <c r="D77" s="801" t="s">
        <v>347</v>
      </c>
      <c r="E77" s="801"/>
      <c r="F77" s="373"/>
      <c r="G77" s="373">
        <f>SUM(K77:W77)</f>
        <v>0</v>
      </c>
      <c r="H77" s="373">
        <f>SUM(K77:W77)</f>
        <v>0</v>
      </c>
      <c r="I77" s="373">
        <f>SUM(K77:W77)</f>
        <v>0</v>
      </c>
      <c r="J77" s="527">
        <f t="shared" ref="J77:L78" si="67">SUM(K77:W77)</f>
        <v>0</v>
      </c>
      <c r="K77" s="527">
        <f t="shared" si="67"/>
        <v>0</v>
      </c>
      <c r="L77" s="437">
        <f t="shared" si="67"/>
        <v>0</v>
      </c>
      <c r="M77" s="73"/>
      <c r="N77" s="1"/>
      <c r="O77" s="1"/>
      <c r="P77" s="1"/>
      <c r="Q77" s="79"/>
      <c r="R77" s="79"/>
      <c r="S77" s="489">
        <f t="shared" si="60"/>
        <v>0</v>
      </c>
      <c r="T77" s="414"/>
      <c r="U77" s="1"/>
      <c r="V77" s="79"/>
      <c r="W77" s="79"/>
      <c r="X77" s="79"/>
      <c r="Y77" s="44"/>
      <c r="AA77" s="168"/>
    </row>
    <row r="78" spans="1:27" ht="15.75" hidden="1" thickBot="1" x14ac:dyDescent="0.3">
      <c r="B78" s="54"/>
      <c r="C78" s="2"/>
      <c r="D78" s="801" t="s">
        <v>348</v>
      </c>
      <c r="E78" s="801"/>
      <c r="F78" s="373"/>
      <c r="G78" s="373">
        <f>SUM(K78:W78)</f>
        <v>0</v>
      </c>
      <c r="H78" s="373">
        <f>SUM(K78:W78)</f>
        <v>0</v>
      </c>
      <c r="I78" s="373">
        <f>SUM(K78:W78)</f>
        <v>0</v>
      </c>
      <c r="J78" s="527">
        <f t="shared" si="67"/>
        <v>0</v>
      </c>
      <c r="K78" s="527">
        <f t="shared" si="67"/>
        <v>0</v>
      </c>
      <c r="L78" s="437">
        <f t="shared" si="67"/>
        <v>0</v>
      </c>
      <c r="M78" s="73"/>
      <c r="N78" s="1"/>
      <c r="O78" s="1"/>
      <c r="P78" s="1"/>
      <c r="Q78" s="79"/>
      <c r="R78" s="79"/>
      <c r="S78" s="489">
        <f t="shared" si="60"/>
        <v>0</v>
      </c>
      <c r="T78" s="414"/>
      <c r="U78" s="1"/>
      <c r="V78" s="79"/>
      <c r="W78" s="79"/>
      <c r="X78" s="79"/>
      <c r="Y78" s="44"/>
      <c r="AA78" s="168"/>
    </row>
    <row r="79" spans="1:27" ht="15.75" hidden="1" thickBot="1" x14ac:dyDescent="0.3">
      <c r="B79" s="123" t="s">
        <v>837</v>
      </c>
      <c r="C79" s="809" t="s">
        <v>838</v>
      </c>
      <c r="D79" s="810"/>
      <c r="E79" s="810"/>
      <c r="F79" s="374">
        <f t="shared" ref="F79:L79" si="68">F80+F81+F82</f>
        <v>0</v>
      </c>
      <c r="G79" s="374">
        <f t="shared" si="68"/>
        <v>0</v>
      </c>
      <c r="H79" s="374">
        <f t="shared" si="68"/>
        <v>0</v>
      </c>
      <c r="I79" s="374">
        <f t="shared" si="68"/>
        <v>0</v>
      </c>
      <c r="J79" s="528">
        <f t="shared" ref="J79" si="69">J80+J81+J82</f>
        <v>0</v>
      </c>
      <c r="K79" s="528">
        <f t="shared" si="68"/>
        <v>0</v>
      </c>
      <c r="L79" s="438">
        <f t="shared" si="68"/>
        <v>0</v>
      </c>
      <c r="M79" s="163">
        <f t="shared" ref="M79:Y79" si="70">M80+M81+M82</f>
        <v>0</v>
      </c>
      <c r="N79" s="131">
        <f t="shared" si="70"/>
        <v>0</v>
      </c>
      <c r="O79" s="131">
        <f t="shared" si="70"/>
        <v>0</v>
      </c>
      <c r="P79" s="131">
        <f t="shared" si="70"/>
        <v>0</v>
      </c>
      <c r="Q79" s="132">
        <f t="shared" si="70"/>
        <v>0</v>
      </c>
      <c r="R79" s="132">
        <f t="shared" si="70"/>
        <v>0</v>
      </c>
      <c r="S79" s="490">
        <f t="shared" si="60"/>
        <v>0</v>
      </c>
      <c r="T79" s="415">
        <f t="shared" si="70"/>
        <v>0</v>
      </c>
      <c r="U79" s="131">
        <f t="shared" si="70"/>
        <v>0</v>
      </c>
      <c r="V79" s="132">
        <f t="shared" si="70"/>
        <v>0</v>
      </c>
      <c r="W79" s="132">
        <f t="shared" si="70"/>
        <v>0</v>
      </c>
      <c r="X79" s="132">
        <f t="shared" si="70"/>
        <v>0</v>
      </c>
      <c r="Y79" s="133">
        <f t="shared" si="70"/>
        <v>0</v>
      </c>
      <c r="AA79" s="168"/>
    </row>
    <row r="80" spans="1:27" s="189" customFormat="1" ht="15.75" hidden="1" thickBot="1" x14ac:dyDescent="0.3">
      <c r="A80" s="125" t="s">
        <v>869</v>
      </c>
      <c r="B80" s="169" t="s">
        <v>870</v>
      </c>
      <c r="C80" s="182"/>
      <c r="D80" s="233" t="s">
        <v>955</v>
      </c>
      <c r="E80" s="258"/>
      <c r="F80" s="365"/>
      <c r="G80" s="365">
        <f>SUM(K80:W80)</f>
        <v>0</v>
      </c>
      <c r="H80" s="365">
        <f>SUM(K80:W80)</f>
        <v>0</v>
      </c>
      <c r="I80" s="365">
        <f>SUM(K80:W80)</f>
        <v>0</v>
      </c>
      <c r="J80" s="519">
        <f t="shared" ref="J80:L83" si="71">SUM(K80:W80)</f>
        <v>0</v>
      </c>
      <c r="K80" s="519">
        <f t="shared" si="71"/>
        <v>0</v>
      </c>
      <c r="L80" s="427">
        <f t="shared" si="71"/>
        <v>0</v>
      </c>
      <c r="M80" s="179"/>
      <c r="N80" s="173"/>
      <c r="O80" s="173"/>
      <c r="P80" s="173"/>
      <c r="Q80" s="174"/>
      <c r="R80" s="174"/>
      <c r="S80" s="486">
        <f t="shared" si="60"/>
        <v>0</v>
      </c>
      <c r="T80" s="411"/>
      <c r="U80" s="173"/>
      <c r="V80" s="174"/>
      <c r="W80" s="174"/>
      <c r="X80" s="174"/>
      <c r="Y80" s="175"/>
      <c r="AA80" s="168"/>
    </row>
    <row r="81" spans="1:27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65"/>
      <c r="G81" s="365">
        <f>SUM(K81:W81)</f>
        <v>0</v>
      </c>
      <c r="H81" s="365">
        <f>SUM(K81:W81)</f>
        <v>0</v>
      </c>
      <c r="I81" s="365">
        <f>SUM(K81:W81)</f>
        <v>0</v>
      </c>
      <c r="J81" s="519">
        <f t="shared" si="71"/>
        <v>0</v>
      </c>
      <c r="K81" s="519">
        <f t="shared" si="71"/>
        <v>0</v>
      </c>
      <c r="L81" s="427">
        <f t="shared" si="71"/>
        <v>0</v>
      </c>
      <c r="M81" s="179"/>
      <c r="N81" s="173"/>
      <c r="O81" s="173"/>
      <c r="P81" s="173"/>
      <c r="Q81" s="174"/>
      <c r="R81" s="174"/>
      <c r="S81" s="486">
        <f t="shared" si="60"/>
        <v>0</v>
      </c>
      <c r="T81" s="411"/>
      <c r="U81" s="173"/>
      <c r="V81" s="174"/>
      <c r="W81" s="174"/>
      <c r="X81" s="174"/>
      <c r="Y81" s="175"/>
      <c r="AA81" s="168"/>
    </row>
    <row r="82" spans="1:27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65"/>
      <c r="G82" s="365">
        <f>SUM(K82:W82)</f>
        <v>0</v>
      </c>
      <c r="H82" s="365">
        <f>SUM(K82:W82)</f>
        <v>0</v>
      </c>
      <c r="I82" s="365">
        <f>SUM(K82:W82)</f>
        <v>0</v>
      </c>
      <c r="J82" s="519">
        <f t="shared" si="71"/>
        <v>0</v>
      </c>
      <c r="K82" s="519">
        <f t="shared" si="71"/>
        <v>0</v>
      </c>
      <c r="L82" s="427">
        <f t="shared" si="71"/>
        <v>0</v>
      </c>
      <c r="M82" s="179"/>
      <c r="N82" s="173"/>
      <c r="O82" s="173"/>
      <c r="P82" s="173"/>
      <c r="Q82" s="174"/>
      <c r="R82" s="174"/>
      <c r="S82" s="486">
        <f t="shared" si="60"/>
        <v>0</v>
      </c>
      <c r="T82" s="411"/>
      <c r="U82" s="173"/>
      <c r="V82" s="174"/>
      <c r="W82" s="174"/>
      <c r="X82" s="174"/>
      <c r="Y82" s="175"/>
      <c r="AA82" s="168"/>
    </row>
    <row r="83" spans="1:27" s="41" customFormat="1" ht="27.75" hidden="1" customHeight="1" x14ac:dyDescent="0.25">
      <c r="A83" s="125" t="s">
        <v>228</v>
      </c>
      <c r="B83" s="106" t="s">
        <v>661</v>
      </c>
      <c r="C83" s="853" t="s">
        <v>353</v>
      </c>
      <c r="D83" s="854"/>
      <c r="E83" s="854"/>
      <c r="F83" s="375"/>
      <c r="G83" s="375">
        <f>SUM(K83:W83)</f>
        <v>0</v>
      </c>
      <c r="H83" s="375">
        <f>SUM(K83:W83)</f>
        <v>0</v>
      </c>
      <c r="I83" s="375">
        <f>SUM(K83:W83)</f>
        <v>0</v>
      </c>
      <c r="J83" s="529">
        <f t="shared" si="71"/>
        <v>0</v>
      </c>
      <c r="K83" s="529">
        <f t="shared" si="71"/>
        <v>0</v>
      </c>
      <c r="L83" s="439">
        <f t="shared" si="71"/>
        <v>0</v>
      </c>
      <c r="M83" s="108"/>
      <c r="N83" s="109"/>
      <c r="O83" s="109"/>
      <c r="P83" s="109"/>
      <c r="Q83" s="112"/>
      <c r="R83" s="112"/>
      <c r="S83" s="491">
        <f t="shared" si="60"/>
        <v>0</v>
      </c>
      <c r="T83" s="416"/>
      <c r="U83" s="109"/>
      <c r="V83" s="112"/>
      <c r="W83" s="112"/>
      <c r="X83" s="112"/>
      <c r="Y83" s="113"/>
      <c r="AA83" s="168"/>
    </row>
    <row r="84" spans="1:27" s="41" customFormat="1" ht="15.75" hidden="1" thickBot="1" x14ac:dyDescent="0.3">
      <c r="A84" s="125" t="s">
        <v>229</v>
      </c>
      <c r="B84" s="106" t="s">
        <v>662</v>
      </c>
      <c r="C84" s="853" t="s">
        <v>804</v>
      </c>
      <c r="D84" s="854"/>
      <c r="E84" s="854"/>
      <c r="F84" s="375">
        <f t="shared" ref="F84:L84" si="72">F85+F86+F87+F88+F89+F90+F91+F92+F93+F94</f>
        <v>0</v>
      </c>
      <c r="G84" s="375">
        <f t="shared" si="72"/>
        <v>0</v>
      </c>
      <c r="H84" s="375">
        <f t="shared" si="72"/>
        <v>0</v>
      </c>
      <c r="I84" s="375">
        <f t="shared" si="72"/>
        <v>0</v>
      </c>
      <c r="J84" s="529">
        <f t="shared" ref="J84" si="73">J85+J86+J87+J88+J89+J90+J91+J92+J93+J94</f>
        <v>0</v>
      </c>
      <c r="K84" s="529">
        <f t="shared" si="72"/>
        <v>0</v>
      </c>
      <c r="L84" s="439">
        <f t="shared" si="72"/>
        <v>0</v>
      </c>
      <c r="M84" s="108">
        <f t="shared" ref="M84:Y84" si="74">M85+M86+M87+M88+M89+M90+M91+M92+M93+M94</f>
        <v>0</v>
      </c>
      <c r="N84" s="109">
        <f t="shared" si="74"/>
        <v>0</v>
      </c>
      <c r="O84" s="109">
        <f t="shared" si="74"/>
        <v>0</v>
      </c>
      <c r="P84" s="109">
        <f t="shared" si="74"/>
        <v>0</v>
      </c>
      <c r="Q84" s="112">
        <f t="shared" si="74"/>
        <v>0</v>
      </c>
      <c r="R84" s="112">
        <f t="shared" si="74"/>
        <v>0</v>
      </c>
      <c r="S84" s="491">
        <f t="shared" si="60"/>
        <v>0</v>
      </c>
      <c r="T84" s="416">
        <f t="shared" si="74"/>
        <v>0</v>
      </c>
      <c r="U84" s="109">
        <f t="shared" si="74"/>
        <v>0</v>
      </c>
      <c r="V84" s="112">
        <f t="shared" si="74"/>
        <v>0</v>
      </c>
      <c r="W84" s="112">
        <f t="shared" si="74"/>
        <v>0</v>
      </c>
      <c r="X84" s="112">
        <f t="shared" si="74"/>
        <v>0</v>
      </c>
      <c r="Y84" s="113">
        <f t="shared" si="74"/>
        <v>0</v>
      </c>
      <c r="AA84" s="168"/>
    </row>
    <row r="85" spans="1:27" ht="15.75" hidden="1" thickBot="1" x14ac:dyDescent="0.3">
      <c r="B85" s="54"/>
      <c r="C85" s="2"/>
      <c r="D85" s="801" t="s">
        <v>370</v>
      </c>
      <c r="E85" s="801"/>
      <c r="F85" s="373"/>
      <c r="G85" s="373">
        <f t="shared" ref="G85:G94" si="75">SUM(K85:W85)</f>
        <v>0</v>
      </c>
      <c r="H85" s="373">
        <f t="shared" ref="H85:H94" si="76">SUM(K85:W85)</f>
        <v>0</v>
      </c>
      <c r="I85" s="373">
        <f t="shared" ref="I85:I94" si="77">SUM(K85:W85)</f>
        <v>0</v>
      </c>
      <c r="J85" s="527">
        <f t="shared" ref="J85:L94" si="78">SUM(K85:W85)</f>
        <v>0</v>
      </c>
      <c r="K85" s="527">
        <f t="shared" si="78"/>
        <v>0</v>
      </c>
      <c r="L85" s="437">
        <f t="shared" si="78"/>
        <v>0</v>
      </c>
      <c r="M85" s="73"/>
      <c r="N85" s="1"/>
      <c r="O85" s="1"/>
      <c r="P85" s="1"/>
      <c r="Q85" s="79"/>
      <c r="R85" s="79"/>
      <c r="S85" s="489">
        <f t="shared" si="60"/>
        <v>0</v>
      </c>
      <c r="T85" s="414"/>
      <c r="U85" s="1"/>
      <c r="V85" s="79"/>
      <c r="W85" s="79"/>
      <c r="X85" s="79"/>
      <c r="Y85" s="44"/>
      <c r="AA85" s="168"/>
    </row>
    <row r="86" spans="1:27" ht="15.75" hidden="1" thickBot="1" x14ac:dyDescent="0.3">
      <c r="B86" s="54"/>
      <c r="C86" s="2"/>
      <c r="D86" s="801" t="s">
        <v>506</v>
      </c>
      <c r="E86" s="801"/>
      <c r="F86" s="373"/>
      <c r="G86" s="373">
        <f t="shared" si="75"/>
        <v>0</v>
      </c>
      <c r="H86" s="373">
        <f t="shared" si="76"/>
        <v>0</v>
      </c>
      <c r="I86" s="373">
        <f t="shared" si="77"/>
        <v>0</v>
      </c>
      <c r="J86" s="527">
        <f t="shared" si="78"/>
        <v>0</v>
      </c>
      <c r="K86" s="527">
        <f t="shared" si="78"/>
        <v>0</v>
      </c>
      <c r="L86" s="437">
        <f t="shared" si="78"/>
        <v>0</v>
      </c>
      <c r="M86" s="73"/>
      <c r="N86" s="1"/>
      <c r="O86" s="1"/>
      <c r="P86" s="1"/>
      <c r="Q86" s="79"/>
      <c r="R86" s="79"/>
      <c r="S86" s="489">
        <f t="shared" si="60"/>
        <v>0</v>
      </c>
      <c r="T86" s="414"/>
      <c r="U86" s="1"/>
      <c r="V86" s="79"/>
      <c r="W86" s="79"/>
      <c r="X86" s="79"/>
      <c r="Y86" s="44"/>
      <c r="AA86" s="168"/>
    </row>
    <row r="87" spans="1:27" ht="15.75" hidden="1" thickBot="1" x14ac:dyDescent="0.3">
      <c r="B87" s="54"/>
      <c r="C87" s="2"/>
      <c r="D87" s="801" t="s">
        <v>507</v>
      </c>
      <c r="E87" s="801"/>
      <c r="F87" s="373"/>
      <c r="G87" s="373">
        <f t="shared" si="75"/>
        <v>0</v>
      </c>
      <c r="H87" s="373">
        <f t="shared" si="76"/>
        <v>0</v>
      </c>
      <c r="I87" s="373">
        <f t="shared" si="77"/>
        <v>0</v>
      </c>
      <c r="J87" s="527">
        <f t="shared" si="78"/>
        <v>0</v>
      </c>
      <c r="K87" s="527">
        <f t="shared" si="78"/>
        <v>0</v>
      </c>
      <c r="L87" s="437">
        <f t="shared" si="78"/>
        <v>0</v>
      </c>
      <c r="M87" s="73"/>
      <c r="N87" s="1"/>
      <c r="O87" s="1"/>
      <c r="P87" s="1"/>
      <c r="Q87" s="79"/>
      <c r="R87" s="79"/>
      <c r="S87" s="489">
        <f t="shared" si="60"/>
        <v>0</v>
      </c>
      <c r="T87" s="414"/>
      <c r="U87" s="1"/>
      <c r="V87" s="79"/>
      <c r="W87" s="79"/>
      <c r="X87" s="79"/>
      <c r="Y87" s="44"/>
      <c r="AA87" s="168"/>
    </row>
    <row r="88" spans="1:27" ht="15.75" hidden="1" thickBot="1" x14ac:dyDescent="0.3">
      <c r="B88" s="54"/>
      <c r="C88" s="2"/>
      <c r="D88" s="801" t="s">
        <v>508</v>
      </c>
      <c r="E88" s="801"/>
      <c r="F88" s="373"/>
      <c r="G88" s="373">
        <f t="shared" si="75"/>
        <v>0</v>
      </c>
      <c r="H88" s="373">
        <f t="shared" si="76"/>
        <v>0</v>
      </c>
      <c r="I88" s="373">
        <f t="shared" si="77"/>
        <v>0</v>
      </c>
      <c r="J88" s="527">
        <f t="shared" si="78"/>
        <v>0</v>
      </c>
      <c r="K88" s="527">
        <f t="shared" si="78"/>
        <v>0</v>
      </c>
      <c r="L88" s="437">
        <f t="shared" si="78"/>
        <v>0</v>
      </c>
      <c r="M88" s="73"/>
      <c r="N88" s="1"/>
      <c r="O88" s="1"/>
      <c r="P88" s="1"/>
      <c r="Q88" s="79"/>
      <c r="R88" s="79"/>
      <c r="S88" s="489">
        <f t="shared" si="60"/>
        <v>0</v>
      </c>
      <c r="T88" s="414"/>
      <c r="U88" s="1"/>
      <c r="V88" s="79"/>
      <c r="W88" s="79"/>
      <c r="X88" s="79"/>
      <c r="Y88" s="44"/>
      <c r="AA88" s="168"/>
    </row>
    <row r="89" spans="1:27" ht="15.75" hidden="1" thickBot="1" x14ac:dyDescent="0.3">
      <c r="B89" s="54"/>
      <c r="C89" s="2"/>
      <c r="D89" s="801" t="s">
        <v>509</v>
      </c>
      <c r="E89" s="801"/>
      <c r="F89" s="373"/>
      <c r="G89" s="373">
        <f t="shared" si="75"/>
        <v>0</v>
      </c>
      <c r="H89" s="373">
        <f t="shared" si="76"/>
        <v>0</v>
      </c>
      <c r="I89" s="373">
        <f t="shared" si="77"/>
        <v>0</v>
      </c>
      <c r="J89" s="527">
        <f t="shared" si="78"/>
        <v>0</v>
      </c>
      <c r="K89" s="527">
        <f t="shared" si="78"/>
        <v>0</v>
      </c>
      <c r="L89" s="437">
        <f t="shared" si="78"/>
        <v>0</v>
      </c>
      <c r="M89" s="73"/>
      <c r="N89" s="1"/>
      <c r="O89" s="1"/>
      <c r="P89" s="1"/>
      <c r="Q89" s="79"/>
      <c r="R89" s="79"/>
      <c r="S89" s="489">
        <f t="shared" si="60"/>
        <v>0</v>
      </c>
      <c r="T89" s="414"/>
      <c r="U89" s="1"/>
      <c r="V89" s="79"/>
      <c r="W89" s="79"/>
      <c r="X89" s="79"/>
      <c r="Y89" s="44"/>
      <c r="AA89" s="168"/>
    </row>
    <row r="90" spans="1:27" ht="15.75" hidden="1" thickBot="1" x14ac:dyDescent="0.3">
      <c r="B90" s="54"/>
      <c r="C90" s="2"/>
      <c r="D90" s="801" t="s">
        <v>510</v>
      </c>
      <c r="E90" s="801"/>
      <c r="F90" s="373"/>
      <c r="G90" s="373">
        <f t="shared" si="75"/>
        <v>0</v>
      </c>
      <c r="H90" s="373">
        <f t="shared" si="76"/>
        <v>0</v>
      </c>
      <c r="I90" s="373">
        <f t="shared" si="77"/>
        <v>0</v>
      </c>
      <c r="J90" s="527">
        <f t="shared" si="78"/>
        <v>0</v>
      </c>
      <c r="K90" s="527">
        <f t="shared" si="78"/>
        <v>0</v>
      </c>
      <c r="L90" s="437">
        <f t="shared" si="78"/>
        <v>0</v>
      </c>
      <c r="M90" s="73"/>
      <c r="N90" s="1"/>
      <c r="O90" s="1"/>
      <c r="P90" s="1"/>
      <c r="Q90" s="79"/>
      <c r="R90" s="79"/>
      <c r="S90" s="489">
        <f t="shared" si="60"/>
        <v>0</v>
      </c>
      <c r="T90" s="414"/>
      <c r="U90" s="1"/>
      <c r="V90" s="79"/>
      <c r="W90" s="79"/>
      <c r="X90" s="79"/>
      <c r="Y90" s="44"/>
      <c r="AA90" s="168"/>
    </row>
    <row r="91" spans="1:27" ht="25.5" hidden="1" customHeight="1" x14ac:dyDescent="0.25">
      <c r="B91" s="54"/>
      <c r="C91" s="2"/>
      <c r="D91" s="798" t="s">
        <v>511</v>
      </c>
      <c r="E91" s="798"/>
      <c r="F91" s="376"/>
      <c r="G91" s="376">
        <f t="shared" si="75"/>
        <v>0</v>
      </c>
      <c r="H91" s="376">
        <f t="shared" si="76"/>
        <v>0</v>
      </c>
      <c r="I91" s="376">
        <f t="shared" si="77"/>
        <v>0</v>
      </c>
      <c r="J91" s="530">
        <f t="shared" si="78"/>
        <v>0</v>
      </c>
      <c r="K91" s="530">
        <f t="shared" si="78"/>
        <v>0</v>
      </c>
      <c r="L91" s="440">
        <f t="shared" si="78"/>
        <v>0</v>
      </c>
      <c r="M91" s="73"/>
      <c r="N91" s="1"/>
      <c r="O91" s="1"/>
      <c r="P91" s="1"/>
      <c r="Q91" s="79"/>
      <c r="R91" s="79"/>
      <c r="S91" s="489">
        <f t="shared" si="60"/>
        <v>0</v>
      </c>
      <c r="T91" s="414"/>
      <c r="U91" s="1"/>
      <c r="V91" s="79"/>
      <c r="W91" s="79"/>
      <c r="X91" s="79"/>
      <c r="Y91" s="44"/>
      <c r="AA91" s="168"/>
    </row>
    <row r="92" spans="1:27" ht="15.75" hidden="1" thickBot="1" x14ac:dyDescent="0.3">
      <c r="B92" s="54"/>
      <c r="C92" s="2"/>
      <c r="D92" s="801" t="s">
        <v>805</v>
      </c>
      <c r="E92" s="801"/>
      <c r="F92" s="373"/>
      <c r="G92" s="373">
        <f t="shared" si="75"/>
        <v>0</v>
      </c>
      <c r="H92" s="373">
        <f t="shared" si="76"/>
        <v>0</v>
      </c>
      <c r="I92" s="373">
        <f t="shared" si="77"/>
        <v>0</v>
      </c>
      <c r="J92" s="527">
        <f t="shared" si="78"/>
        <v>0</v>
      </c>
      <c r="K92" s="527">
        <f t="shared" si="78"/>
        <v>0</v>
      </c>
      <c r="L92" s="437">
        <f t="shared" si="78"/>
        <v>0</v>
      </c>
      <c r="M92" s="73"/>
      <c r="N92" s="1"/>
      <c r="O92" s="1"/>
      <c r="P92" s="1"/>
      <c r="Q92" s="79"/>
      <c r="R92" s="79"/>
      <c r="S92" s="489">
        <f t="shared" si="60"/>
        <v>0</v>
      </c>
      <c r="T92" s="414"/>
      <c r="U92" s="1"/>
      <c r="V92" s="79"/>
      <c r="W92" s="79"/>
      <c r="X92" s="79"/>
      <c r="Y92" s="44"/>
      <c r="AA92" s="168"/>
    </row>
    <row r="93" spans="1:27" ht="25.5" hidden="1" customHeight="1" x14ac:dyDescent="0.25">
      <c r="B93" s="54"/>
      <c r="C93" s="2"/>
      <c r="D93" s="798" t="s">
        <v>512</v>
      </c>
      <c r="E93" s="798"/>
      <c r="F93" s="376"/>
      <c r="G93" s="376">
        <f t="shared" si="75"/>
        <v>0</v>
      </c>
      <c r="H93" s="376">
        <f t="shared" si="76"/>
        <v>0</v>
      </c>
      <c r="I93" s="376">
        <f t="shared" si="77"/>
        <v>0</v>
      </c>
      <c r="J93" s="530">
        <f t="shared" si="78"/>
        <v>0</v>
      </c>
      <c r="K93" s="530">
        <f t="shared" si="78"/>
        <v>0</v>
      </c>
      <c r="L93" s="440">
        <f t="shared" si="78"/>
        <v>0</v>
      </c>
      <c r="M93" s="73"/>
      <c r="N93" s="1"/>
      <c r="O93" s="1"/>
      <c r="P93" s="1"/>
      <c r="Q93" s="79"/>
      <c r="R93" s="79"/>
      <c r="S93" s="489">
        <f t="shared" si="60"/>
        <v>0</v>
      </c>
      <c r="T93" s="414"/>
      <c r="U93" s="1"/>
      <c r="V93" s="79"/>
      <c r="W93" s="79"/>
      <c r="X93" s="79"/>
      <c r="Y93" s="44"/>
      <c r="AA93" s="168"/>
    </row>
    <row r="94" spans="1:27" ht="25.5" hidden="1" customHeight="1" x14ac:dyDescent="0.25">
      <c r="B94" s="54"/>
      <c r="C94" s="2"/>
      <c r="D94" s="798" t="s">
        <v>513</v>
      </c>
      <c r="E94" s="798"/>
      <c r="F94" s="376"/>
      <c r="G94" s="376">
        <f t="shared" si="75"/>
        <v>0</v>
      </c>
      <c r="H94" s="376">
        <f t="shared" si="76"/>
        <v>0</v>
      </c>
      <c r="I94" s="376">
        <f t="shared" si="77"/>
        <v>0</v>
      </c>
      <c r="J94" s="530">
        <f t="shared" si="78"/>
        <v>0</v>
      </c>
      <c r="K94" s="530">
        <f t="shared" si="78"/>
        <v>0</v>
      </c>
      <c r="L94" s="440">
        <f t="shared" si="78"/>
        <v>0</v>
      </c>
      <c r="M94" s="73"/>
      <c r="N94" s="1"/>
      <c r="O94" s="1"/>
      <c r="P94" s="1"/>
      <c r="Q94" s="79"/>
      <c r="R94" s="79"/>
      <c r="S94" s="489">
        <f t="shared" si="60"/>
        <v>0</v>
      </c>
      <c r="T94" s="414"/>
      <c r="U94" s="1"/>
      <c r="V94" s="79"/>
      <c r="W94" s="79"/>
      <c r="X94" s="79"/>
      <c r="Y94" s="44"/>
      <c r="AA94" s="168"/>
    </row>
    <row r="95" spans="1:27" s="41" customFormat="1" ht="15" hidden="1" customHeight="1" x14ac:dyDescent="0.25">
      <c r="A95" s="125" t="s">
        <v>230</v>
      </c>
      <c r="B95" s="106" t="s">
        <v>663</v>
      </c>
      <c r="C95" s="853" t="s">
        <v>806</v>
      </c>
      <c r="D95" s="854"/>
      <c r="E95" s="854"/>
      <c r="F95" s="375">
        <f t="shared" ref="F95:L95" si="79">F96+F97+F98+F99+F100+F101+F102+F103+F104+F105</f>
        <v>0</v>
      </c>
      <c r="G95" s="375">
        <f t="shared" si="79"/>
        <v>0</v>
      </c>
      <c r="H95" s="375">
        <f t="shared" si="79"/>
        <v>0</v>
      </c>
      <c r="I95" s="375">
        <f t="shared" si="79"/>
        <v>0</v>
      </c>
      <c r="J95" s="529">
        <f t="shared" ref="J95" si="80">J96+J97+J98+J99+J100+J101+J102+J103+J104+J105</f>
        <v>0</v>
      </c>
      <c r="K95" s="529">
        <f t="shared" si="79"/>
        <v>0</v>
      </c>
      <c r="L95" s="439">
        <f t="shared" si="79"/>
        <v>0</v>
      </c>
      <c r="M95" s="108">
        <f t="shared" ref="M95:Y95" si="81">M96+M97+M98+M99+M100+M101+M102+M103+M104+M105</f>
        <v>0</v>
      </c>
      <c r="N95" s="109">
        <f t="shared" si="81"/>
        <v>0</v>
      </c>
      <c r="O95" s="109">
        <f t="shared" si="81"/>
        <v>0</v>
      </c>
      <c r="P95" s="109">
        <f t="shared" si="81"/>
        <v>0</v>
      </c>
      <c r="Q95" s="112">
        <f t="shared" si="81"/>
        <v>0</v>
      </c>
      <c r="R95" s="112">
        <f t="shared" si="81"/>
        <v>0</v>
      </c>
      <c r="S95" s="491">
        <f t="shared" si="60"/>
        <v>0</v>
      </c>
      <c r="T95" s="416">
        <f t="shared" si="81"/>
        <v>0</v>
      </c>
      <c r="U95" s="109">
        <f t="shared" si="81"/>
        <v>0</v>
      </c>
      <c r="V95" s="112">
        <f t="shared" si="81"/>
        <v>0</v>
      </c>
      <c r="W95" s="112">
        <f t="shared" si="81"/>
        <v>0</v>
      </c>
      <c r="X95" s="112">
        <f t="shared" si="81"/>
        <v>0</v>
      </c>
      <c r="Y95" s="113">
        <f t="shared" si="81"/>
        <v>0</v>
      </c>
      <c r="AA95" s="168"/>
    </row>
    <row r="96" spans="1:27" ht="15.75" hidden="1" thickBot="1" x14ac:dyDescent="0.3">
      <c r="B96" s="54"/>
      <c r="C96" s="2"/>
      <c r="D96" s="801" t="s">
        <v>369</v>
      </c>
      <c r="E96" s="801"/>
      <c r="F96" s="373"/>
      <c r="G96" s="373">
        <f t="shared" ref="G96:G105" si="82">SUM(K96:W96)</f>
        <v>0</v>
      </c>
      <c r="H96" s="373">
        <f t="shared" ref="H96:H105" si="83">SUM(K96:W96)</f>
        <v>0</v>
      </c>
      <c r="I96" s="373">
        <f t="shared" ref="I96:I105" si="84">SUM(K96:W96)</f>
        <v>0</v>
      </c>
      <c r="J96" s="527">
        <f t="shared" ref="J96:L105" si="85">SUM(K96:W96)</f>
        <v>0</v>
      </c>
      <c r="K96" s="527">
        <f t="shared" si="85"/>
        <v>0</v>
      </c>
      <c r="L96" s="437">
        <f t="shared" si="85"/>
        <v>0</v>
      </c>
      <c r="M96" s="73"/>
      <c r="N96" s="1"/>
      <c r="O96" s="1"/>
      <c r="P96" s="1"/>
      <c r="Q96" s="79"/>
      <c r="R96" s="79"/>
      <c r="S96" s="489">
        <f t="shared" si="60"/>
        <v>0</v>
      </c>
      <c r="T96" s="414"/>
      <c r="U96" s="1"/>
      <c r="V96" s="79"/>
      <c r="W96" s="79"/>
      <c r="X96" s="79"/>
      <c r="Y96" s="44"/>
      <c r="AA96" s="168"/>
    </row>
    <row r="97" spans="1:27" ht="15.75" hidden="1" thickBot="1" x14ac:dyDescent="0.3">
      <c r="B97" s="54"/>
      <c r="C97" s="2"/>
      <c r="D97" s="801" t="s">
        <v>514</v>
      </c>
      <c r="E97" s="801"/>
      <c r="F97" s="373"/>
      <c r="G97" s="373">
        <f t="shared" si="82"/>
        <v>0</v>
      </c>
      <c r="H97" s="373">
        <f t="shared" si="83"/>
        <v>0</v>
      </c>
      <c r="I97" s="373">
        <f t="shared" si="84"/>
        <v>0</v>
      </c>
      <c r="J97" s="527">
        <f t="shared" si="85"/>
        <v>0</v>
      </c>
      <c r="K97" s="527">
        <f t="shared" si="85"/>
        <v>0</v>
      </c>
      <c r="L97" s="437">
        <f t="shared" si="85"/>
        <v>0</v>
      </c>
      <c r="M97" s="73"/>
      <c r="N97" s="1"/>
      <c r="O97" s="1"/>
      <c r="P97" s="1"/>
      <c r="Q97" s="79"/>
      <c r="R97" s="79"/>
      <c r="S97" s="489">
        <f t="shared" si="60"/>
        <v>0</v>
      </c>
      <c r="T97" s="414"/>
      <c r="U97" s="1"/>
      <c r="V97" s="79"/>
      <c r="W97" s="79"/>
      <c r="X97" s="79"/>
      <c r="Y97" s="44"/>
      <c r="AA97" s="168"/>
    </row>
    <row r="98" spans="1:27" ht="15.75" hidden="1" thickBot="1" x14ac:dyDescent="0.3">
      <c r="B98" s="54"/>
      <c r="C98" s="2"/>
      <c r="D98" s="801" t="s">
        <v>516</v>
      </c>
      <c r="E98" s="801"/>
      <c r="F98" s="373"/>
      <c r="G98" s="373">
        <f t="shared" si="82"/>
        <v>0</v>
      </c>
      <c r="H98" s="373">
        <f t="shared" si="83"/>
        <v>0</v>
      </c>
      <c r="I98" s="373">
        <f t="shared" si="84"/>
        <v>0</v>
      </c>
      <c r="J98" s="527">
        <f t="shared" si="85"/>
        <v>0</v>
      </c>
      <c r="K98" s="527">
        <f t="shared" si="85"/>
        <v>0</v>
      </c>
      <c r="L98" s="437">
        <f t="shared" si="85"/>
        <v>0</v>
      </c>
      <c r="M98" s="73"/>
      <c r="N98" s="1"/>
      <c r="O98" s="1"/>
      <c r="P98" s="1"/>
      <c r="Q98" s="79"/>
      <c r="R98" s="79"/>
      <c r="S98" s="489">
        <f t="shared" si="60"/>
        <v>0</v>
      </c>
      <c r="T98" s="414"/>
      <c r="U98" s="1"/>
      <c r="V98" s="79"/>
      <c r="W98" s="79"/>
      <c r="X98" s="79"/>
      <c r="Y98" s="44"/>
      <c r="AA98" s="168"/>
    </row>
    <row r="99" spans="1:27" ht="15.75" hidden="1" thickBot="1" x14ac:dyDescent="0.3">
      <c r="B99" s="54"/>
      <c r="C99" s="2"/>
      <c r="D99" s="801" t="s">
        <v>808</v>
      </c>
      <c r="E99" s="801"/>
      <c r="F99" s="373"/>
      <c r="G99" s="373">
        <f t="shared" si="82"/>
        <v>0</v>
      </c>
      <c r="H99" s="373">
        <f t="shared" si="83"/>
        <v>0</v>
      </c>
      <c r="I99" s="373">
        <f t="shared" si="84"/>
        <v>0</v>
      </c>
      <c r="J99" s="527">
        <f t="shared" si="85"/>
        <v>0</v>
      </c>
      <c r="K99" s="527">
        <f t="shared" si="85"/>
        <v>0</v>
      </c>
      <c r="L99" s="437">
        <f t="shared" si="85"/>
        <v>0</v>
      </c>
      <c r="M99" s="73"/>
      <c r="N99" s="1"/>
      <c r="O99" s="1"/>
      <c r="P99" s="1"/>
      <c r="Q99" s="79"/>
      <c r="R99" s="79"/>
      <c r="S99" s="489">
        <f t="shared" si="60"/>
        <v>0</v>
      </c>
      <c r="T99" s="414"/>
      <c r="U99" s="1"/>
      <c r="V99" s="79"/>
      <c r="W99" s="79"/>
      <c r="X99" s="79"/>
      <c r="Y99" s="44"/>
      <c r="AA99" s="168"/>
    </row>
    <row r="100" spans="1:27" ht="15.75" hidden="1" thickBot="1" x14ac:dyDescent="0.3">
      <c r="B100" s="54"/>
      <c r="C100" s="2"/>
      <c r="D100" s="801" t="s">
        <v>521</v>
      </c>
      <c r="E100" s="801"/>
      <c r="F100" s="373"/>
      <c r="G100" s="373">
        <f t="shared" si="82"/>
        <v>0</v>
      </c>
      <c r="H100" s="373">
        <f t="shared" si="83"/>
        <v>0</v>
      </c>
      <c r="I100" s="373">
        <f t="shared" si="84"/>
        <v>0</v>
      </c>
      <c r="J100" s="527">
        <f t="shared" si="85"/>
        <v>0</v>
      </c>
      <c r="K100" s="527">
        <f t="shared" si="85"/>
        <v>0</v>
      </c>
      <c r="L100" s="437">
        <f t="shared" si="85"/>
        <v>0</v>
      </c>
      <c r="M100" s="73"/>
      <c r="N100" s="1"/>
      <c r="O100" s="1"/>
      <c r="P100" s="1"/>
      <c r="Q100" s="79"/>
      <c r="R100" s="79"/>
      <c r="S100" s="489">
        <f t="shared" si="60"/>
        <v>0</v>
      </c>
      <c r="T100" s="414"/>
      <c r="U100" s="1"/>
      <c r="V100" s="79"/>
      <c r="W100" s="79"/>
      <c r="X100" s="79"/>
      <c r="Y100" s="44"/>
      <c r="AA100" s="168"/>
    </row>
    <row r="101" spans="1:27" ht="15.75" hidden="1" thickBot="1" x14ac:dyDescent="0.3">
      <c r="B101" s="54"/>
      <c r="C101" s="2"/>
      <c r="D101" s="801" t="s">
        <v>519</v>
      </c>
      <c r="E101" s="801"/>
      <c r="F101" s="373"/>
      <c r="G101" s="373">
        <f t="shared" si="82"/>
        <v>0</v>
      </c>
      <c r="H101" s="373">
        <f t="shared" si="83"/>
        <v>0</v>
      </c>
      <c r="I101" s="373">
        <f t="shared" si="84"/>
        <v>0</v>
      </c>
      <c r="J101" s="527">
        <f t="shared" si="85"/>
        <v>0</v>
      </c>
      <c r="K101" s="527">
        <f t="shared" si="85"/>
        <v>0</v>
      </c>
      <c r="L101" s="437">
        <f t="shared" si="85"/>
        <v>0</v>
      </c>
      <c r="M101" s="73"/>
      <c r="N101" s="1"/>
      <c r="O101" s="1"/>
      <c r="P101" s="1"/>
      <c r="Q101" s="79"/>
      <c r="R101" s="79"/>
      <c r="S101" s="489">
        <f t="shared" si="60"/>
        <v>0</v>
      </c>
      <c r="T101" s="414"/>
      <c r="U101" s="1"/>
      <c r="V101" s="79"/>
      <c r="W101" s="79"/>
      <c r="X101" s="79"/>
      <c r="Y101" s="44"/>
      <c r="AA101" s="168"/>
    </row>
    <row r="102" spans="1:27" ht="25.5" hidden="1" customHeight="1" x14ac:dyDescent="0.25">
      <c r="B102" s="54"/>
      <c r="C102" s="2"/>
      <c r="D102" s="798" t="s">
        <v>523</v>
      </c>
      <c r="E102" s="798"/>
      <c r="F102" s="376"/>
      <c r="G102" s="376">
        <f t="shared" si="82"/>
        <v>0</v>
      </c>
      <c r="H102" s="376">
        <f t="shared" si="83"/>
        <v>0</v>
      </c>
      <c r="I102" s="376">
        <f t="shared" si="84"/>
        <v>0</v>
      </c>
      <c r="J102" s="530">
        <f t="shared" si="85"/>
        <v>0</v>
      </c>
      <c r="K102" s="530">
        <f t="shared" si="85"/>
        <v>0</v>
      </c>
      <c r="L102" s="440">
        <f t="shared" si="85"/>
        <v>0</v>
      </c>
      <c r="M102" s="73"/>
      <c r="N102" s="1"/>
      <c r="O102" s="1"/>
      <c r="P102" s="1"/>
      <c r="Q102" s="79"/>
      <c r="R102" s="79"/>
      <c r="S102" s="489">
        <f t="shared" si="60"/>
        <v>0</v>
      </c>
      <c r="T102" s="414"/>
      <c r="U102" s="1"/>
      <c r="V102" s="79"/>
      <c r="W102" s="79"/>
      <c r="X102" s="79"/>
      <c r="Y102" s="44"/>
      <c r="AA102" s="168"/>
    </row>
    <row r="103" spans="1:27" ht="15.75" hidden="1" thickBot="1" x14ac:dyDescent="0.3">
      <c r="B103" s="54"/>
      <c r="C103" s="2"/>
      <c r="D103" s="801" t="s">
        <v>807</v>
      </c>
      <c r="E103" s="801"/>
      <c r="F103" s="373"/>
      <c r="G103" s="373">
        <f t="shared" si="82"/>
        <v>0</v>
      </c>
      <c r="H103" s="373">
        <f t="shared" si="83"/>
        <v>0</v>
      </c>
      <c r="I103" s="373">
        <f t="shared" si="84"/>
        <v>0</v>
      </c>
      <c r="J103" s="527">
        <f t="shared" si="85"/>
        <v>0</v>
      </c>
      <c r="K103" s="527">
        <f t="shared" si="85"/>
        <v>0</v>
      </c>
      <c r="L103" s="437">
        <f t="shared" si="85"/>
        <v>0</v>
      </c>
      <c r="M103" s="73"/>
      <c r="N103" s="1"/>
      <c r="O103" s="1"/>
      <c r="P103" s="1"/>
      <c r="Q103" s="79"/>
      <c r="R103" s="79"/>
      <c r="S103" s="489">
        <f t="shared" si="60"/>
        <v>0</v>
      </c>
      <c r="T103" s="414"/>
      <c r="U103" s="1"/>
      <c r="V103" s="79"/>
      <c r="W103" s="79"/>
      <c r="X103" s="79"/>
      <c r="Y103" s="44"/>
      <c r="AA103" s="168"/>
    </row>
    <row r="104" spans="1:27" ht="25.5" hidden="1" customHeight="1" x14ac:dyDescent="0.25">
      <c r="B104" s="54"/>
      <c r="C104" s="2"/>
      <c r="D104" s="798" t="s">
        <v>526</v>
      </c>
      <c r="E104" s="798"/>
      <c r="F104" s="376"/>
      <c r="G104" s="376">
        <f t="shared" si="82"/>
        <v>0</v>
      </c>
      <c r="H104" s="376">
        <f t="shared" si="83"/>
        <v>0</v>
      </c>
      <c r="I104" s="376">
        <f t="shared" si="84"/>
        <v>0</v>
      </c>
      <c r="J104" s="530">
        <f t="shared" si="85"/>
        <v>0</v>
      </c>
      <c r="K104" s="530">
        <f t="shared" si="85"/>
        <v>0</v>
      </c>
      <c r="L104" s="440">
        <f t="shared" si="85"/>
        <v>0</v>
      </c>
      <c r="M104" s="73"/>
      <c r="N104" s="1"/>
      <c r="O104" s="1"/>
      <c r="P104" s="1"/>
      <c r="Q104" s="79"/>
      <c r="R104" s="79"/>
      <c r="S104" s="489">
        <f t="shared" si="60"/>
        <v>0</v>
      </c>
      <c r="T104" s="414"/>
      <c r="U104" s="1"/>
      <c r="V104" s="79"/>
      <c r="W104" s="79"/>
      <c r="X104" s="79"/>
      <c r="Y104" s="44"/>
      <c r="AA104" s="168"/>
    </row>
    <row r="105" spans="1:27" ht="25.5" hidden="1" customHeight="1" x14ac:dyDescent="0.25">
      <c r="B105" s="54"/>
      <c r="C105" s="2"/>
      <c r="D105" s="798" t="s">
        <v>528</v>
      </c>
      <c r="E105" s="798"/>
      <c r="F105" s="376"/>
      <c r="G105" s="376">
        <f t="shared" si="82"/>
        <v>0</v>
      </c>
      <c r="H105" s="376">
        <f t="shared" si="83"/>
        <v>0</v>
      </c>
      <c r="I105" s="376">
        <f t="shared" si="84"/>
        <v>0</v>
      </c>
      <c r="J105" s="530">
        <f t="shared" si="85"/>
        <v>0</v>
      </c>
      <c r="K105" s="530">
        <f t="shared" si="85"/>
        <v>0</v>
      </c>
      <c r="L105" s="440">
        <f t="shared" si="85"/>
        <v>0</v>
      </c>
      <c r="M105" s="73"/>
      <c r="N105" s="1"/>
      <c r="O105" s="1"/>
      <c r="P105" s="1"/>
      <c r="Q105" s="79"/>
      <c r="R105" s="79"/>
      <c r="S105" s="489">
        <f t="shared" si="60"/>
        <v>0</v>
      </c>
      <c r="T105" s="414"/>
      <c r="U105" s="1"/>
      <c r="V105" s="79"/>
      <c r="W105" s="79"/>
      <c r="X105" s="79"/>
      <c r="Y105" s="44"/>
      <c r="AA105" s="168"/>
    </row>
    <row r="106" spans="1:27" s="41" customFormat="1" ht="15.75" hidden="1" thickBot="1" x14ac:dyDescent="0.3">
      <c r="A106" s="125" t="s">
        <v>231</v>
      </c>
      <c r="B106" s="106" t="s">
        <v>664</v>
      </c>
      <c r="C106" s="811" t="s">
        <v>232</v>
      </c>
      <c r="D106" s="812"/>
      <c r="E106" s="812"/>
      <c r="F106" s="377">
        <f t="shared" ref="F106:L106" si="86">F107+F108+F109+F110+F111+F112+F113+F114+F115+F116</f>
        <v>0</v>
      </c>
      <c r="G106" s="377">
        <f t="shared" si="86"/>
        <v>0</v>
      </c>
      <c r="H106" s="377">
        <f t="shared" si="86"/>
        <v>0</v>
      </c>
      <c r="I106" s="377">
        <f t="shared" si="86"/>
        <v>0</v>
      </c>
      <c r="J106" s="531">
        <f t="shared" ref="J106" si="87">J107+J108+J109+J110+J111+J112+J113+J114+J115+J116</f>
        <v>0</v>
      </c>
      <c r="K106" s="531">
        <f t="shared" si="86"/>
        <v>0</v>
      </c>
      <c r="L106" s="441">
        <f t="shared" si="86"/>
        <v>0</v>
      </c>
      <c r="M106" s="108">
        <f t="shared" ref="M106:Y106" si="88">M107+M108+M109+M110+M111+M112+M113+M114+M115+M116</f>
        <v>0</v>
      </c>
      <c r="N106" s="109">
        <f t="shared" si="88"/>
        <v>0</v>
      </c>
      <c r="O106" s="109">
        <f t="shared" si="88"/>
        <v>0</v>
      </c>
      <c r="P106" s="109">
        <f t="shared" si="88"/>
        <v>0</v>
      </c>
      <c r="Q106" s="112">
        <f t="shared" si="88"/>
        <v>0</v>
      </c>
      <c r="R106" s="112">
        <f t="shared" si="88"/>
        <v>0</v>
      </c>
      <c r="S106" s="491">
        <f t="shared" si="60"/>
        <v>0</v>
      </c>
      <c r="T106" s="416">
        <f t="shared" si="88"/>
        <v>0</v>
      </c>
      <c r="U106" s="109">
        <f t="shared" si="88"/>
        <v>0</v>
      </c>
      <c r="V106" s="112">
        <f t="shared" si="88"/>
        <v>0</v>
      </c>
      <c r="W106" s="112">
        <f t="shared" si="88"/>
        <v>0</v>
      </c>
      <c r="X106" s="112">
        <f t="shared" si="88"/>
        <v>0</v>
      </c>
      <c r="Y106" s="113">
        <f t="shared" si="88"/>
        <v>0</v>
      </c>
      <c r="AA106" s="168"/>
    </row>
    <row r="107" spans="1:27" ht="15.75" hidden="1" thickBot="1" x14ac:dyDescent="0.3">
      <c r="B107" s="54"/>
      <c r="C107" s="2"/>
      <c r="D107" s="801" t="s">
        <v>368</v>
      </c>
      <c r="E107" s="801"/>
      <c r="F107" s="373"/>
      <c r="G107" s="373">
        <f t="shared" ref="G107:G116" si="89">SUM(K107:W107)</f>
        <v>0</v>
      </c>
      <c r="H107" s="373">
        <f t="shared" ref="H107:H116" si="90">SUM(K107:W107)</f>
        <v>0</v>
      </c>
      <c r="I107" s="373">
        <f t="shared" ref="I107:I116" si="91">SUM(K107:W107)</f>
        <v>0</v>
      </c>
      <c r="J107" s="527">
        <f t="shared" ref="J107:L116" si="92">SUM(K107:W107)</f>
        <v>0</v>
      </c>
      <c r="K107" s="527">
        <f t="shared" si="92"/>
        <v>0</v>
      </c>
      <c r="L107" s="437">
        <f t="shared" si="92"/>
        <v>0</v>
      </c>
      <c r="M107" s="73"/>
      <c r="N107" s="1"/>
      <c r="O107" s="1"/>
      <c r="P107" s="1"/>
      <c r="Q107" s="79"/>
      <c r="R107" s="79"/>
      <c r="S107" s="489">
        <f t="shared" si="60"/>
        <v>0</v>
      </c>
      <c r="T107" s="414"/>
      <c r="U107" s="1"/>
      <c r="V107" s="79"/>
      <c r="W107" s="79"/>
      <c r="X107" s="79"/>
      <c r="Y107" s="44"/>
      <c r="AA107" s="168"/>
    </row>
    <row r="108" spans="1:27" ht="15.75" hidden="1" thickBot="1" x14ac:dyDescent="0.3">
      <c r="B108" s="54"/>
      <c r="C108" s="2"/>
      <c r="D108" s="801" t="s">
        <v>515</v>
      </c>
      <c r="E108" s="801"/>
      <c r="F108" s="373"/>
      <c r="G108" s="373">
        <f t="shared" si="89"/>
        <v>0</v>
      </c>
      <c r="H108" s="373">
        <f t="shared" si="90"/>
        <v>0</v>
      </c>
      <c r="I108" s="373">
        <f t="shared" si="91"/>
        <v>0</v>
      </c>
      <c r="J108" s="527">
        <f t="shared" si="92"/>
        <v>0</v>
      </c>
      <c r="K108" s="527">
        <f t="shared" si="92"/>
        <v>0</v>
      </c>
      <c r="L108" s="437">
        <f t="shared" si="92"/>
        <v>0</v>
      </c>
      <c r="M108" s="73"/>
      <c r="N108" s="1"/>
      <c r="O108" s="1"/>
      <c r="P108" s="1"/>
      <c r="Q108" s="79"/>
      <c r="R108" s="79"/>
      <c r="S108" s="489">
        <f t="shared" si="60"/>
        <v>0</v>
      </c>
      <c r="T108" s="414"/>
      <c r="U108" s="1"/>
      <c r="V108" s="79"/>
      <c r="W108" s="79"/>
      <c r="X108" s="79"/>
      <c r="Y108" s="44"/>
      <c r="AA108" s="168"/>
    </row>
    <row r="109" spans="1:27" ht="15.75" hidden="1" thickBot="1" x14ac:dyDescent="0.3">
      <c r="B109" s="54"/>
      <c r="C109" s="2"/>
      <c r="D109" s="801" t="s">
        <v>517</v>
      </c>
      <c r="E109" s="801"/>
      <c r="F109" s="373"/>
      <c r="G109" s="373">
        <f t="shared" si="89"/>
        <v>0</v>
      </c>
      <c r="H109" s="373">
        <f t="shared" si="90"/>
        <v>0</v>
      </c>
      <c r="I109" s="373">
        <f t="shared" si="91"/>
        <v>0</v>
      </c>
      <c r="J109" s="527">
        <f t="shared" si="92"/>
        <v>0</v>
      </c>
      <c r="K109" s="527">
        <f t="shared" si="92"/>
        <v>0</v>
      </c>
      <c r="L109" s="437">
        <f t="shared" si="92"/>
        <v>0</v>
      </c>
      <c r="M109" s="73"/>
      <c r="N109" s="1"/>
      <c r="O109" s="1"/>
      <c r="P109" s="1"/>
      <c r="Q109" s="79"/>
      <c r="R109" s="79"/>
      <c r="S109" s="489">
        <f t="shared" si="60"/>
        <v>0</v>
      </c>
      <c r="T109" s="414"/>
      <c r="U109" s="1"/>
      <c r="V109" s="79"/>
      <c r="W109" s="79"/>
      <c r="X109" s="79"/>
      <c r="Y109" s="44"/>
      <c r="AA109" s="168"/>
    </row>
    <row r="110" spans="1:27" ht="15.75" hidden="1" thickBot="1" x14ac:dyDescent="0.3">
      <c r="B110" s="54"/>
      <c r="C110" s="2"/>
      <c r="D110" s="801" t="s">
        <v>518</v>
      </c>
      <c r="E110" s="801"/>
      <c r="F110" s="373"/>
      <c r="G110" s="373">
        <f t="shared" si="89"/>
        <v>0</v>
      </c>
      <c r="H110" s="373">
        <f t="shared" si="90"/>
        <v>0</v>
      </c>
      <c r="I110" s="373">
        <f t="shared" si="91"/>
        <v>0</v>
      </c>
      <c r="J110" s="527">
        <f t="shared" si="92"/>
        <v>0</v>
      </c>
      <c r="K110" s="527">
        <f t="shared" si="92"/>
        <v>0</v>
      </c>
      <c r="L110" s="437">
        <f t="shared" si="92"/>
        <v>0</v>
      </c>
      <c r="M110" s="73"/>
      <c r="N110" s="1"/>
      <c r="O110" s="1"/>
      <c r="P110" s="1"/>
      <c r="Q110" s="79"/>
      <c r="R110" s="79"/>
      <c r="S110" s="489">
        <f t="shared" si="60"/>
        <v>0</v>
      </c>
      <c r="T110" s="414"/>
      <c r="U110" s="1"/>
      <c r="V110" s="79"/>
      <c r="W110" s="79"/>
      <c r="X110" s="79"/>
      <c r="Y110" s="44"/>
      <c r="AA110" s="168"/>
    </row>
    <row r="111" spans="1:27" ht="15.75" hidden="1" thickBot="1" x14ac:dyDescent="0.3">
      <c r="B111" s="54"/>
      <c r="C111" s="2"/>
      <c r="D111" s="801" t="s">
        <v>522</v>
      </c>
      <c r="E111" s="801"/>
      <c r="F111" s="373"/>
      <c r="G111" s="373">
        <f t="shared" si="89"/>
        <v>0</v>
      </c>
      <c r="H111" s="373">
        <f t="shared" si="90"/>
        <v>0</v>
      </c>
      <c r="I111" s="373">
        <f t="shared" si="91"/>
        <v>0</v>
      </c>
      <c r="J111" s="527">
        <f t="shared" si="92"/>
        <v>0</v>
      </c>
      <c r="K111" s="527">
        <f t="shared" si="92"/>
        <v>0</v>
      </c>
      <c r="L111" s="437">
        <f t="shared" si="92"/>
        <v>0</v>
      </c>
      <c r="M111" s="73"/>
      <c r="N111" s="1"/>
      <c r="O111" s="1"/>
      <c r="P111" s="1"/>
      <c r="Q111" s="79"/>
      <c r="R111" s="79"/>
      <c r="S111" s="489">
        <f t="shared" si="60"/>
        <v>0</v>
      </c>
      <c r="T111" s="414"/>
      <c r="U111" s="1"/>
      <c r="V111" s="79"/>
      <c r="W111" s="79"/>
      <c r="X111" s="79"/>
      <c r="Y111" s="44"/>
      <c r="AA111" s="168"/>
    </row>
    <row r="112" spans="1:27" ht="15.75" hidden="1" thickBot="1" x14ac:dyDescent="0.3">
      <c r="B112" s="54"/>
      <c r="C112" s="2"/>
      <c r="D112" s="801" t="s">
        <v>520</v>
      </c>
      <c r="E112" s="801"/>
      <c r="F112" s="373"/>
      <c r="G112" s="373">
        <f t="shared" si="89"/>
        <v>0</v>
      </c>
      <c r="H112" s="373">
        <f t="shared" si="90"/>
        <v>0</v>
      </c>
      <c r="I112" s="373">
        <f t="shared" si="91"/>
        <v>0</v>
      </c>
      <c r="J112" s="527">
        <f t="shared" si="92"/>
        <v>0</v>
      </c>
      <c r="K112" s="527">
        <f t="shared" si="92"/>
        <v>0</v>
      </c>
      <c r="L112" s="437">
        <f t="shared" si="92"/>
        <v>0</v>
      </c>
      <c r="M112" s="73"/>
      <c r="N112" s="1"/>
      <c r="O112" s="1"/>
      <c r="P112" s="1"/>
      <c r="Q112" s="79"/>
      <c r="R112" s="79"/>
      <c r="S112" s="489">
        <f t="shared" si="60"/>
        <v>0</v>
      </c>
      <c r="T112" s="414"/>
      <c r="U112" s="1"/>
      <c r="V112" s="79"/>
      <c r="W112" s="79"/>
      <c r="X112" s="79"/>
      <c r="Y112" s="44"/>
      <c r="AA112" s="168"/>
    </row>
    <row r="113" spans="1:27" ht="25.5" hidden="1" customHeight="1" x14ac:dyDescent="0.25">
      <c r="B113" s="54"/>
      <c r="C113" s="2"/>
      <c r="D113" s="798" t="s">
        <v>524</v>
      </c>
      <c r="E113" s="798"/>
      <c r="F113" s="376"/>
      <c r="G113" s="376">
        <f t="shared" si="89"/>
        <v>0</v>
      </c>
      <c r="H113" s="376">
        <f t="shared" si="90"/>
        <v>0</v>
      </c>
      <c r="I113" s="376">
        <f t="shared" si="91"/>
        <v>0</v>
      </c>
      <c r="J113" s="530">
        <f t="shared" si="92"/>
        <v>0</v>
      </c>
      <c r="K113" s="530">
        <f t="shared" si="92"/>
        <v>0</v>
      </c>
      <c r="L113" s="440">
        <f t="shared" si="92"/>
        <v>0</v>
      </c>
      <c r="M113" s="73"/>
      <c r="N113" s="1"/>
      <c r="O113" s="1"/>
      <c r="P113" s="1"/>
      <c r="Q113" s="79"/>
      <c r="R113" s="79"/>
      <c r="S113" s="489">
        <f t="shared" si="60"/>
        <v>0</v>
      </c>
      <c r="T113" s="414"/>
      <c r="U113" s="1"/>
      <c r="V113" s="79"/>
      <c r="W113" s="79"/>
      <c r="X113" s="79"/>
      <c r="Y113" s="44"/>
      <c r="AA113" s="168"/>
    </row>
    <row r="114" spans="1:27" ht="15.75" hidden="1" thickBot="1" x14ac:dyDescent="0.3">
      <c r="B114" s="54"/>
      <c r="C114" s="2"/>
      <c r="D114" s="801" t="s">
        <v>525</v>
      </c>
      <c r="E114" s="801"/>
      <c r="F114" s="373"/>
      <c r="G114" s="373">
        <f t="shared" si="89"/>
        <v>0</v>
      </c>
      <c r="H114" s="373">
        <f t="shared" si="90"/>
        <v>0</v>
      </c>
      <c r="I114" s="373">
        <f t="shared" si="91"/>
        <v>0</v>
      </c>
      <c r="J114" s="527">
        <f t="shared" si="92"/>
        <v>0</v>
      </c>
      <c r="K114" s="527">
        <f t="shared" si="92"/>
        <v>0</v>
      </c>
      <c r="L114" s="437">
        <f t="shared" si="92"/>
        <v>0</v>
      </c>
      <c r="M114" s="73"/>
      <c r="N114" s="1"/>
      <c r="O114" s="1"/>
      <c r="P114" s="1"/>
      <c r="Q114" s="79"/>
      <c r="R114" s="79"/>
      <c r="S114" s="489">
        <f t="shared" si="60"/>
        <v>0</v>
      </c>
      <c r="T114" s="414"/>
      <c r="U114" s="1"/>
      <c r="V114" s="79"/>
      <c r="W114" s="79"/>
      <c r="X114" s="79"/>
      <c r="Y114" s="44"/>
      <c r="AA114" s="168"/>
    </row>
    <row r="115" spans="1:27" ht="25.5" hidden="1" customHeight="1" x14ac:dyDescent="0.25">
      <c r="B115" s="54"/>
      <c r="C115" s="2"/>
      <c r="D115" s="798" t="s">
        <v>527</v>
      </c>
      <c r="E115" s="798"/>
      <c r="F115" s="376"/>
      <c r="G115" s="376">
        <f t="shared" si="89"/>
        <v>0</v>
      </c>
      <c r="H115" s="376">
        <f t="shared" si="90"/>
        <v>0</v>
      </c>
      <c r="I115" s="376">
        <f t="shared" si="91"/>
        <v>0</v>
      </c>
      <c r="J115" s="530">
        <f t="shared" si="92"/>
        <v>0</v>
      </c>
      <c r="K115" s="530">
        <f t="shared" si="92"/>
        <v>0</v>
      </c>
      <c r="L115" s="440">
        <f t="shared" si="92"/>
        <v>0</v>
      </c>
      <c r="M115" s="73"/>
      <c r="N115" s="1"/>
      <c r="O115" s="1"/>
      <c r="P115" s="1"/>
      <c r="Q115" s="79"/>
      <c r="R115" s="79"/>
      <c r="S115" s="489">
        <f t="shared" si="60"/>
        <v>0</v>
      </c>
      <c r="T115" s="414"/>
      <c r="U115" s="1"/>
      <c r="V115" s="79"/>
      <c r="W115" s="79"/>
      <c r="X115" s="79"/>
      <c r="Y115" s="44"/>
      <c r="AA115" s="168"/>
    </row>
    <row r="116" spans="1:27" ht="25.5" hidden="1" customHeight="1" x14ac:dyDescent="0.25">
      <c r="B116" s="54"/>
      <c r="C116" s="2"/>
      <c r="D116" s="798" t="s">
        <v>529</v>
      </c>
      <c r="E116" s="798"/>
      <c r="F116" s="376"/>
      <c r="G116" s="376">
        <f t="shared" si="89"/>
        <v>0</v>
      </c>
      <c r="H116" s="376">
        <f t="shared" si="90"/>
        <v>0</v>
      </c>
      <c r="I116" s="376">
        <f t="shared" si="91"/>
        <v>0</v>
      </c>
      <c r="J116" s="530">
        <f t="shared" si="92"/>
        <v>0</v>
      </c>
      <c r="K116" s="530">
        <f t="shared" si="92"/>
        <v>0</v>
      </c>
      <c r="L116" s="440">
        <f t="shared" si="92"/>
        <v>0</v>
      </c>
      <c r="M116" s="73"/>
      <c r="N116" s="1"/>
      <c r="O116" s="1"/>
      <c r="P116" s="1"/>
      <c r="Q116" s="79"/>
      <c r="R116" s="79"/>
      <c r="S116" s="489">
        <f t="shared" si="60"/>
        <v>0</v>
      </c>
      <c r="T116" s="414"/>
      <c r="U116" s="1"/>
      <c r="V116" s="79"/>
      <c r="W116" s="79"/>
      <c r="X116" s="79"/>
      <c r="Y116" s="44"/>
      <c r="AA116" s="168"/>
    </row>
    <row r="117" spans="1:27" s="41" customFormat="1" ht="27.75" hidden="1" customHeight="1" x14ac:dyDescent="0.25">
      <c r="A117" s="125" t="s">
        <v>233</v>
      </c>
      <c r="B117" s="106" t="s">
        <v>665</v>
      </c>
      <c r="C117" s="853" t="s">
        <v>809</v>
      </c>
      <c r="D117" s="854"/>
      <c r="E117" s="854"/>
      <c r="F117" s="375">
        <f t="shared" ref="F117:L117" si="93">F118+F119</f>
        <v>0</v>
      </c>
      <c r="G117" s="375">
        <f t="shared" si="93"/>
        <v>0</v>
      </c>
      <c r="H117" s="375">
        <f t="shared" si="93"/>
        <v>0</v>
      </c>
      <c r="I117" s="375">
        <f t="shared" si="93"/>
        <v>0</v>
      </c>
      <c r="J117" s="529">
        <f t="shared" ref="J117" si="94">J118+J119</f>
        <v>0</v>
      </c>
      <c r="K117" s="529">
        <f t="shared" si="93"/>
        <v>0</v>
      </c>
      <c r="L117" s="439">
        <f t="shared" si="93"/>
        <v>0</v>
      </c>
      <c r="M117" s="108">
        <f t="shared" ref="M117:Y117" si="95">M118+M119</f>
        <v>0</v>
      </c>
      <c r="N117" s="109">
        <f t="shared" si="95"/>
        <v>0</v>
      </c>
      <c r="O117" s="109">
        <f t="shared" si="95"/>
        <v>0</v>
      </c>
      <c r="P117" s="109">
        <f t="shared" si="95"/>
        <v>0</v>
      </c>
      <c r="Q117" s="112">
        <f t="shared" si="95"/>
        <v>0</v>
      </c>
      <c r="R117" s="112">
        <f t="shared" si="95"/>
        <v>0</v>
      </c>
      <c r="S117" s="491">
        <f t="shared" si="60"/>
        <v>0</v>
      </c>
      <c r="T117" s="416">
        <f t="shared" si="95"/>
        <v>0</v>
      </c>
      <c r="U117" s="109">
        <f t="shared" si="95"/>
        <v>0</v>
      </c>
      <c r="V117" s="112">
        <f t="shared" si="95"/>
        <v>0</v>
      </c>
      <c r="W117" s="112">
        <f t="shared" si="95"/>
        <v>0</v>
      </c>
      <c r="X117" s="112">
        <f t="shared" si="95"/>
        <v>0</v>
      </c>
      <c r="Y117" s="113">
        <f t="shared" si="95"/>
        <v>0</v>
      </c>
      <c r="AA117" s="168"/>
    </row>
    <row r="118" spans="1:27" ht="15.75" hidden="1" thickBot="1" x14ac:dyDescent="0.3">
      <c r="B118" s="54"/>
      <c r="C118" s="2"/>
      <c r="D118" s="801" t="s">
        <v>531</v>
      </c>
      <c r="E118" s="801"/>
      <c r="F118" s="373"/>
      <c r="G118" s="373">
        <f>SUM(K118:W118)</f>
        <v>0</v>
      </c>
      <c r="H118" s="373">
        <f>SUM(K118:W118)</f>
        <v>0</v>
      </c>
      <c r="I118" s="373">
        <f>SUM(K118:W118)</f>
        <v>0</v>
      </c>
      <c r="J118" s="527">
        <f t="shared" ref="J118:L119" si="96">SUM(K118:W118)</f>
        <v>0</v>
      </c>
      <c r="K118" s="527">
        <f t="shared" si="96"/>
        <v>0</v>
      </c>
      <c r="L118" s="437">
        <f t="shared" si="96"/>
        <v>0</v>
      </c>
      <c r="M118" s="73"/>
      <c r="N118" s="1"/>
      <c r="O118" s="1"/>
      <c r="P118" s="1"/>
      <c r="Q118" s="79"/>
      <c r="R118" s="79"/>
      <c r="S118" s="489">
        <f t="shared" si="60"/>
        <v>0</v>
      </c>
      <c r="T118" s="414"/>
      <c r="U118" s="1"/>
      <c r="V118" s="79"/>
      <c r="W118" s="79"/>
      <c r="X118" s="79"/>
      <c r="Y118" s="44"/>
      <c r="AA118" s="168"/>
    </row>
    <row r="119" spans="1:27" ht="25.5" hidden="1" customHeight="1" x14ac:dyDescent="0.25">
      <c r="B119" s="54"/>
      <c r="C119" s="2"/>
      <c r="D119" s="798" t="s">
        <v>530</v>
      </c>
      <c r="E119" s="798"/>
      <c r="F119" s="376"/>
      <c r="G119" s="376">
        <f>SUM(K119:W119)</f>
        <v>0</v>
      </c>
      <c r="H119" s="376">
        <f>SUM(K119:W119)</f>
        <v>0</v>
      </c>
      <c r="I119" s="376">
        <f>SUM(K119:W119)</f>
        <v>0</v>
      </c>
      <c r="J119" s="530">
        <f t="shared" si="96"/>
        <v>0</v>
      </c>
      <c r="K119" s="530">
        <f t="shared" si="96"/>
        <v>0</v>
      </c>
      <c r="L119" s="440">
        <f t="shared" si="96"/>
        <v>0</v>
      </c>
      <c r="M119" s="73"/>
      <c r="N119" s="1"/>
      <c r="O119" s="1"/>
      <c r="P119" s="1"/>
      <c r="Q119" s="79"/>
      <c r="R119" s="79"/>
      <c r="S119" s="489">
        <f t="shared" si="60"/>
        <v>0</v>
      </c>
      <c r="T119" s="414"/>
      <c r="U119" s="1"/>
      <c r="V119" s="79"/>
      <c r="W119" s="79"/>
      <c r="X119" s="79"/>
      <c r="Y119" s="44"/>
      <c r="AA119" s="168"/>
    </row>
    <row r="120" spans="1:27" s="41" customFormat="1" ht="15.75" hidden="1" thickBot="1" x14ac:dyDescent="0.3">
      <c r="A120" s="125" t="s">
        <v>234</v>
      </c>
      <c r="B120" s="106" t="s">
        <v>667</v>
      </c>
      <c r="C120" s="853" t="s">
        <v>810</v>
      </c>
      <c r="D120" s="854"/>
      <c r="E120" s="854"/>
      <c r="F120" s="375">
        <f t="shared" ref="F120:L120" si="97">F121+F122+F123+F124+F125+F126+F127+F128+F129+F130+F131</f>
        <v>0</v>
      </c>
      <c r="G120" s="375">
        <f t="shared" si="97"/>
        <v>0</v>
      </c>
      <c r="H120" s="375">
        <f t="shared" si="97"/>
        <v>0</v>
      </c>
      <c r="I120" s="375">
        <f t="shared" si="97"/>
        <v>0</v>
      </c>
      <c r="J120" s="529">
        <f t="shared" ref="J120" si="98">J121+J122+J123+J124+J125+J126+J127+J128+J129+J130+J131</f>
        <v>0</v>
      </c>
      <c r="K120" s="529">
        <f t="shared" si="97"/>
        <v>0</v>
      </c>
      <c r="L120" s="439">
        <f t="shared" si="97"/>
        <v>0</v>
      </c>
      <c r="M120" s="108">
        <f t="shared" ref="M120:Y120" si="99">M121+M122+M123+M124+M125+M126+M127+M128+M129+M130+M131</f>
        <v>0</v>
      </c>
      <c r="N120" s="109">
        <f t="shared" si="99"/>
        <v>0</v>
      </c>
      <c r="O120" s="109">
        <f t="shared" si="99"/>
        <v>0</v>
      </c>
      <c r="P120" s="109">
        <f t="shared" si="99"/>
        <v>0</v>
      </c>
      <c r="Q120" s="112">
        <f t="shared" si="99"/>
        <v>0</v>
      </c>
      <c r="R120" s="112">
        <f t="shared" si="99"/>
        <v>0</v>
      </c>
      <c r="S120" s="491">
        <f t="shared" si="60"/>
        <v>0</v>
      </c>
      <c r="T120" s="416">
        <f t="shared" si="99"/>
        <v>0</v>
      </c>
      <c r="U120" s="109">
        <f t="shared" si="99"/>
        <v>0</v>
      </c>
      <c r="V120" s="112">
        <f t="shared" si="99"/>
        <v>0</v>
      </c>
      <c r="W120" s="112">
        <f t="shared" si="99"/>
        <v>0</v>
      </c>
      <c r="X120" s="112">
        <f t="shared" si="99"/>
        <v>0</v>
      </c>
      <c r="Y120" s="113">
        <f t="shared" si="99"/>
        <v>0</v>
      </c>
      <c r="AA120" s="168"/>
    </row>
    <row r="121" spans="1:27" ht="15.75" hidden="1" thickBot="1" x14ac:dyDescent="0.3">
      <c r="B121" s="54"/>
      <c r="C121" s="2"/>
      <c r="D121" s="801" t="s">
        <v>354</v>
      </c>
      <c r="E121" s="801"/>
      <c r="F121" s="373"/>
      <c r="G121" s="373">
        <f t="shared" ref="G121:G134" si="100">SUM(K121:W121)</f>
        <v>0</v>
      </c>
      <c r="H121" s="373">
        <f t="shared" ref="H121:H134" si="101">SUM(K121:W121)</f>
        <v>0</v>
      </c>
      <c r="I121" s="373">
        <f t="shared" ref="I121:I134" si="102">SUM(K121:W121)</f>
        <v>0</v>
      </c>
      <c r="J121" s="527">
        <f t="shared" ref="J121:L134" si="103">SUM(K121:W121)</f>
        <v>0</v>
      </c>
      <c r="K121" s="527">
        <f t="shared" si="103"/>
        <v>0</v>
      </c>
      <c r="L121" s="437">
        <f t="shared" si="103"/>
        <v>0</v>
      </c>
      <c r="M121" s="73"/>
      <c r="N121" s="1"/>
      <c r="O121" s="1"/>
      <c r="P121" s="1"/>
      <c r="Q121" s="79"/>
      <c r="R121" s="79"/>
      <c r="S121" s="489">
        <f t="shared" si="60"/>
        <v>0</v>
      </c>
      <c r="T121" s="414"/>
      <c r="U121" s="1"/>
      <c r="V121" s="79"/>
      <c r="W121" s="79"/>
      <c r="X121" s="79"/>
      <c r="Y121" s="44"/>
      <c r="AA121" s="168"/>
    </row>
    <row r="122" spans="1:27" ht="15.75" hidden="1" thickBot="1" x14ac:dyDescent="0.3">
      <c r="B122" s="54"/>
      <c r="C122" s="2"/>
      <c r="D122" s="801" t="s">
        <v>357</v>
      </c>
      <c r="E122" s="801"/>
      <c r="F122" s="373"/>
      <c r="G122" s="373">
        <f t="shared" si="100"/>
        <v>0</v>
      </c>
      <c r="H122" s="373">
        <f t="shared" si="101"/>
        <v>0</v>
      </c>
      <c r="I122" s="373">
        <f t="shared" si="102"/>
        <v>0</v>
      </c>
      <c r="J122" s="527">
        <f t="shared" si="103"/>
        <v>0</v>
      </c>
      <c r="K122" s="527">
        <f t="shared" si="103"/>
        <v>0</v>
      </c>
      <c r="L122" s="437">
        <f t="shared" si="103"/>
        <v>0</v>
      </c>
      <c r="M122" s="73"/>
      <c r="N122" s="1"/>
      <c r="O122" s="1"/>
      <c r="P122" s="1"/>
      <c r="Q122" s="79"/>
      <c r="R122" s="79"/>
      <c r="S122" s="489">
        <f t="shared" si="60"/>
        <v>0</v>
      </c>
      <c r="T122" s="414"/>
      <c r="U122" s="1"/>
      <c r="V122" s="79"/>
      <c r="W122" s="79"/>
      <c r="X122" s="79"/>
      <c r="Y122" s="44"/>
      <c r="AA122" s="168"/>
    </row>
    <row r="123" spans="1:27" ht="15.75" hidden="1" thickBot="1" x14ac:dyDescent="0.3">
      <c r="B123" s="54"/>
      <c r="C123" s="2"/>
      <c r="D123" s="801" t="s">
        <v>358</v>
      </c>
      <c r="E123" s="801"/>
      <c r="F123" s="373"/>
      <c r="G123" s="373">
        <f t="shared" si="100"/>
        <v>0</v>
      </c>
      <c r="H123" s="373">
        <f t="shared" si="101"/>
        <v>0</v>
      </c>
      <c r="I123" s="373">
        <f t="shared" si="102"/>
        <v>0</v>
      </c>
      <c r="J123" s="527">
        <f t="shared" si="103"/>
        <v>0</v>
      </c>
      <c r="K123" s="527">
        <f t="shared" si="103"/>
        <v>0</v>
      </c>
      <c r="L123" s="437">
        <f t="shared" si="103"/>
        <v>0</v>
      </c>
      <c r="M123" s="73"/>
      <c r="N123" s="1"/>
      <c r="O123" s="1"/>
      <c r="P123" s="1"/>
      <c r="Q123" s="79"/>
      <c r="R123" s="79"/>
      <c r="S123" s="489">
        <f t="shared" si="60"/>
        <v>0</v>
      </c>
      <c r="T123" s="414"/>
      <c r="U123" s="1"/>
      <c r="V123" s="79"/>
      <c r="W123" s="79"/>
      <c r="X123" s="79"/>
      <c r="Y123" s="44"/>
      <c r="AA123" s="168"/>
    </row>
    <row r="124" spans="1:27" ht="15.75" hidden="1" thickBot="1" x14ac:dyDescent="0.3">
      <c r="B124" s="54"/>
      <c r="C124" s="2"/>
      <c r="D124" s="801" t="s">
        <v>355</v>
      </c>
      <c r="E124" s="801"/>
      <c r="F124" s="373"/>
      <c r="G124" s="373">
        <f t="shared" si="100"/>
        <v>0</v>
      </c>
      <c r="H124" s="373">
        <f t="shared" si="101"/>
        <v>0</v>
      </c>
      <c r="I124" s="373">
        <f t="shared" si="102"/>
        <v>0</v>
      </c>
      <c r="J124" s="527">
        <f t="shared" si="103"/>
        <v>0</v>
      </c>
      <c r="K124" s="527">
        <f t="shared" si="103"/>
        <v>0</v>
      </c>
      <c r="L124" s="437">
        <f t="shared" si="103"/>
        <v>0</v>
      </c>
      <c r="M124" s="73"/>
      <c r="N124" s="1"/>
      <c r="O124" s="1"/>
      <c r="P124" s="1"/>
      <c r="Q124" s="79"/>
      <c r="R124" s="79"/>
      <c r="S124" s="489">
        <f t="shared" si="60"/>
        <v>0</v>
      </c>
      <c r="T124" s="414"/>
      <c r="U124" s="1"/>
      <c r="V124" s="79"/>
      <c r="W124" s="79"/>
      <c r="X124" s="79"/>
      <c r="Y124" s="44"/>
      <c r="AA124" s="168"/>
    </row>
    <row r="125" spans="1:27" ht="15.75" hidden="1" thickBot="1" x14ac:dyDescent="0.3">
      <c r="B125" s="54"/>
      <c r="C125" s="2"/>
      <c r="D125" s="801" t="s">
        <v>811</v>
      </c>
      <c r="E125" s="801"/>
      <c r="F125" s="373"/>
      <c r="G125" s="373">
        <f t="shared" si="100"/>
        <v>0</v>
      </c>
      <c r="H125" s="373">
        <f t="shared" si="101"/>
        <v>0</v>
      </c>
      <c r="I125" s="373">
        <f t="shared" si="102"/>
        <v>0</v>
      </c>
      <c r="J125" s="527">
        <f t="shared" si="103"/>
        <v>0</v>
      </c>
      <c r="K125" s="527">
        <f t="shared" si="103"/>
        <v>0</v>
      </c>
      <c r="L125" s="437">
        <f t="shared" si="103"/>
        <v>0</v>
      </c>
      <c r="M125" s="73"/>
      <c r="N125" s="1"/>
      <c r="O125" s="1"/>
      <c r="P125" s="1"/>
      <c r="Q125" s="79"/>
      <c r="R125" s="79"/>
      <c r="S125" s="489">
        <f t="shared" si="60"/>
        <v>0</v>
      </c>
      <c r="T125" s="414"/>
      <c r="U125" s="1"/>
      <c r="V125" s="79"/>
      <c r="W125" s="79"/>
      <c r="X125" s="79"/>
      <c r="Y125" s="44"/>
      <c r="AA125" s="168"/>
    </row>
    <row r="126" spans="1:27" ht="25.5" hidden="1" customHeight="1" x14ac:dyDescent="0.25">
      <c r="B126" s="54"/>
      <c r="C126" s="2"/>
      <c r="D126" s="798" t="s">
        <v>532</v>
      </c>
      <c r="E126" s="798"/>
      <c r="F126" s="376"/>
      <c r="G126" s="376">
        <f t="shared" si="100"/>
        <v>0</v>
      </c>
      <c r="H126" s="376">
        <f t="shared" si="101"/>
        <v>0</v>
      </c>
      <c r="I126" s="376">
        <f t="shared" si="102"/>
        <v>0</v>
      </c>
      <c r="J126" s="530">
        <f t="shared" si="103"/>
        <v>0</v>
      </c>
      <c r="K126" s="530">
        <f t="shared" si="103"/>
        <v>0</v>
      </c>
      <c r="L126" s="440">
        <f t="shared" si="103"/>
        <v>0</v>
      </c>
      <c r="M126" s="73"/>
      <c r="N126" s="1"/>
      <c r="O126" s="1"/>
      <c r="P126" s="1"/>
      <c r="Q126" s="79"/>
      <c r="R126" s="79"/>
      <c r="S126" s="489">
        <f t="shared" si="60"/>
        <v>0</v>
      </c>
      <c r="T126" s="414"/>
      <c r="U126" s="1"/>
      <c r="V126" s="79"/>
      <c r="W126" s="79"/>
      <c r="X126" s="79"/>
      <c r="Y126" s="44"/>
      <c r="AA126" s="168"/>
    </row>
    <row r="127" spans="1:27" ht="25.5" hidden="1" customHeight="1" x14ac:dyDescent="0.25">
      <c r="B127" s="54"/>
      <c r="C127" s="2"/>
      <c r="D127" s="798" t="s">
        <v>533</v>
      </c>
      <c r="E127" s="798"/>
      <c r="F127" s="376"/>
      <c r="G127" s="376">
        <f t="shared" si="100"/>
        <v>0</v>
      </c>
      <c r="H127" s="376">
        <f t="shared" si="101"/>
        <v>0</v>
      </c>
      <c r="I127" s="376">
        <f t="shared" si="102"/>
        <v>0</v>
      </c>
      <c r="J127" s="530">
        <f t="shared" si="103"/>
        <v>0</v>
      </c>
      <c r="K127" s="530">
        <f t="shared" si="103"/>
        <v>0</v>
      </c>
      <c r="L127" s="440">
        <f t="shared" si="103"/>
        <v>0</v>
      </c>
      <c r="M127" s="73"/>
      <c r="N127" s="1"/>
      <c r="O127" s="1"/>
      <c r="P127" s="1"/>
      <c r="Q127" s="79"/>
      <c r="R127" s="79"/>
      <c r="S127" s="489">
        <f t="shared" si="60"/>
        <v>0</v>
      </c>
      <c r="T127" s="414"/>
      <c r="U127" s="1"/>
      <c r="V127" s="79"/>
      <c r="W127" s="79"/>
      <c r="X127" s="79"/>
      <c r="Y127" s="44"/>
      <c r="AA127" s="168"/>
    </row>
    <row r="128" spans="1:27" ht="15.75" hidden="1" thickBot="1" x14ac:dyDescent="0.3">
      <c r="B128" s="54"/>
      <c r="C128" s="2"/>
      <c r="D128" s="801" t="s">
        <v>364</v>
      </c>
      <c r="E128" s="801"/>
      <c r="F128" s="373"/>
      <c r="G128" s="373">
        <f t="shared" si="100"/>
        <v>0</v>
      </c>
      <c r="H128" s="373">
        <f t="shared" si="101"/>
        <v>0</v>
      </c>
      <c r="I128" s="373">
        <f t="shared" si="102"/>
        <v>0</v>
      </c>
      <c r="J128" s="527">
        <f t="shared" si="103"/>
        <v>0</v>
      </c>
      <c r="K128" s="527">
        <f t="shared" si="103"/>
        <v>0</v>
      </c>
      <c r="L128" s="437">
        <f t="shared" si="103"/>
        <v>0</v>
      </c>
      <c r="M128" s="73"/>
      <c r="N128" s="1"/>
      <c r="O128" s="1"/>
      <c r="P128" s="1"/>
      <c r="Q128" s="79"/>
      <c r="R128" s="79"/>
      <c r="S128" s="489">
        <f t="shared" si="60"/>
        <v>0</v>
      </c>
      <c r="T128" s="414"/>
      <c r="U128" s="1"/>
      <c r="V128" s="79"/>
      <c r="W128" s="79"/>
      <c r="X128" s="79"/>
      <c r="Y128" s="44"/>
      <c r="AA128" s="168"/>
    </row>
    <row r="129" spans="1:27" ht="15.75" hidden="1" thickBot="1" x14ac:dyDescent="0.3">
      <c r="B129" s="54"/>
      <c r="C129" s="2"/>
      <c r="D129" s="801" t="s">
        <v>356</v>
      </c>
      <c r="E129" s="801"/>
      <c r="F129" s="373"/>
      <c r="G129" s="373">
        <f t="shared" si="100"/>
        <v>0</v>
      </c>
      <c r="H129" s="373">
        <f t="shared" si="101"/>
        <v>0</v>
      </c>
      <c r="I129" s="373">
        <f t="shared" si="102"/>
        <v>0</v>
      </c>
      <c r="J129" s="527">
        <f t="shared" si="103"/>
        <v>0</v>
      </c>
      <c r="K129" s="527">
        <f t="shared" si="103"/>
        <v>0</v>
      </c>
      <c r="L129" s="437">
        <f t="shared" si="103"/>
        <v>0</v>
      </c>
      <c r="M129" s="73"/>
      <c r="N129" s="1"/>
      <c r="O129" s="1"/>
      <c r="P129" s="1"/>
      <c r="Q129" s="79"/>
      <c r="R129" s="79"/>
      <c r="S129" s="489">
        <f t="shared" si="60"/>
        <v>0</v>
      </c>
      <c r="T129" s="414"/>
      <c r="U129" s="1"/>
      <c r="V129" s="79"/>
      <c r="W129" s="79"/>
      <c r="X129" s="79"/>
      <c r="Y129" s="44"/>
      <c r="AA129" s="168"/>
    </row>
    <row r="130" spans="1:27" ht="25.5" hidden="1" customHeight="1" x14ac:dyDescent="0.25">
      <c r="B130" s="54"/>
      <c r="C130" s="2"/>
      <c r="D130" s="798" t="s">
        <v>534</v>
      </c>
      <c r="E130" s="798"/>
      <c r="F130" s="376"/>
      <c r="G130" s="376">
        <f t="shared" si="100"/>
        <v>0</v>
      </c>
      <c r="H130" s="376">
        <f t="shared" si="101"/>
        <v>0</v>
      </c>
      <c r="I130" s="376">
        <f t="shared" si="102"/>
        <v>0</v>
      </c>
      <c r="J130" s="530">
        <f t="shared" si="103"/>
        <v>0</v>
      </c>
      <c r="K130" s="530">
        <f t="shared" si="103"/>
        <v>0</v>
      </c>
      <c r="L130" s="440">
        <f t="shared" si="103"/>
        <v>0</v>
      </c>
      <c r="M130" s="73"/>
      <c r="N130" s="1"/>
      <c r="O130" s="1"/>
      <c r="P130" s="1"/>
      <c r="Q130" s="79"/>
      <c r="R130" s="79"/>
      <c r="S130" s="489">
        <f t="shared" si="60"/>
        <v>0</v>
      </c>
      <c r="T130" s="414"/>
      <c r="U130" s="1"/>
      <c r="V130" s="79"/>
      <c r="W130" s="79"/>
      <c r="X130" s="79"/>
      <c r="Y130" s="44"/>
      <c r="AA130" s="168"/>
    </row>
    <row r="131" spans="1:27" ht="15.75" hidden="1" thickBot="1" x14ac:dyDescent="0.3">
      <c r="B131" s="54"/>
      <c r="C131" s="2"/>
      <c r="D131" s="801" t="s">
        <v>535</v>
      </c>
      <c r="E131" s="801"/>
      <c r="F131" s="373"/>
      <c r="G131" s="373">
        <f t="shared" si="100"/>
        <v>0</v>
      </c>
      <c r="H131" s="373">
        <f t="shared" si="101"/>
        <v>0</v>
      </c>
      <c r="I131" s="373">
        <f t="shared" si="102"/>
        <v>0</v>
      </c>
      <c r="J131" s="527">
        <f t="shared" si="103"/>
        <v>0</v>
      </c>
      <c r="K131" s="527">
        <f t="shared" si="103"/>
        <v>0</v>
      </c>
      <c r="L131" s="437">
        <f t="shared" si="103"/>
        <v>0</v>
      </c>
      <c r="M131" s="73"/>
      <c r="N131" s="1"/>
      <c r="O131" s="1"/>
      <c r="P131" s="1"/>
      <c r="Q131" s="79"/>
      <c r="R131" s="79"/>
      <c r="S131" s="489">
        <f t="shared" si="60"/>
        <v>0</v>
      </c>
      <c r="T131" s="414"/>
      <c r="U131" s="1"/>
      <c r="V131" s="79"/>
      <c r="W131" s="79"/>
      <c r="X131" s="79"/>
      <c r="Y131" s="44"/>
      <c r="AA131" s="168"/>
    </row>
    <row r="132" spans="1:27" s="41" customFormat="1" ht="15.75" hidden="1" thickBot="1" x14ac:dyDescent="0.3">
      <c r="A132" s="125" t="s">
        <v>235</v>
      </c>
      <c r="B132" s="106" t="s">
        <v>666</v>
      </c>
      <c r="C132" s="811" t="s">
        <v>236</v>
      </c>
      <c r="D132" s="812"/>
      <c r="E132" s="812"/>
      <c r="F132" s="377"/>
      <c r="G132" s="377">
        <f t="shared" si="100"/>
        <v>0</v>
      </c>
      <c r="H132" s="377">
        <f t="shared" si="101"/>
        <v>0</v>
      </c>
      <c r="I132" s="377">
        <f t="shared" si="102"/>
        <v>0</v>
      </c>
      <c r="J132" s="531">
        <f t="shared" si="103"/>
        <v>0</v>
      </c>
      <c r="K132" s="531">
        <f t="shared" si="103"/>
        <v>0</v>
      </c>
      <c r="L132" s="441">
        <f t="shared" si="103"/>
        <v>0</v>
      </c>
      <c r="M132" s="108"/>
      <c r="N132" s="109"/>
      <c r="O132" s="109"/>
      <c r="P132" s="109"/>
      <c r="Q132" s="112"/>
      <c r="R132" s="112"/>
      <c r="S132" s="491">
        <f t="shared" si="60"/>
        <v>0</v>
      </c>
      <c r="T132" s="416"/>
      <c r="U132" s="109"/>
      <c r="V132" s="112"/>
      <c r="W132" s="112"/>
      <c r="X132" s="112"/>
      <c r="Y132" s="113"/>
      <c r="AA132" s="168"/>
    </row>
    <row r="133" spans="1:27" s="41" customFormat="1" ht="15.75" hidden="1" thickBot="1" x14ac:dyDescent="0.3">
      <c r="A133" s="125" t="s">
        <v>237</v>
      </c>
      <c r="B133" s="106" t="s">
        <v>668</v>
      </c>
      <c r="C133" s="811" t="s">
        <v>238</v>
      </c>
      <c r="D133" s="812"/>
      <c r="E133" s="812"/>
      <c r="F133" s="377"/>
      <c r="G133" s="377">
        <f t="shared" si="100"/>
        <v>0</v>
      </c>
      <c r="H133" s="377">
        <f t="shared" si="101"/>
        <v>0</v>
      </c>
      <c r="I133" s="377">
        <f t="shared" si="102"/>
        <v>0</v>
      </c>
      <c r="J133" s="531">
        <f t="shared" si="103"/>
        <v>0</v>
      </c>
      <c r="K133" s="531">
        <f t="shared" si="103"/>
        <v>0</v>
      </c>
      <c r="L133" s="441">
        <f t="shared" si="103"/>
        <v>0</v>
      </c>
      <c r="M133" s="108"/>
      <c r="N133" s="109"/>
      <c r="O133" s="109"/>
      <c r="P133" s="109"/>
      <c r="Q133" s="112"/>
      <c r="R133" s="112"/>
      <c r="S133" s="491">
        <f t="shared" si="60"/>
        <v>0</v>
      </c>
      <c r="T133" s="416"/>
      <c r="U133" s="109"/>
      <c r="V133" s="112"/>
      <c r="W133" s="112"/>
      <c r="X133" s="112"/>
      <c r="Y133" s="113"/>
      <c r="AA133" s="168"/>
    </row>
    <row r="134" spans="1:27" s="41" customFormat="1" ht="15.75" hidden="1" thickBot="1" x14ac:dyDescent="0.3">
      <c r="A134" s="125" t="s">
        <v>239</v>
      </c>
      <c r="B134" s="106" t="s">
        <v>669</v>
      </c>
      <c r="C134" s="811" t="s">
        <v>240</v>
      </c>
      <c r="D134" s="812"/>
      <c r="E134" s="812"/>
      <c r="F134" s="377"/>
      <c r="G134" s="377">
        <f t="shared" si="100"/>
        <v>0</v>
      </c>
      <c r="H134" s="377">
        <f t="shared" si="101"/>
        <v>0</v>
      </c>
      <c r="I134" s="377">
        <f t="shared" si="102"/>
        <v>0</v>
      </c>
      <c r="J134" s="531">
        <f t="shared" si="103"/>
        <v>0</v>
      </c>
      <c r="K134" s="531">
        <f t="shared" si="103"/>
        <v>0</v>
      </c>
      <c r="L134" s="441">
        <f t="shared" si="103"/>
        <v>0</v>
      </c>
      <c r="M134" s="108"/>
      <c r="N134" s="109"/>
      <c r="O134" s="109"/>
      <c r="P134" s="109"/>
      <c r="Q134" s="112"/>
      <c r="R134" s="112"/>
      <c r="S134" s="491">
        <f t="shared" si="60"/>
        <v>0</v>
      </c>
      <c r="T134" s="416"/>
      <c r="U134" s="109"/>
      <c r="V134" s="112"/>
      <c r="W134" s="112"/>
      <c r="X134" s="112"/>
      <c r="Y134" s="113"/>
      <c r="AA134" s="168"/>
    </row>
    <row r="135" spans="1:27" s="41" customFormat="1" ht="15.75" hidden="1" thickBot="1" x14ac:dyDescent="0.3">
      <c r="A135" s="125" t="s">
        <v>241</v>
      </c>
      <c r="B135" s="106" t="s">
        <v>670</v>
      </c>
      <c r="C135" s="811" t="s">
        <v>242</v>
      </c>
      <c r="D135" s="812"/>
      <c r="E135" s="812"/>
      <c r="F135" s="377">
        <f t="shared" ref="F135:L135" si="104">F136+F137+F138+F139+F140+F141+F142+F143+F144+F145</f>
        <v>0</v>
      </c>
      <c r="G135" s="377">
        <f t="shared" si="104"/>
        <v>0</v>
      </c>
      <c r="H135" s="377">
        <f t="shared" si="104"/>
        <v>0</v>
      </c>
      <c r="I135" s="377">
        <f t="shared" si="104"/>
        <v>0</v>
      </c>
      <c r="J135" s="531">
        <f t="shared" ref="J135" si="105">J136+J137+J138+J139+J140+J141+J142+J143+J144+J145</f>
        <v>0</v>
      </c>
      <c r="K135" s="531">
        <f t="shared" si="104"/>
        <v>0</v>
      </c>
      <c r="L135" s="441">
        <f t="shared" si="104"/>
        <v>0</v>
      </c>
      <c r="M135" s="108">
        <f t="shared" ref="M135:Y135" si="106">M136+M137+M138+M139+M140+M141+M142+M143+M144+M145</f>
        <v>0</v>
      </c>
      <c r="N135" s="109">
        <f t="shared" si="106"/>
        <v>0</v>
      </c>
      <c r="O135" s="109">
        <f t="shared" si="106"/>
        <v>0</v>
      </c>
      <c r="P135" s="109">
        <f t="shared" si="106"/>
        <v>0</v>
      </c>
      <c r="Q135" s="112">
        <f t="shared" si="106"/>
        <v>0</v>
      </c>
      <c r="R135" s="112">
        <f t="shared" si="106"/>
        <v>0</v>
      </c>
      <c r="S135" s="491">
        <f t="shared" si="60"/>
        <v>0</v>
      </c>
      <c r="T135" s="416">
        <f t="shared" si="106"/>
        <v>0</v>
      </c>
      <c r="U135" s="109">
        <f t="shared" si="106"/>
        <v>0</v>
      </c>
      <c r="V135" s="112">
        <f t="shared" si="106"/>
        <v>0</v>
      </c>
      <c r="W135" s="112">
        <f t="shared" si="106"/>
        <v>0</v>
      </c>
      <c r="X135" s="112">
        <f t="shared" si="106"/>
        <v>0</v>
      </c>
      <c r="Y135" s="113">
        <f t="shared" si="106"/>
        <v>0</v>
      </c>
      <c r="AA135" s="168"/>
    </row>
    <row r="136" spans="1:27" ht="15.75" hidden="1" thickBot="1" x14ac:dyDescent="0.3">
      <c r="B136" s="54"/>
      <c r="C136" s="2"/>
      <c r="D136" s="801" t="s">
        <v>359</v>
      </c>
      <c r="E136" s="801"/>
      <c r="F136" s="373"/>
      <c r="G136" s="373">
        <f t="shared" ref="G136:G146" si="107">SUM(K136:W136)</f>
        <v>0</v>
      </c>
      <c r="H136" s="373">
        <f t="shared" ref="H136:H146" si="108">SUM(K136:W136)</f>
        <v>0</v>
      </c>
      <c r="I136" s="373">
        <f t="shared" ref="I136:I146" si="109">SUM(K136:W136)</f>
        <v>0</v>
      </c>
      <c r="J136" s="527">
        <f t="shared" ref="J136:L146" si="110">SUM(K136:W136)</f>
        <v>0</v>
      </c>
      <c r="K136" s="527">
        <f t="shared" si="110"/>
        <v>0</v>
      </c>
      <c r="L136" s="437">
        <f t="shared" si="110"/>
        <v>0</v>
      </c>
      <c r="M136" s="73"/>
      <c r="N136" s="1"/>
      <c r="O136" s="1"/>
      <c r="P136" s="1"/>
      <c r="Q136" s="79"/>
      <c r="R136" s="79"/>
      <c r="S136" s="489">
        <f t="shared" ref="S136:S199" si="111">SUM(M136:R136)</f>
        <v>0</v>
      </c>
      <c r="T136" s="414"/>
      <c r="U136" s="1"/>
      <c r="V136" s="79"/>
      <c r="W136" s="79"/>
      <c r="X136" s="79"/>
      <c r="Y136" s="44"/>
      <c r="AA136" s="168"/>
    </row>
    <row r="137" spans="1:27" ht="15.75" hidden="1" thickBot="1" x14ac:dyDescent="0.3">
      <c r="B137" s="54"/>
      <c r="C137" s="2"/>
      <c r="D137" s="801" t="s">
        <v>360</v>
      </c>
      <c r="E137" s="801"/>
      <c r="F137" s="373"/>
      <c r="G137" s="373">
        <f t="shared" si="107"/>
        <v>0</v>
      </c>
      <c r="H137" s="373">
        <f t="shared" si="108"/>
        <v>0</v>
      </c>
      <c r="I137" s="373">
        <f t="shared" si="109"/>
        <v>0</v>
      </c>
      <c r="J137" s="527">
        <f t="shared" si="110"/>
        <v>0</v>
      </c>
      <c r="K137" s="527">
        <f t="shared" si="110"/>
        <v>0</v>
      </c>
      <c r="L137" s="437">
        <f t="shared" si="110"/>
        <v>0</v>
      </c>
      <c r="M137" s="73"/>
      <c r="N137" s="1"/>
      <c r="O137" s="1"/>
      <c r="P137" s="1"/>
      <c r="Q137" s="79"/>
      <c r="R137" s="79"/>
      <c r="S137" s="489">
        <f t="shared" si="111"/>
        <v>0</v>
      </c>
      <c r="T137" s="414"/>
      <c r="U137" s="1"/>
      <c r="V137" s="79"/>
      <c r="W137" s="79"/>
      <c r="X137" s="79"/>
      <c r="Y137" s="44"/>
      <c r="AA137" s="168"/>
    </row>
    <row r="138" spans="1:27" ht="15.75" hidden="1" thickBot="1" x14ac:dyDescent="0.3">
      <c r="B138" s="54"/>
      <c r="C138" s="2"/>
      <c r="D138" s="801" t="s">
        <v>361</v>
      </c>
      <c r="E138" s="801"/>
      <c r="F138" s="373"/>
      <c r="G138" s="373">
        <f t="shared" si="107"/>
        <v>0</v>
      </c>
      <c r="H138" s="373">
        <f t="shared" si="108"/>
        <v>0</v>
      </c>
      <c r="I138" s="373">
        <f t="shared" si="109"/>
        <v>0</v>
      </c>
      <c r="J138" s="527">
        <f t="shared" si="110"/>
        <v>0</v>
      </c>
      <c r="K138" s="527">
        <f t="shared" si="110"/>
        <v>0</v>
      </c>
      <c r="L138" s="437">
        <f t="shared" si="110"/>
        <v>0</v>
      </c>
      <c r="M138" s="73"/>
      <c r="N138" s="1"/>
      <c r="O138" s="1"/>
      <c r="P138" s="1"/>
      <c r="Q138" s="79"/>
      <c r="R138" s="79"/>
      <c r="S138" s="489">
        <f t="shared" si="111"/>
        <v>0</v>
      </c>
      <c r="T138" s="414"/>
      <c r="U138" s="1"/>
      <c r="V138" s="79"/>
      <c r="W138" s="79"/>
      <c r="X138" s="79"/>
      <c r="Y138" s="44"/>
      <c r="AA138" s="168"/>
    </row>
    <row r="139" spans="1:27" ht="15.75" hidden="1" thickBot="1" x14ac:dyDescent="0.3">
      <c r="B139" s="54"/>
      <c r="C139" s="2"/>
      <c r="D139" s="801" t="s">
        <v>362</v>
      </c>
      <c r="E139" s="801"/>
      <c r="F139" s="373"/>
      <c r="G139" s="373">
        <f t="shared" si="107"/>
        <v>0</v>
      </c>
      <c r="H139" s="373">
        <f t="shared" si="108"/>
        <v>0</v>
      </c>
      <c r="I139" s="373">
        <f t="shared" si="109"/>
        <v>0</v>
      </c>
      <c r="J139" s="527">
        <f t="shared" si="110"/>
        <v>0</v>
      </c>
      <c r="K139" s="527">
        <f t="shared" si="110"/>
        <v>0</v>
      </c>
      <c r="L139" s="437">
        <f t="shared" si="110"/>
        <v>0</v>
      </c>
      <c r="M139" s="73"/>
      <c r="N139" s="1"/>
      <c r="O139" s="1"/>
      <c r="P139" s="1"/>
      <c r="Q139" s="79"/>
      <c r="R139" s="79"/>
      <c r="S139" s="489">
        <f t="shared" si="111"/>
        <v>0</v>
      </c>
      <c r="T139" s="414"/>
      <c r="U139" s="1"/>
      <c r="V139" s="79"/>
      <c r="W139" s="79"/>
      <c r="X139" s="79"/>
      <c r="Y139" s="44"/>
      <c r="AA139" s="168"/>
    </row>
    <row r="140" spans="1:27" ht="15.75" hidden="1" thickBot="1" x14ac:dyDescent="0.3">
      <c r="B140" s="54"/>
      <c r="C140" s="2"/>
      <c r="D140" s="801" t="s">
        <v>363</v>
      </c>
      <c r="E140" s="801"/>
      <c r="F140" s="373"/>
      <c r="G140" s="373">
        <f t="shared" si="107"/>
        <v>0</v>
      </c>
      <c r="H140" s="373">
        <f t="shared" si="108"/>
        <v>0</v>
      </c>
      <c r="I140" s="373">
        <f t="shared" si="109"/>
        <v>0</v>
      </c>
      <c r="J140" s="527">
        <f t="shared" si="110"/>
        <v>0</v>
      </c>
      <c r="K140" s="527">
        <f t="shared" si="110"/>
        <v>0</v>
      </c>
      <c r="L140" s="437">
        <f t="shared" si="110"/>
        <v>0</v>
      </c>
      <c r="M140" s="73"/>
      <c r="N140" s="1"/>
      <c r="O140" s="1"/>
      <c r="P140" s="1"/>
      <c r="Q140" s="79"/>
      <c r="R140" s="79"/>
      <c r="S140" s="489">
        <f t="shared" si="111"/>
        <v>0</v>
      </c>
      <c r="T140" s="414"/>
      <c r="U140" s="1"/>
      <c r="V140" s="79"/>
      <c r="W140" s="79"/>
      <c r="X140" s="79"/>
      <c r="Y140" s="44"/>
      <c r="AA140" s="168"/>
    </row>
    <row r="141" spans="1:27" ht="25.5" hidden="1" customHeight="1" x14ac:dyDescent="0.25">
      <c r="B141" s="54"/>
      <c r="C141" s="2"/>
      <c r="D141" s="798" t="s">
        <v>536</v>
      </c>
      <c r="E141" s="798"/>
      <c r="F141" s="376"/>
      <c r="G141" s="376">
        <f t="shared" si="107"/>
        <v>0</v>
      </c>
      <c r="H141" s="376">
        <f t="shared" si="108"/>
        <v>0</v>
      </c>
      <c r="I141" s="376">
        <f t="shared" si="109"/>
        <v>0</v>
      </c>
      <c r="J141" s="530">
        <f t="shared" si="110"/>
        <v>0</v>
      </c>
      <c r="K141" s="530">
        <f t="shared" si="110"/>
        <v>0</v>
      </c>
      <c r="L141" s="440">
        <f t="shared" si="110"/>
        <v>0</v>
      </c>
      <c r="M141" s="73"/>
      <c r="N141" s="1"/>
      <c r="O141" s="1"/>
      <c r="P141" s="1"/>
      <c r="Q141" s="79"/>
      <c r="R141" s="79"/>
      <c r="S141" s="489">
        <f t="shared" si="111"/>
        <v>0</v>
      </c>
      <c r="T141" s="414"/>
      <c r="U141" s="1"/>
      <c r="V141" s="79"/>
      <c r="W141" s="79"/>
      <c r="X141" s="79"/>
      <c r="Y141" s="44"/>
      <c r="AA141" s="168"/>
    </row>
    <row r="142" spans="1:27" ht="25.5" hidden="1" customHeight="1" x14ac:dyDescent="0.25">
      <c r="B142" s="54"/>
      <c r="C142" s="2"/>
      <c r="D142" s="798" t="s">
        <v>539</v>
      </c>
      <c r="E142" s="798"/>
      <c r="F142" s="376"/>
      <c r="G142" s="376">
        <f t="shared" si="107"/>
        <v>0</v>
      </c>
      <c r="H142" s="376">
        <f t="shared" si="108"/>
        <v>0</v>
      </c>
      <c r="I142" s="376">
        <f t="shared" si="109"/>
        <v>0</v>
      </c>
      <c r="J142" s="530">
        <f t="shared" si="110"/>
        <v>0</v>
      </c>
      <c r="K142" s="530">
        <f t="shared" si="110"/>
        <v>0</v>
      </c>
      <c r="L142" s="440">
        <f t="shared" si="110"/>
        <v>0</v>
      </c>
      <c r="M142" s="73"/>
      <c r="N142" s="1"/>
      <c r="O142" s="1"/>
      <c r="P142" s="1"/>
      <c r="Q142" s="79"/>
      <c r="R142" s="79"/>
      <c r="S142" s="489">
        <f t="shared" si="111"/>
        <v>0</v>
      </c>
      <c r="T142" s="414"/>
      <c r="U142" s="1"/>
      <c r="V142" s="79"/>
      <c r="W142" s="79"/>
      <c r="X142" s="79"/>
      <c r="Y142" s="44"/>
      <c r="AA142" s="168"/>
    </row>
    <row r="143" spans="1:27" ht="15.75" hidden="1" thickBot="1" x14ac:dyDescent="0.3">
      <c r="B143" s="54"/>
      <c r="C143" s="2"/>
      <c r="D143" s="801" t="s">
        <v>365</v>
      </c>
      <c r="E143" s="801"/>
      <c r="F143" s="373"/>
      <c r="G143" s="373">
        <f t="shared" si="107"/>
        <v>0</v>
      </c>
      <c r="H143" s="373">
        <f t="shared" si="108"/>
        <v>0</v>
      </c>
      <c r="I143" s="373">
        <f t="shared" si="109"/>
        <v>0</v>
      </c>
      <c r="J143" s="527">
        <f t="shared" si="110"/>
        <v>0</v>
      </c>
      <c r="K143" s="527">
        <f t="shared" si="110"/>
        <v>0</v>
      </c>
      <c r="L143" s="437">
        <f t="shared" si="110"/>
        <v>0</v>
      </c>
      <c r="M143" s="73"/>
      <c r="N143" s="1"/>
      <c r="O143" s="1"/>
      <c r="P143" s="1"/>
      <c r="Q143" s="79"/>
      <c r="R143" s="79"/>
      <c r="S143" s="489">
        <f t="shared" si="111"/>
        <v>0</v>
      </c>
      <c r="T143" s="414"/>
      <c r="U143" s="1"/>
      <c r="V143" s="79"/>
      <c r="W143" s="79"/>
      <c r="X143" s="79"/>
      <c r="Y143" s="44"/>
      <c r="AA143" s="168"/>
    </row>
    <row r="144" spans="1:27" ht="25.5" hidden="1" customHeight="1" x14ac:dyDescent="0.25">
      <c r="B144" s="54"/>
      <c r="C144" s="2"/>
      <c r="D144" s="798" t="s">
        <v>542</v>
      </c>
      <c r="E144" s="798"/>
      <c r="F144" s="376"/>
      <c r="G144" s="376">
        <f t="shared" si="107"/>
        <v>0</v>
      </c>
      <c r="H144" s="376">
        <f t="shared" si="108"/>
        <v>0</v>
      </c>
      <c r="I144" s="376">
        <f t="shared" si="109"/>
        <v>0</v>
      </c>
      <c r="J144" s="530">
        <f t="shared" si="110"/>
        <v>0</v>
      </c>
      <c r="K144" s="530">
        <f t="shared" si="110"/>
        <v>0</v>
      </c>
      <c r="L144" s="440">
        <f t="shared" si="110"/>
        <v>0</v>
      </c>
      <c r="M144" s="73"/>
      <c r="N144" s="1"/>
      <c r="O144" s="1"/>
      <c r="P144" s="1"/>
      <c r="Q144" s="79"/>
      <c r="R144" s="79"/>
      <c r="S144" s="489">
        <f t="shared" si="111"/>
        <v>0</v>
      </c>
      <c r="T144" s="414"/>
      <c r="U144" s="1"/>
      <c r="V144" s="79"/>
      <c r="W144" s="79"/>
      <c r="X144" s="79"/>
      <c r="Y144" s="44"/>
      <c r="AA144" s="168"/>
    </row>
    <row r="145" spans="1:27" ht="15.75" hidden="1" thickBot="1" x14ac:dyDescent="0.3">
      <c r="B145" s="54"/>
      <c r="C145" s="2"/>
      <c r="D145" s="801" t="s">
        <v>543</v>
      </c>
      <c r="E145" s="801"/>
      <c r="F145" s="373"/>
      <c r="G145" s="373">
        <f t="shared" si="107"/>
        <v>0</v>
      </c>
      <c r="H145" s="373">
        <f t="shared" si="108"/>
        <v>0</v>
      </c>
      <c r="I145" s="373">
        <f t="shared" si="109"/>
        <v>0</v>
      </c>
      <c r="J145" s="527">
        <f t="shared" si="110"/>
        <v>0</v>
      </c>
      <c r="K145" s="527">
        <f t="shared" si="110"/>
        <v>0</v>
      </c>
      <c r="L145" s="437">
        <f t="shared" si="110"/>
        <v>0</v>
      </c>
      <c r="M145" s="73"/>
      <c r="N145" s="1"/>
      <c r="O145" s="1"/>
      <c r="P145" s="1"/>
      <c r="Q145" s="79"/>
      <c r="R145" s="79"/>
      <c r="S145" s="489">
        <f t="shared" si="111"/>
        <v>0</v>
      </c>
      <c r="T145" s="414"/>
      <c r="U145" s="1"/>
      <c r="V145" s="79"/>
      <c r="W145" s="79"/>
      <c r="X145" s="79"/>
      <c r="Y145" s="44"/>
      <c r="AA145" s="168"/>
    </row>
    <row r="146" spans="1:27" s="41" customFormat="1" ht="15.75" hidden="1" thickBot="1" x14ac:dyDescent="0.3">
      <c r="A146" s="125" t="s">
        <v>243</v>
      </c>
      <c r="B146" s="134" t="s">
        <v>671</v>
      </c>
      <c r="C146" s="851" t="s">
        <v>244</v>
      </c>
      <c r="D146" s="852"/>
      <c r="E146" s="852"/>
      <c r="F146" s="378"/>
      <c r="G146" s="378">
        <f t="shared" si="107"/>
        <v>0</v>
      </c>
      <c r="H146" s="378">
        <f t="shared" si="108"/>
        <v>0</v>
      </c>
      <c r="I146" s="378">
        <f t="shared" si="109"/>
        <v>0</v>
      </c>
      <c r="J146" s="532">
        <f t="shared" si="110"/>
        <v>0</v>
      </c>
      <c r="K146" s="532">
        <f t="shared" si="110"/>
        <v>0</v>
      </c>
      <c r="L146" s="442">
        <f t="shared" si="110"/>
        <v>0</v>
      </c>
      <c r="M146" s="108"/>
      <c r="N146" s="109"/>
      <c r="O146" s="109"/>
      <c r="P146" s="109"/>
      <c r="Q146" s="112"/>
      <c r="R146" s="112"/>
      <c r="S146" s="491">
        <f t="shared" si="111"/>
        <v>0</v>
      </c>
      <c r="T146" s="416"/>
      <c r="U146" s="109"/>
      <c r="V146" s="112"/>
      <c r="W146" s="112"/>
      <c r="X146" s="112"/>
      <c r="Y146" s="113"/>
      <c r="AA146" s="168"/>
    </row>
    <row r="147" spans="1:27" ht="15.75" thickBot="1" x14ac:dyDescent="0.3">
      <c r="B147" s="98" t="s">
        <v>245</v>
      </c>
      <c r="C147" s="807" t="s">
        <v>246</v>
      </c>
      <c r="D147" s="808"/>
      <c r="E147" s="808"/>
      <c r="F147" s="369">
        <f t="shared" ref="F147:L147" si="112">F148+F149+F152+F153+F154+F155+F156</f>
        <v>0</v>
      </c>
      <c r="G147" s="369">
        <f t="shared" si="112"/>
        <v>0</v>
      </c>
      <c r="H147" s="369">
        <f t="shared" si="112"/>
        <v>0</v>
      </c>
      <c r="I147" s="369">
        <f t="shared" si="112"/>
        <v>0</v>
      </c>
      <c r="J147" s="523">
        <f t="shared" ref="J147" si="113">J148+J149+J152+J153+J154+J155+J156</f>
        <v>0</v>
      </c>
      <c r="K147" s="523">
        <f t="shared" si="112"/>
        <v>0</v>
      </c>
      <c r="L147" s="431">
        <f t="shared" si="112"/>
        <v>0</v>
      </c>
      <c r="M147" s="84">
        <f t="shared" ref="M147:Y147" si="114">M148+M149+M152+M153+M154+M155+M156</f>
        <v>0</v>
      </c>
      <c r="N147" s="85">
        <f t="shared" si="114"/>
        <v>0</v>
      </c>
      <c r="O147" s="85">
        <f t="shared" si="114"/>
        <v>0</v>
      </c>
      <c r="P147" s="85">
        <f t="shared" si="114"/>
        <v>0</v>
      </c>
      <c r="Q147" s="88">
        <f t="shared" si="114"/>
        <v>0</v>
      </c>
      <c r="R147" s="88">
        <f t="shared" si="114"/>
        <v>0</v>
      </c>
      <c r="S147" s="484">
        <f t="shared" si="111"/>
        <v>0</v>
      </c>
      <c r="T147" s="409">
        <f t="shared" si="114"/>
        <v>0</v>
      </c>
      <c r="U147" s="85">
        <f t="shared" si="114"/>
        <v>0</v>
      </c>
      <c r="V147" s="88">
        <f t="shared" si="114"/>
        <v>0</v>
      </c>
      <c r="W147" s="88">
        <f t="shared" si="114"/>
        <v>0</v>
      </c>
      <c r="X147" s="88">
        <f t="shared" si="114"/>
        <v>0</v>
      </c>
      <c r="Y147" s="89">
        <f t="shared" si="114"/>
        <v>0</v>
      </c>
      <c r="AA147" s="168"/>
    </row>
    <row r="148" spans="1:27" s="18" customFormat="1" ht="15.75" hidden="1" thickBot="1" x14ac:dyDescent="0.3">
      <c r="A148" s="125" t="s">
        <v>247</v>
      </c>
      <c r="B148" s="114" t="s">
        <v>672</v>
      </c>
      <c r="C148" s="834" t="s">
        <v>248</v>
      </c>
      <c r="D148" s="835"/>
      <c r="E148" s="835"/>
      <c r="F148" s="364"/>
      <c r="G148" s="364">
        <f>SUM(K148:W148)</f>
        <v>0</v>
      </c>
      <c r="H148" s="364">
        <f>SUM(K148:W148)</f>
        <v>0</v>
      </c>
      <c r="I148" s="364">
        <f>SUM(K148:W148)</f>
        <v>0</v>
      </c>
      <c r="J148" s="518">
        <f>SUM(K148:W148)</f>
        <v>0</v>
      </c>
      <c r="K148" s="518">
        <f>SUM(L148:X148)</f>
        <v>0</v>
      </c>
      <c r="L148" s="426">
        <f>SUM(M148:Y148)</f>
        <v>0</v>
      </c>
      <c r="M148" s="92"/>
      <c r="N148" s="93"/>
      <c r="O148" s="93"/>
      <c r="P148" s="93"/>
      <c r="Q148" s="96"/>
      <c r="R148" s="96"/>
      <c r="S148" s="487">
        <f t="shared" si="111"/>
        <v>0</v>
      </c>
      <c r="T148" s="412"/>
      <c r="U148" s="93"/>
      <c r="V148" s="96"/>
      <c r="W148" s="96"/>
      <c r="X148" s="96"/>
      <c r="Y148" s="97"/>
      <c r="AA148" s="168"/>
    </row>
    <row r="149" spans="1:27" s="18" customFormat="1" ht="15.75" hidden="1" thickBot="1" x14ac:dyDescent="0.3">
      <c r="A149" s="125" t="s">
        <v>249</v>
      </c>
      <c r="B149" s="90" t="s">
        <v>673</v>
      </c>
      <c r="C149" s="803" t="s">
        <v>250</v>
      </c>
      <c r="D149" s="804"/>
      <c r="E149" s="804"/>
      <c r="F149" s="366">
        <f t="shared" ref="F149:L149" si="115">F150+F151</f>
        <v>0</v>
      </c>
      <c r="G149" s="366">
        <f t="shared" si="115"/>
        <v>0</v>
      </c>
      <c r="H149" s="366">
        <f t="shared" si="115"/>
        <v>0</v>
      </c>
      <c r="I149" s="366">
        <f t="shared" si="115"/>
        <v>0</v>
      </c>
      <c r="J149" s="520">
        <f t="shared" ref="J149" si="116">J150+J151</f>
        <v>0</v>
      </c>
      <c r="K149" s="520">
        <f t="shared" si="115"/>
        <v>0</v>
      </c>
      <c r="L149" s="428">
        <f t="shared" si="115"/>
        <v>0</v>
      </c>
      <c r="M149" s="92">
        <f t="shared" ref="M149:Y149" si="117">M150+M151</f>
        <v>0</v>
      </c>
      <c r="N149" s="93">
        <f t="shared" si="117"/>
        <v>0</v>
      </c>
      <c r="O149" s="93">
        <f t="shared" si="117"/>
        <v>0</v>
      </c>
      <c r="P149" s="93">
        <f t="shared" si="117"/>
        <v>0</v>
      </c>
      <c r="Q149" s="96">
        <f t="shared" si="117"/>
        <v>0</v>
      </c>
      <c r="R149" s="96">
        <f t="shared" si="117"/>
        <v>0</v>
      </c>
      <c r="S149" s="487">
        <f t="shared" si="111"/>
        <v>0</v>
      </c>
      <c r="T149" s="412">
        <f t="shared" si="117"/>
        <v>0</v>
      </c>
      <c r="U149" s="93">
        <f t="shared" si="117"/>
        <v>0</v>
      </c>
      <c r="V149" s="96">
        <f t="shared" si="117"/>
        <v>0</v>
      </c>
      <c r="W149" s="96">
        <f t="shared" si="117"/>
        <v>0</v>
      </c>
      <c r="X149" s="96">
        <f t="shared" si="117"/>
        <v>0</v>
      </c>
      <c r="Y149" s="97">
        <f t="shared" si="117"/>
        <v>0</v>
      </c>
      <c r="AA149" s="168"/>
    </row>
    <row r="150" spans="1:27" ht="15.75" hidden="1" thickBot="1" x14ac:dyDescent="0.3">
      <c r="B150" s="54"/>
      <c r="C150" s="2"/>
      <c r="D150" s="801" t="s">
        <v>250</v>
      </c>
      <c r="E150" s="801"/>
      <c r="F150" s="373"/>
      <c r="G150" s="373">
        <f t="shared" ref="G150:G156" si="118">SUM(K150:W150)</f>
        <v>0</v>
      </c>
      <c r="H150" s="373">
        <f t="shared" ref="H150:H156" si="119">SUM(K150:W150)</f>
        <v>0</v>
      </c>
      <c r="I150" s="373">
        <f t="shared" ref="I150:I156" si="120">SUM(K150:W150)</f>
        <v>0</v>
      </c>
      <c r="J150" s="527">
        <f t="shared" ref="J150:L156" si="121">SUM(K150:W150)</f>
        <v>0</v>
      </c>
      <c r="K150" s="527">
        <f t="shared" si="121"/>
        <v>0</v>
      </c>
      <c r="L150" s="437">
        <f t="shared" si="121"/>
        <v>0</v>
      </c>
      <c r="M150" s="73"/>
      <c r="N150" s="1"/>
      <c r="O150" s="1"/>
      <c r="P150" s="1"/>
      <c r="Q150" s="79"/>
      <c r="R150" s="79"/>
      <c r="S150" s="489">
        <f t="shared" si="111"/>
        <v>0</v>
      </c>
      <c r="T150" s="414"/>
      <c r="U150" s="1"/>
      <c r="V150" s="79"/>
      <c r="W150" s="79"/>
      <c r="X150" s="79"/>
      <c r="Y150" s="44"/>
      <c r="AA150" s="168"/>
    </row>
    <row r="151" spans="1:27" ht="15.75" hidden="1" thickBot="1" x14ac:dyDescent="0.3">
      <c r="B151" s="54"/>
      <c r="C151" s="2"/>
      <c r="D151" s="801" t="s">
        <v>349</v>
      </c>
      <c r="E151" s="801"/>
      <c r="F151" s="373"/>
      <c r="G151" s="373">
        <f t="shared" si="118"/>
        <v>0</v>
      </c>
      <c r="H151" s="373">
        <f t="shared" si="119"/>
        <v>0</v>
      </c>
      <c r="I151" s="373">
        <f t="shared" si="120"/>
        <v>0</v>
      </c>
      <c r="J151" s="527">
        <f t="shared" si="121"/>
        <v>0</v>
      </c>
      <c r="K151" s="527">
        <f t="shared" si="121"/>
        <v>0</v>
      </c>
      <c r="L151" s="437">
        <f t="shared" si="121"/>
        <v>0</v>
      </c>
      <c r="M151" s="73"/>
      <c r="N151" s="1"/>
      <c r="O151" s="1"/>
      <c r="P151" s="1"/>
      <c r="Q151" s="79"/>
      <c r="R151" s="79"/>
      <c r="S151" s="489">
        <f t="shared" si="111"/>
        <v>0</v>
      </c>
      <c r="T151" s="414"/>
      <c r="U151" s="1"/>
      <c r="V151" s="79"/>
      <c r="W151" s="79"/>
      <c r="X151" s="79"/>
      <c r="Y151" s="44"/>
      <c r="AA151" s="168"/>
    </row>
    <row r="152" spans="1:27" s="18" customFormat="1" ht="15.75" hidden="1" thickBot="1" x14ac:dyDescent="0.3">
      <c r="A152" s="125" t="s">
        <v>251</v>
      </c>
      <c r="B152" s="90" t="s">
        <v>674</v>
      </c>
      <c r="C152" s="803" t="s">
        <v>252</v>
      </c>
      <c r="D152" s="804"/>
      <c r="E152" s="804"/>
      <c r="F152" s="366"/>
      <c r="G152" s="366">
        <f t="shared" si="118"/>
        <v>0</v>
      </c>
      <c r="H152" s="366">
        <f t="shared" si="119"/>
        <v>0</v>
      </c>
      <c r="I152" s="366">
        <f t="shared" si="120"/>
        <v>0</v>
      </c>
      <c r="J152" s="520">
        <f t="shared" si="121"/>
        <v>0</v>
      </c>
      <c r="K152" s="520">
        <f t="shared" si="121"/>
        <v>0</v>
      </c>
      <c r="L152" s="428">
        <f t="shared" si="121"/>
        <v>0</v>
      </c>
      <c r="M152" s="92"/>
      <c r="N152" s="93"/>
      <c r="O152" s="93"/>
      <c r="P152" s="93"/>
      <c r="Q152" s="96"/>
      <c r="R152" s="96"/>
      <c r="S152" s="487">
        <f t="shared" si="111"/>
        <v>0</v>
      </c>
      <c r="T152" s="412"/>
      <c r="U152" s="93"/>
      <c r="V152" s="96"/>
      <c r="W152" s="96"/>
      <c r="X152" s="96"/>
      <c r="Y152" s="97"/>
      <c r="AA152" s="168"/>
    </row>
    <row r="153" spans="1:27" s="18" customFormat="1" ht="15.75" hidden="1" thickBot="1" x14ac:dyDescent="0.3">
      <c r="A153" s="125" t="s">
        <v>253</v>
      </c>
      <c r="B153" s="90" t="s">
        <v>675</v>
      </c>
      <c r="C153" s="803" t="s">
        <v>254</v>
      </c>
      <c r="D153" s="804"/>
      <c r="E153" s="804"/>
      <c r="F153" s="366"/>
      <c r="G153" s="366">
        <f t="shared" si="118"/>
        <v>0</v>
      </c>
      <c r="H153" s="366">
        <f t="shared" si="119"/>
        <v>0</v>
      </c>
      <c r="I153" s="366">
        <f t="shared" si="120"/>
        <v>0</v>
      </c>
      <c r="J153" s="520">
        <f t="shared" si="121"/>
        <v>0</v>
      </c>
      <c r="K153" s="520">
        <f t="shared" si="121"/>
        <v>0</v>
      </c>
      <c r="L153" s="428">
        <f t="shared" si="121"/>
        <v>0</v>
      </c>
      <c r="M153" s="92"/>
      <c r="N153" s="93"/>
      <c r="O153" s="93"/>
      <c r="P153" s="93"/>
      <c r="Q153" s="96"/>
      <c r="R153" s="96"/>
      <c r="S153" s="487">
        <f t="shared" si="111"/>
        <v>0</v>
      </c>
      <c r="T153" s="412"/>
      <c r="U153" s="93"/>
      <c r="V153" s="96"/>
      <c r="W153" s="96"/>
      <c r="X153" s="96"/>
      <c r="Y153" s="97"/>
      <c r="AA153" s="168"/>
    </row>
    <row r="154" spans="1:27" s="18" customFormat="1" ht="15.75" hidden="1" thickBot="1" x14ac:dyDescent="0.3">
      <c r="A154" s="125" t="s">
        <v>255</v>
      </c>
      <c r="B154" s="90" t="s">
        <v>676</v>
      </c>
      <c r="C154" s="803" t="s">
        <v>256</v>
      </c>
      <c r="D154" s="804"/>
      <c r="E154" s="804"/>
      <c r="F154" s="366"/>
      <c r="G154" s="366">
        <f t="shared" si="118"/>
        <v>0</v>
      </c>
      <c r="H154" s="366">
        <f t="shared" si="119"/>
        <v>0</v>
      </c>
      <c r="I154" s="366">
        <f t="shared" si="120"/>
        <v>0</v>
      </c>
      <c r="J154" s="520">
        <f t="shared" si="121"/>
        <v>0</v>
      </c>
      <c r="K154" s="520">
        <f t="shared" si="121"/>
        <v>0</v>
      </c>
      <c r="L154" s="428">
        <f t="shared" si="121"/>
        <v>0</v>
      </c>
      <c r="M154" s="92"/>
      <c r="N154" s="93"/>
      <c r="O154" s="93"/>
      <c r="P154" s="93"/>
      <c r="Q154" s="96"/>
      <c r="R154" s="96"/>
      <c r="S154" s="487">
        <f t="shared" si="111"/>
        <v>0</v>
      </c>
      <c r="T154" s="412"/>
      <c r="U154" s="93"/>
      <c r="V154" s="96"/>
      <c r="W154" s="96"/>
      <c r="X154" s="96"/>
      <c r="Y154" s="97"/>
      <c r="AA154" s="168"/>
    </row>
    <row r="155" spans="1:27" s="18" customFormat="1" ht="15.75" hidden="1" thickBot="1" x14ac:dyDescent="0.3">
      <c r="A155" s="125" t="s">
        <v>257</v>
      </c>
      <c r="B155" s="90" t="s">
        <v>677</v>
      </c>
      <c r="C155" s="803" t="s">
        <v>258</v>
      </c>
      <c r="D155" s="804"/>
      <c r="E155" s="804"/>
      <c r="F155" s="366"/>
      <c r="G155" s="366">
        <f t="shared" si="118"/>
        <v>0</v>
      </c>
      <c r="H155" s="366">
        <f t="shared" si="119"/>
        <v>0</v>
      </c>
      <c r="I155" s="366">
        <f t="shared" si="120"/>
        <v>0</v>
      </c>
      <c r="J155" s="520">
        <f t="shared" si="121"/>
        <v>0</v>
      </c>
      <c r="K155" s="520">
        <f t="shared" si="121"/>
        <v>0</v>
      </c>
      <c r="L155" s="428">
        <f t="shared" si="121"/>
        <v>0</v>
      </c>
      <c r="M155" s="92"/>
      <c r="N155" s="93"/>
      <c r="O155" s="93"/>
      <c r="P155" s="93"/>
      <c r="Q155" s="96"/>
      <c r="R155" s="96"/>
      <c r="S155" s="487">
        <f t="shared" si="111"/>
        <v>0</v>
      </c>
      <c r="T155" s="412"/>
      <c r="U155" s="93"/>
      <c r="V155" s="96"/>
      <c r="W155" s="96"/>
      <c r="X155" s="96"/>
      <c r="Y155" s="97"/>
      <c r="AA155" s="168"/>
    </row>
    <row r="156" spans="1:27" s="18" customFormat="1" ht="15.75" hidden="1" thickBot="1" x14ac:dyDescent="0.3">
      <c r="A156" s="125" t="s">
        <v>259</v>
      </c>
      <c r="B156" s="124" t="s">
        <v>678</v>
      </c>
      <c r="C156" s="847" t="s">
        <v>260</v>
      </c>
      <c r="D156" s="848"/>
      <c r="E156" s="848"/>
      <c r="F156" s="379"/>
      <c r="G156" s="379">
        <f t="shared" si="118"/>
        <v>0</v>
      </c>
      <c r="H156" s="379">
        <f t="shared" si="119"/>
        <v>0</v>
      </c>
      <c r="I156" s="379">
        <f t="shared" si="120"/>
        <v>0</v>
      </c>
      <c r="J156" s="533">
        <f t="shared" si="121"/>
        <v>0</v>
      </c>
      <c r="K156" s="533">
        <f t="shared" si="121"/>
        <v>0</v>
      </c>
      <c r="L156" s="443">
        <f t="shared" si="121"/>
        <v>0</v>
      </c>
      <c r="M156" s="92"/>
      <c r="N156" s="93"/>
      <c r="O156" s="93"/>
      <c r="P156" s="93"/>
      <c r="Q156" s="96"/>
      <c r="R156" s="96"/>
      <c r="S156" s="487">
        <f t="shared" si="111"/>
        <v>0</v>
      </c>
      <c r="T156" s="412"/>
      <c r="U156" s="93"/>
      <c r="V156" s="96"/>
      <c r="W156" s="96"/>
      <c r="X156" s="96"/>
      <c r="Y156" s="97"/>
      <c r="AA156" s="168"/>
    </row>
    <row r="157" spans="1:27" ht="15.75" thickBot="1" x14ac:dyDescent="0.3">
      <c r="B157" s="98" t="s">
        <v>261</v>
      </c>
      <c r="C157" s="807" t="s">
        <v>262</v>
      </c>
      <c r="D157" s="808"/>
      <c r="E157" s="808"/>
      <c r="F157" s="369">
        <f t="shared" ref="F157:L157" si="122">F158+F159+F160+F161</f>
        <v>0</v>
      </c>
      <c r="G157" s="369">
        <f t="shared" si="122"/>
        <v>0</v>
      </c>
      <c r="H157" s="369">
        <f t="shared" si="122"/>
        <v>0</v>
      </c>
      <c r="I157" s="369">
        <f t="shared" si="122"/>
        <v>0</v>
      </c>
      <c r="J157" s="523">
        <f t="shared" ref="J157" si="123">J158+J159+J160+J161</f>
        <v>0</v>
      </c>
      <c r="K157" s="523">
        <f t="shared" si="122"/>
        <v>0</v>
      </c>
      <c r="L157" s="431">
        <f t="shared" si="122"/>
        <v>0</v>
      </c>
      <c r="M157" s="84">
        <f t="shared" ref="M157:Y157" si="124">M158+M159+M160+M161</f>
        <v>0</v>
      </c>
      <c r="N157" s="85">
        <f t="shared" si="124"/>
        <v>0</v>
      </c>
      <c r="O157" s="85">
        <f t="shared" si="124"/>
        <v>0</v>
      </c>
      <c r="P157" s="85">
        <f t="shared" si="124"/>
        <v>0</v>
      </c>
      <c r="Q157" s="88">
        <f t="shared" si="124"/>
        <v>0</v>
      </c>
      <c r="R157" s="88">
        <f t="shared" si="124"/>
        <v>0</v>
      </c>
      <c r="S157" s="484">
        <f t="shared" si="111"/>
        <v>0</v>
      </c>
      <c r="T157" s="409">
        <f t="shared" si="124"/>
        <v>0</v>
      </c>
      <c r="U157" s="85">
        <f t="shared" si="124"/>
        <v>0</v>
      </c>
      <c r="V157" s="88">
        <f t="shared" si="124"/>
        <v>0</v>
      </c>
      <c r="W157" s="88">
        <f t="shared" si="124"/>
        <v>0</v>
      </c>
      <c r="X157" s="88">
        <f t="shared" si="124"/>
        <v>0</v>
      </c>
      <c r="Y157" s="89">
        <f t="shared" si="124"/>
        <v>0</v>
      </c>
      <c r="AA157" s="168"/>
    </row>
    <row r="158" spans="1:27" s="18" customFormat="1" ht="15.75" hidden="1" thickBot="1" x14ac:dyDescent="0.3">
      <c r="A158" s="125" t="s">
        <v>263</v>
      </c>
      <c r="B158" s="241" t="s">
        <v>679</v>
      </c>
      <c r="C158" s="849" t="s">
        <v>264</v>
      </c>
      <c r="D158" s="850"/>
      <c r="E158" s="850"/>
      <c r="F158" s="380">
        <f>SUM(M158:X158)</f>
        <v>0</v>
      </c>
      <c r="G158" s="380">
        <f>SUM(K158:W158)</f>
        <v>0</v>
      </c>
      <c r="H158" s="380">
        <f>SUM(K158:W158)</f>
        <v>0</v>
      </c>
      <c r="I158" s="380">
        <f>SUM(K158:W158)</f>
        <v>0</v>
      </c>
      <c r="J158" s="534">
        <f t="shared" ref="J158:L161" si="125">SUM(K158:W158)</f>
        <v>0</v>
      </c>
      <c r="K158" s="534">
        <f t="shared" si="125"/>
        <v>0</v>
      </c>
      <c r="L158" s="444">
        <f t="shared" si="125"/>
        <v>0</v>
      </c>
      <c r="M158" s="245"/>
      <c r="N158" s="246"/>
      <c r="O158" s="246"/>
      <c r="P158" s="246"/>
      <c r="Q158" s="247"/>
      <c r="R158" s="247"/>
      <c r="S158" s="492">
        <f t="shared" si="111"/>
        <v>0</v>
      </c>
      <c r="T158" s="417"/>
      <c r="U158" s="246"/>
      <c r="V158" s="247"/>
      <c r="W158" s="247"/>
      <c r="X158" s="247"/>
      <c r="Y158" s="249"/>
      <c r="AA158" s="168"/>
    </row>
    <row r="159" spans="1:27" s="18" customFormat="1" ht="15.75" hidden="1" thickBot="1" x14ac:dyDescent="0.3">
      <c r="A159" s="125" t="s">
        <v>265</v>
      </c>
      <c r="B159" s="250" t="s">
        <v>680</v>
      </c>
      <c r="C159" s="843" t="s">
        <v>871</v>
      </c>
      <c r="D159" s="844"/>
      <c r="E159" s="844"/>
      <c r="F159" s="381">
        <f>SUM(M159:X159)</f>
        <v>0</v>
      </c>
      <c r="G159" s="381">
        <f>SUM(K159:W159)</f>
        <v>0</v>
      </c>
      <c r="H159" s="381">
        <f>SUM(K159:W159)</f>
        <v>0</v>
      </c>
      <c r="I159" s="381">
        <f>SUM(K159:W159)</f>
        <v>0</v>
      </c>
      <c r="J159" s="535">
        <f t="shared" si="125"/>
        <v>0</v>
      </c>
      <c r="K159" s="535">
        <f t="shared" si="125"/>
        <v>0</v>
      </c>
      <c r="L159" s="445">
        <f t="shared" si="125"/>
        <v>0</v>
      </c>
      <c r="M159" s="245"/>
      <c r="N159" s="246"/>
      <c r="O159" s="246"/>
      <c r="P159" s="246"/>
      <c r="Q159" s="247"/>
      <c r="R159" s="247"/>
      <c r="S159" s="492">
        <f t="shared" si="111"/>
        <v>0</v>
      </c>
      <c r="T159" s="417"/>
      <c r="U159" s="246"/>
      <c r="V159" s="247"/>
      <c r="W159" s="247"/>
      <c r="X159" s="247"/>
      <c r="Y159" s="249"/>
      <c r="AA159" s="168"/>
    </row>
    <row r="160" spans="1:27" s="18" customFormat="1" ht="15.75" hidden="1" thickBot="1" x14ac:dyDescent="0.3">
      <c r="A160" s="125" t="s">
        <v>266</v>
      </c>
      <c r="B160" s="250" t="s">
        <v>681</v>
      </c>
      <c r="C160" s="843" t="s">
        <v>267</v>
      </c>
      <c r="D160" s="844"/>
      <c r="E160" s="844"/>
      <c r="F160" s="381">
        <f>SUM(M160:X160)</f>
        <v>0</v>
      </c>
      <c r="G160" s="381">
        <f>SUM(K160:W160)</f>
        <v>0</v>
      </c>
      <c r="H160" s="381">
        <f>SUM(K160:W160)</f>
        <v>0</v>
      </c>
      <c r="I160" s="381">
        <f>SUM(K160:W160)</f>
        <v>0</v>
      </c>
      <c r="J160" s="535">
        <f t="shared" si="125"/>
        <v>0</v>
      </c>
      <c r="K160" s="535">
        <f t="shared" si="125"/>
        <v>0</v>
      </c>
      <c r="L160" s="445">
        <f t="shared" si="125"/>
        <v>0</v>
      </c>
      <c r="M160" s="245"/>
      <c r="N160" s="246"/>
      <c r="O160" s="246"/>
      <c r="P160" s="246"/>
      <c r="Q160" s="247"/>
      <c r="R160" s="247"/>
      <c r="S160" s="492">
        <f t="shared" si="111"/>
        <v>0</v>
      </c>
      <c r="T160" s="417"/>
      <c r="U160" s="246"/>
      <c r="V160" s="247"/>
      <c r="W160" s="247"/>
      <c r="X160" s="247"/>
      <c r="Y160" s="249"/>
      <c r="AA160" s="168"/>
    </row>
    <row r="161" spans="1:27" s="18" customFormat="1" ht="15.75" hidden="1" thickBot="1" x14ac:dyDescent="0.3">
      <c r="A161" s="125" t="s">
        <v>268</v>
      </c>
      <c r="B161" s="253" t="s">
        <v>682</v>
      </c>
      <c r="C161" s="845" t="s">
        <v>366</v>
      </c>
      <c r="D161" s="846"/>
      <c r="E161" s="846"/>
      <c r="F161" s="382">
        <f>SUM(M161:X161)</f>
        <v>0</v>
      </c>
      <c r="G161" s="382">
        <f>SUM(K161:W161)</f>
        <v>0</v>
      </c>
      <c r="H161" s="382">
        <f>SUM(K161:W161)</f>
        <v>0</v>
      </c>
      <c r="I161" s="382">
        <f>SUM(K161:W161)</f>
        <v>0</v>
      </c>
      <c r="J161" s="536">
        <f t="shared" si="125"/>
        <v>0</v>
      </c>
      <c r="K161" s="536">
        <f t="shared" si="125"/>
        <v>0</v>
      </c>
      <c r="L161" s="446">
        <f t="shared" si="125"/>
        <v>0</v>
      </c>
      <c r="M161" s="245"/>
      <c r="N161" s="246"/>
      <c r="O161" s="246"/>
      <c r="P161" s="246"/>
      <c r="Q161" s="247"/>
      <c r="R161" s="247"/>
      <c r="S161" s="492">
        <f t="shared" si="111"/>
        <v>0</v>
      </c>
      <c r="T161" s="417"/>
      <c r="U161" s="246"/>
      <c r="V161" s="247"/>
      <c r="W161" s="247"/>
      <c r="X161" s="247"/>
      <c r="Y161" s="249"/>
      <c r="AA161" s="168"/>
    </row>
    <row r="162" spans="1:27" ht="15.75" thickBot="1" x14ac:dyDescent="0.3">
      <c r="B162" s="98" t="s">
        <v>269</v>
      </c>
      <c r="C162" s="807" t="s">
        <v>270</v>
      </c>
      <c r="D162" s="808"/>
      <c r="E162" s="808"/>
      <c r="F162" s="369">
        <f t="shared" ref="F162:L162" si="126">F163+F164+F175+F186+F197+F200+F212+F213+F214</f>
        <v>0</v>
      </c>
      <c r="G162" s="369">
        <f t="shared" si="126"/>
        <v>0</v>
      </c>
      <c r="H162" s="369">
        <f t="shared" si="126"/>
        <v>0</v>
      </c>
      <c r="I162" s="369">
        <f t="shared" si="126"/>
        <v>0</v>
      </c>
      <c r="J162" s="523">
        <f t="shared" ref="J162" si="127">J163+J164+J175+J186+J197+J200+J212+J213+J214</f>
        <v>0</v>
      </c>
      <c r="K162" s="523">
        <f t="shared" si="126"/>
        <v>0</v>
      </c>
      <c r="L162" s="431">
        <f t="shared" si="126"/>
        <v>0</v>
      </c>
      <c r="M162" s="84">
        <f t="shared" ref="M162:Y162" si="128">M163+M164+M175+M186+M197+M200+M212+M213+M214</f>
        <v>0</v>
      </c>
      <c r="N162" s="85">
        <f t="shared" si="128"/>
        <v>0</v>
      </c>
      <c r="O162" s="85">
        <f t="shared" si="128"/>
        <v>0</v>
      </c>
      <c r="P162" s="85">
        <f t="shared" si="128"/>
        <v>0</v>
      </c>
      <c r="Q162" s="88">
        <f t="shared" si="128"/>
        <v>0</v>
      </c>
      <c r="R162" s="88">
        <f t="shared" si="128"/>
        <v>0</v>
      </c>
      <c r="S162" s="484">
        <f t="shared" si="111"/>
        <v>0</v>
      </c>
      <c r="T162" s="409">
        <f t="shared" si="128"/>
        <v>0</v>
      </c>
      <c r="U162" s="85">
        <f t="shared" si="128"/>
        <v>0</v>
      </c>
      <c r="V162" s="88">
        <f t="shared" si="128"/>
        <v>0</v>
      </c>
      <c r="W162" s="88">
        <f t="shared" si="128"/>
        <v>0</v>
      </c>
      <c r="X162" s="88">
        <f t="shared" si="128"/>
        <v>0</v>
      </c>
      <c r="Y162" s="89">
        <f t="shared" si="128"/>
        <v>0</v>
      </c>
      <c r="AA162" s="168"/>
    </row>
    <row r="163" spans="1:27" s="18" customFormat="1" ht="25.5" hidden="1" customHeight="1" x14ac:dyDescent="0.25">
      <c r="A163" s="125" t="s">
        <v>271</v>
      </c>
      <c r="B163" s="90" t="s">
        <v>683</v>
      </c>
      <c r="C163" s="796" t="s">
        <v>367</v>
      </c>
      <c r="D163" s="797"/>
      <c r="E163" s="797"/>
      <c r="F163" s="383"/>
      <c r="G163" s="383">
        <f>SUM(K163:W163)</f>
        <v>0</v>
      </c>
      <c r="H163" s="383">
        <f>SUM(K163:W163)</f>
        <v>0</v>
      </c>
      <c r="I163" s="383">
        <f>SUM(K163:W163)</f>
        <v>0</v>
      </c>
      <c r="J163" s="537">
        <f>SUM(K163:W163)</f>
        <v>0</v>
      </c>
      <c r="K163" s="537">
        <f>SUM(L163:X163)</f>
        <v>0</v>
      </c>
      <c r="L163" s="447">
        <f>SUM(M163:Y163)</f>
        <v>0</v>
      </c>
      <c r="M163" s="92"/>
      <c r="N163" s="93"/>
      <c r="O163" s="93"/>
      <c r="P163" s="93"/>
      <c r="Q163" s="96"/>
      <c r="R163" s="96"/>
      <c r="S163" s="487">
        <f t="shared" si="111"/>
        <v>0</v>
      </c>
      <c r="T163" s="412"/>
      <c r="U163" s="93"/>
      <c r="V163" s="96"/>
      <c r="W163" s="96"/>
      <c r="X163" s="96"/>
      <c r="Y163" s="97"/>
      <c r="AA163" s="168"/>
    </row>
    <row r="164" spans="1:27" s="18" customFormat="1" ht="16.350000000000001" hidden="1" customHeight="1" x14ac:dyDescent="0.25">
      <c r="A164" s="125" t="s">
        <v>272</v>
      </c>
      <c r="B164" s="90" t="s">
        <v>684</v>
      </c>
      <c r="C164" s="841" t="s">
        <v>812</v>
      </c>
      <c r="D164" s="842"/>
      <c r="E164" s="842"/>
      <c r="F164" s="383">
        <f t="shared" ref="F164:L164" si="129">F165+F166+F167+F168+F169+F170+F171+F172+F173+F174</f>
        <v>0</v>
      </c>
      <c r="G164" s="383">
        <f t="shared" si="129"/>
        <v>0</v>
      </c>
      <c r="H164" s="383">
        <f t="shared" si="129"/>
        <v>0</v>
      </c>
      <c r="I164" s="383">
        <f t="shared" si="129"/>
        <v>0</v>
      </c>
      <c r="J164" s="537">
        <f t="shared" ref="J164" si="130">J165+J166+J167+J168+J169+J170+J171+J172+J173+J174</f>
        <v>0</v>
      </c>
      <c r="K164" s="537">
        <f t="shared" si="129"/>
        <v>0</v>
      </c>
      <c r="L164" s="447">
        <f t="shared" si="129"/>
        <v>0</v>
      </c>
      <c r="M164" s="92">
        <f t="shared" ref="M164:Y164" si="131">M165+M166+M167+M168+M169+M170+M171+M172+M173+M174</f>
        <v>0</v>
      </c>
      <c r="N164" s="93">
        <f t="shared" si="131"/>
        <v>0</v>
      </c>
      <c r="O164" s="93">
        <f t="shared" si="131"/>
        <v>0</v>
      </c>
      <c r="P164" s="93">
        <f t="shared" si="131"/>
        <v>0</v>
      </c>
      <c r="Q164" s="96">
        <f t="shared" si="131"/>
        <v>0</v>
      </c>
      <c r="R164" s="96">
        <f t="shared" si="131"/>
        <v>0</v>
      </c>
      <c r="S164" s="487">
        <f t="shared" si="111"/>
        <v>0</v>
      </c>
      <c r="T164" s="412">
        <f t="shared" si="131"/>
        <v>0</v>
      </c>
      <c r="U164" s="93">
        <f t="shared" si="131"/>
        <v>0</v>
      </c>
      <c r="V164" s="96">
        <f t="shared" si="131"/>
        <v>0</v>
      </c>
      <c r="W164" s="96">
        <f t="shared" si="131"/>
        <v>0</v>
      </c>
      <c r="X164" s="96">
        <f t="shared" si="131"/>
        <v>0</v>
      </c>
      <c r="Y164" s="97">
        <f t="shared" si="131"/>
        <v>0</v>
      </c>
      <c r="AA164" s="168"/>
    </row>
    <row r="165" spans="1:27" ht="15.75" hidden="1" thickBot="1" x14ac:dyDescent="0.3">
      <c r="B165" s="54"/>
      <c r="C165" s="2"/>
      <c r="D165" s="801" t="s">
        <v>813</v>
      </c>
      <c r="E165" s="801"/>
      <c r="F165" s="373"/>
      <c r="G165" s="373">
        <f t="shared" ref="G165:G174" si="132">SUM(K165:W165)</f>
        <v>0</v>
      </c>
      <c r="H165" s="373">
        <f t="shared" ref="H165:H174" si="133">SUM(K165:W165)</f>
        <v>0</v>
      </c>
      <c r="I165" s="373">
        <f t="shared" ref="I165:I174" si="134">SUM(K165:W165)</f>
        <v>0</v>
      </c>
      <c r="J165" s="527">
        <f t="shared" ref="J165:L174" si="135">SUM(K165:W165)</f>
        <v>0</v>
      </c>
      <c r="K165" s="527">
        <f t="shared" si="135"/>
        <v>0</v>
      </c>
      <c r="L165" s="437">
        <f t="shared" si="135"/>
        <v>0</v>
      </c>
      <c r="M165" s="73"/>
      <c r="N165" s="1"/>
      <c r="O165" s="1"/>
      <c r="P165" s="1"/>
      <c r="Q165" s="79"/>
      <c r="R165" s="79"/>
      <c r="S165" s="489">
        <f t="shared" si="111"/>
        <v>0</v>
      </c>
      <c r="T165" s="414"/>
      <c r="U165" s="1"/>
      <c r="V165" s="79"/>
      <c r="W165" s="79"/>
      <c r="X165" s="79"/>
      <c r="Y165" s="44"/>
      <c r="AA165" s="168"/>
    </row>
    <row r="166" spans="1:27" ht="15.75" hidden="1" thickBot="1" x14ac:dyDescent="0.3">
      <c r="B166" s="54"/>
      <c r="C166" s="2"/>
      <c r="D166" s="801" t="s">
        <v>814</v>
      </c>
      <c r="E166" s="801"/>
      <c r="F166" s="373"/>
      <c r="G166" s="373">
        <f t="shared" si="132"/>
        <v>0</v>
      </c>
      <c r="H166" s="373">
        <f t="shared" si="133"/>
        <v>0</v>
      </c>
      <c r="I166" s="373">
        <f t="shared" si="134"/>
        <v>0</v>
      </c>
      <c r="J166" s="527">
        <f t="shared" si="135"/>
        <v>0</v>
      </c>
      <c r="K166" s="527">
        <f t="shared" si="135"/>
        <v>0</v>
      </c>
      <c r="L166" s="437">
        <f t="shared" si="135"/>
        <v>0</v>
      </c>
      <c r="M166" s="73"/>
      <c r="N166" s="1"/>
      <c r="O166" s="1"/>
      <c r="P166" s="1"/>
      <c r="Q166" s="79"/>
      <c r="R166" s="79"/>
      <c r="S166" s="489">
        <f t="shared" si="111"/>
        <v>0</v>
      </c>
      <c r="T166" s="414"/>
      <c r="U166" s="1"/>
      <c r="V166" s="79"/>
      <c r="W166" s="79"/>
      <c r="X166" s="79"/>
      <c r="Y166" s="44"/>
      <c r="AA166" s="168"/>
    </row>
    <row r="167" spans="1:27" ht="15.75" hidden="1" thickBot="1" x14ac:dyDescent="0.3">
      <c r="B167" s="54"/>
      <c r="C167" s="2"/>
      <c r="D167" s="801" t="s">
        <v>545</v>
      </c>
      <c r="E167" s="801"/>
      <c r="F167" s="373"/>
      <c r="G167" s="373">
        <f t="shared" si="132"/>
        <v>0</v>
      </c>
      <c r="H167" s="373">
        <f t="shared" si="133"/>
        <v>0</v>
      </c>
      <c r="I167" s="373">
        <f t="shared" si="134"/>
        <v>0</v>
      </c>
      <c r="J167" s="527">
        <f t="shared" si="135"/>
        <v>0</v>
      </c>
      <c r="K167" s="527">
        <f t="shared" si="135"/>
        <v>0</v>
      </c>
      <c r="L167" s="437">
        <f t="shared" si="135"/>
        <v>0</v>
      </c>
      <c r="M167" s="73"/>
      <c r="N167" s="1"/>
      <c r="O167" s="1"/>
      <c r="P167" s="1"/>
      <c r="Q167" s="79"/>
      <c r="R167" s="79"/>
      <c r="S167" s="489">
        <f t="shared" si="111"/>
        <v>0</v>
      </c>
      <c r="T167" s="414"/>
      <c r="U167" s="1"/>
      <c r="V167" s="79"/>
      <c r="W167" s="79"/>
      <c r="X167" s="79"/>
      <c r="Y167" s="44"/>
      <c r="AA167" s="168"/>
    </row>
    <row r="168" spans="1:27" ht="25.5" hidden="1" customHeight="1" x14ac:dyDescent="0.25">
      <c r="B168" s="54"/>
      <c r="C168" s="2"/>
      <c r="D168" s="798" t="s">
        <v>548</v>
      </c>
      <c r="E168" s="798"/>
      <c r="F168" s="376"/>
      <c r="G168" s="376">
        <f t="shared" si="132"/>
        <v>0</v>
      </c>
      <c r="H168" s="376">
        <f t="shared" si="133"/>
        <v>0</v>
      </c>
      <c r="I168" s="376">
        <f t="shared" si="134"/>
        <v>0</v>
      </c>
      <c r="J168" s="530">
        <f t="shared" si="135"/>
        <v>0</v>
      </c>
      <c r="K168" s="530">
        <f t="shared" si="135"/>
        <v>0</v>
      </c>
      <c r="L168" s="440">
        <f t="shared" si="135"/>
        <v>0</v>
      </c>
      <c r="M168" s="73"/>
      <c r="N168" s="1"/>
      <c r="O168" s="1"/>
      <c r="P168" s="1"/>
      <c r="Q168" s="79"/>
      <c r="R168" s="79"/>
      <c r="S168" s="489">
        <f t="shared" si="111"/>
        <v>0</v>
      </c>
      <c r="T168" s="414"/>
      <c r="U168" s="1"/>
      <c r="V168" s="79"/>
      <c r="W168" s="79"/>
      <c r="X168" s="79"/>
      <c r="Y168" s="44"/>
      <c r="AA168" s="168"/>
    </row>
    <row r="169" spans="1:27" ht="15.75" hidden="1" thickBot="1" x14ac:dyDescent="0.3">
      <c r="B169" s="54"/>
      <c r="C169" s="2"/>
      <c r="D169" s="801" t="s">
        <v>550</v>
      </c>
      <c r="E169" s="801"/>
      <c r="F169" s="373"/>
      <c r="G169" s="373">
        <f t="shared" si="132"/>
        <v>0</v>
      </c>
      <c r="H169" s="373">
        <f t="shared" si="133"/>
        <v>0</v>
      </c>
      <c r="I169" s="373">
        <f t="shared" si="134"/>
        <v>0</v>
      </c>
      <c r="J169" s="527">
        <f t="shared" si="135"/>
        <v>0</v>
      </c>
      <c r="K169" s="527">
        <f t="shared" si="135"/>
        <v>0</v>
      </c>
      <c r="L169" s="437">
        <f t="shared" si="135"/>
        <v>0</v>
      </c>
      <c r="M169" s="73"/>
      <c r="N169" s="1"/>
      <c r="O169" s="1"/>
      <c r="P169" s="1"/>
      <c r="Q169" s="79"/>
      <c r="R169" s="79"/>
      <c r="S169" s="489">
        <f t="shared" si="111"/>
        <v>0</v>
      </c>
      <c r="T169" s="414"/>
      <c r="U169" s="1"/>
      <c r="V169" s="79"/>
      <c r="W169" s="79"/>
      <c r="X169" s="79"/>
      <c r="Y169" s="44"/>
      <c r="AA169" s="168"/>
    </row>
    <row r="170" spans="1:27" ht="15.75" hidden="1" thickBot="1" x14ac:dyDescent="0.3">
      <c r="B170" s="54"/>
      <c r="C170" s="2"/>
      <c r="D170" s="801" t="s">
        <v>551</v>
      </c>
      <c r="E170" s="801"/>
      <c r="F170" s="373"/>
      <c r="G170" s="373">
        <f t="shared" si="132"/>
        <v>0</v>
      </c>
      <c r="H170" s="373">
        <f t="shared" si="133"/>
        <v>0</v>
      </c>
      <c r="I170" s="373">
        <f t="shared" si="134"/>
        <v>0</v>
      </c>
      <c r="J170" s="527">
        <f t="shared" si="135"/>
        <v>0</v>
      </c>
      <c r="K170" s="527">
        <f t="shared" si="135"/>
        <v>0</v>
      </c>
      <c r="L170" s="437">
        <f t="shared" si="135"/>
        <v>0</v>
      </c>
      <c r="M170" s="73"/>
      <c r="N170" s="1"/>
      <c r="O170" s="1"/>
      <c r="P170" s="1"/>
      <c r="Q170" s="79"/>
      <c r="R170" s="79"/>
      <c r="S170" s="489">
        <f t="shared" si="111"/>
        <v>0</v>
      </c>
      <c r="T170" s="414"/>
      <c r="U170" s="1"/>
      <c r="V170" s="79"/>
      <c r="W170" s="79"/>
      <c r="X170" s="79"/>
      <c r="Y170" s="44"/>
      <c r="AA170" s="168"/>
    </row>
    <row r="171" spans="1:27" ht="25.5" hidden="1" customHeight="1" x14ac:dyDescent="0.25">
      <c r="B171" s="54"/>
      <c r="C171" s="2"/>
      <c r="D171" s="798" t="s">
        <v>555</v>
      </c>
      <c r="E171" s="798"/>
      <c r="F171" s="376"/>
      <c r="G171" s="376">
        <f t="shared" si="132"/>
        <v>0</v>
      </c>
      <c r="H171" s="376">
        <f t="shared" si="133"/>
        <v>0</v>
      </c>
      <c r="I171" s="376">
        <f t="shared" si="134"/>
        <v>0</v>
      </c>
      <c r="J171" s="530">
        <f t="shared" si="135"/>
        <v>0</v>
      </c>
      <c r="K171" s="530">
        <f t="shared" si="135"/>
        <v>0</v>
      </c>
      <c r="L171" s="440">
        <f t="shared" si="135"/>
        <v>0</v>
      </c>
      <c r="M171" s="73"/>
      <c r="N171" s="1"/>
      <c r="O171" s="1"/>
      <c r="P171" s="1"/>
      <c r="Q171" s="79"/>
      <c r="R171" s="79"/>
      <c r="S171" s="489">
        <f t="shared" si="111"/>
        <v>0</v>
      </c>
      <c r="T171" s="414"/>
      <c r="U171" s="1"/>
      <c r="V171" s="79"/>
      <c r="W171" s="79"/>
      <c r="X171" s="79"/>
      <c r="Y171" s="44"/>
      <c r="AA171" s="168"/>
    </row>
    <row r="172" spans="1:27" ht="25.5" hidden="1" customHeight="1" x14ac:dyDescent="0.25">
      <c r="B172" s="54"/>
      <c r="C172" s="2"/>
      <c r="D172" s="798" t="s">
        <v>558</v>
      </c>
      <c r="E172" s="798"/>
      <c r="F172" s="376"/>
      <c r="G172" s="376">
        <f t="shared" si="132"/>
        <v>0</v>
      </c>
      <c r="H172" s="376">
        <f t="shared" si="133"/>
        <v>0</v>
      </c>
      <c r="I172" s="376">
        <f t="shared" si="134"/>
        <v>0</v>
      </c>
      <c r="J172" s="530">
        <f t="shared" si="135"/>
        <v>0</v>
      </c>
      <c r="K172" s="530">
        <f t="shared" si="135"/>
        <v>0</v>
      </c>
      <c r="L172" s="440">
        <f t="shared" si="135"/>
        <v>0</v>
      </c>
      <c r="M172" s="73"/>
      <c r="N172" s="1"/>
      <c r="O172" s="1"/>
      <c r="P172" s="1"/>
      <c r="Q172" s="79"/>
      <c r="R172" s="79"/>
      <c r="S172" s="489">
        <f t="shared" si="111"/>
        <v>0</v>
      </c>
      <c r="T172" s="414"/>
      <c r="U172" s="1"/>
      <c r="V172" s="79"/>
      <c r="W172" s="79"/>
      <c r="X172" s="79"/>
      <c r="Y172" s="44"/>
      <c r="AA172" s="168"/>
    </row>
    <row r="173" spans="1:27" ht="25.5" hidden="1" customHeight="1" x14ac:dyDescent="0.25">
      <c r="B173" s="54"/>
      <c r="C173" s="2"/>
      <c r="D173" s="798" t="s">
        <v>560</v>
      </c>
      <c r="E173" s="798"/>
      <c r="F173" s="376"/>
      <c r="G173" s="376">
        <f t="shared" si="132"/>
        <v>0</v>
      </c>
      <c r="H173" s="376">
        <f t="shared" si="133"/>
        <v>0</v>
      </c>
      <c r="I173" s="376">
        <f t="shared" si="134"/>
        <v>0</v>
      </c>
      <c r="J173" s="530">
        <f t="shared" si="135"/>
        <v>0</v>
      </c>
      <c r="K173" s="530">
        <f t="shared" si="135"/>
        <v>0</v>
      </c>
      <c r="L173" s="440">
        <f t="shared" si="135"/>
        <v>0</v>
      </c>
      <c r="M173" s="73"/>
      <c r="N173" s="1"/>
      <c r="O173" s="1"/>
      <c r="P173" s="1"/>
      <c r="Q173" s="79"/>
      <c r="R173" s="79"/>
      <c r="S173" s="489">
        <f t="shared" si="111"/>
        <v>0</v>
      </c>
      <c r="T173" s="414"/>
      <c r="U173" s="1"/>
      <c r="V173" s="79"/>
      <c r="W173" s="79"/>
      <c r="X173" s="79"/>
      <c r="Y173" s="44"/>
      <c r="AA173" s="168"/>
    </row>
    <row r="174" spans="1:27" ht="25.5" hidden="1" customHeight="1" x14ac:dyDescent="0.25">
      <c r="B174" s="54"/>
      <c r="C174" s="2"/>
      <c r="D174" s="798" t="s">
        <v>563</v>
      </c>
      <c r="E174" s="798"/>
      <c r="F174" s="376"/>
      <c r="G174" s="376">
        <f t="shared" si="132"/>
        <v>0</v>
      </c>
      <c r="H174" s="376">
        <f t="shared" si="133"/>
        <v>0</v>
      </c>
      <c r="I174" s="376">
        <f t="shared" si="134"/>
        <v>0</v>
      </c>
      <c r="J174" s="530">
        <f t="shared" si="135"/>
        <v>0</v>
      </c>
      <c r="K174" s="530">
        <f t="shared" si="135"/>
        <v>0</v>
      </c>
      <c r="L174" s="440">
        <f t="shared" si="135"/>
        <v>0</v>
      </c>
      <c r="M174" s="73"/>
      <c r="N174" s="1"/>
      <c r="O174" s="1"/>
      <c r="P174" s="1"/>
      <c r="Q174" s="79"/>
      <c r="R174" s="79"/>
      <c r="S174" s="489">
        <f t="shared" si="111"/>
        <v>0</v>
      </c>
      <c r="T174" s="414"/>
      <c r="U174" s="1"/>
      <c r="V174" s="79"/>
      <c r="W174" s="79"/>
      <c r="X174" s="79"/>
      <c r="Y174" s="44"/>
      <c r="AA174" s="168"/>
    </row>
    <row r="175" spans="1:27" s="18" customFormat="1" ht="25.5" hidden="1" customHeight="1" x14ac:dyDescent="0.25">
      <c r="A175" s="128" t="s">
        <v>273</v>
      </c>
      <c r="B175" s="90" t="s">
        <v>685</v>
      </c>
      <c r="C175" s="841" t="s">
        <v>606</v>
      </c>
      <c r="D175" s="842"/>
      <c r="E175" s="842"/>
      <c r="F175" s="383">
        <f t="shared" ref="F175:L175" si="136">F176+F177+F178+F179+F180+F181+F182+F183+F184+F185</f>
        <v>0</v>
      </c>
      <c r="G175" s="383">
        <f t="shared" si="136"/>
        <v>0</v>
      </c>
      <c r="H175" s="383">
        <f t="shared" si="136"/>
        <v>0</v>
      </c>
      <c r="I175" s="383">
        <f t="shared" si="136"/>
        <v>0</v>
      </c>
      <c r="J175" s="537">
        <f t="shared" ref="J175" si="137">J176+J177+J178+J179+J180+J181+J182+J183+J184+J185</f>
        <v>0</v>
      </c>
      <c r="K175" s="537">
        <f t="shared" si="136"/>
        <v>0</v>
      </c>
      <c r="L175" s="447">
        <f t="shared" si="136"/>
        <v>0</v>
      </c>
      <c r="M175" s="92">
        <f t="shared" ref="M175:Y175" si="138">M176+M177+M178+M179+M180+M181+M182+M183+M184+M185</f>
        <v>0</v>
      </c>
      <c r="N175" s="93">
        <f t="shared" si="138"/>
        <v>0</v>
      </c>
      <c r="O175" s="93">
        <f t="shared" si="138"/>
        <v>0</v>
      </c>
      <c r="P175" s="93">
        <f t="shared" si="138"/>
        <v>0</v>
      </c>
      <c r="Q175" s="96">
        <f t="shared" si="138"/>
        <v>0</v>
      </c>
      <c r="R175" s="96">
        <f t="shared" si="138"/>
        <v>0</v>
      </c>
      <c r="S175" s="487">
        <f t="shared" si="111"/>
        <v>0</v>
      </c>
      <c r="T175" s="412">
        <f t="shared" si="138"/>
        <v>0</v>
      </c>
      <c r="U175" s="93">
        <f t="shared" si="138"/>
        <v>0</v>
      </c>
      <c r="V175" s="96">
        <f t="shared" si="138"/>
        <v>0</v>
      </c>
      <c r="W175" s="96">
        <f t="shared" si="138"/>
        <v>0</v>
      </c>
      <c r="X175" s="96">
        <f t="shared" si="138"/>
        <v>0</v>
      </c>
      <c r="Y175" s="97">
        <f t="shared" si="138"/>
        <v>0</v>
      </c>
      <c r="AA175" s="168"/>
    </row>
    <row r="176" spans="1:27" ht="15.75" hidden="1" thickBot="1" x14ac:dyDescent="0.3">
      <c r="B176" s="54"/>
      <c r="C176" s="2"/>
      <c r="D176" s="801" t="s">
        <v>815</v>
      </c>
      <c r="E176" s="801"/>
      <c r="F176" s="373"/>
      <c r="G176" s="373">
        <f t="shared" ref="G176:G185" si="139">SUM(K176:W176)</f>
        <v>0</v>
      </c>
      <c r="H176" s="373">
        <f t="shared" ref="H176:H185" si="140">SUM(K176:W176)</f>
        <v>0</v>
      </c>
      <c r="I176" s="373">
        <f t="shared" ref="I176:I185" si="141">SUM(K176:W176)</f>
        <v>0</v>
      </c>
      <c r="J176" s="527">
        <f t="shared" ref="J176:L185" si="142">SUM(K176:W176)</f>
        <v>0</v>
      </c>
      <c r="K176" s="527">
        <f t="shared" si="142"/>
        <v>0</v>
      </c>
      <c r="L176" s="437">
        <f t="shared" si="142"/>
        <v>0</v>
      </c>
      <c r="M176" s="73"/>
      <c r="N176" s="1"/>
      <c r="O176" s="1"/>
      <c r="P176" s="1"/>
      <c r="Q176" s="79"/>
      <c r="R176" s="79"/>
      <c r="S176" s="489">
        <f t="shared" si="111"/>
        <v>0</v>
      </c>
      <c r="T176" s="414"/>
      <c r="U176" s="1"/>
      <c r="V176" s="79"/>
      <c r="W176" s="79"/>
      <c r="X176" s="79"/>
      <c r="Y176" s="44"/>
      <c r="AA176" s="168"/>
    </row>
    <row r="177" spans="1:27" ht="15.75" hidden="1" thickBot="1" x14ac:dyDescent="0.3">
      <c r="B177" s="54"/>
      <c r="C177" s="2"/>
      <c r="D177" s="801" t="s">
        <v>816</v>
      </c>
      <c r="E177" s="801"/>
      <c r="F177" s="373"/>
      <c r="G177" s="373">
        <f t="shared" si="139"/>
        <v>0</v>
      </c>
      <c r="H177" s="373">
        <f t="shared" si="140"/>
        <v>0</v>
      </c>
      <c r="I177" s="373">
        <f t="shared" si="141"/>
        <v>0</v>
      </c>
      <c r="J177" s="527">
        <f t="shared" si="142"/>
        <v>0</v>
      </c>
      <c r="K177" s="527">
        <f t="shared" si="142"/>
        <v>0</v>
      </c>
      <c r="L177" s="437">
        <f t="shared" si="142"/>
        <v>0</v>
      </c>
      <c r="M177" s="73"/>
      <c r="N177" s="1"/>
      <c r="O177" s="1"/>
      <c r="P177" s="1"/>
      <c r="Q177" s="79"/>
      <c r="R177" s="79"/>
      <c r="S177" s="489">
        <f t="shared" si="111"/>
        <v>0</v>
      </c>
      <c r="T177" s="414"/>
      <c r="U177" s="1"/>
      <c r="V177" s="79"/>
      <c r="W177" s="79"/>
      <c r="X177" s="79"/>
      <c r="Y177" s="44"/>
      <c r="AA177" s="168"/>
    </row>
    <row r="178" spans="1:27" ht="15.75" hidden="1" thickBot="1" x14ac:dyDescent="0.3">
      <c r="B178" s="54"/>
      <c r="C178" s="2"/>
      <c r="D178" s="801" t="s">
        <v>546</v>
      </c>
      <c r="E178" s="801"/>
      <c r="F178" s="373"/>
      <c r="G178" s="373">
        <f t="shared" si="139"/>
        <v>0</v>
      </c>
      <c r="H178" s="373">
        <f t="shared" si="140"/>
        <v>0</v>
      </c>
      <c r="I178" s="373">
        <f t="shared" si="141"/>
        <v>0</v>
      </c>
      <c r="J178" s="527">
        <f t="shared" si="142"/>
        <v>0</v>
      </c>
      <c r="K178" s="527">
        <f t="shared" si="142"/>
        <v>0</v>
      </c>
      <c r="L178" s="437">
        <f t="shared" si="142"/>
        <v>0</v>
      </c>
      <c r="M178" s="73"/>
      <c r="N178" s="1"/>
      <c r="O178" s="1"/>
      <c r="P178" s="1"/>
      <c r="Q178" s="79"/>
      <c r="R178" s="79"/>
      <c r="S178" s="489">
        <f t="shared" si="111"/>
        <v>0</v>
      </c>
      <c r="T178" s="414"/>
      <c r="U178" s="1"/>
      <c r="V178" s="79"/>
      <c r="W178" s="79"/>
      <c r="X178" s="79"/>
      <c r="Y178" s="44"/>
      <c r="AA178" s="168"/>
    </row>
    <row r="179" spans="1:27" ht="25.5" hidden="1" customHeight="1" x14ac:dyDescent="0.25">
      <c r="B179" s="54"/>
      <c r="C179" s="2"/>
      <c r="D179" s="798" t="s">
        <v>549</v>
      </c>
      <c r="E179" s="798"/>
      <c r="F179" s="376"/>
      <c r="G179" s="376">
        <f t="shared" si="139"/>
        <v>0</v>
      </c>
      <c r="H179" s="376">
        <f t="shared" si="140"/>
        <v>0</v>
      </c>
      <c r="I179" s="376">
        <f t="shared" si="141"/>
        <v>0</v>
      </c>
      <c r="J179" s="530">
        <f t="shared" si="142"/>
        <v>0</v>
      </c>
      <c r="K179" s="530">
        <f t="shared" si="142"/>
        <v>0</v>
      </c>
      <c r="L179" s="440">
        <f t="shared" si="142"/>
        <v>0</v>
      </c>
      <c r="M179" s="73"/>
      <c r="N179" s="1"/>
      <c r="O179" s="1"/>
      <c r="P179" s="1"/>
      <c r="Q179" s="79"/>
      <c r="R179" s="79"/>
      <c r="S179" s="489">
        <f t="shared" si="111"/>
        <v>0</v>
      </c>
      <c r="T179" s="414"/>
      <c r="U179" s="1"/>
      <c r="V179" s="79"/>
      <c r="W179" s="79"/>
      <c r="X179" s="79"/>
      <c r="Y179" s="44"/>
      <c r="AA179" s="168"/>
    </row>
    <row r="180" spans="1:27" ht="15.75" hidden="1" thickBot="1" x14ac:dyDescent="0.3">
      <c r="B180" s="54"/>
      <c r="C180" s="2"/>
      <c r="D180" s="801" t="s">
        <v>552</v>
      </c>
      <c r="E180" s="801"/>
      <c r="F180" s="373"/>
      <c r="G180" s="373">
        <f t="shared" si="139"/>
        <v>0</v>
      </c>
      <c r="H180" s="373">
        <f t="shared" si="140"/>
        <v>0</v>
      </c>
      <c r="I180" s="373">
        <f t="shared" si="141"/>
        <v>0</v>
      </c>
      <c r="J180" s="527">
        <f t="shared" si="142"/>
        <v>0</v>
      </c>
      <c r="K180" s="527">
        <f t="shared" si="142"/>
        <v>0</v>
      </c>
      <c r="L180" s="437">
        <f t="shared" si="142"/>
        <v>0</v>
      </c>
      <c r="M180" s="73"/>
      <c r="N180" s="1"/>
      <c r="O180" s="1"/>
      <c r="P180" s="1"/>
      <c r="Q180" s="79"/>
      <c r="R180" s="79"/>
      <c r="S180" s="489">
        <f t="shared" si="111"/>
        <v>0</v>
      </c>
      <c r="T180" s="414"/>
      <c r="U180" s="1"/>
      <c r="V180" s="79"/>
      <c r="W180" s="79"/>
      <c r="X180" s="79"/>
      <c r="Y180" s="44"/>
      <c r="AA180" s="168"/>
    </row>
    <row r="181" spans="1:27" ht="15.75" hidden="1" thickBot="1" x14ac:dyDescent="0.3">
      <c r="B181" s="54"/>
      <c r="C181" s="2"/>
      <c r="D181" s="801" t="s">
        <v>817</v>
      </c>
      <c r="E181" s="801"/>
      <c r="F181" s="373"/>
      <c r="G181" s="373">
        <f t="shared" si="139"/>
        <v>0</v>
      </c>
      <c r="H181" s="373">
        <f t="shared" si="140"/>
        <v>0</v>
      </c>
      <c r="I181" s="373">
        <f t="shared" si="141"/>
        <v>0</v>
      </c>
      <c r="J181" s="527">
        <f t="shared" si="142"/>
        <v>0</v>
      </c>
      <c r="K181" s="527">
        <f t="shared" si="142"/>
        <v>0</v>
      </c>
      <c r="L181" s="437">
        <f t="shared" si="142"/>
        <v>0</v>
      </c>
      <c r="M181" s="73"/>
      <c r="N181" s="1"/>
      <c r="O181" s="1"/>
      <c r="P181" s="1"/>
      <c r="Q181" s="79"/>
      <c r="R181" s="79"/>
      <c r="S181" s="489">
        <f t="shared" si="111"/>
        <v>0</v>
      </c>
      <c r="T181" s="414"/>
      <c r="U181" s="1"/>
      <c r="V181" s="79"/>
      <c r="W181" s="79"/>
      <c r="X181" s="79"/>
      <c r="Y181" s="44"/>
      <c r="AA181" s="168"/>
    </row>
    <row r="182" spans="1:27" ht="25.5" hidden="1" customHeight="1" x14ac:dyDescent="0.25">
      <c r="B182" s="54"/>
      <c r="C182" s="2"/>
      <c r="D182" s="798" t="s">
        <v>556</v>
      </c>
      <c r="E182" s="798"/>
      <c r="F182" s="376"/>
      <c r="G182" s="376">
        <f t="shared" si="139"/>
        <v>0</v>
      </c>
      <c r="H182" s="376">
        <f t="shared" si="140"/>
        <v>0</v>
      </c>
      <c r="I182" s="376">
        <f t="shared" si="141"/>
        <v>0</v>
      </c>
      <c r="J182" s="530">
        <f t="shared" si="142"/>
        <v>0</v>
      </c>
      <c r="K182" s="530">
        <f t="shared" si="142"/>
        <v>0</v>
      </c>
      <c r="L182" s="440">
        <f t="shared" si="142"/>
        <v>0</v>
      </c>
      <c r="M182" s="73"/>
      <c r="N182" s="1"/>
      <c r="O182" s="1"/>
      <c r="P182" s="1"/>
      <c r="Q182" s="79"/>
      <c r="R182" s="79"/>
      <c r="S182" s="489">
        <f t="shared" si="111"/>
        <v>0</v>
      </c>
      <c r="T182" s="414"/>
      <c r="U182" s="1"/>
      <c r="V182" s="79"/>
      <c r="W182" s="79"/>
      <c r="X182" s="79"/>
      <c r="Y182" s="44"/>
      <c r="AA182" s="168"/>
    </row>
    <row r="183" spans="1:27" ht="25.5" hidden="1" customHeight="1" x14ac:dyDescent="0.25">
      <c r="B183" s="54"/>
      <c r="C183" s="2"/>
      <c r="D183" s="798" t="s">
        <v>559</v>
      </c>
      <c r="E183" s="798"/>
      <c r="F183" s="376"/>
      <c r="G183" s="376">
        <f t="shared" si="139"/>
        <v>0</v>
      </c>
      <c r="H183" s="376">
        <f t="shared" si="140"/>
        <v>0</v>
      </c>
      <c r="I183" s="376">
        <f t="shared" si="141"/>
        <v>0</v>
      </c>
      <c r="J183" s="530">
        <f t="shared" si="142"/>
        <v>0</v>
      </c>
      <c r="K183" s="530">
        <f t="shared" si="142"/>
        <v>0</v>
      </c>
      <c r="L183" s="440">
        <f t="shared" si="142"/>
        <v>0</v>
      </c>
      <c r="M183" s="73"/>
      <c r="N183" s="1"/>
      <c r="O183" s="1"/>
      <c r="P183" s="1"/>
      <c r="Q183" s="79"/>
      <c r="R183" s="79"/>
      <c r="S183" s="489">
        <f t="shared" si="111"/>
        <v>0</v>
      </c>
      <c r="T183" s="414"/>
      <c r="U183" s="1"/>
      <c r="V183" s="79"/>
      <c r="W183" s="79"/>
      <c r="X183" s="79"/>
      <c r="Y183" s="44"/>
      <c r="AA183" s="168"/>
    </row>
    <row r="184" spans="1:27" ht="25.5" hidden="1" customHeight="1" x14ac:dyDescent="0.25">
      <c r="B184" s="54"/>
      <c r="C184" s="2"/>
      <c r="D184" s="798" t="s">
        <v>561</v>
      </c>
      <c r="E184" s="798"/>
      <c r="F184" s="376"/>
      <c r="G184" s="376">
        <f t="shared" si="139"/>
        <v>0</v>
      </c>
      <c r="H184" s="376">
        <f t="shared" si="140"/>
        <v>0</v>
      </c>
      <c r="I184" s="376">
        <f t="shared" si="141"/>
        <v>0</v>
      </c>
      <c r="J184" s="530">
        <f t="shared" si="142"/>
        <v>0</v>
      </c>
      <c r="K184" s="530">
        <f t="shared" si="142"/>
        <v>0</v>
      </c>
      <c r="L184" s="440">
        <f t="shared" si="142"/>
        <v>0</v>
      </c>
      <c r="M184" s="73"/>
      <c r="N184" s="1"/>
      <c r="O184" s="1"/>
      <c r="P184" s="1"/>
      <c r="Q184" s="79"/>
      <c r="R184" s="79"/>
      <c r="S184" s="489">
        <f t="shared" si="111"/>
        <v>0</v>
      </c>
      <c r="T184" s="414"/>
      <c r="U184" s="1"/>
      <c r="V184" s="79"/>
      <c r="W184" s="79"/>
      <c r="X184" s="79"/>
      <c r="Y184" s="44"/>
      <c r="AA184" s="168"/>
    </row>
    <row r="185" spans="1:27" ht="25.5" hidden="1" customHeight="1" x14ac:dyDescent="0.25">
      <c r="B185" s="54"/>
      <c r="C185" s="2"/>
      <c r="D185" s="798" t="s">
        <v>564</v>
      </c>
      <c r="E185" s="798"/>
      <c r="F185" s="376"/>
      <c r="G185" s="376">
        <f t="shared" si="139"/>
        <v>0</v>
      </c>
      <c r="H185" s="376">
        <f t="shared" si="140"/>
        <v>0</v>
      </c>
      <c r="I185" s="376">
        <f t="shared" si="141"/>
        <v>0</v>
      </c>
      <c r="J185" s="530">
        <f t="shared" si="142"/>
        <v>0</v>
      </c>
      <c r="K185" s="530">
        <f t="shared" si="142"/>
        <v>0</v>
      </c>
      <c r="L185" s="440">
        <f t="shared" si="142"/>
        <v>0</v>
      </c>
      <c r="M185" s="73"/>
      <c r="N185" s="1"/>
      <c r="O185" s="1"/>
      <c r="P185" s="1"/>
      <c r="Q185" s="79"/>
      <c r="R185" s="79"/>
      <c r="S185" s="489">
        <f t="shared" si="111"/>
        <v>0</v>
      </c>
      <c r="T185" s="414"/>
      <c r="U185" s="1"/>
      <c r="V185" s="79"/>
      <c r="W185" s="79"/>
      <c r="X185" s="79"/>
      <c r="Y185" s="44"/>
      <c r="AA185" s="168"/>
    </row>
    <row r="186" spans="1:27" s="18" customFormat="1" ht="15.75" hidden="1" thickBot="1" x14ac:dyDescent="0.3">
      <c r="A186" s="125" t="s">
        <v>274</v>
      </c>
      <c r="B186" s="90" t="s">
        <v>686</v>
      </c>
      <c r="C186" s="803" t="s">
        <v>275</v>
      </c>
      <c r="D186" s="804"/>
      <c r="E186" s="804"/>
      <c r="F186" s="366">
        <f t="shared" ref="F186:L186" si="143">F187+F188+F189+F190+F191+F192+F193+F194+F195+F196</f>
        <v>0</v>
      </c>
      <c r="G186" s="366">
        <f t="shared" si="143"/>
        <v>0</v>
      </c>
      <c r="H186" s="366">
        <f t="shared" si="143"/>
        <v>0</v>
      </c>
      <c r="I186" s="366">
        <f t="shared" si="143"/>
        <v>0</v>
      </c>
      <c r="J186" s="520">
        <f t="shared" ref="J186" si="144">J187+J188+J189+J190+J191+J192+J193+J194+J195+J196</f>
        <v>0</v>
      </c>
      <c r="K186" s="520">
        <f t="shared" si="143"/>
        <v>0</v>
      </c>
      <c r="L186" s="428">
        <f t="shared" si="143"/>
        <v>0</v>
      </c>
      <c r="M186" s="92">
        <f t="shared" ref="M186:Y186" si="145">M187+M188+M189+M190+M191+M192+M193+M194+M195+M196</f>
        <v>0</v>
      </c>
      <c r="N186" s="93">
        <f t="shared" si="145"/>
        <v>0</v>
      </c>
      <c r="O186" s="93">
        <f t="shared" si="145"/>
        <v>0</v>
      </c>
      <c r="P186" s="93">
        <f t="shared" si="145"/>
        <v>0</v>
      </c>
      <c r="Q186" s="96">
        <f t="shared" si="145"/>
        <v>0</v>
      </c>
      <c r="R186" s="96">
        <f t="shared" si="145"/>
        <v>0</v>
      </c>
      <c r="S186" s="487">
        <f t="shared" si="111"/>
        <v>0</v>
      </c>
      <c r="T186" s="412">
        <f t="shared" si="145"/>
        <v>0</v>
      </c>
      <c r="U186" s="93">
        <f t="shared" si="145"/>
        <v>0</v>
      </c>
      <c r="V186" s="96">
        <f t="shared" si="145"/>
        <v>0</v>
      </c>
      <c r="W186" s="96">
        <f t="shared" si="145"/>
        <v>0</v>
      </c>
      <c r="X186" s="96">
        <f t="shared" si="145"/>
        <v>0</v>
      </c>
      <c r="Y186" s="97">
        <f t="shared" si="145"/>
        <v>0</v>
      </c>
      <c r="AA186" s="168"/>
    </row>
    <row r="187" spans="1:27" ht="15.75" hidden="1" thickBot="1" x14ac:dyDescent="0.3">
      <c r="B187" s="54"/>
      <c r="C187" s="2"/>
      <c r="D187" s="801" t="s">
        <v>371</v>
      </c>
      <c r="E187" s="801"/>
      <c r="F187" s="373"/>
      <c r="G187" s="373">
        <f t="shared" ref="G187:G196" si="146">SUM(K187:W187)</f>
        <v>0</v>
      </c>
      <c r="H187" s="373">
        <f t="shared" ref="H187:H196" si="147">SUM(K187:W187)</f>
        <v>0</v>
      </c>
      <c r="I187" s="373">
        <f t="shared" ref="I187:I196" si="148">SUM(K187:W187)</f>
        <v>0</v>
      </c>
      <c r="J187" s="527">
        <f t="shared" ref="J187:L196" si="149">SUM(K187:W187)</f>
        <v>0</v>
      </c>
      <c r="K187" s="527">
        <f t="shared" si="149"/>
        <v>0</v>
      </c>
      <c r="L187" s="437">
        <f t="shared" si="149"/>
        <v>0</v>
      </c>
      <c r="M187" s="73"/>
      <c r="N187" s="1"/>
      <c r="O187" s="1"/>
      <c r="P187" s="1"/>
      <c r="Q187" s="79"/>
      <c r="R187" s="79"/>
      <c r="S187" s="489">
        <f t="shared" si="111"/>
        <v>0</v>
      </c>
      <c r="T187" s="414"/>
      <c r="U187" s="1"/>
      <c r="V187" s="79"/>
      <c r="W187" s="79"/>
      <c r="X187" s="79"/>
      <c r="Y187" s="44"/>
      <c r="AA187" s="168"/>
    </row>
    <row r="188" spans="1:27" ht="15.75" hidden="1" thickBot="1" x14ac:dyDescent="0.3">
      <c r="B188" s="54"/>
      <c r="C188" s="2"/>
      <c r="D188" s="801" t="s">
        <v>544</v>
      </c>
      <c r="E188" s="801"/>
      <c r="F188" s="373"/>
      <c r="G188" s="373">
        <f t="shared" si="146"/>
        <v>0</v>
      </c>
      <c r="H188" s="373">
        <f t="shared" si="147"/>
        <v>0</v>
      </c>
      <c r="I188" s="373">
        <f t="shared" si="148"/>
        <v>0</v>
      </c>
      <c r="J188" s="527">
        <f t="shared" si="149"/>
        <v>0</v>
      </c>
      <c r="K188" s="527">
        <f t="shared" si="149"/>
        <v>0</v>
      </c>
      <c r="L188" s="437">
        <f t="shared" si="149"/>
        <v>0</v>
      </c>
      <c r="M188" s="73"/>
      <c r="N188" s="1"/>
      <c r="O188" s="1"/>
      <c r="P188" s="1"/>
      <c r="Q188" s="79"/>
      <c r="R188" s="79"/>
      <c r="S188" s="489">
        <f t="shared" si="111"/>
        <v>0</v>
      </c>
      <c r="T188" s="414"/>
      <c r="U188" s="1"/>
      <c r="V188" s="79"/>
      <c r="W188" s="79"/>
      <c r="X188" s="79"/>
      <c r="Y188" s="44"/>
      <c r="AA188" s="168"/>
    </row>
    <row r="189" spans="1:27" ht="15.75" hidden="1" thickBot="1" x14ac:dyDescent="0.3">
      <c r="B189" s="54"/>
      <c r="C189" s="2"/>
      <c r="D189" s="801" t="s">
        <v>547</v>
      </c>
      <c r="E189" s="801"/>
      <c r="F189" s="373"/>
      <c r="G189" s="373">
        <f t="shared" si="146"/>
        <v>0</v>
      </c>
      <c r="H189" s="373">
        <f t="shared" si="147"/>
        <v>0</v>
      </c>
      <c r="I189" s="373">
        <f t="shared" si="148"/>
        <v>0</v>
      </c>
      <c r="J189" s="527">
        <f t="shared" si="149"/>
        <v>0</v>
      </c>
      <c r="K189" s="527">
        <f t="shared" si="149"/>
        <v>0</v>
      </c>
      <c r="L189" s="437">
        <f t="shared" si="149"/>
        <v>0</v>
      </c>
      <c r="M189" s="73"/>
      <c r="N189" s="1"/>
      <c r="O189" s="1"/>
      <c r="P189" s="1"/>
      <c r="Q189" s="79"/>
      <c r="R189" s="79"/>
      <c r="S189" s="489">
        <f t="shared" si="111"/>
        <v>0</v>
      </c>
      <c r="T189" s="414"/>
      <c r="U189" s="1"/>
      <c r="V189" s="79"/>
      <c r="W189" s="79"/>
      <c r="X189" s="79"/>
      <c r="Y189" s="44"/>
      <c r="AA189" s="168"/>
    </row>
    <row r="190" spans="1:27" ht="15.75" hidden="1" thickBot="1" x14ac:dyDescent="0.3">
      <c r="B190" s="54"/>
      <c r="C190" s="2"/>
      <c r="D190" s="798" t="s">
        <v>818</v>
      </c>
      <c r="E190" s="798"/>
      <c r="F190" s="376"/>
      <c r="G190" s="376">
        <f t="shared" si="146"/>
        <v>0</v>
      </c>
      <c r="H190" s="376">
        <f t="shared" si="147"/>
        <v>0</v>
      </c>
      <c r="I190" s="376">
        <f t="shared" si="148"/>
        <v>0</v>
      </c>
      <c r="J190" s="530">
        <f t="shared" si="149"/>
        <v>0</v>
      </c>
      <c r="K190" s="530">
        <f t="shared" si="149"/>
        <v>0</v>
      </c>
      <c r="L190" s="440">
        <f t="shared" si="149"/>
        <v>0</v>
      </c>
      <c r="M190" s="73"/>
      <c r="N190" s="1"/>
      <c r="O190" s="1"/>
      <c r="P190" s="1"/>
      <c r="Q190" s="79"/>
      <c r="R190" s="79"/>
      <c r="S190" s="489">
        <f t="shared" si="111"/>
        <v>0</v>
      </c>
      <c r="T190" s="414"/>
      <c r="U190" s="1"/>
      <c r="V190" s="79"/>
      <c r="W190" s="79"/>
      <c r="X190" s="79"/>
      <c r="Y190" s="44"/>
      <c r="AA190" s="168"/>
    </row>
    <row r="191" spans="1:27" ht="15.75" hidden="1" thickBot="1" x14ac:dyDescent="0.3">
      <c r="B191" s="54"/>
      <c r="C191" s="2"/>
      <c r="D191" s="801" t="s">
        <v>554</v>
      </c>
      <c r="E191" s="801"/>
      <c r="F191" s="373"/>
      <c r="G191" s="373">
        <f t="shared" si="146"/>
        <v>0</v>
      </c>
      <c r="H191" s="373">
        <f t="shared" si="147"/>
        <v>0</v>
      </c>
      <c r="I191" s="373">
        <f t="shared" si="148"/>
        <v>0</v>
      </c>
      <c r="J191" s="527">
        <f t="shared" si="149"/>
        <v>0</v>
      </c>
      <c r="K191" s="527">
        <f t="shared" si="149"/>
        <v>0</v>
      </c>
      <c r="L191" s="437">
        <f t="shared" si="149"/>
        <v>0</v>
      </c>
      <c r="M191" s="73"/>
      <c r="N191" s="1"/>
      <c r="O191" s="1"/>
      <c r="P191" s="1"/>
      <c r="Q191" s="79"/>
      <c r="R191" s="79"/>
      <c r="S191" s="489">
        <f t="shared" si="111"/>
        <v>0</v>
      </c>
      <c r="T191" s="414"/>
      <c r="U191" s="1"/>
      <c r="V191" s="79"/>
      <c r="W191" s="79"/>
      <c r="X191" s="79"/>
      <c r="Y191" s="44"/>
      <c r="AA191" s="168"/>
    </row>
    <row r="192" spans="1:27" ht="15.75" hidden="1" thickBot="1" x14ac:dyDescent="0.3">
      <c r="B192" s="54"/>
      <c r="C192" s="2"/>
      <c r="D192" s="801" t="s">
        <v>553</v>
      </c>
      <c r="E192" s="801"/>
      <c r="F192" s="373"/>
      <c r="G192" s="373">
        <f t="shared" si="146"/>
        <v>0</v>
      </c>
      <c r="H192" s="373">
        <f t="shared" si="147"/>
        <v>0</v>
      </c>
      <c r="I192" s="373">
        <f t="shared" si="148"/>
        <v>0</v>
      </c>
      <c r="J192" s="527">
        <f t="shared" si="149"/>
        <v>0</v>
      </c>
      <c r="K192" s="527">
        <f t="shared" si="149"/>
        <v>0</v>
      </c>
      <c r="L192" s="437">
        <f t="shared" si="149"/>
        <v>0</v>
      </c>
      <c r="M192" s="73"/>
      <c r="N192" s="1"/>
      <c r="O192" s="1"/>
      <c r="P192" s="1"/>
      <c r="Q192" s="79"/>
      <c r="R192" s="79"/>
      <c r="S192" s="489">
        <f t="shared" si="111"/>
        <v>0</v>
      </c>
      <c r="T192" s="414"/>
      <c r="U192" s="1"/>
      <c r="V192" s="79"/>
      <c r="W192" s="79"/>
      <c r="X192" s="79"/>
      <c r="Y192" s="44"/>
      <c r="AA192" s="168"/>
    </row>
    <row r="193" spans="1:27" ht="25.5" hidden="1" customHeight="1" x14ac:dyDescent="0.25">
      <c r="B193" s="54"/>
      <c r="C193" s="2"/>
      <c r="D193" s="798" t="s">
        <v>557</v>
      </c>
      <c r="E193" s="798"/>
      <c r="F193" s="376"/>
      <c r="G193" s="376">
        <f t="shared" si="146"/>
        <v>0</v>
      </c>
      <c r="H193" s="376">
        <f t="shared" si="147"/>
        <v>0</v>
      </c>
      <c r="I193" s="376">
        <f t="shared" si="148"/>
        <v>0</v>
      </c>
      <c r="J193" s="530">
        <f t="shared" si="149"/>
        <v>0</v>
      </c>
      <c r="K193" s="530">
        <f t="shared" si="149"/>
        <v>0</v>
      </c>
      <c r="L193" s="440">
        <f t="shared" si="149"/>
        <v>0</v>
      </c>
      <c r="M193" s="73"/>
      <c r="N193" s="1"/>
      <c r="O193" s="1"/>
      <c r="P193" s="1"/>
      <c r="Q193" s="79"/>
      <c r="R193" s="79"/>
      <c r="S193" s="489">
        <f t="shared" si="111"/>
        <v>0</v>
      </c>
      <c r="T193" s="414"/>
      <c r="U193" s="1"/>
      <c r="V193" s="79"/>
      <c r="W193" s="79"/>
      <c r="X193" s="79"/>
      <c r="Y193" s="44"/>
      <c r="AA193" s="168"/>
    </row>
    <row r="194" spans="1:27" ht="15.75" hidden="1" thickBot="1" x14ac:dyDescent="0.3">
      <c r="B194" s="54"/>
      <c r="C194" s="2"/>
      <c r="D194" s="801" t="s">
        <v>819</v>
      </c>
      <c r="E194" s="801"/>
      <c r="F194" s="373"/>
      <c r="G194" s="373">
        <f t="shared" si="146"/>
        <v>0</v>
      </c>
      <c r="H194" s="373">
        <f t="shared" si="147"/>
        <v>0</v>
      </c>
      <c r="I194" s="373">
        <f t="shared" si="148"/>
        <v>0</v>
      </c>
      <c r="J194" s="527">
        <f t="shared" si="149"/>
        <v>0</v>
      </c>
      <c r="K194" s="527">
        <f t="shared" si="149"/>
        <v>0</v>
      </c>
      <c r="L194" s="437">
        <f t="shared" si="149"/>
        <v>0</v>
      </c>
      <c r="M194" s="73"/>
      <c r="N194" s="1"/>
      <c r="O194" s="1"/>
      <c r="P194" s="1"/>
      <c r="Q194" s="79"/>
      <c r="R194" s="79"/>
      <c r="S194" s="489">
        <f t="shared" si="111"/>
        <v>0</v>
      </c>
      <c r="T194" s="414"/>
      <c r="U194" s="1"/>
      <c r="V194" s="79"/>
      <c r="W194" s="79"/>
      <c r="X194" s="79"/>
      <c r="Y194" s="44"/>
      <c r="AA194" s="168"/>
    </row>
    <row r="195" spans="1:27" ht="25.5" hidden="1" customHeight="1" x14ac:dyDescent="0.25">
      <c r="B195" s="54"/>
      <c r="C195" s="2"/>
      <c r="D195" s="798" t="s">
        <v>562</v>
      </c>
      <c r="E195" s="798"/>
      <c r="F195" s="376"/>
      <c r="G195" s="376">
        <f t="shared" si="146"/>
        <v>0</v>
      </c>
      <c r="H195" s="376">
        <f t="shared" si="147"/>
        <v>0</v>
      </c>
      <c r="I195" s="376">
        <f t="shared" si="148"/>
        <v>0</v>
      </c>
      <c r="J195" s="530">
        <f t="shared" si="149"/>
        <v>0</v>
      </c>
      <c r="K195" s="530">
        <f t="shared" si="149"/>
        <v>0</v>
      </c>
      <c r="L195" s="440">
        <f t="shared" si="149"/>
        <v>0</v>
      </c>
      <c r="M195" s="73"/>
      <c r="N195" s="1"/>
      <c r="O195" s="1"/>
      <c r="P195" s="1"/>
      <c r="Q195" s="79"/>
      <c r="R195" s="79"/>
      <c r="S195" s="489">
        <f t="shared" si="111"/>
        <v>0</v>
      </c>
      <c r="T195" s="414"/>
      <c r="U195" s="1"/>
      <c r="V195" s="79"/>
      <c r="W195" s="79"/>
      <c r="X195" s="79"/>
      <c r="Y195" s="44"/>
      <c r="AA195" s="168"/>
    </row>
    <row r="196" spans="1:27" ht="25.5" hidden="1" customHeight="1" x14ac:dyDescent="0.25">
      <c r="B196" s="54"/>
      <c r="C196" s="2"/>
      <c r="D196" s="798" t="s">
        <v>565</v>
      </c>
      <c r="E196" s="798"/>
      <c r="F196" s="376"/>
      <c r="G196" s="376">
        <f t="shared" si="146"/>
        <v>0</v>
      </c>
      <c r="H196" s="376">
        <f t="shared" si="147"/>
        <v>0</v>
      </c>
      <c r="I196" s="376">
        <f t="shared" si="148"/>
        <v>0</v>
      </c>
      <c r="J196" s="530">
        <f t="shared" si="149"/>
        <v>0</v>
      </c>
      <c r="K196" s="530">
        <f t="shared" si="149"/>
        <v>0</v>
      </c>
      <c r="L196" s="440">
        <f t="shared" si="149"/>
        <v>0</v>
      </c>
      <c r="M196" s="73"/>
      <c r="N196" s="1"/>
      <c r="O196" s="1"/>
      <c r="P196" s="1"/>
      <c r="Q196" s="79"/>
      <c r="R196" s="79"/>
      <c r="S196" s="489">
        <f t="shared" si="111"/>
        <v>0</v>
      </c>
      <c r="T196" s="414"/>
      <c r="U196" s="1"/>
      <c r="V196" s="79"/>
      <c r="W196" s="79"/>
      <c r="X196" s="79"/>
      <c r="Y196" s="44"/>
      <c r="AA196" s="168"/>
    </row>
    <row r="197" spans="1:27" s="18" customFormat="1" ht="25.5" hidden="1" customHeight="1" x14ac:dyDescent="0.25">
      <c r="A197" s="125" t="s">
        <v>276</v>
      </c>
      <c r="B197" s="90" t="s">
        <v>687</v>
      </c>
      <c r="C197" s="841" t="s">
        <v>607</v>
      </c>
      <c r="D197" s="842"/>
      <c r="E197" s="842"/>
      <c r="F197" s="383">
        <f t="shared" ref="F197:L197" si="150">F198+F199</f>
        <v>0</v>
      </c>
      <c r="G197" s="383">
        <f t="shared" si="150"/>
        <v>0</v>
      </c>
      <c r="H197" s="383">
        <f t="shared" si="150"/>
        <v>0</v>
      </c>
      <c r="I197" s="383">
        <f t="shared" si="150"/>
        <v>0</v>
      </c>
      <c r="J197" s="537">
        <f t="shared" ref="J197" si="151">J198+J199</f>
        <v>0</v>
      </c>
      <c r="K197" s="537">
        <f t="shared" si="150"/>
        <v>0</v>
      </c>
      <c r="L197" s="447">
        <f t="shared" si="150"/>
        <v>0</v>
      </c>
      <c r="M197" s="92">
        <f t="shared" ref="M197:Y197" si="152">M198+M199</f>
        <v>0</v>
      </c>
      <c r="N197" s="93">
        <f t="shared" si="152"/>
        <v>0</v>
      </c>
      <c r="O197" s="93">
        <f t="shared" si="152"/>
        <v>0</v>
      </c>
      <c r="P197" s="93">
        <f t="shared" si="152"/>
        <v>0</v>
      </c>
      <c r="Q197" s="96">
        <f t="shared" si="152"/>
        <v>0</v>
      </c>
      <c r="R197" s="96">
        <f t="shared" si="152"/>
        <v>0</v>
      </c>
      <c r="S197" s="487">
        <f t="shared" si="111"/>
        <v>0</v>
      </c>
      <c r="T197" s="412">
        <f t="shared" si="152"/>
        <v>0</v>
      </c>
      <c r="U197" s="93">
        <f t="shared" si="152"/>
        <v>0</v>
      </c>
      <c r="V197" s="96">
        <f t="shared" si="152"/>
        <v>0</v>
      </c>
      <c r="W197" s="96">
        <f t="shared" si="152"/>
        <v>0</v>
      </c>
      <c r="X197" s="96">
        <f t="shared" si="152"/>
        <v>0</v>
      </c>
      <c r="Y197" s="97">
        <f t="shared" si="152"/>
        <v>0</v>
      </c>
      <c r="AA197" s="168"/>
    </row>
    <row r="198" spans="1:27" ht="25.5" hidden="1" customHeight="1" x14ac:dyDescent="0.25">
      <c r="B198" s="54"/>
      <c r="C198" s="2"/>
      <c r="D198" s="798" t="s">
        <v>568</v>
      </c>
      <c r="E198" s="798"/>
      <c r="F198" s="376"/>
      <c r="G198" s="376">
        <f>SUM(K198:W198)</f>
        <v>0</v>
      </c>
      <c r="H198" s="376">
        <f>SUM(K198:W198)</f>
        <v>0</v>
      </c>
      <c r="I198" s="376">
        <f>SUM(K198:W198)</f>
        <v>0</v>
      </c>
      <c r="J198" s="530">
        <f t="shared" ref="J198:L199" si="153">SUM(K198:W198)</f>
        <v>0</v>
      </c>
      <c r="K198" s="530">
        <f t="shared" si="153"/>
        <v>0</v>
      </c>
      <c r="L198" s="440">
        <f t="shared" si="153"/>
        <v>0</v>
      </c>
      <c r="M198" s="73"/>
      <c r="N198" s="1"/>
      <c r="O198" s="1"/>
      <c r="P198" s="1"/>
      <c r="Q198" s="79"/>
      <c r="R198" s="79"/>
      <c r="S198" s="489">
        <f t="shared" si="111"/>
        <v>0</v>
      </c>
      <c r="T198" s="414"/>
      <c r="U198" s="1"/>
      <c r="V198" s="79"/>
      <c r="W198" s="79"/>
      <c r="X198" s="79"/>
      <c r="Y198" s="44"/>
      <c r="AA198" s="168"/>
    </row>
    <row r="199" spans="1:27" ht="25.5" hidden="1" customHeight="1" x14ac:dyDescent="0.25">
      <c r="B199" s="54"/>
      <c r="C199" s="2"/>
      <c r="D199" s="798" t="s">
        <v>569</v>
      </c>
      <c r="E199" s="798"/>
      <c r="F199" s="376"/>
      <c r="G199" s="376">
        <f>SUM(K199:W199)</f>
        <v>0</v>
      </c>
      <c r="H199" s="376">
        <f>SUM(K199:W199)</f>
        <v>0</v>
      </c>
      <c r="I199" s="376">
        <f>SUM(K199:W199)</f>
        <v>0</v>
      </c>
      <c r="J199" s="530">
        <f t="shared" si="153"/>
        <v>0</v>
      </c>
      <c r="K199" s="530">
        <f t="shared" si="153"/>
        <v>0</v>
      </c>
      <c r="L199" s="440">
        <f t="shared" si="153"/>
        <v>0</v>
      </c>
      <c r="M199" s="73"/>
      <c r="N199" s="1"/>
      <c r="O199" s="1"/>
      <c r="P199" s="1"/>
      <c r="Q199" s="79"/>
      <c r="R199" s="79"/>
      <c r="S199" s="489">
        <f t="shared" si="111"/>
        <v>0</v>
      </c>
      <c r="T199" s="414"/>
      <c r="U199" s="1"/>
      <c r="V199" s="79"/>
      <c r="W199" s="79"/>
      <c r="X199" s="79"/>
      <c r="Y199" s="44"/>
      <c r="AA199" s="168"/>
    </row>
    <row r="200" spans="1:27" s="18" customFormat="1" ht="15" hidden="1" customHeight="1" x14ac:dyDescent="0.25">
      <c r="A200" s="125" t="s">
        <v>277</v>
      </c>
      <c r="B200" s="90" t="s">
        <v>688</v>
      </c>
      <c r="C200" s="841" t="s">
        <v>820</v>
      </c>
      <c r="D200" s="842"/>
      <c r="E200" s="842"/>
      <c r="F200" s="383">
        <f t="shared" ref="F200:L200" si="154">F201+F202+F203+F204+F205+F206+F207+F208+F209+F210+F211</f>
        <v>0</v>
      </c>
      <c r="G200" s="383">
        <f t="shared" si="154"/>
        <v>0</v>
      </c>
      <c r="H200" s="383">
        <f t="shared" si="154"/>
        <v>0</v>
      </c>
      <c r="I200" s="383">
        <f t="shared" si="154"/>
        <v>0</v>
      </c>
      <c r="J200" s="537">
        <f t="shared" ref="J200" si="155">J201+J202+J203+J204+J205+J206+J207+J208+J209+J210+J211</f>
        <v>0</v>
      </c>
      <c r="K200" s="537">
        <f t="shared" si="154"/>
        <v>0</v>
      </c>
      <c r="L200" s="447">
        <f t="shared" si="154"/>
        <v>0</v>
      </c>
      <c r="M200" s="92">
        <f t="shared" ref="M200:Y200" si="156">M201+M202+M203+M204+M205+M206+M207+M208+M209+M210+M211</f>
        <v>0</v>
      </c>
      <c r="N200" s="93">
        <f t="shared" si="156"/>
        <v>0</v>
      </c>
      <c r="O200" s="93">
        <f t="shared" si="156"/>
        <v>0</v>
      </c>
      <c r="P200" s="93">
        <f t="shared" si="156"/>
        <v>0</v>
      </c>
      <c r="Q200" s="96">
        <f t="shared" si="156"/>
        <v>0</v>
      </c>
      <c r="R200" s="96">
        <f t="shared" si="156"/>
        <v>0</v>
      </c>
      <c r="S200" s="487">
        <f t="shared" ref="S200:S255" si="157">SUM(M200:R200)</f>
        <v>0</v>
      </c>
      <c r="T200" s="412">
        <f t="shared" si="156"/>
        <v>0</v>
      </c>
      <c r="U200" s="93">
        <f t="shared" si="156"/>
        <v>0</v>
      </c>
      <c r="V200" s="96">
        <f t="shared" si="156"/>
        <v>0</v>
      </c>
      <c r="W200" s="96">
        <f t="shared" si="156"/>
        <v>0</v>
      </c>
      <c r="X200" s="96">
        <f t="shared" si="156"/>
        <v>0</v>
      </c>
      <c r="Y200" s="97">
        <f t="shared" si="156"/>
        <v>0</v>
      </c>
      <c r="AA200" s="168"/>
    </row>
    <row r="201" spans="1:27" ht="15.75" hidden="1" thickBot="1" x14ac:dyDescent="0.3">
      <c r="B201" s="54"/>
      <c r="C201" s="2"/>
      <c r="D201" s="801" t="s">
        <v>372</v>
      </c>
      <c r="E201" s="801"/>
      <c r="F201" s="373"/>
      <c r="G201" s="373">
        <f t="shared" ref="G201:G213" si="158">SUM(K201:W201)</f>
        <v>0</v>
      </c>
      <c r="H201" s="373">
        <f t="shared" ref="H201:H213" si="159">SUM(K201:W201)</f>
        <v>0</v>
      </c>
      <c r="I201" s="373">
        <f t="shared" ref="I201:I213" si="160">SUM(K201:W201)</f>
        <v>0</v>
      </c>
      <c r="J201" s="527">
        <f t="shared" ref="J201:L213" si="161">SUM(K201:W201)</f>
        <v>0</v>
      </c>
      <c r="K201" s="527">
        <f t="shared" si="161"/>
        <v>0</v>
      </c>
      <c r="L201" s="437">
        <f t="shared" si="161"/>
        <v>0</v>
      </c>
      <c r="M201" s="73"/>
      <c r="N201" s="1"/>
      <c r="O201" s="1"/>
      <c r="P201" s="1"/>
      <c r="Q201" s="79"/>
      <c r="R201" s="79"/>
      <c r="S201" s="489">
        <f t="shared" si="157"/>
        <v>0</v>
      </c>
      <c r="T201" s="414"/>
      <c r="U201" s="1"/>
      <c r="V201" s="79"/>
      <c r="W201" s="79"/>
      <c r="X201" s="79"/>
      <c r="Y201" s="44"/>
      <c r="AA201" s="168"/>
    </row>
    <row r="202" spans="1:27" ht="15.75" hidden="1" thickBot="1" x14ac:dyDescent="0.3">
      <c r="B202" s="54"/>
      <c r="C202" s="2"/>
      <c r="D202" s="801" t="s">
        <v>821</v>
      </c>
      <c r="E202" s="801"/>
      <c r="F202" s="373"/>
      <c r="G202" s="373">
        <f t="shared" si="158"/>
        <v>0</v>
      </c>
      <c r="H202" s="373">
        <f t="shared" si="159"/>
        <v>0</v>
      </c>
      <c r="I202" s="373">
        <f t="shared" si="160"/>
        <v>0</v>
      </c>
      <c r="J202" s="527">
        <f t="shared" si="161"/>
        <v>0</v>
      </c>
      <c r="K202" s="527">
        <f t="shared" si="161"/>
        <v>0</v>
      </c>
      <c r="L202" s="437">
        <f t="shared" si="161"/>
        <v>0</v>
      </c>
      <c r="M202" s="73"/>
      <c r="N202" s="1"/>
      <c r="O202" s="1"/>
      <c r="P202" s="1"/>
      <c r="Q202" s="79"/>
      <c r="R202" s="79"/>
      <c r="S202" s="489">
        <f t="shared" si="157"/>
        <v>0</v>
      </c>
      <c r="T202" s="414"/>
      <c r="U202" s="1"/>
      <c r="V202" s="79"/>
      <c r="W202" s="79"/>
      <c r="X202" s="79"/>
      <c r="Y202" s="44"/>
      <c r="AA202" s="168"/>
    </row>
    <row r="203" spans="1:27" ht="15.75" hidden="1" thickBot="1" x14ac:dyDescent="0.3">
      <c r="B203" s="54"/>
      <c r="C203" s="2"/>
      <c r="D203" s="801" t="s">
        <v>375</v>
      </c>
      <c r="E203" s="801"/>
      <c r="F203" s="373"/>
      <c r="G203" s="373">
        <f t="shared" si="158"/>
        <v>0</v>
      </c>
      <c r="H203" s="373">
        <f t="shared" si="159"/>
        <v>0</v>
      </c>
      <c r="I203" s="373">
        <f t="shared" si="160"/>
        <v>0</v>
      </c>
      <c r="J203" s="527">
        <f t="shared" si="161"/>
        <v>0</v>
      </c>
      <c r="K203" s="527">
        <f t="shared" si="161"/>
        <v>0</v>
      </c>
      <c r="L203" s="437">
        <f t="shared" si="161"/>
        <v>0</v>
      </c>
      <c r="M203" s="73"/>
      <c r="N203" s="1"/>
      <c r="O203" s="1"/>
      <c r="P203" s="1"/>
      <c r="Q203" s="79"/>
      <c r="R203" s="79"/>
      <c r="S203" s="489">
        <f t="shared" si="157"/>
        <v>0</v>
      </c>
      <c r="T203" s="414"/>
      <c r="U203" s="1"/>
      <c r="V203" s="79"/>
      <c r="W203" s="79"/>
      <c r="X203" s="79"/>
      <c r="Y203" s="44"/>
      <c r="AA203" s="168"/>
    </row>
    <row r="204" spans="1:27" ht="15.75" hidden="1" thickBot="1" x14ac:dyDescent="0.3">
      <c r="B204" s="54"/>
      <c r="C204" s="2"/>
      <c r="D204" s="801" t="s">
        <v>373</v>
      </c>
      <c r="E204" s="801"/>
      <c r="F204" s="373"/>
      <c r="G204" s="373">
        <f t="shared" si="158"/>
        <v>0</v>
      </c>
      <c r="H204" s="373">
        <f t="shared" si="159"/>
        <v>0</v>
      </c>
      <c r="I204" s="373">
        <f t="shared" si="160"/>
        <v>0</v>
      </c>
      <c r="J204" s="527">
        <f t="shared" si="161"/>
        <v>0</v>
      </c>
      <c r="K204" s="527">
        <f t="shared" si="161"/>
        <v>0</v>
      </c>
      <c r="L204" s="437">
        <f t="shared" si="161"/>
        <v>0</v>
      </c>
      <c r="M204" s="73"/>
      <c r="N204" s="1"/>
      <c r="O204" s="1"/>
      <c r="P204" s="1"/>
      <c r="Q204" s="79"/>
      <c r="R204" s="79"/>
      <c r="S204" s="489">
        <f t="shared" si="157"/>
        <v>0</v>
      </c>
      <c r="T204" s="414"/>
      <c r="U204" s="1"/>
      <c r="V204" s="79"/>
      <c r="W204" s="79"/>
      <c r="X204" s="79"/>
      <c r="Y204" s="44"/>
      <c r="AA204" s="168"/>
    </row>
    <row r="205" spans="1:27" ht="15.75" hidden="1" thickBot="1" x14ac:dyDescent="0.3">
      <c r="B205" s="54"/>
      <c r="C205" s="2"/>
      <c r="D205" s="801" t="s">
        <v>822</v>
      </c>
      <c r="E205" s="801"/>
      <c r="F205" s="373"/>
      <c r="G205" s="373">
        <f t="shared" si="158"/>
        <v>0</v>
      </c>
      <c r="H205" s="373">
        <f t="shared" si="159"/>
        <v>0</v>
      </c>
      <c r="I205" s="373">
        <f t="shared" si="160"/>
        <v>0</v>
      </c>
      <c r="J205" s="527">
        <f t="shared" si="161"/>
        <v>0</v>
      </c>
      <c r="K205" s="527">
        <f t="shared" si="161"/>
        <v>0</v>
      </c>
      <c r="L205" s="437">
        <f t="shared" si="161"/>
        <v>0</v>
      </c>
      <c r="M205" s="73"/>
      <c r="N205" s="1"/>
      <c r="O205" s="1"/>
      <c r="P205" s="1"/>
      <c r="Q205" s="79"/>
      <c r="R205" s="79"/>
      <c r="S205" s="489">
        <f t="shared" si="157"/>
        <v>0</v>
      </c>
      <c r="T205" s="414"/>
      <c r="U205" s="1"/>
      <c r="V205" s="79"/>
      <c r="W205" s="79"/>
      <c r="X205" s="79"/>
      <c r="Y205" s="44"/>
      <c r="AA205" s="168"/>
    </row>
    <row r="206" spans="1:27" ht="25.5" hidden="1" customHeight="1" x14ac:dyDescent="0.25">
      <c r="B206" s="54"/>
      <c r="C206" s="2"/>
      <c r="D206" s="798" t="s">
        <v>537</v>
      </c>
      <c r="E206" s="798"/>
      <c r="F206" s="376"/>
      <c r="G206" s="376">
        <f t="shared" si="158"/>
        <v>0</v>
      </c>
      <c r="H206" s="376">
        <f t="shared" si="159"/>
        <v>0</v>
      </c>
      <c r="I206" s="376">
        <f t="shared" si="160"/>
        <v>0</v>
      </c>
      <c r="J206" s="530">
        <f t="shared" si="161"/>
        <v>0</v>
      </c>
      <c r="K206" s="530">
        <f t="shared" si="161"/>
        <v>0</v>
      </c>
      <c r="L206" s="440">
        <f t="shared" si="161"/>
        <v>0</v>
      </c>
      <c r="M206" s="73"/>
      <c r="N206" s="1"/>
      <c r="O206" s="1"/>
      <c r="P206" s="1"/>
      <c r="Q206" s="79"/>
      <c r="R206" s="79"/>
      <c r="S206" s="489">
        <f t="shared" si="157"/>
        <v>0</v>
      </c>
      <c r="T206" s="414"/>
      <c r="U206" s="1"/>
      <c r="V206" s="79"/>
      <c r="W206" s="79"/>
      <c r="X206" s="79"/>
      <c r="Y206" s="44"/>
      <c r="AA206" s="168"/>
    </row>
    <row r="207" spans="1:27" ht="25.5" hidden="1" customHeight="1" x14ac:dyDescent="0.25">
      <c r="B207" s="54"/>
      <c r="C207" s="2"/>
      <c r="D207" s="798" t="s">
        <v>540</v>
      </c>
      <c r="E207" s="798"/>
      <c r="F207" s="376"/>
      <c r="G207" s="376">
        <f t="shared" si="158"/>
        <v>0</v>
      </c>
      <c r="H207" s="376">
        <f t="shared" si="159"/>
        <v>0</v>
      </c>
      <c r="I207" s="376">
        <f t="shared" si="160"/>
        <v>0</v>
      </c>
      <c r="J207" s="530">
        <f t="shared" si="161"/>
        <v>0</v>
      </c>
      <c r="K207" s="530">
        <f t="shared" si="161"/>
        <v>0</v>
      </c>
      <c r="L207" s="440">
        <f t="shared" si="161"/>
        <v>0</v>
      </c>
      <c r="M207" s="73"/>
      <c r="N207" s="1"/>
      <c r="O207" s="1"/>
      <c r="P207" s="1"/>
      <c r="Q207" s="79"/>
      <c r="R207" s="79"/>
      <c r="S207" s="489">
        <f t="shared" si="157"/>
        <v>0</v>
      </c>
      <c r="T207" s="414"/>
      <c r="U207" s="1"/>
      <c r="V207" s="79"/>
      <c r="W207" s="79"/>
      <c r="X207" s="79"/>
      <c r="Y207" s="44"/>
      <c r="AA207" s="168"/>
    </row>
    <row r="208" spans="1:27" ht="15.75" hidden="1" thickBot="1" x14ac:dyDescent="0.3">
      <c r="B208" s="54"/>
      <c r="C208" s="2"/>
      <c r="D208" s="801" t="s">
        <v>823</v>
      </c>
      <c r="E208" s="801"/>
      <c r="F208" s="373"/>
      <c r="G208" s="373">
        <f t="shared" si="158"/>
        <v>0</v>
      </c>
      <c r="H208" s="373">
        <f t="shared" si="159"/>
        <v>0</v>
      </c>
      <c r="I208" s="373">
        <f t="shared" si="160"/>
        <v>0</v>
      </c>
      <c r="J208" s="527">
        <f t="shared" si="161"/>
        <v>0</v>
      </c>
      <c r="K208" s="527">
        <f t="shared" si="161"/>
        <v>0</v>
      </c>
      <c r="L208" s="437">
        <f t="shared" si="161"/>
        <v>0</v>
      </c>
      <c r="M208" s="73"/>
      <c r="N208" s="1"/>
      <c r="O208" s="1"/>
      <c r="P208" s="1"/>
      <c r="Q208" s="79"/>
      <c r="R208" s="79"/>
      <c r="S208" s="489">
        <f t="shared" si="157"/>
        <v>0</v>
      </c>
      <c r="T208" s="414"/>
      <c r="U208" s="1"/>
      <c r="V208" s="79"/>
      <c r="W208" s="79"/>
      <c r="X208" s="79"/>
      <c r="Y208" s="44"/>
      <c r="AA208" s="168"/>
    </row>
    <row r="209" spans="1:27" ht="15.75" hidden="1" thickBot="1" x14ac:dyDescent="0.3">
      <c r="B209" s="54"/>
      <c r="C209" s="2"/>
      <c r="D209" s="801" t="s">
        <v>374</v>
      </c>
      <c r="E209" s="801"/>
      <c r="F209" s="373"/>
      <c r="G209" s="373">
        <f t="shared" si="158"/>
        <v>0</v>
      </c>
      <c r="H209" s="373">
        <f t="shared" si="159"/>
        <v>0</v>
      </c>
      <c r="I209" s="373">
        <f t="shared" si="160"/>
        <v>0</v>
      </c>
      <c r="J209" s="527">
        <f t="shared" si="161"/>
        <v>0</v>
      </c>
      <c r="K209" s="527">
        <f t="shared" si="161"/>
        <v>0</v>
      </c>
      <c r="L209" s="437">
        <f t="shared" si="161"/>
        <v>0</v>
      </c>
      <c r="M209" s="73"/>
      <c r="N209" s="1"/>
      <c r="O209" s="1"/>
      <c r="P209" s="1"/>
      <c r="Q209" s="79"/>
      <c r="R209" s="79"/>
      <c r="S209" s="489">
        <f t="shared" si="157"/>
        <v>0</v>
      </c>
      <c r="T209" s="414"/>
      <c r="U209" s="1"/>
      <c r="V209" s="79"/>
      <c r="W209" s="79"/>
      <c r="X209" s="79"/>
      <c r="Y209" s="44"/>
      <c r="AA209" s="168"/>
    </row>
    <row r="210" spans="1:27" ht="15.75" hidden="1" thickBot="1" x14ac:dyDescent="0.3">
      <c r="B210" s="54"/>
      <c r="C210" s="2"/>
      <c r="D210" s="801" t="s">
        <v>824</v>
      </c>
      <c r="E210" s="801"/>
      <c r="F210" s="373"/>
      <c r="G210" s="373">
        <f t="shared" si="158"/>
        <v>0</v>
      </c>
      <c r="H210" s="373">
        <f t="shared" si="159"/>
        <v>0</v>
      </c>
      <c r="I210" s="373">
        <f t="shared" si="160"/>
        <v>0</v>
      </c>
      <c r="J210" s="527">
        <f t="shared" si="161"/>
        <v>0</v>
      </c>
      <c r="K210" s="527">
        <f t="shared" si="161"/>
        <v>0</v>
      </c>
      <c r="L210" s="437">
        <f t="shared" si="161"/>
        <v>0</v>
      </c>
      <c r="M210" s="73"/>
      <c r="N210" s="1"/>
      <c r="O210" s="1"/>
      <c r="P210" s="1"/>
      <c r="Q210" s="79"/>
      <c r="R210" s="79"/>
      <c r="S210" s="489">
        <f t="shared" si="157"/>
        <v>0</v>
      </c>
      <c r="T210" s="414"/>
      <c r="U210" s="1"/>
      <c r="V210" s="79"/>
      <c r="W210" s="79"/>
      <c r="X210" s="79"/>
      <c r="Y210" s="44"/>
      <c r="AA210" s="168"/>
    </row>
    <row r="211" spans="1:27" ht="15.75" hidden="1" thickBot="1" x14ac:dyDescent="0.3">
      <c r="B211" s="54"/>
      <c r="C211" s="2"/>
      <c r="D211" s="801" t="s">
        <v>566</v>
      </c>
      <c r="E211" s="801"/>
      <c r="F211" s="373"/>
      <c r="G211" s="373">
        <f t="shared" si="158"/>
        <v>0</v>
      </c>
      <c r="H211" s="373">
        <f t="shared" si="159"/>
        <v>0</v>
      </c>
      <c r="I211" s="373">
        <f t="shared" si="160"/>
        <v>0</v>
      </c>
      <c r="J211" s="527">
        <f t="shared" si="161"/>
        <v>0</v>
      </c>
      <c r="K211" s="527">
        <f t="shared" si="161"/>
        <v>0</v>
      </c>
      <c r="L211" s="437">
        <f t="shared" si="161"/>
        <v>0</v>
      </c>
      <c r="M211" s="73"/>
      <c r="N211" s="1"/>
      <c r="O211" s="1"/>
      <c r="P211" s="1"/>
      <c r="Q211" s="79"/>
      <c r="R211" s="79"/>
      <c r="S211" s="489">
        <f t="shared" si="157"/>
        <v>0</v>
      </c>
      <c r="T211" s="414"/>
      <c r="U211" s="1"/>
      <c r="V211" s="79"/>
      <c r="W211" s="79"/>
      <c r="X211" s="79"/>
      <c r="Y211" s="44"/>
      <c r="AA211" s="168"/>
    </row>
    <row r="212" spans="1:27" s="18" customFormat="1" ht="15.75" hidden="1" thickBot="1" x14ac:dyDescent="0.3">
      <c r="A212" s="125" t="s">
        <v>278</v>
      </c>
      <c r="B212" s="90" t="s">
        <v>689</v>
      </c>
      <c r="C212" s="803" t="s">
        <v>279</v>
      </c>
      <c r="D212" s="804"/>
      <c r="E212" s="804"/>
      <c r="F212" s="366"/>
      <c r="G212" s="366">
        <f t="shared" si="158"/>
        <v>0</v>
      </c>
      <c r="H212" s="366">
        <f t="shared" si="159"/>
        <v>0</v>
      </c>
      <c r="I212" s="366">
        <f t="shared" si="160"/>
        <v>0</v>
      </c>
      <c r="J212" s="520">
        <f t="shared" si="161"/>
        <v>0</v>
      </c>
      <c r="K212" s="520">
        <f t="shared" si="161"/>
        <v>0</v>
      </c>
      <c r="L212" s="428">
        <f t="shared" si="161"/>
        <v>0</v>
      </c>
      <c r="M212" s="92"/>
      <c r="N212" s="93"/>
      <c r="O212" s="93"/>
      <c r="P212" s="93"/>
      <c r="Q212" s="96"/>
      <c r="R212" s="96"/>
      <c r="S212" s="487">
        <f t="shared" si="157"/>
        <v>0</v>
      </c>
      <c r="T212" s="412"/>
      <c r="U212" s="93"/>
      <c r="V212" s="96"/>
      <c r="W212" s="96"/>
      <c r="X212" s="96"/>
      <c r="Y212" s="97"/>
      <c r="AA212" s="168"/>
    </row>
    <row r="213" spans="1:27" s="18" customFormat="1" ht="15.75" hidden="1" thickBot="1" x14ac:dyDescent="0.3">
      <c r="A213" s="125" t="s">
        <v>280</v>
      </c>
      <c r="B213" s="90" t="s">
        <v>690</v>
      </c>
      <c r="C213" s="803" t="s">
        <v>281</v>
      </c>
      <c r="D213" s="804"/>
      <c r="E213" s="804"/>
      <c r="F213" s="366"/>
      <c r="G213" s="366">
        <f t="shared" si="158"/>
        <v>0</v>
      </c>
      <c r="H213" s="366">
        <f t="shared" si="159"/>
        <v>0</v>
      </c>
      <c r="I213" s="366">
        <f t="shared" si="160"/>
        <v>0</v>
      </c>
      <c r="J213" s="520">
        <f t="shared" si="161"/>
        <v>0</v>
      </c>
      <c r="K213" s="520">
        <f t="shared" si="161"/>
        <v>0</v>
      </c>
      <c r="L213" s="428">
        <f t="shared" si="161"/>
        <v>0</v>
      </c>
      <c r="M213" s="92"/>
      <c r="N213" s="93"/>
      <c r="O213" s="93"/>
      <c r="P213" s="93"/>
      <c r="Q213" s="96"/>
      <c r="R213" s="96"/>
      <c r="S213" s="487">
        <f t="shared" si="157"/>
        <v>0</v>
      </c>
      <c r="T213" s="412"/>
      <c r="U213" s="93"/>
      <c r="V213" s="96"/>
      <c r="W213" s="96"/>
      <c r="X213" s="96"/>
      <c r="Y213" s="97"/>
      <c r="AA213" s="168"/>
    </row>
    <row r="214" spans="1:27" s="18" customFormat="1" ht="15.75" hidden="1" thickBot="1" x14ac:dyDescent="0.3">
      <c r="A214" s="125" t="s">
        <v>282</v>
      </c>
      <c r="B214" s="90" t="s">
        <v>691</v>
      </c>
      <c r="C214" s="803" t="s">
        <v>283</v>
      </c>
      <c r="D214" s="804"/>
      <c r="E214" s="804"/>
      <c r="F214" s="366">
        <f t="shared" ref="F214:L214" si="162">F215+F216+F217+F218+F219+F220+F221+F222+F223+F224</f>
        <v>0</v>
      </c>
      <c r="G214" s="366">
        <f t="shared" si="162"/>
        <v>0</v>
      </c>
      <c r="H214" s="366">
        <f t="shared" si="162"/>
        <v>0</v>
      </c>
      <c r="I214" s="366">
        <f t="shared" si="162"/>
        <v>0</v>
      </c>
      <c r="J214" s="520">
        <f t="shared" ref="J214" si="163">J215+J216+J217+J218+J219+J220+J221+J222+J223+J224</f>
        <v>0</v>
      </c>
      <c r="K214" s="520">
        <f t="shared" si="162"/>
        <v>0</v>
      </c>
      <c r="L214" s="428">
        <f t="shared" si="162"/>
        <v>0</v>
      </c>
      <c r="M214" s="92">
        <f t="shared" ref="M214:Y214" si="164">M215+M216+M217+M218+M219+M220+M221+M222+M223+M224</f>
        <v>0</v>
      </c>
      <c r="N214" s="93">
        <f t="shared" si="164"/>
        <v>0</v>
      </c>
      <c r="O214" s="93">
        <f t="shared" si="164"/>
        <v>0</v>
      </c>
      <c r="P214" s="93">
        <f t="shared" si="164"/>
        <v>0</v>
      </c>
      <c r="Q214" s="96">
        <f t="shared" si="164"/>
        <v>0</v>
      </c>
      <c r="R214" s="96">
        <f t="shared" si="164"/>
        <v>0</v>
      </c>
      <c r="S214" s="487">
        <f t="shared" si="157"/>
        <v>0</v>
      </c>
      <c r="T214" s="412">
        <f t="shared" si="164"/>
        <v>0</v>
      </c>
      <c r="U214" s="93">
        <f t="shared" si="164"/>
        <v>0</v>
      </c>
      <c r="V214" s="96">
        <f t="shared" si="164"/>
        <v>0</v>
      </c>
      <c r="W214" s="96">
        <f t="shared" si="164"/>
        <v>0</v>
      </c>
      <c r="X214" s="96">
        <f t="shared" si="164"/>
        <v>0</v>
      </c>
      <c r="Y214" s="97">
        <f t="shared" si="164"/>
        <v>0</v>
      </c>
      <c r="AA214" s="168"/>
    </row>
    <row r="215" spans="1:27" ht="15.75" hidden="1" thickBot="1" x14ac:dyDescent="0.3">
      <c r="B215" s="54"/>
      <c r="C215" s="2"/>
      <c r="D215" s="801" t="s">
        <v>376</v>
      </c>
      <c r="E215" s="801"/>
      <c r="F215" s="373"/>
      <c r="G215" s="373">
        <f t="shared" ref="G215:G224" si="165">SUM(K215:W215)</f>
        <v>0</v>
      </c>
      <c r="H215" s="373">
        <f t="shared" ref="H215:H224" si="166">SUM(K215:W215)</f>
        <v>0</v>
      </c>
      <c r="I215" s="373">
        <f t="shared" ref="I215:I224" si="167">SUM(K215:W215)</f>
        <v>0</v>
      </c>
      <c r="J215" s="527">
        <f t="shared" ref="J215:L224" si="168">SUM(K215:W215)</f>
        <v>0</v>
      </c>
      <c r="K215" s="527">
        <f t="shared" si="168"/>
        <v>0</v>
      </c>
      <c r="L215" s="437">
        <f t="shared" si="168"/>
        <v>0</v>
      </c>
      <c r="M215" s="73"/>
      <c r="N215" s="1"/>
      <c r="O215" s="1"/>
      <c r="P215" s="1"/>
      <c r="Q215" s="79"/>
      <c r="R215" s="79"/>
      <c r="S215" s="489">
        <f t="shared" si="157"/>
        <v>0</v>
      </c>
      <c r="T215" s="414"/>
      <c r="U215" s="1"/>
      <c r="V215" s="79"/>
      <c r="W215" s="79"/>
      <c r="X215" s="79"/>
      <c r="Y215" s="44"/>
      <c r="AA215" s="168"/>
    </row>
    <row r="216" spans="1:27" ht="15.75" hidden="1" thickBot="1" x14ac:dyDescent="0.3">
      <c r="B216" s="54"/>
      <c r="C216" s="2"/>
      <c r="D216" s="801" t="s">
        <v>377</v>
      </c>
      <c r="E216" s="801"/>
      <c r="F216" s="373"/>
      <c r="G216" s="373">
        <f t="shared" si="165"/>
        <v>0</v>
      </c>
      <c r="H216" s="373">
        <f t="shared" si="166"/>
        <v>0</v>
      </c>
      <c r="I216" s="373">
        <f t="shared" si="167"/>
        <v>0</v>
      </c>
      <c r="J216" s="527">
        <f t="shared" si="168"/>
        <v>0</v>
      </c>
      <c r="K216" s="527">
        <f t="shared" si="168"/>
        <v>0</v>
      </c>
      <c r="L216" s="437">
        <f t="shared" si="168"/>
        <v>0</v>
      </c>
      <c r="M216" s="73"/>
      <c r="N216" s="1"/>
      <c r="O216" s="1"/>
      <c r="P216" s="1"/>
      <c r="Q216" s="79"/>
      <c r="R216" s="79"/>
      <c r="S216" s="489">
        <f t="shared" si="157"/>
        <v>0</v>
      </c>
      <c r="T216" s="414"/>
      <c r="U216" s="1"/>
      <c r="V216" s="79"/>
      <c r="W216" s="79"/>
      <c r="X216" s="79"/>
      <c r="Y216" s="44"/>
      <c r="AA216" s="168"/>
    </row>
    <row r="217" spans="1:27" ht="15.75" hidden="1" thickBot="1" x14ac:dyDescent="0.3">
      <c r="B217" s="54"/>
      <c r="C217" s="2"/>
      <c r="D217" s="801" t="s">
        <v>378</v>
      </c>
      <c r="E217" s="801"/>
      <c r="F217" s="373"/>
      <c r="G217" s="373">
        <f t="shared" si="165"/>
        <v>0</v>
      </c>
      <c r="H217" s="373">
        <f t="shared" si="166"/>
        <v>0</v>
      </c>
      <c r="I217" s="373">
        <f t="shared" si="167"/>
        <v>0</v>
      </c>
      <c r="J217" s="527">
        <f t="shared" si="168"/>
        <v>0</v>
      </c>
      <c r="K217" s="527">
        <f t="shared" si="168"/>
        <v>0</v>
      </c>
      <c r="L217" s="437">
        <f t="shared" si="168"/>
        <v>0</v>
      </c>
      <c r="M217" s="73"/>
      <c r="N217" s="1"/>
      <c r="O217" s="1"/>
      <c r="P217" s="1"/>
      <c r="Q217" s="79"/>
      <c r="R217" s="79"/>
      <c r="S217" s="489">
        <f t="shared" si="157"/>
        <v>0</v>
      </c>
      <c r="T217" s="414"/>
      <c r="U217" s="1"/>
      <c r="V217" s="79"/>
      <c r="W217" s="79"/>
      <c r="X217" s="79"/>
      <c r="Y217" s="44"/>
      <c r="AA217" s="168"/>
    </row>
    <row r="218" spans="1:27" ht="15.75" hidden="1" thickBot="1" x14ac:dyDescent="0.3">
      <c r="B218" s="54"/>
      <c r="C218" s="2"/>
      <c r="D218" s="801" t="s">
        <v>379</v>
      </c>
      <c r="E218" s="801"/>
      <c r="F218" s="373"/>
      <c r="G218" s="373">
        <f t="shared" si="165"/>
        <v>0</v>
      </c>
      <c r="H218" s="373">
        <f t="shared" si="166"/>
        <v>0</v>
      </c>
      <c r="I218" s="373">
        <f t="shared" si="167"/>
        <v>0</v>
      </c>
      <c r="J218" s="527">
        <f t="shared" si="168"/>
        <v>0</v>
      </c>
      <c r="K218" s="527">
        <f t="shared" si="168"/>
        <v>0</v>
      </c>
      <c r="L218" s="437">
        <f t="shared" si="168"/>
        <v>0</v>
      </c>
      <c r="M218" s="73"/>
      <c r="N218" s="1"/>
      <c r="O218" s="1"/>
      <c r="P218" s="1"/>
      <c r="Q218" s="79"/>
      <c r="R218" s="79"/>
      <c r="S218" s="489">
        <f t="shared" si="157"/>
        <v>0</v>
      </c>
      <c r="T218" s="414"/>
      <c r="U218" s="1"/>
      <c r="V218" s="79"/>
      <c r="W218" s="79"/>
      <c r="X218" s="79"/>
      <c r="Y218" s="44"/>
      <c r="AA218" s="168"/>
    </row>
    <row r="219" spans="1:27" ht="15.75" hidden="1" thickBot="1" x14ac:dyDescent="0.3">
      <c r="B219" s="54"/>
      <c r="C219" s="2"/>
      <c r="D219" s="801" t="s">
        <v>380</v>
      </c>
      <c r="E219" s="801"/>
      <c r="F219" s="373"/>
      <c r="G219" s="373">
        <f t="shared" si="165"/>
        <v>0</v>
      </c>
      <c r="H219" s="373">
        <f t="shared" si="166"/>
        <v>0</v>
      </c>
      <c r="I219" s="373">
        <f t="shared" si="167"/>
        <v>0</v>
      </c>
      <c r="J219" s="527">
        <f t="shared" si="168"/>
        <v>0</v>
      </c>
      <c r="K219" s="527">
        <f t="shared" si="168"/>
        <v>0</v>
      </c>
      <c r="L219" s="437">
        <f t="shared" si="168"/>
        <v>0</v>
      </c>
      <c r="M219" s="73"/>
      <c r="N219" s="1"/>
      <c r="O219" s="1"/>
      <c r="P219" s="1"/>
      <c r="Q219" s="79"/>
      <c r="R219" s="79"/>
      <c r="S219" s="489">
        <f t="shared" si="157"/>
        <v>0</v>
      </c>
      <c r="T219" s="414"/>
      <c r="U219" s="1"/>
      <c r="V219" s="79"/>
      <c r="W219" s="79"/>
      <c r="X219" s="79"/>
      <c r="Y219" s="44"/>
      <c r="AA219" s="168"/>
    </row>
    <row r="220" spans="1:27" ht="25.5" hidden="1" customHeight="1" x14ac:dyDescent="0.25">
      <c r="B220" s="54"/>
      <c r="C220" s="2"/>
      <c r="D220" s="798" t="s">
        <v>538</v>
      </c>
      <c r="E220" s="798"/>
      <c r="F220" s="376"/>
      <c r="G220" s="376">
        <f t="shared" si="165"/>
        <v>0</v>
      </c>
      <c r="H220" s="376">
        <f t="shared" si="166"/>
        <v>0</v>
      </c>
      <c r="I220" s="376">
        <f t="shared" si="167"/>
        <v>0</v>
      </c>
      <c r="J220" s="530">
        <f t="shared" si="168"/>
        <v>0</v>
      </c>
      <c r="K220" s="530">
        <f t="shared" si="168"/>
        <v>0</v>
      </c>
      <c r="L220" s="440">
        <f t="shared" si="168"/>
        <v>0</v>
      </c>
      <c r="M220" s="73"/>
      <c r="N220" s="1"/>
      <c r="O220" s="1"/>
      <c r="P220" s="1"/>
      <c r="Q220" s="79"/>
      <c r="R220" s="79"/>
      <c r="S220" s="489">
        <f t="shared" si="157"/>
        <v>0</v>
      </c>
      <c r="T220" s="414"/>
      <c r="U220" s="1"/>
      <c r="V220" s="79"/>
      <c r="W220" s="79"/>
      <c r="X220" s="79"/>
      <c r="Y220" s="44"/>
      <c r="AA220" s="168"/>
    </row>
    <row r="221" spans="1:27" ht="25.5" hidden="1" customHeight="1" x14ac:dyDescent="0.25">
      <c r="B221" s="54"/>
      <c r="C221" s="2"/>
      <c r="D221" s="798" t="s">
        <v>541</v>
      </c>
      <c r="E221" s="798"/>
      <c r="F221" s="376"/>
      <c r="G221" s="376">
        <f t="shared" si="165"/>
        <v>0</v>
      </c>
      <c r="H221" s="376">
        <f t="shared" si="166"/>
        <v>0</v>
      </c>
      <c r="I221" s="376">
        <f t="shared" si="167"/>
        <v>0</v>
      </c>
      <c r="J221" s="530">
        <f t="shared" si="168"/>
        <v>0</v>
      </c>
      <c r="K221" s="530">
        <f t="shared" si="168"/>
        <v>0</v>
      </c>
      <c r="L221" s="440">
        <f t="shared" si="168"/>
        <v>0</v>
      </c>
      <c r="M221" s="73"/>
      <c r="N221" s="1"/>
      <c r="O221" s="1"/>
      <c r="P221" s="1"/>
      <c r="Q221" s="79"/>
      <c r="R221" s="79"/>
      <c r="S221" s="489">
        <f t="shared" si="157"/>
        <v>0</v>
      </c>
      <c r="T221" s="414"/>
      <c r="U221" s="1"/>
      <c r="V221" s="79"/>
      <c r="W221" s="79"/>
      <c r="X221" s="79"/>
      <c r="Y221" s="44"/>
      <c r="AA221" s="168"/>
    </row>
    <row r="222" spans="1:27" ht="15.75" hidden="1" thickBot="1" x14ac:dyDescent="0.3">
      <c r="B222" s="54"/>
      <c r="C222" s="2"/>
      <c r="D222" s="801" t="s">
        <v>381</v>
      </c>
      <c r="E222" s="801"/>
      <c r="F222" s="373"/>
      <c r="G222" s="373">
        <f t="shared" si="165"/>
        <v>0</v>
      </c>
      <c r="H222" s="373">
        <f t="shared" si="166"/>
        <v>0</v>
      </c>
      <c r="I222" s="373">
        <f t="shared" si="167"/>
        <v>0</v>
      </c>
      <c r="J222" s="527">
        <f t="shared" si="168"/>
        <v>0</v>
      </c>
      <c r="K222" s="527">
        <f t="shared" si="168"/>
        <v>0</v>
      </c>
      <c r="L222" s="437">
        <f t="shared" si="168"/>
        <v>0</v>
      </c>
      <c r="M222" s="73"/>
      <c r="N222" s="1"/>
      <c r="O222" s="1"/>
      <c r="P222" s="1"/>
      <c r="Q222" s="79"/>
      <c r="R222" s="79"/>
      <c r="S222" s="489">
        <f t="shared" si="157"/>
        <v>0</v>
      </c>
      <c r="T222" s="414"/>
      <c r="U222" s="1"/>
      <c r="V222" s="79"/>
      <c r="W222" s="79"/>
      <c r="X222" s="79"/>
      <c r="Y222" s="44"/>
      <c r="AA222" s="168"/>
    </row>
    <row r="223" spans="1:27" ht="15.75" hidden="1" thickBot="1" x14ac:dyDescent="0.3">
      <c r="B223" s="54"/>
      <c r="C223" s="2"/>
      <c r="D223" s="801" t="s">
        <v>382</v>
      </c>
      <c r="E223" s="801"/>
      <c r="F223" s="373"/>
      <c r="G223" s="373">
        <f t="shared" si="165"/>
        <v>0</v>
      </c>
      <c r="H223" s="373">
        <f t="shared" si="166"/>
        <v>0</v>
      </c>
      <c r="I223" s="373">
        <f t="shared" si="167"/>
        <v>0</v>
      </c>
      <c r="J223" s="527">
        <f t="shared" si="168"/>
        <v>0</v>
      </c>
      <c r="K223" s="527">
        <f t="shared" si="168"/>
        <v>0</v>
      </c>
      <c r="L223" s="437">
        <f t="shared" si="168"/>
        <v>0</v>
      </c>
      <c r="M223" s="73"/>
      <c r="N223" s="1"/>
      <c r="O223" s="1"/>
      <c r="P223" s="1"/>
      <c r="Q223" s="79"/>
      <c r="R223" s="79"/>
      <c r="S223" s="489">
        <f t="shared" si="157"/>
        <v>0</v>
      </c>
      <c r="T223" s="414"/>
      <c r="U223" s="1"/>
      <c r="V223" s="79"/>
      <c r="W223" s="79"/>
      <c r="X223" s="79"/>
      <c r="Y223" s="44"/>
      <c r="AA223" s="168"/>
    </row>
    <row r="224" spans="1:27" ht="15.75" hidden="1" thickBot="1" x14ac:dyDescent="0.3">
      <c r="B224" s="56"/>
      <c r="C224" s="20"/>
      <c r="D224" s="806" t="s">
        <v>567</v>
      </c>
      <c r="E224" s="806"/>
      <c r="F224" s="384"/>
      <c r="G224" s="384">
        <f t="shared" si="165"/>
        <v>0</v>
      </c>
      <c r="H224" s="384">
        <f t="shared" si="166"/>
        <v>0</v>
      </c>
      <c r="I224" s="384">
        <f t="shared" si="167"/>
        <v>0</v>
      </c>
      <c r="J224" s="538">
        <f t="shared" si="168"/>
        <v>0</v>
      </c>
      <c r="K224" s="538">
        <f t="shared" si="168"/>
        <v>0</v>
      </c>
      <c r="L224" s="448">
        <f t="shared" si="168"/>
        <v>0</v>
      </c>
      <c r="M224" s="73"/>
      <c r="N224" s="1"/>
      <c r="O224" s="1"/>
      <c r="P224" s="1"/>
      <c r="Q224" s="79"/>
      <c r="R224" s="79"/>
      <c r="S224" s="489">
        <f t="shared" si="157"/>
        <v>0</v>
      </c>
      <c r="T224" s="414"/>
      <c r="U224" s="1"/>
      <c r="V224" s="79"/>
      <c r="W224" s="79"/>
      <c r="X224" s="79"/>
      <c r="Y224" s="44"/>
      <c r="AA224" s="168"/>
    </row>
    <row r="225" spans="1:27" ht="15.75" thickBot="1" x14ac:dyDescent="0.3">
      <c r="B225" s="98" t="s">
        <v>284</v>
      </c>
      <c r="C225" s="807" t="s">
        <v>285</v>
      </c>
      <c r="D225" s="808"/>
      <c r="E225" s="808"/>
      <c r="F225" s="369">
        <f t="shared" ref="F225:L225" si="169">F226+F247+F253+F254</f>
        <v>0</v>
      </c>
      <c r="G225" s="369">
        <f t="shared" si="169"/>
        <v>0</v>
      </c>
      <c r="H225" s="369">
        <f t="shared" si="169"/>
        <v>0</v>
      </c>
      <c r="I225" s="369">
        <f t="shared" si="169"/>
        <v>0</v>
      </c>
      <c r="J225" s="523">
        <f t="shared" ref="J225" si="170">J226+J247+J253+J254</f>
        <v>0</v>
      </c>
      <c r="K225" s="523">
        <f t="shared" si="169"/>
        <v>0</v>
      </c>
      <c r="L225" s="431">
        <f t="shared" si="169"/>
        <v>0</v>
      </c>
      <c r="M225" s="84">
        <f t="shared" ref="M225:Y225" si="171">M226+M247+M253+M254</f>
        <v>0</v>
      </c>
      <c r="N225" s="85">
        <f t="shared" si="171"/>
        <v>0</v>
      </c>
      <c r="O225" s="85">
        <f t="shared" si="171"/>
        <v>0</v>
      </c>
      <c r="P225" s="85">
        <f t="shared" si="171"/>
        <v>0</v>
      </c>
      <c r="Q225" s="88">
        <f t="shared" si="171"/>
        <v>0</v>
      </c>
      <c r="R225" s="88">
        <f t="shared" si="171"/>
        <v>0</v>
      </c>
      <c r="S225" s="484">
        <f t="shared" si="157"/>
        <v>0</v>
      </c>
      <c r="T225" s="409">
        <f t="shared" si="171"/>
        <v>0</v>
      </c>
      <c r="U225" s="85">
        <f t="shared" si="171"/>
        <v>0</v>
      </c>
      <c r="V225" s="88">
        <f t="shared" si="171"/>
        <v>0</v>
      </c>
      <c r="W225" s="88">
        <f t="shared" si="171"/>
        <v>0</v>
      </c>
      <c r="X225" s="88">
        <f t="shared" si="171"/>
        <v>0</v>
      </c>
      <c r="Y225" s="89">
        <f t="shared" si="171"/>
        <v>0</v>
      </c>
      <c r="AA225" s="168"/>
    </row>
    <row r="226" spans="1:27" ht="15.75" hidden="1" thickBot="1" x14ac:dyDescent="0.3">
      <c r="B226" s="114" t="s">
        <v>692</v>
      </c>
      <c r="C226" s="834" t="s">
        <v>286</v>
      </c>
      <c r="D226" s="835"/>
      <c r="E226" s="835"/>
      <c r="F226" s="364">
        <f t="shared" ref="F226:L226" si="172">F227+F231+F238+F239+F240+F241+F242+F243+F244</f>
        <v>0</v>
      </c>
      <c r="G226" s="364">
        <f t="shared" si="172"/>
        <v>0</v>
      </c>
      <c r="H226" s="364">
        <f t="shared" si="172"/>
        <v>0</v>
      </c>
      <c r="I226" s="364">
        <f t="shared" si="172"/>
        <v>0</v>
      </c>
      <c r="J226" s="518">
        <f t="shared" ref="J226" si="173">J227+J231+J238+J239+J240+J241+J242+J243+J244</f>
        <v>0</v>
      </c>
      <c r="K226" s="518">
        <f t="shared" si="172"/>
        <v>0</v>
      </c>
      <c r="L226" s="426">
        <f t="shared" si="172"/>
        <v>0</v>
      </c>
      <c r="M226" s="116">
        <f t="shared" ref="M226:Y226" si="174">M227+M231+M238+M239+M240+M241+M242+M243+M244</f>
        <v>0</v>
      </c>
      <c r="N226" s="117">
        <f t="shared" si="174"/>
        <v>0</v>
      </c>
      <c r="O226" s="117">
        <f t="shared" si="174"/>
        <v>0</v>
      </c>
      <c r="P226" s="117">
        <f t="shared" si="174"/>
        <v>0</v>
      </c>
      <c r="Q226" s="120">
        <f t="shared" si="174"/>
        <v>0</v>
      </c>
      <c r="R226" s="120">
        <f t="shared" si="174"/>
        <v>0</v>
      </c>
      <c r="S226" s="485">
        <f t="shared" si="157"/>
        <v>0</v>
      </c>
      <c r="T226" s="410">
        <f t="shared" si="174"/>
        <v>0</v>
      </c>
      <c r="U226" s="117">
        <f t="shared" si="174"/>
        <v>0</v>
      </c>
      <c r="V226" s="120">
        <f t="shared" si="174"/>
        <v>0</v>
      </c>
      <c r="W226" s="120">
        <f t="shared" si="174"/>
        <v>0</v>
      </c>
      <c r="X226" s="120">
        <f t="shared" si="174"/>
        <v>0</v>
      </c>
      <c r="Y226" s="121">
        <f t="shared" si="174"/>
        <v>0</v>
      </c>
      <c r="AA226" s="168"/>
    </row>
    <row r="227" spans="1:27" s="18" customFormat="1" ht="15.75" hidden="1" thickBot="1" x14ac:dyDescent="0.3">
      <c r="A227" s="125"/>
      <c r="B227" s="52" t="s">
        <v>693</v>
      </c>
      <c r="C227" s="832" t="s">
        <v>287</v>
      </c>
      <c r="D227" s="833"/>
      <c r="E227" s="833"/>
      <c r="F227" s="367">
        <f t="shared" ref="F227:L227" si="175">F228+F229+F230</f>
        <v>0</v>
      </c>
      <c r="G227" s="367">
        <f t="shared" si="175"/>
        <v>0</v>
      </c>
      <c r="H227" s="367">
        <f t="shared" si="175"/>
        <v>0</v>
      </c>
      <c r="I227" s="367">
        <f t="shared" si="175"/>
        <v>0</v>
      </c>
      <c r="J227" s="521">
        <f t="shared" ref="J227" si="176">J228+J229+J230</f>
        <v>0</v>
      </c>
      <c r="K227" s="521">
        <f t="shared" si="175"/>
        <v>0</v>
      </c>
      <c r="L227" s="429">
        <f t="shared" si="175"/>
        <v>0</v>
      </c>
      <c r="M227" s="75">
        <f t="shared" ref="M227:Y227" si="177">M228+M229+M230</f>
        <v>0</v>
      </c>
      <c r="N227" s="13">
        <f t="shared" si="177"/>
        <v>0</v>
      </c>
      <c r="O227" s="13">
        <f t="shared" si="177"/>
        <v>0</v>
      </c>
      <c r="P227" s="13">
        <f t="shared" si="177"/>
        <v>0</v>
      </c>
      <c r="Q227" s="80">
        <f t="shared" si="177"/>
        <v>0</v>
      </c>
      <c r="R227" s="80">
        <f t="shared" si="177"/>
        <v>0</v>
      </c>
      <c r="S227" s="488">
        <f t="shared" si="157"/>
        <v>0</v>
      </c>
      <c r="T227" s="413">
        <f t="shared" si="177"/>
        <v>0</v>
      </c>
      <c r="U227" s="13">
        <f t="shared" si="177"/>
        <v>0</v>
      </c>
      <c r="V227" s="80">
        <f t="shared" si="177"/>
        <v>0</v>
      </c>
      <c r="W227" s="80">
        <f t="shared" si="177"/>
        <v>0</v>
      </c>
      <c r="X227" s="80">
        <f t="shared" si="177"/>
        <v>0</v>
      </c>
      <c r="Y227" s="45">
        <f t="shared" si="177"/>
        <v>0</v>
      </c>
      <c r="AA227" s="168"/>
    </row>
    <row r="228" spans="1:27" s="189" customFormat="1" ht="15.75" hidden="1" thickBot="1" x14ac:dyDescent="0.3">
      <c r="A228" s="125" t="s">
        <v>288</v>
      </c>
      <c r="B228" s="169" t="s">
        <v>694</v>
      </c>
      <c r="C228" s="213"/>
      <c r="D228" s="836" t="s">
        <v>706</v>
      </c>
      <c r="E228" s="836"/>
      <c r="F228" s="385"/>
      <c r="G228" s="385">
        <f>SUM(K228:W228)</f>
        <v>0</v>
      </c>
      <c r="H228" s="385">
        <f>SUM(K228:W228)</f>
        <v>0</v>
      </c>
      <c r="I228" s="385">
        <f>SUM(K228:W228)</f>
        <v>0</v>
      </c>
      <c r="J228" s="539">
        <f t="shared" ref="J228:L230" si="178">SUM(K228:W228)</f>
        <v>0</v>
      </c>
      <c r="K228" s="539">
        <f t="shared" si="178"/>
        <v>0</v>
      </c>
      <c r="L228" s="435">
        <f t="shared" si="178"/>
        <v>0</v>
      </c>
      <c r="M228" s="179"/>
      <c r="N228" s="173"/>
      <c r="O228" s="173"/>
      <c r="P228" s="173"/>
      <c r="Q228" s="174"/>
      <c r="R228" s="174"/>
      <c r="S228" s="486">
        <f t="shared" si="157"/>
        <v>0</v>
      </c>
      <c r="T228" s="411"/>
      <c r="U228" s="173"/>
      <c r="V228" s="174"/>
      <c r="W228" s="174"/>
      <c r="X228" s="174"/>
      <c r="Y228" s="175"/>
      <c r="AA228" s="168"/>
    </row>
    <row r="229" spans="1:27" s="189" customFormat="1" ht="15.75" hidden="1" thickBot="1" x14ac:dyDescent="0.3">
      <c r="A229" s="125" t="s">
        <v>289</v>
      </c>
      <c r="B229" s="169" t="s">
        <v>695</v>
      </c>
      <c r="C229" s="178"/>
      <c r="D229" s="814" t="s">
        <v>707</v>
      </c>
      <c r="E229" s="814"/>
      <c r="F229" s="365"/>
      <c r="G229" s="365">
        <f>SUM(K229:W229)</f>
        <v>0</v>
      </c>
      <c r="H229" s="365">
        <f>SUM(K229:W229)</f>
        <v>0</v>
      </c>
      <c r="I229" s="365">
        <f>SUM(K229:W229)</f>
        <v>0</v>
      </c>
      <c r="J229" s="519">
        <f t="shared" si="178"/>
        <v>0</v>
      </c>
      <c r="K229" s="519">
        <f t="shared" si="178"/>
        <v>0</v>
      </c>
      <c r="L229" s="427">
        <f t="shared" si="178"/>
        <v>0</v>
      </c>
      <c r="M229" s="179"/>
      <c r="N229" s="173"/>
      <c r="O229" s="173"/>
      <c r="P229" s="173"/>
      <c r="Q229" s="174"/>
      <c r="R229" s="174"/>
      <c r="S229" s="486">
        <f t="shared" si="157"/>
        <v>0</v>
      </c>
      <c r="T229" s="411"/>
      <c r="U229" s="173"/>
      <c r="V229" s="174"/>
      <c r="W229" s="174"/>
      <c r="X229" s="174"/>
      <c r="Y229" s="175"/>
      <c r="AA229" s="168"/>
    </row>
    <row r="230" spans="1:27" s="189" customFormat="1" ht="15.75" hidden="1" thickBot="1" x14ac:dyDescent="0.3">
      <c r="A230" s="125" t="s">
        <v>290</v>
      </c>
      <c r="B230" s="169" t="s">
        <v>696</v>
      </c>
      <c r="C230" s="178"/>
      <c r="D230" s="814" t="s">
        <v>708</v>
      </c>
      <c r="E230" s="814"/>
      <c r="F230" s="365"/>
      <c r="G230" s="365">
        <f>SUM(K230:W230)</f>
        <v>0</v>
      </c>
      <c r="H230" s="365">
        <f>SUM(K230:W230)</f>
        <v>0</v>
      </c>
      <c r="I230" s="365">
        <f>SUM(K230:W230)</f>
        <v>0</v>
      </c>
      <c r="J230" s="519">
        <f t="shared" si="178"/>
        <v>0</v>
      </c>
      <c r="K230" s="519">
        <f t="shared" si="178"/>
        <v>0</v>
      </c>
      <c r="L230" s="427">
        <f t="shared" si="178"/>
        <v>0</v>
      </c>
      <c r="M230" s="179"/>
      <c r="N230" s="173"/>
      <c r="O230" s="173"/>
      <c r="P230" s="173"/>
      <c r="Q230" s="174"/>
      <c r="R230" s="174"/>
      <c r="S230" s="486">
        <f t="shared" si="157"/>
        <v>0</v>
      </c>
      <c r="T230" s="411"/>
      <c r="U230" s="173"/>
      <c r="V230" s="174"/>
      <c r="W230" s="174"/>
      <c r="X230" s="174"/>
      <c r="Y230" s="175"/>
      <c r="AA230" s="168"/>
    </row>
    <row r="231" spans="1:27" s="18" customFormat="1" ht="15.75" hidden="1" thickBot="1" x14ac:dyDescent="0.3">
      <c r="A231" s="125"/>
      <c r="B231" s="52" t="s">
        <v>697</v>
      </c>
      <c r="C231" s="832" t="s">
        <v>291</v>
      </c>
      <c r="D231" s="833"/>
      <c r="E231" s="833"/>
      <c r="F231" s="367">
        <f t="shared" ref="F231:L231" si="179">F232+F233+F234+F235+F236+F237</f>
        <v>0</v>
      </c>
      <c r="G231" s="367">
        <f t="shared" si="179"/>
        <v>0</v>
      </c>
      <c r="H231" s="367">
        <f t="shared" si="179"/>
        <v>0</v>
      </c>
      <c r="I231" s="367">
        <f t="shared" si="179"/>
        <v>0</v>
      </c>
      <c r="J231" s="521">
        <f t="shared" ref="J231" si="180">J232+J233+J234+J235+J236+J237</f>
        <v>0</v>
      </c>
      <c r="K231" s="521">
        <f t="shared" si="179"/>
        <v>0</v>
      </c>
      <c r="L231" s="429">
        <f t="shared" si="179"/>
        <v>0</v>
      </c>
      <c r="M231" s="75">
        <f t="shared" ref="M231:Y231" si="181">M232+M233+M234+M235+M236+M237</f>
        <v>0</v>
      </c>
      <c r="N231" s="13">
        <f t="shared" si="181"/>
        <v>0</v>
      </c>
      <c r="O231" s="13">
        <f t="shared" si="181"/>
        <v>0</v>
      </c>
      <c r="P231" s="13">
        <f t="shared" si="181"/>
        <v>0</v>
      </c>
      <c r="Q231" s="80">
        <f t="shared" si="181"/>
        <v>0</v>
      </c>
      <c r="R231" s="80">
        <f t="shared" si="181"/>
        <v>0</v>
      </c>
      <c r="S231" s="488">
        <f t="shared" si="157"/>
        <v>0</v>
      </c>
      <c r="T231" s="413">
        <f t="shared" si="181"/>
        <v>0</v>
      </c>
      <c r="U231" s="13">
        <f t="shared" si="181"/>
        <v>0</v>
      </c>
      <c r="V231" s="80">
        <f t="shared" si="181"/>
        <v>0</v>
      </c>
      <c r="W231" s="80">
        <f t="shared" si="181"/>
        <v>0</v>
      </c>
      <c r="X231" s="80">
        <f t="shared" si="181"/>
        <v>0</v>
      </c>
      <c r="Y231" s="45">
        <f t="shared" si="181"/>
        <v>0</v>
      </c>
      <c r="AA231" s="168"/>
    </row>
    <row r="232" spans="1:27" s="189" customFormat="1" ht="15.75" hidden="1" thickBot="1" x14ac:dyDescent="0.3">
      <c r="A232" s="125" t="s">
        <v>292</v>
      </c>
      <c r="B232" s="169" t="s">
        <v>698</v>
      </c>
      <c r="C232" s="178"/>
      <c r="D232" s="814" t="s">
        <v>383</v>
      </c>
      <c r="E232" s="814"/>
      <c r="F232" s="365"/>
      <c r="G232" s="365">
        <f t="shared" ref="G232:G243" si="182">SUM(K232:W232)</f>
        <v>0</v>
      </c>
      <c r="H232" s="365">
        <f t="shared" ref="H232:H243" si="183">SUM(K232:W232)</f>
        <v>0</v>
      </c>
      <c r="I232" s="365">
        <f t="shared" ref="I232:I243" si="184">SUM(K232:W232)</f>
        <v>0</v>
      </c>
      <c r="J232" s="519">
        <f t="shared" ref="J232:L243" si="185">SUM(K232:W232)</f>
        <v>0</v>
      </c>
      <c r="K232" s="519">
        <f t="shared" si="185"/>
        <v>0</v>
      </c>
      <c r="L232" s="427">
        <f t="shared" si="185"/>
        <v>0</v>
      </c>
      <c r="M232" s="179"/>
      <c r="N232" s="173"/>
      <c r="O232" s="173"/>
      <c r="P232" s="173"/>
      <c r="Q232" s="174"/>
      <c r="R232" s="174"/>
      <c r="S232" s="486">
        <f t="shared" si="157"/>
        <v>0</v>
      </c>
      <c r="T232" s="411"/>
      <c r="U232" s="173"/>
      <c r="V232" s="174"/>
      <c r="W232" s="174"/>
      <c r="X232" s="174"/>
      <c r="Y232" s="175"/>
      <c r="AA232" s="168"/>
    </row>
    <row r="233" spans="1:27" s="189" customFormat="1" ht="15.75" hidden="1" thickBot="1" x14ac:dyDescent="0.3">
      <c r="A233" s="125" t="s">
        <v>293</v>
      </c>
      <c r="B233" s="169" t="s">
        <v>699</v>
      </c>
      <c r="C233" s="178"/>
      <c r="D233" s="814" t="s">
        <v>384</v>
      </c>
      <c r="E233" s="814"/>
      <c r="F233" s="365"/>
      <c r="G233" s="365">
        <f t="shared" si="182"/>
        <v>0</v>
      </c>
      <c r="H233" s="365">
        <f t="shared" si="183"/>
        <v>0</v>
      </c>
      <c r="I233" s="365">
        <f t="shared" si="184"/>
        <v>0</v>
      </c>
      <c r="J233" s="519">
        <f t="shared" si="185"/>
        <v>0</v>
      </c>
      <c r="K233" s="519">
        <f t="shared" si="185"/>
        <v>0</v>
      </c>
      <c r="L233" s="427">
        <f t="shared" si="185"/>
        <v>0</v>
      </c>
      <c r="M233" s="179"/>
      <c r="N233" s="173"/>
      <c r="O233" s="173"/>
      <c r="P233" s="173"/>
      <c r="Q233" s="174"/>
      <c r="R233" s="174"/>
      <c r="S233" s="486">
        <f t="shared" si="157"/>
        <v>0</v>
      </c>
      <c r="T233" s="411"/>
      <c r="U233" s="173"/>
      <c r="V233" s="174"/>
      <c r="W233" s="174"/>
      <c r="X233" s="174"/>
      <c r="Y233" s="175"/>
      <c r="AA233" s="168"/>
    </row>
    <row r="234" spans="1:27" s="189" customFormat="1" ht="15.75" hidden="1" thickBot="1" x14ac:dyDescent="0.3">
      <c r="A234" s="125" t="s">
        <v>872</v>
      </c>
      <c r="B234" s="169" t="s">
        <v>873</v>
      </c>
      <c r="C234" s="178"/>
      <c r="D234" s="814" t="s">
        <v>874</v>
      </c>
      <c r="E234" s="814"/>
      <c r="F234" s="365"/>
      <c r="G234" s="365">
        <f t="shared" si="182"/>
        <v>0</v>
      </c>
      <c r="H234" s="365">
        <f t="shared" si="183"/>
        <v>0</v>
      </c>
      <c r="I234" s="365">
        <f t="shared" si="184"/>
        <v>0</v>
      </c>
      <c r="J234" s="519">
        <f t="shared" si="185"/>
        <v>0</v>
      </c>
      <c r="K234" s="519">
        <f t="shared" si="185"/>
        <v>0</v>
      </c>
      <c r="L234" s="427">
        <f t="shared" si="185"/>
        <v>0</v>
      </c>
      <c r="M234" s="179"/>
      <c r="N234" s="173"/>
      <c r="O234" s="173"/>
      <c r="P234" s="173"/>
      <c r="Q234" s="174"/>
      <c r="R234" s="174"/>
      <c r="S234" s="486">
        <f t="shared" si="157"/>
        <v>0</v>
      </c>
      <c r="T234" s="411"/>
      <c r="U234" s="173"/>
      <c r="V234" s="174"/>
      <c r="W234" s="174"/>
      <c r="X234" s="174"/>
      <c r="Y234" s="175"/>
      <c r="AA234" s="168"/>
    </row>
    <row r="235" spans="1:27" s="189" customFormat="1" ht="15.75" hidden="1" thickBot="1" x14ac:dyDescent="0.3">
      <c r="A235" s="125" t="s">
        <v>294</v>
      </c>
      <c r="B235" s="169" t="s">
        <v>700</v>
      </c>
      <c r="C235" s="178"/>
      <c r="D235" s="814" t="s">
        <v>295</v>
      </c>
      <c r="E235" s="814"/>
      <c r="F235" s="365"/>
      <c r="G235" s="365">
        <f t="shared" si="182"/>
        <v>0</v>
      </c>
      <c r="H235" s="365">
        <f t="shared" si="183"/>
        <v>0</v>
      </c>
      <c r="I235" s="365">
        <f t="shared" si="184"/>
        <v>0</v>
      </c>
      <c r="J235" s="519">
        <f t="shared" si="185"/>
        <v>0</v>
      </c>
      <c r="K235" s="519">
        <f t="shared" si="185"/>
        <v>0</v>
      </c>
      <c r="L235" s="427">
        <f t="shared" si="185"/>
        <v>0</v>
      </c>
      <c r="M235" s="179"/>
      <c r="N235" s="173"/>
      <c r="O235" s="173"/>
      <c r="P235" s="173"/>
      <c r="Q235" s="174"/>
      <c r="R235" s="174"/>
      <c r="S235" s="486">
        <f t="shared" si="157"/>
        <v>0</v>
      </c>
      <c r="T235" s="411"/>
      <c r="U235" s="173"/>
      <c r="V235" s="174"/>
      <c r="W235" s="174"/>
      <c r="X235" s="174"/>
      <c r="Y235" s="175"/>
      <c r="AA235" s="168"/>
    </row>
    <row r="236" spans="1:27" s="189" customFormat="1" ht="15.75" hidden="1" thickBot="1" x14ac:dyDescent="0.3">
      <c r="A236" s="125" t="s">
        <v>296</v>
      </c>
      <c r="B236" s="169" t="s">
        <v>701</v>
      </c>
      <c r="C236" s="178"/>
      <c r="D236" s="814" t="s">
        <v>297</v>
      </c>
      <c r="E236" s="814"/>
      <c r="F236" s="365"/>
      <c r="G236" s="365">
        <f t="shared" si="182"/>
        <v>0</v>
      </c>
      <c r="H236" s="365">
        <f t="shared" si="183"/>
        <v>0</v>
      </c>
      <c r="I236" s="365">
        <f t="shared" si="184"/>
        <v>0</v>
      </c>
      <c r="J236" s="519">
        <f t="shared" si="185"/>
        <v>0</v>
      </c>
      <c r="K236" s="519">
        <f t="shared" si="185"/>
        <v>0</v>
      </c>
      <c r="L236" s="427">
        <f t="shared" si="185"/>
        <v>0</v>
      </c>
      <c r="M236" s="179"/>
      <c r="N236" s="173"/>
      <c r="O236" s="173"/>
      <c r="P236" s="173"/>
      <c r="Q236" s="174"/>
      <c r="R236" s="174"/>
      <c r="S236" s="486">
        <f t="shared" si="157"/>
        <v>0</v>
      </c>
      <c r="T236" s="411"/>
      <c r="U236" s="173"/>
      <c r="V236" s="174"/>
      <c r="W236" s="174"/>
      <c r="X236" s="174"/>
      <c r="Y236" s="175"/>
      <c r="AA236" s="168"/>
    </row>
    <row r="237" spans="1:27" s="189" customFormat="1" ht="15.75" hidden="1" thickBot="1" x14ac:dyDescent="0.3">
      <c r="A237" s="125" t="s">
        <v>875</v>
      </c>
      <c r="B237" s="169" t="s">
        <v>876</v>
      </c>
      <c r="C237" s="178"/>
      <c r="D237" s="814" t="s">
        <v>877</v>
      </c>
      <c r="E237" s="814"/>
      <c r="F237" s="365"/>
      <c r="G237" s="365">
        <f t="shared" si="182"/>
        <v>0</v>
      </c>
      <c r="H237" s="365">
        <f t="shared" si="183"/>
        <v>0</v>
      </c>
      <c r="I237" s="365">
        <f t="shared" si="184"/>
        <v>0</v>
      </c>
      <c r="J237" s="519">
        <f t="shared" si="185"/>
        <v>0</v>
      </c>
      <c r="K237" s="519">
        <f t="shared" si="185"/>
        <v>0</v>
      </c>
      <c r="L237" s="427">
        <f t="shared" si="185"/>
        <v>0</v>
      </c>
      <c r="M237" s="179"/>
      <c r="N237" s="173"/>
      <c r="O237" s="173"/>
      <c r="P237" s="173"/>
      <c r="Q237" s="174"/>
      <c r="R237" s="174"/>
      <c r="S237" s="486">
        <f t="shared" si="157"/>
        <v>0</v>
      </c>
      <c r="T237" s="411"/>
      <c r="U237" s="173"/>
      <c r="V237" s="174"/>
      <c r="W237" s="174"/>
      <c r="X237" s="174"/>
      <c r="Y237" s="175"/>
      <c r="AA237" s="168"/>
    </row>
    <row r="238" spans="1:27" s="41" customFormat="1" ht="15.75" hidden="1" thickBot="1" x14ac:dyDescent="0.3">
      <c r="A238" s="125" t="s">
        <v>878</v>
      </c>
      <c r="B238" s="52" t="s">
        <v>879</v>
      </c>
      <c r="C238" s="832" t="s">
        <v>880</v>
      </c>
      <c r="D238" s="833"/>
      <c r="E238" s="833"/>
      <c r="F238" s="367"/>
      <c r="G238" s="367">
        <f t="shared" si="182"/>
        <v>0</v>
      </c>
      <c r="H238" s="367">
        <f t="shared" si="183"/>
        <v>0</v>
      </c>
      <c r="I238" s="367">
        <f t="shared" si="184"/>
        <v>0</v>
      </c>
      <c r="J238" s="521">
        <f t="shared" si="185"/>
        <v>0</v>
      </c>
      <c r="K238" s="521">
        <f t="shared" si="185"/>
        <v>0</v>
      </c>
      <c r="L238" s="429">
        <f t="shared" si="185"/>
        <v>0</v>
      </c>
      <c r="M238" s="75"/>
      <c r="N238" s="13"/>
      <c r="O238" s="13"/>
      <c r="P238" s="13"/>
      <c r="Q238" s="80"/>
      <c r="R238" s="80"/>
      <c r="S238" s="488">
        <f t="shared" si="157"/>
        <v>0</v>
      </c>
      <c r="T238" s="413"/>
      <c r="U238" s="13"/>
      <c r="V238" s="80"/>
      <c r="W238" s="80"/>
      <c r="X238" s="80"/>
      <c r="Y238" s="45"/>
      <c r="AA238" s="168"/>
    </row>
    <row r="239" spans="1:27" s="41" customFormat="1" ht="15.75" hidden="1" thickBot="1" x14ac:dyDescent="0.3">
      <c r="A239" s="125" t="s">
        <v>298</v>
      </c>
      <c r="B239" s="52" t="s">
        <v>702</v>
      </c>
      <c r="C239" s="832" t="s">
        <v>299</v>
      </c>
      <c r="D239" s="833"/>
      <c r="E239" s="833"/>
      <c r="F239" s="367"/>
      <c r="G239" s="367">
        <f t="shared" si="182"/>
        <v>0</v>
      </c>
      <c r="H239" s="367">
        <f t="shared" si="183"/>
        <v>0</v>
      </c>
      <c r="I239" s="367">
        <f t="shared" si="184"/>
        <v>0</v>
      </c>
      <c r="J239" s="521">
        <f t="shared" si="185"/>
        <v>0</v>
      </c>
      <c r="K239" s="521">
        <f t="shared" si="185"/>
        <v>0</v>
      </c>
      <c r="L239" s="429">
        <f t="shared" si="185"/>
        <v>0</v>
      </c>
      <c r="M239" s="75"/>
      <c r="N239" s="13"/>
      <c r="O239" s="13"/>
      <c r="P239" s="13"/>
      <c r="Q239" s="80"/>
      <c r="R239" s="80"/>
      <c r="S239" s="488">
        <f t="shared" si="157"/>
        <v>0</v>
      </c>
      <c r="T239" s="413"/>
      <c r="U239" s="13"/>
      <c r="V239" s="80"/>
      <c r="W239" s="80"/>
      <c r="X239" s="80"/>
      <c r="Y239" s="45"/>
      <c r="AA239" s="168"/>
    </row>
    <row r="240" spans="1:27" s="41" customFormat="1" ht="15.75" hidden="1" thickBot="1" x14ac:dyDescent="0.3">
      <c r="A240" s="125" t="s">
        <v>300</v>
      </c>
      <c r="B240" s="52" t="s">
        <v>703</v>
      </c>
      <c r="C240" s="832" t="s">
        <v>881</v>
      </c>
      <c r="D240" s="833"/>
      <c r="E240" s="833"/>
      <c r="F240" s="367"/>
      <c r="G240" s="367">
        <f t="shared" si="182"/>
        <v>0</v>
      </c>
      <c r="H240" s="367">
        <f t="shared" si="183"/>
        <v>0</v>
      </c>
      <c r="I240" s="367">
        <f t="shared" si="184"/>
        <v>0</v>
      </c>
      <c r="J240" s="521">
        <f t="shared" si="185"/>
        <v>0</v>
      </c>
      <c r="K240" s="521">
        <f t="shared" si="185"/>
        <v>0</v>
      </c>
      <c r="L240" s="429">
        <f t="shared" si="185"/>
        <v>0</v>
      </c>
      <c r="M240" s="75"/>
      <c r="N240" s="13"/>
      <c r="O240" s="13"/>
      <c r="P240" s="13"/>
      <c r="Q240" s="80"/>
      <c r="R240" s="80"/>
      <c r="S240" s="488">
        <f t="shared" si="157"/>
        <v>0</v>
      </c>
      <c r="T240" s="413"/>
      <c r="U240" s="13"/>
      <c r="V240" s="80"/>
      <c r="W240" s="80"/>
      <c r="X240" s="80"/>
      <c r="Y240" s="45"/>
      <c r="AA240" s="168"/>
    </row>
    <row r="241" spans="1:27" s="41" customFormat="1" ht="15.75" hidden="1" thickBot="1" x14ac:dyDescent="0.3">
      <c r="A241" s="125" t="s">
        <v>301</v>
      </c>
      <c r="B241" s="52" t="s">
        <v>704</v>
      </c>
      <c r="C241" s="832" t="s">
        <v>882</v>
      </c>
      <c r="D241" s="833"/>
      <c r="E241" s="833"/>
      <c r="F241" s="367"/>
      <c r="G241" s="367">
        <f t="shared" si="182"/>
        <v>0</v>
      </c>
      <c r="H241" s="367">
        <f t="shared" si="183"/>
        <v>0</v>
      </c>
      <c r="I241" s="367">
        <f t="shared" si="184"/>
        <v>0</v>
      </c>
      <c r="J241" s="521">
        <f t="shared" si="185"/>
        <v>0</v>
      </c>
      <c r="K241" s="521">
        <f t="shared" si="185"/>
        <v>0</v>
      </c>
      <c r="L241" s="429">
        <f t="shared" si="185"/>
        <v>0</v>
      </c>
      <c r="M241" s="75"/>
      <c r="N241" s="13"/>
      <c r="O241" s="13"/>
      <c r="P241" s="13"/>
      <c r="Q241" s="80"/>
      <c r="R241" s="80"/>
      <c r="S241" s="488">
        <f t="shared" si="157"/>
        <v>0</v>
      </c>
      <c r="T241" s="413"/>
      <c r="U241" s="13"/>
      <c r="V241" s="80"/>
      <c r="W241" s="80"/>
      <c r="X241" s="80"/>
      <c r="Y241" s="45"/>
      <c r="AA241" s="168"/>
    </row>
    <row r="242" spans="1:27" s="41" customFormat="1" ht="15.75" hidden="1" thickBot="1" x14ac:dyDescent="0.3">
      <c r="A242" s="125" t="s">
        <v>302</v>
      </c>
      <c r="B242" s="52" t="s">
        <v>705</v>
      </c>
      <c r="C242" s="832" t="s">
        <v>303</v>
      </c>
      <c r="D242" s="833"/>
      <c r="E242" s="833"/>
      <c r="F242" s="367"/>
      <c r="G242" s="367">
        <f t="shared" si="182"/>
        <v>0</v>
      </c>
      <c r="H242" s="367">
        <f t="shared" si="183"/>
        <v>0</v>
      </c>
      <c r="I242" s="367">
        <f t="shared" si="184"/>
        <v>0</v>
      </c>
      <c r="J242" s="521">
        <f t="shared" si="185"/>
        <v>0</v>
      </c>
      <c r="K242" s="521">
        <f t="shared" si="185"/>
        <v>0</v>
      </c>
      <c r="L242" s="429">
        <f t="shared" si="185"/>
        <v>0</v>
      </c>
      <c r="M242" s="75"/>
      <c r="N242" s="13"/>
      <c r="O242" s="13"/>
      <c r="P242" s="13"/>
      <c r="Q242" s="80"/>
      <c r="R242" s="80"/>
      <c r="S242" s="488">
        <f t="shared" si="157"/>
        <v>0</v>
      </c>
      <c r="T242" s="413"/>
      <c r="U242" s="13"/>
      <c r="V242" s="80"/>
      <c r="W242" s="80"/>
      <c r="X242" s="80"/>
      <c r="Y242" s="45"/>
      <c r="AA242" s="168"/>
    </row>
    <row r="243" spans="1:27" s="41" customFormat="1" ht="15.75" hidden="1" thickBot="1" x14ac:dyDescent="0.3">
      <c r="A243" s="125" t="s">
        <v>883</v>
      </c>
      <c r="B243" s="52" t="s">
        <v>884</v>
      </c>
      <c r="C243" s="832" t="s">
        <v>886</v>
      </c>
      <c r="D243" s="833"/>
      <c r="E243" s="833"/>
      <c r="F243" s="367"/>
      <c r="G243" s="367">
        <f t="shared" si="182"/>
        <v>0</v>
      </c>
      <c r="H243" s="367">
        <f t="shared" si="183"/>
        <v>0</v>
      </c>
      <c r="I243" s="367">
        <f t="shared" si="184"/>
        <v>0</v>
      </c>
      <c r="J243" s="521">
        <f t="shared" si="185"/>
        <v>0</v>
      </c>
      <c r="K243" s="521">
        <f t="shared" si="185"/>
        <v>0</v>
      </c>
      <c r="L243" s="429">
        <f t="shared" si="185"/>
        <v>0</v>
      </c>
      <c r="M243" s="75"/>
      <c r="N243" s="13"/>
      <c r="O243" s="13"/>
      <c r="P243" s="13"/>
      <c r="Q243" s="80"/>
      <c r="R243" s="80"/>
      <c r="S243" s="488">
        <f t="shared" si="157"/>
        <v>0</v>
      </c>
      <c r="T243" s="413"/>
      <c r="U243" s="13"/>
      <c r="V243" s="80"/>
      <c r="W243" s="80"/>
      <c r="X243" s="80"/>
      <c r="Y243" s="45"/>
      <c r="AA243" s="168"/>
    </row>
    <row r="244" spans="1:27" s="41" customFormat="1" ht="15.75" hidden="1" thickBot="1" x14ac:dyDescent="0.3">
      <c r="A244" s="125"/>
      <c r="B244" s="52" t="s">
        <v>885</v>
      </c>
      <c r="C244" s="832" t="s">
        <v>887</v>
      </c>
      <c r="D244" s="833"/>
      <c r="E244" s="833"/>
      <c r="F244" s="367">
        <f t="shared" ref="F244:L244" si="186">F245+F246</f>
        <v>0</v>
      </c>
      <c r="G244" s="367">
        <f t="shared" si="186"/>
        <v>0</v>
      </c>
      <c r="H244" s="367">
        <f t="shared" si="186"/>
        <v>0</v>
      </c>
      <c r="I244" s="367">
        <f t="shared" si="186"/>
        <v>0</v>
      </c>
      <c r="J244" s="521">
        <f t="shared" ref="J244" si="187">J245+J246</f>
        <v>0</v>
      </c>
      <c r="K244" s="521">
        <f t="shared" si="186"/>
        <v>0</v>
      </c>
      <c r="L244" s="429">
        <f t="shared" si="186"/>
        <v>0</v>
      </c>
      <c r="M244" s="75">
        <f t="shared" ref="M244:Y244" si="188">M245+M246</f>
        <v>0</v>
      </c>
      <c r="N244" s="13">
        <f t="shared" si="188"/>
        <v>0</v>
      </c>
      <c r="O244" s="13">
        <f t="shared" si="188"/>
        <v>0</v>
      </c>
      <c r="P244" s="13">
        <f t="shared" si="188"/>
        <v>0</v>
      </c>
      <c r="Q244" s="80">
        <f t="shared" si="188"/>
        <v>0</v>
      </c>
      <c r="R244" s="80">
        <f t="shared" si="188"/>
        <v>0</v>
      </c>
      <c r="S244" s="488">
        <f t="shared" si="157"/>
        <v>0</v>
      </c>
      <c r="T244" s="413">
        <f t="shared" si="188"/>
        <v>0</v>
      </c>
      <c r="U244" s="13">
        <f t="shared" si="188"/>
        <v>0</v>
      </c>
      <c r="V244" s="80">
        <f t="shared" si="188"/>
        <v>0</v>
      </c>
      <c r="W244" s="80">
        <f t="shared" si="188"/>
        <v>0</v>
      </c>
      <c r="X244" s="80">
        <f t="shared" si="188"/>
        <v>0</v>
      </c>
      <c r="Y244" s="45">
        <f t="shared" si="188"/>
        <v>0</v>
      </c>
      <c r="AA244" s="168"/>
    </row>
    <row r="245" spans="1:27" s="189" customFormat="1" ht="15.75" hidden="1" thickBot="1" x14ac:dyDescent="0.3">
      <c r="A245" s="125" t="s">
        <v>889</v>
      </c>
      <c r="B245" s="169" t="s">
        <v>888</v>
      </c>
      <c r="C245" s="178"/>
      <c r="D245" s="814" t="s">
        <v>892</v>
      </c>
      <c r="E245" s="814"/>
      <c r="F245" s="365"/>
      <c r="G245" s="365">
        <f>SUM(K245:W245)</f>
        <v>0</v>
      </c>
      <c r="H245" s="365">
        <f>SUM(K245:W245)</f>
        <v>0</v>
      </c>
      <c r="I245" s="365">
        <f>SUM(K245:W245)</f>
        <v>0</v>
      </c>
      <c r="J245" s="519">
        <f t="shared" ref="J245:L246" si="189">SUM(K245:W245)</f>
        <v>0</v>
      </c>
      <c r="K245" s="519">
        <f t="shared" si="189"/>
        <v>0</v>
      </c>
      <c r="L245" s="427">
        <f t="shared" si="189"/>
        <v>0</v>
      </c>
      <c r="M245" s="179"/>
      <c r="N245" s="173"/>
      <c r="O245" s="173"/>
      <c r="P245" s="173"/>
      <c r="Q245" s="174"/>
      <c r="R245" s="174"/>
      <c r="S245" s="486">
        <f t="shared" si="157"/>
        <v>0</v>
      </c>
      <c r="T245" s="411"/>
      <c r="U245" s="173"/>
      <c r="V245" s="174"/>
      <c r="W245" s="174"/>
      <c r="X245" s="174"/>
      <c r="Y245" s="175"/>
      <c r="AA245" s="168"/>
    </row>
    <row r="246" spans="1:27" s="189" customFormat="1" ht="15.75" hidden="1" thickBot="1" x14ac:dyDescent="0.3">
      <c r="A246" s="125" t="s">
        <v>890</v>
      </c>
      <c r="B246" s="169" t="s">
        <v>891</v>
      </c>
      <c r="C246" s="178"/>
      <c r="D246" s="814" t="s">
        <v>893</v>
      </c>
      <c r="E246" s="814"/>
      <c r="F246" s="365"/>
      <c r="G246" s="365">
        <f>SUM(K246:W246)</f>
        <v>0</v>
      </c>
      <c r="H246" s="365">
        <f>SUM(K246:W246)</f>
        <v>0</v>
      </c>
      <c r="I246" s="365">
        <f>SUM(K246:W246)</f>
        <v>0</v>
      </c>
      <c r="J246" s="519">
        <f t="shared" si="189"/>
        <v>0</v>
      </c>
      <c r="K246" s="519">
        <f t="shared" si="189"/>
        <v>0</v>
      </c>
      <c r="L246" s="427">
        <f t="shared" si="189"/>
        <v>0</v>
      </c>
      <c r="M246" s="179"/>
      <c r="N246" s="173"/>
      <c r="O246" s="173"/>
      <c r="P246" s="173"/>
      <c r="Q246" s="174"/>
      <c r="R246" s="174"/>
      <c r="S246" s="486">
        <f t="shared" si="157"/>
        <v>0</v>
      </c>
      <c r="T246" s="411"/>
      <c r="U246" s="173"/>
      <c r="V246" s="174"/>
      <c r="W246" s="174"/>
      <c r="X246" s="174"/>
      <c r="Y246" s="175"/>
      <c r="AA246" s="168"/>
    </row>
    <row r="247" spans="1:27" ht="15.75" hidden="1" thickBot="1" x14ac:dyDescent="0.3">
      <c r="B247" s="90" t="s">
        <v>709</v>
      </c>
      <c r="C247" s="803" t="s">
        <v>304</v>
      </c>
      <c r="D247" s="804"/>
      <c r="E247" s="804"/>
      <c r="F247" s="366">
        <f t="shared" ref="F247:L247" si="190">F248+F249+F250+F251+F252</f>
        <v>0</v>
      </c>
      <c r="G247" s="366">
        <f t="shared" si="190"/>
        <v>0</v>
      </c>
      <c r="H247" s="366">
        <f t="shared" si="190"/>
        <v>0</v>
      </c>
      <c r="I247" s="366">
        <f t="shared" si="190"/>
        <v>0</v>
      </c>
      <c r="J247" s="520">
        <f t="shared" ref="J247" si="191">J248+J249+J250+J251+J252</f>
        <v>0</v>
      </c>
      <c r="K247" s="520">
        <f t="shared" si="190"/>
        <v>0</v>
      </c>
      <c r="L247" s="428">
        <f t="shared" si="190"/>
        <v>0</v>
      </c>
      <c r="M247" s="92">
        <f t="shared" ref="M247:Y247" si="192">M248+M249+M250+M251+M252</f>
        <v>0</v>
      </c>
      <c r="N247" s="93">
        <f t="shared" si="192"/>
        <v>0</v>
      </c>
      <c r="O247" s="93">
        <f t="shared" si="192"/>
        <v>0</v>
      </c>
      <c r="P247" s="93">
        <f t="shared" si="192"/>
        <v>0</v>
      </c>
      <c r="Q247" s="96">
        <f t="shared" si="192"/>
        <v>0</v>
      </c>
      <c r="R247" s="96">
        <f t="shared" si="192"/>
        <v>0</v>
      </c>
      <c r="S247" s="487">
        <f t="shared" si="157"/>
        <v>0</v>
      </c>
      <c r="T247" s="412">
        <f t="shared" si="192"/>
        <v>0</v>
      </c>
      <c r="U247" s="93">
        <f t="shared" si="192"/>
        <v>0</v>
      </c>
      <c r="V247" s="96">
        <f t="shared" si="192"/>
        <v>0</v>
      </c>
      <c r="W247" s="96">
        <f t="shared" si="192"/>
        <v>0</v>
      </c>
      <c r="X247" s="96">
        <f t="shared" si="192"/>
        <v>0</v>
      </c>
      <c r="Y247" s="97">
        <f t="shared" si="192"/>
        <v>0</v>
      </c>
      <c r="AA247" s="168"/>
    </row>
    <row r="248" spans="1:27" s="41" customFormat="1" ht="15.75" hidden="1" thickBot="1" x14ac:dyDescent="0.3">
      <c r="A248" s="125" t="s">
        <v>305</v>
      </c>
      <c r="B248" s="176" t="s">
        <v>710</v>
      </c>
      <c r="C248" s="837" t="s">
        <v>385</v>
      </c>
      <c r="D248" s="838"/>
      <c r="E248" s="838"/>
      <c r="F248" s="368"/>
      <c r="G248" s="368">
        <f t="shared" ref="G248:G254" si="193">SUM(K248:W248)</f>
        <v>0</v>
      </c>
      <c r="H248" s="368">
        <f t="shared" ref="H248:H254" si="194">SUM(K248:W248)</f>
        <v>0</v>
      </c>
      <c r="I248" s="368">
        <f t="shared" ref="I248:I254" si="195">SUM(K248:W248)</f>
        <v>0</v>
      </c>
      <c r="J248" s="522">
        <f t="shared" ref="J248:L254" si="196">SUM(K248:W248)</f>
        <v>0</v>
      </c>
      <c r="K248" s="522">
        <f t="shared" si="196"/>
        <v>0</v>
      </c>
      <c r="L248" s="430">
        <f t="shared" si="196"/>
        <v>0</v>
      </c>
      <c r="M248" s="192"/>
      <c r="N248" s="193"/>
      <c r="O248" s="193"/>
      <c r="P248" s="193"/>
      <c r="Q248" s="196"/>
      <c r="R248" s="196"/>
      <c r="S248" s="493">
        <f t="shared" si="157"/>
        <v>0</v>
      </c>
      <c r="T248" s="418"/>
      <c r="U248" s="193"/>
      <c r="V248" s="196"/>
      <c r="W248" s="196"/>
      <c r="X248" s="196"/>
      <c r="Y248" s="194"/>
      <c r="AA248" s="168"/>
    </row>
    <row r="249" spans="1:27" s="41" customFormat="1" ht="15.75" hidden="1" thickBot="1" x14ac:dyDescent="0.3">
      <c r="A249" s="125" t="s">
        <v>306</v>
      </c>
      <c r="B249" s="176" t="s">
        <v>711</v>
      </c>
      <c r="C249" s="837" t="s">
        <v>386</v>
      </c>
      <c r="D249" s="838"/>
      <c r="E249" s="838"/>
      <c r="F249" s="368"/>
      <c r="G249" s="368">
        <f t="shared" si="193"/>
        <v>0</v>
      </c>
      <c r="H249" s="368">
        <f t="shared" si="194"/>
        <v>0</v>
      </c>
      <c r="I249" s="368">
        <f t="shared" si="195"/>
        <v>0</v>
      </c>
      <c r="J249" s="522">
        <f t="shared" si="196"/>
        <v>0</v>
      </c>
      <c r="K249" s="522">
        <f t="shared" si="196"/>
        <v>0</v>
      </c>
      <c r="L249" s="430">
        <f t="shared" si="196"/>
        <v>0</v>
      </c>
      <c r="M249" s="192"/>
      <c r="N249" s="193"/>
      <c r="O249" s="193"/>
      <c r="P249" s="193"/>
      <c r="Q249" s="196"/>
      <c r="R249" s="196"/>
      <c r="S249" s="493">
        <f t="shared" si="157"/>
        <v>0</v>
      </c>
      <c r="T249" s="418"/>
      <c r="U249" s="193"/>
      <c r="V249" s="196"/>
      <c r="W249" s="196"/>
      <c r="X249" s="196"/>
      <c r="Y249" s="194"/>
      <c r="AA249" s="168"/>
    </row>
    <row r="250" spans="1:27" s="41" customFormat="1" ht="15.75" hidden="1" thickBot="1" x14ac:dyDescent="0.3">
      <c r="A250" s="125" t="s">
        <v>307</v>
      </c>
      <c r="B250" s="176" t="s">
        <v>712</v>
      </c>
      <c r="C250" s="837" t="s">
        <v>308</v>
      </c>
      <c r="D250" s="838"/>
      <c r="E250" s="838"/>
      <c r="F250" s="368"/>
      <c r="G250" s="368">
        <f t="shared" si="193"/>
        <v>0</v>
      </c>
      <c r="H250" s="368">
        <f t="shared" si="194"/>
        <v>0</v>
      </c>
      <c r="I250" s="368">
        <f t="shared" si="195"/>
        <v>0</v>
      </c>
      <c r="J250" s="522">
        <f t="shared" si="196"/>
        <v>0</v>
      </c>
      <c r="K250" s="522">
        <f t="shared" si="196"/>
        <v>0</v>
      </c>
      <c r="L250" s="430">
        <f t="shared" si="196"/>
        <v>0</v>
      </c>
      <c r="M250" s="192"/>
      <c r="N250" s="193"/>
      <c r="O250" s="193"/>
      <c r="P250" s="193"/>
      <c r="Q250" s="196"/>
      <c r="R250" s="196"/>
      <c r="S250" s="493">
        <f t="shared" si="157"/>
        <v>0</v>
      </c>
      <c r="T250" s="418"/>
      <c r="U250" s="193"/>
      <c r="V250" s="196"/>
      <c r="W250" s="196"/>
      <c r="X250" s="196"/>
      <c r="Y250" s="194"/>
      <c r="AA250" s="168"/>
    </row>
    <row r="251" spans="1:27" s="41" customFormat="1" ht="15.75" hidden="1" thickBot="1" x14ac:dyDescent="0.3">
      <c r="A251" s="125" t="s">
        <v>309</v>
      </c>
      <c r="B251" s="176" t="s">
        <v>713</v>
      </c>
      <c r="C251" s="837" t="s">
        <v>310</v>
      </c>
      <c r="D251" s="838"/>
      <c r="E251" s="838"/>
      <c r="F251" s="368"/>
      <c r="G251" s="368">
        <f t="shared" si="193"/>
        <v>0</v>
      </c>
      <c r="H251" s="368">
        <f t="shared" si="194"/>
        <v>0</v>
      </c>
      <c r="I251" s="368">
        <f t="shared" si="195"/>
        <v>0</v>
      </c>
      <c r="J251" s="522">
        <f t="shared" si="196"/>
        <v>0</v>
      </c>
      <c r="K251" s="522">
        <f t="shared" si="196"/>
        <v>0</v>
      </c>
      <c r="L251" s="430">
        <f t="shared" si="196"/>
        <v>0</v>
      </c>
      <c r="M251" s="192"/>
      <c r="N251" s="193"/>
      <c r="O251" s="193"/>
      <c r="P251" s="193"/>
      <c r="Q251" s="196"/>
      <c r="R251" s="196"/>
      <c r="S251" s="493">
        <f t="shared" si="157"/>
        <v>0</v>
      </c>
      <c r="T251" s="418"/>
      <c r="U251" s="193"/>
      <c r="V251" s="196"/>
      <c r="W251" s="196"/>
      <c r="X251" s="196"/>
      <c r="Y251" s="194"/>
      <c r="AA251" s="168"/>
    </row>
    <row r="252" spans="1:27" s="41" customFormat="1" ht="15.75" hidden="1" thickBot="1" x14ac:dyDescent="0.3">
      <c r="A252" s="125" t="s">
        <v>311</v>
      </c>
      <c r="B252" s="176" t="s">
        <v>714</v>
      </c>
      <c r="C252" s="837" t="s">
        <v>387</v>
      </c>
      <c r="D252" s="838"/>
      <c r="E252" s="838"/>
      <c r="F252" s="368"/>
      <c r="G252" s="368">
        <f t="shared" si="193"/>
        <v>0</v>
      </c>
      <c r="H252" s="368">
        <f t="shared" si="194"/>
        <v>0</v>
      </c>
      <c r="I252" s="368">
        <f t="shared" si="195"/>
        <v>0</v>
      </c>
      <c r="J252" s="522">
        <f t="shared" si="196"/>
        <v>0</v>
      </c>
      <c r="K252" s="522">
        <f t="shared" si="196"/>
        <v>0</v>
      </c>
      <c r="L252" s="430">
        <f t="shared" si="196"/>
        <v>0</v>
      </c>
      <c r="M252" s="192"/>
      <c r="N252" s="193"/>
      <c r="O252" s="193"/>
      <c r="P252" s="193"/>
      <c r="Q252" s="196"/>
      <c r="R252" s="196"/>
      <c r="S252" s="493">
        <f t="shared" si="157"/>
        <v>0</v>
      </c>
      <c r="T252" s="418"/>
      <c r="U252" s="193"/>
      <c r="V252" s="196"/>
      <c r="W252" s="196"/>
      <c r="X252" s="196"/>
      <c r="Y252" s="194"/>
      <c r="AA252" s="168"/>
    </row>
    <row r="253" spans="1:27" ht="15.75" hidden="1" thickBot="1" x14ac:dyDescent="0.3">
      <c r="A253" s="125" t="s">
        <v>313</v>
      </c>
      <c r="B253" s="90" t="s">
        <v>715</v>
      </c>
      <c r="C253" s="803" t="s">
        <v>312</v>
      </c>
      <c r="D253" s="804"/>
      <c r="E253" s="804"/>
      <c r="F253" s="366"/>
      <c r="G253" s="366">
        <f t="shared" si="193"/>
        <v>0</v>
      </c>
      <c r="H253" s="366">
        <f t="shared" si="194"/>
        <v>0</v>
      </c>
      <c r="I253" s="366">
        <f t="shared" si="195"/>
        <v>0</v>
      </c>
      <c r="J253" s="520">
        <f t="shared" si="196"/>
        <v>0</v>
      </c>
      <c r="K253" s="520">
        <f t="shared" si="196"/>
        <v>0</v>
      </c>
      <c r="L253" s="428">
        <f t="shared" si="196"/>
        <v>0</v>
      </c>
      <c r="M253" s="92"/>
      <c r="N253" s="93"/>
      <c r="O253" s="93"/>
      <c r="P253" s="93"/>
      <c r="Q253" s="96"/>
      <c r="R253" s="96"/>
      <c r="S253" s="487">
        <f t="shared" si="157"/>
        <v>0</v>
      </c>
      <c r="T253" s="412"/>
      <c r="U253" s="93"/>
      <c r="V253" s="96"/>
      <c r="W253" s="96"/>
      <c r="X253" s="96"/>
      <c r="Y253" s="97"/>
      <c r="AA253" s="168"/>
    </row>
    <row r="254" spans="1:27" ht="15.75" hidden="1" thickBot="1" x14ac:dyDescent="0.3">
      <c r="A254" s="125" t="s">
        <v>894</v>
      </c>
      <c r="B254" s="90" t="s">
        <v>895</v>
      </c>
      <c r="C254" s="803" t="s">
        <v>896</v>
      </c>
      <c r="D254" s="804"/>
      <c r="E254" s="804"/>
      <c r="F254" s="366"/>
      <c r="G254" s="366">
        <f t="shared" si="193"/>
        <v>0</v>
      </c>
      <c r="H254" s="366">
        <f t="shared" si="194"/>
        <v>0</v>
      </c>
      <c r="I254" s="366">
        <f t="shared" si="195"/>
        <v>0</v>
      </c>
      <c r="J254" s="520">
        <f t="shared" si="196"/>
        <v>0</v>
      </c>
      <c r="K254" s="520">
        <f t="shared" si="196"/>
        <v>0</v>
      </c>
      <c r="L254" s="428">
        <f t="shared" si="196"/>
        <v>0</v>
      </c>
      <c r="M254" s="92"/>
      <c r="N254" s="93"/>
      <c r="O254" s="93"/>
      <c r="P254" s="93"/>
      <c r="Q254" s="96"/>
      <c r="R254" s="96"/>
      <c r="S254" s="487">
        <f t="shared" si="157"/>
        <v>0</v>
      </c>
      <c r="T254" s="412"/>
      <c r="U254" s="93"/>
      <c r="V254" s="96"/>
      <c r="W254" s="96"/>
      <c r="X254" s="96"/>
      <c r="Y254" s="97"/>
      <c r="AA254" s="168"/>
    </row>
    <row r="255" spans="1:27" ht="15.75" thickBot="1" x14ac:dyDescent="0.3">
      <c r="B255" s="839" t="s">
        <v>314</v>
      </c>
      <c r="C255" s="840"/>
      <c r="D255" s="840"/>
      <c r="E255" s="840"/>
      <c r="F255" s="363">
        <f t="shared" ref="F255:Y255" si="197">F5+F24+F32+F59+F75+F147+F157+F162+F225</f>
        <v>59479987.600000001</v>
      </c>
      <c r="G255" s="363">
        <f t="shared" ref="G255:K255" si="198">G5+G24+G32+G59+G75+G147+G157+G162+G225</f>
        <v>59492419.299999997</v>
      </c>
      <c r="H255" s="363">
        <f t="shared" ref="H255:J255" si="199">H5+H24+H32+H59+H75+H147+H157+H162+H225</f>
        <v>58180800</v>
      </c>
      <c r="I255" s="363">
        <f t="shared" si="199"/>
        <v>58540321.020000003</v>
      </c>
      <c r="J255" s="517">
        <f t="shared" si="199"/>
        <v>58581380.640000001</v>
      </c>
      <c r="K255" s="517">
        <f t="shared" si="198"/>
        <v>58431580.460000001</v>
      </c>
      <c r="L255" s="425">
        <f t="shared" si="197"/>
        <v>58431580.460000001</v>
      </c>
      <c r="M255" s="84">
        <f t="shared" si="197"/>
        <v>4784349</v>
      </c>
      <c r="N255" s="85">
        <f t="shared" si="197"/>
        <v>4718286</v>
      </c>
      <c r="O255" s="85">
        <f t="shared" si="197"/>
        <v>4833264</v>
      </c>
      <c r="P255" s="85">
        <f t="shared" si="197"/>
        <v>4850050</v>
      </c>
      <c r="Q255" s="88">
        <f t="shared" si="197"/>
        <v>4815973</v>
      </c>
      <c r="R255" s="88">
        <f t="shared" si="197"/>
        <v>4826724</v>
      </c>
      <c r="S255" s="484">
        <f t="shared" si="157"/>
        <v>28828646</v>
      </c>
      <c r="T255" s="409">
        <f t="shared" si="197"/>
        <v>4834673</v>
      </c>
      <c r="U255" s="85">
        <f t="shared" si="197"/>
        <v>4830224</v>
      </c>
      <c r="V255" s="88">
        <f t="shared" si="197"/>
        <v>4819648</v>
      </c>
      <c r="W255" s="88">
        <f t="shared" si="197"/>
        <v>4986347</v>
      </c>
      <c r="X255" s="88">
        <f t="shared" si="197"/>
        <v>4740118.46</v>
      </c>
      <c r="Y255" s="89">
        <f t="shared" si="197"/>
        <v>5391924</v>
      </c>
      <c r="AA255" s="168"/>
    </row>
    <row r="256" spans="1:27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38"/>
      <c r="L257" s="3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451"/>
      <c r="H259" s="451"/>
      <c r="I259" s="451"/>
      <c r="J259" s="451"/>
      <c r="K259" s="451"/>
      <c r="L259" s="451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</row>
    <row r="320" spans="1:2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</row>
    <row r="321" spans="1:2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</row>
    <row r="322" spans="1:2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</row>
    <row r="323" spans="1:2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</row>
    <row r="325" spans="1:2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</row>
    <row r="480" spans="1:25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091130 Nemzetiségi óvodai nevelés, ellátás szakmai feladataiKiadások - 2017. év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B725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K48" sqref="K4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5703125" style="12" customWidth="1"/>
    <col min="13" max="13" width="8.42578125" style="12" bestFit="1" customWidth="1"/>
    <col min="14" max="15" width="9" style="12" bestFit="1" customWidth="1"/>
    <col min="16" max="16" width="8.42578125" style="12" bestFit="1" customWidth="1"/>
    <col min="17" max="17" width="7.85546875" style="12" bestFit="1" customWidth="1"/>
    <col min="18" max="18" width="9" style="12" bestFit="1" customWidth="1"/>
    <col min="19" max="19" width="10.140625" style="12" bestFit="1" customWidth="1"/>
    <col min="20" max="23" width="9" style="12" bestFit="1" customWidth="1"/>
    <col min="24" max="24" width="10.140625" style="12" bestFit="1" customWidth="1"/>
    <col min="25" max="25" width="9.140625" style="12" bestFit="1" customWidth="1"/>
    <col min="26" max="26" width="9.140625" style="17"/>
    <col min="27" max="27" width="9.42578125" style="17" bestFit="1" customWidth="1"/>
    <col min="28" max="16384" width="9.140625" style="17"/>
  </cols>
  <sheetData>
    <row r="1" spans="1:26" ht="15.75" thickBot="1" x14ac:dyDescent="0.3">
      <c r="Y1" s="11" t="s">
        <v>827</v>
      </c>
    </row>
    <row r="2" spans="1:26" ht="15" customHeight="1" x14ac:dyDescent="0.25">
      <c r="B2" s="774" t="s">
        <v>0</v>
      </c>
      <c r="C2" s="775"/>
      <c r="D2" s="775"/>
      <c r="E2" s="775"/>
      <c r="F2" s="77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0" t="s">
        <v>1119</v>
      </c>
      <c r="M2" s="764" t="s">
        <v>1121</v>
      </c>
      <c r="N2" s="775"/>
      <c r="O2" s="775"/>
      <c r="P2" s="775"/>
      <c r="Q2" s="775"/>
      <c r="R2" s="775"/>
      <c r="S2" s="775"/>
      <c r="T2" s="775"/>
      <c r="U2" s="775"/>
      <c r="V2" s="775"/>
      <c r="W2" s="775"/>
      <c r="X2" s="775"/>
      <c r="Y2" s="828"/>
    </row>
    <row r="3" spans="1:26" ht="22.5" customHeight="1" x14ac:dyDescent="0.25">
      <c r="B3" s="776"/>
      <c r="C3" s="777"/>
      <c r="D3" s="777"/>
      <c r="E3" s="777"/>
      <c r="F3" s="776"/>
      <c r="G3" s="776"/>
      <c r="H3" s="776"/>
      <c r="I3" s="776"/>
      <c r="J3" s="794"/>
      <c r="K3" s="794"/>
      <c r="L3" s="891"/>
      <c r="M3" s="829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1"/>
    </row>
    <row r="4" spans="1:26" ht="42" customHeight="1" thickBot="1" x14ac:dyDescent="0.3">
      <c r="B4" s="778"/>
      <c r="C4" s="779"/>
      <c r="D4" s="779"/>
      <c r="E4" s="779"/>
      <c r="F4" s="778"/>
      <c r="G4" s="778"/>
      <c r="H4" s="778"/>
      <c r="I4" s="778"/>
      <c r="J4" s="795"/>
      <c r="K4" s="79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422" t="s">
        <v>597</v>
      </c>
      <c r="R4" s="494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6" ht="15.75" thickBot="1" x14ac:dyDescent="0.3">
      <c r="B5" s="82" t="s">
        <v>118</v>
      </c>
      <c r="C5" s="870" t="s">
        <v>119</v>
      </c>
      <c r="D5" s="871"/>
      <c r="E5" s="871"/>
      <c r="F5" s="363">
        <f t="shared" ref="F5:Y5" si="0">F6+F20</f>
        <v>0</v>
      </c>
      <c r="G5" s="363">
        <f t="shared" ref="G5" si="1">G6+G20</f>
        <v>0</v>
      </c>
      <c r="H5" s="363">
        <f t="shared" ref="H5:K5" si="2">H6+H20</f>
        <v>0</v>
      </c>
      <c r="I5" s="363">
        <f t="shared" si="2"/>
        <v>0</v>
      </c>
      <c r="J5" s="517">
        <f t="shared" si="2"/>
        <v>0</v>
      </c>
      <c r="K5" s="517">
        <f t="shared" si="2"/>
        <v>0</v>
      </c>
      <c r="L5" s="425">
        <f t="shared" si="0"/>
        <v>0</v>
      </c>
      <c r="M5" s="84">
        <f t="shared" si="0"/>
        <v>0</v>
      </c>
      <c r="N5" s="85">
        <f t="shared" si="0"/>
        <v>0</v>
      </c>
      <c r="O5" s="85">
        <f t="shared" si="0"/>
        <v>0</v>
      </c>
      <c r="P5" s="85">
        <f t="shared" si="0"/>
        <v>0</v>
      </c>
      <c r="Q5" s="88">
        <f t="shared" si="0"/>
        <v>0</v>
      </c>
      <c r="R5" s="495">
        <f t="shared" si="0"/>
        <v>0</v>
      </c>
      <c r="S5" s="484">
        <f>SUM(M5:R5)</f>
        <v>0</v>
      </c>
      <c r="T5" s="409">
        <f t="shared" si="0"/>
        <v>0</v>
      </c>
      <c r="U5" s="85">
        <f t="shared" si="0"/>
        <v>0</v>
      </c>
      <c r="V5" s="88">
        <f t="shared" si="0"/>
        <v>0</v>
      </c>
      <c r="W5" s="88">
        <f t="shared" si="0"/>
        <v>0</v>
      </c>
      <c r="X5" s="88">
        <f t="shared" si="0"/>
        <v>0</v>
      </c>
      <c r="Y5" s="89">
        <f t="shared" si="0"/>
        <v>0</v>
      </c>
    </row>
    <row r="6" spans="1:26" ht="15.75" hidden="1" thickBot="1" x14ac:dyDescent="0.3">
      <c r="B6" s="122" t="s">
        <v>609</v>
      </c>
      <c r="C6" s="772" t="s">
        <v>120</v>
      </c>
      <c r="D6" s="773"/>
      <c r="E6" s="773"/>
      <c r="F6" s="364">
        <f t="shared" ref="F6:Y6" si="3">F7+F8+F9+F10+F11+F12+F13+F14+F15+F16+F17+F18+F19</f>
        <v>0</v>
      </c>
      <c r="G6" s="364">
        <f t="shared" ref="G6" si="4">G7+G8+G9+G10+G11+G12+G13+G14+G15+G16+G17+G18+G19</f>
        <v>0</v>
      </c>
      <c r="H6" s="364">
        <f t="shared" ref="H6:K6" si="5">H7+H8+H9+H10+H11+H12+H13+H14+H15+H16+H17+H18+H19</f>
        <v>0</v>
      </c>
      <c r="I6" s="364">
        <f t="shared" si="5"/>
        <v>0</v>
      </c>
      <c r="J6" s="518">
        <f t="shared" si="5"/>
        <v>0</v>
      </c>
      <c r="K6" s="518">
        <f t="shared" si="5"/>
        <v>0</v>
      </c>
      <c r="L6" s="426">
        <f t="shared" si="3"/>
        <v>0</v>
      </c>
      <c r="M6" s="116">
        <f t="shared" si="3"/>
        <v>0</v>
      </c>
      <c r="N6" s="117">
        <f t="shared" si="3"/>
        <v>0</v>
      </c>
      <c r="O6" s="117">
        <f t="shared" si="3"/>
        <v>0</v>
      </c>
      <c r="P6" s="117">
        <f t="shared" si="3"/>
        <v>0</v>
      </c>
      <c r="Q6" s="120">
        <f t="shared" si="3"/>
        <v>0</v>
      </c>
      <c r="R6" s="496">
        <f t="shared" si="3"/>
        <v>0</v>
      </c>
      <c r="S6" s="485">
        <f t="shared" ref="S6:S66" si="6">SUM(M6:R6)</f>
        <v>0</v>
      </c>
      <c r="T6" s="410">
        <f t="shared" si="3"/>
        <v>0</v>
      </c>
      <c r="U6" s="117">
        <f t="shared" si="3"/>
        <v>0</v>
      </c>
      <c r="V6" s="120">
        <f t="shared" si="3"/>
        <v>0</v>
      </c>
      <c r="W6" s="120">
        <f t="shared" si="3"/>
        <v>0</v>
      </c>
      <c r="X6" s="120">
        <f t="shared" si="3"/>
        <v>0</v>
      </c>
      <c r="Y6" s="121">
        <f t="shared" si="3"/>
        <v>0</v>
      </c>
    </row>
    <row r="7" spans="1:26" s="189" customFormat="1" ht="15.75" hidden="1" thickBot="1" x14ac:dyDescent="0.3">
      <c r="A7" s="308" t="s">
        <v>121</v>
      </c>
      <c r="B7" s="169" t="s">
        <v>610</v>
      </c>
      <c r="C7" s="182"/>
      <c r="D7" s="233" t="s">
        <v>122</v>
      </c>
      <c r="E7" s="258"/>
      <c r="F7" s="365"/>
      <c r="G7" s="365"/>
      <c r="H7" s="365"/>
      <c r="I7" s="365"/>
      <c r="J7" s="519"/>
      <c r="K7" s="519">
        <f>SUM(L7:X7)</f>
        <v>0</v>
      </c>
      <c r="L7" s="427">
        <f>SUM(M7:Y7)</f>
        <v>0</v>
      </c>
      <c r="M7" s="179"/>
      <c r="N7" s="173"/>
      <c r="O7" s="173"/>
      <c r="P7" s="173"/>
      <c r="Q7" s="174"/>
      <c r="R7" s="497"/>
      <c r="S7" s="486">
        <f t="shared" si="6"/>
        <v>0</v>
      </c>
      <c r="T7" s="411"/>
      <c r="U7" s="173"/>
      <c r="V7" s="174"/>
      <c r="W7" s="174"/>
      <c r="X7" s="174"/>
      <c r="Y7" s="175"/>
      <c r="Z7" s="190"/>
    </row>
    <row r="8" spans="1:26" s="189" customFormat="1" ht="15" hidden="1" customHeight="1" x14ac:dyDescent="0.25">
      <c r="A8" s="308" t="s">
        <v>123</v>
      </c>
      <c r="B8" s="169" t="s">
        <v>611</v>
      </c>
      <c r="C8" s="182"/>
      <c r="D8" s="233" t="s">
        <v>124</v>
      </c>
      <c r="E8" s="258"/>
      <c r="F8" s="365"/>
      <c r="G8" s="365"/>
      <c r="H8" s="365"/>
      <c r="I8" s="365"/>
      <c r="J8" s="519"/>
      <c r="K8" s="519">
        <f t="shared" ref="K8:L19" si="7">SUM(L8:X8)</f>
        <v>0</v>
      </c>
      <c r="L8" s="427">
        <f t="shared" si="7"/>
        <v>0</v>
      </c>
      <c r="M8" s="179"/>
      <c r="N8" s="173"/>
      <c r="O8" s="173"/>
      <c r="P8" s="173"/>
      <c r="Q8" s="174"/>
      <c r="R8" s="497"/>
      <c r="S8" s="486">
        <f t="shared" si="6"/>
        <v>0</v>
      </c>
      <c r="T8" s="411"/>
      <c r="U8" s="173"/>
      <c r="V8" s="174"/>
      <c r="W8" s="174"/>
      <c r="X8" s="174"/>
      <c r="Y8" s="175"/>
    </row>
    <row r="9" spans="1:26" s="189" customFormat="1" ht="15" hidden="1" customHeight="1" x14ac:dyDescent="0.25">
      <c r="A9" s="308" t="s">
        <v>125</v>
      </c>
      <c r="B9" s="169" t="s">
        <v>612</v>
      </c>
      <c r="C9" s="182"/>
      <c r="D9" s="233" t="s">
        <v>126</v>
      </c>
      <c r="E9" s="258"/>
      <c r="F9" s="365"/>
      <c r="G9" s="365"/>
      <c r="H9" s="365"/>
      <c r="I9" s="365"/>
      <c r="J9" s="519"/>
      <c r="K9" s="519">
        <f t="shared" si="7"/>
        <v>0</v>
      </c>
      <c r="L9" s="427">
        <f t="shared" si="7"/>
        <v>0</v>
      </c>
      <c r="M9" s="179"/>
      <c r="N9" s="173"/>
      <c r="O9" s="173"/>
      <c r="P9" s="173"/>
      <c r="Q9" s="174"/>
      <c r="R9" s="497"/>
      <c r="S9" s="486">
        <f t="shared" si="6"/>
        <v>0</v>
      </c>
      <c r="T9" s="411"/>
      <c r="U9" s="173"/>
      <c r="V9" s="174"/>
      <c r="W9" s="174"/>
      <c r="X9" s="174"/>
      <c r="Y9" s="175"/>
    </row>
    <row r="10" spans="1:26" s="189" customFormat="1" ht="15" hidden="1" customHeight="1" x14ac:dyDescent="0.25">
      <c r="A10" s="308" t="s">
        <v>127</v>
      </c>
      <c r="B10" s="169" t="s">
        <v>613</v>
      </c>
      <c r="C10" s="182"/>
      <c r="D10" s="233" t="s">
        <v>351</v>
      </c>
      <c r="E10" s="258"/>
      <c r="F10" s="365"/>
      <c r="G10" s="365"/>
      <c r="H10" s="365"/>
      <c r="I10" s="365"/>
      <c r="J10" s="519"/>
      <c r="K10" s="519">
        <f t="shared" si="7"/>
        <v>0</v>
      </c>
      <c r="L10" s="427">
        <f t="shared" si="7"/>
        <v>0</v>
      </c>
      <c r="M10" s="179"/>
      <c r="N10" s="173"/>
      <c r="O10" s="173"/>
      <c r="P10" s="173"/>
      <c r="Q10" s="174"/>
      <c r="R10" s="497"/>
      <c r="S10" s="486">
        <f t="shared" si="6"/>
        <v>0</v>
      </c>
      <c r="T10" s="411"/>
      <c r="U10" s="173"/>
      <c r="V10" s="174"/>
      <c r="W10" s="174"/>
      <c r="X10" s="174"/>
      <c r="Y10" s="175"/>
    </row>
    <row r="11" spans="1:26" s="189" customFormat="1" ht="15" hidden="1" customHeight="1" x14ac:dyDescent="0.25">
      <c r="A11" s="308" t="s">
        <v>128</v>
      </c>
      <c r="B11" s="169" t="s">
        <v>614</v>
      </c>
      <c r="C11" s="182"/>
      <c r="D11" s="233" t="s">
        <v>129</v>
      </c>
      <c r="E11" s="258"/>
      <c r="F11" s="365"/>
      <c r="G11" s="365"/>
      <c r="H11" s="365"/>
      <c r="I11" s="365"/>
      <c r="J11" s="519"/>
      <c r="K11" s="519">
        <f t="shared" si="7"/>
        <v>0</v>
      </c>
      <c r="L11" s="427">
        <f t="shared" si="7"/>
        <v>0</v>
      </c>
      <c r="M11" s="179"/>
      <c r="N11" s="173"/>
      <c r="O11" s="173"/>
      <c r="P11" s="173"/>
      <c r="Q11" s="174"/>
      <c r="R11" s="497"/>
      <c r="S11" s="486">
        <f t="shared" si="6"/>
        <v>0</v>
      </c>
      <c r="T11" s="411"/>
      <c r="U11" s="173"/>
      <c r="V11" s="174"/>
      <c r="W11" s="174"/>
      <c r="X11" s="174"/>
      <c r="Y11" s="175"/>
    </row>
    <row r="12" spans="1:26" s="189" customFormat="1" ht="15.75" hidden="1" thickBot="1" x14ac:dyDescent="0.3">
      <c r="A12" s="308" t="s">
        <v>130</v>
      </c>
      <c r="B12" s="169" t="s">
        <v>615</v>
      </c>
      <c r="C12" s="182"/>
      <c r="D12" s="233" t="s">
        <v>1033</v>
      </c>
      <c r="E12" s="258"/>
      <c r="F12" s="365"/>
      <c r="G12" s="365"/>
      <c r="H12" s="365"/>
      <c r="I12" s="365"/>
      <c r="J12" s="519"/>
      <c r="K12" s="519">
        <f t="shared" si="7"/>
        <v>0</v>
      </c>
      <c r="L12" s="427">
        <f t="shared" si="7"/>
        <v>0</v>
      </c>
      <c r="M12" s="179"/>
      <c r="N12" s="173"/>
      <c r="O12" s="173"/>
      <c r="P12" s="173"/>
      <c r="Q12" s="174"/>
      <c r="R12" s="497"/>
      <c r="S12" s="486">
        <f t="shared" si="6"/>
        <v>0</v>
      </c>
      <c r="T12" s="411"/>
      <c r="U12" s="173"/>
      <c r="V12" s="174"/>
      <c r="W12" s="174"/>
      <c r="X12" s="174"/>
      <c r="Y12" s="175"/>
    </row>
    <row r="13" spans="1:26" s="189" customFormat="1" ht="15.75" hidden="1" thickBot="1" x14ac:dyDescent="0.3">
      <c r="A13" s="308" t="s">
        <v>132</v>
      </c>
      <c r="B13" s="169" t="s">
        <v>616</v>
      </c>
      <c r="C13" s="182"/>
      <c r="D13" s="233" t="s">
        <v>133</v>
      </c>
      <c r="E13" s="258"/>
      <c r="F13" s="365"/>
      <c r="G13" s="365"/>
      <c r="H13" s="365"/>
      <c r="I13" s="365"/>
      <c r="J13" s="519"/>
      <c r="K13" s="519">
        <f t="shared" si="7"/>
        <v>0</v>
      </c>
      <c r="L13" s="427">
        <f t="shared" si="7"/>
        <v>0</v>
      </c>
      <c r="M13" s="179"/>
      <c r="N13" s="173"/>
      <c r="O13" s="173"/>
      <c r="P13" s="173"/>
      <c r="Q13" s="174"/>
      <c r="R13" s="497"/>
      <c r="S13" s="486">
        <f t="shared" si="6"/>
        <v>0</v>
      </c>
      <c r="T13" s="411"/>
      <c r="U13" s="173"/>
      <c r="V13" s="174"/>
      <c r="W13" s="174"/>
      <c r="X13" s="174"/>
      <c r="Y13" s="175"/>
    </row>
    <row r="14" spans="1:26" s="189" customFormat="1" ht="15.75" hidden="1" thickBot="1" x14ac:dyDescent="0.3">
      <c r="A14" s="308" t="s">
        <v>134</v>
      </c>
      <c r="B14" s="169" t="s">
        <v>617</v>
      </c>
      <c r="C14" s="182"/>
      <c r="D14" s="233" t="s">
        <v>135</v>
      </c>
      <c r="E14" s="258"/>
      <c r="F14" s="365"/>
      <c r="G14" s="365"/>
      <c r="H14" s="365"/>
      <c r="I14" s="365"/>
      <c r="J14" s="519"/>
      <c r="K14" s="519">
        <f t="shared" si="7"/>
        <v>0</v>
      </c>
      <c r="L14" s="427">
        <f t="shared" si="7"/>
        <v>0</v>
      </c>
      <c r="M14" s="179"/>
      <c r="N14" s="173"/>
      <c r="O14" s="173"/>
      <c r="P14" s="173"/>
      <c r="Q14" s="174"/>
      <c r="R14" s="497"/>
      <c r="S14" s="486">
        <f t="shared" si="6"/>
        <v>0</v>
      </c>
      <c r="T14" s="411"/>
      <c r="U14" s="173"/>
      <c r="V14" s="174"/>
      <c r="W14" s="174"/>
      <c r="X14" s="174"/>
      <c r="Y14" s="175"/>
    </row>
    <row r="15" spans="1:26" s="189" customFormat="1" ht="15.75" hidden="1" thickBot="1" x14ac:dyDescent="0.3">
      <c r="A15" s="308" t="s">
        <v>136</v>
      </c>
      <c r="B15" s="169" t="s">
        <v>618</v>
      </c>
      <c r="C15" s="182"/>
      <c r="D15" s="233" t="s">
        <v>137</v>
      </c>
      <c r="E15" s="258"/>
      <c r="F15" s="365"/>
      <c r="G15" s="365"/>
      <c r="H15" s="365"/>
      <c r="I15" s="365"/>
      <c r="J15" s="519"/>
      <c r="K15" s="519">
        <f t="shared" si="7"/>
        <v>0</v>
      </c>
      <c r="L15" s="427">
        <f t="shared" si="7"/>
        <v>0</v>
      </c>
      <c r="M15" s="179"/>
      <c r="N15" s="173"/>
      <c r="O15" s="173"/>
      <c r="P15" s="173"/>
      <c r="Q15" s="174"/>
      <c r="R15" s="497"/>
      <c r="S15" s="486">
        <f t="shared" si="6"/>
        <v>0</v>
      </c>
      <c r="T15" s="411"/>
      <c r="U15" s="173"/>
      <c r="V15" s="174"/>
      <c r="W15" s="174"/>
      <c r="X15" s="174"/>
      <c r="Y15" s="175"/>
    </row>
    <row r="16" spans="1:26" s="189" customFormat="1" ht="15.75" hidden="1" thickBot="1" x14ac:dyDescent="0.3">
      <c r="A16" s="308" t="s">
        <v>138</v>
      </c>
      <c r="B16" s="169" t="s">
        <v>619</v>
      </c>
      <c r="C16" s="182"/>
      <c r="D16" s="233" t="s">
        <v>139</v>
      </c>
      <c r="E16" s="258"/>
      <c r="F16" s="365"/>
      <c r="G16" s="365"/>
      <c r="H16" s="365"/>
      <c r="I16" s="365"/>
      <c r="J16" s="519"/>
      <c r="K16" s="519">
        <f t="shared" si="7"/>
        <v>0</v>
      </c>
      <c r="L16" s="427">
        <f t="shared" si="7"/>
        <v>0</v>
      </c>
      <c r="M16" s="179"/>
      <c r="N16" s="173"/>
      <c r="O16" s="173"/>
      <c r="P16" s="173"/>
      <c r="Q16" s="174"/>
      <c r="R16" s="497"/>
      <c r="S16" s="486">
        <f t="shared" si="6"/>
        <v>0</v>
      </c>
      <c r="T16" s="411"/>
      <c r="U16" s="173"/>
      <c r="V16" s="174"/>
      <c r="W16" s="174"/>
      <c r="X16" s="174"/>
      <c r="Y16" s="175"/>
    </row>
    <row r="17" spans="1:27" s="189" customFormat="1" ht="15.75" hidden="1" thickBot="1" x14ac:dyDescent="0.3">
      <c r="A17" s="308" t="s">
        <v>140</v>
      </c>
      <c r="B17" s="169" t="s">
        <v>620</v>
      </c>
      <c r="C17" s="182"/>
      <c r="D17" s="233" t="s">
        <v>141</v>
      </c>
      <c r="E17" s="258"/>
      <c r="F17" s="365"/>
      <c r="G17" s="365"/>
      <c r="H17" s="365"/>
      <c r="I17" s="365"/>
      <c r="J17" s="519"/>
      <c r="K17" s="519">
        <f t="shared" si="7"/>
        <v>0</v>
      </c>
      <c r="L17" s="427">
        <f t="shared" si="7"/>
        <v>0</v>
      </c>
      <c r="M17" s="179"/>
      <c r="N17" s="173"/>
      <c r="O17" s="173"/>
      <c r="P17" s="173"/>
      <c r="Q17" s="174"/>
      <c r="R17" s="497"/>
      <c r="S17" s="486">
        <f t="shared" si="6"/>
        <v>0</v>
      </c>
      <c r="T17" s="411"/>
      <c r="U17" s="173"/>
      <c r="V17" s="174"/>
      <c r="W17" s="174"/>
      <c r="X17" s="174"/>
      <c r="Y17" s="175"/>
    </row>
    <row r="18" spans="1:27" s="189" customFormat="1" ht="15.75" hidden="1" thickBot="1" x14ac:dyDescent="0.3">
      <c r="A18" s="308" t="s">
        <v>142</v>
      </c>
      <c r="B18" s="169" t="s">
        <v>621</v>
      </c>
      <c r="C18" s="182"/>
      <c r="D18" s="233" t="s">
        <v>143</v>
      </c>
      <c r="E18" s="258"/>
      <c r="F18" s="365"/>
      <c r="G18" s="365"/>
      <c r="H18" s="365"/>
      <c r="I18" s="365"/>
      <c r="J18" s="519"/>
      <c r="K18" s="519">
        <f t="shared" si="7"/>
        <v>0</v>
      </c>
      <c r="L18" s="427">
        <f t="shared" si="7"/>
        <v>0</v>
      </c>
      <c r="M18" s="179"/>
      <c r="N18" s="173"/>
      <c r="O18" s="173"/>
      <c r="P18" s="173"/>
      <c r="Q18" s="174"/>
      <c r="R18" s="497"/>
      <c r="S18" s="486">
        <f t="shared" si="6"/>
        <v>0</v>
      </c>
      <c r="T18" s="411"/>
      <c r="U18" s="173"/>
      <c r="V18" s="174"/>
      <c r="W18" s="174"/>
      <c r="X18" s="174"/>
      <c r="Y18" s="175"/>
    </row>
    <row r="19" spans="1:27" s="189" customFormat="1" ht="15.75" hidden="1" thickBot="1" x14ac:dyDescent="0.3">
      <c r="A19" s="308" t="s">
        <v>144</v>
      </c>
      <c r="B19" s="169" t="s">
        <v>622</v>
      </c>
      <c r="C19" s="182"/>
      <c r="D19" s="233" t="s">
        <v>145</v>
      </c>
      <c r="E19" s="258"/>
      <c r="F19" s="365"/>
      <c r="G19" s="365"/>
      <c r="H19" s="365"/>
      <c r="I19" s="365"/>
      <c r="J19" s="519"/>
      <c r="K19" s="519">
        <f t="shared" si="7"/>
        <v>0</v>
      </c>
      <c r="L19" s="427">
        <f t="shared" si="7"/>
        <v>0</v>
      </c>
      <c r="M19" s="179"/>
      <c r="N19" s="173"/>
      <c r="O19" s="173"/>
      <c r="P19" s="173"/>
      <c r="Q19" s="174"/>
      <c r="R19" s="497"/>
      <c r="S19" s="486">
        <f t="shared" si="6"/>
        <v>0</v>
      </c>
      <c r="T19" s="411"/>
      <c r="U19" s="173"/>
      <c r="V19" s="174"/>
      <c r="W19" s="174"/>
      <c r="X19" s="174"/>
      <c r="Y19" s="175"/>
    </row>
    <row r="20" spans="1:27" ht="15.75" hidden="1" thickBot="1" x14ac:dyDescent="0.3">
      <c r="B20" s="90" t="s">
        <v>623</v>
      </c>
      <c r="C20" s="799" t="s">
        <v>146</v>
      </c>
      <c r="D20" s="800"/>
      <c r="E20" s="800"/>
      <c r="F20" s="366">
        <f t="shared" ref="F20:L20" si="8">F21+F22+F23</f>
        <v>0</v>
      </c>
      <c r="G20" s="366">
        <f t="shared" si="8"/>
        <v>0</v>
      </c>
      <c r="H20" s="366">
        <f t="shared" si="8"/>
        <v>0</v>
      </c>
      <c r="I20" s="366">
        <f t="shared" si="8"/>
        <v>0</v>
      </c>
      <c r="J20" s="520">
        <f t="shared" ref="J20:K20" si="9">J21+J22+J23</f>
        <v>0</v>
      </c>
      <c r="K20" s="520">
        <f t="shared" si="9"/>
        <v>0</v>
      </c>
      <c r="L20" s="428">
        <f t="shared" si="8"/>
        <v>0</v>
      </c>
      <c r="M20" s="92">
        <f t="shared" ref="M20:Y20" si="10">M21+M22+M23</f>
        <v>0</v>
      </c>
      <c r="N20" s="93">
        <f t="shared" si="10"/>
        <v>0</v>
      </c>
      <c r="O20" s="93">
        <f t="shared" si="10"/>
        <v>0</v>
      </c>
      <c r="P20" s="93">
        <f t="shared" si="10"/>
        <v>0</v>
      </c>
      <c r="Q20" s="96">
        <f t="shared" si="10"/>
        <v>0</v>
      </c>
      <c r="R20" s="498">
        <f t="shared" si="10"/>
        <v>0</v>
      </c>
      <c r="S20" s="487">
        <f t="shared" si="6"/>
        <v>0</v>
      </c>
      <c r="T20" s="412">
        <f t="shared" si="10"/>
        <v>0</v>
      </c>
      <c r="U20" s="93">
        <f t="shared" si="10"/>
        <v>0</v>
      </c>
      <c r="V20" s="96">
        <f t="shared" si="10"/>
        <v>0</v>
      </c>
      <c r="W20" s="96">
        <f t="shared" si="10"/>
        <v>0</v>
      </c>
      <c r="X20" s="96">
        <f t="shared" si="10"/>
        <v>0</v>
      </c>
      <c r="Y20" s="97">
        <f t="shared" si="10"/>
        <v>0</v>
      </c>
    </row>
    <row r="21" spans="1:27" s="41" customFormat="1" ht="15.75" hidden="1" thickBot="1" x14ac:dyDescent="0.3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SUM(M21:X21)</f>
        <v>0</v>
      </c>
      <c r="G21" s="367">
        <f>SUM(M21:X21)</f>
        <v>0</v>
      </c>
      <c r="H21" s="367">
        <f>SUM(M21:X21)</f>
        <v>0</v>
      </c>
      <c r="I21" s="367">
        <f>SUM(M21:X21)</f>
        <v>0</v>
      </c>
      <c r="J21" s="521">
        <f>SUM(M21:X21)</f>
        <v>0</v>
      </c>
      <c r="K21" s="521">
        <f t="shared" ref="K21:L23" si="11">SUM(L21:X21)</f>
        <v>0</v>
      </c>
      <c r="L21" s="429">
        <f t="shared" si="11"/>
        <v>0</v>
      </c>
      <c r="M21" s="75"/>
      <c r="N21" s="13"/>
      <c r="O21" s="13"/>
      <c r="P21" s="13"/>
      <c r="Q21" s="80"/>
      <c r="R21" s="499"/>
      <c r="S21" s="488">
        <f t="shared" si="6"/>
        <v>0</v>
      </c>
      <c r="T21" s="413"/>
      <c r="U21" s="13"/>
      <c r="V21" s="80"/>
      <c r="W21" s="80"/>
      <c r="X21" s="80"/>
      <c r="Y21" s="45"/>
    </row>
    <row r="22" spans="1:27" s="41" customFormat="1" ht="27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/>
      <c r="G22" s="367"/>
      <c r="H22" s="367"/>
      <c r="I22" s="367"/>
      <c r="J22" s="521"/>
      <c r="K22" s="521">
        <f t="shared" si="11"/>
        <v>0</v>
      </c>
      <c r="L22" s="429">
        <f t="shared" si="11"/>
        <v>0</v>
      </c>
      <c r="M22" s="75"/>
      <c r="N22" s="13"/>
      <c r="O22" s="13"/>
      <c r="P22" s="13"/>
      <c r="Q22" s="80"/>
      <c r="R22" s="499"/>
      <c r="S22" s="488">
        <f t="shared" si="6"/>
        <v>0</v>
      </c>
      <c r="T22" s="413"/>
      <c r="U22" s="13"/>
      <c r="V22" s="80"/>
      <c r="W22" s="80"/>
      <c r="X22" s="80"/>
      <c r="Y22" s="45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SUM(M23:X23)</f>
        <v>0</v>
      </c>
      <c r="G23" s="368">
        <f>SUM(M23:X23)</f>
        <v>0</v>
      </c>
      <c r="H23" s="368">
        <f>SUM(M23:X23)</f>
        <v>0</v>
      </c>
      <c r="I23" s="368">
        <f>SUM(M23:X23)</f>
        <v>0</v>
      </c>
      <c r="J23" s="522">
        <f>SUM(M23:X23)</f>
        <v>0</v>
      </c>
      <c r="K23" s="522">
        <f t="shared" si="11"/>
        <v>0</v>
      </c>
      <c r="L23" s="430">
        <f t="shared" si="11"/>
        <v>0</v>
      </c>
      <c r="M23" s="75"/>
      <c r="N23" s="13"/>
      <c r="O23" s="13"/>
      <c r="P23" s="13"/>
      <c r="Q23" s="80"/>
      <c r="R23" s="499"/>
      <c r="S23" s="488">
        <f t="shared" si="6"/>
        <v>0</v>
      </c>
      <c r="T23" s="413"/>
      <c r="U23" s="13"/>
      <c r="V23" s="80"/>
      <c r="W23" s="80"/>
      <c r="X23" s="80"/>
      <c r="Y23" s="45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Y24" si="12">F25+F26+F27+F28+F29+F30+F31</f>
        <v>0</v>
      </c>
      <c r="G24" s="369">
        <f t="shared" ref="G24" si="13">G25+G26+G27+G28+G29+G30+G31</f>
        <v>0</v>
      </c>
      <c r="H24" s="369">
        <f t="shared" ref="H24:K24" si="14">H25+H26+H27+H28+H29+H30+H31</f>
        <v>0</v>
      </c>
      <c r="I24" s="369">
        <f t="shared" si="14"/>
        <v>0</v>
      </c>
      <c r="J24" s="523">
        <f t="shared" si="14"/>
        <v>0</v>
      </c>
      <c r="K24" s="523">
        <f t="shared" si="14"/>
        <v>0</v>
      </c>
      <c r="L24" s="431">
        <f t="shared" si="12"/>
        <v>0</v>
      </c>
      <c r="M24" s="84">
        <f t="shared" si="12"/>
        <v>0</v>
      </c>
      <c r="N24" s="85">
        <f t="shared" si="12"/>
        <v>0</v>
      </c>
      <c r="O24" s="85">
        <f t="shared" si="12"/>
        <v>0</v>
      </c>
      <c r="P24" s="85">
        <f t="shared" si="12"/>
        <v>0</v>
      </c>
      <c r="Q24" s="88">
        <f t="shared" si="12"/>
        <v>0</v>
      </c>
      <c r="R24" s="495">
        <f t="shared" si="12"/>
        <v>0</v>
      </c>
      <c r="S24" s="484">
        <f t="shared" si="6"/>
        <v>0</v>
      </c>
      <c r="T24" s="409">
        <f t="shared" si="12"/>
        <v>0</v>
      </c>
      <c r="U24" s="85">
        <f t="shared" si="12"/>
        <v>0</v>
      </c>
      <c r="V24" s="88">
        <f t="shared" si="12"/>
        <v>0</v>
      </c>
      <c r="W24" s="88">
        <f t="shared" si="12"/>
        <v>0</v>
      </c>
      <c r="X24" s="88">
        <f t="shared" si="12"/>
        <v>0</v>
      </c>
      <c r="Y24" s="89">
        <f t="shared" si="12"/>
        <v>0</v>
      </c>
    </row>
    <row r="25" spans="1:27" ht="15.75" hidden="1" thickBot="1" x14ac:dyDescent="0.3">
      <c r="B25" s="60"/>
      <c r="C25" s="862" t="s">
        <v>154</v>
      </c>
      <c r="D25" s="863"/>
      <c r="E25" s="863"/>
      <c r="F25" s="370"/>
      <c r="G25" s="370"/>
      <c r="H25" s="370"/>
      <c r="I25" s="370"/>
      <c r="J25" s="524"/>
      <c r="K25" s="524">
        <f t="shared" ref="K25:L31" si="15">SUM(L25:X25)</f>
        <v>0</v>
      </c>
      <c r="L25" s="434">
        <f t="shared" si="15"/>
        <v>0</v>
      </c>
      <c r="M25" s="73"/>
      <c r="N25" s="1"/>
      <c r="O25" s="1"/>
      <c r="P25" s="1"/>
      <c r="Q25" s="79"/>
      <c r="R25" s="500"/>
      <c r="S25" s="489">
        <f t="shared" si="6"/>
        <v>0</v>
      </c>
      <c r="T25" s="414"/>
      <c r="U25" s="1"/>
      <c r="V25" s="79"/>
      <c r="W25" s="79"/>
      <c r="X25" s="79"/>
      <c r="Y25" s="44"/>
    </row>
    <row r="26" spans="1:27" ht="15.75" hidden="1" thickBot="1" x14ac:dyDescent="0.3">
      <c r="B26" s="61"/>
      <c r="C26" s="858" t="s">
        <v>155</v>
      </c>
      <c r="D26" s="859"/>
      <c r="E26" s="859"/>
      <c r="F26" s="371"/>
      <c r="G26" s="371"/>
      <c r="H26" s="371"/>
      <c r="I26" s="371"/>
      <c r="J26" s="525"/>
      <c r="K26" s="525">
        <f t="shared" si="15"/>
        <v>0</v>
      </c>
      <c r="L26" s="434">
        <f t="shared" si="15"/>
        <v>0</v>
      </c>
      <c r="M26" s="73"/>
      <c r="N26" s="1"/>
      <c r="O26" s="1"/>
      <c r="P26" s="1"/>
      <c r="Q26" s="79"/>
      <c r="R26" s="500"/>
      <c r="S26" s="489">
        <f t="shared" si="6"/>
        <v>0</v>
      </c>
      <c r="T26" s="414"/>
      <c r="U26" s="1"/>
      <c r="V26" s="79"/>
      <c r="W26" s="79"/>
      <c r="X26" s="79"/>
      <c r="Y26" s="44"/>
    </row>
    <row r="27" spans="1:27" ht="15.75" hidden="1" thickBot="1" x14ac:dyDescent="0.3">
      <c r="B27" s="61"/>
      <c r="C27" s="858" t="s">
        <v>156</v>
      </c>
      <c r="D27" s="859"/>
      <c r="E27" s="859"/>
      <c r="F27" s="371"/>
      <c r="G27" s="371"/>
      <c r="H27" s="371"/>
      <c r="I27" s="371"/>
      <c r="J27" s="525"/>
      <c r="K27" s="525">
        <f t="shared" si="15"/>
        <v>0</v>
      </c>
      <c r="L27" s="434">
        <f t="shared" si="15"/>
        <v>0</v>
      </c>
      <c r="M27" s="73"/>
      <c r="N27" s="1"/>
      <c r="O27" s="1"/>
      <c r="P27" s="1"/>
      <c r="Q27" s="79"/>
      <c r="R27" s="500"/>
      <c r="S27" s="489">
        <f t="shared" si="6"/>
        <v>0</v>
      </c>
      <c r="T27" s="414"/>
      <c r="U27" s="1"/>
      <c r="V27" s="79"/>
      <c r="W27" s="79"/>
      <c r="X27" s="79"/>
      <c r="Y27" s="44"/>
    </row>
    <row r="28" spans="1:27" ht="15.75" hidden="1" thickBot="1" x14ac:dyDescent="0.3">
      <c r="B28" s="61"/>
      <c r="C28" s="858" t="s">
        <v>157</v>
      </c>
      <c r="D28" s="859"/>
      <c r="E28" s="859"/>
      <c r="F28" s="371"/>
      <c r="G28" s="371"/>
      <c r="H28" s="371"/>
      <c r="I28" s="371"/>
      <c r="J28" s="525"/>
      <c r="K28" s="525">
        <f t="shared" si="15"/>
        <v>0</v>
      </c>
      <c r="L28" s="434">
        <f t="shared" si="15"/>
        <v>0</v>
      </c>
      <c r="M28" s="73"/>
      <c r="N28" s="1"/>
      <c r="O28" s="1"/>
      <c r="P28" s="1"/>
      <c r="Q28" s="79"/>
      <c r="R28" s="500"/>
      <c r="S28" s="489">
        <f t="shared" si="6"/>
        <v>0</v>
      </c>
      <c r="T28" s="414"/>
      <c r="U28" s="1"/>
      <c r="V28" s="79"/>
      <c r="W28" s="79"/>
      <c r="X28" s="79"/>
      <c r="Y28" s="44"/>
    </row>
    <row r="29" spans="1:27" ht="15.75" hidden="1" thickBot="1" x14ac:dyDescent="0.3">
      <c r="B29" s="61"/>
      <c r="C29" s="858" t="s">
        <v>158</v>
      </c>
      <c r="D29" s="859"/>
      <c r="E29" s="859"/>
      <c r="F29" s="371"/>
      <c r="G29" s="371"/>
      <c r="H29" s="371"/>
      <c r="I29" s="371"/>
      <c r="J29" s="525"/>
      <c r="K29" s="525">
        <f t="shared" si="15"/>
        <v>0</v>
      </c>
      <c r="L29" s="434">
        <f t="shared" si="15"/>
        <v>0</v>
      </c>
      <c r="M29" s="73"/>
      <c r="N29" s="1"/>
      <c r="O29" s="1"/>
      <c r="P29" s="1"/>
      <c r="Q29" s="79"/>
      <c r="R29" s="500"/>
      <c r="S29" s="489">
        <f t="shared" si="6"/>
        <v>0</v>
      </c>
      <c r="T29" s="414"/>
      <c r="U29" s="1"/>
      <c r="V29" s="79"/>
      <c r="W29" s="79"/>
      <c r="X29" s="79"/>
      <c r="Y29" s="44"/>
    </row>
    <row r="30" spans="1:27" ht="15.75" hidden="1" thickBot="1" x14ac:dyDescent="0.3">
      <c r="B30" s="61"/>
      <c r="C30" s="858" t="s">
        <v>159</v>
      </c>
      <c r="D30" s="859"/>
      <c r="E30" s="859"/>
      <c r="F30" s="371"/>
      <c r="G30" s="371"/>
      <c r="H30" s="371"/>
      <c r="I30" s="371"/>
      <c r="J30" s="525"/>
      <c r="K30" s="525">
        <f t="shared" si="15"/>
        <v>0</v>
      </c>
      <c r="L30" s="434">
        <f t="shared" si="15"/>
        <v>0</v>
      </c>
      <c r="M30" s="73"/>
      <c r="N30" s="1"/>
      <c r="O30" s="1"/>
      <c r="P30" s="1"/>
      <c r="Q30" s="79"/>
      <c r="R30" s="500"/>
      <c r="S30" s="489">
        <f t="shared" si="6"/>
        <v>0</v>
      </c>
      <c r="T30" s="414"/>
      <c r="U30" s="1"/>
      <c r="V30" s="79"/>
      <c r="W30" s="79"/>
      <c r="X30" s="79"/>
      <c r="Y30" s="44"/>
    </row>
    <row r="31" spans="1:27" ht="15.75" hidden="1" thickBot="1" x14ac:dyDescent="0.3">
      <c r="B31" s="62"/>
      <c r="C31" s="860" t="s">
        <v>160</v>
      </c>
      <c r="D31" s="861"/>
      <c r="E31" s="861"/>
      <c r="F31" s="372"/>
      <c r="G31" s="372"/>
      <c r="H31" s="372"/>
      <c r="I31" s="372"/>
      <c r="J31" s="526"/>
      <c r="K31" s="526">
        <f t="shared" si="15"/>
        <v>0</v>
      </c>
      <c r="L31" s="460">
        <f t="shared" si="15"/>
        <v>0</v>
      </c>
      <c r="M31" s="73"/>
      <c r="N31" s="1"/>
      <c r="O31" s="1"/>
      <c r="P31" s="1"/>
      <c r="Q31" s="79"/>
      <c r="R31" s="500"/>
      <c r="S31" s="489">
        <f t="shared" si="6"/>
        <v>0</v>
      </c>
      <c r="T31" s="414"/>
      <c r="U31" s="1"/>
      <c r="V31" s="79"/>
      <c r="W31" s="79"/>
      <c r="X31" s="79"/>
      <c r="Y31" s="44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R32" si="16">F33+F37+F40+F56+F59</f>
        <v>3275874</v>
      </c>
      <c r="G32" s="369">
        <f t="shared" ref="G32:K32" si="17">G33+G37+G40+G56+G59</f>
        <v>3285991</v>
      </c>
      <c r="H32" s="369">
        <f t="shared" si="17"/>
        <v>3867980</v>
      </c>
      <c r="I32" s="369">
        <f t="shared" si="17"/>
        <v>4077980</v>
      </c>
      <c r="J32" s="523">
        <f t="shared" si="17"/>
        <v>4183077</v>
      </c>
      <c r="K32" s="523">
        <f t="shared" si="17"/>
        <v>3997747</v>
      </c>
      <c r="L32" s="431">
        <f t="shared" si="16"/>
        <v>3525567</v>
      </c>
      <c r="M32" s="84">
        <f t="shared" si="16"/>
        <v>148638</v>
      </c>
      <c r="N32" s="85">
        <f t="shared" si="16"/>
        <v>613918</v>
      </c>
      <c r="O32" s="85">
        <f t="shared" si="16"/>
        <v>357372</v>
      </c>
      <c r="P32" s="85">
        <f t="shared" si="16"/>
        <v>174992</v>
      </c>
      <c r="Q32" s="88">
        <f t="shared" si="16"/>
        <v>62999</v>
      </c>
      <c r="R32" s="495">
        <f t="shared" si="16"/>
        <v>273940</v>
      </c>
      <c r="S32" s="484">
        <f t="shared" si="6"/>
        <v>1631859</v>
      </c>
      <c r="T32" s="409">
        <f t="shared" ref="T32:Y32" si="18">T33+T37+T40+T56+T59</f>
        <v>490155</v>
      </c>
      <c r="U32" s="85">
        <f t="shared" si="18"/>
        <v>277133</v>
      </c>
      <c r="V32" s="88">
        <f t="shared" si="18"/>
        <v>142512</v>
      </c>
      <c r="W32" s="88">
        <f t="shared" si="18"/>
        <v>257081</v>
      </c>
      <c r="X32" s="88">
        <f t="shared" si="18"/>
        <v>500317</v>
      </c>
      <c r="Y32" s="89">
        <f t="shared" si="18"/>
        <v>226510</v>
      </c>
      <c r="AA32" s="168"/>
    </row>
    <row r="33" spans="1:28" x14ac:dyDescent="0.25">
      <c r="B33" s="122" t="s">
        <v>627</v>
      </c>
      <c r="C33" s="772" t="s">
        <v>163</v>
      </c>
      <c r="D33" s="773"/>
      <c r="E33" s="773"/>
      <c r="F33" s="364">
        <f t="shared" ref="F33:L33" si="19">F34+F35+F36</f>
        <v>310000</v>
      </c>
      <c r="G33" s="364">
        <f t="shared" si="19"/>
        <v>297567</v>
      </c>
      <c r="H33" s="364">
        <f t="shared" si="19"/>
        <v>300000</v>
      </c>
      <c r="I33" s="364">
        <f t="shared" si="19"/>
        <v>300000</v>
      </c>
      <c r="J33" s="518">
        <f t="shared" ref="J33:K33" si="20">J34+J35+J36</f>
        <v>240000</v>
      </c>
      <c r="K33" s="518">
        <f t="shared" si="20"/>
        <v>154989</v>
      </c>
      <c r="L33" s="426">
        <f t="shared" si="19"/>
        <v>154989</v>
      </c>
      <c r="M33" s="116">
        <f t="shared" ref="M33:Y33" si="21">M34+M35+M36</f>
        <v>0</v>
      </c>
      <c r="N33" s="117">
        <f t="shared" si="21"/>
        <v>19517</v>
      </c>
      <c r="O33" s="117">
        <f t="shared" si="21"/>
        <v>27504</v>
      </c>
      <c r="P33" s="117">
        <f t="shared" si="21"/>
        <v>15618</v>
      </c>
      <c r="Q33" s="120">
        <f t="shared" si="21"/>
        <v>1023</v>
      </c>
      <c r="R33" s="496">
        <f t="shared" si="21"/>
        <v>21689</v>
      </c>
      <c r="S33" s="485">
        <f t="shared" si="6"/>
        <v>85351</v>
      </c>
      <c r="T33" s="410">
        <f t="shared" si="21"/>
        <v>0</v>
      </c>
      <c r="U33" s="117">
        <f t="shared" si="21"/>
        <v>0</v>
      </c>
      <c r="V33" s="120">
        <f t="shared" si="21"/>
        <v>0</v>
      </c>
      <c r="W33" s="120">
        <f t="shared" si="21"/>
        <v>26880</v>
      </c>
      <c r="X33" s="120">
        <f t="shared" si="21"/>
        <v>17613</v>
      </c>
      <c r="Y33" s="121">
        <f t="shared" si="21"/>
        <v>25145</v>
      </c>
      <c r="AA33" s="168"/>
    </row>
    <row r="34" spans="1:28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/>
      <c r="G34" s="367"/>
      <c r="H34" s="367"/>
      <c r="I34" s="367"/>
      <c r="J34" s="521"/>
      <c r="K34" s="521"/>
      <c r="L34" s="429">
        <f>SUM(M34:Y34)</f>
        <v>0</v>
      </c>
      <c r="M34" s="75"/>
      <c r="N34" s="13"/>
      <c r="O34" s="13"/>
      <c r="P34" s="13"/>
      <c r="Q34" s="80"/>
      <c r="R34" s="499"/>
      <c r="S34" s="488">
        <f t="shared" si="6"/>
        <v>0</v>
      </c>
      <c r="T34" s="413"/>
      <c r="U34" s="13"/>
      <c r="V34" s="80"/>
      <c r="W34" s="80"/>
      <c r="X34" s="80"/>
      <c r="Y34" s="45"/>
      <c r="AA34" s="168"/>
    </row>
    <row r="35" spans="1:28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v>310000</v>
      </c>
      <c r="G35" s="367">
        <v>297567</v>
      </c>
      <c r="H35" s="367">
        <v>300000</v>
      </c>
      <c r="I35" s="367">
        <v>300000</v>
      </c>
      <c r="J35" s="521">
        <v>240000</v>
      </c>
      <c r="K35" s="521">
        <f>240000-85011</f>
        <v>154989</v>
      </c>
      <c r="L35" s="429">
        <f>SUM(S35:Y35)</f>
        <v>154989</v>
      </c>
      <c r="M35" s="75"/>
      <c r="N35" s="13">
        <v>19517</v>
      </c>
      <c r="O35" s="13">
        <v>27504</v>
      </c>
      <c r="P35" s="13">
        <v>15618</v>
      </c>
      <c r="Q35" s="80">
        <v>1023</v>
      </c>
      <c r="R35" s="499">
        <v>21689</v>
      </c>
      <c r="S35" s="488">
        <f t="shared" si="6"/>
        <v>85351</v>
      </c>
      <c r="T35" s="413"/>
      <c r="U35" s="13"/>
      <c r="V35" s="80"/>
      <c r="W35" s="80">
        <v>26880</v>
      </c>
      <c r="X35" s="80">
        <v>17613</v>
      </c>
      <c r="Y35" s="45">
        <v>25145</v>
      </c>
      <c r="Z35" s="183"/>
      <c r="AA35" s="168"/>
    </row>
    <row r="36" spans="1:28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/>
      <c r="G36" s="367"/>
      <c r="H36" s="367"/>
      <c r="I36" s="367"/>
      <c r="J36" s="521"/>
      <c r="K36" s="521"/>
      <c r="L36" s="429">
        <f>SUM(M36:Y36)</f>
        <v>0</v>
      </c>
      <c r="M36" s="75"/>
      <c r="N36" s="13"/>
      <c r="O36" s="13"/>
      <c r="P36" s="13"/>
      <c r="Q36" s="80"/>
      <c r="R36" s="499"/>
      <c r="S36" s="488">
        <f t="shared" si="6"/>
        <v>0</v>
      </c>
      <c r="T36" s="413"/>
      <c r="U36" s="13"/>
      <c r="V36" s="80"/>
      <c r="W36" s="80"/>
      <c r="X36" s="80"/>
      <c r="Y36" s="45"/>
      <c r="Z36" s="183"/>
      <c r="AA36" s="168"/>
    </row>
    <row r="37" spans="1:28" x14ac:dyDescent="0.25">
      <c r="B37" s="90" t="s">
        <v>631</v>
      </c>
      <c r="C37" s="799" t="s">
        <v>170</v>
      </c>
      <c r="D37" s="800"/>
      <c r="E37" s="800"/>
      <c r="F37" s="366">
        <f t="shared" ref="F37:L37" si="22">F38+F39</f>
        <v>221000</v>
      </c>
      <c r="G37" s="366">
        <f t="shared" si="22"/>
        <v>221000</v>
      </c>
      <c r="H37" s="366">
        <f t="shared" si="22"/>
        <v>221000</v>
      </c>
      <c r="I37" s="366">
        <f t="shared" si="22"/>
        <v>219000</v>
      </c>
      <c r="J37" s="520">
        <f t="shared" ref="J37" si="23">J38+J39</f>
        <v>219000</v>
      </c>
      <c r="K37" s="520">
        <f t="shared" si="22"/>
        <v>199800</v>
      </c>
      <c r="L37" s="428">
        <f t="shared" si="22"/>
        <v>199800</v>
      </c>
      <c r="M37" s="92">
        <f t="shared" ref="M37:Y37" si="24">M38+M39</f>
        <v>16900</v>
      </c>
      <c r="N37" s="93">
        <f t="shared" si="24"/>
        <v>16900</v>
      </c>
      <c r="O37" s="93">
        <f t="shared" si="24"/>
        <v>16900</v>
      </c>
      <c r="P37" s="93">
        <f t="shared" si="24"/>
        <v>16900</v>
      </c>
      <c r="Q37" s="96">
        <f t="shared" si="24"/>
        <v>30800</v>
      </c>
      <c r="R37" s="498">
        <f t="shared" si="24"/>
        <v>16900</v>
      </c>
      <c r="S37" s="487">
        <f t="shared" si="6"/>
        <v>115300</v>
      </c>
      <c r="T37" s="412">
        <f t="shared" si="24"/>
        <v>16900</v>
      </c>
      <c r="U37" s="93">
        <f t="shared" si="24"/>
        <v>16900</v>
      </c>
      <c r="V37" s="96">
        <f t="shared" si="24"/>
        <v>16900</v>
      </c>
      <c r="W37" s="96">
        <f t="shared" si="24"/>
        <v>16900</v>
      </c>
      <c r="X37" s="96">
        <f t="shared" si="24"/>
        <v>16900</v>
      </c>
      <c r="Y37" s="97">
        <f t="shared" si="24"/>
        <v>0</v>
      </c>
      <c r="Z37" s="183"/>
      <c r="AA37" s="168"/>
      <c r="AB37" s="41"/>
    </row>
    <row r="38" spans="1:28" s="41" customFormat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v>36000</v>
      </c>
      <c r="G38" s="367">
        <v>111900</v>
      </c>
      <c r="H38" s="367">
        <v>111900</v>
      </c>
      <c r="I38" s="367">
        <v>111900</v>
      </c>
      <c r="J38" s="521">
        <v>111900</v>
      </c>
      <c r="K38" s="521">
        <v>102000</v>
      </c>
      <c r="L38" s="429">
        <f t="shared" ref="L38:L39" si="25">SUM(S38:Y38)</f>
        <v>102000</v>
      </c>
      <c r="M38" s="75">
        <v>3000</v>
      </c>
      <c r="N38" s="13">
        <v>3000</v>
      </c>
      <c r="O38" s="13">
        <v>9900</v>
      </c>
      <c r="P38" s="13">
        <v>9900</v>
      </c>
      <c r="Q38" s="80">
        <v>16800</v>
      </c>
      <c r="R38" s="499">
        <v>9900</v>
      </c>
      <c r="S38" s="488">
        <f t="shared" si="6"/>
        <v>52500</v>
      </c>
      <c r="T38" s="413">
        <v>9900</v>
      </c>
      <c r="U38" s="13">
        <v>9900</v>
      </c>
      <c r="V38" s="80">
        <v>9900</v>
      </c>
      <c r="W38" s="80">
        <v>9900</v>
      </c>
      <c r="X38" s="80">
        <v>9900</v>
      </c>
      <c r="Y38" s="45"/>
      <c r="Z38" s="183"/>
      <c r="AA38" s="168"/>
    </row>
    <row r="39" spans="1:28" s="41" customForma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v>185000</v>
      </c>
      <c r="G39" s="367">
        <v>109100</v>
      </c>
      <c r="H39" s="367">
        <v>109100</v>
      </c>
      <c r="I39" s="367">
        <v>107100</v>
      </c>
      <c r="J39" s="521">
        <v>107100</v>
      </c>
      <c r="K39" s="521">
        <v>97800</v>
      </c>
      <c r="L39" s="429">
        <f t="shared" si="25"/>
        <v>97800</v>
      </c>
      <c r="M39" s="75">
        <v>13900</v>
      </c>
      <c r="N39" s="13">
        <v>13900</v>
      </c>
      <c r="O39" s="13">
        <v>7000</v>
      </c>
      <c r="P39" s="13">
        <v>7000</v>
      </c>
      <c r="Q39" s="80">
        <v>14000</v>
      </c>
      <c r="R39" s="499">
        <v>7000</v>
      </c>
      <c r="S39" s="488">
        <f t="shared" si="6"/>
        <v>62800</v>
      </c>
      <c r="T39" s="413">
        <v>7000</v>
      </c>
      <c r="U39" s="13">
        <v>7000</v>
      </c>
      <c r="V39" s="80">
        <v>7000</v>
      </c>
      <c r="W39" s="80">
        <v>7000</v>
      </c>
      <c r="X39" s="80">
        <v>7000</v>
      </c>
      <c r="Y39" s="45"/>
      <c r="Z39" s="183"/>
      <c r="AA39" s="168"/>
    </row>
    <row r="40" spans="1:28" x14ac:dyDescent="0.25">
      <c r="B40" s="90" t="s">
        <v>634</v>
      </c>
      <c r="C40" s="799" t="s">
        <v>175</v>
      </c>
      <c r="D40" s="800"/>
      <c r="E40" s="800"/>
      <c r="F40" s="366">
        <f t="shared" ref="F40:R40" si="26">F41+F42+F43+F44+F45+F48+F51</f>
        <v>2111314</v>
      </c>
      <c r="G40" s="366">
        <f t="shared" ref="G40:J40" si="27">G41+G42+G43+G44+G45+G48+G51</f>
        <v>2133864</v>
      </c>
      <c r="H40" s="366">
        <f t="shared" si="27"/>
        <v>2713420</v>
      </c>
      <c r="I40" s="366">
        <f t="shared" si="27"/>
        <v>2925420</v>
      </c>
      <c r="J40" s="520">
        <f t="shared" si="27"/>
        <v>2945077</v>
      </c>
      <c r="K40" s="520">
        <f t="shared" si="26"/>
        <v>2863958</v>
      </c>
      <c r="L40" s="428">
        <f t="shared" si="26"/>
        <v>2530822</v>
      </c>
      <c r="M40" s="92">
        <f t="shared" si="26"/>
        <v>106223</v>
      </c>
      <c r="N40" s="93">
        <f t="shared" si="26"/>
        <v>508037</v>
      </c>
      <c r="O40" s="93">
        <f t="shared" si="26"/>
        <v>243547</v>
      </c>
      <c r="P40" s="93">
        <f t="shared" si="26"/>
        <v>107873</v>
      </c>
      <c r="Q40" s="96">
        <f t="shared" si="26"/>
        <v>22550</v>
      </c>
      <c r="R40" s="498">
        <f t="shared" si="26"/>
        <v>178420</v>
      </c>
      <c r="S40" s="487">
        <f t="shared" si="6"/>
        <v>1166650</v>
      </c>
      <c r="T40" s="412">
        <f t="shared" ref="T40:Y40" si="28">T41+T42+T43+T44+T45+T48+T51</f>
        <v>370830</v>
      </c>
      <c r="U40" s="93">
        <f t="shared" si="28"/>
        <v>212024</v>
      </c>
      <c r="V40" s="96">
        <f t="shared" si="28"/>
        <v>97431</v>
      </c>
      <c r="W40" s="96">
        <f t="shared" si="28"/>
        <v>161584</v>
      </c>
      <c r="X40" s="96">
        <f t="shared" si="28"/>
        <v>367524</v>
      </c>
      <c r="Y40" s="97">
        <f t="shared" si="28"/>
        <v>154779</v>
      </c>
      <c r="Z40" s="183"/>
      <c r="AA40" s="168"/>
      <c r="AB40" s="41"/>
    </row>
    <row r="41" spans="1:28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v>1485450</v>
      </c>
      <c r="G41" s="367">
        <v>1485450</v>
      </c>
      <c r="H41" s="367">
        <v>1619634</v>
      </c>
      <c r="I41" s="367">
        <v>1829634</v>
      </c>
      <c r="J41" s="521">
        <v>1829634</v>
      </c>
      <c r="K41" s="521">
        <v>1922952</v>
      </c>
      <c r="L41" s="429">
        <f t="shared" ref="L41:L44" si="29">SUM(S41:Y41)</f>
        <v>1922952</v>
      </c>
      <c r="M41" s="75">
        <v>60617</v>
      </c>
      <c r="N41" s="13">
        <v>217791</v>
      </c>
      <c r="O41" s="13">
        <v>223675</v>
      </c>
      <c r="P41" s="13">
        <v>61173</v>
      </c>
      <c r="Q41" s="80">
        <v>0</v>
      </c>
      <c r="R41" s="499">
        <v>174556</v>
      </c>
      <c r="S41" s="488">
        <f t="shared" si="6"/>
        <v>737812</v>
      </c>
      <c r="T41" s="413">
        <v>367830</v>
      </c>
      <c r="U41" s="13">
        <v>166774</v>
      </c>
      <c r="V41" s="80">
        <v>29861</v>
      </c>
      <c r="W41" s="80">
        <v>151753</v>
      </c>
      <c r="X41" s="80">
        <v>319145</v>
      </c>
      <c r="Y41" s="45">
        <v>149777</v>
      </c>
      <c r="Z41" s="183"/>
      <c r="AA41" s="168"/>
    </row>
    <row r="42" spans="1:28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/>
      <c r="G42" s="367">
        <v>0</v>
      </c>
      <c r="H42" s="367">
        <v>0</v>
      </c>
      <c r="I42" s="367">
        <v>0</v>
      </c>
      <c r="J42" s="521">
        <v>0</v>
      </c>
      <c r="K42" s="521">
        <v>0</v>
      </c>
      <c r="L42" s="429">
        <f t="shared" si="29"/>
        <v>0</v>
      </c>
      <c r="M42" s="75"/>
      <c r="N42" s="13"/>
      <c r="O42" s="13"/>
      <c r="P42" s="13"/>
      <c r="Q42" s="80"/>
      <c r="R42" s="499"/>
      <c r="S42" s="488">
        <f t="shared" si="6"/>
        <v>0</v>
      </c>
      <c r="T42" s="413"/>
      <c r="U42" s="13"/>
      <c r="V42" s="80"/>
      <c r="W42" s="80"/>
      <c r="X42" s="80"/>
      <c r="Y42" s="45"/>
      <c r="Z42" s="183"/>
      <c r="AA42" s="168"/>
    </row>
    <row r="43" spans="1:28" s="41" customFormat="1" hidden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/>
      <c r="G43" s="367">
        <v>0</v>
      </c>
      <c r="H43" s="367">
        <v>0</v>
      </c>
      <c r="I43" s="367">
        <v>0</v>
      </c>
      <c r="J43" s="521">
        <v>0</v>
      </c>
      <c r="K43" s="521">
        <v>0</v>
      </c>
      <c r="L43" s="429">
        <f t="shared" si="29"/>
        <v>0</v>
      </c>
      <c r="M43" s="75"/>
      <c r="N43" s="13"/>
      <c r="O43" s="13"/>
      <c r="P43" s="13"/>
      <c r="Q43" s="80"/>
      <c r="R43" s="499"/>
      <c r="S43" s="488">
        <f t="shared" si="6"/>
        <v>0</v>
      </c>
      <c r="T43" s="413"/>
      <c r="U43" s="13"/>
      <c r="V43" s="80"/>
      <c r="W43" s="80"/>
      <c r="X43" s="80"/>
      <c r="Y43" s="45"/>
      <c r="Z43" s="183"/>
      <c r="AA43" s="168"/>
    </row>
    <row r="44" spans="1:28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v>160000</v>
      </c>
      <c r="G44" s="367">
        <v>160000</v>
      </c>
      <c r="H44" s="367">
        <v>160000</v>
      </c>
      <c r="I44" s="367">
        <v>160000</v>
      </c>
      <c r="J44" s="521">
        <v>178653</v>
      </c>
      <c r="K44" s="521">
        <v>178653</v>
      </c>
      <c r="L44" s="429">
        <f t="shared" si="29"/>
        <v>178653</v>
      </c>
      <c r="M44" s="75">
        <v>9500</v>
      </c>
      <c r="N44" s="13">
        <v>27500</v>
      </c>
      <c r="O44" s="13">
        <v>6800</v>
      </c>
      <c r="P44" s="13">
        <v>40000</v>
      </c>
      <c r="Q44" s="80"/>
      <c r="R44" s="499"/>
      <c r="S44" s="488">
        <f t="shared" si="6"/>
        <v>83800</v>
      </c>
      <c r="T44" s="413"/>
      <c r="U44" s="13"/>
      <c r="V44" s="80">
        <v>62570</v>
      </c>
      <c r="W44" s="80"/>
      <c r="X44" s="80">
        <v>32283</v>
      </c>
      <c r="Y44" s="45"/>
      <c r="Z44" s="183"/>
      <c r="AA44" s="168"/>
    </row>
    <row r="45" spans="1:28" s="18" customFormat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>F46+F47</f>
        <v>201364</v>
      </c>
      <c r="G45" s="367">
        <f>G46+G47</f>
        <v>201364</v>
      </c>
      <c r="H45" s="367">
        <f>H46+H47</f>
        <v>661566</v>
      </c>
      <c r="I45" s="367">
        <v>661566</v>
      </c>
      <c r="J45" s="521">
        <v>661566</v>
      </c>
      <c r="K45" s="521">
        <f>K46+K47</f>
        <v>505129</v>
      </c>
      <c r="L45" s="429">
        <f>L46+L47</f>
        <v>201364</v>
      </c>
      <c r="M45" s="75">
        <f t="shared" ref="M45:Y45" si="30">M46+M47</f>
        <v>0</v>
      </c>
      <c r="N45" s="13">
        <f t="shared" si="30"/>
        <v>201364</v>
      </c>
      <c r="O45" s="13">
        <f t="shared" si="30"/>
        <v>0</v>
      </c>
      <c r="P45" s="13">
        <f t="shared" si="30"/>
        <v>0</v>
      </c>
      <c r="Q45" s="80">
        <f t="shared" si="30"/>
        <v>0</v>
      </c>
      <c r="R45" s="499">
        <f t="shared" si="30"/>
        <v>0</v>
      </c>
      <c r="S45" s="488">
        <f t="shared" si="6"/>
        <v>201364</v>
      </c>
      <c r="T45" s="413">
        <f t="shared" si="30"/>
        <v>0</v>
      </c>
      <c r="U45" s="13">
        <f t="shared" si="30"/>
        <v>0</v>
      </c>
      <c r="V45" s="80">
        <f t="shared" si="30"/>
        <v>0</v>
      </c>
      <c r="W45" s="80">
        <f t="shared" si="30"/>
        <v>0</v>
      </c>
      <c r="X45" s="80">
        <f t="shared" si="30"/>
        <v>0</v>
      </c>
      <c r="Y45" s="45">
        <f t="shared" si="30"/>
        <v>0</v>
      </c>
      <c r="Z45" s="183"/>
      <c r="AA45" s="168"/>
      <c r="AB45" s="41"/>
    </row>
    <row r="46" spans="1:28" x14ac:dyDescent="0.25">
      <c r="B46" s="54"/>
      <c r="C46" s="237"/>
      <c r="D46" s="801" t="s">
        <v>186</v>
      </c>
      <c r="E46" s="801"/>
      <c r="F46" s="373">
        <v>201364</v>
      </c>
      <c r="G46" s="373">
        <v>201364</v>
      </c>
      <c r="H46" s="373">
        <v>661566</v>
      </c>
      <c r="I46" s="373">
        <v>661566</v>
      </c>
      <c r="J46" s="527">
        <v>661566</v>
      </c>
      <c r="K46" s="527">
        <f>661566-156437</f>
        <v>505129</v>
      </c>
      <c r="L46" s="437">
        <f>SUM(S46:Y46)</f>
        <v>201364</v>
      </c>
      <c r="M46" s="73"/>
      <c r="N46" s="1">
        <v>201364</v>
      </c>
      <c r="O46" s="1"/>
      <c r="P46" s="1"/>
      <c r="Q46" s="79"/>
      <c r="R46" s="500"/>
      <c r="S46" s="489">
        <f t="shared" si="6"/>
        <v>201364</v>
      </c>
      <c r="T46" s="414"/>
      <c r="U46" s="1"/>
      <c r="V46" s="79"/>
      <c r="W46" s="79"/>
      <c r="X46" s="79"/>
      <c r="Y46" s="44"/>
      <c r="Z46" s="183"/>
      <c r="AA46" s="168"/>
      <c r="AB46" s="41"/>
    </row>
    <row r="47" spans="1:28" hidden="1" x14ac:dyDescent="0.25">
      <c r="B47" s="54"/>
      <c r="C47" s="237"/>
      <c r="D47" s="801" t="s">
        <v>187</v>
      </c>
      <c r="E47" s="801"/>
      <c r="F47" s="373"/>
      <c r="G47" s="373"/>
      <c r="H47" s="373"/>
      <c r="I47" s="373">
        <v>0</v>
      </c>
      <c r="J47" s="527">
        <v>0</v>
      </c>
      <c r="K47" s="527">
        <v>0</v>
      </c>
      <c r="L47" s="437">
        <f>SUM(M47:Y47)</f>
        <v>0</v>
      </c>
      <c r="M47" s="73"/>
      <c r="N47" s="1"/>
      <c r="O47" s="1"/>
      <c r="P47" s="1"/>
      <c r="Q47" s="79"/>
      <c r="R47" s="500"/>
      <c r="S47" s="489">
        <f t="shared" si="6"/>
        <v>0</v>
      </c>
      <c r="T47" s="414"/>
      <c r="U47" s="1"/>
      <c r="V47" s="79"/>
      <c r="W47" s="79"/>
      <c r="X47" s="79"/>
      <c r="Y47" s="44"/>
      <c r="Z47" s="183"/>
      <c r="AA47" s="168"/>
      <c r="AB47" s="41"/>
    </row>
    <row r="48" spans="1:28" s="41" customFormat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f t="shared" ref="F48:Y48" si="31">SUM(F49:F50)</f>
        <v>110500</v>
      </c>
      <c r="G48" s="367">
        <f t="shared" ref="G48" si="32">SUM(G49:G50)</f>
        <v>110500</v>
      </c>
      <c r="H48" s="367">
        <f t="shared" ref="H48" si="33">SUM(H49:H50)</f>
        <v>110500</v>
      </c>
      <c r="I48" s="367">
        <v>110500</v>
      </c>
      <c r="J48" s="521">
        <v>110500</v>
      </c>
      <c r="K48" s="521">
        <f t="shared" si="31"/>
        <v>92500</v>
      </c>
      <c r="L48" s="429">
        <f t="shared" si="31"/>
        <v>92200</v>
      </c>
      <c r="M48" s="75">
        <f t="shared" si="31"/>
        <v>6000</v>
      </c>
      <c r="N48" s="13">
        <f t="shared" si="31"/>
        <v>42250</v>
      </c>
      <c r="O48" s="13">
        <f t="shared" si="31"/>
        <v>0</v>
      </c>
      <c r="P48" s="13">
        <f t="shared" si="31"/>
        <v>1700</v>
      </c>
      <c r="Q48" s="80">
        <f t="shared" si="31"/>
        <v>0</v>
      </c>
      <c r="R48" s="499">
        <f t="shared" si="31"/>
        <v>0</v>
      </c>
      <c r="S48" s="488">
        <f t="shared" si="6"/>
        <v>49950</v>
      </c>
      <c r="T48" s="413">
        <f t="shared" si="31"/>
        <v>0</v>
      </c>
      <c r="U48" s="13">
        <f t="shared" si="31"/>
        <v>42250</v>
      </c>
      <c r="V48" s="80">
        <f t="shared" si="31"/>
        <v>0</v>
      </c>
      <c r="W48" s="80">
        <f t="shared" si="31"/>
        <v>0</v>
      </c>
      <c r="X48" s="80">
        <f t="shared" si="31"/>
        <v>0</v>
      </c>
      <c r="Y48" s="45">
        <f t="shared" si="31"/>
        <v>0</v>
      </c>
      <c r="Z48" s="183"/>
      <c r="AA48" s="168"/>
    </row>
    <row r="49" spans="1:28" x14ac:dyDescent="0.25">
      <c r="B49" s="54"/>
      <c r="C49" s="237"/>
      <c r="D49" s="421" t="s">
        <v>999</v>
      </c>
      <c r="E49" s="421"/>
      <c r="F49" s="373">
        <v>84500</v>
      </c>
      <c r="G49" s="373">
        <v>84500</v>
      </c>
      <c r="H49" s="373">
        <v>84500</v>
      </c>
      <c r="I49" s="373">
        <v>84500</v>
      </c>
      <c r="J49" s="527">
        <v>84500</v>
      </c>
      <c r="K49" s="527">
        <v>84500</v>
      </c>
      <c r="L49" s="437">
        <f t="shared" ref="L49:L50" si="34">SUM(S49:Y49)</f>
        <v>84500</v>
      </c>
      <c r="M49" s="73"/>
      <c r="N49" s="1">
        <v>42250</v>
      </c>
      <c r="O49" s="1"/>
      <c r="P49" s="1"/>
      <c r="Q49" s="79"/>
      <c r="R49" s="500"/>
      <c r="S49" s="489">
        <f t="shared" si="6"/>
        <v>42250</v>
      </c>
      <c r="T49" s="414"/>
      <c r="U49" s="1">
        <v>42250</v>
      </c>
      <c r="V49" s="79"/>
      <c r="W49" s="79"/>
      <c r="X49" s="79"/>
      <c r="Y49" s="44"/>
      <c r="Z49" s="183"/>
      <c r="AA49" s="168"/>
      <c r="AB49" s="41"/>
    </row>
    <row r="50" spans="1:28" x14ac:dyDescent="0.25">
      <c r="B50" s="54"/>
      <c r="C50" s="237"/>
      <c r="D50" s="421" t="s">
        <v>1000</v>
      </c>
      <c r="E50" s="421"/>
      <c r="F50" s="373">
        <v>26000</v>
      </c>
      <c r="G50" s="373">
        <v>26000</v>
      </c>
      <c r="H50" s="373">
        <v>26000</v>
      </c>
      <c r="I50" s="373">
        <v>26000</v>
      </c>
      <c r="J50" s="527">
        <v>26000</v>
      </c>
      <c r="K50" s="527">
        <f>26000-18000</f>
        <v>8000</v>
      </c>
      <c r="L50" s="437">
        <f t="shared" si="34"/>
        <v>7700</v>
      </c>
      <c r="M50" s="73">
        <v>6000</v>
      </c>
      <c r="N50" s="1"/>
      <c r="O50" s="1"/>
      <c r="P50" s="1">
        <v>1700</v>
      </c>
      <c r="Q50" s="79"/>
      <c r="R50" s="500"/>
      <c r="S50" s="489">
        <f t="shared" si="6"/>
        <v>7700</v>
      </c>
      <c r="T50" s="414"/>
      <c r="U50" s="1"/>
      <c r="V50" s="79"/>
      <c r="W50" s="79"/>
      <c r="X50" s="79"/>
      <c r="Y50" s="44"/>
      <c r="Z50" s="183"/>
      <c r="AA50" s="168"/>
      <c r="AB50" s="41"/>
    </row>
    <row r="51" spans="1:28" s="41" customFormat="1" x14ac:dyDescent="0.25">
      <c r="A51" s="125" t="s">
        <v>190</v>
      </c>
      <c r="B51" s="52" t="s">
        <v>641</v>
      </c>
      <c r="C51" s="832" t="s">
        <v>191</v>
      </c>
      <c r="D51" s="833"/>
      <c r="E51" s="833"/>
      <c r="F51" s="367">
        <f>SUM(F52:F55)</f>
        <v>154000</v>
      </c>
      <c r="G51" s="367">
        <f>SUM(G52:G55)</f>
        <v>176550</v>
      </c>
      <c r="H51" s="367">
        <f>SUM(H52:H55)</f>
        <v>161720</v>
      </c>
      <c r="I51" s="367">
        <v>163720</v>
      </c>
      <c r="J51" s="521">
        <f>SUM(J52:J55)</f>
        <v>164724</v>
      </c>
      <c r="K51" s="521">
        <f>SUM(K52:K55)</f>
        <v>164724</v>
      </c>
      <c r="L51" s="429">
        <f>SUM(L52:L55)</f>
        <v>135653</v>
      </c>
      <c r="M51" s="75">
        <f t="shared" ref="M51:Y51" si="35">SUM(M52:M55)</f>
        <v>30106</v>
      </c>
      <c r="N51" s="13">
        <f t="shared" si="35"/>
        <v>19132</v>
      </c>
      <c r="O51" s="13">
        <f t="shared" si="35"/>
        <v>13072</v>
      </c>
      <c r="P51" s="13">
        <f t="shared" si="35"/>
        <v>5000</v>
      </c>
      <c r="Q51" s="80">
        <f t="shared" si="35"/>
        <v>22550</v>
      </c>
      <c r="R51" s="499">
        <f t="shared" si="35"/>
        <v>3864</v>
      </c>
      <c r="S51" s="488">
        <f t="shared" si="6"/>
        <v>93724</v>
      </c>
      <c r="T51" s="413">
        <f t="shared" si="35"/>
        <v>3000</v>
      </c>
      <c r="U51" s="13">
        <f t="shared" si="35"/>
        <v>3000</v>
      </c>
      <c r="V51" s="80">
        <f t="shared" si="35"/>
        <v>5000</v>
      </c>
      <c r="W51" s="80">
        <f t="shared" si="35"/>
        <v>9831</v>
      </c>
      <c r="X51" s="80">
        <f t="shared" si="35"/>
        <v>16096</v>
      </c>
      <c r="Y51" s="45">
        <f t="shared" si="35"/>
        <v>5002</v>
      </c>
      <c r="Z51" s="183"/>
      <c r="AA51" s="168"/>
    </row>
    <row r="52" spans="1:28" x14ac:dyDescent="0.25">
      <c r="B52" s="54"/>
      <c r="C52" s="237"/>
      <c r="D52" s="421" t="s">
        <v>1004</v>
      </c>
      <c r="E52" s="421"/>
      <c r="F52" s="373">
        <v>48000</v>
      </c>
      <c r="G52" s="373">
        <v>62826</v>
      </c>
      <c r="H52" s="373">
        <v>48000</v>
      </c>
      <c r="I52" s="373">
        <v>50000</v>
      </c>
      <c r="J52" s="527">
        <v>66000</v>
      </c>
      <c r="K52" s="527">
        <v>66000</v>
      </c>
      <c r="L52" s="437">
        <f t="shared" ref="L52:L55" si="36">SUM(S52:Y52)</f>
        <v>73305</v>
      </c>
      <c r="M52" s="73">
        <v>7106</v>
      </c>
      <c r="N52" s="1">
        <v>13132</v>
      </c>
      <c r="O52" s="1">
        <v>10072</v>
      </c>
      <c r="P52" s="1">
        <v>2000</v>
      </c>
      <c r="Q52" s="79">
        <v>14826</v>
      </c>
      <c r="R52" s="500">
        <v>864</v>
      </c>
      <c r="S52" s="489">
        <f t="shared" si="6"/>
        <v>48000</v>
      </c>
      <c r="T52" s="414"/>
      <c r="U52" s="1"/>
      <c r="V52" s="79">
        <v>2000</v>
      </c>
      <c r="W52" s="79">
        <v>5207</v>
      </c>
      <c r="X52" s="79">
        <v>13096</v>
      </c>
      <c r="Y52" s="44">
        <v>5002</v>
      </c>
      <c r="Z52" s="183"/>
      <c r="AA52" s="168"/>
      <c r="AB52" s="41"/>
    </row>
    <row r="53" spans="1:28" x14ac:dyDescent="0.25">
      <c r="B53" s="54"/>
      <c r="C53" s="237"/>
      <c r="D53" s="421" t="s">
        <v>1029</v>
      </c>
      <c r="E53" s="421"/>
      <c r="F53" s="373">
        <v>20000</v>
      </c>
      <c r="G53" s="373">
        <v>20000</v>
      </c>
      <c r="H53" s="373">
        <v>20000</v>
      </c>
      <c r="I53" s="373">
        <v>20000</v>
      </c>
      <c r="J53" s="527">
        <v>20000</v>
      </c>
      <c r="K53" s="527">
        <v>20000</v>
      </c>
      <c r="L53" s="437">
        <f t="shared" si="36"/>
        <v>20000</v>
      </c>
      <c r="M53" s="73">
        <v>20000</v>
      </c>
      <c r="N53" s="1"/>
      <c r="O53" s="1"/>
      <c r="P53" s="1"/>
      <c r="Q53" s="79"/>
      <c r="R53" s="500"/>
      <c r="S53" s="489">
        <f t="shared" si="6"/>
        <v>20000</v>
      </c>
      <c r="T53" s="414"/>
      <c r="U53" s="1"/>
      <c r="V53" s="79"/>
      <c r="W53" s="79"/>
      <c r="X53" s="79"/>
      <c r="Y53" s="44"/>
      <c r="Z53" s="183"/>
      <c r="AA53" s="168"/>
      <c r="AB53" s="41"/>
    </row>
    <row r="54" spans="1:28" x14ac:dyDescent="0.25">
      <c r="B54" s="54"/>
      <c r="C54" s="237"/>
      <c r="D54" s="421" t="s">
        <v>1030</v>
      </c>
      <c r="E54" s="421"/>
      <c r="F54" s="373">
        <v>36000</v>
      </c>
      <c r="G54" s="373">
        <v>43724</v>
      </c>
      <c r="H54" s="373">
        <v>43724</v>
      </c>
      <c r="I54" s="373">
        <v>43724</v>
      </c>
      <c r="J54" s="527">
        <v>43724</v>
      </c>
      <c r="K54" s="527">
        <v>43724</v>
      </c>
      <c r="L54" s="437">
        <f t="shared" si="36"/>
        <v>40724</v>
      </c>
      <c r="M54" s="73">
        <v>3000</v>
      </c>
      <c r="N54" s="1">
        <v>6000</v>
      </c>
      <c r="O54" s="1">
        <v>3000</v>
      </c>
      <c r="P54" s="1">
        <v>3000</v>
      </c>
      <c r="Q54" s="79">
        <v>7724</v>
      </c>
      <c r="R54" s="500">
        <v>3000</v>
      </c>
      <c r="S54" s="489">
        <f t="shared" si="6"/>
        <v>25724</v>
      </c>
      <c r="T54" s="414">
        <v>3000</v>
      </c>
      <c r="U54" s="1">
        <v>3000</v>
      </c>
      <c r="V54" s="79">
        <v>3000</v>
      </c>
      <c r="W54" s="79">
        <v>3000</v>
      </c>
      <c r="X54" s="79">
        <v>3000</v>
      </c>
      <c r="Y54" s="44"/>
      <c r="Z54" s="183"/>
      <c r="AA54" s="168"/>
      <c r="AB54" s="41"/>
    </row>
    <row r="55" spans="1:28" x14ac:dyDescent="0.25">
      <c r="B55" s="54"/>
      <c r="C55" s="237"/>
      <c r="D55" s="421" t="s">
        <v>1000</v>
      </c>
      <c r="E55" s="421"/>
      <c r="F55" s="373">
        <v>50000</v>
      </c>
      <c r="G55" s="373">
        <v>50000</v>
      </c>
      <c r="H55" s="373">
        <v>49996</v>
      </c>
      <c r="I55" s="373">
        <v>49996</v>
      </c>
      <c r="J55" s="527">
        <v>35000</v>
      </c>
      <c r="K55" s="527">
        <v>35000</v>
      </c>
      <c r="L55" s="437">
        <f t="shared" si="36"/>
        <v>1624</v>
      </c>
      <c r="M55" s="73"/>
      <c r="N55" s="1"/>
      <c r="O55" s="1"/>
      <c r="P55" s="1"/>
      <c r="Q55" s="79"/>
      <c r="R55" s="500"/>
      <c r="S55" s="489">
        <f t="shared" si="6"/>
        <v>0</v>
      </c>
      <c r="T55" s="414"/>
      <c r="U55" s="1"/>
      <c r="V55" s="79"/>
      <c r="W55" s="79">
        <v>1624</v>
      </c>
      <c r="X55" s="79"/>
      <c r="Y55" s="44"/>
      <c r="Z55" s="183"/>
      <c r="AA55" s="168"/>
      <c r="AB55" s="41"/>
    </row>
    <row r="56" spans="1:28" x14ac:dyDescent="0.25">
      <c r="B56" s="90" t="s">
        <v>642</v>
      </c>
      <c r="C56" s="803" t="s">
        <v>192</v>
      </c>
      <c r="D56" s="804"/>
      <c r="E56" s="804"/>
      <c r="F56" s="366">
        <f t="shared" ref="F56:L56" si="37">F57+F58</f>
        <v>10000</v>
      </c>
      <c r="G56" s="366">
        <f t="shared" si="37"/>
        <v>10000</v>
      </c>
      <c r="H56" s="366">
        <f t="shared" si="37"/>
        <v>10000</v>
      </c>
      <c r="I56" s="366">
        <f t="shared" si="37"/>
        <v>10000</v>
      </c>
      <c r="J56" s="520">
        <f t="shared" ref="J56" si="38">J57+J58</f>
        <v>10000</v>
      </c>
      <c r="K56" s="520">
        <f t="shared" si="37"/>
        <v>10000</v>
      </c>
      <c r="L56" s="428">
        <f t="shared" si="37"/>
        <v>0</v>
      </c>
      <c r="M56" s="92">
        <f t="shared" ref="M56:Y56" si="39">M57+M58</f>
        <v>0</v>
      </c>
      <c r="N56" s="93">
        <f t="shared" si="39"/>
        <v>0</v>
      </c>
      <c r="O56" s="93">
        <f t="shared" si="39"/>
        <v>0</v>
      </c>
      <c r="P56" s="93">
        <f t="shared" si="39"/>
        <v>0</v>
      </c>
      <c r="Q56" s="96">
        <f t="shared" si="39"/>
        <v>0</v>
      </c>
      <c r="R56" s="498">
        <f t="shared" si="39"/>
        <v>0</v>
      </c>
      <c r="S56" s="487">
        <f t="shared" si="6"/>
        <v>0</v>
      </c>
      <c r="T56" s="412">
        <f t="shared" si="39"/>
        <v>0</v>
      </c>
      <c r="U56" s="93">
        <f t="shared" si="39"/>
        <v>0</v>
      </c>
      <c r="V56" s="96">
        <f t="shared" si="39"/>
        <v>0</v>
      </c>
      <c r="W56" s="96">
        <f t="shared" si="39"/>
        <v>0</v>
      </c>
      <c r="X56" s="96">
        <f t="shared" si="39"/>
        <v>0</v>
      </c>
      <c r="Y56" s="97">
        <f t="shared" si="39"/>
        <v>0</v>
      </c>
      <c r="Z56" s="183"/>
      <c r="AA56" s="168"/>
      <c r="AB56" s="41"/>
    </row>
    <row r="57" spans="1:28" s="41" customFormat="1" x14ac:dyDescent="0.25">
      <c r="A57" s="125" t="s">
        <v>193</v>
      </c>
      <c r="B57" s="52" t="s">
        <v>643</v>
      </c>
      <c r="C57" s="832" t="s">
        <v>194</v>
      </c>
      <c r="D57" s="833"/>
      <c r="E57" s="833"/>
      <c r="F57" s="367">
        <v>10000</v>
      </c>
      <c r="G57" s="367">
        <v>10000</v>
      </c>
      <c r="H57" s="367">
        <v>10000</v>
      </c>
      <c r="I57" s="367">
        <v>10000</v>
      </c>
      <c r="J57" s="521">
        <v>10000</v>
      </c>
      <c r="K57" s="521">
        <v>10000</v>
      </c>
      <c r="L57" s="429">
        <f>SUM(S57:Y57)</f>
        <v>0</v>
      </c>
      <c r="M57" s="75"/>
      <c r="N57" s="13"/>
      <c r="O57" s="13"/>
      <c r="P57" s="13"/>
      <c r="Q57" s="80"/>
      <c r="R57" s="499"/>
      <c r="S57" s="488">
        <f t="shared" si="6"/>
        <v>0</v>
      </c>
      <c r="T57" s="413"/>
      <c r="U57" s="13"/>
      <c r="V57" s="80"/>
      <c r="W57" s="80"/>
      <c r="X57" s="80"/>
      <c r="Y57" s="45"/>
      <c r="Z57" s="183"/>
      <c r="AA57" s="168"/>
    </row>
    <row r="58" spans="1:28" s="41" customFormat="1" hidden="1" x14ac:dyDescent="0.25">
      <c r="A58" s="125" t="s">
        <v>195</v>
      </c>
      <c r="B58" s="52" t="s">
        <v>644</v>
      </c>
      <c r="C58" s="832" t="s">
        <v>196</v>
      </c>
      <c r="D58" s="833"/>
      <c r="E58" s="833"/>
      <c r="F58" s="367"/>
      <c r="G58" s="367"/>
      <c r="H58" s="367"/>
      <c r="I58" s="367"/>
      <c r="J58" s="521"/>
      <c r="K58" s="521"/>
      <c r="L58" s="429">
        <f>SUM(M58:Y58)</f>
        <v>0</v>
      </c>
      <c r="M58" s="75"/>
      <c r="N58" s="13"/>
      <c r="O58" s="13"/>
      <c r="P58" s="13"/>
      <c r="Q58" s="80"/>
      <c r="R58" s="499"/>
      <c r="S58" s="488">
        <f t="shared" si="6"/>
        <v>0</v>
      </c>
      <c r="T58" s="413"/>
      <c r="U58" s="13"/>
      <c r="V58" s="80"/>
      <c r="W58" s="80"/>
      <c r="X58" s="80"/>
      <c r="Y58" s="45"/>
      <c r="Z58" s="183"/>
      <c r="AA58" s="168"/>
    </row>
    <row r="59" spans="1:28" x14ac:dyDescent="0.25">
      <c r="B59" s="90" t="s">
        <v>645</v>
      </c>
      <c r="C59" s="803" t="s">
        <v>197</v>
      </c>
      <c r="D59" s="804"/>
      <c r="E59" s="804"/>
      <c r="F59" s="366">
        <f t="shared" ref="F59:Y59" si="40">F60+F61+F62+F63+F64</f>
        <v>623560</v>
      </c>
      <c r="G59" s="366">
        <f t="shared" ref="G59" si="41">G60+G61+G62+G63+G64</f>
        <v>623560</v>
      </c>
      <c r="H59" s="366">
        <f t="shared" ref="H59:J59" si="42">H60+H61+H62+H63+H64</f>
        <v>623560</v>
      </c>
      <c r="I59" s="366">
        <f t="shared" si="42"/>
        <v>623560</v>
      </c>
      <c r="J59" s="520">
        <f t="shared" si="42"/>
        <v>769000</v>
      </c>
      <c r="K59" s="520">
        <f t="shared" si="40"/>
        <v>769000</v>
      </c>
      <c r="L59" s="428">
        <f t="shared" si="40"/>
        <v>639956</v>
      </c>
      <c r="M59" s="92">
        <f t="shared" si="40"/>
        <v>25515</v>
      </c>
      <c r="N59" s="93">
        <f t="shared" si="40"/>
        <v>69464</v>
      </c>
      <c r="O59" s="93">
        <f t="shared" si="40"/>
        <v>69421</v>
      </c>
      <c r="P59" s="93">
        <f t="shared" si="40"/>
        <v>34601</v>
      </c>
      <c r="Q59" s="96">
        <f t="shared" si="40"/>
        <v>8626</v>
      </c>
      <c r="R59" s="498">
        <f t="shared" si="40"/>
        <v>56931</v>
      </c>
      <c r="S59" s="487">
        <f t="shared" si="6"/>
        <v>264558</v>
      </c>
      <c r="T59" s="412">
        <f t="shared" si="40"/>
        <v>102425</v>
      </c>
      <c r="U59" s="93">
        <f t="shared" si="40"/>
        <v>48209</v>
      </c>
      <c r="V59" s="96">
        <f t="shared" si="40"/>
        <v>28181</v>
      </c>
      <c r="W59" s="96">
        <f t="shared" si="40"/>
        <v>51717</v>
      </c>
      <c r="X59" s="96">
        <f t="shared" si="40"/>
        <v>98280</v>
      </c>
      <c r="Y59" s="97">
        <f t="shared" si="40"/>
        <v>46586</v>
      </c>
      <c r="Z59" s="183"/>
      <c r="AA59" s="168"/>
      <c r="AB59" s="41"/>
    </row>
    <row r="60" spans="1:28" s="41" customFormat="1" x14ac:dyDescent="0.25">
      <c r="A60" s="125" t="s">
        <v>198</v>
      </c>
      <c r="B60" s="52" t="s">
        <v>646</v>
      </c>
      <c r="C60" s="832" t="s">
        <v>863</v>
      </c>
      <c r="D60" s="833"/>
      <c r="E60" s="833"/>
      <c r="F60" s="367">
        <v>613560</v>
      </c>
      <c r="G60" s="367">
        <v>613560</v>
      </c>
      <c r="H60" s="367">
        <v>613560</v>
      </c>
      <c r="I60" s="367">
        <v>613560</v>
      </c>
      <c r="J60" s="521">
        <v>768000</v>
      </c>
      <c r="K60" s="521">
        <v>768000</v>
      </c>
      <c r="L60" s="429">
        <f t="shared" ref="L60:L64" si="43">SUM(S60:Y60)</f>
        <v>639951</v>
      </c>
      <c r="M60" s="75">
        <v>25515</v>
      </c>
      <c r="N60" s="13">
        <v>69462</v>
      </c>
      <c r="O60" s="13">
        <v>69421</v>
      </c>
      <c r="P60" s="13">
        <v>34600</v>
      </c>
      <c r="Q60" s="80">
        <v>8626</v>
      </c>
      <c r="R60" s="499">
        <v>56928</v>
      </c>
      <c r="S60" s="488">
        <f t="shared" si="6"/>
        <v>264552</v>
      </c>
      <c r="T60" s="413">
        <v>102425</v>
      </c>
      <c r="U60" s="13">
        <v>48209</v>
      </c>
      <c r="V60" s="80">
        <v>28179</v>
      </c>
      <c r="W60" s="80">
        <v>51715</v>
      </c>
      <c r="X60" s="80">
        <v>98285</v>
      </c>
      <c r="Y60" s="45">
        <v>46586</v>
      </c>
      <c r="Z60" s="183"/>
      <c r="AA60" s="168"/>
      <c r="AB60" s="183"/>
    </row>
    <row r="61" spans="1:28" s="41" customFormat="1" hidden="1" x14ac:dyDescent="0.25">
      <c r="A61" s="125" t="s">
        <v>199</v>
      </c>
      <c r="B61" s="52" t="s">
        <v>647</v>
      </c>
      <c r="C61" s="832" t="s">
        <v>200</v>
      </c>
      <c r="D61" s="833"/>
      <c r="E61" s="833"/>
      <c r="F61" s="367"/>
      <c r="G61" s="367"/>
      <c r="H61" s="367"/>
      <c r="I61" s="367"/>
      <c r="J61" s="521"/>
      <c r="K61" s="521"/>
      <c r="L61" s="429">
        <f t="shared" si="43"/>
        <v>0</v>
      </c>
      <c r="M61" s="75"/>
      <c r="N61" s="13"/>
      <c r="O61" s="13"/>
      <c r="P61" s="13"/>
      <c r="Q61" s="80"/>
      <c r="R61" s="499"/>
      <c r="S61" s="488">
        <f t="shared" si="6"/>
        <v>0</v>
      </c>
      <c r="T61" s="413"/>
      <c r="U61" s="13"/>
      <c r="V61" s="80"/>
      <c r="W61" s="80"/>
      <c r="X61" s="80"/>
      <c r="Y61" s="45"/>
      <c r="Z61" s="183"/>
      <c r="AA61" s="168"/>
    </row>
    <row r="62" spans="1:28" s="41" customFormat="1" hidden="1" x14ac:dyDescent="0.25">
      <c r="A62" s="125" t="s">
        <v>201</v>
      </c>
      <c r="B62" s="52" t="s">
        <v>648</v>
      </c>
      <c r="C62" s="832" t="s">
        <v>202</v>
      </c>
      <c r="D62" s="833"/>
      <c r="E62" s="833"/>
      <c r="F62" s="367"/>
      <c r="G62" s="367"/>
      <c r="H62" s="367"/>
      <c r="I62" s="367"/>
      <c r="J62" s="521"/>
      <c r="K62" s="521"/>
      <c r="L62" s="429">
        <f t="shared" si="43"/>
        <v>0</v>
      </c>
      <c r="M62" s="75"/>
      <c r="N62" s="13"/>
      <c r="O62" s="13"/>
      <c r="P62" s="13"/>
      <c r="Q62" s="80"/>
      <c r="R62" s="499"/>
      <c r="S62" s="488">
        <f t="shared" si="6"/>
        <v>0</v>
      </c>
      <c r="T62" s="413"/>
      <c r="U62" s="13"/>
      <c r="V62" s="80"/>
      <c r="W62" s="80"/>
      <c r="X62" s="80"/>
      <c r="Y62" s="45"/>
      <c r="Z62" s="183"/>
      <c r="AA62" s="168"/>
    </row>
    <row r="63" spans="1:28" s="41" customFormat="1" hidden="1" x14ac:dyDescent="0.25">
      <c r="A63" s="125" t="s">
        <v>203</v>
      </c>
      <c r="B63" s="52" t="s">
        <v>649</v>
      </c>
      <c r="C63" s="832" t="s">
        <v>204</v>
      </c>
      <c r="D63" s="833"/>
      <c r="E63" s="833"/>
      <c r="F63" s="367"/>
      <c r="G63" s="367"/>
      <c r="H63" s="367"/>
      <c r="I63" s="367"/>
      <c r="J63" s="521"/>
      <c r="K63" s="521"/>
      <c r="L63" s="429">
        <f t="shared" si="43"/>
        <v>0</v>
      </c>
      <c r="M63" s="75"/>
      <c r="N63" s="13"/>
      <c r="O63" s="13"/>
      <c r="P63" s="13"/>
      <c r="Q63" s="80"/>
      <c r="R63" s="499"/>
      <c r="S63" s="488">
        <f t="shared" si="6"/>
        <v>0</v>
      </c>
      <c r="T63" s="413"/>
      <c r="U63" s="13"/>
      <c r="V63" s="80"/>
      <c r="W63" s="80"/>
      <c r="X63" s="80"/>
      <c r="Y63" s="45"/>
      <c r="Z63" s="183"/>
      <c r="AA63" s="168"/>
    </row>
    <row r="64" spans="1:28" s="41" customFormat="1" ht="15.75" thickBot="1" x14ac:dyDescent="0.3">
      <c r="A64" s="125" t="s">
        <v>205</v>
      </c>
      <c r="B64" s="176" t="s">
        <v>650</v>
      </c>
      <c r="C64" s="837" t="s">
        <v>206</v>
      </c>
      <c r="D64" s="838"/>
      <c r="E64" s="838"/>
      <c r="F64" s="368">
        <v>10000</v>
      </c>
      <c r="G64" s="368">
        <v>10000</v>
      </c>
      <c r="H64" s="368">
        <v>10000</v>
      </c>
      <c r="I64" s="368">
        <v>10000</v>
      </c>
      <c r="J64" s="522">
        <v>1000</v>
      </c>
      <c r="K64" s="522">
        <v>1000</v>
      </c>
      <c r="L64" s="430">
        <f t="shared" si="43"/>
        <v>5</v>
      </c>
      <c r="M64" s="75"/>
      <c r="N64" s="13">
        <v>2</v>
      </c>
      <c r="O64" s="13"/>
      <c r="P64" s="13">
        <v>1</v>
      </c>
      <c r="Q64" s="80"/>
      <c r="R64" s="499">
        <v>3</v>
      </c>
      <c r="S64" s="488">
        <f t="shared" si="6"/>
        <v>6</v>
      </c>
      <c r="T64" s="413"/>
      <c r="U64" s="13"/>
      <c r="V64" s="80">
        <v>2</v>
      </c>
      <c r="W64" s="80">
        <v>2</v>
      </c>
      <c r="X64" s="80">
        <v>-5</v>
      </c>
      <c r="Y64" s="45"/>
      <c r="Z64" s="183"/>
      <c r="AA64" s="168"/>
    </row>
    <row r="65" spans="1:28" ht="15.75" thickBot="1" x14ac:dyDescent="0.3">
      <c r="B65" s="82" t="s">
        <v>207</v>
      </c>
      <c r="C65" s="807" t="s">
        <v>208</v>
      </c>
      <c r="D65" s="808"/>
      <c r="E65" s="808"/>
      <c r="F65" s="369">
        <f t="shared" ref="F65:L65" si="44">F66+F67+F68+F69+F70+F71+F72+F76</f>
        <v>0</v>
      </c>
      <c r="G65" s="369">
        <f t="shared" si="44"/>
        <v>0</v>
      </c>
      <c r="H65" s="369">
        <f t="shared" si="44"/>
        <v>0</v>
      </c>
      <c r="I65" s="369">
        <f t="shared" si="44"/>
        <v>0</v>
      </c>
      <c r="J65" s="523">
        <f t="shared" ref="J65" si="45">J66+J67+J68+J69+J70+J71+J72+J76</f>
        <v>0</v>
      </c>
      <c r="K65" s="523">
        <f t="shared" si="44"/>
        <v>0</v>
      </c>
      <c r="L65" s="431">
        <f t="shared" si="44"/>
        <v>0</v>
      </c>
      <c r="M65" s="84">
        <f t="shared" ref="M65:Y65" si="46">M66+M67+M68+M69+M70+M71+M72+M76</f>
        <v>0</v>
      </c>
      <c r="N65" s="85">
        <f t="shared" si="46"/>
        <v>0</v>
      </c>
      <c r="O65" s="85">
        <f t="shared" si="46"/>
        <v>0</v>
      </c>
      <c r="P65" s="85">
        <f t="shared" si="46"/>
        <v>0</v>
      </c>
      <c r="Q65" s="88">
        <f t="shared" si="46"/>
        <v>0</v>
      </c>
      <c r="R65" s="495">
        <f t="shared" si="46"/>
        <v>0</v>
      </c>
      <c r="S65" s="484">
        <f t="shared" si="6"/>
        <v>0</v>
      </c>
      <c r="T65" s="409">
        <f t="shared" si="46"/>
        <v>0</v>
      </c>
      <c r="U65" s="85">
        <f t="shared" si="46"/>
        <v>0</v>
      </c>
      <c r="V65" s="88">
        <f t="shared" si="46"/>
        <v>0</v>
      </c>
      <c r="W65" s="88">
        <f t="shared" si="46"/>
        <v>0</v>
      </c>
      <c r="X65" s="88">
        <f t="shared" si="46"/>
        <v>0</v>
      </c>
      <c r="Y65" s="89">
        <f t="shared" si="46"/>
        <v>0</v>
      </c>
      <c r="Z65" s="183"/>
      <c r="AA65" s="168"/>
      <c r="AB65" s="41"/>
    </row>
    <row r="66" spans="1:28" s="18" customFormat="1" ht="15.75" hidden="1" thickBot="1" x14ac:dyDescent="0.3">
      <c r="A66" s="125" t="s">
        <v>864</v>
      </c>
      <c r="B66" s="114" t="s">
        <v>865</v>
      </c>
      <c r="C66" s="834" t="s">
        <v>866</v>
      </c>
      <c r="D66" s="835"/>
      <c r="E66" s="835"/>
      <c r="F66" s="364"/>
      <c r="G66" s="364"/>
      <c r="H66" s="364"/>
      <c r="I66" s="364"/>
      <c r="J66" s="518"/>
      <c r="K66" s="518"/>
      <c r="L66" s="426">
        <f t="shared" ref="L66:L71" si="47">SUM(M66:Y66)</f>
        <v>0</v>
      </c>
      <c r="M66" s="92"/>
      <c r="N66" s="93"/>
      <c r="O66" s="93"/>
      <c r="P66" s="93"/>
      <c r="Q66" s="96"/>
      <c r="R66" s="498"/>
      <c r="S66" s="487">
        <f t="shared" si="6"/>
        <v>0</v>
      </c>
      <c r="T66" s="412"/>
      <c r="U66" s="93"/>
      <c r="V66" s="96"/>
      <c r="W66" s="96"/>
      <c r="X66" s="96"/>
      <c r="Y66" s="97"/>
      <c r="Z66" s="183"/>
      <c r="AA66" s="168"/>
      <c r="AB66" s="41"/>
    </row>
    <row r="67" spans="1:28" s="18" customFormat="1" ht="15.75" hidden="1" thickBot="1" x14ac:dyDescent="0.3">
      <c r="A67" s="125" t="s">
        <v>209</v>
      </c>
      <c r="B67" s="114" t="s">
        <v>651</v>
      </c>
      <c r="C67" s="834" t="s">
        <v>210</v>
      </c>
      <c r="D67" s="835"/>
      <c r="E67" s="835"/>
      <c r="F67" s="364"/>
      <c r="G67" s="364"/>
      <c r="H67" s="364"/>
      <c r="I67" s="364"/>
      <c r="J67" s="518"/>
      <c r="K67" s="518"/>
      <c r="L67" s="426">
        <f t="shared" si="47"/>
        <v>0</v>
      </c>
      <c r="M67" s="92"/>
      <c r="N67" s="93"/>
      <c r="O67" s="93"/>
      <c r="P67" s="93"/>
      <c r="Q67" s="96"/>
      <c r="R67" s="498"/>
      <c r="S67" s="487">
        <f t="shared" ref="S67:S130" si="48">SUM(M67:R67)</f>
        <v>0</v>
      </c>
      <c r="T67" s="412"/>
      <c r="U67" s="93"/>
      <c r="V67" s="96"/>
      <c r="W67" s="96"/>
      <c r="X67" s="96"/>
      <c r="Y67" s="97"/>
      <c r="Z67" s="183"/>
      <c r="AA67" s="168"/>
      <c r="AB67" s="41"/>
    </row>
    <row r="68" spans="1:28" s="18" customFormat="1" ht="15.75" hidden="1" thickBot="1" x14ac:dyDescent="0.3">
      <c r="A68" s="125" t="s">
        <v>211</v>
      </c>
      <c r="B68" s="90" t="s">
        <v>652</v>
      </c>
      <c r="C68" s="803" t="s">
        <v>352</v>
      </c>
      <c r="D68" s="804"/>
      <c r="E68" s="804"/>
      <c r="F68" s="366"/>
      <c r="G68" s="366"/>
      <c r="H68" s="366"/>
      <c r="I68" s="366"/>
      <c r="J68" s="520"/>
      <c r="K68" s="520"/>
      <c r="L68" s="428">
        <f t="shared" si="47"/>
        <v>0</v>
      </c>
      <c r="M68" s="92"/>
      <c r="N68" s="93"/>
      <c r="O68" s="93"/>
      <c r="P68" s="93"/>
      <c r="Q68" s="96"/>
      <c r="R68" s="498"/>
      <c r="S68" s="487">
        <f t="shared" si="48"/>
        <v>0</v>
      </c>
      <c r="T68" s="412"/>
      <c r="U68" s="93"/>
      <c r="V68" s="96"/>
      <c r="W68" s="96"/>
      <c r="X68" s="96"/>
      <c r="Y68" s="97"/>
      <c r="Z68" s="183"/>
      <c r="AA68" s="168"/>
      <c r="AB68" s="41"/>
    </row>
    <row r="69" spans="1:28" s="18" customFormat="1" ht="15.75" hidden="1" thickBot="1" x14ac:dyDescent="0.3">
      <c r="A69" s="125" t="s">
        <v>212</v>
      </c>
      <c r="B69" s="114" t="s">
        <v>653</v>
      </c>
      <c r="C69" s="803" t="s">
        <v>867</v>
      </c>
      <c r="D69" s="804"/>
      <c r="E69" s="804"/>
      <c r="F69" s="366"/>
      <c r="G69" s="366"/>
      <c r="H69" s="366"/>
      <c r="I69" s="366"/>
      <c r="J69" s="520"/>
      <c r="K69" s="520"/>
      <c r="L69" s="428">
        <f t="shared" si="47"/>
        <v>0</v>
      </c>
      <c r="M69" s="92"/>
      <c r="N69" s="93"/>
      <c r="O69" s="93"/>
      <c r="P69" s="93"/>
      <c r="Q69" s="96"/>
      <c r="R69" s="498"/>
      <c r="S69" s="487">
        <f t="shared" si="48"/>
        <v>0</v>
      </c>
      <c r="T69" s="412"/>
      <c r="U69" s="93"/>
      <c r="V69" s="96"/>
      <c r="W69" s="96"/>
      <c r="X69" s="96"/>
      <c r="Y69" s="97"/>
      <c r="Z69" s="183"/>
      <c r="AA69" s="168"/>
      <c r="AB69" s="41"/>
    </row>
    <row r="70" spans="1:28" s="18" customFormat="1" ht="15.75" hidden="1" thickBot="1" x14ac:dyDescent="0.3">
      <c r="A70" s="125" t="s">
        <v>213</v>
      </c>
      <c r="B70" s="90" t="s">
        <v>654</v>
      </c>
      <c r="C70" s="803" t="s">
        <v>868</v>
      </c>
      <c r="D70" s="804"/>
      <c r="E70" s="804"/>
      <c r="F70" s="366"/>
      <c r="G70" s="366"/>
      <c r="H70" s="366"/>
      <c r="I70" s="366"/>
      <c r="J70" s="520"/>
      <c r="K70" s="520"/>
      <c r="L70" s="428">
        <f t="shared" si="47"/>
        <v>0</v>
      </c>
      <c r="M70" s="92"/>
      <c r="N70" s="93"/>
      <c r="O70" s="93"/>
      <c r="P70" s="93"/>
      <c r="Q70" s="96"/>
      <c r="R70" s="498"/>
      <c r="S70" s="487">
        <f t="shared" si="48"/>
        <v>0</v>
      </c>
      <c r="T70" s="412"/>
      <c r="U70" s="93"/>
      <c r="V70" s="96"/>
      <c r="W70" s="96"/>
      <c r="X70" s="96"/>
      <c r="Y70" s="97"/>
      <c r="Z70" s="183"/>
      <c r="AA70" s="168"/>
      <c r="AB70" s="41"/>
    </row>
    <row r="71" spans="1:28" s="18" customFormat="1" ht="15.75" hidden="1" thickBot="1" x14ac:dyDescent="0.3">
      <c r="A71" s="125" t="s">
        <v>214</v>
      </c>
      <c r="B71" s="114" t="s">
        <v>655</v>
      </c>
      <c r="C71" s="803" t="s">
        <v>215</v>
      </c>
      <c r="D71" s="804"/>
      <c r="E71" s="804"/>
      <c r="F71" s="366"/>
      <c r="G71" s="366"/>
      <c r="H71" s="366"/>
      <c r="I71" s="366"/>
      <c r="J71" s="520"/>
      <c r="K71" s="520"/>
      <c r="L71" s="428">
        <f t="shared" si="47"/>
        <v>0</v>
      </c>
      <c r="M71" s="92"/>
      <c r="N71" s="93"/>
      <c r="O71" s="93"/>
      <c r="P71" s="93"/>
      <c r="Q71" s="96"/>
      <c r="R71" s="498"/>
      <c r="S71" s="487">
        <f t="shared" si="48"/>
        <v>0</v>
      </c>
      <c r="T71" s="412"/>
      <c r="U71" s="93"/>
      <c r="V71" s="96"/>
      <c r="W71" s="96"/>
      <c r="X71" s="96"/>
      <c r="Y71" s="97"/>
      <c r="Z71" s="183"/>
      <c r="AA71" s="168"/>
      <c r="AB71" s="41"/>
    </row>
    <row r="72" spans="1:28" s="18" customFormat="1" ht="15.75" hidden="1" thickBot="1" x14ac:dyDescent="0.3">
      <c r="A72" s="125" t="s">
        <v>216</v>
      </c>
      <c r="B72" s="90" t="s">
        <v>656</v>
      </c>
      <c r="C72" s="803" t="s">
        <v>217</v>
      </c>
      <c r="D72" s="804"/>
      <c r="E72" s="804"/>
      <c r="F72" s="366">
        <f t="shared" ref="F72:L72" si="49">F73+F74+F75</f>
        <v>0</v>
      </c>
      <c r="G72" s="366">
        <f t="shared" si="49"/>
        <v>0</v>
      </c>
      <c r="H72" s="366">
        <f t="shared" si="49"/>
        <v>0</v>
      </c>
      <c r="I72" s="366">
        <f t="shared" si="49"/>
        <v>0</v>
      </c>
      <c r="J72" s="520">
        <f t="shared" ref="J72" si="50">J73+J74+J75</f>
        <v>0</v>
      </c>
      <c r="K72" s="520">
        <f t="shared" si="49"/>
        <v>0</v>
      </c>
      <c r="L72" s="428">
        <f t="shared" si="49"/>
        <v>0</v>
      </c>
      <c r="M72" s="92">
        <f t="shared" ref="M72:Y72" si="51">M73+M74+M75</f>
        <v>0</v>
      </c>
      <c r="N72" s="93">
        <f t="shared" si="51"/>
        <v>0</v>
      </c>
      <c r="O72" s="93">
        <f t="shared" si="51"/>
        <v>0</v>
      </c>
      <c r="P72" s="93">
        <f t="shared" si="51"/>
        <v>0</v>
      </c>
      <c r="Q72" s="96">
        <f t="shared" si="51"/>
        <v>0</v>
      </c>
      <c r="R72" s="498">
        <f t="shared" si="51"/>
        <v>0</v>
      </c>
      <c r="S72" s="487">
        <f t="shared" si="48"/>
        <v>0</v>
      </c>
      <c r="T72" s="412">
        <f t="shared" si="51"/>
        <v>0</v>
      </c>
      <c r="U72" s="93">
        <f t="shared" si="51"/>
        <v>0</v>
      </c>
      <c r="V72" s="96">
        <f t="shared" si="51"/>
        <v>0</v>
      </c>
      <c r="W72" s="96">
        <f t="shared" si="51"/>
        <v>0</v>
      </c>
      <c r="X72" s="96">
        <f t="shared" si="51"/>
        <v>0</v>
      </c>
      <c r="Y72" s="97">
        <f t="shared" si="51"/>
        <v>0</v>
      </c>
      <c r="Z72" s="183"/>
      <c r="AA72" s="168"/>
      <c r="AB72" s="41"/>
    </row>
    <row r="73" spans="1:28" ht="15.75" hidden="1" thickBot="1" x14ac:dyDescent="0.3">
      <c r="B73" s="54"/>
      <c r="C73" s="2"/>
      <c r="D73" s="801" t="s">
        <v>343</v>
      </c>
      <c r="E73" s="801"/>
      <c r="F73" s="373"/>
      <c r="G73" s="373"/>
      <c r="H73" s="373"/>
      <c r="I73" s="373"/>
      <c r="J73" s="527"/>
      <c r="K73" s="527"/>
      <c r="L73" s="437">
        <f>SUM(M73:Y73)</f>
        <v>0</v>
      </c>
      <c r="M73" s="73"/>
      <c r="N73" s="1"/>
      <c r="O73" s="1"/>
      <c r="P73" s="1"/>
      <c r="Q73" s="79"/>
      <c r="R73" s="500"/>
      <c r="S73" s="489">
        <f t="shared" si="48"/>
        <v>0</v>
      </c>
      <c r="T73" s="414"/>
      <c r="U73" s="1"/>
      <c r="V73" s="79"/>
      <c r="W73" s="79"/>
      <c r="X73" s="79"/>
      <c r="Y73" s="44"/>
      <c r="Z73" s="183"/>
      <c r="AA73" s="168"/>
      <c r="AB73" s="41"/>
    </row>
    <row r="74" spans="1:28" ht="15.75" hidden="1" thickBot="1" x14ac:dyDescent="0.3">
      <c r="B74" s="54"/>
      <c r="C74" s="2"/>
      <c r="D74" s="801" t="s">
        <v>344</v>
      </c>
      <c r="E74" s="801"/>
      <c r="F74" s="373"/>
      <c r="G74" s="373"/>
      <c r="H74" s="373"/>
      <c r="I74" s="373"/>
      <c r="J74" s="527"/>
      <c r="K74" s="527"/>
      <c r="L74" s="437">
        <f>SUM(M74:Y74)</f>
        <v>0</v>
      </c>
      <c r="M74" s="73"/>
      <c r="N74" s="1"/>
      <c r="O74" s="1"/>
      <c r="P74" s="1"/>
      <c r="Q74" s="79"/>
      <c r="R74" s="500"/>
      <c r="S74" s="489">
        <f t="shared" si="48"/>
        <v>0</v>
      </c>
      <c r="T74" s="414"/>
      <c r="U74" s="1"/>
      <c r="V74" s="79"/>
      <c r="W74" s="79"/>
      <c r="X74" s="79"/>
      <c r="Y74" s="44"/>
      <c r="Z74" s="183"/>
      <c r="AA74" s="168"/>
      <c r="AB74" s="41"/>
    </row>
    <row r="75" spans="1:28" ht="15.75" hidden="1" thickBot="1" x14ac:dyDescent="0.3">
      <c r="B75" s="54"/>
      <c r="C75" s="2"/>
      <c r="D75" s="801" t="s">
        <v>345</v>
      </c>
      <c r="E75" s="801"/>
      <c r="F75" s="373"/>
      <c r="G75" s="373"/>
      <c r="H75" s="373"/>
      <c r="I75" s="373"/>
      <c r="J75" s="527"/>
      <c r="K75" s="527"/>
      <c r="L75" s="437">
        <f>SUM(M75:Y75)</f>
        <v>0</v>
      </c>
      <c r="M75" s="73"/>
      <c r="N75" s="1"/>
      <c r="O75" s="1"/>
      <c r="P75" s="1"/>
      <c r="Q75" s="79"/>
      <c r="R75" s="500"/>
      <c r="S75" s="489">
        <f t="shared" si="48"/>
        <v>0</v>
      </c>
      <c r="T75" s="414"/>
      <c r="U75" s="1"/>
      <c r="V75" s="79"/>
      <c r="W75" s="79"/>
      <c r="X75" s="79"/>
      <c r="Y75" s="44"/>
      <c r="Z75" s="183"/>
      <c r="AA75" s="168"/>
      <c r="AB75" s="41"/>
    </row>
    <row r="76" spans="1:28" s="18" customFormat="1" ht="15.75" hidden="1" thickBot="1" x14ac:dyDescent="0.3">
      <c r="A76" s="125" t="s">
        <v>218</v>
      </c>
      <c r="B76" s="90" t="s">
        <v>657</v>
      </c>
      <c r="C76" s="803" t="s">
        <v>219</v>
      </c>
      <c r="D76" s="804"/>
      <c r="E76" s="804"/>
      <c r="F76" s="366">
        <f t="shared" ref="F76:L76" si="52">F77+F78+F79+F80</f>
        <v>0</v>
      </c>
      <c r="G76" s="366">
        <f t="shared" si="52"/>
        <v>0</v>
      </c>
      <c r="H76" s="366">
        <f t="shared" si="52"/>
        <v>0</v>
      </c>
      <c r="I76" s="366">
        <f t="shared" si="52"/>
        <v>0</v>
      </c>
      <c r="J76" s="520">
        <f t="shared" ref="J76" si="53">J77+J78+J79+J80</f>
        <v>0</v>
      </c>
      <c r="K76" s="520">
        <f t="shared" si="52"/>
        <v>0</v>
      </c>
      <c r="L76" s="428">
        <f t="shared" si="52"/>
        <v>0</v>
      </c>
      <c r="M76" s="92">
        <f t="shared" ref="M76:Y76" si="54">M77+M78+M79+M80</f>
        <v>0</v>
      </c>
      <c r="N76" s="93">
        <f t="shared" si="54"/>
        <v>0</v>
      </c>
      <c r="O76" s="93">
        <f t="shared" si="54"/>
        <v>0</v>
      </c>
      <c r="P76" s="93">
        <f t="shared" si="54"/>
        <v>0</v>
      </c>
      <c r="Q76" s="96">
        <f t="shared" si="54"/>
        <v>0</v>
      </c>
      <c r="R76" s="498">
        <f t="shared" si="54"/>
        <v>0</v>
      </c>
      <c r="S76" s="487">
        <f t="shared" si="48"/>
        <v>0</v>
      </c>
      <c r="T76" s="412">
        <f t="shared" si="54"/>
        <v>0</v>
      </c>
      <c r="U76" s="93">
        <f t="shared" si="54"/>
        <v>0</v>
      </c>
      <c r="V76" s="96">
        <f t="shared" si="54"/>
        <v>0</v>
      </c>
      <c r="W76" s="96">
        <f t="shared" si="54"/>
        <v>0</v>
      </c>
      <c r="X76" s="96">
        <f t="shared" si="54"/>
        <v>0</v>
      </c>
      <c r="Y76" s="97">
        <f t="shared" si="54"/>
        <v>0</v>
      </c>
      <c r="Z76" s="183"/>
      <c r="AA76" s="168"/>
      <c r="AB76" s="41"/>
    </row>
    <row r="77" spans="1:28" ht="15.75" hidden="1" thickBot="1" x14ac:dyDescent="0.3">
      <c r="B77" s="54"/>
      <c r="C77" s="2"/>
      <c r="D77" s="801" t="s">
        <v>835</v>
      </c>
      <c r="E77" s="801"/>
      <c r="F77" s="373"/>
      <c r="G77" s="373"/>
      <c r="H77" s="373"/>
      <c r="I77" s="373"/>
      <c r="J77" s="527"/>
      <c r="K77" s="527"/>
      <c r="L77" s="437">
        <f>SUM(M77:Y77)</f>
        <v>0</v>
      </c>
      <c r="M77" s="73"/>
      <c r="N77" s="1"/>
      <c r="O77" s="1"/>
      <c r="P77" s="1"/>
      <c r="Q77" s="79"/>
      <c r="R77" s="500"/>
      <c r="S77" s="489">
        <f t="shared" si="48"/>
        <v>0</v>
      </c>
      <c r="T77" s="414"/>
      <c r="U77" s="1"/>
      <c r="V77" s="79"/>
      <c r="W77" s="79"/>
      <c r="X77" s="79"/>
      <c r="Y77" s="44"/>
      <c r="Z77" s="183"/>
      <c r="AA77" s="168"/>
      <c r="AB77" s="41"/>
    </row>
    <row r="78" spans="1:28" ht="15.75" hidden="1" thickBot="1" x14ac:dyDescent="0.3">
      <c r="B78" s="54"/>
      <c r="C78" s="2"/>
      <c r="D78" s="801" t="s">
        <v>346</v>
      </c>
      <c r="E78" s="801"/>
      <c r="F78" s="373"/>
      <c r="G78" s="373"/>
      <c r="H78" s="373"/>
      <c r="I78" s="373"/>
      <c r="J78" s="527"/>
      <c r="K78" s="527"/>
      <c r="L78" s="437">
        <f>SUM(M78:Y78)</f>
        <v>0</v>
      </c>
      <c r="M78" s="73"/>
      <c r="N78" s="1"/>
      <c r="O78" s="1"/>
      <c r="P78" s="1"/>
      <c r="Q78" s="79"/>
      <c r="R78" s="500"/>
      <c r="S78" s="489">
        <f t="shared" si="48"/>
        <v>0</v>
      </c>
      <c r="T78" s="414"/>
      <c r="U78" s="1"/>
      <c r="V78" s="79"/>
      <c r="W78" s="79"/>
      <c r="X78" s="79"/>
      <c r="Y78" s="44"/>
      <c r="Z78" s="183"/>
      <c r="AA78" s="168"/>
      <c r="AB78" s="41"/>
    </row>
    <row r="79" spans="1:28" ht="15.75" hidden="1" thickBot="1" x14ac:dyDescent="0.3">
      <c r="B79" s="54"/>
      <c r="C79" s="2"/>
      <c r="D79" s="801" t="s">
        <v>836</v>
      </c>
      <c r="E79" s="801"/>
      <c r="F79" s="373"/>
      <c r="G79" s="373"/>
      <c r="H79" s="373"/>
      <c r="I79" s="373"/>
      <c r="J79" s="527"/>
      <c r="K79" s="527"/>
      <c r="L79" s="437">
        <f>SUM(M79:Y79)</f>
        <v>0</v>
      </c>
      <c r="M79" s="73"/>
      <c r="N79" s="1"/>
      <c r="O79" s="1"/>
      <c r="P79" s="1"/>
      <c r="Q79" s="79"/>
      <c r="R79" s="500"/>
      <c r="S79" s="489">
        <f t="shared" si="48"/>
        <v>0</v>
      </c>
      <c r="T79" s="414"/>
      <c r="U79" s="1"/>
      <c r="V79" s="79"/>
      <c r="W79" s="79"/>
      <c r="X79" s="79"/>
      <c r="Y79" s="44"/>
      <c r="Z79" s="183"/>
      <c r="AA79" s="168"/>
      <c r="AB79" s="41"/>
    </row>
    <row r="80" spans="1:28" ht="15.75" hidden="1" thickBot="1" x14ac:dyDescent="0.3">
      <c r="B80" s="54"/>
      <c r="C80" s="2"/>
      <c r="D80" s="801" t="s">
        <v>834</v>
      </c>
      <c r="E80" s="801"/>
      <c r="F80" s="373"/>
      <c r="G80" s="373"/>
      <c r="H80" s="373"/>
      <c r="I80" s="373"/>
      <c r="J80" s="527"/>
      <c r="K80" s="527"/>
      <c r="L80" s="437">
        <f>SUM(M80:Y80)</f>
        <v>0</v>
      </c>
      <c r="M80" s="73"/>
      <c r="N80" s="1"/>
      <c r="O80" s="1"/>
      <c r="P80" s="1"/>
      <c r="Q80" s="79"/>
      <c r="R80" s="500"/>
      <c r="S80" s="489">
        <f t="shared" si="48"/>
        <v>0</v>
      </c>
      <c r="T80" s="414"/>
      <c r="U80" s="1"/>
      <c r="V80" s="79"/>
      <c r="W80" s="79"/>
      <c r="X80" s="79"/>
      <c r="Y80" s="44"/>
      <c r="Z80" s="183"/>
      <c r="AA80" s="168"/>
      <c r="AB80" s="41"/>
    </row>
    <row r="81" spans="1:28" ht="15.75" thickBot="1" x14ac:dyDescent="0.3">
      <c r="B81" s="98" t="s">
        <v>220</v>
      </c>
      <c r="C81" s="807" t="s">
        <v>221</v>
      </c>
      <c r="D81" s="808"/>
      <c r="E81" s="808"/>
      <c r="F81" s="369">
        <f t="shared" ref="F81:L81" si="55">F82+F85+F89+F90+F101+F112+F123+F126+F138+F139+F140+F141+F152</f>
        <v>16000</v>
      </c>
      <c r="G81" s="369">
        <f t="shared" si="55"/>
        <v>16000</v>
      </c>
      <c r="H81" s="369">
        <f t="shared" si="55"/>
        <v>16000</v>
      </c>
      <c r="I81" s="369">
        <f t="shared" si="55"/>
        <v>16000</v>
      </c>
      <c r="J81" s="523">
        <f t="shared" ref="J81" si="56">J82+J85+J89+J90+J101+J112+J123+J126+J138+J139+J140+J141+J152</f>
        <v>16000</v>
      </c>
      <c r="K81" s="523">
        <f t="shared" si="55"/>
        <v>17000</v>
      </c>
      <c r="L81" s="431">
        <f t="shared" si="55"/>
        <v>17000</v>
      </c>
      <c r="M81" s="84">
        <f t="shared" ref="M81:Y81" si="57">M82+M85+M89+M90+M101+M112+M123+M126+M138+M139+M140+M141+M152</f>
        <v>0</v>
      </c>
      <c r="N81" s="85">
        <f t="shared" si="57"/>
        <v>0</v>
      </c>
      <c r="O81" s="85">
        <f t="shared" si="57"/>
        <v>0</v>
      </c>
      <c r="P81" s="85">
        <f t="shared" si="57"/>
        <v>0</v>
      </c>
      <c r="Q81" s="88">
        <f t="shared" si="57"/>
        <v>0</v>
      </c>
      <c r="R81" s="495">
        <f t="shared" si="57"/>
        <v>0</v>
      </c>
      <c r="S81" s="484">
        <f t="shared" si="48"/>
        <v>0</v>
      </c>
      <c r="T81" s="409">
        <f t="shared" si="57"/>
        <v>0</v>
      </c>
      <c r="U81" s="85">
        <f t="shared" si="57"/>
        <v>0</v>
      </c>
      <c r="V81" s="88">
        <f t="shared" si="57"/>
        <v>0</v>
      </c>
      <c r="W81" s="88">
        <f t="shared" si="57"/>
        <v>0</v>
      </c>
      <c r="X81" s="88">
        <f t="shared" si="57"/>
        <v>0</v>
      </c>
      <c r="Y81" s="89">
        <f t="shared" si="57"/>
        <v>17000</v>
      </c>
      <c r="Z81" s="183"/>
      <c r="AA81" s="168"/>
      <c r="AB81" s="41"/>
    </row>
    <row r="82" spans="1:28" s="41" customFormat="1" hidden="1" x14ac:dyDescent="0.25">
      <c r="A82" s="125" t="s">
        <v>222</v>
      </c>
      <c r="B82" s="123" t="s">
        <v>658</v>
      </c>
      <c r="C82" s="809" t="s">
        <v>223</v>
      </c>
      <c r="D82" s="810"/>
      <c r="E82" s="810"/>
      <c r="F82" s="374">
        <f t="shared" ref="F82:L82" si="58">F83+F84</f>
        <v>0</v>
      </c>
      <c r="G82" s="374">
        <f t="shared" si="58"/>
        <v>0</v>
      </c>
      <c r="H82" s="374">
        <f t="shared" si="58"/>
        <v>0</v>
      </c>
      <c r="I82" s="374">
        <f t="shared" si="58"/>
        <v>0</v>
      </c>
      <c r="J82" s="528">
        <f t="shared" ref="J82" si="59">J83+J84</f>
        <v>0</v>
      </c>
      <c r="K82" s="528">
        <f t="shared" si="58"/>
        <v>0</v>
      </c>
      <c r="L82" s="438">
        <f t="shared" si="58"/>
        <v>0</v>
      </c>
      <c r="M82" s="163">
        <f t="shared" ref="M82:Y82" si="60">M83+M84</f>
        <v>0</v>
      </c>
      <c r="N82" s="131">
        <f t="shared" si="60"/>
        <v>0</v>
      </c>
      <c r="O82" s="131">
        <f t="shared" si="60"/>
        <v>0</v>
      </c>
      <c r="P82" s="131">
        <f t="shared" si="60"/>
        <v>0</v>
      </c>
      <c r="Q82" s="132">
        <f t="shared" si="60"/>
        <v>0</v>
      </c>
      <c r="R82" s="501">
        <f t="shared" si="60"/>
        <v>0</v>
      </c>
      <c r="S82" s="490">
        <f t="shared" si="48"/>
        <v>0</v>
      </c>
      <c r="T82" s="415">
        <f t="shared" si="60"/>
        <v>0</v>
      </c>
      <c r="U82" s="131">
        <f t="shared" si="60"/>
        <v>0</v>
      </c>
      <c r="V82" s="132">
        <f t="shared" si="60"/>
        <v>0</v>
      </c>
      <c r="W82" s="132">
        <f t="shared" si="60"/>
        <v>0</v>
      </c>
      <c r="X82" s="132">
        <f t="shared" si="60"/>
        <v>0</v>
      </c>
      <c r="Y82" s="133">
        <f t="shared" si="60"/>
        <v>0</v>
      </c>
      <c r="Z82" s="183"/>
      <c r="AA82" s="168"/>
    </row>
    <row r="83" spans="1:28" hidden="1" x14ac:dyDescent="0.25">
      <c r="B83" s="54"/>
      <c r="C83" s="2"/>
      <c r="D83" s="801" t="s">
        <v>347</v>
      </c>
      <c r="E83" s="801"/>
      <c r="F83" s="373"/>
      <c r="G83" s="373"/>
      <c r="H83" s="373"/>
      <c r="I83" s="373"/>
      <c r="J83" s="527"/>
      <c r="K83" s="527"/>
      <c r="L83" s="437">
        <f>SUM(M83:Y83)</f>
        <v>0</v>
      </c>
      <c r="M83" s="73"/>
      <c r="N83" s="1"/>
      <c r="O83" s="1"/>
      <c r="P83" s="1"/>
      <c r="Q83" s="79"/>
      <c r="R83" s="500"/>
      <c r="S83" s="489">
        <f t="shared" si="48"/>
        <v>0</v>
      </c>
      <c r="T83" s="414"/>
      <c r="U83" s="1"/>
      <c r="V83" s="79"/>
      <c r="W83" s="79"/>
      <c r="X83" s="79"/>
      <c r="Y83" s="44"/>
      <c r="Z83" s="183"/>
      <c r="AA83" s="168"/>
      <c r="AB83" s="41"/>
    </row>
    <row r="84" spans="1:28" hidden="1" x14ac:dyDescent="0.25">
      <c r="B84" s="54"/>
      <c r="C84" s="2"/>
      <c r="D84" s="801" t="s">
        <v>348</v>
      </c>
      <c r="E84" s="801"/>
      <c r="F84" s="373"/>
      <c r="G84" s="373"/>
      <c r="H84" s="373"/>
      <c r="I84" s="373"/>
      <c r="J84" s="527"/>
      <c r="K84" s="527"/>
      <c r="L84" s="437">
        <f>SUM(M84:Y84)</f>
        <v>0</v>
      </c>
      <c r="M84" s="73"/>
      <c r="N84" s="1"/>
      <c r="O84" s="1"/>
      <c r="P84" s="1"/>
      <c r="Q84" s="79"/>
      <c r="R84" s="500"/>
      <c r="S84" s="489">
        <f t="shared" si="48"/>
        <v>0</v>
      </c>
      <c r="T84" s="414"/>
      <c r="U84" s="1"/>
      <c r="V84" s="79"/>
      <c r="W84" s="79"/>
      <c r="X84" s="79"/>
      <c r="Y84" s="44"/>
      <c r="Z84" s="183"/>
      <c r="AA84" s="168"/>
      <c r="AB84" s="41"/>
    </row>
    <row r="85" spans="1:28" hidden="1" x14ac:dyDescent="0.25">
      <c r="B85" s="123" t="s">
        <v>837</v>
      </c>
      <c r="C85" s="809" t="s">
        <v>838</v>
      </c>
      <c r="D85" s="810"/>
      <c r="E85" s="810"/>
      <c r="F85" s="374">
        <f t="shared" ref="F85:L85" si="61">F86+F87+F88</f>
        <v>0</v>
      </c>
      <c r="G85" s="374">
        <f t="shared" si="61"/>
        <v>0</v>
      </c>
      <c r="H85" s="374">
        <f t="shared" si="61"/>
        <v>0</v>
      </c>
      <c r="I85" s="374">
        <f t="shared" si="61"/>
        <v>0</v>
      </c>
      <c r="J85" s="528">
        <f t="shared" ref="J85" si="62">J86+J87+J88</f>
        <v>0</v>
      </c>
      <c r="K85" s="528">
        <f t="shared" si="61"/>
        <v>0</v>
      </c>
      <c r="L85" s="438">
        <f t="shared" si="61"/>
        <v>0</v>
      </c>
      <c r="M85" s="163">
        <f t="shared" ref="M85:Y85" si="63">M86+M87+M88</f>
        <v>0</v>
      </c>
      <c r="N85" s="131">
        <f t="shared" si="63"/>
        <v>0</v>
      </c>
      <c r="O85" s="131">
        <f t="shared" si="63"/>
        <v>0</v>
      </c>
      <c r="P85" s="131">
        <f t="shared" si="63"/>
        <v>0</v>
      </c>
      <c r="Q85" s="132">
        <f t="shared" si="63"/>
        <v>0</v>
      </c>
      <c r="R85" s="501">
        <f t="shared" si="63"/>
        <v>0</v>
      </c>
      <c r="S85" s="490">
        <f t="shared" si="48"/>
        <v>0</v>
      </c>
      <c r="T85" s="415">
        <f t="shared" si="63"/>
        <v>0</v>
      </c>
      <c r="U85" s="131">
        <f t="shared" si="63"/>
        <v>0</v>
      </c>
      <c r="V85" s="132">
        <f t="shared" si="63"/>
        <v>0</v>
      </c>
      <c r="W85" s="132">
        <f t="shared" si="63"/>
        <v>0</v>
      </c>
      <c r="X85" s="132">
        <f t="shared" si="63"/>
        <v>0</v>
      </c>
      <c r="Y85" s="133">
        <f t="shared" si="63"/>
        <v>0</v>
      </c>
      <c r="Z85" s="183"/>
      <c r="AA85" s="168"/>
      <c r="AB85" s="41"/>
    </row>
    <row r="86" spans="1:28" s="189" customFormat="1" hidden="1" x14ac:dyDescent="0.25">
      <c r="A86" s="125" t="s">
        <v>869</v>
      </c>
      <c r="B86" s="169" t="s">
        <v>870</v>
      </c>
      <c r="C86" s="182"/>
      <c r="D86" s="233" t="s">
        <v>955</v>
      </c>
      <c r="E86" s="258"/>
      <c r="F86" s="365"/>
      <c r="G86" s="365"/>
      <c r="H86" s="365"/>
      <c r="I86" s="365"/>
      <c r="J86" s="519"/>
      <c r="K86" s="519"/>
      <c r="L86" s="427">
        <f>SUM(M86:Y86)</f>
        <v>0</v>
      </c>
      <c r="M86" s="179"/>
      <c r="N86" s="173"/>
      <c r="O86" s="173"/>
      <c r="P86" s="173"/>
      <c r="Q86" s="174"/>
      <c r="R86" s="497"/>
      <c r="S86" s="486">
        <f t="shared" si="48"/>
        <v>0</v>
      </c>
      <c r="T86" s="411"/>
      <c r="U86" s="173"/>
      <c r="V86" s="174"/>
      <c r="W86" s="174"/>
      <c r="X86" s="174"/>
      <c r="Y86" s="175"/>
      <c r="Z86" s="183"/>
      <c r="AA86" s="168"/>
      <c r="AB86" s="41"/>
    </row>
    <row r="87" spans="1:28" s="189" customFormat="1" hidden="1" x14ac:dyDescent="0.25">
      <c r="A87" s="125" t="s">
        <v>224</v>
      </c>
      <c r="B87" s="169" t="s">
        <v>659</v>
      </c>
      <c r="C87" s="182"/>
      <c r="D87" s="233" t="s">
        <v>225</v>
      </c>
      <c r="E87" s="258"/>
      <c r="F87" s="365"/>
      <c r="G87" s="365"/>
      <c r="H87" s="365"/>
      <c r="I87" s="365"/>
      <c r="J87" s="519"/>
      <c r="K87" s="519"/>
      <c r="L87" s="427">
        <f>SUM(M87:Y87)</f>
        <v>0</v>
      </c>
      <c r="M87" s="179"/>
      <c r="N87" s="173"/>
      <c r="O87" s="173"/>
      <c r="P87" s="173"/>
      <c r="Q87" s="174"/>
      <c r="R87" s="497"/>
      <c r="S87" s="486">
        <f t="shared" si="48"/>
        <v>0</v>
      </c>
      <c r="T87" s="411"/>
      <c r="U87" s="173"/>
      <c r="V87" s="174"/>
      <c r="W87" s="174"/>
      <c r="X87" s="174"/>
      <c r="Y87" s="175"/>
      <c r="Z87" s="183"/>
      <c r="AA87" s="168"/>
      <c r="AB87" s="41"/>
    </row>
    <row r="88" spans="1:28" s="189" customFormat="1" hidden="1" x14ac:dyDescent="0.25">
      <c r="A88" s="125" t="s">
        <v>226</v>
      </c>
      <c r="B88" s="169" t="s">
        <v>660</v>
      </c>
      <c r="C88" s="182"/>
      <c r="D88" s="233" t="s">
        <v>227</v>
      </c>
      <c r="E88" s="258"/>
      <c r="F88" s="365"/>
      <c r="G88" s="365"/>
      <c r="H88" s="365"/>
      <c r="I88" s="365"/>
      <c r="J88" s="519"/>
      <c r="K88" s="519"/>
      <c r="L88" s="427">
        <f>SUM(M88:Y88)</f>
        <v>0</v>
      </c>
      <c r="M88" s="179"/>
      <c r="N88" s="173"/>
      <c r="O88" s="173"/>
      <c r="P88" s="173"/>
      <c r="Q88" s="174"/>
      <c r="R88" s="497"/>
      <c r="S88" s="486">
        <f t="shared" si="48"/>
        <v>0</v>
      </c>
      <c r="T88" s="411"/>
      <c r="U88" s="173"/>
      <c r="V88" s="174"/>
      <c r="W88" s="174"/>
      <c r="X88" s="174"/>
      <c r="Y88" s="175"/>
      <c r="Z88" s="183"/>
      <c r="AA88" s="168"/>
      <c r="AB88" s="41"/>
    </row>
    <row r="89" spans="1:28" s="41" customFormat="1" ht="27.75" hidden="1" customHeight="1" x14ac:dyDescent="0.25">
      <c r="A89" s="125" t="s">
        <v>228</v>
      </c>
      <c r="B89" s="106" t="s">
        <v>661</v>
      </c>
      <c r="C89" s="853" t="s">
        <v>353</v>
      </c>
      <c r="D89" s="854"/>
      <c r="E89" s="854"/>
      <c r="F89" s="375"/>
      <c r="G89" s="375"/>
      <c r="H89" s="375"/>
      <c r="I89" s="375"/>
      <c r="J89" s="529"/>
      <c r="K89" s="529"/>
      <c r="L89" s="439">
        <f>SUM(M89:Y89)</f>
        <v>0</v>
      </c>
      <c r="M89" s="108"/>
      <c r="N89" s="109"/>
      <c r="O89" s="109"/>
      <c r="P89" s="109"/>
      <c r="Q89" s="112"/>
      <c r="R89" s="502"/>
      <c r="S89" s="491">
        <f t="shared" si="48"/>
        <v>0</v>
      </c>
      <c r="T89" s="416"/>
      <c r="U89" s="109"/>
      <c r="V89" s="112"/>
      <c r="W89" s="112"/>
      <c r="X89" s="112"/>
      <c r="Y89" s="113"/>
      <c r="Z89" s="183"/>
      <c r="AA89" s="168"/>
    </row>
    <row r="90" spans="1:28" s="41" customFormat="1" hidden="1" x14ac:dyDescent="0.25">
      <c r="A90" s="125" t="s">
        <v>229</v>
      </c>
      <c r="B90" s="106" t="s">
        <v>662</v>
      </c>
      <c r="C90" s="853" t="s">
        <v>804</v>
      </c>
      <c r="D90" s="854"/>
      <c r="E90" s="854"/>
      <c r="F90" s="375">
        <f t="shared" ref="F90:L90" si="64">F91+F92+F93+F94+F95+F96+F97+F98+F99+F100</f>
        <v>0</v>
      </c>
      <c r="G90" s="375">
        <f t="shared" si="64"/>
        <v>0</v>
      </c>
      <c r="H90" s="375">
        <f t="shared" si="64"/>
        <v>0</v>
      </c>
      <c r="I90" s="375">
        <f t="shared" si="64"/>
        <v>0</v>
      </c>
      <c r="J90" s="529">
        <f t="shared" ref="J90" si="65">J91+J92+J93+J94+J95+J96+J97+J98+J99+J100</f>
        <v>0</v>
      </c>
      <c r="K90" s="529">
        <f t="shared" si="64"/>
        <v>0</v>
      </c>
      <c r="L90" s="439">
        <f t="shared" si="64"/>
        <v>0</v>
      </c>
      <c r="M90" s="108">
        <f t="shared" ref="M90:Y90" si="66">M91+M92+M93+M94+M95+M96+M97+M98+M99+M100</f>
        <v>0</v>
      </c>
      <c r="N90" s="109">
        <f t="shared" si="66"/>
        <v>0</v>
      </c>
      <c r="O90" s="109">
        <f t="shared" si="66"/>
        <v>0</v>
      </c>
      <c r="P90" s="109">
        <f t="shared" si="66"/>
        <v>0</v>
      </c>
      <c r="Q90" s="112">
        <f t="shared" si="66"/>
        <v>0</v>
      </c>
      <c r="R90" s="502">
        <f t="shared" si="66"/>
        <v>0</v>
      </c>
      <c r="S90" s="491">
        <f t="shared" si="48"/>
        <v>0</v>
      </c>
      <c r="T90" s="416">
        <f t="shared" si="66"/>
        <v>0</v>
      </c>
      <c r="U90" s="109">
        <f t="shared" si="66"/>
        <v>0</v>
      </c>
      <c r="V90" s="112">
        <f t="shared" si="66"/>
        <v>0</v>
      </c>
      <c r="W90" s="112">
        <f t="shared" si="66"/>
        <v>0</v>
      </c>
      <c r="X90" s="112">
        <f t="shared" si="66"/>
        <v>0</v>
      </c>
      <c r="Y90" s="113">
        <f t="shared" si="66"/>
        <v>0</v>
      </c>
      <c r="Z90" s="183"/>
      <c r="AA90" s="168"/>
    </row>
    <row r="91" spans="1:28" hidden="1" x14ac:dyDescent="0.25">
      <c r="B91" s="54"/>
      <c r="C91" s="2"/>
      <c r="D91" s="801" t="s">
        <v>370</v>
      </c>
      <c r="E91" s="801"/>
      <c r="F91" s="373"/>
      <c r="G91" s="373"/>
      <c r="H91" s="373"/>
      <c r="I91" s="373"/>
      <c r="J91" s="527"/>
      <c r="K91" s="527"/>
      <c r="L91" s="437">
        <f t="shared" ref="L91:L100" si="67">SUM(M91:Y91)</f>
        <v>0</v>
      </c>
      <c r="M91" s="73"/>
      <c r="N91" s="1"/>
      <c r="O91" s="1"/>
      <c r="P91" s="1"/>
      <c r="Q91" s="79"/>
      <c r="R91" s="500"/>
      <c r="S91" s="489">
        <f t="shared" si="48"/>
        <v>0</v>
      </c>
      <c r="T91" s="414"/>
      <c r="U91" s="1"/>
      <c r="V91" s="79"/>
      <c r="W91" s="79"/>
      <c r="X91" s="79"/>
      <c r="Y91" s="44"/>
      <c r="Z91" s="183"/>
      <c r="AA91" s="168"/>
      <c r="AB91" s="41"/>
    </row>
    <row r="92" spans="1:28" hidden="1" x14ac:dyDescent="0.25">
      <c r="B92" s="54"/>
      <c r="C92" s="2"/>
      <c r="D92" s="801" t="s">
        <v>506</v>
      </c>
      <c r="E92" s="801"/>
      <c r="F92" s="373"/>
      <c r="G92" s="373"/>
      <c r="H92" s="373"/>
      <c r="I92" s="373"/>
      <c r="J92" s="527"/>
      <c r="K92" s="527"/>
      <c r="L92" s="437">
        <f t="shared" si="67"/>
        <v>0</v>
      </c>
      <c r="M92" s="73"/>
      <c r="N92" s="1"/>
      <c r="O92" s="1"/>
      <c r="P92" s="1"/>
      <c r="Q92" s="79"/>
      <c r="R92" s="500"/>
      <c r="S92" s="489">
        <f t="shared" si="48"/>
        <v>0</v>
      </c>
      <c r="T92" s="414"/>
      <c r="U92" s="1"/>
      <c r="V92" s="79"/>
      <c r="W92" s="79"/>
      <c r="X92" s="79"/>
      <c r="Y92" s="44"/>
      <c r="Z92" s="183"/>
      <c r="AA92" s="168"/>
      <c r="AB92" s="41"/>
    </row>
    <row r="93" spans="1:28" hidden="1" x14ac:dyDescent="0.25">
      <c r="B93" s="54"/>
      <c r="C93" s="2"/>
      <c r="D93" s="801" t="s">
        <v>507</v>
      </c>
      <c r="E93" s="801"/>
      <c r="F93" s="373"/>
      <c r="G93" s="373"/>
      <c r="H93" s="373"/>
      <c r="I93" s="373"/>
      <c r="J93" s="527"/>
      <c r="K93" s="527"/>
      <c r="L93" s="437">
        <f t="shared" si="67"/>
        <v>0</v>
      </c>
      <c r="M93" s="73"/>
      <c r="N93" s="1"/>
      <c r="O93" s="1"/>
      <c r="P93" s="1"/>
      <c r="Q93" s="79"/>
      <c r="R93" s="500"/>
      <c r="S93" s="489">
        <f t="shared" si="48"/>
        <v>0</v>
      </c>
      <c r="T93" s="414"/>
      <c r="U93" s="1"/>
      <c r="V93" s="79"/>
      <c r="W93" s="79"/>
      <c r="X93" s="79"/>
      <c r="Y93" s="44"/>
      <c r="Z93" s="183"/>
      <c r="AA93" s="168"/>
      <c r="AB93" s="41"/>
    </row>
    <row r="94" spans="1:28" hidden="1" x14ac:dyDescent="0.25">
      <c r="B94" s="54"/>
      <c r="C94" s="2"/>
      <c r="D94" s="801" t="s">
        <v>508</v>
      </c>
      <c r="E94" s="801"/>
      <c r="F94" s="373"/>
      <c r="G94" s="373"/>
      <c r="H94" s="373"/>
      <c r="I94" s="373"/>
      <c r="J94" s="527"/>
      <c r="K94" s="527"/>
      <c r="L94" s="437">
        <f t="shared" si="67"/>
        <v>0</v>
      </c>
      <c r="M94" s="73"/>
      <c r="N94" s="1"/>
      <c r="O94" s="1"/>
      <c r="P94" s="1"/>
      <c r="Q94" s="79"/>
      <c r="R94" s="500"/>
      <c r="S94" s="489">
        <f t="shared" si="48"/>
        <v>0</v>
      </c>
      <c r="T94" s="414"/>
      <c r="U94" s="1"/>
      <c r="V94" s="79"/>
      <c r="W94" s="79"/>
      <c r="X94" s="79"/>
      <c r="Y94" s="44"/>
      <c r="Z94" s="183"/>
      <c r="AA94" s="168"/>
      <c r="AB94" s="41"/>
    </row>
    <row r="95" spans="1:28" hidden="1" x14ac:dyDescent="0.25">
      <c r="B95" s="54"/>
      <c r="C95" s="2"/>
      <c r="D95" s="801" t="s">
        <v>509</v>
      </c>
      <c r="E95" s="801"/>
      <c r="F95" s="373"/>
      <c r="G95" s="373"/>
      <c r="H95" s="373"/>
      <c r="I95" s="373"/>
      <c r="J95" s="527"/>
      <c r="K95" s="527"/>
      <c r="L95" s="437">
        <f t="shared" si="67"/>
        <v>0</v>
      </c>
      <c r="M95" s="73"/>
      <c r="N95" s="1"/>
      <c r="O95" s="1"/>
      <c r="P95" s="1"/>
      <c r="Q95" s="79"/>
      <c r="R95" s="500"/>
      <c r="S95" s="489">
        <f t="shared" si="48"/>
        <v>0</v>
      </c>
      <c r="T95" s="414"/>
      <c r="U95" s="1"/>
      <c r="V95" s="79"/>
      <c r="W95" s="79"/>
      <c r="X95" s="79"/>
      <c r="Y95" s="44"/>
      <c r="Z95" s="183"/>
      <c r="AA95" s="168"/>
      <c r="AB95" s="41"/>
    </row>
    <row r="96" spans="1:28" hidden="1" x14ac:dyDescent="0.25">
      <c r="B96" s="54"/>
      <c r="C96" s="2"/>
      <c r="D96" s="801" t="s">
        <v>510</v>
      </c>
      <c r="E96" s="801"/>
      <c r="F96" s="373"/>
      <c r="G96" s="373"/>
      <c r="H96" s="373"/>
      <c r="I96" s="373"/>
      <c r="J96" s="527"/>
      <c r="K96" s="527"/>
      <c r="L96" s="437">
        <f t="shared" si="67"/>
        <v>0</v>
      </c>
      <c r="M96" s="73"/>
      <c r="N96" s="1"/>
      <c r="O96" s="1"/>
      <c r="P96" s="1"/>
      <c r="Q96" s="79"/>
      <c r="R96" s="500"/>
      <c r="S96" s="489">
        <f t="shared" si="48"/>
        <v>0</v>
      </c>
      <c r="T96" s="414"/>
      <c r="U96" s="1"/>
      <c r="V96" s="79"/>
      <c r="W96" s="79"/>
      <c r="X96" s="79"/>
      <c r="Y96" s="44"/>
      <c r="Z96" s="183"/>
      <c r="AA96" s="168"/>
      <c r="AB96" s="41"/>
    </row>
    <row r="97" spans="1:28" ht="25.5" hidden="1" customHeight="1" x14ac:dyDescent="0.25">
      <c r="B97" s="54"/>
      <c r="C97" s="2"/>
      <c r="D97" s="798" t="s">
        <v>511</v>
      </c>
      <c r="E97" s="798"/>
      <c r="F97" s="376"/>
      <c r="G97" s="376"/>
      <c r="H97" s="376"/>
      <c r="I97" s="376"/>
      <c r="J97" s="530"/>
      <c r="K97" s="530"/>
      <c r="L97" s="440">
        <f t="shared" si="67"/>
        <v>0</v>
      </c>
      <c r="M97" s="73"/>
      <c r="N97" s="1"/>
      <c r="O97" s="1"/>
      <c r="P97" s="1"/>
      <c r="Q97" s="79"/>
      <c r="R97" s="500"/>
      <c r="S97" s="489">
        <f t="shared" si="48"/>
        <v>0</v>
      </c>
      <c r="T97" s="414"/>
      <c r="U97" s="1"/>
      <c r="V97" s="79"/>
      <c r="W97" s="79"/>
      <c r="X97" s="79"/>
      <c r="Y97" s="44"/>
      <c r="Z97" s="183"/>
      <c r="AA97" s="168"/>
      <c r="AB97" s="41"/>
    </row>
    <row r="98" spans="1:28" hidden="1" x14ac:dyDescent="0.25">
      <c r="B98" s="54"/>
      <c r="C98" s="2"/>
      <c r="D98" s="801" t="s">
        <v>805</v>
      </c>
      <c r="E98" s="801"/>
      <c r="F98" s="373"/>
      <c r="G98" s="373"/>
      <c r="H98" s="373"/>
      <c r="I98" s="373"/>
      <c r="J98" s="527"/>
      <c r="K98" s="527"/>
      <c r="L98" s="437">
        <f t="shared" si="67"/>
        <v>0</v>
      </c>
      <c r="M98" s="73"/>
      <c r="N98" s="1"/>
      <c r="O98" s="1"/>
      <c r="P98" s="1"/>
      <c r="Q98" s="79"/>
      <c r="R98" s="500"/>
      <c r="S98" s="489">
        <f t="shared" si="48"/>
        <v>0</v>
      </c>
      <c r="T98" s="414"/>
      <c r="U98" s="1"/>
      <c r="V98" s="79"/>
      <c r="W98" s="79"/>
      <c r="X98" s="79"/>
      <c r="Y98" s="44"/>
      <c r="Z98" s="183"/>
      <c r="AA98" s="168"/>
      <c r="AB98" s="41"/>
    </row>
    <row r="99" spans="1:28" ht="25.5" hidden="1" customHeight="1" x14ac:dyDescent="0.25">
      <c r="B99" s="54"/>
      <c r="C99" s="2"/>
      <c r="D99" s="798" t="s">
        <v>512</v>
      </c>
      <c r="E99" s="798"/>
      <c r="F99" s="376"/>
      <c r="G99" s="376"/>
      <c r="H99" s="376"/>
      <c r="I99" s="376"/>
      <c r="J99" s="530"/>
      <c r="K99" s="530"/>
      <c r="L99" s="440">
        <f t="shared" si="67"/>
        <v>0</v>
      </c>
      <c r="M99" s="73"/>
      <c r="N99" s="1"/>
      <c r="O99" s="1"/>
      <c r="P99" s="1"/>
      <c r="Q99" s="79"/>
      <c r="R99" s="500"/>
      <c r="S99" s="489">
        <f t="shared" si="48"/>
        <v>0</v>
      </c>
      <c r="T99" s="414"/>
      <c r="U99" s="1"/>
      <c r="V99" s="79"/>
      <c r="W99" s="79"/>
      <c r="X99" s="79"/>
      <c r="Y99" s="44"/>
      <c r="Z99" s="183"/>
      <c r="AA99" s="168"/>
      <c r="AB99" s="41"/>
    </row>
    <row r="100" spans="1:28" ht="25.5" hidden="1" customHeight="1" x14ac:dyDescent="0.25">
      <c r="B100" s="54"/>
      <c r="C100" s="2"/>
      <c r="D100" s="798" t="s">
        <v>513</v>
      </c>
      <c r="E100" s="798"/>
      <c r="F100" s="376"/>
      <c r="G100" s="376"/>
      <c r="H100" s="376"/>
      <c r="I100" s="376"/>
      <c r="J100" s="530"/>
      <c r="K100" s="530"/>
      <c r="L100" s="440">
        <f t="shared" si="67"/>
        <v>0</v>
      </c>
      <c r="M100" s="73"/>
      <c r="N100" s="1"/>
      <c r="O100" s="1"/>
      <c r="P100" s="1"/>
      <c r="Q100" s="79"/>
      <c r="R100" s="500"/>
      <c r="S100" s="489">
        <f t="shared" si="48"/>
        <v>0</v>
      </c>
      <c r="T100" s="414"/>
      <c r="U100" s="1"/>
      <c r="V100" s="79"/>
      <c r="W100" s="79"/>
      <c r="X100" s="79"/>
      <c r="Y100" s="44"/>
      <c r="Z100" s="183"/>
      <c r="AA100" s="168"/>
      <c r="AB100" s="41"/>
    </row>
    <row r="101" spans="1:28" s="41" customFormat="1" ht="15" hidden="1" customHeight="1" x14ac:dyDescent="0.25">
      <c r="A101" s="125" t="s">
        <v>230</v>
      </c>
      <c r="B101" s="106" t="s">
        <v>663</v>
      </c>
      <c r="C101" s="853" t="s">
        <v>806</v>
      </c>
      <c r="D101" s="854"/>
      <c r="E101" s="854"/>
      <c r="F101" s="375">
        <f t="shared" ref="F101:L101" si="68">F102+F103+F104+F105+F106+F107+F108+F109+F110+F111</f>
        <v>0</v>
      </c>
      <c r="G101" s="375">
        <f t="shared" si="68"/>
        <v>0</v>
      </c>
      <c r="H101" s="375">
        <f t="shared" si="68"/>
        <v>0</v>
      </c>
      <c r="I101" s="375">
        <f t="shared" si="68"/>
        <v>0</v>
      </c>
      <c r="J101" s="529">
        <f t="shared" ref="J101" si="69">J102+J103+J104+J105+J106+J107+J108+J109+J110+J111</f>
        <v>0</v>
      </c>
      <c r="K101" s="529">
        <f t="shared" si="68"/>
        <v>0</v>
      </c>
      <c r="L101" s="439">
        <f t="shared" si="68"/>
        <v>0</v>
      </c>
      <c r="M101" s="108">
        <f t="shared" ref="M101:Y101" si="70">M102+M103+M104+M105+M106+M107+M108+M109+M110+M111</f>
        <v>0</v>
      </c>
      <c r="N101" s="109">
        <f t="shared" si="70"/>
        <v>0</v>
      </c>
      <c r="O101" s="109">
        <f t="shared" si="70"/>
        <v>0</v>
      </c>
      <c r="P101" s="109">
        <f t="shared" si="70"/>
        <v>0</v>
      </c>
      <c r="Q101" s="112">
        <f t="shared" si="70"/>
        <v>0</v>
      </c>
      <c r="R101" s="502">
        <f t="shared" si="70"/>
        <v>0</v>
      </c>
      <c r="S101" s="491">
        <f t="shared" si="48"/>
        <v>0</v>
      </c>
      <c r="T101" s="416">
        <f t="shared" si="70"/>
        <v>0</v>
      </c>
      <c r="U101" s="109">
        <f t="shared" si="70"/>
        <v>0</v>
      </c>
      <c r="V101" s="112">
        <f t="shared" si="70"/>
        <v>0</v>
      </c>
      <c r="W101" s="112">
        <f t="shared" si="70"/>
        <v>0</v>
      </c>
      <c r="X101" s="112">
        <f t="shared" si="70"/>
        <v>0</v>
      </c>
      <c r="Y101" s="113">
        <f t="shared" si="70"/>
        <v>0</v>
      </c>
      <c r="Z101" s="183"/>
      <c r="AA101" s="168"/>
    </row>
    <row r="102" spans="1:28" hidden="1" x14ac:dyDescent="0.25">
      <c r="B102" s="54"/>
      <c r="C102" s="2"/>
      <c r="D102" s="801" t="s">
        <v>369</v>
      </c>
      <c r="E102" s="801"/>
      <c r="F102" s="373"/>
      <c r="G102" s="373"/>
      <c r="H102" s="373"/>
      <c r="I102" s="373"/>
      <c r="J102" s="527"/>
      <c r="K102" s="527"/>
      <c r="L102" s="437">
        <f t="shared" ref="L102:L111" si="71">SUM(M102:Y102)</f>
        <v>0</v>
      </c>
      <c r="M102" s="73"/>
      <c r="N102" s="1"/>
      <c r="O102" s="1"/>
      <c r="P102" s="1"/>
      <c r="Q102" s="79"/>
      <c r="R102" s="500"/>
      <c r="S102" s="489">
        <f t="shared" si="48"/>
        <v>0</v>
      </c>
      <c r="T102" s="414"/>
      <c r="U102" s="1"/>
      <c r="V102" s="79"/>
      <c r="W102" s="79"/>
      <c r="X102" s="79"/>
      <c r="Y102" s="44"/>
      <c r="Z102" s="183"/>
      <c r="AA102" s="168"/>
      <c r="AB102" s="41"/>
    </row>
    <row r="103" spans="1:28" hidden="1" x14ac:dyDescent="0.25">
      <c r="B103" s="54"/>
      <c r="C103" s="2"/>
      <c r="D103" s="801" t="s">
        <v>514</v>
      </c>
      <c r="E103" s="801"/>
      <c r="F103" s="373"/>
      <c r="G103" s="373"/>
      <c r="H103" s="373"/>
      <c r="I103" s="373"/>
      <c r="J103" s="527"/>
      <c r="K103" s="527"/>
      <c r="L103" s="437">
        <f t="shared" si="71"/>
        <v>0</v>
      </c>
      <c r="M103" s="73"/>
      <c r="N103" s="1"/>
      <c r="O103" s="1"/>
      <c r="P103" s="1"/>
      <c r="Q103" s="79"/>
      <c r="R103" s="500"/>
      <c r="S103" s="489">
        <f t="shared" si="48"/>
        <v>0</v>
      </c>
      <c r="T103" s="414"/>
      <c r="U103" s="1"/>
      <c r="V103" s="79"/>
      <c r="W103" s="79"/>
      <c r="X103" s="79"/>
      <c r="Y103" s="44"/>
      <c r="Z103" s="183"/>
      <c r="AA103" s="168"/>
      <c r="AB103" s="41"/>
    </row>
    <row r="104" spans="1:28" hidden="1" x14ac:dyDescent="0.25">
      <c r="B104" s="54"/>
      <c r="C104" s="2"/>
      <c r="D104" s="801" t="s">
        <v>516</v>
      </c>
      <c r="E104" s="801"/>
      <c r="F104" s="373"/>
      <c r="G104" s="373"/>
      <c r="H104" s="373"/>
      <c r="I104" s="373"/>
      <c r="J104" s="527"/>
      <c r="K104" s="527"/>
      <c r="L104" s="437">
        <f t="shared" si="71"/>
        <v>0</v>
      </c>
      <c r="M104" s="73"/>
      <c r="N104" s="1"/>
      <c r="O104" s="1"/>
      <c r="P104" s="1"/>
      <c r="Q104" s="79"/>
      <c r="R104" s="500"/>
      <c r="S104" s="489">
        <f t="shared" si="48"/>
        <v>0</v>
      </c>
      <c r="T104" s="414"/>
      <c r="U104" s="1"/>
      <c r="V104" s="79"/>
      <c r="W104" s="79"/>
      <c r="X104" s="79"/>
      <c r="Y104" s="44"/>
      <c r="Z104" s="183"/>
      <c r="AA104" s="168"/>
      <c r="AB104" s="41"/>
    </row>
    <row r="105" spans="1:28" hidden="1" x14ac:dyDescent="0.25">
      <c r="B105" s="54"/>
      <c r="C105" s="2"/>
      <c r="D105" s="801" t="s">
        <v>808</v>
      </c>
      <c r="E105" s="801"/>
      <c r="F105" s="373"/>
      <c r="G105" s="373"/>
      <c r="H105" s="373"/>
      <c r="I105" s="373"/>
      <c r="J105" s="527"/>
      <c r="K105" s="527"/>
      <c r="L105" s="437">
        <f t="shared" si="71"/>
        <v>0</v>
      </c>
      <c r="M105" s="73"/>
      <c r="N105" s="1"/>
      <c r="O105" s="1"/>
      <c r="P105" s="1"/>
      <c r="Q105" s="79"/>
      <c r="R105" s="500"/>
      <c r="S105" s="489">
        <f t="shared" si="48"/>
        <v>0</v>
      </c>
      <c r="T105" s="414"/>
      <c r="U105" s="1"/>
      <c r="V105" s="79"/>
      <c r="W105" s="79"/>
      <c r="X105" s="79"/>
      <c r="Y105" s="44"/>
      <c r="Z105" s="183"/>
      <c r="AA105" s="168"/>
      <c r="AB105" s="41"/>
    </row>
    <row r="106" spans="1:28" hidden="1" x14ac:dyDescent="0.25">
      <c r="B106" s="54"/>
      <c r="C106" s="2"/>
      <c r="D106" s="801" t="s">
        <v>521</v>
      </c>
      <c r="E106" s="801"/>
      <c r="F106" s="373"/>
      <c r="G106" s="373"/>
      <c r="H106" s="373"/>
      <c r="I106" s="373"/>
      <c r="J106" s="527"/>
      <c r="K106" s="527"/>
      <c r="L106" s="437">
        <f t="shared" si="71"/>
        <v>0</v>
      </c>
      <c r="M106" s="73"/>
      <c r="N106" s="1"/>
      <c r="O106" s="1"/>
      <c r="P106" s="1"/>
      <c r="Q106" s="79"/>
      <c r="R106" s="500"/>
      <c r="S106" s="489">
        <f t="shared" si="48"/>
        <v>0</v>
      </c>
      <c r="T106" s="414"/>
      <c r="U106" s="1"/>
      <c r="V106" s="79"/>
      <c r="W106" s="79"/>
      <c r="X106" s="79"/>
      <c r="Y106" s="44"/>
      <c r="Z106" s="183"/>
      <c r="AA106" s="168"/>
      <c r="AB106" s="41"/>
    </row>
    <row r="107" spans="1:28" hidden="1" x14ac:dyDescent="0.25">
      <c r="B107" s="54"/>
      <c r="C107" s="2"/>
      <c r="D107" s="801" t="s">
        <v>519</v>
      </c>
      <c r="E107" s="801"/>
      <c r="F107" s="373"/>
      <c r="G107" s="373"/>
      <c r="H107" s="373"/>
      <c r="I107" s="373"/>
      <c r="J107" s="527"/>
      <c r="K107" s="527"/>
      <c r="L107" s="437">
        <f t="shared" si="71"/>
        <v>0</v>
      </c>
      <c r="M107" s="73"/>
      <c r="N107" s="1"/>
      <c r="O107" s="1"/>
      <c r="P107" s="1"/>
      <c r="Q107" s="79"/>
      <c r="R107" s="500"/>
      <c r="S107" s="489">
        <f t="shared" si="48"/>
        <v>0</v>
      </c>
      <c r="T107" s="414"/>
      <c r="U107" s="1"/>
      <c r="V107" s="79"/>
      <c r="W107" s="79"/>
      <c r="X107" s="79"/>
      <c r="Y107" s="44"/>
      <c r="Z107" s="183"/>
      <c r="AA107" s="168"/>
      <c r="AB107" s="41"/>
    </row>
    <row r="108" spans="1:28" ht="25.5" hidden="1" customHeight="1" x14ac:dyDescent="0.25">
      <c r="B108" s="54"/>
      <c r="C108" s="2"/>
      <c r="D108" s="798" t="s">
        <v>523</v>
      </c>
      <c r="E108" s="798"/>
      <c r="F108" s="376"/>
      <c r="G108" s="376"/>
      <c r="H108" s="376"/>
      <c r="I108" s="376"/>
      <c r="J108" s="530"/>
      <c r="K108" s="530"/>
      <c r="L108" s="440">
        <f t="shared" si="71"/>
        <v>0</v>
      </c>
      <c r="M108" s="73"/>
      <c r="N108" s="1"/>
      <c r="O108" s="1"/>
      <c r="P108" s="1"/>
      <c r="Q108" s="79"/>
      <c r="R108" s="500"/>
      <c r="S108" s="489">
        <f t="shared" si="48"/>
        <v>0</v>
      </c>
      <c r="T108" s="414"/>
      <c r="U108" s="1"/>
      <c r="V108" s="79"/>
      <c r="W108" s="79"/>
      <c r="X108" s="79"/>
      <c r="Y108" s="44"/>
      <c r="Z108" s="183"/>
      <c r="AA108" s="168"/>
      <c r="AB108" s="41"/>
    </row>
    <row r="109" spans="1:28" hidden="1" x14ac:dyDescent="0.25">
      <c r="B109" s="54"/>
      <c r="C109" s="2"/>
      <c r="D109" s="801" t="s">
        <v>807</v>
      </c>
      <c r="E109" s="801"/>
      <c r="F109" s="373"/>
      <c r="G109" s="373"/>
      <c r="H109" s="373"/>
      <c r="I109" s="373"/>
      <c r="J109" s="527"/>
      <c r="K109" s="527"/>
      <c r="L109" s="437">
        <f t="shared" si="71"/>
        <v>0</v>
      </c>
      <c r="M109" s="73"/>
      <c r="N109" s="1"/>
      <c r="O109" s="1"/>
      <c r="P109" s="1"/>
      <c r="Q109" s="79"/>
      <c r="R109" s="500"/>
      <c r="S109" s="489">
        <f t="shared" si="48"/>
        <v>0</v>
      </c>
      <c r="T109" s="414"/>
      <c r="U109" s="1"/>
      <c r="V109" s="79"/>
      <c r="W109" s="79"/>
      <c r="X109" s="79"/>
      <c r="Y109" s="44"/>
      <c r="Z109" s="183"/>
      <c r="AA109" s="168"/>
      <c r="AB109" s="41"/>
    </row>
    <row r="110" spans="1:28" ht="25.5" hidden="1" customHeight="1" x14ac:dyDescent="0.25">
      <c r="B110" s="54"/>
      <c r="C110" s="2"/>
      <c r="D110" s="798" t="s">
        <v>526</v>
      </c>
      <c r="E110" s="798"/>
      <c r="F110" s="376"/>
      <c r="G110" s="376"/>
      <c r="H110" s="376"/>
      <c r="I110" s="376"/>
      <c r="J110" s="530"/>
      <c r="K110" s="530"/>
      <c r="L110" s="440">
        <f t="shared" si="71"/>
        <v>0</v>
      </c>
      <c r="M110" s="73"/>
      <c r="N110" s="1"/>
      <c r="O110" s="1"/>
      <c r="P110" s="1"/>
      <c r="Q110" s="79"/>
      <c r="R110" s="500"/>
      <c r="S110" s="489">
        <f t="shared" si="48"/>
        <v>0</v>
      </c>
      <c r="T110" s="414"/>
      <c r="U110" s="1"/>
      <c r="V110" s="79"/>
      <c r="W110" s="79"/>
      <c r="X110" s="79"/>
      <c r="Y110" s="44"/>
      <c r="Z110" s="183"/>
      <c r="AA110" s="168"/>
      <c r="AB110" s="41"/>
    </row>
    <row r="111" spans="1:28" ht="25.5" hidden="1" customHeight="1" x14ac:dyDescent="0.25">
      <c r="B111" s="54"/>
      <c r="C111" s="2"/>
      <c r="D111" s="798" t="s">
        <v>528</v>
      </c>
      <c r="E111" s="798"/>
      <c r="F111" s="376"/>
      <c r="G111" s="376"/>
      <c r="H111" s="376"/>
      <c r="I111" s="376"/>
      <c r="J111" s="530"/>
      <c r="K111" s="530"/>
      <c r="L111" s="440">
        <f t="shared" si="71"/>
        <v>0</v>
      </c>
      <c r="M111" s="73"/>
      <c r="N111" s="1"/>
      <c r="O111" s="1"/>
      <c r="P111" s="1"/>
      <c r="Q111" s="79"/>
      <c r="R111" s="500"/>
      <c r="S111" s="489">
        <f t="shared" si="48"/>
        <v>0</v>
      </c>
      <c r="T111" s="414"/>
      <c r="U111" s="1"/>
      <c r="V111" s="79"/>
      <c r="W111" s="79"/>
      <c r="X111" s="79"/>
      <c r="Y111" s="44"/>
      <c r="Z111" s="183"/>
      <c r="AA111" s="168"/>
      <c r="AB111" s="41"/>
    </row>
    <row r="112" spans="1:28" s="41" customFormat="1" x14ac:dyDescent="0.25">
      <c r="A112" s="125" t="s">
        <v>231</v>
      </c>
      <c r="B112" s="106" t="s">
        <v>664</v>
      </c>
      <c r="C112" s="811" t="s">
        <v>232</v>
      </c>
      <c r="D112" s="812"/>
      <c r="E112" s="812"/>
      <c r="F112" s="377">
        <f t="shared" ref="F112:L112" si="72">F113+F114+F115+F116+F117+F118+F119+F120+F121+F122</f>
        <v>16000</v>
      </c>
      <c r="G112" s="377">
        <f t="shared" si="72"/>
        <v>16000</v>
      </c>
      <c r="H112" s="377">
        <f t="shared" si="72"/>
        <v>16000</v>
      </c>
      <c r="I112" s="377">
        <f t="shared" si="72"/>
        <v>16000</v>
      </c>
      <c r="J112" s="531">
        <f t="shared" ref="J112" si="73">J113+J114+J115+J116+J117+J118+J119+J120+J121+J122</f>
        <v>16000</v>
      </c>
      <c r="K112" s="531">
        <f t="shared" si="72"/>
        <v>17000</v>
      </c>
      <c r="L112" s="441">
        <f t="shared" si="72"/>
        <v>17000</v>
      </c>
      <c r="M112" s="108">
        <f t="shared" ref="M112:Y112" si="74">M113+M114+M115+M116+M117+M118+M119+M120+M121+M122</f>
        <v>0</v>
      </c>
      <c r="N112" s="109">
        <f t="shared" si="74"/>
        <v>0</v>
      </c>
      <c r="O112" s="109">
        <f t="shared" si="74"/>
        <v>0</v>
      </c>
      <c r="P112" s="109">
        <f t="shared" si="74"/>
        <v>0</v>
      </c>
      <c r="Q112" s="112">
        <f t="shared" si="74"/>
        <v>0</v>
      </c>
      <c r="R112" s="502">
        <f t="shared" si="74"/>
        <v>0</v>
      </c>
      <c r="S112" s="491">
        <f t="shared" si="48"/>
        <v>0</v>
      </c>
      <c r="T112" s="416">
        <f t="shared" si="74"/>
        <v>0</v>
      </c>
      <c r="U112" s="109">
        <f t="shared" si="74"/>
        <v>0</v>
      </c>
      <c r="V112" s="112">
        <f t="shared" si="74"/>
        <v>0</v>
      </c>
      <c r="W112" s="112">
        <f t="shared" si="74"/>
        <v>0</v>
      </c>
      <c r="X112" s="112">
        <f t="shared" si="74"/>
        <v>0</v>
      </c>
      <c r="Y112" s="113">
        <f t="shared" si="74"/>
        <v>17000</v>
      </c>
      <c r="Z112" s="183"/>
      <c r="AA112" s="168"/>
    </row>
    <row r="113" spans="1:28" hidden="1" x14ac:dyDescent="0.25">
      <c r="B113" s="54"/>
      <c r="C113" s="2"/>
      <c r="D113" s="801" t="s">
        <v>368</v>
      </c>
      <c r="E113" s="801"/>
      <c r="F113" s="373"/>
      <c r="G113" s="373"/>
      <c r="H113" s="373"/>
      <c r="I113" s="373"/>
      <c r="J113" s="527"/>
      <c r="K113" s="527"/>
      <c r="L113" s="437">
        <f t="shared" ref="L113:L122" si="75">SUM(M113:Y113)</f>
        <v>0</v>
      </c>
      <c r="M113" s="73"/>
      <c r="N113" s="1"/>
      <c r="O113" s="1"/>
      <c r="P113" s="1"/>
      <c r="Q113" s="79"/>
      <c r="R113" s="500"/>
      <c r="S113" s="489">
        <f t="shared" si="48"/>
        <v>0</v>
      </c>
      <c r="T113" s="414"/>
      <c r="U113" s="1"/>
      <c r="V113" s="79"/>
      <c r="W113" s="79"/>
      <c r="X113" s="79"/>
      <c r="Y113" s="44"/>
      <c r="Z113" s="183"/>
      <c r="AA113" s="168"/>
      <c r="AB113" s="41"/>
    </row>
    <row r="114" spans="1:28" hidden="1" x14ac:dyDescent="0.25">
      <c r="B114" s="54"/>
      <c r="C114" s="2"/>
      <c r="D114" s="801" t="s">
        <v>515</v>
      </c>
      <c r="E114" s="801"/>
      <c r="F114" s="373"/>
      <c r="G114" s="373"/>
      <c r="H114" s="373"/>
      <c r="I114" s="373"/>
      <c r="J114" s="527"/>
      <c r="K114" s="527"/>
      <c r="L114" s="437">
        <f t="shared" si="75"/>
        <v>0</v>
      </c>
      <c r="M114" s="73"/>
      <c r="N114" s="1"/>
      <c r="O114" s="1"/>
      <c r="P114" s="1"/>
      <c r="Q114" s="79"/>
      <c r="R114" s="500"/>
      <c r="S114" s="489">
        <f t="shared" si="48"/>
        <v>0</v>
      </c>
      <c r="T114" s="414"/>
      <c r="U114" s="1"/>
      <c r="V114" s="79"/>
      <c r="W114" s="79"/>
      <c r="X114" s="79"/>
      <c r="Y114" s="44"/>
      <c r="Z114" s="183"/>
      <c r="AA114" s="168"/>
      <c r="AB114" s="41"/>
    </row>
    <row r="115" spans="1:28" hidden="1" x14ac:dyDescent="0.25">
      <c r="B115" s="54"/>
      <c r="C115" s="2"/>
      <c r="D115" s="801" t="s">
        <v>517</v>
      </c>
      <c r="E115" s="801"/>
      <c r="F115" s="373"/>
      <c r="G115" s="373"/>
      <c r="H115" s="373"/>
      <c r="I115" s="373"/>
      <c r="J115" s="527"/>
      <c r="K115" s="527"/>
      <c r="L115" s="437">
        <f t="shared" si="75"/>
        <v>0</v>
      </c>
      <c r="M115" s="73"/>
      <c r="N115" s="1"/>
      <c r="O115" s="1"/>
      <c r="P115" s="1"/>
      <c r="Q115" s="79"/>
      <c r="R115" s="500"/>
      <c r="S115" s="489">
        <f t="shared" si="48"/>
        <v>0</v>
      </c>
      <c r="T115" s="414"/>
      <c r="U115" s="1"/>
      <c r="V115" s="79"/>
      <c r="W115" s="79"/>
      <c r="X115" s="79"/>
      <c r="Y115" s="44"/>
      <c r="Z115" s="183"/>
      <c r="AA115" s="168"/>
      <c r="AB115" s="41"/>
    </row>
    <row r="116" spans="1:28" hidden="1" x14ac:dyDescent="0.25">
      <c r="B116" s="54"/>
      <c r="C116" s="2"/>
      <c r="D116" s="801" t="s">
        <v>518</v>
      </c>
      <c r="E116" s="801"/>
      <c r="F116" s="373"/>
      <c r="G116" s="373"/>
      <c r="H116" s="373"/>
      <c r="I116" s="373"/>
      <c r="J116" s="527"/>
      <c r="K116" s="527"/>
      <c r="L116" s="437">
        <f t="shared" si="75"/>
        <v>0</v>
      </c>
      <c r="M116" s="73"/>
      <c r="N116" s="1"/>
      <c r="O116" s="1"/>
      <c r="P116" s="1"/>
      <c r="Q116" s="79"/>
      <c r="R116" s="500"/>
      <c r="S116" s="489">
        <f t="shared" si="48"/>
        <v>0</v>
      </c>
      <c r="T116" s="414"/>
      <c r="U116" s="1"/>
      <c r="V116" s="79"/>
      <c r="W116" s="79"/>
      <c r="X116" s="79"/>
      <c r="Y116" s="44"/>
      <c r="Z116" s="183"/>
      <c r="AA116" s="168"/>
      <c r="AB116" s="41"/>
    </row>
    <row r="117" spans="1:28" hidden="1" x14ac:dyDescent="0.25">
      <c r="B117" s="54"/>
      <c r="C117" s="2"/>
      <c r="D117" s="801" t="s">
        <v>522</v>
      </c>
      <c r="E117" s="801"/>
      <c r="F117" s="373"/>
      <c r="G117" s="373"/>
      <c r="H117" s="373"/>
      <c r="I117" s="373"/>
      <c r="J117" s="527"/>
      <c r="K117" s="527"/>
      <c r="L117" s="437">
        <f t="shared" si="75"/>
        <v>0</v>
      </c>
      <c r="M117" s="73"/>
      <c r="N117" s="1"/>
      <c r="O117" s="1"/>
      <c r="P117" s="1"/>
      <c r="Q117" s="79"/>
      <c r="R117" s="500"/>
      <c r="S117" s="489">
        <f t="shared" si="48"/>
        <v>0</v>
      </c>
      <c r="T117" s="414"/>
      <c r="U117" s="1"/>
      <c r="V117" s="79"/>
      <c r="W117" s="79"/>
      <c r="X117" s="79"/>
      <c r="Y117" s="44"/>
      <c r="Z117" s="183"/>
      <c r="AA117" s="168"/>
      <c r="AB117" s="41"/>
    </row>
    <row r="118" spans="1:28" hidden="1" x14ac:dyDescent="0.25">
      <c r="B118" s="54"/>
      <c r="C118" s="2"/>
      <c r="D118" s="801" t="s">
        <v>520</v>
      </c>
      <c r="E118" s="801"/>
      <c r="F118" s="373"/>
      <c r="G118" s="373"/>
      <c r="H118" s="373"/>
      <c r="I118" s="373"/>
      <c r="J118" s="527"/>
      <c r="K118" s="527"/>
      <c r="L118" s="437">
        <f t="shared" si="75"/>
        <v>0</v>
      </c>
      <c r="M118" s="73"/>
      <c r="N118" s="1"/>
      <c r="O118" s="1"/>
      <c r="P118" s="1"/>
      <c r="Q118" s="79"/>
      <c r="R118" s="500"/>
      <c r="S118" s="489">
        <f t="shared" si="48"/>
        <v>0</v>
      </c>
      <c r="T118" s="414"/>
      <c r="U118" s="1"/>
      <c r="V118" s="79"/>
      <c r="W118" s="79"/>
      <c r="X118" s="79"/>
      <c r="Y118" s="44"/>
      <c r="Z118" s="183"/>
      <c r="AA118" s="168"/>
      <c r="AB118" s="41"/>
    </row>
    <row r="119" spans="1:28" ht="25.5" hidden="1" customHeight="1" x14ac:dyDescent="0.25">
      <c r="B119" s="54"/>
      <c r="C119" s="2"/>
      <c r="D119" s="798" t="s">
        <v>524</v>
      </c>
      <c r="E119" s="798"/>
      <c r="F119" s="376"/>
      <c r="G119" s="376"/>
      <c r="H119" s="376"/>
      <c r="I119" s="376"/>
      <c r="J119" s="530"/>
      <c r="K119" s="530"/>
      <c r="L119" s="440">
        <f t="shared" si="75"/>
        <v>0</v>
      </c>
      <c r="M119" s="73"/>
      <c r="N119" s="1"/>
      <c r="O119" s="1"/>
      <c r="P119" s="1"/>
      <c r="Q119" s="79"/>
      <c r="R119" s="500"/>
      <c r="S119" s="489">
        <f t="shared" si="48"/>
        <v>0</v>
      </c>
      <c r="T119" s="414"/>
      <c r="U119" s="1"/>
      <c r="V119" s="79"/>
      <c r="W119" s="79"/>
      <c r="X119" s="79"/>
      <c r="Y119" s="44"/>
      <c r="Z119" s="183"/>
      <c r="AA119" s="168"/>
      <c r="AB119" s="41"/>
    </row>
    <row r="120" spans="1:28" ht="15.75" thickBot="1" x14ac:dyDescent="0.3">
      <c r="B120" s="54"/>
      <c r="C120" s="2"/>
      <c r="D120" s="801" t="s">
        <v>525</v>
      </c>
      <c r="E120" s="801"/>
      <c r="F120" s="373">
        <v>16000</v>
      </c>
      <c r="G120" s="373">
        <v>16000</v>
      </c>
      <c r="H120" s="373">
        <v>16000</v>
      </c>
      <c r="I120" s="373">
        <v>16000</v>
      </c>
      <c r="J120" s="527">
        <v>16000</v>
      </c>
      <c r="K120" s="527">
        <v>17000</v>
      </c>
      <c r="L120" s="437">
        <f>SUM(S120:Y120)</f>
        <v>17000</v>
      </c>
      <c r="M120" s="73"/>
      <c r="N120" s="1"/>
      <c r="O120" s="1"/>
      <c r="P120" s="1"/>
      <c r="Q120" s="79"/>
      <c r="R120" s="500"/>
      <c r="S120" s="489">
        <f t="shared" si="48"/>
        <v>0</v>
      </c>
      <c r="T120" s="414"/>
      <c r="U120" s="1"/>
      <c r="V120" s="79"/>
      <c r="W120" s="79"/>
      <c r="X120" s="79"/>
      <c r="Y120" s="44">
        <v>17000</v>
      </c>
      <c r="Z120" s="183"/>
      <c r="AA120" s="168"/>
      <c r="AB120" s="41"/>
    </row>
    <row r="121" spans="1:28" ht="25.5" hidden="1" customHeight="1" x14ac:dyDescent="0.25">
      <c r="B121" s="54"/>
      <c r="C121" s="2"/>
      <c r="D121" s="798" t="s">
        <v>527</v>
      </c>
      <c r="E121" s="798"/>
      <c r="F121" s="376"/>
      <c r="G121" s="376"/>
      <c r="H121" s="376"/>
      <c r="I121" s="376"/>
      <c r="J121" s="530"/>
      <c r="K121" s="530"/>
      <c r="L121" s="440">
        <f t="shared" si="75"/>
        <v>0</v>
      </c>
      <c r="M121" s="73"/>
      <c r="N121" s="1"/>
      <c r="O121" s="1"/>
      <c r="P121" s="1"/>
      <c r="Q121" s="79"/>
      <c r="R121" s="500"/>
      <c r="S121" s="489">
        <f t="shared" si="48"/>
        <v>0</v>
      </c>
      <c r="T121" s="414"/>
      <c r="U121" s="1"/>
      <c r="V121" s="79"/>
      <c r="W121" s="79"/>
      <c r="X121" s="79"/>
      <c r="Y121" s="44"/>
      <c r="Z121" s="183"/>
      <c r="AA121" s="168"/>
      <c r="AB121" s="41">
        <f t="shared" ref="AB121:AB152" si="76">AA121/5</f>
        <v>0</v>
      </c>
    </row>
    <row r="122" spans="1:28" ht="25.5" hidden="1" customHeight="1" x14ac:dyDescent="0.25">
      <c r="B122" s="54"/>
      <c r="C122" s="2"/>
      <c r="D122" s="798" t="s">
        <v>529</v>
      </c>
      <c r="E122" s="798"/>
      <c r="F122" s="376"/>
      <c r="G122" s="376"/>
      <c r="H122" s="376"/>
      <c r="I122" s="376"/>
      <c r="J122" s="530"/>
      <c r="K122" s="530"/>
      <c r="L122" s="440">
        <f t="shared" si="75"/>
        <v>0</v>
      </c>
      <c r="M122" s="73"/>
      <c r="N122" s="1"/>
      <c r="O122" s="1"/>
      <c r="P122" s="1"/>
      <c r="Q122" s="79"/>
      <c r="R122" s="500"/>
      <c r="S122" s="489">
        <f t="shared" si="48"/>
        <v>0</v>
      </c>
      <c r="T122" s="414"/>
      <c r="U122" s="1"/>
      <c r="V122" s="79"/>
      <c r="W122" s="79"/>
      <c r="X122" s="79"/>
      <c r="Y122" s="44"/>
      <c r="Z122" s="183"/>
      <c r="AA122" s="168"/>
      <c r="AB122" s="41">
        <f t="shared" si="76"/>
        <v>0</v>
      </c>
    </row>
    <row r="123" spans="1:28" s="41" customFormat="1" ht="27.75" hidden="1" customHeight="1" x14ac:dyDescent="0.25">
      <c r="A123" s="125" t="s">
        <v>233</v>
      </c>
      <c r="B123" s="106" t="s">
        <v>665</v>
      </c>
      <c r="C123" s="853" t="s">
        <v>809</v>
      </c>
      <c r="D123" s="854"/>
      <c r="E123" s="854"/>
      <c r="F123" s="375">
        <f t="shared" ref="F123:L123" si="77">F124+F125</f>
        <v>0</v>
      </c>
      <c r="G123" s="375">
        <f t="shared" si="77"/>
        <v>0</v>
      </c>
      <c r="H123" s="375">
        <f t="shared" si="77"/>
        <v>0</v>
      </c>
      <c r="I123" s="375">
        <f t="shared" si="77"/>
        <v>0</v>
      </c>
      <c r="J123" s="529">
        <f t="shared" ref="J123" si="78">J124+J125</f>
        <v>0</v>
      </c>
      <c r="K123" s="529">
        <f t="shared" si="77"/>
        <v>0</v>
      </c>
      <c r="L123" s="439">
        <f t="shared" si="77"/>
        <v>0</v>
      </c>
      <c r="M123" s="108">
        <f t="shared" ref="M123:Y123" si="79">M124+M125</f>
        <v>0</v>
      </c>
      <c r="N123" s="109">
        <f t="shared" si="79"/>
        <v>0</v>
      </c>
      <c r="O123" s="109">
        <f t="shared" si="79"/>
        <v>0</v>
      </c>
      <c r="P123" s="109">
        <f t="shared" si="79"/>
        <v>0</v>
      </c>
      <c r="Q123" s="112">
        <f t="shared" si="79"/>
        <v>0</v>
      </c>
      <c r="R123" s="502">
        <f t="shared" si="79"/>
        <v>0</v>
      </c>
      <c r="S123" s="491">
        <f t="shared" si="48"/>
        <v>0</v>
      </c>
      <c r="T123" s="416">
        <f t="shared" si="79"/>
        <v>0</v>
      </c>
      <c r="U123" s="109">
        <f t="shared" si="79"/>
        <v>0</v>
      </c>
      <c r="V123" s="112">
        <f t="shared" si="79"/>
        <v>0</v>
      </c>
      <c r="W123" s="112">
        <f t="shared" si="79"/>
        <v>0</v>
      </c>
      <c r="X123" s="112">
        <f t="shared" si="79"/>
        <v>0</v>
      </c>
      <c r="Y123" s="113">
        <f t="shared" si="79"/>
        <v>0</v>
      </c>
      <c r="Z123" s="183"/>
      <c r="AA123" s="168"/>
      <c r="AB123" s="41">
        <f t="shared" si="76"/>
        <v>0</v>
      </c>
    </row>
    <row r="124" spans="1:28" ht="15.75" hidden="1" thickBot="1" x14ac:dyDescent="0.3">
      <c r="B124" s="54"/>
      <c r="C124" s="2"/>
      <c r="D124" s="801" t="s">
        <v>531</v>
      </c>
      <c r="E124" s="801"/>
      <c r="F124" s="373"/>
      <c r="G124" s="373"/>
      <c r="H124" s="373"/>
      <c r="I124" s="373"/>
      <c r="J124" s="527"/>
      <c r="K124" s="527"/>
      <c r="L124" s="437">
        <f>SUM(M124:Y124)</f>
        <v>0</v>
      </c>
      <c r="M124" s="73"/>
      <c r="N124" s="1"/>
      <c r="O124" s="1"/>
      <c r="P124" s="1"/>
      <c r="Q124" s="79"/>
      <c r="R124" s="500"/>
      <c r="S124" s="489">
        <f t="shared" si="48"/>
        <v>0</v>
      </c>
      <c r="T124" s="414"/>
      <c r="U124" s="1"/>
      <c r="V124" s="79"/>
      <c r="W124" s="79"/>
      <c r="X124" s="79"/>
      <c r="Y124" s="44"/>
      <c r="Z124" s="183"/>
      <c r="AA124" s="168"/>
      <c r="AB124" s="41">
        <f t="shared" si="76"/>
        <v>0</v>
      </c>
    </row>
    <row r="125" spans="1:28" ht="25.5" hidden="1" customHeight="1" x14ac:dyDescent="0.25">
      <c r="B125" s="54"/>
      <c r="C125" s="2"/>
      <c r="D125" s="798" t="s">
        <v>530</v>
      </c>
      <c r="E125" s="798"/>
      <c r="F125" s="376"/>
      <c r="G125" s="376"/>
      <c r="H125" s="376"/>
      <c r="I125" s="376"/>
      <c r="J125" s="530"/>
      <c r="K125" s="530"/>
      <c r="L125" s="440">
        <f>SUM(M125:Y125)</f>
        <v>0</v>
      </c>
      <c r="M125" s="73"/>
      <c r="N125" s="1"/>
      <c r="O125" s="1"/>
      <c r="P125" s="1"/>
      <c r="Q125" s="79"/>
      <c r="R125" s="500"/>
      <c r="S125" s="489">
        <f t="shared" si="48"/>
        <v>0</v>
      </c>
      <c r="T125" s="414"/>
      <c r="U125" s="1"/>
      <c r="V125" s="79"/>
      <c r="W125" s="79"/>
      <c r="X125" s="79"/>
      <c r="Y125" s="44"/>
      <c r="Z125" s="183"/>
      <c r="AA125" s="168"/>
      <c r="AB125" s="41">
        <f t="shared" si="76"/>
        <v>0</v>
      </c>
    </row>
    <row r="126" spans="1:28" s="41" customFormat="1" ht="15.75" hidden="1" thickBot="1" x14ac:dyDescent="0.3">
      <c r="A126" s="125" t="s">
        <v>234</v>
      </c>
      <c r="B126" s="106" t="s">
        <v>667</v>
      </c>
      <c r="C126" s="853" t="s">
        <v>810</v>
      </c>
      <c r="D126" s="854"/>
      <c r="E126" s="854"/>
      <c r="F126" s="375">
        <f t="shared" ref="F126:L126" si="80">F127+F128+F129+F130+F131+F132+F133+F134+F135+F136+F137</f>
        <v>0</v>
      </c>
      <c r="G126" s="375">
        <f t="shared" si="80"/>
        <v>0</v>
      </c>
      <c r="H126" s="375">
        <f t="shared" si="80"/>
        <v>0</v>
      </c>
      <c r="I126" s="375">
        <f t="shared" si="80"/>
        <v>0</v>
      </c>
      <c r="J126" s="529">
        <f t="shared" ref="J126" si="81">J127+J128+J129+J130+J131+J132+J133+J134+J135+J136+J137</f>
        <v>0</v>
      </c>
      <c r="K126" s="529">
        <f t="shared" si="80"/>
        <v>0</v>
      </c>
      <c r="L126" s="439">
        <f t="shared" si="80"/>
        <v>0</v>
      </c>
      <c r="M126" s="108">
        <f t="shared" ref="M126:Y126" si="82">M127+M128+M129+M130+M131+M132+M133+M134+M135+M136+M137</f>
        <v>0</v>
      </c>
      <c r="N126" s="109">
        <f t="shared" si="82"/>
        <v>0</v>
      </c>
      <c r="O126" s="109">
        <f t="shared" si="82"/>
        <v>0</v>
      </c>
      <c r="P126" s="109">
        <f t="shared" si="82"/>
        <v>0</v>
      </c>
      <c r="Q126" s="112">
        <f t="shared" si="82"/>
        <v>0</v>
      </c>
      <c r="R126" s="502">
        <f t="shared" si="82"/>
        <v>0</v>
      </c>
      <c r="S126" s="491">
        <f t="shared" si="48"/>
        <v>0</v>
      </c>
      <c r="T126" s="416">
        <f t="shared" si="82"/>
        <v>0</v>
      </c>
      <c r="U126" s="109">
        <f t="shared" si="82"/>
        <v>0</v>
      </c>
      <c r="V126" s="112">
        <f t="shared" si="82"/>
        <v>0</v>
      </c>
      <c r="W126" s="112">
        <f t="shared" si="82"/>
        <v>0</v>
      </c>
      <c r="X126" s="112">
        <f t="shared" si="82"/>
        <v>0</v>
      </c>
      <c r="Y126" s="113">
        <f t="shared" si="82"/>
        <v>0</v>
      </c>
      <c r="Z126" s="183"/>
      <c r="AA126" s="168"/>
      <c r="AB126" s="41">
        <f t="shared" si="76"/>
        <v>0</v>
      </c>
    </row>
    <row r="127" spans="1:28" ht="15.75" hidden="1" thickBot="1" x14ac:dyDescent="0.3">
      <c r="B127" s="54"/>
      <c r="C127" s="2"/>
      <c r="D127" s="801" t="s">
        <v>354</v>
      </c>
      <c r="E127" s="801"/>
      <c r="F127" s="373"/>
      <c r="G127" s="373"/>
      <c r="H127" s="373"/>
      <c r="I127" s="373"/>
      <c r="J127" s="527"/>
      <c r="K127" s="527"/>
      <c r="L127" s="437">
        <f t="shared" ref="L127:L140" si="83">SUM(M127:Y127)</f>
        <v>0</v>
      </c>
      <c r="M127" s="73"/>
      <c r="N127" s="1"/>
      <c r="O127" s="1"/>
      <c r="P127" s="1"/>
      <c r="Q127" s="79"/>
      <c r="R127" s="500"/>
      <c r="S127" s="489">
        <f t="shared" si="48"/>
        <v>0</v>
      </c>
      <c r="T127" s="414"/>
      <c r="U127" s="1"/>
      <c r="V127" s="79"/>
      <c r="W127" s="79"/>
      <c r="X127" s="79"/>
      <c r="Y127" s="44"/>
      <c r="Z127" s="183"/>
      <c r="AA127" s="168"/>
      <c r="AB127" s="41">
        <f t="shared" si="76"/>
        <v>0</v>
      </c>
    </row>
    <row r="128" spans="1:28" ht="15.75" hidden="1" thickBot="1" x14ac:dyDescent="0.3">
      <c r="B128" s="54"/>
      <c r="C128" s="2"/>
      <c r="D128" s="801" t="s">
        <v>357</v>
      </c>
      <c r="E128" s="801"/>
      <c r="F128" s="373"/>
      <c r="G128" s="373"/>
      <c r="H128" s="373"/>
      <c r="I128" s="373"/>
      <c r="J128" s="527"/>
      <c r="K128" s="527"/>
      <c r="L128" s="437">
        <f t="shared" si="83"/>
        <v>0</v>
      </c>
      <c r="M128" s="73"/>
      <c r="N128" s="1"/>
      <c r="O128" s="1"/>
      <c r="P128" s="1"/>
      <c r="Q128" s="79"/>
      <c r="R128" s="500"/>
      <c r="S128" s="489">
        <f t="shared" si="48"/>
        <v>0</v>
      </c>
      <c r="T128" s="414"/>
      <c r="U128" s="1"/>
      <c r="V128" s="79"/>
      <c r="W128" s="79"/>
      <c r="X128" s="79"/>
      <c r="Y128" s="44"/>
      <c r="Z128" s="183"/>
      <c r="AA128" s="168"/>
      <c r="AB128" s="41">
        <f t="shared" si="76"/>
        <v>0</v>
      </c>
    </row>
    <row r="129" spans="1:28" ht="15.75" hidden="1" thickBot="1" x14ac:dyDescent="0.3">
      <c r="B129" s="54"/>
      <c r="C129" s="2"/>
      <c r="D129" s="801" t="s">
        <v>358</v>
      </c>
      <c r="E129" s="801"/>
      <c r="F129" s="373"/>
      <c r="G129" s="373"/>
      <c r="H129" s="373"/>
      <c r="I129" s="373"/>
      <c r="J129" s="527"/>
      <c r="K129" s="527"/>
      <c r="L129" s="437">
        <f t="shared" si="83"/>
        <v>0</v>
      </c>
      <c r="M129" s="73"/>
      <c r="N129" s="1"/>
      <c r="O129" s="1"/>
      <c r="P129" s="1"/>
      <c r="Q129" s="79"/>
      <c r="R129" s="500"/>
      <c r="S129" s="489">
        <f t="shared" si="48"/>
        <v>0</v>
      </c>
      <c r="T129" s="414"/>
      <c r="U129" s="1"/>
      <c r="V129" s="79"/>
      <c r="W129" s="79"/>
      <c r="X129" s="79"/>
      <c r="Y129" s="44"/>
      <c r="Z129" s="183"/>
      <c r="AA129" s="168"/>
      <c r="AB129" s="41">
        <f t="shared" si="76"/>
        <v>0</v>
      </c>
    </row>
    <row r="130" spans="1:28" ht="15.75" hidden="1" thickBot="1" x14ac:dyDescent="0.3">
      <c r="B130" s="54"/>
      <c r="C130" s="2"/>
      <c r="D130" s="801" t="s">
        <v>355</v>
      </c>
      <c r="E130" s="801"/>
      <c r="F130" s="373"/>
      <c r="G130" s="373"/>
      <c r="H130" s="373"/>
      <c r="I130" s="373"/>
      <c r="J130" s="527"/>
      <c r="K130" s="527"/>
      <c r="L130" s="437">
        <f t="shared" si="83"/>
        <v>0</v>
      </c>
      <c r="M130" s="73"/>
      <c r="N130" s="1"/>
      <c r="O130" s="1"/>
      <c r="P130" s="1"/>
      <c r="Q130" s="79"/>
      <c r="R130" s="500"/>
      <c r="S130" s="489">
        <f t="shared" si="48"/>
        <v>0</v>
      </c>
      <c r="T130" s="414"/>
      <c r="U130" s="1"/>
      <c r="V130" s="79"/>
      <c r="W130" s="79"/>
      <c r="X130" s="79"/>
      <c r="Y130" s="44"/>
      <c r="Z130" s="183"/>
      <c r="AA130" s="168"/>
      <c r="AB130" s="41">
        <f t="shared" si="76"/>
        <v>0</v>
      </c>
    </row>
    <row r="131" spans="1:28" ht="15.75" hidden="1" thickBot="1" x14ac:dyDescent="0.3">
      <c r="B131" s="54"/>
      <c r="C131" s="2"/>
      <c r="D131" s="801" t="s">
        <v>811</v>
      </c>
      <c r="E131" s="801"/>
      <c r="F131" s="373"/>
      <c r="G131" s="373"/>
      <c r="H131" s="373"/>
      <c r="I131" s="373"/>
      <c r="J131" s="527"/>
      <c r="K131" s="527"/>
      <c r="L131" s="437">
        <f t="shared" si="83"/>
        <v>0</v>
      </c>
      <c r="M131" s="73"/>
      <c r="N131" s="1"/>
      <c r="O131" s="1"/>
      <c r="P131" s="1"/>
      <c r="Q131" s="79"/>
      <c r="R131" s="500"/>
      <c r="S131" s="489">
        <f t="shared" ref="S131:S194" si="84">SUM(M131:R131)</f>
        <v>0</v>
      </c>
      <c r="T131" s="414"/>
      <c r="U131" s="1"/>
      <c r="V131" s="79"/>
      <c r="W131" s="79"/>
      <c r="X131" s="79"/>
      <c r="Y131" s="44"/>
      <c r="Z131" s="183"/>
      <c r="AA131" s="168"/>
      <c r="AB131" s="41">
        <f t="shared" si="76"/>
        <v>0</v>
      </c>
    </row>
    <row r="132" spans="1:28" ht="25.5" hidden="1" customHeight="1" x14ac:dyDescent="0.25">
      <c r="B132" s="54"/>
      <c r="C132" s="2"/>
      <c r="D132" s="798" t="s">
        <v>532</v>
      </c>
      <c r="E132" s="798"/>
      <c r="F132" s="376"/>
      <c r="G132" s="376"/>
      <c r="H132" s="376"/>
      <c r="I132" s="376"/>
      <c r="J132" s="530"/>
      <c r="K132" s="530"/>
      <c r="L132" s="440">
        <f t="shared" si="83"/>
        <v>0</v>
      </c>
      <c r="M132" s="73"/>
      <c r="N132" s="1"/>
      <c r="O132" s="1"/>
      <c r="P132" s="1"/>
      <c r="Q132" s="79"/>
      <c r="R132" s="500"/>
      <c r="S132" s="489">
        <f t="shared" si="84"/>
        <v>0</v>
      </c>
      <c r="T132" s="414"/>
      <c r="U132" s="1"/>
      <c r="V132" s="79"/>
      <c r="W132" s="79"/>
      <c r="X132" s="79"/>
      <c r="Y132" s="44"/>
      <c r="Z132" s="183"/>
      <c r="AA132" s="168"/>
      <c r="AB132" s="41">
        <f t="shared" si="76"/>
        <v>0</v>
      </c>
    </row>
    <row r="133" spans="1:28" ht="25.5" hidden="1" customHeight="1" x14ac:dyDescent="0.25">
      <c r="B133" s="54"/>
      <c r="C133" s="2"/>
      <c r="D133" s="798" t="s">
        <v>533</v>
      </c>
      <c r="E133" s="798"/>
      <c r="F133" s="376"/>
      <c r="G133" s="376"/>
      <c r="H133" s="376"/>
      <c r="I133" s="376"/>
      <c r="J133" s="530"/>
      <c r="K133" s="530"/>
      <c r="L133" s="440">
        <f t="shared" si="83"/>
        <v>0</v>
      </c>
      <c r="M133" s="73"/>
      <c r="N133" s="1"/>
      <c r="O133" s="1"/>
      <c r="P133" s="1"/>
      <c r="Q133" s="79"/>
      <c r="R133" s="500"/>
      <c r="S133" s="489">
        <f t="shared" si="84"/>
        <v>0</v>
      </c>
      <c r="T133" s="414"/>
      <c r="U133" s="1"/>
      <c r="V133" s="79"/>
      <c r="W133" s="79"/>
      <c r="X133" s="79"/>
      <c r="Y133" s="44"/>
      <c r="Z133" s="183"/>
      <c r="AA133" s="168"/>
      <c r="AB133" s="41">
        <f t="shared" si="76"/>
        <v>0</v>
      </c>
    </row>
    <row r="134" spans="1:28" ht="15.75" hidden="1" thickBot="1" x14ac:dyDescent="0.3">
      <c r="B134" s="54"/>
      <c r="C134" s="2"/>
      <c r="D134" s="801" t="s">
        <v>364</v>
      </c>
      <c r="E134" s="801"/>
      <c r="F134" s="373"/>
      <c r="G134" s="373"/>
      <c r="H134" s="373"/>
      <c r="I134" s="373"/>
      <c r="J134" s="527"/>
      <c r="K134" s="527"/>
      <c r="L134" s="437">
        <f t="shared" si="83"/>
        <v>0</v>
      </c>
      <c r="M134" s="73"/>
      <c r="N134" s="1"/>
      <c r="O134" s="1"/>
      <c r="P134" s="1"/>
      <c r="Q134" s="79"/>
      <c r="R134" s="500"/>
      <c r="S134" s="489">
        <f t="shared" si="84"/>
        <v>0</v>
      </c>
      <c r="T134" s="414"/>
      <c r="U134" s="1"/>
      <c r="V134" s="79"/>
      <c r="W134" s="79"/>
      <c r="X134" s="79"/>
      <c r="Y134" s="44"/>
      <c r="Z134" s="183"/>
      <c r="AA134" s="168"/>
      <c r="AB134" s="41">
        <f t="shared" si="76"/>
        <v>0</v>
      </c>
    </row>
    <row r="135" spans="1:28" ht="15.75" hidden="1" thickBot="1" x14ac:dyDescent="0.3">
      <c r="B135" s="54"/>
      <c r="C135" s="2"/>
      <c r="D135" s="801" t="s">
        <v>356</v>
      </c>
      <c r="E135" s="801"/>
      <c r="F135" s="373"/>
      <c r="G135" s="373"/>
      <c r="H135" s="373"/>
      <c r="I135" s="373"/>
      <c r="J135" s="527"/>
      <c r="K135" s="527"/>
      <c r="L135" s="437">
        <f t="shared" si="83"/>
        <v>0</v>
      </c>
      <c r="M135" s="73"/>
      <c r="N135" s="1"/>
      <c r="O135" s="1"/>
      <c r="P135" s="1"/>
      <c r="Q135" s="79"/>
      <c r="R135" s="500"/>
      <c r="S135" s="489">
        <f t="shared" si="84"/>
        <v>0</v>
      </c>
      <c r="T135" s="414"/>
      <c r="U135" s="1"/>
      <c r="V135" s="79"/>
      <c r="W135" s="79"/>
      <c r="X135" s="79"/>
      <c r="Y135" s="44"/>
      <c r="Z135" s="183"/>
      <c r="AA135" s="168"/>
      <c r="AB135" s="41">
        <f t="shared" si="76"/>
        <v>0</v>
      </c>
    </row>
    <row r="136" spans="1:28" ht="25.5" hidden="1" customHeight="1" x14ac:dyDescent="0.25">
      <c r="B136" s="54"/>
      <c r="C136" s="2"/>
      <c r="D136" s="798" t="s">
        <v>534</v>
      </c>
      <c r="E136" s="798"/>
      <c r="F136" s="376"/>
      <c r="G136" s="376"/>
      <c r="H136" s="376"/>
      <c r="I136" s="376"/>
      <c r="J136" s="530"/>
      <c r="K136" s="530"/>
      <c r="L136" s="440">
        <f t="shared" si="83"/>
        <v>0</v>
      </c>
      <c r="M136" s="73"/>
      <c r="N136" s="1"/>
      <c r="O136" s="1"/>
      <c r="P136" s="1"/>
      <c r="Q136" s="79"/>
      <c r="R136" s="500"/>
      <c r="S136" s="489">
        <f t="shared" si="84"/>
        <v>0</v>
      </c>
      <c r="T136" s="414"/>
      <c r="U136" s="1"/>
      <c r="V136" s="79"/>
      <c r="W136" s="79"/>
      <c r="X136" s="79"/>
      <c r="Y136" s="44"/>
      <c r="Z136" s="183"/>
      <c r="AA136" s="168"/>
      <c r="AB136" s="41">
        <f t="shared" si="76"/>
        <v>0</v>
      </c>
    </row>
    <row r="137" spans="1:28" ht="15.75" hidden="1" thickBot="1" x14ac:dyDescent="0.3">
      <c r="B137" s="54"/>
      <c r="C137" s="2"/>
      <c r="D137" s="801" t="s">
        <v>535</v>
      </c>
      <c r="E137" s="801"/>
      <c r="F137" s="373"/>
      <c r="G137" s="373"/>
      <c r="H137" s="373"/>
      <c r="I137" s="373"/>
      <c r="J137" s="527"/>
      <c r="K137" s="527"/>
      <c r="L137" s="437">
        <f t="shared" si="83"/>
        <v>0</v>
      </c>
      <c r="M137" s="73"/>
      <c r="N137" s="1"/>
      <c r="O137" s="1"/>
      <c r="P137" s="1"/>
      <c r="Q137" s="79"/>
      <c r="R137" s="500"/>
      <c r="S137" s="489">
        <f t="shared" si="84"/>
        <v>0</v>
      </c>
      <c r="T137" s="414"/>
      <c r="U137" s="1"/>
      <c r="V137" s="79"/>
      <c r="W137" s="79"/>
      <c r="X137" s="79"/>
      <c r="Y137" s="44"/>
      <c r="Z137" s="183"/>
      <c r="AA137" s="168"/>
      <c r="AB137" s="41">
        <f t="shared" si="76"/>
        <v>0</v>
      </c>
    </row>
    <row r="138" spans="1:28" s="41" customFormat="1" ht="15.75" hidden="1" thickBot="1" x14ac:dyDescent="0.3">
      <c r="A138" s="125" t="s">
        <v>235</v>
      </c>
      <c r="B138" s="106" t="s">
        <v>666</v>
      </c>
      <c r="C138" s="811" t="s">
        <v>236</v>
      </c>
      <c r="D138" s="812"/>
      <c r="E138" s="812"/>
      <c r="F138" s="377"/>
      <c r="G138" s="377"/>
      <c r="H138" s="377"/>
      <c r="I138" s="377"/>
      <c r="J138" s="531"/>
      <c r="K138" s="531"/>
      <c r="L138" s="441">
        <f t="shared" si="83"/>
        <v>0</v>
      </c>
      <c r="M138" s="108"/>
      <c r="N138" s="109"/>
      <c r="O138" s="109"/>
      <c r="P138" s="109"/>
      <c r="Q138" s="112"/>
      <c r="R138" s="502"/>
      <c r="S138" s="491">
        <f t="shared" si="84"/>
        <v>0</v>
      </c>
      <c r="T138" s="416"/>
      <c r="U138" s="109"/>
      <c r="V138" s="112"/>
      <c r="W138" s="112"/>
      <c r="X138" s="112"/>
      <c r="Y138" s="113"/>
      <c r="Z138" s="183"/>
      <c r="AA138" s="168"/>
      <c r="AB138" s="41">
        <f t="shared" si="76"/>
        <v>0</v>
      </c>
    </row>
    <row r="139" spans="1:28" s="41" customFormat="1" ht="15.75" hidden="1" thickBot="1" x14ac:dyDescent="0.3">
      <c r="A139" s="125" t="s">
        <v>237</v>
      </c>
      <c r="B139" s="106" t="s">
        <v>668</v>
      </c>
      <c r="C139" s="811" t="s">
        <v>238</v>
      </c>
      <c r="D139" s="812"/>
      <c r="E139" s="812"/>
      <c r="F139" s="377"/>
      <c r="G139" s="377"/>
      <c r="H139" s="377"/>
      <c r="I139" s="377"/>
      <c r="J139" s="531"/>
      <c r="K139" s="531"/>
      <c r="L139" s="441">
        <f t="shared" si="83"/>
        <v>0</v>
      </c>
      <c r="M139" s="108"/>
      <c r="N139" s="109"/>
      <c r="O139" s="109"/>
      <c r="P139" s="109"/>
      <c r="Q139" s="112"/>
      <c r="R139" s="502"/>
      <c r="S139" s="491">
        <f t="shared" si="84"/>
        <v>0</v>
      </c>
      <c r="T139" s="416"/>
      <c r="U139" s="109"/>
      <c r="V139" s="112"/>
      <c r="W139" s="112"/>
      <c r="X139" s="112"/>
      <c r="Y139" s="113"/>
      <c r="Z139" s="183"/>
      <c r="AA139" s="168"/>
      <c r="AB139" s="41">
        <f t="shared" si="76"/>
        <v>0</v>
      </c>
    </row>
    <row r="140" spans="1:28" s="41" customFormat="1" ht="15.75" hidden="1" thickBot="1" x14ac:dyDescent="0.3">
      <c r="A140" s="125" t="s">
        <v>239</v>
      </c>
      <c r="B140" s="106" t="s">
        <v>669</v>
      </c>
      <c r="C140" s="811" t="s">
        <v>240</v>
      </c>
      <c r="D140" s="812"/>
      <c r="E140" s="812"/>
      <c r="F140" s="377"/>
      <c r="G140" s="377"/>
      <c r="H140" s="377"/>
      <c r="I140" s="377"/>
      <c r="J140" s="531"/>
      <c r="K140" s="531"/>
      <c r="L140" s="441">
        <f t="shared" si="83"/>
        <v>0</v>
      </c>
      <c r="M140" s="108"/>
      <c r="N140" s="109"/>
      <c r="O140" s="109"/>
      <c r="P140" s="109"/>
      <c r="Q140" s="112"/>
      <c r="R140" s="502"/>
      <c r="S140" s="491">
        <f t="shared" si="84"/>
        <v>0</v>
      </c>
      <c r="T140" s="416"/>
      <c r="U140" s="109"/>
      <c r="V140" s="112"/>
      <c r="W140" s="112"/>
      <c r="X140" s="112"/>
      <c r="Y140" s="113"/>
      <c r="Z140" s="183"/>
      <c r="AA140" s="168"/>
      <c r="AB140" s="41">
        <f t="shared" si="76"/>
        <v>0</v>
      </c>
    </row>
    <row r="141" spans="1:28" s="41" customFormat="1" ht="15.75" hidden="1" thickBot="1" x14ac:dyDescent="0.3">
      <c r="A141" s="125" t="s">
        <v>241</v>
      </c>
      <c r="B141" s="106" t="s">
        <v>670</v>
      </c>
      <c r="C141" s="811" t="s">
        <v>242</v>
      </c>
      <c r="D141" s="812"/>
      <c r="E141" s="812"/>
      <c r="F141" s="377">
        <f t="shared" ref="F141:L141" si="85">F142+F143+F144+F145+F146+F147+F148+F149+F150+F151</f>
        <v>0</v>
      </c>
      <c r="G141" s="377">
        <f t="shared" si="85"/>
        <v>0</v>
      </c>
      <c r="H141" s="377">
        <f t="shared" si="85"/>
        <v>0</v>
      </c>
      <c r="I141" s="377">
        <f t="shared" si="85"/>
        <v>0</v>
      </c>
      <c r="J141" s="531">
        <f t="shared" ref="J141" si="86">J142+J143+J144+J145+J146+J147+J148+J149+J150+J151</f>
        <v>0</v>
      </c>
      <c r="K141" s="531">
        <f t="shared" si="85"/>
        <v>0</v>
      </c>
      <c r="L141" s="441">
        <f t="shared" si="85"/>
        <v>0</v>
      </c>
      <c r="M141" s="108">
        <f t="shared" ref="M141:Y141" si="87">M142+M143+M144+M145+M146+M147+M148+M149+M150+M151</f>
        <v>0</v>
      </c>
      <c r="N141" s="109">
        <f t="shared" si="87"/>
        <v>0</v>
      </c>
      <c r="O141" s="109">
        <f t="shared" si="87"/>
        <v>0</v>
      </c>
      <c r="P141" s="109">
        <f t="shared" si="87"/>
        <v>0</v>
      </c>
      <c r="Q141" s="112">
        <f t="shared" si="87"/>
        <v>0</v>
      </c>
      <c r="R141" s="502">
        <f t="shared" si="87"/>
        <v>0</v>
      </c>
      <c r="S141" s="491">
        <f t="shared" si="84"/>
        <v>0</v>
      </c>
      <c r="T141" s="416">
        <f t="shared" si="87"/>
        <v>0</v>
      </c>
      <c r="U141" s="109">
        <f t="shared" si="87"/>
        <v>0</v>
      </c>
      <c r="V141" s="112">
        <f t="shared" si="87"/>
        <v>0</v>
      </c>
      <c r="W141" s="112">
        <f t="shared" si="87"/>
        <v>0</v>
      </c>
      <c r="X141" s="112">
        <f t="shared" si="87"/>
        <v>0</v>
      </c>
      <c r="Y141" s="113">
        <f t="shared" si="87"/>
        <v>0</v>
      </c>
      <c r="Z141" s="183"/>
      <c r="AA141" s="168"/>
      <c r="AB141" s="41">
        <f t="shared" si="76"/>
        <v>0</v>
      </c>
    </row>
    <row r="142" spans="1:28" ht="15.75" hidden="1" thickBot="1" x14ac:dyDescent="0.3">
      <c r="B142" s="54"/>
      <c r="C142" s="2"/>
      <c r="D142" s="801" t="s">
        <v>359</v>
      </c>
      <c r="E142" s="801"/>
      <c r="F142" s="373"/>
      <c r="G142" s="373"/>
      <c r="H142" s="373"/>
      <c r="I142" s="373"/>
      <c r="J142" s="527"/>
      <c r="K142" s="527"/>
      <c r="L142" s="437">
        <f t="shared" ref="L142:L152" si="88">SUM(M142:Y142)</f>
        <v>0</v>
      </c>
      <c r="M142" s="73"/>
      <c r="N142" s="1"/>
      <c r="O142" s="1"/>
      <c r="P142" s="1"/>
      <c r="Q142" s="79"/>
      <c r="R142" s="500"/>
      <c r="S142" s="489">
        <f t="shared" si="84"/>
        <v>0</v>
      </c>
      <c r="T142" s="414"/>
      <c r="U142" s="1"/>
      <c r="V142" s="79"/>
      <c r="W142" s="79"/>
      <c r="X142" s="79"/>
      <c r="Y142" s="44"/>
      <c r="Z142" s="183"/>
      <c r="AA142" s="168"/>
      <c r="AB142" s="41">
        <f t="shared" si="76"/>
        <v>0</v>
      </c>
    </row>
    <row r="143" spans="1:28" ht="15.75" hidden="1" thickBot="1" x14ac:dyDescent="0.3">
      <c r="B143" s="54"/>
      <c r="C143" s="2"/>
      <c r="D143" s="801" t="s">
        <v>360</v>
      </c>
      <c r="E143" s="801"/>
      <c r="F143" s="373"/>
      <c r="G143" s="373"/>
      <c r="H143" s="373"/>
      <c r="I143" s="373"/>
      <c r="J143" s="527"/>
      <c r="K143" s="527"/>
      <c r="L143" s="437">
        <f t="shared" si="88"/>
        <v>0</v>
      </c>
      <c r="M143" s="73"/>
      <c r="N143" s="1"/>
      <c r="O143" s="1"/>
      <c r="P143" s="1"/>
      <c r="Q143" s="79"/>
      <c r="R143" s="500"/>
      <c r="S143" s="489">
        <f t="shared" si="84"/>
        <v>0</v>
      </c>
      <c r="T143" s="414"/>
      <c r="U143" s="1"/>
      <c r="V143" s="79"/>
      <c r="W143" s="79"/>
      <c r="X143" s="79"/>
      <c r="Y143" s="44"/>
      <c r="Z143" s="183"/>
      <c r="AA143" s="168"/>
      <c r="AB143" s="41">
        <f t="shared" si="76"/>
        <v>0</v>
      </c>
    </row>
    <row r="144" spans="1:28" ht="15.75" hidden="1" thickBot="1" x14ac:dyDescent="0.3">
      <c r="B144" s="54"/>
      <c r="C144" s="2"/>
      <c r="D144" s="801" t="s">
        <v>361</v>
      </c>
      <c r="E144" s="801"/>
      <c r="F144" s="373"/>
      <c r="G144" s="373"/>
      <c r="H144" s="373"/>
      <c r="I144" s="373"/>
      <c r="J144" s="527"/>
      <c r="K144" s="527"/>
      <c r="L144" s="437">
        <f t="shared" si="88"/>
        <v>0</v>
      </c>
      <c r="M144" s="73"/>
      <c r="N144" s="1"/>
      <c r="O144" s="1"/>
      <c r="P144" s="1"/>
      <c r="Q144" s="79"/>
      <c r="R144" s="500"/>
      <c r="S144" s="489">
        <f t="shared" si="84"/>
        <v>0</v>
      </c>
      <c r="T144" s="414"/>
      <c r="U144" s="1"/>
      <c r="V144" s="79"/>
      <c r="W144" s="79"/>
      <c r="X144" s="79"/>
      <c r="Y144" s="44"/>
      <c r="Z144" s="183"/>
      <c r="AA144" s="168"/>
      <c r="AB144" s="41">
        <f t="shared" si="76"/>
        <v>0</v>
      </c>
    </row>
    <row r="145" spans="1:28" ht="15.75" hidden="1" thickBot="1" x14ac:dyDescent="0.3">
      <c r="B145" s="54"/>
      <c r="C145" s="2"/>
      <c r="D145" s="801" t="s">
        <v>362</v>
      </c>
      <c r="E145" s="801"/>
      <c r="F145" s="373"/>
      <c r="G145" s="373"/>
      <c r="H145" s="373"/>
      <c r="I145" s="373"/>
      <c r="J145" s="527"/>
      <c r="K145" s="527"/>
      <c r="L145" s="437">
        <f t="shared" si="88"/>
        <v>0</v>
      </c>
      <c r="M145" s="73"/>
      <c r="N145" s="1"/>
      <c r="O145" s="1"/>
      <c r="P145" s="1"/>
      <c r="Q145" s="79"/>
      <c r="R145" s="500"/>
      <c r="S145" s="489">
        <f t="shared" si="84"/>
        <v>0</v>
      </c>
      <c r="T145" s="414"/>
      <c r="U145" s="1"/>
      <c r="V145" s="79"/>
      <c r="W145" s="79"/>
      <c r="X145" s="79"/>
      <c r="Y145" s="44"/>
      <c r="Z145" s="183"/>
      <c r="AA145" s="168"/>
      <c r="AB145" s="41">
        <f t="shared" si="76"/>
        <v>0</v>
      </c>
    </row>
    <row r="146" spans="1:28" ht="15.75" hidden="1" thickBot="1" x14ac:dyDescent="0.3">
      <c r="B146" s="54"/>
      <c r="C146" s="2"/>
      <c r="D146" s="801" t="s">
        <v>363</v>
      </c>
      <c r="E146" s="801"/>
      <c r="F146" s="373"/>
      <c r="G146" s="373"/>
      <c r="H146" s="373"/>
      <c r="I146" s="373"/>
      <c r="J146" s="527"/>
      <c r="K146" s="527"/>
      <c r="L146" s="437">
        <f t="shared" si="88"/>
        <v>0</v>
      </c>
      <c r="M146" s="73"/>
      <c r="N146" s="1"/>
      <c r="O146" s="1"/>
      <c r="P146" s="1"/>
      <c r="Q146" s="79"/>
      <c r="R146" s="500"/>
      <c r="S146" s="489">
        <f t="shared" si="84"/>
        <v>0</v>
      </c>
      <c r="T146" s="414"/>
      <c r="U146" s="1"/>
      <c r="V146" s="79"/>
      <c r="W146" s="79"/>
      <c r="X146" s="79"/>
      <c r="Y146" s="44"/>
      <c r="Z146" s="183"/>
      <c r="AA146" s="168"/>
      <c r="AB146" s="41">
        <f t="shared" si="76"/>
        <v>0</v>
      </c>
    </row>
    <row r="147" spans="1:28" ht="25.5" hidden="1" customHeight="1" x14ac:dyDescent="0.25">
      <c r="B147" s="54"/>
      <c r="C147" s="2"/>
      <c r="D147" s="798" t="s">
        <v>536</v>
      </c>
      <c r="E147" s="798"/>
      <c r="F147" s="376"/>
      <c r="G147" s="376"/>
      <c r="H147" s="376"/>
      <c r="I147" s="376"/>
      <c r="J147" s="530"/>
      <c r="K147" s="530"/>
      <c r="L147" s="440">
        <f t="shared" si="88"/>
        <v>0</v>
      </c>
      <c r="M147" s="73"/>
      <c r="N147" s="1"/>
      <c r="O147" s="1"/>
      <c r="P147" s="1"/>
      <c r="Q147" s="79"/>
      <c r="R147" s="500"/>
      <c r="S147" s="489">
        <f t="shared" si="84"/>
        <v>0</v>
      </c>
      <c r="T147" s="414"/>
      <c r="U147" s="1"/>
      <c r="V147" s="79"/>
      <c r="W147" s="79"/>
      <c r="X147" s="79"/>
      <c r="Y147" s="44"/>
      <c r="Z147" s="183"/>
      <c r="AA147" s="168"/>
      <c r="AB147" s="41">
        <f t="shared" si="76"/>
        <v>0</v>
      </c>
    </row>
    <row r="148" spans="1:28" ht="25.5" hidden="1" customHeight="1" x14ac:dyDescent="0.25">
      <c r="B148" s="54"/>
      <c r="C148" s="2"/>
      <c r="D148" s="798" t="s">
        <v>539</v>
      </c>
      <c r="E148" s="798"/>
      <c r="F148" s="376"/>
      <c r="G148" s="376"/>
      <c r="H148" s="376"/>
      <c r="I148" s="376"/>
      <c r="J148" s="530"/>
      <c r="K148" s="530"/>
      <c r="L148" s="440">
        <f t="shared" si="88"/>
        <v>0</v>
      </c>
      <c r="M148" s="73"/>
      <c r="N148" s="1"/>
      <c r="O148" s="1"/>
      <c r="P148" s="1"/>
      <c r="Q148" s="79"/>
      <c r="R148" s="500"/>
      <c r="S148" s="489">
        <f t="shared" si="84"/>
        <v>0</v>
      </c>
      <c r="T148" s="414"/>
      <c r="U148" s="1"/>
      <c r="V148" s="79"/>
      <c r="W148" s="79"/>
      <c r="X148" s="79"/>
      <c r="Y148" s="44"/>
      <c r="Z148" s="183"/>
      <c r="AA148" s="168"/>
      <c r="AB148" s="41">
        <f t="shared" si="76"/>
        <v>0</v>
      </c>
    </row>
    <row r="149" spans="1:28" ht="15.75" hidden="1" thickBot="1" x14ac:dyDescent="0.3">
      <c r="B149" s="54"/>
      <c r="C149" s="2"/>
      <c r="D149" s="801" t="s">
        <v>365</v>
      </c>
      <c r="E149" s="801"/>
      <c r="F149" s="373"/>
      <c r="G149" s="373"/>
      <c r="H149" s="373"/>
      <c r="I149" s="373"/>
      <c r="J149" s="527"/>
      <c r="K149" s="527"/>
      <c r="L149" s="437">
        <f t="shared" si="88"/>
        <v>0</v>
      </c>
      <c r="M149" s="73"/>
      <c r="N149" s="1"/>
      <c r="O149" s="1"/>
      <c r="P149" s="1"/>
      <c r="Q149" s="79"/>
      <c r="R149" s="500"/>
      <c r="S149" s="489">
        <f t="shared" si="84"/>
        <v>0</v>
      </c>
      <c r="T149" s="414"/>
      <c r="U149" s="1"/>
      <c r="V149" s="79"/>
      <c r="W149" s="79"/>
      <c r="X149" s="79"/>
      <c r="Y149" s="44"/>
      <c r="Z149" s="183"/>
      <c r="AA149" s="168"/>
      <c r="AB149" s="41">
        <f t="shared" si="76"/>
        <v>0</v>
      </c>
    </row>
    <row r="150" spans="1:28" ht="25.5" hidden="1" customHeight="1" x14ac:dyDescent="0.25">
      <c r="B150" s="54"/>
      <c r="C150" s="2"/>
      <c r="D150" s="798" t="s">
        <v>542</v>
      </c>
      <c r="E150" s="798"/>
      <c r="F150" s="376"/>
      <c r="G150" s="376"/>
      <c r="H150" s="376"/>
      <c r="I150" s="376"/>
      <c r="J150" s="530"/>
      <c r="K150" s="530"/>
      <c r="L150" s="440">
        <f t="shared" si="88"/>
        <v>0</v>
      </c>
      <c r="M150" s="73"/>
      <c r="N150" s="1"/>
      <c r="O150" s="1"/>
      <c r="P150" s="1"/>
      <c r="Q150" s="79"/>
      <c r="R150" s="500"/>
      <c r="S150" s="489">
        <f t="shared" si="84"/>
        <v>0</v>
      </c>
      <c r="T150" s="414"/>
      <c r="U150" s="1"/>
      <c r="V150" s="79"/>
      <c r="W150" s="79"/>
      <c r="X150" s="79"/>
      <c r="Y150" s="44"/>
      <c r="Z150" s="183"/>
      <c r="AA150" s="168"/>
      <c r="AB150" s="41">
        <f t="shared" si="76"/>
        <v>0</v>
      </c>
    </row>
    <row r="151" spans="1:28" ht="15.75" hidden="1" thickBot="1" x14ac:dyDescent="0.3">
      <c r="B151" s="54"/>
      <c r="C151" s="2"/>
      <c r="D151" s="801" t="s">
        <v>543</v>
      </c>
      <c r="E151" s="801"/>
      <c r="F151" s="373"/>
      <c r="G151" s="373"/>
      <c r="H151" s="373"/>
      <c r="I151" s="373"/>
      <c r="J151" s="527"/>
      <c r="K151" s="527"/>
      <c r="L151" s="437">
        <f t="shared" si="88"/>
        <v>0</v>
      </c>
      <c r="M151" s="73"/>
      <c r="N151" s="1"/>
      <c r="O151" s="1"/>
      <c r="P151" s="1"/>
      <c r="Q151" s="79"/>
      <c r="R151" s="500"/>
      <c r="S151" s="489">
        <f t="shared" si="84"/>
        <v>0</v>
      </c>
      <c r="T151" s="414"/>
      <c r="U151" s="1"/>
      <c r="V151" s="79"/>
      <c r="W151" s="79"/>
      <c r="X151" s="79"/>
      <c r="Y151" s="44"/>
      <c r="Z151" s="183"/>
      <c r="AA151" s="168"/>
      <c r="AB151" s="41">
        <f t="shared" si="76"/>
        <v>0</v>
      </c>
    </row>
    <row r="152" spans="1:28" s="41" customFormat="1" ht="15.75" hidden="1" thickBot="1" x14ac:dyDescent="0.3">
      <c r="A152" s="125" t="s">
        <v>243</v>
      </c>
      <c r="B152" s="134" t="s">
        <v>671</v>
      </c>
      <c r="C152" s="851" t="s">
        <v>244</v>
      </c>
      <c r="D152" s="852"/>
      <c r="E152" s="852"/>
      <c r="F152" s="378"/>
      <c r="G152" s="378"/>
      <c r="H152" s="378"/>
      <c r="I152" s="378"/>
      <c r="J152" s="532"/>
      <c r="K152" s="532"/>
      <c r="L152" s="442">
        <f t="shared" si="88"/>
        <v>0</v>
      </c>
      <c r="M152" s="108"/>
      <c r="N152" s="109"/>
      <c r="O152" s="109"/>
      <c r="P152" s="109"/>
      <c r="Q152" s="112"/>
      <c r="R152" s="502"/>
      <c r="S152" s="491">
        <f t="shared" si="84"/>
        <v>0</v>
      </c>
      <c r="T152" s="416"/>
      <c r="U152" s="109"/>
      <c r="V152" s="112"/>
      <c r="W152" s="112"/>
      <c r="X152" s="112"/>
      <c r="Y152" s="113"/>
      <c r="Z152" s="183"/>
      <c r="AA152" s="168"/>
      <c r="AB152" s="41">
        <f t="shared" si="76"/>
        <v>0</v>
      </c>
    </row>
    <row r="153" spans="1:28" ht="15.75" thickBot="1" x14ac:dyDescent="0.3">
      <c r="B153" s="98" t="s">
        <v>245</v>
      </c>
      <c r="C153" s="807" t="s">
        <v>246</v>
      </c>
      <c r="D153" s="808"/>
      <c r="E153" s="808"/>
      <c r="F153" s="369">
        <f t="shared" ref="F153:L153" si="89">F154+F155+F158+F159+F160+F161+F162</f>
        <v>100000</v>
      </c>
      <c r="G153" s="369">
        <f t="shared" si="89"/>
        <v>121070</v>
      </c>
      <c r="H153" s="369">
        <f t="shared" si="89"/>
        <v>121070</v>
      </c>
      <c r="I153" s="369">
        <f t="shared" si="89"/>
        <v>121070</v>
      </c>
      <c r="J153" s="523">
        <f t="shared" ref="J153" si="90">J154+J155+J158+J159+J160+J161+J162</f>
        <v>1625540</v>
      </c>
      <c r="K153" s="523">
        <f t="shared" si="89"/>
        <v>1625540</v>
      </c>
      <c r="L153" s="431">
        <f t="shared" si="89"/>
        <v>838167</v>
      </c>
      <c r="M153" s="84">
        <f t="shared" ref="M153:Y153" si="91">M154+M155+M158+M159+M160+M161+M162</f>
        <v>0</v>
      </c>
      <c r="N153" s="85">
        <f t="shared" si="91"/>
        <v>0</v>
      </c>
      <c r="O153" s="85">
        <f t="shared" si="91"/>
        <v>0</v>
      </c>
      <c r="P153" s="85">
        <f t="shared" si="91"/>
        <v>0</v>
      </c>
      <c r="Q153" s="88">
        <f t="shared" si="91"/>
        <v>0</v>
      </c>
      <c r="R153" s="495">
        <f t="shared" si="91"/>
        <v>21070</v>
      </c>
      <c r="S153" s="484">
        <f t="shared" si="84"/>
        <v>21070</v>
      </c>
      <c r="T153" s="409">
        <f t="shared" si="91"/>
        <v>0</v>
      </c>
      <c r="U153" s="85">
        <f t="shared" si="91"/>
        <v>0</v>
      </c>
      <c r="V153" s="88">
        <f t="shared" si="91"/>
        <v>0</v>
      </c>
      <c r="W153" s="88">
        <f t="shared" si="91"/>
        <v>4470</v>
      </c>
      <c r="X153" s="88">
        <f t="shared" si="91"/>
        <v>812627</v>
      </c>
      <c r="Y153" s="89">
        <f t="shared" si="91"/>
        <v>0</v>
      </c>
      <c r="Z153" s="183"/>
      <c r="AA153" s="168"/>
      <c r="AB153" s="41"/>
    </row>
    <row r="154" spans="1:28" s="18" customFormat="1" hidden="1" x14ac:dyDescent="0.25">
      <c r="A154" s="125" t="s">
        <v>247</v>
      </c>
      <c r="B154" s="114" t="s">
        <v>672</v>
      </c>
      <c r="C154" s="834" t="s">
        <v>248</v>
      </c>
      <c r="D154" s="835"/>
      <c r="E154" s="835"/>
      <c r="F154" s="364"/>
      <c r="G154" s="364"/>
      <c r="H154" s="364"/>
      <c r="I154" s="364"/>
      <c r="J154" s="518"/>
      <c r="K154" s="518"/>
      <c r="L154" s="426">
        <f>SUM(M154:Y154)</f>
        <v>0</v>
      </c>
      <c r="M154" s="92"/>
      <c r="N154" s="93"/>
      <c r="O154" s="93"/>
      <c r="P154" s="93"/>
      <c r="Q154" s="96"/>
      <c r="R154" s="498"/>
      <c r="S154" s="487">
        <f t="shared" si="84"/>
        <v>0</v>
      </c>
      <c r="T154" s="412"/>
      <c r="U154" s="93"/>
      <c r="V154" s="96"/>
      <c r="W154" s="96"/>
      <c r="X154" s="96"/>
      <c r="Y154" s="97"/>
      <c r="Z154" s="183"/>
      <c r="AA154" s="168"/>
      <c r="AB154" s="41"/>
    </row>
    <row r="155" spans="1:28" s="18" customFormat="1" hidden="1" x14ac:dyDescent="0.25">
      <c r="A155" s="125" t="s">
        <v>249</v>
      </c>
      <c r="B155" s="90" t="s">
        <v>673</v>
      </c>
      <c r="C155" s="803" t="s">
        <v>250</v>
      </c>
      <c r="D155" s="804"/>
      <c r="E155" s="804"/>
      <c r="F155" s="366">
        <f t="shared" ref="F155:L155" si="92">F156+F157</f>
        <v>0</v>
      </c>
      <c r="G155" s="366">
        <f t="shared" si="92"/>
        <v>0</v>
      </c>
      <c r="H155" s="366">
        <f t="shared" si="92"/>
        <v>0</v>
      </c>
      <c r="I155" s="366">
        <f t="shared" si="92"/>
        <v>0</v>
      </c>
      <c r="J155" s="520">
        <f t="shared" ref="J155" si="93">J156+J157</f>
        <v>0</v>
      </c>
      <c r="K155" s="520">
        <f t="shared" si="92"/>
        <v>0</v>
      </c>
      <c r="L155" s="428">
        <f t="shared" si="92"/>
        <v>0</v>
      </c>
      <c r="M155" s="92">
        <f t="shared" ref="M155:Y155" si="94">M156+M157</f>
        <v>0</v>
      </c>
      <c r="N155" s="93">
        <f t="shared" si="94"/>
        <v>0</v>
      </c>
      <c r="O155" s="93">
        <f t="shared" si="94"/>
        <v>0</v>
      </c>
      <c r="P155" s="93">
        <f t="shared" si="94"/>
        <v>0</v>
      </c>
      <c r="Q155" s="96">
        <f t="shared" si="94"/>
        <v>0</v>
      </c>
      <c r="R155" s="498">
        <f t="shared" si="94"/>
        <v>0</v>
      </c>
      <c r="S155" s="487">
        <f t="shared" si="84"/>
        <v>0</v>
      </c>
      <c r="T155" s="412">
        <f t="shared" si="94"/>
        <v>0</v>
      </c>
      <c r="U155" s="93">
        <f t="shared" si="94"/>
        <v>0</v>
      </c>
      <c r="V155" s="96">
        <f t="shared" si="94"/>
        <v>0</v>
      </c>
      <c r="W155" s="96">
        <f t="shared" si="94"/>
        <v>0</v>
      </c>
      <c r="X155" s="96">
        <f t="shared" si="94"/>
        <v>0</v>
      </c>
      <c r="Y155" s="97">
        <f t="shared" si="94"/>
        <v>0</v>
      </c>
      <c r="Z155" s="183"/>
      <c r="AA155" s="168"/>
      <c r="AB155" s="41"/>
    </row>
    <row r="156" spans="1:28" hidden="1" x14ac:dyDescent="0.25">
      <c r="B156" s="54"/>
      <c r="C156" s="2"/>
      <c r="D156" s="801" t="s">
        <v>250</v>
      </c>
      <c r="E156" s="801"/>
      <c r="F156" s="373"/>
      <c r="G156" s="373"/>
      <c r="H156" s="373"/>
      <c r="I156" s="373"/>
      <c r="J156" s="527"/>
      <c r="K156" s="527"/>
      <c r="L156" s="437">
        <f t="shared" ref="L156:L158" si="95">SUM(M156:Y156)</f>
        <v>0</v>
      </c>
      <c r="M156" s="73"/>
      <c r="N156" s="1"/>
      <c r="O156" s="1"/>
      <c r="P156" s="1"/>
      <c r="Q156" s="79"/>
      <c r="R156" s="500"/>
      <c r="S156" s="489">
        <f t="shared" si="84"/>
        <v>0</v>
      </c>
      <c r="T156" s="414"/>
      <c r="U156" s="1"/>
      <c r="V156" s="79"/>
      <c r="W156" s="79"/>
      <c r="X156" s="79"/>
      <c r="Y156" s="44"/>
      <c r="Z156" s="183"/>
      <c r="AA156" s="168"/>
      <c r="AB156" s="41"/>
    </row>
    <row r="157" spans="1:28" hidden="1" x14ac:dyDescent="0.25">
      <c r="B157" s="54"/>
      <c r="C157" s="2"/>
      <c r="D157" s="801" t="s">
        <v>349</v>
      </c>
      <c r="E157" s="801"/>
      <c r="F157" s="373"/>
      <c r="G157" s="373"/>
      <c r="H157" s="373"/>
      <c r="I157" s="373"/>
      <c r="J157" s="527"/>
      <c r="K157" s="527"/>
      <c r="L157" s="437">
        <f t="shared" si="95"/>
        <v>0</v>
      </c>
      <c r="M157" s="73"/>
      <c r="N157" s="1"/>
      <c r="O157" s="1"/>
      <c r="P157" s="1"/>
      <c r="Q157" s="79"/>
      <c r="R157" s="500"/>
      <c r="S157" s="489">
        <f t="shared" si="84"/>
        <v>0</v>
      </c>
      <c r="T157" s="414"/>
      <c r="U157" s="1"/>
      <c r="V157" s="79"/>
      <c r="W157" s="79"/>
      <c r="X157" s="79"/>
      <c r="Y157" s="44"/>
      <c r="Z157" s="183"/>
      <c r="AA157" s="168"/>
      <c r="AB157" s="41"/>
    </row>
    <row r="158" spans="1:28" s="18" customFormat="1" hidden="1" x14ac:dyDescent="0.25">
      <c r="A158" s="125" t="s">
        <v>251</v>
      </c>
      <c r="B158" s="90" t="s">
        <v>674</v>
      </c>
      <c r="C158" s="803" t="s">
        <v>252</v>
      </c>
      <c r="D158" s="804"/>
      <c r="E158" s="804"/>
      <c r="F158" s="366"/>
      <c r="G158" s="366"/>
      <c r="H158" s="366"/>
      <c r="I158" s="366"/>
      <c r="J158" s="520"/>
      <c r="K158" s="520"/>
      <c r="L158" s="428">
        <f t="shared" si="95"/>
        <v>0</v>
      </c>
      <c r="M158" s="92"/>
      <c r="N158" s="93"/>
      <c r="O158" s="93"/>
      <c r="P158" s="93"/>
      <c r="Q158" s="96"/>
      <c r="R158" s="498"/>
      <c r="S158" s="487">
        <f t="shared" si="84"/>
        <v>0</v>
      </c>
      <c r="T158" s="412"/>
      <c r="U158" s="93"/>
      <c r="V158" s="96"/>
      <c r="W158" s="96"/>
      <c r="X158" s="96"/>
      <c r="Y158" s="97"/>
      <c r="Z158" s="183"/>
      <c r="AA158" s="168"/>
      <c r="AB158" s="41"/>
    </row>
    <row r="159" spans="1:28" s="18" customFormat="1" x14ac:dyDescent="0.25">
      <c r="A159" s="125" t="s">
        <v>253</v>
      </c>
      <c r="B159" s="90" t="s">
        <v>675</v>
      </c>
      <c r="C159" s="803" t="s">
        <v>254</v>
      </c>
      <c r="D159" s="804"/>
      <c r="E159" s="804"/>
      <c r="F159" s="366">
        <v>78740</v>
      </c>
      <c r="G159" s="366">
        <v>95330</v>
      </c>
      <c r="H159" s="366">
        <v>95330</v>
      </c>
      <c r="I159" s="366">
        <v>95330</v>
      </c>
      <c r="J159" s="520">
        <v>1279952</v>
      </c>
      <c r="K159" s="520">
        <v>1279952</v>
      </c>
      <c r="L159" s="428">
        <f t="shared" ref="L159:L162" si="96">SUM(S159:Y159)</f>
        <v>659975</v>
      </c>
      <c r="M159" s="92"/>
      <c r="N159" s="93"/>
      <c r="O159" s="93"/>
      <c r="P159" s="93"/>
      <c r="Q159" s="96"/>
      <c r="R159" s="498">
        <v>16591</v>
      </c>
      <c r="S159" s="487">
        <f t="shared" si="84"/>
        <v>16591</v>
      </c>
      <c r="T159" s="412"/>
      <c r="U159" s="93"/>
      <c r="V159" s="96"/>
      <c r="W159" s="96">
        <v>3520</v>
      </c>
      <c r="X159" s="96">
        <v>639864</v>
      </c>
      <c r="Y159" s="97"/>
      <c r="Z159" s="183"/>
      <c r="AA159" s="168"/>
      <c r="AB159" s="41"/>
    </row>
    <row r="160" spans="1:28" s="18" customFormat="1" hidden="1" x14ac:dyDescent="0.25">
      <c r="A160" s="125" t="s">
        <v>255</v>
      </c>
      <c r="B160" s="90" t="s">
        <v>676</v>
      </c>
      <c r="C160" s="803" t="s">
        <v>256</v>
      </c>
      <c r="D160" s="804"/>
      <c r="E160" s="804"/>
      <c r="F160" s="366"/>
      <c r="G160" s="366"/>
      <c r="H160" s="366"/>
      <c r="I160" s="366"/>
      <c r="J160" s="520"/>
      <c r="K160" s="520"/>
      <c r="L160" s="428">
        <f t="shared" si="96"/>
        <v>0</v>
      </c>
      <c r="M160" s="92"/>
      <c r="N160" s="93"/>
      <c r="O160" s="93"/>
      <c r="P160" s="93"/>
      <c r="Q160" s="96"/>
      <c r="R160" s="498"/>
      <c r="S160" s="487">
        <f t="shared" si="84"/>
        <v>0</v>
      </c>
      <c r="T160" s="412"/>
      <c r="U160" s="93"/>
      <c r="V160" s="96"/>
      <c r="W160" s="96"/>
      <c r="X160" s="96"/>
      <c r="Y160" s="97"/>
      <c r="Z160" s="183"/>
      <c r="AA160" s="168"/>
      <c r="AB160" s="41"/>
    </row>
    <row r="161" spans="1:28" s="18" customFormat="1" hidden="1" x14ac:dyDescent="0.25">
      <c r="A161" s="125" t="s">
        <v>257</v>
      </c>
      <c r="B161" s="90" t="s">
        <v>677</v>
      </c>
      <c r="C161" s="803" t="s">
        <v>258</v>
      </c>
      <c r="D161" s="804"/>
      <c r="E161" s="804"/>
      <c r="F161" s="366"/>
      <c r="G161" s="366"/>
      <c r="H161" s="366"/>
      <c r="I161" s="366"/>
      <c r="J161" s="520"/>
      <c r="K161" s="520"/>
      <c r="L161" s="428">
        <f t="shared" si="96"/>
        <v>0</v>
      </c>
      <c r="M161" s="92"/>
      <c r="N161" s="93"/>
      <c r="O161" s="93"/>
      <c r="P161" s="93"/>
      <c r="Q161" s="96"/>
      <c r="R161" s="498"/>
      <c r="S161" s="487">
        <f t="shared" si="84"/>
        <v>0</v>
      </c>
      <c r="T161" s="412"/>
      <c r="U161" s="93"/>
      <c r="V161" s="96"/>
      <c r="W161" s="96"/>
      <c r="X161" s="96"/>
      <c r="Y161" s="97"/>
      <c r="Z161" s="183"/>
      <c r="AA161" s="168"/>
      <c r="AB161" s="41"/>
    </row>
    <row r="162" spans="1:28" s="18" customFormat="1" ht="15.75" thickBot="1" x14ac:dyDescent="0.3">
      <c r="A162" s="125" t="s">
        <v>259</v>
      </c>
      <c r="B162" s="124" t="s">
        <v>678</v>
      </c>
      <c r="C162" s="847" t="s">
        <v>260</v>
      </c>
      <c r="D162" s="848"/>
      <c r="E162" s="848"/>
      <c r="F162" s="379">
        <v>21260</v>
      </c>
      <c r="G162" s="379">
        <v>25740</v>
      </c>
      <c r="H162" s="379">
        <v>25740</v>
      </c>
      <c r="I162" s="379">
        <v>25740</v>
      </c>
      <c r="J162" s="533">
        <v>345588</v>
      </c>
      <c r="K162" s="533">
        <v>345588</v>
      </c>
      <c r="L162" s="443">
        <f t="shared" si="96"/>
        <v>178192</v>
      </c>
      <c r="M162" s="92"/>
      <c r="N162" s="93"/>
      <c r="O162" s="93"/>
      <c r="P162" s="93"/>
      <c r="Q162" s="96"/>
      <c r="R162" s="498">
        <v>4479</v>
      </c>
      <c r="S162" s="487">
        <f t="shared" si="84"/>
        <v>4479</v>
      </c>
      <c r="T162" s="412"/>
      <c r="U162" s="93"/>
      <c r="V162" s="96"/>
      <c r="W162" s="96">
        <v>950</v>
      </c>
      <c r="X162" s="96">
        <v>172763</v>
      </c>
      <c r="Y162" s="97"/>
      <c r="Z162" s="183"/>
      <c r="AA162" s="168"/>
      <c r="AB162" s="41"/>
    </row>
    <row r="163" spans="1:28" ht="15.75" thickBot="1" x14ac:dyDescent="0.3">
      <c r="B163" s="98" t="s">
        <v>261</v>
      </c>
      <c r="C163" s="807" t="s">
        <v>262</v>
      </c>
      <c r="D163" s="808"/>
      <c r="E163" s="808"/>
      <c r="F163" s="369">
        <f t="shared" ref="F163:L163" si="97">F164+F165+F166+F167</f>
        <v>0</v>
      </c>
      <c r="G163" s="369">
        <f t="shared" si="97"/>
        <v>0</v>
      </c>
      <c r="H163" s="369">
        <f t="shared" si="97"/>
        <v>0</v>
      </c>
      <c r="I163" s="369">
        <f t="shared" si="97"/>
        <v>0</v>
      </c>
      <c r="J163" s="523">
        <f t="shared" ref="J163" si="98">J164+J165+J166+J167</f>
        <v>0</v>
      </c>
      <c r="K163" s="523">
        <f t="shared" si="97"/>
        <v>0</v>
      </c>
      <c r="L163" s="431">
        <f t="shared" si="97"/>
        <v>0</v>
      </c>
      <c r="M163" s="84">
        <f t="shared" ref="M163:Y163" si="99">M164+M165+M166+M167</f>
        <v>0</v>
      </c>
      <c r="N163" s="85">
        <f t="shared" si="99"/>
        <v>0</v>
      </c>
      <c r="O163" s="85">
        <f t="shared" si="99"/>
        <v>0</v>
      </c>
      <c r="P163" s="85">
        <f t="shared" si="99"/>
        <v>0</v>
      </c>
      <c r="Q163" s="88">
        <f t="shared" si="99"/>
        <v>0</v>
      </c>
      <c r="R163" s="495">
        <f t="shared" si="99"/>
        <v>0</v>
      </c>
      <c r="S163" s="484">
        <f t="shared" si="84"/>
        <v>0</v>
      </c>
      <c r="T163" s="409">
        <f t="shared" si="99"/>
        <v>0</v>
      </c>
      <c r="U163" s="85">
        <f t="shared" si="99"/>
        <v>0</v>
      </c>
      <c r="V163" s="88">
        <f t="shared" si="99"/>
        <v>0</v>
      </c>
      <c r="W163" s="88">
        <f t="shared" si="99"/>
        <v>0</v>
      </c>
      <c r="X163" s="88">
        <f t="shared" si="99"/>
        <v>0</v>
      </c>
      <c r="Y163" s="89">
        <f t="shared" si="99"/>
        <v>0</v>
      </c>
      <c r="Z163" s="183"/>
      <c r="AA163" s="168"/>
      <c r="AB163" s="41"/>
    </row>
    <row r="164" spans="1:28" s="18" customFormat="1" ht="15.75" hidden="1" thickBot="1" x14ac:dyDescent="0.3">
      <c r="A164" s="125" t="s">
        <v>263</v>
      </c>
      <c r="B164" s="241" t="s">
        <v>679</v>
      </c>
      <c r="C164" s="849" t="s">
        <v>264</v>
      </c>
      <c r="D164" s="850"/>
      <c r="E164" s="850"/>
      <c r="F164" s="380"/>
      <c r="G164" s="380"/>
      <c r="H164" s="380"/>
      <c r="I164" s="380"/>
      <c r="J164" s="534"/>
      <c r="K164" s="534"/>
      <c r="L164" s="444">
        <f>SUM(M164:Y164)</f>
        <v>0</v>
      </c>
      <c r="M164" s="245"/>
      <c r="N164" s="246"/>
      <c r="O164" s="246"/>
      <c r="P164" s="246"/>
      <c r="Q164" s="247"/>
      <c r="R164" s="503"/>
      <c r="S164" s="492">
        <f t="shared" si="84"/>
        <v>0</v>
      </c>
      <c r="T164" s="417"/>
      <c r="U164" s="246"/>
      <c r="V164" s="247"/>
      <c r="W164" s="247"/>
      <c r="X164" s="247"/>
      <c r="Y164" s="249"/>
      <c r="Z164" s="183"/>
      <c r="AA164" s="168"/>
      <c r="AB164" s="41"/>
    </row>
    <row r="165" spans="1:28" s="18" customFormat="1" ht="15.75" hidden="1" thickBot="1" x14ac:dyDescent="0.3">
      <c r="A165" s="125" t="s">
        <v>265</v>
      </c>
      <c r="B165" s="250" t="s">
        <v>680</v>
      </c>
      <c r="C165" s="843" t="s">
        <v>871</v>
      </c>
      <c r="D165" s="844"/>
      <c r="E165" s="844"/>
      <c r="F165" s="381"/>
      <c r="G165" s="381"/>
      <c r="H165" s="381"/>
      <c r="I165" s="381"/>
      <c r="J165" s="535"/>
      <c r="K165" s="535"/>
      <c r="L165" s="445">
        <f>SUM(M165:Y165)</f>
        <v>0</v>
      </c>
      <c r="M165" s="245"/>
      <c r="N165" s="246"/>
      <c r="O165" s="246"/>
      <c r="P165" s="246"/>
      <c r="Q165" s="247"/>
      <c r="R165" s="503"/>
      <c r="S165" s="492">
        <f t="shared" si="84"/>
        <v>0</v>
      </c>
      <c r="T165" s="417"/>
      <c r="U165" s="246"/>
      <c r="V165" s="247"/>
      <c r="W165" s="247"/>
      <c r="X165" s="247"/>
      <c r="Y165" s="249"/>
      <c r="Z165" s="183"/>
      <c r="AA165" s="168"/>
      <c r="AB165" s="41"/>
    </row>
    <row r="166" spans="1:28" s="18" customFormat="1" ht="15.75" hidden="1" thickBot="1" x14ac:dyDescent="0.3">
      <c r="A166" s="125" t="s">
        <v>266</v>
      </c>
      <c r="B166" s="250" t="s">
        <v>681</v>
      </c>
      <c r="C166" s="843" t="s">
        <v>267</v>
      </c>
      <c r="D166" s="844"/>
      <c r="E166" s="844"/>
      <c r="F166" s="381"/>
      <c r="G166" s="381"/>
      <c r="H166" s="381"/>
      <c r="I166" s="381"/>
      <c r="J166" s="535"/>
      <c r="K166" s="535"/>
      <c r="L166" s="445">
        <f>SUM(M166:Y166)</f>
        <v>0</v>
      </c>
      <c r="M166" s="245"/>
      <c r="N166" s="246"/>
      <c r="O166" s="246"/>
      <c r="P166" s="246"/>
      <c r="Q166" s="247"/>
      <c r="R166" s="503"/>
      <c r="S166" s="492">
        <f t="shared" si="84"/>
        <v>0</v>
      </c>
      <c r="T166" s="417"/>
      <c r="U166" s="246"/>
      <c r="V166" s="247"/>
      <c r="W166" s="247"/>
      <c r="X166" s="247"/>
      <c r="Y166" s="249"/>
      <c r="Z166" s="183"/>
      <c r="AA166" s="168"/>
      <c r="AB166" s="41"/>
    </row>
    <row r="167" spans="1:28" s="18" customFormat="1" ht="15.75" hidden="1" thickBot="1" x14ac:dyDescent="0.3">
      <c r="A167" s="125" t="s">
        <v>268</v>
      </c>
      <c r="B167" s="253" t="s">
        <v>682</v>
      </c>
      <c r="C167" s="845" t="s">
        <v>366</v>
      </c>
      <c r="D167" s="846"/>
      <c r="E167" s="846"/>
      <c r="F167" s="382"/>
      <c r="G167" s="382"/>
      <c r="H167" s="382"/>
      <c r="I167" s="382"/>
      <c r="J167" s="536"/>
      <c r="K167" s="536"/>
      <c r="L167" s="446">
        <f>SUM(M167:Y167)</f>
        <v>0</v>
      </c>
      <c r="M167" s="245"/>
      <c r="N167" s="246"/>
      <c r="O167" s="246"/>
      <c r="P167" s="246"/>
      <c r="Q167" s="247"/>
      <c r="R167" s="503"/>
      <c r="S167" s="492">
        <f t="shared" si="84"/>
        <v>0</v>
      </c>
      <c r="T167" s="417"/>
      <c r="U167" s="246"/>
      <c r="V167" s="247"/>
      <c r="W167" s="247"/>
      <c r="X167" s="247"/>
      <c r="Y167" s="249"/>
      <c r="Z167" s="183"/>
      <c r="AA167" s="168"/>
      <c r="AB167" s="41"/>
    </row>
    <row r="168" spans="1:28" ht="15.75" thickBot="1" x14ac:dyDescent="0.3">
      <c r="B168" s="98" t="s">
        <v>269</v>
      </c>
      <c r="C168" s="807" t="s">
        <v>270</v>
      </c>
      <c r="D168" s="808"/>
      <c r="E168" s="808"/>
      <c r="F168" s="369">
        <f t="shared" ref="F168:L168" si="100">F169+F170+F181+F192+F203+F206+F218+F219+F220</f>
        <v>0</v>
      </c>
      <c r="G168" s="369">
        <f t="shared" si="100"/>
        <v>0</v>
      </c>
      <c r="H168" s="369">
        <f t="shared" si="100"/>
        <v>0</v>
      </c>
      <c r="I168" s="369">
        <f t="shared" si="100"/>
        <v>0</v>
      </c>
      <c r="J168" s="523">
        <f t="shared" ref="J168" si="101">J169+J170+J181+J192+J203+J206+J218+J219+J220</f>
        <v>0</v>
      </c>
      <c r="K168" s="523">
        <f t="shared" si="100"/>
        <v>0</v>
      </c>
      <c r="L168" s="431">
        <f t="shared" si="100"/>
        <v>0</v>
      </c>
      <c r="M168" s="84">
        <f t="shared" ref="M168:Y168" si="102">M169+M170+M181+M192+M203+M206+M218+M219+M220</f>
        <v>0</v>
      </c>
      <c r="N168" s="85">
        <f t="shared" si="102"/>
        <v>0</v>
      </c>
      <c r="O168" s="85">
        <f t="shared" si="102"/>
        <v>0</v>
      </c>
      <c r="P168" s="85">
        <f t="shared" si="102"/>
        <v>0</v>
      </c>
      <c r="Q168" s="88">
        <f t="shared" si="102"/>
        <v>0</v>
      </c>
      <c r="R168" s="495">
        <f t="shared" si="102"/>
        <v>0</v>
      </c>
      <c r="S168" s="484">
        <f t="shared" si="84"/>
        <v>0</v>
      </c>
      <c r="T168" s="409">
        <f t="shared" si="102"/>
        <v>0</v>
      </c>
      <c r="U168" s="85">
        <f t="shared" si="102"/>
        <v>0</v>
      </c>
      <c r="V168" s="88">
        <f t="shared" si="102"/>
        <v>0</v>
      </c>
      <c r="W168" s="88">
        <f t="shared" si="102"/>
        <v>0</v>
      </c>
      <c r="X168" s="88">
        <f t="shared" si="102"/>
        <v>0</v>
      </c>
      <c r="Y168" s="89">
        <f t="shared" si="102"/>
        <v>0</v>
      </c>
      <c r="Z168" s="183"/>
      <c r="AA168" s="168"/>
      <c r="AB168" s="41"/>
    </row>
    <row r="169" spans="1:28" s="18" customFormat="1" ht="25.5" hidden="1" customHeight="1" x14ac:dyDescent="0.25">
      <c r="A169" s="125" t="s">
        <v>271</v>
      </c>
      <c r="B169" s="90" t="s">
        <v>683</v>
      </c>
      <c r="C169" s="796" t="s">
        <v>367</v>
      </c>
      <c r="D169" s="797"/>
      <c r="E169" s="797"/>
      <c r="F169" s="383"/>
      <c r="G169" s="383"/>
      <c r="H169" s="383"/>
      <c r="I169" s="383"/>
      <c r="J169" s="537"/>
      <c r="K169" s="537"/>
      <c r="L169" s="447">
        <f>SUM(M169:Y169)</f>
        <v>0</v>
      </c>
      <c r="M169" s="92"/>
      <c r="N169" s="93"/>
      <c r="O169" s="93"/>
      <c r="P169" s="93"/>
      <c r="Q169" s="96"/>
      <c r="R169" s="498"/>
      <c r="S169" s="487">
        <f t="shared" si="84"/>
        <v>0</v>
      </c>
      <c r="T169" s="412"/>
      <c r="U169" s="93"/>
      <c r="V169" s="96"/>
      <c r="W169" s="96"/>
      <c r="X169" s="96"/>
      <c r="Y169" s="97"/>
      <c r="Z169" s="183"/>
      <c r="AA169" s="168"/>
      <c r="AB169" s="41"/>
    </row>
    <row r="170" spans="1:28" s="18" customFormat="1" ht="16.350000000000001" hidden="1" customHeight="1" x14ac:dyDescent="0.25">
      <c r="A170" s="125" t="s">
        <v>272</v>
      </c>
      <c r="B170" s="90" t="s">
        <v>684</v>
      </c>
      <c r="C170" s="841" t="s">
        <v>812</v>
      </c>
      <c r="D170" s="842"/>
      <c r="E170" s="842"/>
      <c r="F170" s="383">
        <f t="shared" ref="F170:L170" si="103">F171+F172+F173+F174+F175+F176+F177+F178+F179+F180</f>
        <v>0</v>
      </c>
      <c r="G170" s="383">
        <f t="shared" si="103"/>
        <v>0</v>
      </c>
      <c r="H170" s="383">
        <f t="shared" si="103"/>
        <v>0</v>
      </c>
      <c r="I170" s="383">
        <f t="shared" si="103"/>
        <v>0</v>
      </c>
      <c r="J170" s="537">
        <f t="shared" ref="J170" si="104">J171+J172+J173+J174+J175+J176+J177+J178+J179+J180</f>
        <v>0</v>
      </c>
      <c r="K170" s="537">
        <f t="shared" si="103"/>
        <v>0</v>
      </c>
      <c r="L170" s="447">
        <f t="shared" si="103"/>
        <v>0</v>
      </c>
      <c r="M170" s="92">
        <f t="shared" ref="M170:Y170" si="105">M171+M172+M173+M174+M175+M176+M177+M178+M179+M180</f>
        <v>0</v>
      </c>
      <c r="N170" s="93">
        <f t="shared" si="105"/>
        <v>0</v>
      </c>
      <c r="O170" s="93">
        <f t="shared" si="105"/>
        <v>0</v>
      </c>
      <c r="P170" s="93">
        <f t="shared" si="105"/>
        <v>0</v>
      </c>
      <c r="Q170" s="96">
        <f t="shared" si="105"/>
        <v>0</v>
      </c>
      <c r="R170" s="498">
        <f t="shared" si="105"/>
        <v>0</v>
      </c>
      <c r="S170" s="487">
        <f t="shared" si="84"/>
        <v>0</v>
      </c>
      <c r="T170" s="412">
        <f t="shared" si="105"/>
        <v>0</v>
      </c>
      <c r="U170" s="93">
        <f t="shared" si="105"/>
        <v>0</v>
      </c>
      <c r="V170" s="96">
        <f t="shared" si="105"/>
        <v>0</v>
      </c>
      <c r="W170" s="96">
        <f t="shared" si="105"/>
        <v>0</v>
      </c>
      <c r="X170" s="96">
        <f t="shared" si="105"/>
        <v>0</v>
      </c>
      <c r="Y170" s="97">
        <f t="shared" si="105"/>
        <v>0</v>
      </c>
      <c r="Z170" s="183"/>
      <c r="AA170" s="168"/>
      <c r="AB170" s="41"/>
    </row>
    <row r="171" spans="1:28" ht="15.75" hidden="1" thickBot="1" x14ac:dyDescent="0.3">
      <c r="B171" s="54"/>
      <c r="C171" s="2"/>
      <c r="D171" s="801" t="s">
        <v>813</v>
      </c>
      <c r="E171" s="801"/>
      <c r="F171" s="373"/>
      <c r="G171" s="373"/>
      <c r="H171" s="373"/>
      <c r="I171" s="373"/>
      <c r="J171" s="527"/>
      <c r="K171" s="527"/>
      <c r="L171" s="437">
        <f t="shared" ref="L171:L180" si="106">SUM(M171:Y171)</f>
        <v>0</v>
      </c>
      <c r="M171" s="73"/>
      <c r="N171" s="1"/>
      <c r="O171" s="1"/>
      <c r="P171" s="1"/>
      <c r="Q171" s="79"/>
      <c r="R171" s="500"/>
      <c r="S171" s="489">
        <f t="shared" si="84"/>
        <v>0</v>
      </c>
      <c r="T171" s="414"/>
      <c r="U171" s="1"/>
      <c r="V171" s="79"/>
      <c r="W171" s="79"/>
      <c r="X171" s="79"/>
      <c r="Y171" s="44"/>
      <c r="Z171" s="183"/>
      <c r="AA171" s="168"/>
      <c r="AB171" s="41"/>
    </row>
    <row r="172" spans="1:28" ht="15.75" hidden="1" thickBot="1" x14ac:dyDescent="0.3">
      <c r="B172" s="54"/>
      <c r="C172" s="2"/>
      <c r="D172" s="801" t="s">
        <v>814</v>
      </c>
      <c r="E172" s="801"/>
      <c r="F172" s="373"/>
      <c r="G172" s="373"/>
      <c r="H172" s="373"/>
      <c r="I172" s="373"/>
      <c r="J172" s="527"/>
      <c r="K172" s="527"/>
      <c r="L172" s="437">
        <f t="shared" si="106"/>
        <v>0</v>
      </c>
      <c r="M172" s="73"/>
      <c r="N172" s="1"/>
      <c r="O172" s="1"/>
      <c r="P172" s="1"/>
      <c r="Q172" s="79"/>
      <c r="R172" s="500"/>
      <c r="S172" s="489">
        <f t="shared" si="84"/>
        <v>0</v>
      </c>
      <c r="T172" s="414"/>
      <c r="U172" s="1"/>
      <c r="V172" s="79"/>
      <c r="W172" s="79"/>
      <c r="X172" s="79"/>
      <c r="Y172" s="44"/>
      <c r="Z172" s="183"/>
      <c r="AA172" s="168"/>
      <c r="AB172" s="41"/>
    </row>
    <row r="173" spans="1:28" ht="15.75" hidden="1" thickBot="1" x14ac:dyDescent="0.3">
      <c r="B173" s="54"/>
      <c r="C173" s="2"/>
      <c r="D173" s="801" t="s">
        <v>545</v>
      </c>
      <c r="E173" s="801"/>
      <c r="F173" s="373"/>
      <c r="G173" s="373"/>
      <c r="H173" s="373"/>
      <c r="I173" s="373"/>
      <c r="J173" s="527"/>
      <c r="K173" s="527"/>
      <c r="L173" s="437">
        <f t="shared" si="106"/>
        <v>0</v>
      </c>
      <c r="M173" s="73"/>
      <c r="N173" s="1"/>
      <c r="O173" s="1"/>
      <c r="P173" s="1"/>
      <c r="Q173" s="79"/>
      <c r="R173" s="500"/>
      <c r="S173" s="489">
        <f t="shared" si="84"/>
        <v>0</v>
      </c>
      <c r="T173" s="414"/>
      <c r="U173" s="1"/>
      <c r="V173" s="79"/>
      <c r="W173" s="79"/>
      <c r="X173" s="79"/>
      <c r="Y173" s="44"/>
      <c r="Z173" s="183"/>
      <c r="AA173" s="168"/>
      <c r="AB173" s="41"/>
    </row>
    <row r="174" spans="1:28" ht="25.5" hidden="1" customHeight="1" x14ac:dyDescent="0.25">
      <c r="B174" s="54"/>
      <c r="C174" s="2"/>
      <c r="D174" s="798" t="s">
        <v>548</v>
      </c>
      <c r="E174" s="798"/>
      <c r="F174" s="376"/>
      <c r="G174" s="376"/>
      <c r="H174" s="376"/>
      <c r="I174" s="376"/>
      <c r="J174" s="530"/>
      <c r="K174" s="530"/>
      <c r="L174" s="440">
        <f t="shared" si="106"/>
        <v>0</v>
      </c>
      <c r="M174" s="73"/>
      <c r="N174" s="1"/>
      <c r="O174" s="1"/>
      <c r="P174" s="1"/>
      <c r="Q174" s="79"/>
      <c r="R174" s="500"/>
      <c r="S174" s="489">
        <f t="shared" si="84"/>
        <v>0</v>
      </c>
      <c r="T174" s="414"/>
      <c r="U174" s="1"/>
      <c r="V174" s="79"/>
      <c r="W174" s="79"/>
      <c r="X174" s="79"/>
      <c r="Y174" s="44"/>
      <c r="Z174" s="183"/>
      <c r="AA174" s="168"/>
      <c r="AB174" s="41"/>
    </row>
    <row r="175" spans="1:28" ht="15.75" hidden="1" thickBot="1" x14ac:dyDescent="0.3">
      <c r="B175" s="54"/>
      <c r="C175" s="2"/>
      <c r="D175" s="801" t="s">
        <v>550</v>
      </c>
      <c r="E175" s="801"/>
      <c r="F175" s="373"/>
      <c r="G175" s="373"/>
      <c r="H175" s="373"/>
      <c r="I175" s="373"/>
      <c r="J175" s="527"/>
      <c r="K175" s="527"/>
      <c r="L175" s="437">
        <f t="shared" si="106"/>
        <v>0</v>
      </c>
      <c r="M175" s="73"/>
      <c r="N175" s="1"/>
      <c r="O175" s="1"/>
      <c r="P175" s="1"/>
      <c r="Q175" s="79"/>
      <c r="R175" s="500"/>
      <c r="S175" s="489">
        <f t="shared" si="84"/>
        <v>0</v>
      </c>
      <c r="T175" s="414"/>
      <c r="U175" s="1"/>
      <c r="V175" s="79"/>
      <c r="W175" s="79"/>
      <c r="X175" s="79"/>
      <c r="Y175" s="44"/>
      <c r="Z175" s="183"/>
      <c r="AA175" s="168"/>
      <c r="AB175" s="41"/>
    </row>
    <row r="176" spans="1:28" ht="15.75" hidden="1" thickBot="1" x14ac:dyDescent="0.3">
      <c r="B176" s="54"/>
      <c r="C176" s="2"/>
      <c r="D176" s="801" t="s">
        <v>551</v>
      </c>
      <c r="E176" s="801"/>
      <c r="F176" s="373"/>
      <c r="G176" s="373"/>
      <c r="H176" s="373"/>
      <c r="I176" s="373"/>
      <c r="J176" s="527"/>
      <c r="K176" s="527"/>
      <c r="L176" s="437">
        <f t="shared" si="106"/>
        <v>0</v>
      </c>
      <c r="M176" s="73"/>
      <c r="N176" s="1"/>
      <c r="O176" s="1"/>
      <c r="P176" s="1"/>
      <c r="Q176" s="79"/>
      <c r="R176" s="500"/>
      <c r="S176" s="489">
        <f t="shared" si="84"/>
        <v>0</v>
      </c>
      <c r="T176" s="414"/>
      <c r="U176" s="1"/>
      <c r="V176" s="79"/>
      <c r="W176" s="79"/>
      <c r="X176" s="79"/>
      <c r="Y176" s="44"/>
      <c r="Z176" s="183"/>
      <c r="AA176" s="168"/>
      <c r="AB176" s="41"/>
    </row>
    <row r="177" spans="1:28" ht="25.5" hidden="1" customHeight="1" x14ac:dyDescent="0.25">
      <c r="B177" s="54"/>
      <c r="C177" s="2"/>
      <c r="D177" s="798" t="s">
        <v>555</v>
      </c>
      <c r="E177" s="798"/>
      <c r="F177" s="376"/>
      <c r="G177" s="376"/>
      <c r="H177" s="376"/>
      <c r="I177" s="376"/>
      <c r="J177" s="530"/>
      <c r="K177" s="530"/>
      <c r="L177" s="440">
        <f t="shared" si="106"/>
        <v>0</v>
      </c>
      <c r="M177" s="73"/>
      <c r="N177" s="1"/>
      <c r="O177" s="1"/>
      <c r="P177" s="1"/>
      <c r="Q177" s="79"/>
      <c r="R177" s="500"/>
      <c r="S177" s="489">
        <f t="shared" si="84"/>
        <v>0</v>
      </c>
      <c r="T177" s="414"/>
      <c r="U177" s="1"/>
      <c r="V177" s="79"/>
      <c r="W177" s="79"/>
      <c r="X177" s="79"/>
      <c r="Y177" s="44"/>
      <c r="Z177" s="183"/>
      <c r="AA177" s="168"/>
      <c r="AB177" s="41"/>
    </row>
    <row r="178" spans="1:28" ht="25.5" hidden="1" customHeight="1" x14ac:dyDescent="0.25">
      <c r="B178" s="54"/>
      <c r="C178" s="2"/>
      <c r="D178" s="798" t="s">
        <v>558</v>
      </c>
      <c r="E178" s="798"/>
      <c r="F178" s="376"/>
      <c r="G178" s="376"/>
      <c r="H178" s="376"/>
      <c r="I178" s="376"/>
      <c r="J178" s="530"/>
      <c r="K178" s="530"/>
      <c r="L178" s="440">
        <f t="shared" si="106"/>
        <v>0</v>
      </c>
      <c r="M178" s="73"/>
      <c r="N178" s="1"/>
      <c r="O178" s="1"/>
      <c r="P178" s="1"/>
      <c r="Q178" s="79"/>
      <c r="R178" s="500"/>
      <c r="S178" s="489">
        <f t="shared" si="84"/>
        <v>0</v>
      </c>
      <c r="T178" s="414"/>
      <c r="U178" s="1"/>
      <c r="V178" s="79"/>
      <c r="W178" s="79"/>
      <c r="X178" s="79"/>
      <c r="Y178" s="44"/>
      <c r="Z178" s="183"/>
      <c r="AA178" s="168"/>
      <c r="AB178" s="41"/>
    </row>
    <row r="179" spans="1:28" ht="25.5" hidden="1" customHeight="1" x14ac:dyDescent="0.25">
      <c r="B179" s="54"/>
      <c r="C179" s="2"/>
      <c r="D179" s="798" t="s">
        <v>560</v>
      </c>
      <c r="E179" s="798"/>
      <c r="F179" s="376"/>
      <c r="G179" s="376"/>
      <c r="H179" s="376"/>
      <c r="I179" s="376"/>
      <c r="J179" s="530"/>
      <c r="K179" s="530"/>
      <c r="L179" s="440">
        <f t="shared" si="106"/>
        <v>0</v>
      </c>
      <c r="M179" s="73"/>
      <c r="N179" s="1"/>
      <c r="O179" s="1"/>
      <c r="P179" s="1"/>
      <c r="Q179" s="79"/>
      <c r="R179" s="500"/>
      <c r="S179" s="489">
        <f t="shared" si="84"/>
        <v>0</v>
      </c>
      <c r="T179" s="414"/>
      <c r="U179" s="1"/>
      <c r="V179" s="79"/>
      <c r="W179" s="79"/>
      <c r="X179" s="79"/>
      <c r="Y179" s="44"/>
      <c r="Z179" s="183"/>
      <c r="AA179" s="168"/>
      <c r="AB179" s="41"/>
    </row>
    <row r="180" spans="1:28" ht="25.5" hidden="1" customHeight="1" x14ac:dyDescent="0.25">
      <c r="B180" s="54"/>
      <c r="C180" s="2"/>
      <c r="D180" s="798" t="s">
        <v>563</v>
      </c>
      <c r="E180" s="798"/>
      <c r="F180" s="376"/>
      <c r="G180" s="376"/>
      <c r="H180" s="376"/>
      <c r="I180" s="376"/>
      <c r="J180" s="530"/>
      <c r="K180" s="530"/>
      <c r="L180" s="440">
        <f t="shared" si="106"/>
        <v>0</v>
      </c>
      <c r="M180" s="73"/>
      <c r="N180" s="1"/>
      <c r="O180" s="1"/>
      <c r="P180" s="1"/>
      <c r="Q180" s="79"/>
      <c r="R180" s="500"/>
      <c r="S180" s="489">
        <f t="shared" si="84"/>
        <v>0</v>
      </c>
      <c r="T180" s="414"/>
      <c r="U180" s="1"/>
      <c r="V180" s="79"/>
      <c r="W180" s="79"/>
      <c r="X180" s="79"/>
      <c r="Y180" s="44"/>
      <c r="Z180" s="183"/>
      <c r="AA180" s="168"/>
      <c r="AB180" s="41"/>
    </row>
    <row r="181" spans="1:28" s="18" customFormat="1" ht="25.5" hidden="1" customHeight="1" x14ac:dyDescent="0.25">
      <c r="A181" s="128" t="s">
        <v>273</v>
      </c>
      <c r="B181" s="90" t="s">
        <v>685</v>
      </c>
      <c r="C181" s="841" t="s">
        <v>606</v>
      </c>
      <c r="D181" s="842"/>
      <c r="E181" s="842"/>
      <c r="F181" s="383">
        <f t="shared" ref="F181:L181" si="107">F182+F183+F184+F185+F186+F187+F188+F189+F190+F191</f>
        <v>0</v>
      </c>
      <c r="G181" s="383">
        <f t="shared" si="107"/>
        <v>0</v>
      </c>
      <c r="H181" s="383">
        <f t="shared" si="107"/>
        <v>0</v>
      </c>
      <c r="I181" s="383">
        <f t="shared" si="107"/>
        <v>0</v>
      </c>
      <c r="J181" s="537">
        <f t="shared" ref="J181" si="108">J182+J183+J184+J185+J186+J187+J188+J189+J190+J191</f>
        <v>0</v>
      </c>
      <c r="K181" s="537">
        <f t="shared" si="107"/>
        <v>0</v>
      </c>
      <c r="L181" s="447">
        <f t="shared" si="107"/>
        <v>0</v>
      </c>
      <c r="M181" s="92">
        <f t="shared" ref="M181:Y181" si="109">M182+M183+M184+M185+M186+M187+M188+M189+M190+M191</f>
        <v>0</v>
      </c>
      <c r="N181" s="93">
        <f t="shared" si="109"/>
        <v>0</v>
      </c>
      <c r="O181" s="93">
        <f t="shared" si="109"/>
        <v>0</v>
      </c>
      <c r="P181" s="93">
        <f t="shared" si="109"/>
        <v>0</v>
      </c>
      <c r="Q181" s="96">
        <f t="shared" si="109"/>
        <v>0</v>
      </c>
      <c r="R181" s="498">
        <f t="shared" si="109"/>
        <v>0</v>
      </c>
      <c r="S181" s="487">
        <f t="shared" si="84"/>
        <v>0</v>
      </c>
      <c r="T181" s="412">
        <f t="shared" si="109"/>
        <v>0</v>
      </c>
      <c r="U181" s="93">
        <f t="shared" si="109"/>
        <v>0</v>
      </c>
      <c r="V181" s="96">
        <f t="shared" si="109"/>
        <v>0</v>
      </c>
      <c r="W181" s="96">
        <f t="shared" si="109"/>
        <v>0</v>
      </c>
      <c r="X181" s="96">
        <f t="shared" si="109"/>
        <v>0</v>
      </c>
      <c r="Y181" s="97">
        <f t="shared" si="109"/>
        <v>0</v>
      </c>
      <c r="Z181" s="183"/>
      <c r="AA181" s="168"/>
      <c r="AB181" s="41"/>
    </row>
    <row r="182" spans="1:28" ht="15.75" hidden="1" thickBot="1" x14ac:dyDescent="0.3">
      <c r="B182" s="54"/>
      <c r="C182" s="2"/>
      <c r="D182" s="801" t="s">
        <v>815</v>
      </c>
      <c r="E182" s="801"/>
      <c r="F182" s="373"/>
      <c r="G182" s="373"/>
      <c r="H182" s="373"/>
      <c r="I182" s="373"/>
      <c r="J182" s="527"/>
      <c r="K182" s="527"/>
      <c r="L182" s="437">
        <f t="shared" ref="L182:L191" si="110">SUM(M182:Y182)</f>
        <v>0</v>
      </c>
      <c r="M182" s="73"/>
      <c r="N182" s="1"/>
      <c r="O182" s="1"/>
      <c r="P182" s="1"/>
      <c r="Q182" s="79"/>
      <c r="R182" s="500"/>
      <c r="S182" s="489">
        <f t="shared" si="84"/>
        <v>0</v>
      </c>
      <c r="T182" s="414"/>
      <c r="U182" s="1"/>
      <c r="V182" s="79"/>
      <c r="W182" s="79"/>
      <c r="X182" s="79"/>
      <c r="Y182" s="44"/>
      <c r="Z182" s="183"/>
      <c r="AA182" s="168"/>
      <c r="AB182" s="41"/>
    </row>
    <row r="183" spans="1:28" ht="15.75" hidden="1" thickBot="1" x14ac:dyDescent="0.3">
      <c r="B183" s="54"/>
      <c r="C183" s="2"/>
      <c r="D183" s="801" t="s">
        <v>816</v>
      </c>
      <c r="E183" s="801"/>
      <c r="F183" s="373"/>
      <c r="G183" s="373"/>
      <c r="H183" s="373"/>
      <c r="I183" s="373"/>
      <c r="J183" s="527"/>
      <c r="K183" s="527"/>
      <c r="L183" s="437">
        <f t="shared" si="110"/>
        <v>0</v>
      </c>
      <c r="M183" s="73"/>
      <c r="N183" s="1"/>
      <c r="O183" s="1"/>
      <c r="P183" s="1"/>
      <c r="Q183" s="79"/>
      <c r="R183" s="500"/>
      <c r="S183" s="489">
        <f t="shared" si="84"/>
        <v>0</v>
      </c>
      <c r="T183" s="414"/>
      <c r="U183" s="1"/>
      <c r="V183" s="79"/>
      <c r="W183" s="79"/>
      <c r="X183" s="79"/>
      <c r="Y183" s="44"/>
      <c r="Z183" s="183"/>
      <c r="AA183" s="168"/>
      <c r="AB183" s="41"/>
    </row>
    <row r="184" spans="1:28" ht="15.75" hidden="1" thickBot="1" x14ac:dyDescent="0.3">
      <c r="B184" s="54"/>
      <c r="C184" s="2"/>
      <c r="D184" s="801" t="s">
        <v>546</v>
      </c>
      <c r="E184" s="801"/>
      <c r="F184" s="373"/>
      <c r="G184" s="373"/>
      <c r="H184" s="373"/>
      <c r="I184" s="373"/>
      <c r="J184" s="527"/>
      <c r="K184" s="527"/>
      <c r="L184" s="437">
        <f t="shared" si="110"/>
        <v>0</v>
      </c>
      <c r="M184" s="73"/>
      <c r="N184" s="1"/>
      <c r="O184" s="1"/>
      <c r="P184" s="1"/>
      <c r="Q184" s="79"/>
      <c r="R184" s="500"/>
      <c r="S184" s="489">
        <f t="shared" si="84"/>
        <v>0</v>
      </c>
      <c r="T184" s="414"/>
      <c r="U184" s="1"/>
      <c r="V184" s="79"/>
      <c r="W184" s="79"/>
      <c r="X184" s="79"/>
      <c r="Y184" s="44"/>
      <c r="Z184" s="183"/>
      <c r="AA184" s="168"/>
      <c r="AB184" s="41"/>
    </row>
    <row r="185" spans="1:28" ht="25.5" hidden="1" customHeight="1" x14ac:dyDescent="0.25">
      <c r="B185" s="54"/>
      <c r="C185" s="2"/>
      <c r="D185" s="798" t="s">
        <v>549</v>
      </c>
      <c r="E185" s="798"/>
      <c r="F185" s="376"/>
      <c r="G185" s="376"/>
      <c r="H185" s="376"/>
      <c r="I185" s="376"/>
      <c r="J185" s="530"/>
      <c r="K185" s="530"/>
      <c r="L185" s="440">
        <f t="shared" si="110"/>
        <v>0</v>
      </c>
      <c r="M185" s="73"/>
      <c r="N185" s="1"/>
      <c r="O185" s="1"/>
      <c r="P185" s="1"/>
      <c r="Q185" s="79"/>
      <c r="R185" s="500"/>
      <c r="S185" s="489">
        <f t="shared" si="84"/>
        <v>0</v>
      </c>
      <c r="T185" s="414"/>
      <c r="U185" s="1"/>
      <c r="V185" s="79"/>
      <c r="W185" s="79"/>
      <c r="X185" s="79"/>
      <c r="Y185" s="44"/>
      <c r="Z185" s="183"/>
      <c r="AA185" s="168"/>
      <c r="AB185" s="41"/>
    </row>
    <row r="186" spans="1:28" ht="15.75" hidden="1" thickBot="1" x14ac:dyDescent="0.3">
      <c r="B186" s="54"/>
      <c r="C186" s="2"/>
      <c r="D186" s="801" t="s">
        <v>552</v>
      </c>
      <c r="E186" s="801"/>
      <c r="F186" s="373"/>
      <c r="G186" s="373"/>
      <c r="H186" s="373"/>
      <c r="I186" s="373"/>
      <c r="J186" s="527"/>
      <c r="K186" s="527"/>
      <c r="L186" s="437">
        <f t="shared" si="110"/>
        <v>0</v>
      </c>
      <c r="M186" s="73"/>
      <c r="N186" s="1"/>
      <c r="O186" s="1"/>
      <c r="P186" s="1"/>
      <c r="Q186" s="79"/>
      <c r="R186" s="500"/>
      <c r="S186" s="489">
        <f t="shared" si="84"/>
        <v>0</v>
      </c>
      <c r="T186" s="414"/>
      <c r="U186" s="1"/>
      <c r="V186" s="79"/>
      <c r="W186" s="79"/>
      <c r="X186" s="79"/>
      <c r="Y186" s="44"/>
      <c r="Z186" s="183"/>
      <c r="AA186" s="168"/>
      <c r="AB186" s="41"/>
    </row>
    <row r="187" spans="1:28" ht="15.75" hidden="1" thickBot="1" x14ac:dyDescent="0.3">
      <c r="B187" s="54"/>
      <c r="C187" s="2"/>
      <c r="D187" s="801" t="s">
        <v>817</v>
      </c>
      <c r="E187" s="801"/>
      <c r="F187" s="373"/>
      <c r="G187" s="373"/>
      <c r="H187" s="373"/>
      <c r="I187" s="373"/>
      <c r="J187" s="527"/>
      <c r="K187" s="527"/>
      <c r="L187" s="437">
        <f t="shared" si="110"/>
        <v>0</v>
      </c>
      <c r="M187" s="73"/>
      <c r="N187" s="1"/>
      <c r="O187" s="1"/>
      <c r="P187" s="1"/>
      <c r="Q187" s="79"/>
      <c r="R187" s="500"/>
      <c r="S187" s="489">
        <f t="shared" si="84"/>
        <v>0</v>
      </c>
      <c r="T187" s="414"/>
      <c r="U187" s="1"/>
      <c r="V187" s="79"/>
      <c r="W187" s="79"/>
      <c r="X187" s="79"/>
      <c r="Y187" s="44"/>
      <c r="Z187" s="183"/>
      <c r="AA187" s="168"/>
      <c r="AB187" s="41"/>
    </row>
    <row r="188" spans="1:28" ht="25.5" hidden="1" customHeight="1" x14ac:dyDescent="0.25">
      <c r="B188" s="54"/>
      <c r="C188" s="2"/>
      <c r="D188" s="798" t="s">
        <v>556</v>
      </c>
      <c r="E188" s="798"/>
      <c r="F188" s="376"/>
      <c r="G188" s="376"/>
      <c r="H188" s="376"/>
      <c r="I188" s="376"/>
      <c r="J188" s="530"/>
      <c r="K188" s="530"/>
      <c r="L188" s="440">
        <f t="shared" si="110"/>
        <v>0</v>
      </c>
      <c r="M188" s="73"/>
      <c r="N188" s="1"/>
      <c r="O188" s="1"/>
      <c r="P188" s="1"/>
      <c r="Q188" s="79"/>
      <c r="R188" s="500"/>
      <c r="S188" s="489">
        <f t="shared" si="84"/>
        <v>0</v>
      </c>
      <c r="T188" s="414"/>
      <c r="U188" s="1"/>
      <c r="V188" s="79"/>
      <c r="W188" s="79"/>
      <c r="X188" s="79"/>
      <c r="Y188" s="44"/>
      <c r="Z188" s="183"/>
      <c r="AA188" s="168"/>
      <c r="AB188" s="41"/>
    </row>
    <row r="189" spans="1:28" ht="25.5" hidden="1" customHeight="1" x14ac:dyDescent="0.25">
      <c r="B189" s="54"/>
      <c r="C189" s="2"/>
      <c r="D189" s="798" t="s">
        <v>559</v>
      </c>
      <c r="E189" s="798"/>
      <c r="F189" s="376"/>
      <c r="G189" s="376"/>
      <c r="H189" s="376"/>
      <c r="I189" s="376"/>
      <c r="J189" s="530"/>
      <c r="K189" s="530"/>
      <c r="L189" s="440">
        <f t="shared" si="110"/>
        <v>0</v>
      </c>
      <c r="M189" s="73"/>
      <c r="N189" s="1"/>
      <c r="O189" s="1"/>
      <c r="P189" s="1"/>
      <c r="Q189" s="79"/>
      <c r="R189" s="500"/>
      <c r="S189" s="489">
        <f t="shared" si="84"/>
        <v>0</v>
      </c>
      <c r="T189" s="414"/>
      <c r="U189" s="1"/>
      <c r="V189" s="79"/>
      <c r="W189" s="79"/>
      <c r="X189" s="79"/>
      <c r="Y189" s="44"/>
      <c r="Z189" s="183"/>
      <c r="AA189" s="168"/>
      <c r="AB189" s="41"/>
    </row>
    <row r="190" spans="1:28" ht="25.5" hidden="1" customHeight="1" x14ac:dyDescent="0.25">
      <c r="B190" s="54"/>
      <c r="C190" s="2"/>
      <c r="D190" s="798" t="s">
        <v>561</v>
      </c>
      <c r="E190" s="798"/>
      <c r="F190" s="376"/>
      <c r="G190" s="376"/>
      <c r="H190" s="376"/>
      <c r="I190" s="376"/>
      <c r="J190" s="530"/>
      <c r="K190" s="530"/>
      <c r="L190" s="440">
        <f t="shared" si="110"/>
        <v>0</v>
      </c>
      <c r="M190" s="73"/>
      <c r="N190" s="1"/>
      <c r="O190" s="1"/>
      <c r="P190" s="1"/>
      <c r="Q190" s="79"/>
      <c r="R190" s="500"/>
      <c r="S190" s="489">
        <f t="shared" si="84"/>
        <v>0</v>
      </c>
      <c r="T190" s="414"/>
      <c r="U190" s="1"/>
      <c r="V190" s="79"/>
      <c r="W190" s="79"/>
      <c r="X190" s="79"/>
      <c r="Y190" s="44"/>
      <c r="Z190" s="183"/>
      <c r="AA190" s="168"/>
      <c r="AB190" s="41"/>
    </row>
    <row r="191" spans="1:28" ht="25.5" hidden="1" customHeight="1" x14ac:dyDescent="0.25">
      <c r="B191" s="54"/>
      <c r="C191" s="2"/>
      <c r="D191" s="798" t="s">
        <v>564</v>
      </c>
      <c r="E191" s="798"/>
      <c r="F191" s="376"/>
      <c r="G191" s="376"/>
      <c r="H191" s="376"/>
      <c r="I191" s="376"/>
      <c r="J191" s="530"/>
      <c r="K191" s="530"/>
      <c r="L191" s="440">
        <f t="shared" si="110"/>
        <v>0</v>
      </c>
      <c r="M191" s="73"/>
      <c r="N191" s="1"/>
      <c r="O191" s="1"/>
      <c r="P191" s="1"/>
      <c r="Q191" s="79"/>
      <c r="R191" s="500"/>
      <c r="S191" s="489">
        <f t="shared" si="84"/>
        <v>0</v>
      </c>
      <c r="T191" s="414"/>
      <c r="U191" s="1"/>
      <c r="V191" s="79"/>
      <c r="W191" s="79"/>
      <c r="X191" s="79"/>
      <c r="Y191" s="44"/>
      <c r="Z191" s="183"/>
      <c r="AA191" s="168"/>
      <c r="AB191" s="41"/>
    </row>
    <row r="192" spans="1:28" s="18" customFormat="1" ht="15.75" hidden="1" thickBot="1" x14ac:dyDescent="0.3">
      <c r="A192" s="125" t="s">
        <v>274</v>
      </c>
      <c r="B192" s="90" t="s">
        <v>686</v>
      </c>
      <c r="C192" s="803" t="s">
        <v>275</v>
      </c>
      <c r="D192" s="804"/>
      <c r="E192" s="804"/>
      <c r="F192" s="366">
        <f t="shared" ref="F192:L192" si="111">F193+F194+F195+F196+F197+F198+F199+F200+F201+F202</f>
        <v>0</v>
      </c>
      <c r="G192" s="366">
        <f t="shared" si="111"/>
        <v>0</v>
      </c>
      <c r="H192" s="366">
        <f t="shared" si="111"/>
        <v>0</v>
      </c>
      <c r="I192" s="366">
        <f t="shared" si="111"/>
        <v>0</v>
      </c>
      <c r="J192" s="520">
        <f t="shared" ref="J192" si="112">J193+J194+J195+J196+J197+J198+J199+J200+J201+J202</f>
        <v>0</v>
      </c>
      <c r="K192" s="520">
        <f t="shared" si="111"/>
        <v>0</v>
      </c>
      <c r="L192" s="428">
        <f t="shared" si="111"/>
        <v>0</v>
      </c>
      <c r="M192" s="92">
        <f t="shared" ref="M192:Y192" si="113">M193+M194+M195+M196+M197+M198+M199+M200+M201+M202</f>
        <v>0</v>
      </c>
      <c r="N192" s="93">
        <f t="shared" si="113"/>
        <v>0</v>
      </c>
      <c r="O192" s="93">
        <f t="shared" si="113"/>
        <v>0</v>
      </c>
      <c r="P192" s="93">
        <f t="shared" si="113"/>
        <v>0</v>
      </c>
      <c r="Q192" s="96">
        <f t="shared" si="113"/>
        <v>0</v>
      </c>
      <c r="R192" s="498">
        <f t="shared" si="113"/>
        <v>0</v>
      </c>
      <c r="S192" s="487">
        <f t="shared" si="84"/>
        <v>0</v>
      </c>
      <c r="T192" s="412">
        <f t="shared" si="113"/>
        <v>0</v>
      </c>
      <c r="U192" s="93">
        <f t="shared" si="113"/>
        <v>0</v>
      </c>
      <c r="V192" s="96">
        <f t="shared" si="113"/>
        <v>0</v>
      </c>
      <c r="W192" s="96">
        <f t="shared" si="113"/>
        <v>0</v>
      </c>
      <c r="X192" s="96">
        <f t="shared" si="113"/>
        <v>0</v>
      </c>
      <c r="Y192" s="97">
        <f t="shared" si="113"/>
        <v>0</v>
      </c>
      <c r="Z192" s="183"/>
      <c r="AA192" s="168"/>
      <c r="AB192" s="41"/>
    </row>
    <row r="193" spans="1:28" ht="15.75" hidden="1" thickBot="1" x14ac:dyDescent="0.3">
      <c r="B193" s="54"/>
      <c r="C193" s="2"/>
      <c r="D193" s="801" t="s">
        <v>371</v>
      </c>
      <c r="E193" s="801"/>
      <c r="F193" s="373"/>
      <c r="G193" s="373"/>
      <c r="H193" s="373"/>
      <c r="I193" s="373"/>
      <c r="J193" s="527"/>
      <c r="K193" s="527"/>
      <c r="L193" s="437">
        <f t="shared" ref="L193:L202" si="114">SUM(M193:Y193)</f>
        <v>0</v>
      </c>
      <c r="M193" s="73"/>
      <c r="N193" s="1"/>
      <c r="O193" s="1"/>
      <c r="P193" s="1"/>
      <c r="Q193" s="79"/>
      <c r="R193" s="500"/>
      <c r="S193" s="489">
        <f t="shared" si="84"/>
        <v>0</v>
      </c>
      <c r="T193" s="414"/>
      <c r="U193" s="1"/>
      <c r="V193" s="79"/>
      <c r="W193" s="79"/>
      <c r="X193" s="79"/>
      <c r="Y193" s="44"/>
      <c r="Z193" s="183"/>
      <c r="AA193" s="168"/>
      <c r="AB193" s="41"/>
    </row>
    <row r="194" spans="1:28" ht="15.75" hidden="1" thickBot="1" x14ac:dyDescent="0.3">
      <c r="B194" s="54"/>
      <c r="C194" s="2"/>
      <c r="D194" s="801" t="s">
        <v>544</v>
      </c>
      <c r="E194" s="801"/>
      <c r="F194" s="373"/>
      <c r="G194" s="373"/>
      <c r="H194" s="373"/>
      <c r="I194" s="373"/>
      <c r="J194" s="527"/>
      <c r="K194" s="527"/>
      <c r="L194" s="437">
        <f t="shared" si="114"/>
        <v>0</v>
      </c>
      <c r="M194" s="73"/>
      <c r="N194" s="1"/>
      <c r="O194" s="1"/>
      <c r="P194" s="1"/>
      <c r="Q194" s="79"/>
      <c r="R194" s="500"/>
      <c r="S194" s="489">
        <f t="shared" si="84"/>
        <v>0</v>
      </c>
      <c r="T194" s="414"/>
      <c r="U194" s="1"/>
      <c r="V194" s="79"/>
      <c r="W194" s="79"/>
      <c r="X194" s="79"/>
      <c r="Y194" s="44"/>
      <c r="Z194" s="183"/>
      <c r="AA194" s="168"/>
      <c r="AB194" s="41"/>
    </row>
    <row r="195" spans="1:28" ht="15.75" hidden="1" thickBot="1" x14ac:dyDescent="0.3">
      <c r="B195" s="54"/>
      <c r="C195" s="2"/>
      <c r="D195" s="801" t="s">
        <v>547</v>
      </c>
      <c r="E195" s="801"/>
      <c r="F195" s="373"/>
      <c r="G195" s="373"/>
      <c r="H195" s="373"/>
      <c r="I195" s="373"/>
      <c r="J195" s="527"/>
      <c r="K195" s="527"/>
      <c r="L195" s="437">
        <f t="shared" si="114"/>
        <v>0</v>
      </c>
      <c r="M195" s="73"/>
      <c r="N195" s="1"/>
      <c r="O195" s="1"/>
      <c r="P195" s="1"/>
      <c r="Q195" s="79"/>
      <c r="R195" s="500"/>
      <c r="S195" s="489">
        <f t="shared" ref="S195:S258" si="115">SUM(M195:R195)</f>
        <v>0</v>
      </c>
      <c r="T195" s="414"/>
      <c r="U195" s="1"/>
      <c r="V195" s="79"/>
      <c r="W195" s="79"/>
      <c r="X195" s="79"/>
      <c r="Y195" s="44"/>
      <c r="Z195" s="183"/>
      <c r="AA195" s="168"/>
      <c r="AB195" s="41"/>
    </row>
    <row r="196" spans="1:28" ht="15.75" hidden="1" thickBot="1" x14ac:dyDescent="0.3">
      <c r="B196" s="54"/>
      <c r="C196" s="2"/>
      <c r="D196" s="798" t="s">
        <v>818</v>
      </c>
      <c r="E196" s="798"/>
      <c r="F196" s="376"/>
      <c r="G196" s="376"/>
      <c r="H196" s="376"/>
      <c r="I196" s="376"/>
      <c r="J196" s="530"/>
      <c r="K196" s="530"/>
      <c r="L196" s="440">
        <f t="shared" si="114"/>
        <v>0</v>
      </c>
      <c r="M196" s="73"/>
      <c r="N196" s="1"/>
      <c r="O196" s="1"/>
      <c r="P196" s="1"/>
      <c r="Q196" s="79"/>
      <c r="R196" s="500"/>
      <c r="S196" s="489">
        <f t="shared" si="115"/>
        <v>0</v>
      </c>
      <c r="T196" s="414"/>
      <c r="U196" s="1"/>
      <c r="V196" s="79"/>
      <c r="W196" s="79"/>
      <c r="X196" s="79"/>
      <c r="Y196" s="44"/>
      <c r="Z196" s="183"/>
      <c r="AA196" s="168"/>
      <c r="AB196" s="41"/>
    </row>
    <row r="197" spans="1:28" ht="15.75" hidden="1" thickBot="1" x14ac:dyDescent="0.3">
      <c r="B197" s="54"/>
      <c r="C197" s="2"/>
      <c r="D197" s="801" t="s">
        <v>554</v>
      </c>
      <c r="E197" s="801"/>
      <c r="F197" s="373"/>
      <c r="G197" s="373"/>
      <c r="H197" s="373"/>
      <c r="I197" s="373"/>
      <c r="J197" s="527"/>
      <c r="K197" s="527"/>
      <c r="L197" s="437">
        <f t="shared" si="114"/>
        <v>0</v>
      </c>
      <c r="M197" s="73"/>
      <c r="N197" s="1"/>
      <c r="O197" s="1"/>
      <c r="P197" s="1"/>
      <c r="Q197" s="79"/>
      <c r="R197" s="500"/>
      <c r="S197" s="489">
        <f t="shared" si="115"/>
        <v>0</v>
      </c>
      <c r="T197" s="414"/>
      <c r="U197" s="1"/>
      <c r="V197" s="79"/>
      <c r="W197" s="79"/>
      <c r="X197" s="79"/>
      <c r="Y197" s="44"/>
      <c r="Z197" s="183"/>
      <c r="AA197" s="168"/>
      <c r="AB197" s="41"/>
    </row>
    <row r="198" spans="1:28" ht="15.75" hidden="1" thickBot="1" x14ac:dyDescent="0.3">
      <c r="B198" s="54"/>
      <c r="C198" s="2"/>
      <c r="D198" s="801" t="s">
        <v>553</v>
      </c>
      <c r="E198" s="801"/>
      <c r="F198" s="373"/>
      <c r="G198" s="373"/>
      <c r="H198" s="373"/>
      <c r="I198" s="373"/>
      <c r="J198" s="527"/>
      <c r="K198" s="527"/>
      <c r="L198" s="437">
        <f t="shared" si="114"/>
        <v>0</v>
      </c>
      <c r="M198" s="73"/>
      <c r="N198" s="1"/>
      <c r="O198" s="1"/>
      <c r="P198" s="1"/>
      <c r="Q198" s="79"/>
      <c r="R198" s="500"/>
      <c r="S198" s="489">
        <f t="shared" si="115"/>
        <v>0</v>
      </c>
      <c r="T198" s="414"/>
      <c r="U198" s="1"/>
      <c r="V198" s="79"/>
      <c r="W198" s="79"/>
      <c r="X198" s="79"/>
      <c r="Y198" s="44"/>
      <c r="Z198" s="183"/>
      <c r="AA198" s="168"/>
      <c r="AB198" s="41"/>
    </row>
    <row r="199" spans="1:28" ht="25.5" hidden="1" customHeight="1" x14ac:dyDescent="0.25">
      <c r="B199" s="54"/>
      <c r="C199" s="2"/>
      <c r="D199" s="798" t="s">
        <v>557</v>
      </c>
      <c r="E199" s="798"/>
      <c r="F199" s="376"/>
      <c r="G199" s="376"/>
      <c r="H199" s="376"/>
      <c r="I199" s="376"/>
      <c r="J199" s="530"/>
      <c r="K199" s="530"/>
      <c r="L199" s="440">
        <f t="shared" si="114"/>
        <v>0</v>
      </c>
      <c r="M199" s="73"/>
      <c r="N199" s="1"/>
      <c r="O199" s="1"/>
      <c r="P199" s="1"/>
      <c r="Q199" s="79"/>
      <c r="R199" s="500"/>
      <c r="S199" s="489">
        <f t="shared" si="115"/>
        <v>0</v>
      </c>
      <c r="T199" s="414"/>
      <c r="U199" s="1"/>
      <c r="V199" s="79"/>
      <c r="W199" s="79"/>
      <c r="X199" s="79"/>
      <c r="Y199" s="44"/>
      <c r="Z199" s="183"/>
      <c r="AA199" s="168"/>
      <c r="AB199" s="41"/>
    </row>
    <row r="200" spans="1:28" ht="15.75" hidden="1" thickBot="1" x14ac:dyDescent="0.3">
      <c r="B200" s="54"/>
      <c r="C200" s="2"/>
      <c r="D200" s="801" t="s">
        <v>819</v>
      </c>
      <c r="E200" s="801"/>
      <c r="F200" s="373"/>
      <c r="G200" s="373"/>
      <c r="H200" s="373"/>
      <c r="I200" s="373"/>
      <c r="J200" s="527"/>
      <c r="K200" s="527"/>
      <c r="L200" s="437">
        <f t="shared" si="114"/>
        <v>0</v>
      </c>
      <c r="M200" s="73"/>
      <c r="N200" s="1"/>
      <c r="O200" s="1"/>
      <c r="P200" s="1"/>
      <c r="Q200" s="79"/>
      <c r="R200" s="500"/>
      <c r="S200" s="489">
        <f t="shared" si="115"/>
        <v>0</v>
      </c>
      <c r="T200" s="414"/>
      <c r="U200" s="1"/>
      <c r="V200" s="79"/>
      <c r="W200" s="79"/>
      <c r="X200" s="79"/>
      <c r="Y200" s="44"/>
      <c r="Z200" s="183"/>
      <c r="AA200" s="168"/>
      <c r="AB200" s="41"/>
    </row>
    <row r="201" spans="1:28" ht="25.5" hidden="1" customHeight="1" x14ac:dyDescent="0.25">
      <c r="B201" s="54"/>
      <c r="C201" s="2"/>
      <c r="D201" s="798" t="s">
        <v>562</v>
      </c>
      <c r="E201" s="798"/>
      <c r="F201" s="376"/>
      <c r="G201" s="376"/>
      <c r="H201" s="376"/>
      <c r="I201" s="376"/>
      <c r="J201" s="530"/>
      <c r="K201" s="530"/>
      <c r="L201" s="440">
        <f t="shared" si="114"/>
        <v>0</v>
      </c>
      <c r="M201" s="73"/>
      <c r="N201" s="1"/>
      <c r="O201" s="1"/>
      <c r="P201" s="1"/>
      <c r="Q201" s="79"/>
      <c r="R201" s="500"/>
      <c r="S201" s="489">
        <f t="shared" si="115"/>
        <v>0</v>
      </c>
      <c r="T201" s="414"/>
      <c r="U201" s="1"/>
      <c r="V201" s="79"/>
      <c r="W201" s="79"/>
      <c r="X201" s="79"/>
      <c r="Y201" s="44"/>
      <c r="Z201" s="183"/>
      <c r="AA201" s="168"/>
      <c r="AB201" s="41"/>
    </row>
    <row r="202" spans="1:28" ht="25.5" hidden="1" customHeight="1" x14ac:dyDescent="0.25">
      <c r="B202" s="54"/>
      <c r="C202" s="2"/>
      <c r="D202" s="798" t="s">
        <v>565</v>
      </c>
      <c r="E202" s="798"/>
      <c r="F202" s="376"/>
      <c r="G202" s="376"/>
      <c r="H202" s="376"/>
      <c r="I202" s="376"/>
      <c r="J202" s="530"/>
      <c r="K202" s="530"/>
      <c r="L202" s="440">
        <f t="shared" si="114"/>
        <v>0</v>
      </c>
      <c r="M202" s="73"/>
      <c r="N202" s="1"/>
      <c r="O202" s="1"/>
      <c r="P202" s="1"/>
      <c r="Q202" s="79"/>
      <c r="R202" s="500"/>
      <c r="S202" s="489">
        <f t="shared" si="115"/>
        <v>0</v>
      </c>
      <c r="T202" s="414"/>
      <c r="U202" s="1"/>
      <c r="V202" s="79"/>
      <c r="W202" s="79"/>
      <c r="X202" s="79"/>
      <c r="Y202" s="44"/>
      <c r="Z202" s="183"/>
      <c r="AA202" s="168"/>
      <c r="AB202" s="41"/>
    </row>
    <row r="203" spans="1:28" s="18" customFormat="1" ht="25.5" hidden="1" customHeight="1" x14ac:dyDescent="0.25">
      <c r="A203" s="125" t="s">
        <v>276</v>
      </c>
      <c r="B203" s="90" t="s">
        <v>687</v>
      </c>
      <c r="C203" s="841" t="s">
        <v>607</v>
      </c>
      <c r="D203" s="842"/>
      <c r="E203" s="842"/>
      <c r="F203" s="383">
        <f t="shared" ref="F203:L203" si="116">F204+F205</f>
        <v>0</v>
      </c>
      <c r="G203" s="383">
        <f t="shared" si="116"/>
        <v>0</v>
      </c>
      <c r="H203" s="383">
        <f t="shared" si="116"/>
        <v>0</v>
      </c>
      <c r="I203" s="383">
        <f t="shared" si="116"/>
        <v>0</v>
      </c>
      <c r="J203" s="537">
        <f t="shared" ref="J203" si="117">J204+J205</f>
        <v>0</v>
      </c>
      <c r="K203" s="537">
        <f t="shared" si="116"/>
        <v>0</v>
      </c>
      <c r="L203" s="447">
        <f t="shared" si="116"/>
        <v>0</v>
      </c>
      <c r="M203" s="92">
        <f t="shared" ref="M203:Y203" si="118">M204+M205</f>
        <v>0</v>
      </c>
      <c r="N203" s="93">
        <f t="shared" si="118"/>
        <v>0</v>
      </c>
      <c r="O203" s="93">
        <f t="shared" si="118"/>
        <v>0</v>
      </c>
      <c r="P203" s="93">
        <f t="shared" si="118"/>
        <v>0</v>
      </c>
      <c r="Q203" s="96">
        <f t="shared" si="118"/>
        <v>0</v>
      </c>
      <c r="R203" s="498">
        <f t="shared" si="118"/>
        <v>0</v>
      </c>
      <c r="S203" s="487">
        <f t="shared" si="115"/>
        <v>0</v>
      </c>
      <c r="T203" s="412">
        <f t="shared" si="118"/>
        <v>0</v>
      </c>
      <c r="U203" s="93">
        <f t="shared" si="118"/>
        <v>0</v>
      </c>
      <c r="V203" s="96">
        <f t="shared" si="118"/>
        <v>0</v>
      </c>
      <c r="W203" s="96">
        <f t="shared" si="118"/>
        <v>0</v>
      </c>
      <c r="X203" s="96">
        <f t="shared" si="118"/>
        <v>0</v>
      </c>
      <c r="Y203" s="97">
        <f t="shared" si="118"/>
        <v>0</v>
      </c>
      <c r="Z203" s="183"/>
      <c r="AA203" s="168"/>
      <c r="AB203" s="41"/>
    </row>
    <row r="204" spans="1:28" ht="25.5" hidden="1" customHeight="1" x14ac:dyDescent="0.25">
      <c r="B204" s="54"/>
      <c r="C204" s="2"/>
      <c r="D204" s="798" t="s">
        <v>568</v>
      </c>
      <c r="E204" s="798"/>
      <c r="F204" s="376"/>
      <c r="G204" s="376"/>
      <c r="H204" s="376"/>
      <c r="I204" s="376"/>
      <c r="J204" s="530"/>
      <c r="K204" s="530"/>
      <c r="L204" s="440">
        <f>SUM(M204:Y204)</f>
        <v>0</v>
      </c>
      <c r="M204" s="73"/>
      <c r="N204" s="1"/>
      <c r="O204" s="1"/>
      <c r="P204" s="1"/>
      <c r="Q204" s="79"/>
      <c r="R204" s="500"/>
      <c r="S204" s="489">
        <f t="shared" si="115"/>
        <v>0</v>
      </c>
      <c r="T204" s="414"/>
      <c r="U204" s="1"/>
      <c r="V204" s="79"/>
      <c r="W204" s="79"/>
      <c r="X204" s="79"/>
      <c r="Y204" s="44"/>
      <c r="Z204" s="183"/>
      <c r="AA204" s="168"/>
      <c r="AB204" s="41"/>
    </row>
    <row r="205" spans="1:28" ht="25.5" hidden="1" customHeight="1" x14ac:dyDescent="0.25">
      <c r="B205" s="54"/>
      <c r="C205" s="2"/>
      <c r="D205" s="798" t="s">
        <v>569</v>
      </c>
      <c r="E205" s="798"/>
      <c r="F205" s="376"/>
      <c r="G205" s="376"/>
      <c r="H205" s="376"/>
      <c r="I205" s="376"/>
      <c r="J205" s="530"/>
      <c r="K205" s="530"/>
      <c r="L205" s="440">
        <f>SUM(M205:Y205)</f>
        <v>0</v>
      </c>
      <c r="M205" s="73"/>
      <c r="N205" s="1"/>
      <c r="O205" s="1"/>
      <c r="P205" s="1"/>
      <c r="Q205" s="79"/>
      <c r="R205" s="500"/>
      <c r="S205" s="489">
        <f t="shared" si="115"/>
        <v>0</v>
      </c>
      <c r="T205" s="414"/>
      <c r="U205" s="1"/>
      <c r="V205" s="79"/>
      <c r="W205" s="79"/>
      <c r="X205" s="79"/>
      <c r="Y205" s="44"/>
      <c r="Z205" s="183"/>
      <c r="AA205" s="168"/>
      <c r="AB205" s="41"/>
    </row>
    <row r="206" spans="1:28" s="18" customFormat="1" ht="15" hidden="1" customHeight="1" x14ac:dyDescent="0.25">
      <c r="A206" s="125" t="s">
        <v>277</v>
      </c>
      <c r="B206" s="90" t="s">
        <v>688</v>
      </c>
      <c r="C206" s="841" t="s">
        <v>820</v>
      </c>
      <c r="D206" s="842"/>
      <c r="E206" s="842"/>
      <c r="F206" s="383">
        <f t="shared" ref="F206:L206" si="119">F207+F208+F209+F210+F211+F212+F213+F214+F215+F216+F217</f>
        <v>0</v>
      </c>
      <c r="G206" s="383">
        <f t="shared" si="119"/>
        <v>0</v>
      </c>
      <c r="H206" s="383">
        <f t="shared" si="119"/>
        <v>0</v>
      </c>
      <c r="I206" s="383">
        <f t="shared" si="119"/>
        <v>0</v>
      </c>
      <c r="J206" s="537">
        <f t="shared" ref="J206" si="120">J207+J208+J209+J210+J211+J212+J213+J214+J215+J216+J217</f>
        <v>0</v>
      </c>
      <c r="K206" s="537">
        <f t="shared" si="119"/>
        <v>0</v>
      </c>
      <c r="L206" s="447">
        <f t="shared" si="119"/>
        <v>0</v>
      </c>
      <c r="M206" s="92">
        <f t="shared" ref="M206:Y206" si="121">M207+M208+M209+M210+M211+M212+M213+M214+M215+M216+M217</f>
        <v>0</v>
      </c>
      <c r="N206" s="93">
        <f t="shared" si="121"/>
        <v>0</v>
      </c>
      <c r="O206" s="93">
        <f t="shared" si="121"/>
        <v>0</v>
      </c>
      <c r="P206" s="93">
        <f t="shared" si="121"/>
        <v>0</v>
      </c>
      <c r="Q206" s="96">
        <f t="shared" si="121"/>
        <v>0</v>
      </c>
      <c r="R206" s="498">
        <f t="shared" si="121"/>
        <v>0</v>
      </c>
      <c r="S206" s="487">
        <f t="shared" si="115"/>
        <v>0</v>
      </c>
      <c r="T206" s="412">
        <f t="shared" si="121"/>
        <v>0</v>
      </c>
      <c r="U206" s="93">
        <f t="shared" si="121"/>
        <v>0</v>
      </c>
      <c r="V206" s="96">
        <f t="shared" si="121"/>
        <v>0</v>
      </c>
      <c r="W206" s="96">
        <f t="shared" si="121"/>
        <v>0</v>
      </c>
      <c r="X206" s="96">
        <f t="shared" si="121"/>
        <v>0</v>
      </c>
      <c r="Y206" s="97">
        <f t="shared" si="121"/>
        <v>0</v>
      </c>
      <c r="Z206" s="183"/>
      <c r="AA206" s="168"/>
      <c r="AB206" s="41"/>
    </row>
    <row r="207" spans="1:28" ht="15.75" hidden="1" thickBot="1" x14ac:dyDescent="0.3">
      <c r="B207" s="54"/>
      <c r="C207" s="2"/>
      <c r="D207" s="801" t="s">
        <v>372</v>
      </c>
      <c r="E207" s="801"/>
      <c r="F207" s="373"/>
      <c r="G207" s="373"/>
      <c r="H207" s="373"/>
      <c r="I207" s="373"/>
      <c r="J207" s="527"/>
      <c r="K207" s="527"/>
      <c r="L207" s="437">
        <f t="shared" ref="L207:L219" si="122">SUM(M207:Y207)</f>
        <v>0</v>
      </c>
      <c r="M207" s="73"/>
      <c r="N207" s="1"/>
      <c r="O207" s="1"/>
      <c r="P207" s="1"/>
      <c r="Q207" s="79"/>
      <c r="R207" s="500"/>
      <c r="S207" s="489">
        <f t="shared" si="115"/>
        <v>0</v>
      </c>
      <c r="T207" s="414"/>
      <c r="U207" s="1"/>
      <c r="V207" s="79"/>
      <c r="W207" s="79"/>
      <c r="X207" s="79"/>
      <c r="Y207" s="44"/>
      <c r="Z207" s="183"/>
      <c r="AA207" s="168"/>
      <c r="AB207" s="41"/>
    </row>
    <row r="208" spans="1:28" ht="15.75" hidden="1" thickBot="1" x14ac:dyDescent="0.3">
      <c r="B208" s="54"/>
      <c r="C208" s="2"/>
      <c r="D208" s="801" t="s">
        <v>821</v>
      </c>
      <c r="E208" s="801"/>
      <c r="F208" s="373"/>
      <c r="G208" s="373"/>
      <c r="H208" s="373"/>
      <c r="I208" s="373"/>
      <c r="J208" s="527"/>
      <c r="K208" s="527"/>
      <c r="L208" s="437">
        <f t="shared" si="122"/>
        <v>0</v>
      </c>
      <c r="M208" s="73"/>
      <c r="N208" s="1"/>
      <c r="O208" s="1"/>
      <c r="P208" s="1"/>
      <c r="Q208" s="79"/>
      <c r="R208" s="500"/>
      <c r="S208" s="489">
        <f t="shared" si="115"/>
        <v>0</v>
      </c>
      <c r="T208" s="414"/>
      <c r="U208" s="1"/>
      <c r="V208" s="79"/>
      <c r="W208" s="79"/>
      <c r="X208" s="79"/>
      <c r="Y208" s="44"/>
      <c r="Z208" s="183"/>
      <c r="AA208" s="168"/>
      <c r="AB208" s="41"/>
    </row>
    <row r="209" spans="1:28" ht="15.75" hidden="1" thickBot="1" x14ac:dyDescent="0.3">
      <c r="B209" s="54"/>
      <c r="C209" s="2"/>
      <c r="D209" s="801" t="s">
        <v>375</v>
      </c>
      <c r="E209" s="801"/>
      <c r="F209" s="373"/>
      <c r="G209" s="373"/>
      <c r="H209" s="373"/>
      <c r="I209" s="373"/>
      <c r="J209" s="527"/>
      <c r="K209" s="527"/>
      <c r="L209" s="437">
        <f t="shared" si="122"/>
        <v>0</v>
      </c>
      <c r="M209" s="73"/>
      <c r="N209" s="1"/>
      <c r="O209" s="1"/>
      <c r="P209" s="1"/>
      <c r="Q209" s="79"/>
      <c r="R209" s="500"/>
      <c r="S209" s="489">
        <f t="shared" si="115"/>
        <v>0</v>
      </c>
      <c r="T209" s="414"/>
      <c r="U209" s="1"/>
      <c r="V209" s="79"/>
      <c r="W209" s="79"/>
      <c r="X209" s="79"/>
      <c r="Y209" s="44"/>
      <c r="Z209" s="183"/>
      <c r="AA209" s="168"/>
      <c r="AB209" s="41"/>
    </row>
    <row r="210" spans="1:28" ht="15.75" hidden="1" thickBot="1" x14ac:dyDescent="0.3">
      <c r="B210" s="54"/>
      <c r="C210" s="2"/>
      <c r="D210" s="801" t="s">
        <v>373</v>
      </c>
      <c r="E210" s="801"/>
      <c r="F210" s="373"/>
      <c r="G210" s="373"/>
      <c r="H210" s="373"/>
      <c r="I210" s="373"/>
      <c r="J210" s="527"/>
      <c r="K210" s="527"/>
      <c r="L210" s="437">
        <f t="shared" si="122"/>
        <v>0</v>
      </c>
      <c r="M210" s="73"/>
      <c r="N210" s="1"/>
      <c r="O210" s="1"/>
      <c r="P210" s="1"/>
      <c r="Q210" s="79"/>
      <c r="R210" s="500"/>
      <c r="S210" s="489">
        <f t="shared" si="115"/>
        <v>0</v>
      </c>
      <c r="T210" s="414"/>
      <c r="U210" s="1"/>
      <c r="V210" s="79"/>
      <c r="W210" s="79"/>
      <c r="X210" s="79"/>
      <c r="Y210" s="44"/>
      <c r="Z210" s="183"/>
      <c r="AA210" s="168"/>
      <c r="AB210" s="41"/>
    </row>
    <row r="211" spans="1:28" ht="15.75" hidden="1" thickBot="1" x14ac:dyDescent="0.3">
      <c r="B211" s="54"/>
      <c r="C211" s="2"/>
      <c r="D211" s="801" t="s">
        <v>822</v>
      </c>
      <c r="E211" s="801"/>
      <c r="F211" s="373"/>
      <c r="G211" s="373"/>
      <c r="H211" s="373"/>
      <c r="I211" s="373"/>
      <c r="J211" s="527"/>
      <c r="K211" s="527"/>
      <c r="L211" s="437">
        <f t="shared" si="122"/>
        <v>0</v>
      </c>
      <c r="M211" s="73"/>
      <c r="N211" s="1"/>
      <c r="O211" s="1"/>
      <c r="P211" s="1"/>
      <c r="Q211" s="79"/>
      <c r="R211" s="500"/>
      <c r="S211" s="489">
        <f t="shared" si="115"/>
        <v>0</v>
      </c>
      <c r="T211" s="414"/>
      <c r="U211" s="1"/>
      <c r="V211" s="79"/>
      <c r="W211" s="79"/>
      <c r="X211" s="79"/>
      <c r="Y211" s="44"/>
      <c r="Z211" s="183"/>
      <c r="AA211" s="168"/>
      <c r="AB211" s="41"/>
    </row>
    <row r="212" spans="1:28" ht="25.5" hidden="1" customHeight="1" x14ac:dyDescent="0.25">
      <c r="B212" s="54"/>
      <c r="C212" s="2"/>
      <c r="D212" s="798" t="s">
        <v>537</v>
      </c>
      <c r="E212" s="798"/>
      <c r="F212" s="376"/>
      <c r="G212" s="376"/>
      <c r="H212" s="376"/>
      <c r="I212" s="376"/>
      <c r="J212" s="530"/>
      <c r="K212" s="530"/>
      <c r="L212" s="440">
        <f t="shared" si="122"/>
        <v>0</v>
      </c>
      <c r="M212" s="73"/>
      <c r="N212" s="1"/>
      <c r="O212" s="1"/>
      <c r="P212" s="1"/>
      <c r="Q212" s="79"/>
      <c r="R212" s="500"/>
      <c r="S212" s="489">
        <f t="shared" si="115"/>
        <v>0</v>
      </c>
      <c r="T212" s="414"/>
      <c r="U212" s="1"/>
      <c r="V212" s="79"/>
      <c r="W212" s="79"/>
      <c r="X212" s="79"/>
      <c r="Y212" s="44"/>
      <c r="Z212" s="183"/>
      <c r="AA212" s="168"/>
      <c r="AB212" s="41"/>
    </row>
    <row r="213" spans="1:28" ht="25.5" hidden="1" customHeight="1" x14ac:dyDescent="0.25">
      <c r="B213" s="54"/>
      <c r="C213" s="2"/>
      <c r="D213" s="798" t="s">
        <v>540</v>
      </c>
      <c r="E213" s="798"/>
      <c r="F213" s="376"/>
      <c r="G213" s="376"/>
      <c r="H213" s="376"/>
      <c r="I213" s="376"/>
      <c r="J213" s="530"/>
      <c r="K213" s="530"/>
      <c r="L213" s="440">
        <f t="shared" si="122"/>
        <v>0</v>
      </c>
      <c r="M213" s="73"/>
      <c r="N213" s="1"/>
      <c r="O213" s="1"/>
      <c r="P213" s="1"/>
      <c r="Q213" s="79"/>
      <c r="R213" s="500"/>
      <c r="S213" s="489">
        <f t="shared" si="115"/>
        <v>0</v>
      </c>
      <c r="T213" s="414"/>
      <c r="U213" s="1"/>
      <c r="V213" s="79"/>
      <c r="W213" s="79"/>
      <c r="X213" s="79"/>
      <c r="Y213" s="44"/>
      <c r="Z213" s="183"/>
      <c r="AA213" s="168"/>
      <c r="AB213" s="41"/>
    </row>
    <row r="214" spans="1:28" ht="15.75" hidden="1" thickBot="1" x14ac:dyDescent="0.3">
      <c r="B214" s="54"/>
      <c r="C214" s="2"/>
      <c r="D214" s="801" t="s">
        <v>823</v>
      </c>
      <c r="E214" s="801"/>
      <c r="F214" s="373"/>
      <c r="G214" s="373"/>
      <c r="H214" s="373"/>
      <c r="I214" s="373"/>
      <c r="J214" s="527"/>
      <c r="K214" s="527"/>
      <c r="L214" s="437">
        <f t="shared" si="122"/>
        <v>0</v>
      </c>
      <c r="M214" s="73"/>
      <c r="N214" s="1"/>
      <c r="O214" s="1"/>
      <c r="P214" s="1"/>
      <c r="Q214" s="79"/>
      <c r="R214" s="500"/>
      <c r="S214" s="489">
        <f t="shared" si="115"/>
        <v>0</v>
      </c>
      <c r="T214" s="414"/>
      <c r="U214" s="1"/>
      <c r="V214" s="79"/>
      <c r="W214" s="79"/>
      <c r="X214" s="79"/>
      <c r="Y214" s="44"/>
      <c r="Z214" s="183"/>
      <c r="AA214" s="168"/>
      <c r="AB214" s="41"/>
    </row>
    <row r="215" spans="1:28" ht="15.75" hidden="1" thickBot="1" x14ac:dyDescent="0.3">
      <c r="B215" s="54"/>
      <c r="C215" s="2"/>
      <c r="D215" s="801" t="s">
        <v>374</v>
      </c>
      <c r="E215" s="801"/>
      <c r="F215" s="373"/>
      <c r="G215" s="373"/>
      <c r="H215" s="373"/>
      <c r="I215" s="373"/>
      <c r="J215" s="527"/>
      <c r="K215" s="527"/>
      <c r="L215" s="437">
        <f t="shared" si="122"/>
        <v>0</v>
      </c>
      <c r="M215" s="73"/>
      <c r="N215" s="1"/>
      <c r="O215" s="1"/>
      <c r="P215" s="1"/>
      <c r="Q215" s="79"/>
      <c r="R215" s="500"/>
      <c r="S215" s="489">
        <f t="shared" si="115"/>
        <v>0</v>
      </c>
      <c r="T215" s="414"/>
      <c r="U215" s="1"/>
      <c r="V215" s="79"/>
      <c r="W215" s="79"/>
      <c r="X215" s="79"/>
      <c r="Y215" s="44"/>
      <c r="Z215" s="183"/>
      <c r="AA215" s="168"/>
      <c r="AB215" s="41"/>
    </row>
    <row r="216" spans="1:28" ht="15.75" hidden="1" thickBot="1" x14ac:dyDescent="0.3">
      <c r="B216" s="54"/>
      <c r="C216" s="2"/>
      <c r="D216" s="801" t="s">
        <v>824</v>
      </c>
      <c r="E216" s="801"/>
      <c r="F216" s="373"/>
      <c r="G216" s="373"/>
      <c r="H216" s="373"/>
      <c r="I216" s="373"/>
      <c r="J216" s="527"/>
      <c r="K216" s="527"/>
      <c r="L216" s="437">
        <f t="shared" si="122"/>
        <v>0</v>
      </c>
      <c r="M216" s="73"/>
      <c r="N216" s="1"/>
      <c r="O216" s="1"/>
      <c r="P216" s="1"/>
      <c r="Q216" s="79"/>
      <c r="R216" s="500"/>
      <c r="S216" s="489">
        <f t="shared" si="115"/>
        <v>0</v>
      </c>
      <c r="T216" s="414"/>
      <c r="U216" s="1"/>
      <c r="V216" s="79"/>
      <c r="W216" s="79"/>
      <c r="X216" s="79"/>
      <c r="Y216" s="44"/>
      <c r="Z216" s="183"/>
      <c r="AA216" s="168"/>
      <c r="AB216" s="41"/>
    </row>
    <row r="217" spans="1:28" ht="15.75" hidden="1" thickBot="1" x14ac:dyDescent="0.3">
      <c r="B217" s="54"/>
      <c r="C217" s="2"/>
      <c r="D217" s="801" t="s">
        <v>566</v>
      </c>
      <c r="E217" s="801"/>
      <c r="F217" s="373"/>
      <c r="G217" s="373"/>
      <c r="H217" s="373"/>
      <c r="I217" s="373"/>
      <c r="J217" s="527"/>
      <c r="K217" s="527"/>
      <c r="L217" s="437">
        <f t="shared" si="122"/>
        <v>0</v>
      </c>
      <c r="M217" s="73"/>
      <c r="N217" s="1"/>
      <c r="O217" s="1"/>
      <c r="P217" s="1"/>
      <c r="Q217" s="79"/>
      <c r="R217" s="500"/>
      <c r="S217" s="489">
        <f t="shared" si="115"/>
        <v>0</v>
      </c>
      <c r="T217" s="414"/>
      <c r="U217" s="1"/>
      <c r="V217" s="79"/>
      <c r="W217" s="79"/>
      <c r="X217" s="79"/>
      <c r="Y217" s="44"/>
      <c r="Z217" s="183"/>
      <c r="AA217" s="168"/>
      <c r="AB217" s="41"/>
    </row>
    <row r="218" spans="1:28" s="18" customFormat="1" ht="15.75" hidden="1" thickBot="1" x14ac:dyDescent="0.3">
      <c r="A218" s="125" t="s">
        <v>278</v>
      </c>
      <c r="B218" s="90" t="s">
        <v>689</v>
      </c>
      <c r="C218" s="803" t="s">
        <v>279</v>
      </c>
      <c r="D218" s="804"/>
      <c r="E218" s="804"/>
      <c r="F218" s="366"/>
      <c r="G218" s="366"/>
      <c r="H218" s="366"/>
      <c r="I218" s="366"/>
      <c r="J218" s="520"/>
      <c r="K218" s="520"/>
      <c r="L218" s="428">
        <f t="shared" si="122"/>
        <v>0</v>
      </c>
      <c r="M218" s="92"/>
      <c r="N218" s="93"/>
      <c r="O218" s="93"/>
      <c r="P218" s="93"/>
      <c r="Q218" s="96"/>
      <c r="R218" s="498"/>
      <c r="S218" s="487">
        <f t="shared" si="115"/>
        <v>0</v>
      </c>
      <c r="T218" s="412"/>
      <c r="U218" s="93"/>
      <c r="V218" s="96"/>
      <c r="W218" s="96"/>
      <c r="X218" s="96"/>
      <c r="Y218" s="97"/>
      <c r="Z218" s="183"/>
      <c r="AA218" s="168"/>
      <c r="AB218" s="41"/>
    </row>
    <row r="219" spans="1:28" s="18" customFormat="1" ht="15.75" hidden="1" thickBot="1" x14ac:dyDescent="0.3">
      <c r="A219" s="125" t="s">
        <v>280</v>
      </c>
      <c r="B219" s="90" t="s">
        <v>690</v>
      </c>
      <c r="C219" s="803" t="s">
        <v>281</v>
      </c>
      <c r="D219" s="804"/>
      <c r="E219" s="804"/>
      <c r="F219" s="366"/>
      <c r="G219" s="366"/>
      <c r="H219" s="366"/>
      <c r="I219" s="366"/>
      <c r="J219" s="520"/>
      <c r="K219" s="520"/>
      <c r="L219" s="428">
        <f t="shared" si="122"/>
        <v>0</v>
      </c>
      <c r="M219" s="92"/>
      <c r="N219" s="93"/>
      <c r="O219" s="93"/>
      <c r="P219" s="93"/>
      <c r="Q219" s="96"/>
      <c r="R219" s="498"/>
      <c r="S219" s="487">
        <f t="shared" si="115"/>
        <v>0</v>
      </c>
      <c r="T219" s="412"/>
      <c r="U219" s="93"/>
      <c r="V219" s="96"/>
      <c r="W219" s="96"/>
      <c r="X219" s="96"/>
      <c r="Y219" s="97"/>
      <c r="Z219" s="183"/>
      <c r="AA219" s="168"/>
      <c r="AB219" s="41"/>
    </row>
    <row r="220" spans="1:28" s="18" customFormat="1" ht="15.75" hidden="1" thickBot="1" x14ac:dyDescent="0.3">
      <c r="A220" s="125" t="s">
        <v>282</v>
      </c>
      <c r="B220" s="90" t="s">
        <v>691</v>
      </c>
      <c r="C220" s="803" t="s">
        <v>283</v>
      </c>
      <c r="D220" s="804"/>
      <c r="E220" s="804"/>
      <c r="F220" s="366">
        <f t="shared" ref="F220:L220" si="123">F221+F222+F223+F224+F225+F226+F227+F228+F229+F230</f>
        <v>0</v>
      </c>
      <c r="G220" s="366">
        <f t="shared" si="123"/>
        <v>0</v>
      </c>
      <c r="H220" s="366">
        <f t="shared" si="123"/>
        <v>0</v>
      </c>
      <c r="I220" s="366">
        <f t="shared" si="123"/>
        <v>0</v>
      </c>
      <c r="J220" s="520">
        <f t="shared" ref="J220" si="124">J221+J222+J223+J224+J225+J226+J227+J228+J229+J230</f>
        <v>0</v>
      </c>
      <c r="K220" s="520">
        <f t="shared" si="123"/>
        <v>0</v>
      </c>
      <c r="L220" s="428">
        <f t="shared" si="123"/>
        <v>0</v>
      </c>
      <c r="M220" s="92">
        <f t="shared" ref="M220:Y220" si="125">M221+M222+M223+M224+M225+M226+M227+M228+M229+M230</f>
        <v>0</v>
      </c>
      <c r="N220" s="93">
        <f t="shared" si="125"/>
        <v>0</v>
      </c>
      <c r="O220" s="93">
        <f t="shared" si="125"/>
        <v>0</v>
      </c>
      <c r="P220" s="93">
        <f t="shared" si="125"/>
        <v>0</v>
      </c>
      <c r="Q220" s="96">
        <f t="shared" si="125"/>
        <v>0</v>
      </c>
      <c r="R220" s="498">
        <f t="shared" si="125"/>
        <v>0</v>
      </c>
      <c r="S220" s="487">
        <f t="shared" si="115"/>
        <v>0</v>
      </c>
      <c r="T220" s="412">
        <f t="shared" si="125"/>
        <v>0</v>
      </c>
      <c r="U220" s="93">
        <f t="shared" si="125"/>
        <v>0</v>
      </c>
      <c r="V220" s="96">
        <f t="shared" si="125"/>
        <v>0</v>
      </c>
      <c r="W220" s="96">
        <f t="shared" si="125"/>
        <v>0</v>
      </c>
      <c r="X220" s="96">
        <f t="shared" si="125"/>
        <v>0</v>
      </c>
      <c r="Y220" s="97">
        <f t="shared" si="125"/>
        <v>0</v>
      </c>
      <c r="Z220" s="183"/>
      <c r="AA220" s="168"/>
      <c r="AB220" s="41"/>
    </row>
    <row r="221" spans="1:28" ht="15.75" hidden="1" thickBot="1" x14ac:dyDescent="0.3">
      <c r="B221" s="54"/>
      <c r="C221" s="2"/>
      <c r="D221" s="801" t="s">
        <v>376</v>
      </c>
      <c r="E221" s="801"/>
      <c r="F221" s="373"/>
      <c r="G221" s="373"/>
      <c r="H221" s="373"/>
      <c r="I221" s="373"/>
      <c r="J221" s="527"/>
      <c r="K221" s="527"/>
      <c r="L221" s="437">
        <f t="shared" ref="L221:L230" si="126">SUM(M221:Y221)</f>
        <v>0</v>
      </c>
      <c r="M221" s="73"/>
      <c r="N221" s="1"/>
      <c r="O221" s="1"/>
      <c r="P221" s="1"/>
      <c r="Q221" s="79"/>
      <c r="R221" s="500"/>
      <c r="S221" s="489">
        <f t="shared" si="115"/>
        <v>0</v>
      </c>
      <c r="T221" s="414"/>
      <c r="U221" s="1"/>
      <c r="V221" s="79"/>
      <c r="W221" s="79"/>
      <c r="X221" s="79"/>
      <c r="Y221" s="44"/>
      <c r="Z221" s="183"/>
      <c r="AA221" s="168"/>
      <c r="AB221" s="41"/>
    </row>
    <row r="222" spans="1:28" ht="15.75" hidden="1" thickBot="1" x14ac:dyDescent="0.3">
      <c r="B222" s="54"/>
      <c r="C222" s="2"/>
      <c r="D222" s="801" t="s">
        <v>377</v>
      </c>
      <c r="E222" s="801"/>
      <c r="F222" s="373"/>
      <c r="G222" s="373"/>
      <c r="H222" s="373"/>
      <c r="I222" s="373"/>
      <c r="J222" s="527"/>
      <c r="K222" s="527"/>
      <c r="L222" s="437">
        <f t="shared" si="126"/>
        <v>0</v>
      </c>
      <c r="M222" s="73"/>
      <c r="N222" s="1"/>
      <c r="O222" s="1"/>
      <c r="P222" s="1"/>
      <c r="Q222" s="79"/>
      <c r="R222" s="500"/>
      <c r="S222" s="489">
        <f t="shared" si="115"/>
        <v>0</v>
      </c>
      <c r="T222" s="414"/>
      <c r="U222" s="1"/>
      <c r="V222" s="79"/>
      <c r="W222" s="79"/>
      <c r="X222" s="79"/>
      <c r="Y222" s="44"/>
      <c r="Z222" s="183"/>
      <c r="AA222" s="168"/>
      <c r="AB222" s="41"/>
    </row>
    <row r="223" spans="1:28" ht="15.75" hidden="1" thickBot="1" x14ac:dyDescent="0.3">
      <c r="B223" s="54"/>
      <c r="C223" s="2"/>
      <c r="D223" s="801" t="s">
        <v>378</v>
      </c>
      <c r="E223" s="801"/>
      <c r="F223" s="373"/>
      <c r="G223" s="373"/>
      <c r="H223" s="373"/>
      <c r="I223" s="373"/>
      <c r="J223" s="527"/>
      <c r="K223" s="527"/>
      <c r="L223" s="437">
        <f t="shared" si="126"/>
        <v>0</v>
      </c>
      <c r="M223" s="73"/>
      <c r="N223" s="1"/>
      <c r="O223" s="1"/>
      <c r="P223" s="1"/>
      <c r="Q223" s="79"/>
      <c r="R223" s="500"/>
      <c r="S223" s="489">
        <f t="shared" si="115"/>
        <v>0</v>
      </c>
      <c r="T223" s="414"/>
      <c r="U223" s="1"/>
      <c r="V223" s="79"/>
      <c r="W223" s="79"/>
      <c r="X223" s="79"/>
      <c r="Y223" s="44"/>
      <c r="Z223" s="183"/>
      <c r="AA223" s="168"/>
      <c r="AB223" s="41"/>
    </row>
    <row r="224" spans="1:28" ht="15.75" hidden="1" thickBot="1" x14ac:dyDescent="0.3">
      <c r="B224" s="54"/>
      <c r="C224" s="2"/>
      <c r="D224" s="801" t="s">
        <v>379</v>
      </c>
      <c r="E224" s="801"/>
      <c r="F224" s="373"/>
      <c r="G224" s="373"/>
      <c r="H224" s="373"/>
      <c r="I224" s="373"/>
      <c r="J224" s="527"/>
      <c r="K224" s="527"/>
      <c r="L224" s="437">
        <f t="shared" si="126"/>
        <v>0</v>
      </c>
      <c r="M224" s="73"/>
      <c r="N224" s="1"/>
      <c r="O224" s="1"/>
      <c r="P224" s="1"/>
      <c r="Q224" s="79"/>
      <c r="R224" s="500"/>
      <c r="S224" s="489">
        <f t="shared" si="115"/>
        <v>0</v>
      </c>
      <c r="T224" s="414"/>
      <c r="U224" s="1"/>
      <c r="V224" s="79"/>
      <c r="W224" s="79"/>
      <c r="X224" s="79"/>
      <c r="Y224" s="44"/>
      <c r="Z224" s="183"/>
      <c r="AA224" s="168"/>
      <c r="AB224" s="41"/>
    </row>
    <row r="225" spans="1:28" ht="15.75" hidden="1" thickBot="1" x14ac:dyDescent="0.3">
      <c r="B225" s="54"/>
      <c r="C225" s="2"/>
      <c r="D225" s="801" t="s">
        <v>380</v>
      </c>
      <c r="E225" s="801"/>
      <c r="F225" s="373"/>
      <c r="G225" s="373"/>
      <c r="H225" s="373"/>
      <c r="I225" s="373"/>
      <c r="J225" s="527"/>
      <c r="K225" s="527"/>
      <c r="L225" s="437">
        <f t="shared" si="126"/>
        <v>0</v>
      </c>
      <c r="M225" s="73"/>
      <c r="N225" s="1"/>
      <c r="O225" s="1"/>
      <c r="P225" s="1"/>
      <c r="Q225" s="79"/>
      <c r="R225" s="500"/>
      <c r="S225" s="489">
        <f t="shared" si="115"/>
        <v>0</v>
      </c>
      <c r="T225" s="414"/>
      <c r="U225" s="1"/>
      <c r="V225" s="79"/>
      <c r="W225" s="79"/>
      <c r="X225" s="79"/>
      <c r="Y225" s="44"/>
      <c r="Z225" s="183"/>
      <c r="AA225" s="168"/>
      <c r="AB225" s="41"/>
    </row>
    <row r="226" spans="1:28" ht="25.5" hidden="1" customHeight="1" x14ac:dyDescent="0.25">
      <c r="B226" s="54"/>
      <c r="C226" s="2"/>
      <c r="D226" s="798" t="s">
        <v>538</v>
      </c>
      <c r="E226" s="798"/>
      <c r="F226" s="376"/>
      <c r="G226" s="376"/>
      <c r="H226" s="376"/>
      <c r="I226" s="376"/>
      <c r="J226" s="530"/>
      <c r="K226" s="530"/>
      <c r="L226" s="440">
        <f t="shared" si="126"/>
        <v>0</v>
      </c>
      <c r="M226" s="73"/>
      <c r="N226" s="1"/>
      <c r="O226" s="1"/>
      <c r="P226" s="1"/>
      <c r="Q226" s="79"/>
      <c r="R226" s="500"/>
      <c r="S226" s="489">
        <f t="shared" si="115"/>
        <v>0</v>
      </c>
      <c r="T226" s="414"/>
      <c r="U226" s="1"/>
      <c r="V226" s="79"/>
      <c r="W226" s="79"/>
      <c r="X226" s="79"/>
      <c r="Y226" s="44"/>
      <c r="Z226" s="183"/>
      <c r="AA226" s="168"/>
      <c r="AB226" s="41"/>
    </row>
    <row r="227" spans="1:28" ht="25.5" hidden="1" customHeight="1" x14ac:dyDescent="0.25">
      <c r="B227" s="54"/>
      <c r="C227" s="2"/>
      <c r="D227" s="798" t="s">
        <v>541</v>
      </c>
      <c r="E227" s="798"/>
      <c r="F227" s="376"/>
      <c r="G227" s="376"/>
      <c r="H227" s="376"/>
      <c r="I227" s="376"/>
      <c r="J227" s="530"/>
      <c r="K227" s="530"/>
      <c r="L227" s="440">
        <f t="shared" si="126"/>
        <v>0</v>
      </c>
      <c r="M227" s="73"/>
      <c r="N227" s="1"/>
      <c r="O227" s="1"/>
      <c r="P227" s="1"/>
      <c r="Q227" s="79"/>
      <c r="R227" s="500"/>
      <c r="S227" s="489">
        <f t="shared" si="115"/>
        <v>0</v>
      </c>
      <c r="T227" s="414"/>
      <c r="U227" s="1"/>
      <c r="V227" s="79"/>
      <c r="W227" s="79"/>
      <c r="X227" s="79"/>
      <c r="Y227" s="44"/>
      <c r="Z227" s="183"/>
      <c r="AA227" s="168"/>
      <c r="AB227" s="41"/>
    </row>
    <row r="228" spans="1:28" ht="15.75" hidden="1" thickBot="1" x14ac:dyDescent="0.3">
      <c r="B228" s="54"/>
      <c r="C228" s="2"/>
      <c r="D228" s="801" t="s">
        <v>381</v>
      </c>
      <c r="E228" s="801"/>
      <c r="F228" s="373"/>
      <c r="G228" s="373"/>
      <c r="H228" s="373"/>
      <c r="I228" s="373"/>
      <c r="J228" s="527"/>
      <c r="K228" s="527"/>
      <c r="L228" s="437">
        <f t="shared" si="126"/>
        <v>0</v>
      </c>
      <c r="M228" s="73"/>
      <c r="N228" s="1"/>
      <c r="O228" s="1"/>
      <c r="P228" s="1"/>
      <c r="Q228" s="79"/>
      <c r="R228" s="500"/>
      <c r="S228" s="489">
        <f t="shared" si="115"/>
        <v>0</v>
      </c>
      <c r="T228" s="414"/>
      <c r="U228" s="1"/>
      <c r="V228" s="79"/>
      <c r="W228" s="79"/>
      <c r="X228" s="79"/>
      <c r="Y228" s="44"/>
      <c r="Z228" s="183"/>
      <c r="AA228" s="168"/>
      <c r="AB228" s="41"/>
    </row>
    <row r="229" spans="1:28" ht="15.75" hidden="1" thickBot="1" x14ac:dyDescent="0.3">
      <c r="B229" s="54"/>
      <c r="C229" s="2"/>
      <c r="D229" s="801" t="s">
        <v>382</v>
      </c>
      <c r="E229" s="801"/>
      <c r="F229" s="373"/>
      <c r="G229" s="373"/>
      <c r="H229" s="373"/>
      <c r="I229" s="373"/>
      <c r="J229" s="527"/>
      <c r="K229" s="527"/>
      <c r="L229" s="437">
        <f t="shared" si="126"/>
        <v>0</v>
      </c>
      <c r="M229" s="73"/>
      <c r="N229" s="1"/>
      <c r="O229" s="1"/>
      <c r="P229" s="1"/>
      <c r="Q229" s="79"/>
      <c r="R229" s="500"/>
      <c r="S229" s="489">
        <f t="shared" si="115"/>
        <v>0</v>
      </c>
      <c r="T229" s="414"/>
      <c r="U229" s="1"/>
      <c r="V229" s="79"/>
      <c r="W229" s="79"/>
      <c r="X229" s="79"/>
      <c r="Y229" s="44"/>
      <c r="Z229" s="183"/>
      <c r="AA229" s="168"/>
      <c r="AB229" s="41"/>
    </row>
    <row r="230" spans="1:28" ht="15.75" hidden="1" thickBot="1" x14ac:dyDescent="0.3">
      <c r="B230" s="56"/>
      <c r="C230" s="20"/>
      <c r="D230" s="806" t="s">
        <v>567</v>
      </c>
      <c r="E230" s="806"/>
      <c r="F230" s="384"/>
      <c r="G230" s="384"/>
      <c r="H230" s="384"/>
      <c r="I230" s="384"/>
      <c r="J230" s="538"/>
      <c r="K230" s="538"/>
      <c r="L230" s="448">
        <f t="shared" si="126"/>
        <v>0</v>
      </c>
      <c r="M230" s="73"/>
      <c r="N230" s="1"/>
      <c r="O230" s="1"/>
      <c r="P230" s="1"/>
      <c r="Q230" s="79"/>
      <c r="R230" s="500"/>
      <c r="S230" s="489">
        <f t="shared" si="115"/>
        <v>0</v>
      </c>
      <c r="T230" s="414"/>
      <c r="U230" s="1"/>
      <c r="V230" s="79"/>
      <c r="W230" s="79"/>
      <c r="X230" s="79"/>
      <c r="Y230" s="44"/>
      <c r="Z230" s="183"/>
      <c r="AA230" s="168"/>
      <c r="AB230" s="41"/>
    </row>
    <row r="231" spans="1:28" ht="15.75" thickBot="1" x14ac:dyDescent="0.3">
      <c r="B231" s="98" t="s">
        <v>284</v>
      </c>
      <c r="C231" s="807" t="s">
        <v>285</v>
      </c>
      <c r="D231" s="808"/>
      <c r="E231" s="808"/>
      <c r="F231" s="369">
        <f t="shared" ref="F231:L231" si="127">F232+F253+F259+F260</f>
        <v>0</v>
      </c>
      <c r="G231" s="369">
        <f t="shared" si="127"/>
        <v>0</v>
      </c>
      <c r="H231" s="369">
        <f t="shared" si="127"/>
        <v>0</v>
      </c>
      <c r="I231" s="369">
        <f t="shared" si="127"/>
        <v>0</v>
      </c>
      <c r="J231" s="523">
        <f t="shared" ref="J231" si="128">J232+J253+J259+J260</f>
        <v>0</v>
      </c>
      <c r="K231" s="523">
        <f t="shared" si="127"/>
        <v>0</v>
      </c>
      <c r="L231" s="431">
        <f t="shared" si="127"/>
        <v>0</v>
      </c>
      <c r="M231" s="84">
        <f t="shared" ref="M231:Y231" si="129">M232+M253+M259+M260</f>
        <v>0</v>
      </c>
      <c r="N231" s="85">
        <f t="shared" si="129"/>
        <v>0</v>
      </c>
      <c r="O231" s="85">
        <f t="shared" si="129"/>
        <v>0</v>
      </c>
      <c r="P231" s="85">
        <f t="shared" si="129"/>
        <v>0</v>
      </c>
      <c r="Q231" s="88">
        <f t="shared" si="129"/>
        <v>0</v>
      </c>
      <c r="R231" s="495">
        <f t="shared" si="129"/>
        <v>0</v>
      </c>
      <c r="S231" s="484">
        <f t="shared" si="115"/>
        <v>0</v>
      </c>
      <c r="T231" s="409">
        <f t="shared" si="129"/>
        <v>0</v>
      </c>
      <c r="U231" s="85">
        <f t="shared" si="129"/>
        <v>0</v>
      </c>
      <c r="V231" s="88">
        <f t="shared" si="129"/>
        <v>0</v>
      </c>
      <c r="W231" s="88">
        <f t="shared" si="129"/>
        <v>0</v>
      </c>
      <c r="X231" s="88">
        <f t="shared" si="129"/>
        <v>0</v>
      </c>
      <c r="Y231" s="89">
        <f t="shared" si="129"/>
        <v>0</v>
      </c>
      <c r="Z231" s="183"/>
      <c r="AA231" s="168"/>
      <c r="AB231" s="41"/>
    </row>
    <row r="232" spans="1:28" ht="15.75" hidden="1" thickBot="1" x14ac:dyDescent="0.3">
      <c r="B232" s="114" t="s">
        <v>692</v>
      </c>
      <c r="C232" s="834" t="s">
        <v>286</v>
      </c>
      <c r="D232" s="835"/>
      <c r="E232" s="835"/>
      <c r="F232" s="364">
        <f t="shared" ref="F232:L232" si="130">F233+F237+F244+F245+F246+F247+F248+F249+F250</f>
        <v>0</v>
      </c>
      <c r="G232" s="364">
        <f t="shared" si="130"/>
        <v>0</v>
      </c>
      <c r="H232" s="364">
        <f t="shared" si="130"/>
        <v>0</v>
      </c>
      <c r="I232" s="364">
        <f t="shared" si="130"/>
        <v>0</v>
      </c>
      <c r="J232" s="518">
        <f t="shared" ref="J232" si="131">J233+J237+J244+J245+J246+J247+J248+J249+J250</f>
        <v>0</v>
      </c>
      <c r="K232" s="518">
        <f t="shared" si="130"/>
        <v>0</v>
      </c>
      <c r="L232" s="426">
        <f t="shared" si="130"/>
        <v>0</v>
      </c>
      <c r="M232" s="116">
        <f t="shared" ref="M232:Y232" si="132">M233+M237+M244+M245+M246+M247+M248+M249+M250</f>
        <v>0</v>
      </c>
      <c r="N232" s="117">
        <f t="shared" si="132"/>
        <v>0</v>
      </c>
      <c r="O232" s="117">
        <f t="shared" si="132"/>
        <v>0</v>
      </c>
      <c r="P232" s="117">
        <f t="shared" si="132"/>
        <v>0</v>
      </c>
      <c r="Q232" s="120">
        <f t="shared" si="132"/>
        <v>0</v>
      </c>
      <c r="R232" s="496">
        <f t="shared" si="132"/>
        <v>0</v>
      </c>
      <c r="S232" s="485">
        <f t="shared" si="115"/>
        <v>0</v>
      </c>
      <c r="T232" s="410">
        <f t="shared" si="132"/>
        <v>0</v>
      </c>
      <c r="U232" s="117">
        <f t="shared" si="132"/>
        <v>0</v>
      </c>
      <c r="V232" s="120">
        <f t="shared" si="132"/>
        <v>0</v>
      </c>
      <c r="W232" s="120">
        <f t="shared" si="132"/>
        <v>0</v>
      </c>
      <c r="X232" s="120">
        <f t="shared" si="132"/>
        <v>0</v>
      </c>
      <c r="Y232" s="121">
        <f t="shared" si="132"/>
        <v>0</v>
      </c>
      <c r="Z232" s="183"/>
      <c r="AA232" s="168"/>
      <c r="AB232" s="41"/>
    </row>
    <row r="233" spans="1:28" s="18" customFormat="1" ht="15.75" hidden="1" thickBot="1" x14ac:dyDescent="0.3">
      <c r="A233" s="125"/>
      <c r="B233" s="52" t="s">
        <v>693</v>
      </c>
      <c r="C233" s="832" t="s">
        <v>287</v>
      </c>
      <c r="D233" s="833"/>
      <c r="E233" s="833"/>
      <c r="F233" s="367"/>
      <c r="G233" s="367"/>
      <c r="H233" s="367"/>
      <c r="I233" s="367"/>
      <c r="J233" s="521"/>
      <c r="K233" s="521"/>
      <c r="L233" s="429">
        <f>L234+L235+L236</f>
        <v>0</v>
      </c>
      <c r="M233" s="75">
        <f t="shared" ref="M233:Y233" si="133">M234+M235+M236</f>
        <v>0</v>
      </c>
      <c r="N233" s="13">
        <f t="shared" si="133"/>
        <v>0</v>
      </c>
      <c r="O233" s="13">
        <f t="shared" si="133"/>
        <v>0</v>
      </c>
      <c r="P233" s="13">
        <f t="shared" si="133"/>
        <v>0</v>
      </c>
      <c r="Q233" s="80">
        <f t="shared" si="133"/>
        <v>0</v>
      </c>
      <c r="R233" s="499">
        <f t="shared" si="133"/>
        <v>0</v>
      </c>
      <c r="S233" s="488">
        <f t="shared" si="115"/>
        <v>0</v>
      </c>
      <c r="T233" s="413">
        <f t="shared" si="133"/>
        <v>0</v>
      </c>
      <c r="U233" s="13">
        <f t="shared" si="133"/>
        <v>0</v>
      </c>
      <c r="V233" s="80">
        <f t="shared" si="133"/>
        <v>0</v>
      </c>
      <c r="W233" s="80">
        <f t="shared" si="133"/>
        <v>0</v>
      </c>
      <c r="X233" s="80">
        <f t="shared" si="133"/>
        <v>0</v>
      </c>
      <c r="Y233" s="45">
        <f t="shared" si="133"/>
        <v>0</v>
      </c>
      <c r="Z233" s="183"/>
      <c r="AA233" s="168"/>
      <c r="AB233" s="41"/>
    </row>
    <row r="234" spans="1:28" s="189" customFormat="1" ht="15.75" hidden="1" thickBot="1" x14ac:dyDescent="0.3">
      <c r="A234" s="125" t="s">
        <v>288</v>
      </c>
      <c r="B234" s="169" t="s">
        <v>694</v>
      </c>
      <c r="C234" s="213"/>
      <c r="D234" s="836" t="s">
        <v>706</v>
      </c>
      <c r="E234" s="836"/>
      <c r="F234" s="385"/>
      <c r="G234" s="385"/>
      <c r="H234" s="385"/>
      <c r="I234" s="385"/>
      <c r="J234" s="539"/>
      <c r="K234" s="539"/>
      <c r="L234" s="435">
        <f>SUM(M234:Y234)</f>
        <v>0</v>
      </c>
      <c r="M234" s="179"/>
      <c r="N234" s="173"/>
      <c r="O234" s="173"/>
      <c r="P234" s="173"/>
      <c r="Q234" s="174"/>
      <c r="R234" s="497"/>
      <c r="S234" s="486">
        <f t="shared" si="115"/>
        <v>0</v>
      </c>
      <c r="T234" s="411"/>
      <c r="U234" s="173"/>
      <c r="V234" s="174"/>
      <c r="W234" s="174"/>
      <c r="X234" s="174"/>
      <c r="Y234" s="175"/>
      <c r="Z234" s="183"/>
      <c r="AA234" s="168"/>
      <c r="AB234" s="41"/>
    </row>
    <row r="235" spans="1:28" s="189" customFormat="1" ht="15.75" hidden="1" thickBot="1" x14ac:dyDescent="0.3">
      <c r="A235" s="125" t="s">
        <v>289</v>
      </c>
      <c r="B235" s="169" t="s">
        <v>695</v>
      </c>
      <c r="C235" s="178"/>
      <c r="D235" s="814" t="s">
        <v>707</v>
      </c>
      <c r="E235" s="814"/>
      <c r="F235" s="365"/>
      <c r="G235" s="365"/>
      <c r="H235" s="365"/>
      <c r="I235" s="365"/>
      <c r="J235" s="519"/>
      <c r="K235" s="519"/>
      <c r="L235" s="427">
        <f>SUM(M235:Y235)</f>
        <v>0</v>
      </c>
      <c r="M235" s="179"/>
      <c r="N235" s="173"/>
      <c r="O235" s="173"/>
      <c r="P235" s="173"/>
      <c r="Q235" s="174"/>
      <c r="R235" s="497"/>
      <c r="S235" s="486">
        <f t="shared" si="115"/>
        <v>0</v>
      </c>
      <c r="T235" s="411"/>
      <c r="U235" s="173"/>
      <c r="V235" s="174"/>
      <c r="W235" s="174"/>
      <c r="X235" s="174"/>
      <c r="Y235" s="175"/>
      <c r="Z235" s="183"/>
      <c r="AA235" s="168"/>
      <c r="AB235" s="41"/>
    </row>
    <row r="236" spans="1:28" s="189" customFormat="1" ht="15.75" hidden="1" thickBot="1" x14ac:dyDescent="0.3">
      <c r="A236" s="125" t="s">
        <v>290</v>
      </c>
      <c r="B236" s="169" t="s">
        <v>696</v>
      </c>
      <c r="C236" s="178"/>
      <c r="D236" s="814" t="s">
        <v>708</v>
      </c>
      <c r="E236" s="814"/>
      <c r="F236" s="365"/>
      <c r="G236" s="365"/>
      <c r="H236" s="365"/>
      <c r="I236" s="365"/>
      <c r="J236" s="519"/>
      <c r="K236" s="519"/>
      <c r="L236" s="427">
        <f>SUM(M236:Y236)</f>
        <v>0</v>
      </c>
      <c r="M236" s="179"/>
      <c r="N236" s="173"/>
      <c r="O236" s="173"/>
      <c r="P236" s="173"/>
      <c r="Q236" s="174"/>
      <c r="R236" s="497"/>
      <c r="S236" s="486">
        <f t="shared" si="115"/>
        <v>0</v>
      </c>
      <c r="T236" s="411"/>
      <c r="U236" s="173"/>
      <c r="V236" s="174"/>
      <c r="W236" s="174"/>
      <c r="X236" s="174"/>
      <c r="Y236" s="175"/>
      <c r="Z236" s="183"/>
      <c r="AA236" s="168"/>
      <c r="AB236" s="41"/>
    </row>
    <row r="237" spans="1:28" s="18" customFormat="1" ht="15.75" hidden="1" thickBot="1" x14ac:dyDescent="0.3">
      <c r="A237" s="125"/>
      <c r="B237" s="52" t="s">
        <v>697</v>
      </c>
      <c r="C237" s="832" t="s">
        <v>291</v>
      </c>
      <c r="D237" s="833"/>
      <c r="E237" s="833"/>
      <c r="F237" s="367">
        <f t="shared" ref="F237:L237" si="134">F238+F239+F240+F241+F242+F243</f>
        <v>0</v>
      </c>
      <c r="G237" s="367">
        <f t="shared" si="134"/>
        <v>0</v>
      </c>
      <c r="H237" s="367">
        <f t="shared" si="134"/>
        <v>0</v>
      </c>
      <c r="I237" s="367">
        <f t="shared" si="134"/>
        <v>0</v>
      </c>
      <c r="J237" s="521">
        <f t="shared" ref="J237" si="135">J238+J239+J240+J241+J242+J243</f>
        <v>0</v>
      </c>
      <c r="K237" s="521">
        <f t="shared" si="134"/>
        <v>0</v>
      </c>
      <c r="L237" s="429">
        <f t="shared" si="134"/>
        <v>0</v>
      </c>
      <c r="M237" s="75">
        <f t="shared" ref="M237:Y237" si="136">M238+M239+M240+M241+M242+M243</f>
        <v>0</v>
      </c>
      <c r="N237" s="13">
        <f t="shared" si="136"/>
        <v>0</v>
      </c>
      <c r="O237" s="13">
        <f t="shared" si="136"/>
        <v>0</v>
      </c>
      <c r="P237" s="13">
        <f t="shared" si="136"/>
        <v>0</v>
      </c>
      <c r="Q237" s="80">
        <f t="shared" si="136"/>
        <v>0</v>
      </c>
      <c r="R237" s="499">
        <f t="shared" si="136"/>
        <v>0</v>
      </c>
      <c r="S237" s="488">
        <f t="shared" si="115"/>
        <v>0</v>
      </c>
      <c r="T237" s="413">
        <f t="shared" si="136"/>
        <v>0</v>
      </c>
      <c r="U237" s="13">
        <f t="shared" si="136"/>
        <v>0</v>
      </c>
      <c r="V237" s="80">
        <f t="shared" si="136"/>
        <v>0</v>
      </c>
      <c r="W237" s="80">
        <f t="shared" si="136"/>
        <v>0</v>
      </c>
      <c r="X237" s="80">
        <f t="shared" si="136"/>
        <v>0</v>
      </c>
      <c r="Y237" s="45">
        <f t="shared" si="136"/>
        <v>0</v>
      </c>
      <c r="Z237" s="183"/>
      <c r="AA237" s="168"/>
      <c r="AB237" s="41"/>
    </row>
    <row r="238" spans="1:28" s="189" customFormat="1" ht="15.75" hidden="1" thickBot="1" x14ac:dyDescent="0.3">
      <c r="A238" s="125" t="s">
        <v>292</v>
      </c>
      <c r="B238" s="169" t="s">
        <v>698</v>
      </c>
      <c r="C238" s="178"/>
      <c r="D238" s="814" t="s">
        <v>383</v>
      </c>
      <c r="E238" s="814"/>
      <c r="F238" s="365"/>
      <c r="G238" s="365"/>
      <c r="H238" s="365"/>
      <c r="I238" s="365"/>
      <c r="J238" s="519"/>
      <c r="K238" s="519"/>
      <c r="L238" s="427">
        <f t="shared" ref="L238:L249" si="137">SUM(M238:Y238)</f>
        <v>0</v>
      </c>
      <c r="M238" s="179"/>
      <c r="N238" s="173"/>
      <c r="O238" s="173"/>
      <c r="P238" s="173"/>
      <c r="Q238" s="174"/>
      <c r="R238" s="497"/>
      <c r="S238" s="486">
        <f t="shared" si="115"/>
        <v>0</v>
      </c>
      <c r="T238" s="411"/>
      <c r="U238" s="173"/>
      <c r="V238" s="174"/>
      <c r="W238" s="174"/>
      <c r="X238" s="174"/>
      <c r="Y238" s="175"/>
      <c r="Z238" s="183"/>
      <c r="AA238" s="168"/>
      <c r="AB238" s="41"/>
    </row>
    <row r="239" spans="1:28" s="189" customFormat="1" ht="15.75" hidden="1" thickBot="1" x14ac:dyDescent="0.3">
      <c r="A239" s="125" t="s">
        <v>293</v>
      </c>
      <c r="B239" s="169" t="s">
        <v>699</v>
      </c>
      <c r="C239" s="178"/>
      <c r="D239" s="814" t="s">
        <v>384</v>
      </c>
      <c r="E239" s="814"/>
      <c r="F239" s="365"/>
      <c r="G239" s="365"/>
      <c r="H239" s="365"/>
      <c r="I239" s="365"/>
      <c r="J239" s="519"/>
      <c r="K239" s="519"/>
      <c r="L239" s="427">
        <f t="shared" si="137"/>
        <v>0</v>
      </c>
      <c r="M239" s="179"/>
      <c r="N239" s="173"/>
      <c r="O239" s="173"/>
      <c r="P239" s="173"/>
      <c r="Q239" s="174"/>
      <c r="R239" s="497"/>
      <c r="S239" s="486">
        <f t="shared" si="115"/>
        <v>0</v>
      </c>
      <c r="T239" s="411"/>
      <c r="U239" s="173"/>
      <c r="V239" s="174"/>
      <c r="W239" s="174"/>
      <c r="X239" s="174"/>
      <c r="Y239" s="175"/>
      <c r="Z239" s="183"/>
      <c r="AA239" s="168"/>
      <c r="AB239" s="41"/>
    </row>
    <row r="240" spans="1:28" s="189" customFormat="1" ht="15.75" hidden="1" thickBot="1" x14ac:dyDescent="0.3">
      <c r="A240" s="125" t="s">
        <v>872</v>
      </c>
      <c r="B240" s="169" t="s">
        <v>873</v>
      </c>
      <c r="C240" s="178"/>
      <c r="D240" s="814" t="s">
        <v>874</v>
      </c>
      <c r="E240" s="814"/>
      <c r="F240" s="365"/>
      <c r="G240" s="365"/>
      <c r="H240" s="365"/>
      <c r="I240" s="365"/>
      <c r="J240" s="519"/>
      <c r="K240" s="519"/>
      <c r="L240" s="427">
        <f t="shared" si="137"/>
        <v>0</v>
      </c>
      <c r="M240" s="179"/>
      <c r="N240" s="173"/>
      <c r="O240" s="173"/>
      <c r="P240" s="173"/>
      <c r="Q240" s="174"/>
      <c r="R240" s="497"/>
      <c r="S240" s="486">
        <f t="shared" si="115"/>
        <v>0</v>
      </c>
      <c r="T240" s="411"/>
      <c r="U240" s="173"/>
      <c r="V240" s="174"/>
      <c r="W240" s="174"/>
      <c r="X240" s="174"/>
      <c r="Y240" s="175"/>
      <c r="Z240" s="183"/>
      <c r="AA240" s="168"/>
      <c r="AB240" s="41"/>
    </row>
    <row r="241" spans="1:28" s="189" customFormat="1" ht="15.75" hidden="1" thickBot="1" x14ac:dyDescent="0.3">
      <c r="A241" s="125" t="s">
        <v>294</v>
      </c>
      <c r="B241" s="169" t="s">
        <v>700</v>
      </c>
      <c r="C241" s="178"/>
      <c r="D241" s="814" t="s">
        <v>295</v>
      </c>
      <c r="E241" s="814"/>
      <c r="F241" s="365"/>
      <c r="G241" s="365"/>
      <c r="H241" s="365"/>
      <c r="I241" s="365"/>
      <c r="J241" s="519"/>
      <c r="K241" s="519"/>
      <c r="L241" s="427">
        <f t="shared" si="137"/>
        <v>0</v>
      </c>
      <c r="M241" s="179"/>
      <c r="N241" s="173"/>
      <c r="O241" s="173"/>
      <c r="P241" s="173"/>
      <c r="Q241" s="174"/>
      <c r="R241" s="497"/>
      <c r="S241" s="486">
        <f t="shared" si="115"/>
        <v>0</v>
      </c>
      <c r="T241" s="411"/>
      <c r="U241" s="173"/>
      <c r="V241" s="174"/>
      <c r="W241" s="174"/>
      <c r="X241" s="174"/>
      <c r="Y241" s="175"/>
      <c r="Z241" s="183"/>
      <c r="AA241" s="168"/>
      <c r="AB241" s="41"/>
    </row>
    <row r="242" spans="1:28" s="189" customFormat="1" ht="15.75" hidden="1" thickBot="1" x14ac:dyDescent="0.3">
      <c r="A242" s="125" t="s">
        <v>296</v>
      </c>
      <c r="B242" s="169" t="s">
        <v>701</v>
      </c>
      <c r="C242" s="178"/>
      <c r="D242" s="814" t="s">
        <v>297</v>
      </c>
      <c r="E242" s="814"/>
      <c r="F242" s="365"/>
      <c r="G242" s="365"/>
      <c r="H242" s="365"/>
      <c r="I242" s="365"/>
      <c r="J242" s="519"/>
      <c r="K242" s="519"/>
      <c r="L242" s="427">
        <f t="shared" si="137"/>
        <v>0</v>
      </c>
      <c r="M242" s="179"/>
      <c r="N242" s="173"/>
      <c r="O242" s="173"/>
      <c r="P242" s="173"/>
      <c r="Q242" s="174"/>
      <c r="R242" s="497"/>
      <c r="S242" s="486">
        <f t="shared" si="115"/>
        <v>0</v>
      </c>
      <c r="T242" s="411"/>
      <c r="U242" s="173"/>
      <c r="V242" s="174"/>
      <c r="W242" s="174"/>
      <c r="X242" s="174"/>
      <c r="Y242" s="175"/>
      <c r="Z242" s="183"/>
      <c r="AA242" s="168"/>
      <c r="AB242" s="41"/>
    </row>
    <row r="243" spans="1:28" s="189" customFormat="1" ht="15.75" hidden="1" thickBot="1" x14ac:dyDescent="0.3">
      <c r="A243" s="125" t="s">
        <v>875</v>
      </c>
      <c r="B243" s="169" t="s">
        <v>876</v>
      </c>
      <c r="C243" s="178"/>
      <c r="D243" s="814" t="s">
        <v>877</v>
      </c>
      <c r="E243" s="814"/>
      <c r="F243" s="365"/>
      <c r="G243" s="365"/>
      <c r="H243" s="365"/>
      <c r="I243" s="365"/>
      <c r="J243" s="519"/>
      <c r="K243" s="519"/>
      <c r="L243" s="427">
        <f t="shared" si="137"/>
        <v>0</v>
      </c>
      <c r="M243" s="179"/>
      <c r="N243" s="173"/>
      <c r="O243" s="173"/>
      <c r="P243" s="173"/>
      <c r="Q243" s="174"/>
      <c r="R243" s="497"/>
      <c r="S243" s="486">
        <f t="shared" si="115"/>
        <v>0</v>
      </c>
      <c r="T243" s="411"/>
      <c r="U243" s="173"/>
      <c r="V243" s="174"/>
      <c r="W243" s="174"/>
      <c r="X243" s="174"/>
      <c r="Y243" s="175"/>
      <c r="Z243" s="183"/>
      <c r="AA243" s="168"/>
      <c r="AB243" s="41"/>
    </row>
    <row r="244" spans="1:28" s="41" customFormat="1" ht="15.75" hidden="1" thickBot="1" x14ac:dyDescent="0.3">
      <c r="A244" s="125" t="s">
        <v>878</v>
      </c>
      <c r="B244" s="52" t="s">
        <v>879</v>
      </c>
      <c r="C244" s="832" t="s">
        <v>880</v>
      </c>
      <c r="D244" s="833"/>
      <c r="E244" s="833"/>
      <c r="F244" s="367"/>
      <c r="G244" s="367"/>
      <c r="H244" s="367"/>
      <c r="I244" s="367"/>
      <c r="J244" s="521"/>
      <c r="K244" s="521"/>
      <c r="L244" s="429">
        <f t="shared" si="137"/>
        <v>0</v>
      </c>
      <c r="M244" s="75"/>
      <c r="N244" s="13"/>
      <c r="O244" s="13"/>
      <c r="P244" s="13"/>
      <c r="Q244" s="80"/>
      <c r="R244" s="499"/>
      <c r="S244" s="488">
        <f t="shared" si="115"/>
        <v>0</v>
      </c>
      <c r="T244" s="413"/>
      <c r="U244" s="13"/>
      <c r="V244" s="80"/>
      <c r="W244" s="80"/>
      <c r="X244" s="80"/>
      <c r="Y244" s="45"/>
      <c r="Z244" s="183"/>
      <c r="AA244" s="168"/>
    </row>
    <row r="245" spans="1:28" s="41" customFormat="1" ht="15.75" hidden="1" thickBot="1" x14ac:dyDescent="0.3">
      <c r="A245" s="125" t="s">
        <v>298</v>
      </c>
      <c r="B245" s="52" t="s">
        <v>702</v>
      </c>
      <c r="C245" s="832" t="s">
        <v>299</v>
      </c>
      <c r="D245" s="833"/>
      <c r="E245" s="833"/>
      <c r="F245" s="367"/>
      <c r="G245" s="367"/>
      <c r="H245" s="367"/>
      <c r="I245" s="367"/>
      <c r="J245" s="521"/>
      <c r="K245" s="521"/>
      <c r="L245" s="429">
        <f t="shared" si="137"/>
        <v>0</v>
      </c>
      <c r="M245" s="75"/>
      <c r="N245" s="13"/>
      <c r="O245" s="13"/>
      <c r="P245" s="13"/>
      <c r="Q245" s="80"/>
      <c r="R245" s="499"/>
      <c r="S245" s="488">
        <f t="shared" si="115"/>
        <v>0</v>
      </c>
      <c r="T245" s="413"/>
      <c r="U245" s="13"/>
      <c r="V245" s="80"/>
      <c r="W245" s="80"/>
      <c r="X245" s="80"/>
      <c r="Y245" s="45"/>
      <c r="Z245" s="183"/>
      <c r="AA245" s="168"/>
    </row>
    <row r="246" spans="1:28" s="41" customFormat="1" ht="15.75" hidden="1" thickBot="1" x14ac:dyDescent="0.3">
      <c r="A246" s="125" t="s">
        <v>300</v>
      </c>
      <c r="B246" s="52" t="s">
        <v>703</v>
      </c>
      <c r="C246" s="832" t="s">
        <v>881</v>
      </c>
      <c r="D246" s="833"/>
      <c r="E246" s="833"/>
      <c r="F246" s="367"/>
      <c r="G246" s="367"/>
      <c r="H246" s="367"/>
      <c r="I246" s="367"/>
      <c r="J246" s="521"/>
      <c r="K246" s="521"/>
      <c r="L246" s="429">
        <f t="shared" si="137"/>
        <v>0</v>
      </c>
      <c r="M246" s="75"/>
      <c r="N246" s="13"/>
      <c r="O246" s="13"/>
      <c r="P246" s="13"/>
      <c r="Q246" s="80"/>
      <c r="R246" s="499"/>
      <c r="S246" s="488">
        <f t="shared" si="115"/>
        <v>0</v>
      </c>
      <c r="T246" s="413"/>
      <c r="U246" s="13"/>
      <c r="V246" s="80"/>
      <c r="W246" s="80"/>
      <c r="X246" s="80"/>
      <c r="Y246" s="45"/>
      <c r="Z246" s="183"/>
      <c r="AA246" s="168"/>
    </row>
    <row r="247" spans="1:28" s="41" customFormat="1" ht="15.75" hidden="1" thickBot="1" x14ac:dyDescent="0.3">
      <c r="A247" s="125" t="s">
        <v>301</v>
      </c>
      <c r="B247" s="52" t="s">
        <v>704</v>
      </c>
      <c r="C247" s="832" t="s">
        <v>882</v>
      </c>
      <c r="D247" s="833"/>
      <c r="E247" s="833"/>
      <c r="F247" s="367"/>
      <c r="G247" s="367"/>
      <c r="H247" s="367"/>
      <c r="I247" s="367"/>
      <c r="J247" s="521"/>
      <c r="K247" s="521"/>
      <c r="L247" s="429">
        <f t="shared" si="137"/>
        <v>0</v>
      </c>
      <c r="M247" s="75"/>
      <c r="N247" s="13"/>
      <c r="O247" s="13"/>
      <c r="P247" s="13"/>
      <c r="Q247" s="80"/>
      <c r="R247" s="499"/>
      <c r="S247" s="488">
        <f t="shared" si="115"/>
        <v>0</v>
      </c>
      <c r="T247" s="413"/>
      <c r="U247" s="13"/>
      <c r="V247" s="80"/>
      <c r="W247" s="80"/>
      <c r="X247" s="80"/>
      <c r="Y247" s="45"/>
      <c r="Z247" s="183"/>
      <c r="AA247" s="168"/>
    </row>
    <row r="248" spans="1:28" s="41" customFormat="1" ht="15.75" hidden="1" thickBot="1" x14ac:dyDescent="0.3">
      <c r="A248" s="125" t="s">
        <v>302</v>
      </c>
      <c r="B248" s="52" t="s">
        <v>705</v>
      </c>
      <c r="C248" s="832" t="s">
        <v>303</v>
      </c>
      <c r="D248" s="833"/>
      <c r="E248" s="833"/>
      <c r="F248" s="367"/>
      <c r="G248" s="367"/>
      <c r="H248" s="367"/>
      <c r="I248" s="367"/>
      <c r="J248" s="521"/>
      <c r="K248" s="521"/>
      <c r="L248" s="429">
        <f t="shared" si="137"/>
        <v>0</v>
      </c>
      <c r="M248" s="75"/>
      <c r="N248" s="13"/>
      <c r="O248" s="13"/>
      <c r="P248" s="13"/>
      <c r="Q248" s="80"/>
      <c r="R248" s="499"/>
      <c r="S248" s="488">
        <f t="shared" si="115"/>
        <v>0</v>
      </c>
      <c r="T248" s="413"/>
      <c r="U248" s="13"/>
      <c r="V248" s="80"/>
      <c r="W248" s="80"/>
      <c r="X248" s="80"/>
      <c r="Y248" s="45"/>
      <c r="Z248" s="183"/>
      <c r="AA248" s="168"/>
    </row>
    <row r="249" spans="1:28" s="41" customFormat="1" ht="15.75" hidden="1" thickBot="1" x14ac:dyDescent="0.3">
      <c r="A249" s="125" t="s">
        <v>883</v>
      </c>
      <c r="B249" s="52" t="s">
        <v>884</v>
      </c>
      <c r="C249" s="832" t="s">
        <v>886</v>
      </c>
      <c r="D249" s="833"/>
      <c r="E249" s="833"/>
      <c r="F249" s="367"/>
      <c r="G249" s="367"/>
      <c r="H249" s="367"/>
      <c r="I249" s="367"/>
      <c r="J249" s="521"/>
      <c r="K249" s="521"/>
      <c r="L249" s="429">
        <f t="shared" si="137"/>
        <v>0</v>
      </c>
      <c r="M249" s="75"/>
      <c r="N249" s="13"/>
      <c r="O249" s="13"/>
      <c r="P249" s="13"/>
      <c r="Q249" s="80"/>
      <c r="R249" s="499"/>
      <c r="S249" s="488">
        <f t="shared" si="115"/>
        <v>0</v>
      </c>
      <c r="T249" s="413"/>
      <c r="U249" s="13"/>
      <c r="V249" s="80"/>
      <c r="W249" s="80"/>
      <c r="X249" s="80"/>
      <c r="Y249" s="45"/>
      <c r="Z249" s="183"/>
      <c r="AA249" s="168"/>
    </row>
    <row r="250" spans="1:28" s="41" customFormat="1" ht="15.75" hidden="1" thickBot="1" x14ac:dyDescent="0.3">
      <c r="A250" s="125"/>
      <c r="B250" s="52" t="s">
        <v>885</v>
      </c>
      <c r="C250" s="832" t="s">
        <v>887</v>
      </c>
      <c r="D250" s="833"/>
      <c r="E250" s="833"/>
      <c r="F250" s="367">
        <f t="shared" ref="F250:L250" si="138">F251+F252</f>
        <v>0</v>
      </c>
      <c r="G250" s="367">
        <f t="shared" si="138"/>
        <v>0</v>
      </c>
      <c r="H250" s="367">
        <f t="shared" si="138"/>
        <v>0</v>
      </c>
      <c r="I250" s="367">
        <f t="shared" si="138"/>
        <v>0</v>
      </c>
      <c r="J250" s="521">
        <f t="shared" ref="J250" si="139">J251+J252</f>
        <v>0</v>
      </c>
      <c r="K250" s="521">
        <f t="shared" si="138"/>
        <v>0</v>
      </c>
      <c r="L250" s="429">
        <f t="shared" si="138"/>
        <v>0</v>
      </c>
      <c r="M250" s="75">
        <f t="shared" ref="M250:Y250" si="140">M251+M252</f>
        <v>0</v>
      </c>
      <c r="N250" s="13">
        <f t="shared" si="140"/>
        <v>0</v>
      </c>
      <c r="O250" s="13">
        <f t="shared" si="140"/>
        <v>0</v>
      </c>
      <c r="P250" s="13">
        <f t="shared" si="140"/>
        <v>0</v>
      </c>
      <c r="Q250" s="80">
        <f t="shared" si="140"/>
        <v>0</v>
      </c>
      <c r="R250" s="499">
        <f t="shared" si="140"/>
        <v>0</v>
      </c>
      <c r="S250" s="488">
        <f t="shared" si="115"/>
        <v>0</v>
      </c>
      <c r="T250" s="413">
        <f t="shared" si="140"/>
        <v>0</v>
      </c>
      <c r="U250" s="13">
        <f t="shared" si="140"/>
        <v>0</v>
      </c>
      <c r="V250" s="80">
        <f t="shared" si="140"/>
        <v>0</v>
      </c>
      <c r="W250" s="80">
        <f t="shared" si="140"/>
        <v>0</v>
      </c>
      <c r="X250" s="80">
        <f t="shared" si="140"/>
        <v>0</v>
      </c>
      <c r="Y250" s="45">
        <f t="shared" si="140"/>
        <v>0</v>
      </c>
      <c r="Z250" s="183"/>
      <c r="AA250" s="168"/>
    </row>
    <row r="251" spans="1:28" s="189" customFormat="1" ht="15.75" hidden="1" thickBot="1" x14ac:dyDescent="0.3">
      <c r="A251" s="125" t="s">
        <v>889</v>
      </c>
      <c r="B251" s="169" t="s">
        <v>888</v>
      </c>
      <c r="C251" s="178"/>
      <c r="D251" s="814" t="s">
        <v>892</v>
      </c>
      <c r="E251" s="814"/>
      <c r="F251" s="365"/>
      <c r="G251" s="365"/>
      <c r="H251" s="365"/>
      <c r="I251" s="365"/>
      <c r="J251" s="519"/>
      <c r="K251" s="519"/>
      <c r="L251" s="427">
        <f>SUM(M251:Y251)</f>
        <v>0</v>
      </c>
      <c r="M251" s="179"/>
      <c r="N251" s="173"/>
      <c r="O251" s="173"/>
      <c r="P251" s="173"/>
      <c r="Q251" s="174"/>
      <c r="R251" s="497"/>
      <c r="S251" s="486">
        <f t="shared" si="115"/>
        <v>0</v>
      </c>
      <c r="T251" s="411"/>
      <c r="U251" s="173"/>
      <c r="V251" s="174"/>
      <c r="W251" s="174"/>
      <c r="X251" s="174"/>
      <c r="Y251" s="175"/>
      <c r="Z251" s="183"/>
      <c r="AA251" s="168"/>
      <c r="AB251" s="41"/>
    </row>
    <row r="252" spans="1:28" s="189" customFormat="1" ht="15.75" hidden="1" thickBot="1" x14ac:dyDescent="0.3">
      <c r="A252" s="125" t="s">
        <v>890</v>
      </c>
      <c r="B252" s="169" t="s">
        <v>891</v>
      </c>
      <c r="C252" s="178"/>
      <c r="D252" s="814" t="s">
        <v>893</v>
      </c>
      <c r="E252" s="814"/>
      <c r="F252" s="365"/>
      <c r="G252" s="365"/>
      <c r="H252" s="365"/>
      <c r="I252" s="365"/>
      <c r="J252" s="519"/>
      <c r="K252" s="519"/>
      <c r="L252" s="427">
        <f>SUM(M252:Y252)</f>
        <v>0</v>
      </c>
      <c r="M252" s="179"/>
      <c r="N252" s="173"/>
      <c r="O252" s="173"/>
      <c r="P252" s="173"/>
      <c r="Q252" s="174"/>
      <c r="R252" s="497"/>
      <c r="S252" s="486">
        <f t="shared" si="115"/>
        <v>0</v>
      </c>
      <c r="T252" s="411"/>
      <c r="U252" s="173"/>
      <c r="V252" s="174"/>
      <c r="W252" s="174"/>
      <c r="X252" s="174"/>
      <c r="Y252" s="175"/>
      <c r="Z252" s="183"/>
      <c r="AA252" s="168"/>
      <c r="AB252" s="41"/>
    </row>
    <row r="253" spans="1:28" ht="15.75" hidden="1" thickBot="1" x14ac:dyDescent="0.3">
      <c r="B253" s="90" t="s">
        <v>709</v>
      </c>
      <c r="C253" s="803" t="s">
        <v>304</v>
      </c>
      <c r="D253" s="804"/>
      <c r="E253" s="804"/>
      <c r="F253" s="366">
        <f t="shared" ref="F253:L253" si="141">F254+F255+F256+F257+F258</f>
        <v>0</v>
      </c>
      <c r="G253" s="366">
        <f t="shared" si="141"/>
        <v>0</v>
      </c>
      <c r="H253" s="366">
        <f t="shared" si="141"/>
        <v>0</v>
      </c>
      <c r="I253" s="366">
        <f t="shared" si="141"/>
        <v>0</v>
      </c>
      <c r="J253" s="520">
        <f t="shared" ref="J253" si="142">J254+J255+J256+J257+J258</f>
        <v>0</v>
      </c>
      <c r="K253" s="520">
        <f t="shared" si="141"/>
        <v>0</v>
      </c>
      <c r="L253" s="428">
        <f t="shared" si="141"/>
        <v>0</v>
      </c>
      <c r="M253" s="92">
        <f t="shared" ref="M253:Y253" si="143">M254+M255+M256+M257+M258</f>
        <v>0</v>
      </c>
      <c r="N253" s="93">
        <f t="shared" si="143"/>
        <v>0</v>
      </c>
      <c r="O253" s="93">
        <f t="shared" si="143"/>
        <v>0</v>
      </c>
      <c r="P253" s="93">
        <f t="shared" si="143"/>
        <v>0</v>
      </c>
      <c r="Q253" s="96">
        <f t="shared" si="143"/>
        <v>0</v>
      </c>
      <c r="R253" s="498">
        <f t="shared" si="143"/>
        <v>0</v>
      </c>
      <c r="S253" s="487">
        <f t="shared" si="115"/>
        <v>0</v>
      </c>
      <c r="T253" s="412">
        <f t="shared" si="143"/>
        <v>0</v>
      </c>
      <c r="U253" s="93">
        <f t="shared" si="143"/>
        <v>0</v>
      </c>
      <c r="V253" s="96">
        <f t="shared" si="143"/>
        <v>0</v>
      </c>
      <c r="W253" s="96">
        <f t="shared" si="143"/>
        <v>0</v>
      </c>
      <c r="X253" s="96">
        <f t="shared" si="143"/>
        <v>0</v>
      </c>
      <c r="Y253" s="97">
        <f t="shared" si="143"/>
        <v>0</v>
      </c>
      <c r="Z253" s="183"/>
      <c r="AA253" s="168"/>
      <c r="AB253" s="41"/>
    </row>
    <row r="254" spans="1:28" s="41" customFormat="1" ht="15.75" hidden="1" thickBot="1" x14ac:dyDescent="0.3">
      <c r="A254" s="125" t="s">
        <v>305</v>
      </c>
      <c r="B254" s="176" t="s">
        <v>710</v>
      </c>
      <c r="C254" s="837" t="s">
        <v>385</v>
      </c>
      <c r="D254" s="838"/>
      <c r="E254" s="838"/>
      <c r="F254" s="368"/>
      <c r="G254" s="368"/>
      <c r="H254" s="368"/>
      <c r="I254" s="368"/>
      <c r="J254" s="522"/>
      <c r="K254" s="522"/>
      <c r="L254" s="430">
        <f t="shared" ref="L254:L260" si="144">SUM(M254:Y254)</f>
        <v>0</v>
      </c>
      <c r="M254" s="192"/>
      <c r="N254" s="193"/>
      <c r="O254" s="193"/>
      <c r="P254" s="193"/>
      <c r="Q254" s="196"/>
      <c r="R254" s="504"/>
      <c r="S254" s="493">
        <f t="shared" si="115"/>
        <v>0</v>
      </c>
      <c r="T254" s="418"/>
      <c r="U254" s="193"/>
      <c r="V254" s="196"/>
      <c r="W254" s="196"/>
      <c r="X254" s="196"/>
      <c r="Y254" s="194"/>
      <c r="Z254" s="183"/>
      <c r="AA254" s="168"/>
    </row>
    <row r="255" spans="1:28" s="41" customFormat="1" ht="15.75" hidden="1" thickBot="1" x14ac:dyDescent="0.3">
      <c r="A255" s="125" t="s">
        <v>306</v>
      </c>
      <c r="B255" s="176" t="s">
        <v>711</v>
      </c>
      <c r="C255" s="837" t="s">
        <v>386</v>
      </c>
      <c r="D255" s="838"/>
      <c r="E255" s="838"/>
      <c r="F255" s="368"/>
      <c r="G255" s="368"/>
      <c r="H255" s="368"/>
      <c r="I255" s="368"/>
      <c r="J255" s="522"/>
      <c r="K255" s="522"/>
      <c r="L255" s="430">
        <f t="shared" si="144"/>
        <v>0</v>
      </c>
      <c r="M255" s="192"/>
      <c r="N255" s="193"/>
      <c r="O255" s="193"/>
      <c r="P255" s="193"/>
      <c r="Q255" s="196"/>
      <c r="R255" s="504"/>
      <c r="S255" s="493">
        <f t="shared" si="115"/>
        <v>0</v>
      </c>
      <c r="T255" s="418"/>
      <c r="U255" s="193"/>
      <c r="V255" s="196"/>
      <c r="W255" s="196"/>
      <c r="X255" s="196"/>
      <c r="Y255" s="194"/>
      <c r="Z255" s="183"/>
      <c r="AA255" s="168"/>
    </row>
    <row r="256" spans="1:28" s="41" customFormat="1" ht="15.75" hidden="1" thickBot="1" x14ac:dyDescent="0.3">
      <c r="A256" s="125" t="s">
        <v>307</v>
      </c>
      <c r="B256" s="176" t="s">
        <v>712</v>
      </c>
      <c r="C256" s="837" t="s">
        <v>308</v>
      </c>
      <c r="D256" s="838"/>
      <c r="E256" s="838"/>
      <c r="F256" s="368"/>
      <c r="G256" s="368"/>
      <c r="H256" s="368"/>
      <c r="I256" s="368"/>
      <c r="J256" s="522"/>
      <c r="K256" s="522"/>
      <c r="L256" s="430">
        <f t="shared" si="144"/>
        <v>0</v>
      </c>
      <c r="M256" s="192"/>
      <c r="N256" s="193"/>
      <c r="O256" s="193"/>
      <c r="P256" s="193"/>
      <c r="Q256" s="196"/>
      <c r="R256" s="504"/>
      <c r="S256" s="493">
        <f t="shared" si="115"/>
        <v>0</v>
      </c>
      <c r="T256" s="418"/>
      <c r="U256" s="193"/>
      <c r="V256" s="196"/>
      <c r="W256" s="196"/>
      <c r="X256" s="196"/>
      <c r="Y256" s="194"/>
      <c r="Z256" s="183"/>
      <c r="AA256" s="168"/>
    </row>
    <row r="257" spans="1:28" s="41" customFormat="1" ht="15.75" hidden="1" thickBot="1" x14ac:dyDescent="0.3">
      <c r="A257" s="125" t="s">
        <v>309</v>
      </c>
      <c r="B257" s="176" t="s">
        <v>713</v>
      </c>
      <c r="C257" s="837" t="s">
        <v>310</v>
      </c>
      <c r="D257" s="838"/>
      <c r="E257" s="838"/>
      <c r="F257" s="368"/>
      <c r="G257" s="368"/>
      <c r="H257" s="368"/>
      <c r="I257" s="368"/>
      <c r="J257" s="522"/>
      <c r="K257" s="522"/>
      <c r="L257" s="430">
        <f t="shared" si="144"/>
        <v>0</v>
      </c>
      <c r="M257" s="192"/>
      <c r="N257" s="193"/>
      <c r="O257" s="193"/>
      <c r="P257" s="193"/>
      <c r="Q257" s="196"/>
      <c r="R257" s="504"/>
      <c r="S257" s="493">
        <f t="shared" si="115"/>
        <v>0</v>
      </c>
      <c r="T257" s="418"/>
      <c r="U257" s="193"/>
      <c r="V257" s="196"/>
      <c r="W257" s="196"/>
      <c r="X257" s="196"/>
      <c r="Y257" s="194"/>
      <c r="Z257" s="183"/>
      <c r="AA257" s="168"/>
    </row>
    <row r="258" spans="1:28" s="41" customFormat="1" ht="15.75" hidden="1" thickBot="1" x14ac:dyDescent="0.3">
      <c r="A258" s="125" t="s">
        <v>311</v>
      </c>
      <c r="B258" s="176" t="s">
        <v>714</v>
      </c>
      <c r="C258" s="837" t="s">
        <v>387</v>
      </c>
      <c r="D258" s="838"/>
      <c r="E258" s="838"/>
      <c r="F258" s="368"/>
      <c r="G258" s="368"/>
      <c r="H258" s="368"/>
      <c r="I258" s="368"/>
      <c r="J258" s="522"/>
      <c r="K258" s="522"/>
      <c r="L258" s="430">
        <f t="shared" si="144"/>
        <v>0</v>
      </c>
      <c r="M258" s="192"/>
      <c r="N258" s="193"/>
      <c r="O258" s="193"/>
      <c r="P258" s="193"/>
      <c r="Q258" s="196"/>
      <c r="R258" s="504"/>
      <c r="S258" s="493">
        <f t="shared" si="115"/>
        <v>0</v>
      </c>
      <c r="T258" s="418"/>
      <c r="U258" s="193"/>
      <c r="V258" s="196"/>
      <c r="W258" s="196"/>
      <c r="X258" s="196"/>
      <c r="Y258" s="194"/>
      <c r="Z258" s="183"/>
      <c r="AA258" s="168"/>
    </row>
    <row r="259" spans="1:28" ht="15.75" hidden="1" thickBot="1" x14ac:dyDescent="0.3">
      <c r="A259" s="125" t="s">
        <v>313</v>
      </c>
      <c r="B259" s="90" t="s">
        <v>715</v>
      </c>
      <c r="C259" s="803" t="s">
        <v>312</v>
      </c>
      <c r="D259" s="804"/>
      <c r="E259" s="804"/>
      <c r="F259" s="366"/>
      <c r="G259" s="366"/>
      <c r="H259" s="366"/>
      <c r="I259" s="366"/>
      <c r="J259" s="520"/>
      <c r="K259" s="520"/>
      <c r="L259" s="428">
        <f t="shared" si="144"/>
        <v>0</v>
      </c>
      <c r="M259" s="92"/>
      <c r="N259" s="93"/>
      <c r="O259" s="93"/>
      <c r="P259" s="93"/>
      <c r="Q259" s="96"/>
      <c r="R259" s="498"/>
      <c r="S259" s="487">
        <f t="shared" ref="S259:S261" si="145">SUM(M259:R259)</f>
        <v>0</v>
      </c>
      <c r="T259" s="412"/>
      <c r="U259" s="93"/>
      <c r="V259" s="96"/>
      <c r="W259" s="96"/>
      <c r="X259" s="96"/>
      <c r="Y259" s="97"/>
      <c r="Z259" s="183"/>
      <c r="AA259" s="168"/>
      <c r="AB259" s="41"/>
    </row>
    <row r="260" spans="1:28" ht="15.75" hidden="1" thickBot="1" x14ac:dyDescent="0.3">
      <c r="A260" s="125" t="s">
        <v>894</v>
      </c>
      <c r="B260" s="90" t="s">
        <v>895</v>
      </c>
      <c r="C260" s="803" t="s">
        <v>896</v>
      </c>
      <c r="D260" s="804"/>
      <c r="E260" s="804"/>
      <c r="F260" s="366"/>
      <c r="G260" s="366"/>
      <c r="H260" s="366"/>
      <c r="I260" s="366"/>
      <c r="J260" s="520"/>
      <c r="K260" s="520"/>
      <c r="L260" s="428">
        <f t="shared" si="144"/>
        <v>0</v>
      </c>
      <c r="M260" s="92"/>
      <c r="N260" s="93"/>
      <c r="O260" s="93"/>
      <c r="P260" s="93"/>
      <c r="Q260" s="96"/>
      <c r="R260" s="498"/>
      <c r="S260" s="487">
        <f t="shared" si="145"/>
        <v>0</v>
      </c>
      <c r="T260" s="412"/>
      <c r="U260" s="93"/>
      <c r="V260" s="96"/>
      <c r="W260" s="96"/>
      <c r="X260" s="96"/>
      <c r="Y260" s="97"/>
      <c r="Z260" s="183"/>
      <c r="AA260" s="168"/>
      <c r="AB260" s="41"/>
    </row>
    <row r="261" spans="1:28" ht="15.75" thickBot="1" x14ac:dyDescent="0.3">
      <c r="B261" s="839" t="s">
        <v>314</v>
      </c>
      <c r="C261" s="840"/>
      <c r="D261" s="840"/>
      <c r="E261" s="840"/>
      <c r="F261" s="363">
        <f t="shared" ref="F261:R261" si="146">F5+F24+F32+F65+F81+F153+F163+F168+F231</f>
        <v>3391874</v>
      </c>
      <c r="G261" s="363">
        <f t="shared" ref="G261:J261" si="147">G5+G24+G32+G65+G81+G153+G163+G168+G231</f>
        <v>3423061</v>
      </c>
      <c r="H261" s="363">
        <f t="shared" si="147"/>
        <v>4005050</v>
      </c>
      <c r="I261" s="363">
        <f t="shared" si="147"/>
        <v>4215050</v>
      </c>
      <c r="J261" s="517">
        <f t="shared" si="147"/>
        <v>5824617</v>
      </c>
      <c r="K261" s="517">
        <f t="shared" si="146"/>
        <v>5640287</v>
      </c>
      <c r="L261" s="425">
        <f t="shared" si="146"/>
        <v>4380734</v>
      </c>
      <c r="M261" s="84">
        <f t="shared" si="146"/>
        <v>148638</v>
      </c>
      <c r="N261" s="85">
        <f t="shared" si="146"/>
        <v>613918</v>
      </c>
      <c r="O261" s="85">
        <f t="shared" si="146"/>
        <v>357372</v>
      </c>
      <c r="P261" s="85">
        <f t="shared" si="146"/>
        <v>174992</v>
      </c>
      <c r="Q261" s="88">
        <f t="shared" si="146"/>
        <v>62999</v>
      </c>
      <c r="R261" s="495">
        <f t="shared" si="146"/>
        <v>295010</v>
      </c>
      <c r="S261" s="484">
        <f t="shared" si="145"/>
        <v>1652929</v>
      </c>
      <c r="T261" s="409">
        <f t="shared" ref="T261:Y261" si="148">T5+T24+T32+T65+T81+T153+T163+T168+T231</f>
        <v>490155</v>
      </c>
      <c r="U261" s="85">
        <f t="shared" si="148"/>
        <v>277133</v>
      </c>
      <c r="V261" s="88">
        <f t="shared" si="148"/>
        <v>142512</v>
      </c>
      <c r="W261" s="88">
        <f t="shared" si="148"/>
        <v>261551</v>
      </c>
      <c r="X261" s="88">
        <f t="shared" si="148"/>
        <v>1312944</v>
      </c>
      <c r="Y261" s="89">
        <f t="shared" si="148"/>
        <v>243510</v>
      </c>
      <c r="Z261" s="183"/>
      <c r="AA261" s="168"/>
      <c r="AB261" s="41"/>
    </row>
    <row r="262" spans="1:28" x14ac:dyDescent="0.25">
      <c r="B262" s="22"/>
      <c r="C262" s="23"/>
      <c r="D262" s="23"/>
      <c r="E262" s="24"/>
      <c r="F262" s="24"/>
      <c r="G262" s="24"/>
      <c r="H262" s="24"/>
      <c r="I262" s="24"/>
      <c r="J262" s="24"/>
      <c r="K262" s="24"/>
      <c r="L262" s="2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AA262" s="168"/>
    </row>
    <row r="263" spans="1:28" x14ac:dyDescent="0.25">
      <c r="B263" s="25"/>
      <c r="C263" s="26"/>
      <c r="D263" s="26"/>
      <c r="E263" s="24"/>
      <c r="F263" s="24"/>
      <c r="G263" s="24"/>
      <c r="H263" s="24"/>
      <c r="I263" s="24"/>
      <c r="J263" s="24"/>
      <c r="K263" s="24"/>
      <c r="L263" s="3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8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8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451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8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8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8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8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8" x14ac:dyDescent="0.25">
      <c r="B270" s="27"/>
      <c r="C270" s="28"/>
      <c r="D270" s="28"/>
      <c r="E270" s="24"/>
      <c r="F270" s="24"/>
      <c r="G270" s="24"/>
      <c r="H270" s="24"/>
      <c r="I270" s="24"/>
      <c r="J270" s="24"/>
      <c r="K270" s="24"/>
      <c r="L270" s="2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8" x14ac:dyDescent="0.25">
      <c r="B271" s="27"/>
      <c r="C271" s="28"/>
      <c r="D271" s="28"/>
      <c r="E271" s="24"/>
      <c r="F271" s="24"/>
      <c r="G271" s="24"/>
      <c r="H271" s="24"/>
      <c r="I271" s="24"/>
      <c r="J271" s="24"/>
      <c r="K271" s="24"/>
      <c r="L271" s="2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8" x14ac:dyDescent="0.25">
      <c r="B272" s="27"/>
      <c r="C272" s="28"/>
      <c r="D272" s="28"/>
      <c r="E272" s="24"/>
      <c r="F272" s="24"/>
      <c r="G272" s="24"/>
      <c r="H272" s="24"/>
      <c r="I272" s="24"/>
      <c r="J272" s="24"/>
      <c r="K272" s="24"/>
      <c r="L272" s="2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8"/>
      <c r="D283" s="28"/>
      <c r="E283" s="24"/>
      <c r="F283" s="24"/>
      <c r="G283" s="24"/>
      <c r="H283" s="24"/>
      <c r="I283" s="24"/>
      <c r="J283" s="24"/>
      <c r="K283" s="24"/>
      <c r="L283" s="2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8"/>
      <c r="D294" s="28"/>
      <c r="E294" s="24"/>
      <c r="F294" s="24"/>
      <c r="G294" s="24"/>
      <c r="H294" s="24"/>
      <c r="I294" s="24"/>
      <c r="J294" s="24"/>
      <c r="K294" s="24"/>
      <c r="L294" s="2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9"/>
      <c r="C305" s="23"/>
      <c r="D305" s="23"/>
      <c r="E305" s="24"/>
      <c r="F305" s="24"/>
      <c r="G305" s="24"/>
      <c r="H305" s="24"/>
      <c r="I305" s="24"/>
      <c r="J305" s="24"/>
      <c r="K305" s="24"/>
      <c r="L305" s="2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8"/>
      <c r="D306" s="28"/>
      <c r="E306" s="24"/>
      <c r="F306" s="24"/>
      <c r="G306" s="24"/>
      <c r="H306" s="24"/>
      <c r="I306" s="24"/>
      <c r="J306" s="24"/>
      <c r="K306" s="24"/>
      <c r="L306" s="2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2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5">
      <c r="A319" s="127"/>
      <c r="B319" s="27"/>
      <c r="C319" s="28"/>
      <c r="D319" s="28"/>
      <c r="E319" s="24"/>
      <c r="F319" s="24"/>
      <c r="G319" s="24"/>
      <c r="H319" s="24"/>
      <c r="I319" s="24"/>
      <c r="J319" s="24"/>
      <c r="K319" s="24"/>
      <c r="L319" s="2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x14ac:dyDescent="0.25"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8"/>
      <c r="D330" s="28"/>
      <c r="E330" s="24"/>
      <c r="F330" s="24"/>
      <c r="G330" s="24"/>
      <c r="H330" s="24"/>
      <c r="I330" s="24"/>
      <c r="J330" s="24"/>
      <c r="K330" s="24"/>
      <c r="L330" s="24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</row>
    <row r="336" spans="1:25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</row>
    <row r="337" spans="1:25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</row>
    <row r="338" spans="1:25" s="12" customFormat="1" x14ac:dyDescent="0.25">
      <c r="A338" s="128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</row>
    <row r="339" spans="1:25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</row>
    <row r="340" spans="1:25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</row>
    <row r="341" spans="1:25" x14ac:dyDescent="0.25">
      <c r="B341" s="29"/>
      <c r="C341" s="23"/>
      <c r="D341" s="23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30"/>
      <c r="C342" s="26"/>
      <c r="D342" s="26"/>
      <c r="E342" s="24"/>
      <c r="F342" s="24"/>
      <c r="G342" s="24"/>
      <c r="H342" s="24"/>
      <c r="I342" s="24"/>
      <c r="J342" s="24"/>
      <c r="K342" s="24"/>
      <c r="L342" s="24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x14ac:dyDescent="0.25"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9"/>
      <c r="C368" s="23"/>
      <c r="D368" s="23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8"/>
      <c r="D369" s="28"/>
      <c r="E369" s="24"/>
      <c r="F369" s="24"/>
      <c r="G369" s="24"/>
      <c r="H369" s="24"/>
      <c r="I369" s="24"/>
      <c r="J369" s="24"/>
      <c r="K369" s="24"/>
      <c r="L369" s="2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8"/>
      <c r="D388" s="28"/>
      <c r="E388" s="24"/>
      <c r="F388" s="24"/>
      <c r="G388" s="24"/>
      <c r="H388" s="24"/>
      <c r="I388" s="24"/>
      <c r="J388" s="24"/>
      <c r="K388" s="24"/>
      <c r="L388" s="2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9"/>
      <c r="C404" s="23"/>
      <c r="D404" s="23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9"/>
      <c r="C414" s="23"/>
      <c r="D414" s="23"/>
      <c r="E414" s="24"/>
      <c r="F414" s="24"/>
      <c r="G414" s="24"/>
      <c r="H414" s="24"/>
      <c r="I414" s="24"/>
      <c r="J414" s="24"/>
      <c r="K414" s="24"/>
      <c r="L414" s="2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8"/>
      <c r="D416" s="28"/>
      <c r="E416" s="24"/>
      <c r="F416" s="24"/>
      <c r="G416" s="24"/>
      <c r="H416" s="24"/>
      <c r="I416" s="24"/>
      <c r="J416" s="24"/>
      <c r="K416" s="24"/>
      <c r="L416" s="2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8"/>
      <c r="D428" s="28"/>
      <c r="E428" s="24"/>
      <c r="F428" s="24"/>
      <c r="G428" s="24"/>
      <c r="H428" s="24"/>
      <c r="I428" s="24"/>
      <c r="J428" s="24"/>
      <c r="K428" s="24"/>
      <c r="L428" s="2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9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8"/>
      <c r="D444" s="28"/>
      <c r="E444" s="24"/>
      <c r="F444" s="24"/>
      <c r="G444" s="24"/>
      <c r="H444" s="24"/>
      <c r="I444" s="24"/>
      <c r="J444" s="24"/>
      <c r="K444" s="24"/>
      <c r="L444" s="2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29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32"/>
      <c r="C467" s="33"/>
      <c r="D467" s="33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5">
      <c r="A471" s="127"/>
      <c r="B471" s="19"/>
      <c r="C471" s="37"/>
      <c r="D471" s="37"/>
      <c r="E471" s="24"/>
      <c r="F471" s="24"/>
      <c r="G471" s="24"/>
      <c r="H471" s="24"/>
      <c r="I471" s="24"/>
      <c r="J471" s="24"/>
      <c r="K471" s="24"/>
      <c r="L471" s="2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5">
      <c r="A472" s="127"/>
      <c r="B472" s="34"/>
      <c r="C472" s="35"/>
      <c r="D472" s="35"/>
      <c r="E472" s="36"/>
      <c r="F472" s="36"/>
      <c r="G472" s="36"/>
      <c r="H472" s="36"/>
      <c r="I472" s="36"/>
      <c r="J472" s="36"/>
      <c r="K472" s="36"/>
      <c r="L472" s="36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5">
      <c r="A473" s="127"/>
      <c r="B473" s="19"/>
      <c r="C473" s="37"/>
      <c r="D473" s="37"/>
      <c r="E473" s="24"/>
      <c r="F473" s="24"/>
      <c r="G473" s="24"/>
      <c r="H473" s="24"/>
      <c r="I473" s="24"/>
      <c r="J473" s="24"/>
      <c r="K473" s="24"/>
      <c r="L473" s="2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</row>
    <row r="475" spans="1:25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</row>
    <row r="476" spans="1:25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</row>
    <row r="477" spans="1:25" x14ac:dyDescent="0.25">
      <c r="A477" s="127"/>
      <c r="B477" s="19"/>
      <c r="C477" s="24"/>
      <c r="D477" s="24"/>
      <c r="E477" s="37"/>
      <c r="F477" s="37"/>
      <c r="G477" s="37"/>
      <c r="H477" s="37"/>
      <c r="I477" s="37"/>
      <c r="J477" s="37"/>
      <c r="K477" s="37"/>
      <c r="L477" s="37"/>
    </row>
    <row r="478" spans="1:25" x14ac:dyDescent="0.25">
      <c r="A478" s="127"/>
      <c r="B478" s="19"/>
      <c r="C478" s="24"/>
      <c r="D478" s="24"/>
      <c r="E478" s="37"/>
      <c r="F478" s="37"/>
      <c r="G478" s="37"/>
      <c r="H478" s="37"/>
      <c r="I478" s="37"/>
      <c r="J478" s="37"/>
      <c r="K478" s="37"/>
      <c r="L478" s="37"/>
    </row>
    <row r="479" spans="1:25" x14ac:dyDescent="0.25">
      <c r="A479" s="127"/>
      <c r="B479" s="19"/>
      <c r="C479" s="24"/>
      <c r="D479" s="24"/>
      <c r="E479" s="37"/>
      <c r="F479" s="37"/>
      <c r="G479" s="37"/>
      <c r="H479" s="37"/>
      <c r="I479" s="37"/>
      <c r="J479" s="37"/>
      <c r="K479" s="37"/>
      <c r="L479" s="37"/>
    </row>
    <row r="480" spans="1:25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</row>
    <row r="481" spans="1:25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x14ac:dyDescent="0.25">
      <c r="A482" s="127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x14ac:dyDescent="0.25">
      <c r="A483" s="127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x14ac:dyDescent="0.25"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32"/>
      <c r="C486" s="33"/>
      <c r="D486" s="33"/>
      <c r="E486" s="24"/>
      <c r="F486" s="24"/>
      <c r="G486" s="24"/>
      <c r="H486" s="24"/>
      <c r="I486" s="24"/>
      <c r="J486" s="24"/>
      <c r="K486" s="24"/>
      <c r="L486" s="24"/>
    </row>
    <row r="487" spans="1:25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</row>
    <row r="488" spans="1:25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</row>
    <row r="489" spans="1:25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</row>
    <row r="490" spans="1:25" s="12" customFormat="1" x14ac:dyDescent="0.25">
      <c r="A490" s="128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</row>
    <row r="491" spans="1:25" s="12" customFormat="1" x14ac:dyDescent="0.25">
      <c r="A491" s="128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</row>
    <row r="492" spans="1:25" s="12" customFormat="1" x14ac:dyDescent="0.25">
      <c r="A492" s="128"/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</sheetData>
  <mergeCells count="244">
    <mergeCell ref="B261:E261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D251:E251"/>
    <mergeCell ref="D252:E252"/>
    <mergeCell ref="C253:E253"/>
    <mergeCell ref="C254:E254"/>
    <mergeCell ref="D243:E243"/>
    <mergeCell ref="C244:E244"/>
    <mergeCell ref="C245:E245"/>
    <mergeCell ref="C246:E246"/>
    <mergeCell ref="C247:E247"/>
    <mergeCell ref="C248:E248"/>
    <mergeCell ref="C237:E237"/>
    <mergeCell ref="D238:E238"/>
    <mergeCell ref="D239:E239"/>
    <mergeCell ref="D240:E240"/>
    <mergeCell ref="D241:E241"/>
    <mergeCell ref="D242:E242"/>
    <mergeCell ref="C231:E231"/>
    <mergeCell ref="C232:E232"/>
    <mergeCell ref="C233:E233"/>
    <mergeCell ref="D234:E234"/>
    <mergeCell ref="D235:E235"/>
    <mergeCell ref="D236:E236"/>
    <mergeCell ref="D225:E225"/>
    <mergeCell ref="D226:E226"/>
    <mergeCell ref="D227:E227"/>
    <mergeCell ref="D228:E228"/>
    <mergeCell ref="D229:E229"/>
    <mergeCell ref="D230:E230"/>
    <mergeCell ref="C219:E219"/>
    <mergeCell ref="C220:E220"/>
    <mergeCell ref="D221:E221"/>
    <mergeCell ref="D222:E222"/>
    <mergeCell ref="D223:E223"/>
    <mergeCell ref="D224:E224"/>
    <mergeCell ref="D213:E213"/>
    <mergeCell ref="D214:E214"/>
    <mergeCell ref="D215:E215"/>
    <mergeCell ref="D216:E216"/>
    <mergeCell ref="D217:E217"/>
    <mergeCell ref="C218:E218"/>
    <mergeCell ref="D207:E207"/>
    <mergeCell ref="D208:E208"/>
    <mergeCell ref="D209:E209"/>
    <mergeCell ref="D210:E210"/>
    <mergeCell ref="D211:E211"/>
    <mergeCell ref="D212:E212"/>
    <mergeCell ref="D201:E201"/>
    <mergeCell ref="D202:E202"/>
    <mergeCell ref="C203:E203"/>
    <mergeCell ref="D204:E204"/>
    <mergeCell ref="D205:E205"/>
    <mergeCell ref="C206:E206"/>
    <mergeCell ref="D195:E195"/>
    <mergeCell ref="D196:E196"/>
    <mergeCell ref="D197:E197"/>
    <mergeCell ref="D198:E198"/>
    <mergeCell ref="D199:E199"/>
    <mergeCell ref="D200:E200"/>
    <mergeCell ref="D189:E189"/>
    <mergeCell ref="D190:E190"/>
    <mergeCell ref="D191:E191"/>
    <mergeCell ref="C192:E192"/>
    <mergeCell ref="D193:E193"/>
    <mergeCell ref="D194:E194"/>
    <mergeCell ref="D183:E183"/>
    <mergeCell ref="D184:E184"/>
    <mergeCell ref="D185:E185"/>
    <mergeCell ref="D186:E186"/>
    <mergeCell ref="D187:E187"/>
    <mergeCell ref="D188:E188"/>
    <mergeCell ref="D177:E177"/>
    <mergeCell ref="D178:E178"/>
    <mergeCell ref="D179:E179"/>
    <mergeCell ref="D180:E180"/>
    <mergeCell ref="C181:E181"/>
    <mergeCell ref="D182:E182"/>
    <mergeCell ref="D171:E171"/>
    <mergeCell ref="D172:E172"/>
    <mergeCell ref="D173:E173"/>
    <mergeCell ref="D174:E174"/>
    <mergeCell ref="D175:E175"/>
    <mergeCell ref="D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D156:E156"/>
    <mergeCell ref="D157:E157"/>
    <mergeCell ref="C158:E158"/>
    <mergeCell ref="D147:E147"/>
    <mergeCell ref="D148:E148"/>
    <mergeCell ref="D149:E149"/>
    <mergeCell ref="D150:E150"/>
    <mergeCell ref="D151:E151"/>
    <mergeCell ref="C152:E152"/>
    <mergeCell ref="C141:E141"/>
    <mergeCell ref="D142:E142"/>
    <mergeCell ref="D143:E143"/>
    <mergeCell ref="D144:E144"/>
    <mergeCell ref="D145:E145"/>
    <mergeCell ref="D146:E146"/>
    <mergeCell ref="D135:E135"/>
    <mergeCell ref="D136:E136"/>
    <mergeCell ref="D137:E137"/>
    <mergeCell ref="C138:E138"/>
    <mergeCell ref="C139:E139"/>
    <mergeCell ref="C140:E140"/>
    <mergeCell ref="D129:E129"/>
    <mergeCell ref="D130:E130"/>
    <mergeCell ref="D131:E131"/>
    <mergeCell ref="D132:E132"/>
    <mergeCell ref="D133:E133"/>
    <mergeCell ref="D134:E134"/>
    <mergeCell ref="C123:E123"/>
    <mergeCell ref="D124:E124"/>
    <mergeCell ref="D125:E125"/>
    <mergeCell ref="C126:E126"/>
    <mergeCell ref="D127:E127"/>
    <mergeCell ref="D128:E128"/>
    <mergeCell ref="D117:E117"/>
    <mergeCell ref="D118:E118"/>
    <mergeCell ref="D119:E119"/>
    <mergeCell ref="D120:E120"/>
    <mergeCell ref="D121:E121"/>
    <mergeCell ref="D122:E122"/>
    <mergeCell ref="D111:E111"/>
    <mergeCell ref="C112:E112"/>
    <mergeCell ref="D113:E113"/>
    <mergeCell ref="D114:E114"/>
    <mergeCell ref="D115:E115"/>
    <mergeCell ref="D116:E116"/>
    <mergeCell ref="D105:E105"/>
    <mergeCell ref="D106:E106"/>
    <mergeCell ref="D107:E107"/>
    <mergeCell ref="D108:E108"/>
    <mergeCell ref="D109:E109"/>
    <mergeCell ref="D110:E110"/>
    <mergeCell ref="D99:E99"/>
    <mergeCell ref="D100:E100"/>
    <mergeCell ref="C101:E101"/>
    <mergeCell ref="D102:E102"/>
    <mergeCell ref="D103:E103"/>
    <mergeCell ref="D104:E104"/>
    <mergeCell ref="D93:E93"/>
    <mergeCell ref="D94:E94"/>
    <mergeCell ref="D95:E95"/>
    <mergeCell ref="D96:E96"/>
    <mergeCell ref="D97:E97"/>
    <mergeCell ref="D98:E98"/>
    <mergeCell ref="D84:E84"/>
    <mergeCell ref="C85:E85"/>
    <mergeCell ref="C89:E89"/>
    <mergeCell ref="C90:E90"/>
    <mergeCell ref="D91:E91"/>
    <mergeCell ref="D92:E92"/>
    <mergeCell ref="D78:E78"/>
    <mergeCell ref="D79:E79"/>
    <mergeCell ref="D80:E80"/>
    <mergeCell ref="C81:E81"/>
    <mergeCell ref="C82:E82"/>
    <mergeCell ref="D83:E83"/>
    <mergeCell ref="C72:E72"/>
    <mergeCell ref="D73:E73"/>
    <mergeCell ref="D74:E74"/>
    <mergeCell ref="D75:E75"/>
    <mergeCell ref="C76:E76"/>
    <mergeCell ref="D77:E77"/>
    <mergeCell ref="C66:E66"/>
    <mergeCell ref="C67:E67"/>
    <mergeCell ref="C68:E68"/>
    <mergeCell ref="C69:E69"/>
    <mergeCell ref="C70:E70"/>
    <mergeCell ref="C71:E71"/>
    <mergeCell ref="C60:E60"/>
    <mergeCell ref="C61:E61"/>
    <mergeCell ref="C62:E62"/>
    <mergeCell ref="C63:E63"/>
    <mergeCell ref="C64:E64"/>
    <mergeCell ref="C65:E65"/>
    <mergeCell ref="C48:E48"/>
    <mergeCell ref="C51:E51"/>
    <mergeCell ref="C56:E56"/>
    <mergeCell ref="C57:E57"/>
    <mergeCell ref="C58:E58"/>
    <mergeCell ref="C59:E5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091140 Óvodai nevelés, ellátás működtetési feladataiKiadások - 2017. év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AA719"/>
  <sheetViews>
    <sheetView workbookViewId="0">
      <pane xSplit="5" ySplit="4" topLeftCell="H37" activePane="bottomRight" state="frozen"/>
      <selection pane="topRight" activeCell="F1" sqref="F1"/>
      <selection pane="bottomLeft" activeCell="A5" sqref="A5"/>
      <selection pane="bottomRight" activeCell="L259" sqref="L259:L263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3" width="9" style="12" bestFit="1" customWidth="1"/>
    <col min="14" max="14" width="10.140625" style="12" bestFit="1" customWidth="1"/>
    <col min="15" max="15" width="10.7109375" style="12" bestFit="1" customWidth="1"/>
    <col min="16" max="17" width="10.140625" style="12" bestFit="1" customWidth="1"/>
    <col min="18" max="18" width="10.7109375" style="12" bestFit="1" customWidth="1"/>
    <col min="19" max="19" width="11.28515625" style="12" bestFit="1" customWidth="1"/>
    <col min="20" max="21" width="10.140625" style="12" bestFit="1" customWidth="1"/>
    <col min="22" max="25" width="10.7109375" style="12" bestFit="1" customWidth="1"/>
    <col min="26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7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0" t="s">
        <v>1125</v>
      </c>
      <c r="M2" s="764" t="s">
        <v>1121</v>
      </c>
      <c r="N2" s="775"/>
      <c r="O2" s="775"/>
      <c r="P2" s="775"/>
      <c r="Q2" s="775"/>
      <c r="R2" s="775"/>
      <c r="S2" s="775"/>
      <c r="T2" s="775"/>
      <c r="U2" s="775"/>
      <c r="V2" s="775"/>
      <c r="W2" s="775"/>
      <c r="X2" s="775"/>
      <c r="Y2" s="828"/>
    </row>
    <row r="3" spans="1:27" ht="27.75" customHeight="1" x14ac:dyDescent="0.25">
      <c r="B3" s="776"/>
      <c r="C3" s="777"/>
      <c r="D3" s="777"/>
      <c r="E3" s="777"/>
      <c r="F3" s="776"/>
      <c r="G3" s="776"/>
      <c r="H3" s="776"/>
      <c r="I3" s="776"/>
      <c r="J3" s="794"/>
      <c r="K3" s="794"/>
      <c r="L3" s="891"/>
      <c r="M3" s="829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1"/>
    </row>
    <row r="4" spans="1:27" ht="15.75" thickBot="1" x14ac:dyDescent="0.3">
      <c r="B4" s="778"/>
      <c r="C4" s="779"/>
      <c r="D4" s="779"/>
      <c r="E4" s="779"/>
      <c r="F4" s="778"/>
      <c r="G4" s="778"/>
      <c r="H4" s="778"/>
      <c r="I4" s="778"/>
      <c r="J4" s="795"/>
      <c r="K4" s="79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481" t="s">
        <v>598</v>
      </c>
      <c r="S4" s="506" t="s">
        <v>1094</v>
      </c>
      <c r="T4" s="506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 t="shared" ref="F5:Y5" si="0">F6+F20</f>
        <v>8568780</v>
      </c>
      <c r="G5" s="363">
        <f t="shared" ref="G5:K5" si="1">G6+G20</f>
        <v>8568780</v>
      </c>
      <c r="H5" s="363">
        <f t="shared" ref="H5:J5" si="2">H6+H20</f>
        <v>8502500</v>
      </c>
      <c r="I5" s="363">
        <f t="shared" si="2"/>
        <v>8502500</v>
      </c>
      <c r="J5" s="517">
        <f t="shared" si="2"/>
        <v>8393899.8000000007</v>
      </c>
      <c r="K5" s="517">
        <f t="shared" si="1"/>
        <v>8393143.8000000007</v>
      </c>
      <c r="L5" s="425">
        <f t="shared" si="0"/>
        <v>8386409.7999999998</v>
      </c>
      <c r="M5" s="84">
        <f t="shared" si="0"/>
        <v>0</v>
      </c>
      <c r="N5" s="85">
        <f t="shared" si="0"/>
        <v>759150</v>
      </c>
      <c r="O5" s="85">
        <f t="shared" si="0"/>
        <v>760135</v>
      </c>
      <c r="P5" s="85">
        <f t="shared" si="0"/>
        <v>831508</v>
      </c>
      <c r="Q5" s="85">
        <f t="shared" si="0"/>
        <v>788238</v>
      </c>
      <c r="R5" s="88">
        <f t="shared" ref="R5" si="3">R6+R20</f>
        <v>778118</v>
      </c>
      <c r="S5" s="507">
        <f t="shared" ref="S5:S6" si="4">SUM(M5:R5)</f>
        <v>3917149</v>
      </c>
      <c r="T5" s="507">
        <f t="shared" si="0"/>
        <v>814031</v>
      </c>
      <c r="U5" s="85">
        <f t="shared" si="0"/>
        <v>661263</v>
      </c>
      <c r="V5" s="88">
        <f t="shared" si="0"/>
        <v>660828</v>
      </c>
      <c r="W5" s="88">
        <f t="shared" si="0"/>
        <v>768450</v>
      </c>
      <c r="X5" s="88">
        <f t="shared" si="0"/>
        <v>775255.8</v>
      </c>
      <c r="Y5" s="89">
        <f t="shared" si="0"/>
        <v>789433</v>
      </c>
    </row>
    <row r="6" spans="1:27" x14ac:dyDescent="0.25">
      <c r="B6" s="122" t="s">
        <v>609</v>
      </c>
      <c r="C6" s="772" t="s">
        <v>120</v>
      </c>
      <c r="D6" s="773"/>
      <c r="E6" s="773"/>
      <c r="F6" s="364">
        <f t="shared" ref="F6:Y6" si="5">F7+F8+F9+F10+F11+F12+F13+F14+F15+F16+F17+F18+F19</f>
        <v>8568780</v>
      </c>
      <c r="G6" s="364">
        <f t="shared" ref="G6:K6" si="6">G7+G8+G9+G10+G11+G12+G13+G14+G15+G16+G17+G18+G19</f>
        <v>8459702</v>
      </c>
      <c r="H6" s="364">
        <f t="shared" ref="H6:J6" si="7">H7+H8+H9+H10+H11+H12+H13+H14+H15+H16+H17+H18+H19</f>
        <v>8349300</v>
      </c>
      <c r="I6" s="364">
        <f t="shared" si="7"/>
        <v>8349300</v>
      </c>
      <c r="J6" s="518">
        <f t="shared" si="7"/>
        <v>8240699.7999999998</v>
      </c>
      <c r="K6" s="518">
        <f t="shared" si="6"/>
        <v>8239943.7999999998</v>
      </c>
      <c r="L6" s="426">
        <f t="shared" si="5"/>
        <v>8233209.7999999998</v>
      </c>
      <c r="M6" s="116">
        <f t="shared" si="5"/>
        <v>0</v>
      </c>
      <c r="N6" s="117">
        <f t="shared" si="5"/>
        <v>759150</v>
      </c>
      <c r="O6" s="117">
        <f t="shared" si="5"/>
        <v>760135</v>
      </c>
      <c r="P6" s="117">
        <f t="shared" si="5"/>
        <v>831508</v>
      </c>
      <c r="Q6" s="117">
        <f t="shared" si="5"/>
        <v>788238</v>
      </c>
      <c r="R6" s="120">
        <f t="shared" ref="R6" si="8">R7+R8+R9+R10+R11+R12+R13+R14+R15+R16+R17+R18+R19</f>
        <v>778118</v>
      </c>
      <c r="S6" s="508">
        <f t="shared" si="4"/>
        <v>3917149</v>
      </c>
      <c r="T6" s="508">
        <f t="shared" si="5"/>
        <v>660831</v>
      </c>
      <c r="U6" s="117">
        <f t="shared" si="5"/>
        <v>661263</v>
      </c>
      <c r="V6" s="120">
        <f t="shared" si="5"/>
        <v>660828</v>
      </c>
      <c r="W6" s="120">
        <f t="shared" si="5"/>
        <v>768450</v>
      </c>
      <c r="X6" s="120">
        <f t="shared" si="5"/>
        <v>775255.8</v>
      </c>
      <c r="Y6" s="121">
        <f t="shared" si="5"/>
        <v>789433</v>
      </c>
      <c r="Z6" s="168"/>
      <c r="AA6" s="168"/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8090280</v>
      </c>
      <c r="G7" s="365">
        <v>7946750</v>
      </c>
      <c r="H7" s="365">
        <v>7782000</v>
      </c>
      <c r="I7" s="365">
        <v>7782000</v>
      </c>
      <c r="J7" s="519">
        <v>7673399.7999999998</v>
      </c>
      <c r="K7" s="519">
        <v>7673399.7999999998</v>
      </c>
      <c r="L7" s="427">
        <f>SUM(S7:Y7)</f>
        <v>7666789.7999999998</v>
      </c>
      <c r="M7" s="179"/>
      <c r="N7" s="173">
        <v>724050</v>
      </c>
      <c r="O7" s="173">
        <v>714991</v>
      </c>
      <c r="P7" s="173">
        <v>758338</v>
      </c>
      <c r="Q7" s="173">
        <v>735480</v>
      </c>
      <c r="R7" s="174">
        <v>708030</v>
      </c>
      <c r="S7" s="509">
        <f>SUM(M7:R7)</f>
        <v>3640889</v>
      </c>
      <c r="T7" s="509">
        <v>614703</v>
      </c>
      <c r="U7" s="173">
        <v>614703</v>
      </c>
      <c r="V7" s="174">
        <v>614700</v>
      </c>
      <c r="W7" s="174">
        <v>729450</v>
      </c>
      <c r="X7" s="174">
        <f>(161000+200000+127500+161000+161000+2)*0.9</f>
        <v>729451.8</v>
      </c>
      <c r="Y7" s="175">
        <v>722893</v>
      </c>
      <c r="Z7" s="168"/>
      <c r="AA7" s="168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/>
      <c r="G8" s="365">
        <v>0</v>
      </c>
      <c r="H8" s="365">
        <v>0</v>
      </c>
      <c r="I8" s="365">
        <v>0</v>
      </c>
      <c r="J8" s="519">
        <v>0</v>
      </c>
      <c r="K8" s="519">
        <v>0</v>
      </c>
      <c r="L8" s="427">
        <f t="shared" ref="L8:L13" si="9">SUM(M8:Y8)</f>
        <v>0</v>
      </c>
      <c r="M8" s="179"/>
      <c r="N8" s="173"/>
      <c r="O8" s="173"/>
      <c r="P8" s="173"/>
      <c r="Q8" s="173"/>
      <c r="R8" s="174"/>
      <c r="S8" s="509">
        <f t="shared" ref="S8:S71" si="10">SUM(M8:R8)</f>
        <v>0</v>
      </c>
      <c r="T8" s="509"/>
      <c r="U8" s="173"/>
      <c r="V8" s="174"/>
      <c r="W8" s="174"/>
      <c r="X8" s="174"/>
      <c r="Y8" s="175"/>
      <c r="Z8" s="168"/>
      <c r="AA8" s="168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427">
        <f t="shared" si="9"/>
        <v>0</v>
      </c>
      <c r="M9" s="179"/>
      <c r="N9" s="173"/>
      <c r="O9" s="173"/>
      <c r="P9" s="173"/>
      <c r="Q9" s="173"/>
      <c r="R9" s="174"/>
      <c r="S9" s="509">
        <f t="shared" si="10"/>
        <v>0</v>
      </c>
      <c r="T9" s="509"/>
      <c r="U9" s="173"/>
      <c r="V9" s="174"/>
      <c r="W9" s="174"/>
      <c r="X9" s="174"/>
      <c r="Y9" s="175"/>
      <c r="Z9" s="168"/>
      <c r="AA9" s="168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si="9"/>
        <v>0</v>
      </c>
      <c r="M10" s="179"/>
      <c r="N10" s="173"/>
      <c r="O10" s="173"/>
      <c r="P10" s="173"/>
      <c r="Q10" s="173"/>
      <c r="R10" s="174"/>
      <c r="S10" s="509">
        <f t="shared" si="10"/>
        <v>0</v>
      </c>
      <c r="T10" s="509"/>
      <c r="U10" s="173"/>
      <c r="V10" s="174"/>
      <c r="W10" s="174"/>
      <c r="X10" s="174"/>
      <c r="Y10" s="175"/>
      <c r="Z10" s="168"/>
      <c r="AA10" s="168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9"/>
        <v>0</v>
      </c>
      <c r="M11" s="179"/>
      <c r="N11" s="173"/>
      <c r="O11" s="173"/>
      <c r="P11" s="173"/>
      <c r="Q11" s="173"/>
      <c r="R11" s="174"/>
      <c r="S11" s="509">
        <f t="shared" si="10"/>
        <v>0</v>
      </c>
      <c r="T11" s="509"/>
      <c r="U11" s="173"/>
      <c r="V11" s="174"/>
      <c r="W11" s="174"/>
      <c r="X11" s="174"/>
      <c r="Y11" s="175"/>
      <c r="Z11" s="168"/>
      <c r="AA11" s="168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/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9"/>
        <v>0</v>
      </c>
      <c r="M12" s="179"/>
      <c r="N12" s="173"/>
      <c r="O12" s="173"/>
      <c r="P12" s="173"/>
      <c r="Q12" s="173"/>
      <c r="R12" s="174"/>
      <c r="S12" s="509">
        <f t="shared" si="10"/>
        <v>0</v>
      </c>
      <c r="T12" s="509"/>
      <c r="U12" s="173"/>
      <c r="V12" s="174"/>
      <c r="W12" s="174"/>
      <c r="X12" s="174"/>
      <c r="Y12" s="175"/>
      <c r="Z12" s="168"/>
      <c r="AA12" s="168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9"/>
        <v>0</v>
      </c>
      <c r="M13" s="179"/>
      <c r="N13" s="173"/>
      <c r="O13" s="173"/>
      <c r="P13" s="173"/>
      <c r="Q13" s="173"/>
      <c r="R13" s="174"/>
      <c r="S13" s="509">
        <f t="shared" si="10"/>
        <v>0</v>
      </c>
      <c r="T13" s="509"/>
      <c r="U13" s="173"/>
      <c r="V13" s="174"/>
      <c r="W13" s="174"/>
      <c r="X13" s="174"/>
      <c r="Y13" s="175"/>
      <c r="Z13" s="168"/>
      <c r="AA13" s="168"/>
    </row>
    <row r="14" spans="1:27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v>13500</v>
      </c>
      <c r="G14" s="365">
        <v>13500</v>
      </c>
      <c r="H14" s="365">
        <v>13500</v>
      </c>
      <c r="I14" s="365">
        <v>13500</v>
      </c>
      <c r="J14" s="519">
        <v>13500</v>
      </c>
      <c r="K14" s="519">
        <v>13500</v>
      </c>
      <c r="L14" s="427">
        <f t="shared" ref="L14:L19" si="11">SUM(S14:Y14)</f>
        <v>13500</v>
      </c>
      <c r="M14" s="179"/>
      <c r="N14" s="173"/>
      <c r="O14" s="173"/>
      <c r="P14" s="173"/>
      <c r="Q14" s="173"/>
      <c r="R14" s="174"/>
      <c r="S14" s="509">
        <f t="shared" si="10"/>
        <v>0</v>
      </c>
      <c r="T14" s="509"/>
      <c r="U14" s="173"/>
      <c r="V14" s="174"/>
      <c r="W14" s="174"/>
      <c r="X14" s="174"/>
      <c r="Y14" s="175">
        <v>13500</v>
      </c>
      <c r="Z14" s="168"/>
      <c r="AA14" s="168"/>
    </row>
    <row r="15" spans="1:27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v>36000</v>
      </c>
      <c r="G15" s="365">
        <v>23652</v>
      </c>
      <c r="H15" s="365">
        <v>72700</v>
      </c>
      <c r="I15" s="365">
        <v>72700</v>
      </c>
      <c r="J15" s="519">
        <v>72700</v>
      </c>
      <c r="K15" s="519">
        <f>72700-756</f>
        <v>71944</v>
      </c>
      <c r="L15" s="427">
        <f t="shared" si="11"/>
        <v>71820</v>
      </c>
      <c r="M15" s="179"/>
      <c r="N15" s="173"/>
      <c r="O15" s="173">
        <v>10044</v>
      </c>
      <c r="P15" s="173">
        <v>6480</v>
      </c>
      <c r="Q15" s="173">
        <v>7128</v>
      </c>
      <c r="R15" s="174">
        <v>5508</v>
      </c>
      <c r="S15" s="509">
        <f t="shared" si="10"/>
        <v>29160</v>
      </c>
      <c r="T15" s="509">
        <v>7128</v>
      </c>
      <c r="U15" s="173">
        <v>7560</v>
      </c>
      <c r="V15" s="174">
        <v>7128</v>
      </c>
      <c r="W15" s="174"/>
      <c r="X15" s="174">
        <v>6804</v>
      </c>
      <c r="Y15" s="175">
        <v>14040</v>
      </c>
      <c r="Z15" s="168"/>
      <c r="AA15" s="168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365">
        <v>0</v>
      </c>
      <c r="H16" s="365">
        <v>0</v>
      </c>
      <c r="I16" s="365">
        <v>0</v>
      </c>
      <c r="J16" s="519">
        <v>0</v>
      </c>
      <c r="K16" s="519">
        <v>0</v>
      </c>
      <c r="L16" s="427">
        <f t="shared" si="11"/>
        <v>0</v>
      </c>
      <c r="M16" s="179"/>
      <c r="N16" s="173"/>
      <c r="O16" s="173"/>
      <c r="P16" s="173"/>
      <c r="Q16" s="173"/>
      <c r="R16" s="174"/>
      <c r="S16" s="509">
        <f t="shared" si="10"/>
        <v>0</v>
      </c>
      <c r="T16" s="509"/>
      <c r="U16" s="173"/>
      <c r="V16" s="174"/>
      <c r="W16" s="174"/>
      <c r="X16" s="174"/>
      <c r="Y16" s="175"/>
      <c r="Z16" s="168"/>
      <c r="AA16" s="168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365">
        <v>0</v>
      </c>
      <c r="H17" s="365">
        <v>0</v>
      </c>
      <c r="I17" s="365">
        <v>0</v>
      </c>
      <c r="J17" s="519">
        <v>0</v>
      </c>
      <c r="K17" s="519">
        <v>0</v>
      </c>
      <c r="L17" s="427">
        <f t="shared" si="11"/>
        <v>0</v>
      </c>
      <c r="M17" s="179"/>
      <c r="N17" s="173"/>
      <c r="O17" s="173"/>
      <c r="P17" s="173"/>
      <c r="Q17" s="173"/>
      <c r="R17" s="174"/>
      <c r="S17" s="509">
        <f t="shared" si="10"/>
        <v>0</v>
      </c>
      <c r="T17" s="509"/>
      <c r="U17" s="173"/>
      <c r="V17" s="174"/>
      <c r="W17" s="174"/>
      <c r="X17" s="174"/>
      <c r="Y17" s="175"/>
      <c r="Z17" s="168"/>
      <c r="AA17" s="168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365">
        <v>0</v>
      </c>
      <c r="H18" s="365">
        <v>0</v>
      </c>
      <c r="I18" s="365">
        <v>0</v>
      </c>
      <c r="J18" s="519">
        <v>0</v>
      </c>
      <c r="K18" s="519">
        <v>0</v>
      </c>
      <c r="L18" s="427">
        <f t="shared" si="11"/>
        <v>0</v>
      </c>
      <c r="M18" s="179"/>
      <c r="N18" s="173"/>
      <c r="O18" s="173"/>
      <c r="P18" s="173"/>
      <c r="Q18" s="173"/>
      <c r="R18" s="174"/>
      <c r="S18" s="509">
        <f t="shared" si="10"/>
        <v>0</v>
      </c>
      <c r="T18" s="509"/>
      <c r="U18" s="173"/>
      <c r="V18" s="174"/>
      <c r="W18" s="174"/>
      <c r="X18" s="174"/>
      <c r="Y18" s="175"/>
      <c r="Z18" s="168"/>
      <c r="AA18" s="168"/>
    </row>
    <row r="19" spans="1:27" s="189" customFormat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v>429000</v>
      </c>
      <c r="G19" s="365">
        <v>475800</v>
      </c>
      <c r="H19" s="365">
        <v>481100</v>
      </c>
      <c r="I19" s="365">
        <v>481100</v>
      </c>
      <c r="J19" s="519">
        <v>481100</v>
      </c>
      <c r="K19" s="519">
        <v>481100</v>
      </c>
      <c r="L19" s="427">
        <f t="shared" si="11"/>
        <v>481100</v>
      </c>
      <c r="M19" s="179"/>
      <c r="N19" s="173">
        <v>35100</v>
      </c>
      <c r="O19" s="173">
        <v>35100</v>
      </c>
      <c r="P19" s="173">
        <v>66690</v>
      </c>
      <c r="Q19" s="173">
        <v>45630</v>
      </c>
      <c r="R19" s="174">
        <v>64580</v>
      </c>
      <c r="S19" s="509">
        <f t="shared" si="10"/>
        <v>247100</v>
      </c>
      <c r="T19" s="509">
        <v>39000</v>
      </c>
      <c r="U19" s="173">
        <v>39000</v>
      </c>
      <c r="V19" s="174">
        <v>39000</v>
      </c>
      <c r="W19" s="174">
        <v>39000</v>
      </c>
      <c r="X19" s="174">
        <v>39000</v>
      </c>
      <c r="Y19" s="175">
        <v>39000</v>
      </c>
      <c r="Z19" s="168"/>
      <c r="AA19" s="168"/>
    </row>
    <row r="20" spans="1:27" x14ac:dyDescent="0.25">
      <c r="B20" s="90" t="s">
        <v>623</v>
      </c>
      <c r="C20" s="799" t="s">
        <v>146</v>
      </c>
      <c r="D20" s="800"/>
      <c r="E20" s="800"/>
      <c r="F20" s="366">
        <f t="shared" ref="F20:L20" si="12">F21+F22+F23</f>
        <v>0</v>
      </c>
      <c r="G20" s="366">
        <f t="shared" si="12"/>
        <v>109078</v>
      </c>
      <c r="H20" s="366">
        <f t="shared" si="12"/>
        <v>153200</v>
      </c>
      <c r="I20" s="366">
        <f t="shared" si="12"/>
        <v>153200</v>
      </c>
      <c r="J20" s="520">
        <f t="shared" ref="J20" si="13">J21+J22+J23</f>
        <v>153200</v>
      </c>
      <c r="K20" s="520">
        <f t="shared" si="12"/>
        <v>153200</v>
      </c>
      <c r="L20" s="428">
        <f t="shared" si="12"/>
        <v>153200</v>
      </c>
      <c r="M20" s="92">
        <f t="shared" ref="M20:Y20" si="14">M21+M22+M23</f>
        <v>0</v>
      </c>
      <c r="N20" s="93">
        <f t="shared" si="14"/>
        <v>0</v>
      </c>
      <c r="O20" s="93">
        <f t="shared" si="14"/>
        <v>0</v>
      </c>
      <c r="P20" s="93">
        <f t="shared" si="14"/>
        <v>0</v>
      </c>
      <c r="Q20" s="93">
        <f t="shared" si="14"/>
        <v>0</v>
      </c>
      <c r="R20" s="96">
        <f t="shared" ref="R20" si="15">R21+R22+R23</f>
        <v>0</v>
      </c>
      <c r="S20" s="510">
        <f t="shared" si="10"/>
        <v>0</v>
      </c>
      <c r="T20" s="510">
        <f t="shared" si="14"/>
        <v>153200</v>
      </c>
      <c r="U20" s="93">
        <f t="shared" si="14"/>
        <v>0</v>
      </c>
      <c r="V20" s="96">
        <f t="shared" si="14"/>
        <v>0</v>
      </c>
      <c r="W20" s="96">
        <f t="shared" si="14"/>
        <v>0</v>
      </c>
      <c r="X20" s="96">
        <f t="shared" si="14"/>
        <v>0</v>
      </c>
      <c r="Y20" s="97">
        <f t="shared" si="14"/>
        <v>0</v>
      </c>
      <c r="Z20" s="168"/>
      <c r="AA20" s="168"/>
    </row>
    <row r="21" spans="1:27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/>
      <c r="G21" s="367"/>
      <c r="H21" s="367"/>
      <c r="I21" s="367"/>
      <c r="J21" s="521"/>
      <c r="K21" s="521"/>
      <c r="L21" s="429">
        <f t="shared" ref="L21:L23" si="16">SUM(M21:Y21)</f>
        <v>0</v>
      </c>
      <c r="M21" s="75"/>
      <c r="N21" s="13"/>
      <c r="O21" s="13"/>
      <c r="P21" s="13"/>
      <c r="Q21" s="13"/>
      <c r="R21" s="80"/>
      <c r="S21" s="511">
        <f t="shared" si="10"/>
        <v>0</v>
      </c>
      <c r="T21" s="511"/>
      <c r="U21" s="13"/>
      <c r="V21" s="80"/>
      <c r="W21" s="80"/>
      <c r="X21" s="80"/>
      <c r="Y21" s="45"/>
      <c r="Z21" s="168"/>
      <c r="AA21" s="168"/>
    </row>
    <row r="22" spans="1:27" s="41" customFormat="1" ht="27.75" customHeight="1" thickBot="1" x14ac:dyDescent="0.3">
      <c r="A22" s="125" t="s">
        <v>149</v>
      </c>
      <c r="B22" s="52" t="s">
        <v>625</v>
      </c>
      <c r="C22" s="825" t="s">
        <v>862</v>
      </c>
      <c r="D22" s="826"/>
      <c r="E22" s="826"/>
      <c r="F22" s="367">
        <v>0</v>
      </c>
      <c r="G22" s="367">
        <v>109078</v>
      </c>
      <c r="H22" s="367">
        <v>153200</v>
      </c>
      <c r="I22" s="367">
        <v>153200</v>
      </c>
      <c r="J22" s="521">
        <v>153200</v>
      </c>
      <c r="K22" s="521">
        <v>153200</v>
      </c>
      <c r="L22" s="429">
        <f>SUM(S22:Y22)</f>
        <v>153200</v>
      </c>
      <c r="M22" s="75"/>
      <c r="N22" s="13"/>
      <c r="O22" s="13"/>
      <c r="P22" s="13"/>
      <c r="Q22" s="13"/>
      <c r="R22" s="80"/>
      <c r="S22" s="511">
        <f t="shared" si="10"/>
        <v>0</v>
      </c>
      <c r="T22" s="511">
        <v>153200</v>
      </c>
      <c r="U22" s="13"/>
      <c r="V22" s="80"/>
      <c r="W22" s="80"/>
      <c r="X22" s="80"/>
      <c r="Y22" s="45"/>
      <c r="Z22" s="168"/>
      <c r="AA22" s="168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/>
      <c r="G23" s="368"/>
      <c r="H23" s="368"/>
      <c r="I23" s="368"/>
      <c r="J23" s="522"/>
      <c r="K23" s="522"/>
      <c r="L23" s="430">
        <f t="shared" si="16"/>
        <v>0</v>
      </c>
      <c r="M23" s="75"/>
      <c r="N23" s="13"/>
      <c r="O23" s="13"/>
      <c r="P23" s="13"/>
      <c r="Q23" s="13"/>
      <c r="R23" s="80"/>
      <c r="S23" s="511">
        <f t="shared" si="10"/>
        <v>0</v>
      </c>
      <c r="T23" s="511"/>
      <c r="U23" s="13"/>
      <c r="V23" s="80"/>
      <c r="W23" s="80"/>
      <c r="X23" s="80"/>
      <c r="Y23" s="45"/>
      <c r="Z23" s="168"/>
      <c r="AA23" s="168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Y24" si="17">F25+F26+F27+F28+F29+F30+F31</f>
        <v>1760055</v>
      </c>
      <c r="G24" s="369">
        <f t="shared" ref="G24:K24" si="18">G25+G26+G27+G28+G29+G30+G31</f>
        <v>1760055</v>
      </c>
      <c r="H24" s="369">
        <f t="shared" ref="H24:J24" si="19">H25+H26+H27+H28+H29+H30+H31</f>
        <v>1846000.4600000002</v>
      </c>
      <c r="I24" s="369">
        <f t="shared" si="19"/>
        <v>1846000.4600000002</v>
      </c>
      <c r="J24" s="523">
        <f t="shared" si="19"/>
        <v>1846000.4600000002</v>
      </c>
      <c r="K24" s="523">
        <f t="shared" si="18"/>
        <v>1846000.7</v>
      </c>
      <c r="L24" s="431">
        <f t="shared" si="17"/>
        <v>1821924</v>
      </c>
      <c r="M24" s="84">
        <f t="shared" si="17"/>
        <v>0</v>
      </c>
      <c r="N24" s="85">
        <f t="shared" si="17"/>
        <v>167013</v>
      </c>
      <c r="O24" s="85">
        <f t="shared" si="17"/>
        <v>165020</v>
      </c>
      <c r="P24" s="85">
        <f t="shared" si="17"/>
        <v>181507</v>
      </c>
      <c r="Q24" s="85">
        <f t="shared" si="17"/>
        <v>171845</v>
      </c>
      <c r="R24" s="88">
        <f t="shared" ref="R24" si="20">R25+R26+R27+R28+R29+R30+R31</f>
        <v>165512</v>
      </c>
      <c r="S24" s="507">
        <f t="shared" si="10"/>
        <v>850897</v>
      </c>
      <c r="T24" s="507">
        <f t="shared" si="17"/>
        <v>171116</v>
      </c>
      <c r="U24" s="85">
        <f t="shared" si="17"/>
        <v>143814</v>
      </c>
      <c r="V24" s="88">
        <f t="shared" si="17"/>
        <v>143814</v>
      </c>
      <c r="W24" s="88">
        <f t="shared" si="17"/>
        <v>169059</v>
      </c>
      <c r="X24" s="88">
        <f t="shared" si="17"/>
        <v>169059</v>
      </c>
      <c r="Y24" s="89">
        <f t="shared" si="17"/>
        <v>174165</v>
      </c>
      <c r="Z24" s="168"/>
      <c r="AA24" s="168"/>
    </row>
    <row r="25" spans="1:27" x14ac:dyDescent="0.25">
      <c r="B25" s="60"/>
      <c r="C25" s="862" t="s">
        <v>154</v>
      </c>
      <c r="D25" s="863"/>
      <c r="E25" s="863"/>
      <c r="F25" s="370">
        <v>1754160</v>
      </c>
      <c r="G25" s="370">
        <v>1754160</v>
      </c>
      <c r="H25" s="370">
        <v>1841380.7600000002</v>
      </c>
      <c r="I25" s="370">
        <v>1841380.7600000002</v>
      </c>
      <c r="J25" s="524">
        <v>1841380.7600000002</v>
      </c>
      <c r="K25" s="524">
        <v>1841381</v>
      </c>
      <c r="L25" s="434">
        <f t="shared" ref="L25:L31" si="21">SUM(S25:Y25)</f>
        <v>1815376</v>
      </c>
      <c r="M25" s="73"/>
      <c r="N25" s="1">
        <v>167013</v>
      </c>
      <c r="O25" s="1">
        <v>165020</v>
      </c>
      <c r="P25" s="1">
        <v>181507</v>
      </c>
      <c r="Q25" s="1">
        <v>171845</v>
      </c>
      <c r="R25" s="79">
        <v>165512</v>
      </c>
      <c r="S25" s="512">
        <f t="shared" si="10"/>
        <v>850897</v>
      </c>
      <c r="T25" s="512">
        <v>171116</v>
      </c>
      <c r="U25" s="1">
        <v>143814</v>
      </c>
      <c r="V25" s="79">
        <v>143814</v>
      </c>
      <c r="W25" s="79">
        <v>169059</v>
      </c>
      <c r="X25" s="79">
        <v>169059</v>
      </c>
      <c r="Y25" s="44">
        <v>167617</v>
      </c>
      <c r="Z25" s="168"/>
      <c r="AA25" s="168"/>
    </row>
    <row r="26" spans="1:27" hidden="1" x14ac:dyDescent="0.25">
      <c r="B26" s="61"/>
      <c r="C26" s="858" t="s">
        <v>155</v>
      </c>
      <c r="D26" s="859"/>
      <c r="E26" s="859"/>
      <c r="F26" s="371">
        <v>0</v>
      </c>
      <c r="G26" s="371">
        <v>0</v>
      </c>
      <c r="H26" s="371">
        <v>0</v>
      </c>
      <c r="I26" s="371">
        <v>0</v>
      </c>
      <c r="J26" s="525">
        <v>0</v>
      </c>
      <c r="K26" s="525">
        <v>0</v>
      </c>
      <c r="L26" s="434">
        <f t="shared" si="21"/>
        <v>0</v>
      </c>
      <c r="M26" s="73"/>
      <c r="N26" s="1"/>
      <c r="O26" s="1"/>
      <c r="P26" s="1"/>
      <c r="Q26" s="1"/>
      <c r="R26" s="79"/>
      <c r="S26" s="512">
        <f t="shared" si="10"/>
        <v>0</v>
      </c>
      <c r="T26" s="512"/>
      <c r="U26" s="1"/>
      <c r="V26" s="79"/>
      <c r="W26" s="79"/>
      <c r="X26" s="79"/>
      <c r="Y26" s="44"/>
      <c r="Z26" s="168"/>
      <c r="AA26" s="168"/>
    </row>
    <row r="27" spans="1:27" hidden="1" x14ac:dyDescent="0.25">
      <c r="B27" s="61"/>
      <c r="C27" s="858" t="s">
        <v>156</v>
      </c>
      <c r="D27" s="859"/>
      <c r="E27" s="859"/>
      <c r="F27" s="371">
        <v>0</v>
      </c>
      <c r="G27" s="371">
        <v>0</v>
      </c>
      <c r="H27" s="371">
        <v>0</v>
      </c>
      <c r="I27" s="371">
        <v>0</v>
      </c>
      <c r="J27" s="525">
        <v>0</v>
      </c>
      <c r="K27" s="525">
        <v>0</v>
      </c>
      <c r="L27" s="434">
        <f t="shared" si="21"/>
        <v>0</v>
      </c>
      <c r="M27" s="73"/>
      <c r="N27" s="1"/>
      <c r="O27" s="1"/>
      <c r="P27" s="1"/>
      <c r="Q27" s="1"/>
      <c r="R27" s="79"/>
      <c r="S27" s="512">
        <f t="shared" si="10"/>
        <v>0</v>
      </c>
      <c r="T27" s="512"/>
      <c r="U27" s="1"/>
      <c r="V27" s="79"/>
      <c r="W27" s="79"/>
      <c r="X27" s="79"/>
      <c r="Y27" s="44"/>
      <c r="Z27" s="168"/>
      <c r="AA27" s="168"/>
    </row>
    <row r="28" spans="1:27" x14ac:dyDescent="0.25">
      <c r="B28" s="61"/>
      <c r="C28" s="858" t="s">
        <v>157</v>
      </c>
      <c r="D28" s="859"/>
      <c r="E28" s="859"/>
      <c r="F28" s="371">
        <v>3505</v>
      </c>
      <c r="G28" s="371">
        <v>3505</v>
      </c>
      <c r="H28" s="371">
        <v>2230.2000000000003</v>
      </c>
      <c r="I28" s="371">
        <v>2230.2000000000003</v>
      </c>
      <c r="J28" s="525">
        <v>2230.2000000000003</v>
      </c>
      <c r="K28" s="525">
        <v>2230.2000000000003</v>
      </c>
      <c r="L28" s="434">
        <f t="shared" si="21"/>
        <v>3894</v>
      </c>
      <c r="M28" s="73"/>
      <c r="N28" s="1"/>
      <c r="O28" s="1"/>
      <c r="P28" s="1"/>
      <c r="Q28" s="1"/>
      <c r="R28" s="79"/>
      <c r="S28" s="512">
        <f t="shared" si="10"/>
        <v>0</v>
      </c>
      <c r="T28" s="512"/>
      <c r="U28" s="1"/>
      <c r="V28" s="79"/>
      <c r="W28" s="79"/>
      <c r="X28" s="79"/>
      <c r="Y28" s="44">
        <v>3894</v>
      </c>
      <c r="Z28" s="168"/>
      <c r="AA28" s="168"/>
    </row>
    <row r="29" spans="1:27" hidden="1" x14ac:dyDescent="0.25">
      <c r="B29" s="61"/>
      <c r="C29" s="858" t="s">
        <v>158</v>
      </c>
      <c r="D29" s="859"/>
      <c r="E29" s="859"/>
      <c r="F29" s="371">
        <v>0</v>
      </c>
      <c r="G29" s="371">
        <v>0</v>
      </c>
      <c r="H29" s="371">
        <v>0</v>
      </c>
      <c r="I29" s="371">
        <v>0</v>
      </c>
      <c r="J29" s="525">
        <v>0</v>
      </c>
      <c r="K29" s="525">
        <v>0</v>
      </c>
      <c r="L29" s="434">
        <f t="shared" si="21"/>
        <v>0</v>
      </c>
      <c r="M29" s="73"/>
      <c r="N29" s="1"/>
      <c r="O29" s="1"/>
      <c r="P29" s="1"/>
      <c r="Q29" s="1"/>
      <c r="R29" s="79"/>
      <c r="S29" s="512">
        <f t="shared" si="10"/>
        <v>0</v>
      </c>
      <c r="T29" s="512"/>
      <c r="U29" s="1"/>
      <c r="V29" s="79"/>
      <c r="W29" s="79"/>
      <c r="X29" s="79"/>
      <c r="Y29" s="44"/>
      <c r="Z29" s="168"/>
      <c r="AA29" s="168"/>
    </row>
    <row r="30" spans="1:27" hidden="1" x14ac:dyDescent="0.25">
      <c r="B30" s="61"/>
      <c r="C30" s="858" t="s">
        <v>159</v>
      </c>
      <c r="D30" s="859"/>
      <c r="E30" s="859"/>
      <c r="F30" s="371">
        <v>0</v>
      </c>
      <c r="G30" s="371">
        <v>0</v>
      </c>
      <c r="H30" s="371">
        <v>0</v>
      </c>
      <c r="I30" s="371">
        <v>0</v>
      </c>
      <c r="J30" s="525">
        <v>0</v>
      </c>
      <c r="K30" s="525">
        <v>0</v>
      </c>
      <c r="L30" s="434">
        <f t="shared" si="21"/>
        <v>0</v>
      </c>
      <c r="M30" s="73"/>
      <c r="N30" s="1"/>
      <c r="O30" s="1"/>
      <c r="P30" s="1"/>
      <c r="Q30" s="1"/>
      <c r="R30" s="79"/>
      <c r="S30" s="512">
        <f t="shared" si="10"/>
        <v>0</v>
      </c>
      <c r="T30" s="512"/>
      <c r="U30" s="1"/>
      <c r="V30" s="79"/>
      <c r="W30" s="79"/>
      <c r="X30" s="79"/>
      <c r="Y30" s="44"/>
      <c r="Z30" s="168"/>
      <c r="AA30" s="168"/>
    </row>
    <row r="31" spans="1:27" ht="15.75" thickBot="1" x14ac:dyDescent="0.3">
      <c r="B31" s="61"/>
      <c r="C31" s="858" t="s">
        <v>160</v>
      </c>
      <c r="D31" s="859"/>
      <c r="E31" s="859"/>
      <c r="F31" s="371">
        <v>2390</v>
      </c>
      <c r="G31" s="371">
        <v>2390</v>
      </c>
      <c r="H31" s="371">
        <v>2389.5</v>
      </c>
      <c r="I31" s="371">
        <v>2389.5</v>
      </c>
      <c r="J31" s="525">
        <v>2389.5</v>
      </c>
      <c r="K31" s="525">
        <v>2389.5</v>
      </c>
      <c r="L31" s="434">
        <f t="shared" si="21"/>
        <v>2654</v>
      </c>
      <c r="M31" s="73"/>
      <c r="N31" s="1"/>
      <c r="O31" s="1"/>
      <c r="P31" s="1"/>
      <c r="Q31" s="1"/>
      <c r="R31" s="79"/>
      <c r="S31" s="512">
        <f t="shared" si="10"/>
        <v>0</v>
      </c>
      <c r="T31" s="512"/>
      <c r="U31" s="1"/>
      <c r="V31" s="79"/>
      <c r="W31" s="79"/>
      <c r="X31" s="79"/>
      <c r="Y31" s="44">
        <v>2654</v>
      </c>
      <c r="Z31" s="168"/>
      <c r="AA31" s="168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Y32" si="22">F33+F37+F40+F50+F53</f>
        <v>13131900</v>
      </c>
      <c r="G32" s="369">
        <f t="shared" ref="G32:K32" si="23">G33+G37+G40+G50+G53</f>
        <v>13114440</v>
      </c>
      <c r="H32" s="369">
        <f t="shared" ref="H32:J32" si="24">H33+H37+H40+H50+H53</f>
        <v>13373000</v>
      </c>
      <c r="I32" s="369">
        <f t="shared" si="24"/>
        <v>13373002</v>
      </c>
      <c r="J32" s="523">
        <f t="shared" si="24"/>
        <v>12775422</v>
      </c>
      <c r="K32" s="523">
        <f t="shared" si="23"/>
        <v>13303626</v>
      </c>
      <c r="L32" s="431">
        <f t="shared" si="22"/>
        <v>12935001</v>
      </c>
      <c r="M32" s="84">
        <f t="shared" si="22"/>
        <v>151472</v>
      </c>
      <c r="N32" s="85">
        <f t="shared" si="22"/>
        <v>261626</v>
      </c>
      <c r="O32" s="85">
        <f t="shared" si="22"/>
        <v>2825872</v>
      </c>
      <c r="P32" s="85">
        <f t="shared" si="22"/>
        <v>89084</v>
      </c>
      <c r="Q32" s="85">
        <f t="shared" si="22"/>
        <v>1636078</v>
      </c>
      <c r="R32" s="88">
        <f t="shared" ref="R32" si="25">R33+R37+R40+R50+R53</f>
        <v>1827234</v>
      </c>
      <c r="S32" s="507">
        <f t="shared" si="10"/>
        <v>6791366</v>
      </c>
      <c r="T32" s="507">
        <f t="shared" si="22"/>
        <v>159625</v>
      </c>
      <c r="U32" s="85">
        <f t="shared" si="22"/>
        <v>663284</v>
      </c>
      <c r="V32" s="88">
        <f t="shared" si="22"/>
        <v>931585</v>
      </c>
      <c r="W32" s="88">
        <f t="shared" si="22"/>
        <v>1629629</v>
      </c>
      <c r="X32" s="88">
        <f t="shared" si="22"/>
        <v>1305829</v>
      </c>
      <c r="Y32" s="89">
        <f t="shared" si="22"/>
        <v>1453683</v>
      </c>
      <c r="Z32" s="168"/>
      <c r="AA32" s="168"/>
    </row>
    <row r="33" spans="1:27" x14ac:dyDescent="0.25">
      <c r="B33" s="122" t="s">
        <v>627</v>
      </c>
      <c r="C33" s="772" t="s">
        <v>163</v>
      </c>
      <c r="D33" s="773"/>
      <c r="E33" s="773"/>
      <c r="F33" s="364">
        <f t="shared" ref="F33:Y33" si="26">F34+F35+F36</f>
        <v>9611760</v>
      </c>
      <c r="G33" s="364">
        <f t="shared" ref="G33:K33" si="27">G34+G35+G36</f>
        <v>9374207</v>
      </c>
      <c r="H33" s="364">
        <f t="shared" ref="H33:J33" si="28">H34+H35+H36</f>
        <v>9353447</v>
      </c>
      <c r="I33" s="364">
        <f t="shared" si="28"/>
        <v>9353447</v>
      </c>
      <c r="J33" s="518">
        <f t="shared" si="28"/>
        <v>8755975</v>
      </c>
      <c r="K33" s="518">
        <f t="shared" si="27"/>
        <v>9253909</v>
      </c>
      <c r="L33" s="426">
        <f t="shared" si="26"/>
        <v>9248509</v>
      </c>
      <c r="M33" s="116">
        <f t="shared" si="26"/>
        <v>120344</v>
      </c>
      <c r="N33" s="117">
        <f t="shared" si="26"/>
        <v>68279</v>
      </c>
      <c r="O33" s="117">
        <f t="shared" si="26"/>
        <v>2522533</v>
      </c>
      <c r="P33" s="117">
        <f t="shared" si="26"/>
        <v>51187</v>
      </c>
      <c r="Q33" s="117">
        <f t="shared" si="26"/>
        <v>948158</v>
      </c>
      <c r="R33" s="120">
        <f t="shared" ref="R33" si="29">R34+R35+R36</f>
        <v>1185325</v>
      </c>
      <c r="S33" s="508">
        <f t="shared" si="10"/>
        <v>4895826</v>
      </c>
      <c r="T33" s="508">
        <f t="shared" si="26"/>
        <v>82348</v>
      </c>
      <c r="U33" s="117">
        <f t="shared" si="26"/>
        <v>173215</v>
      </c>
      <c r="V33" s="120">
        <f t="shared" si="26"/>
        <v>667334</v>
      </c>
      <c r="W33" s="120">
        <f t="shared" si="26"/>
        <v>1363609</v>
      </c>
      <c r="X33" s="120">
        <f t="shared" si="26"/>
        <v>1061008</v>
      </c>
      <c r="Y33" s="121">
        <f t="shared" si="26"/>
        <v>1005169</v>
      </c>
      <c r="Z33" s="168"/>
      <c r="AA33" s="168"/>
    </row>
    <row r="34" spans="1:27" s="41" customFormat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v>5400</v>
      </c>
      <c r="G34" s="367">
        <v>5400</v>
      </c>
      <c r="H34" s="367">
        <v>5400</v>
      </c>
      <c r="I34" s="367">
        <v>5400</v>
      </c>
      <c r="J34" s="521">
        <v>5400</v>
      </c>
      <c r="K34" s="521">
        <v>5400</v>
      </c>
      <c r="L34" s="429">
        <f t="shared" ref="L34:L35" si="30">SUM(S34:Y34)</f>
        <v>0</v>
      </c>
      <c r="M34" s="75"/>
      <c r="N34" s="13"/>
      <c r="O34" s="13"/>
      <c r="P34" s="13"/>
      <c r="Q34" s="13"/>
      <c r="R34" s="80"/>
      <c r="S34" s="511">
        <f t="shared" si="10"/>
        <v>0</v>
      </c>
      <c r="T34" s="511"/>
      <c r="U34" s="13"/>
      <c r="V34" s="80"/>
      <c r="W34" s="80"/>
      <c r="X34" s="80"/>
      <c r="Y34" s="45"/>
      <c r="Z34" s="168"/>
      <c r="AA34" s="168"/>
    </row>
    <row r="35" spans="1:27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v>9606360</v>
      </c>
      <c r="G35" s="367">
        <v>9368807</v>
      </c>
      <c r="H35" s="367">
        <v>9348047</v>
      </c>
      <c r="I35" s="367">
        <v>9348047</v>
      </c>
      <c r="J35" s="521">
        <v>8750575</v>
      </c>
      <c r="K35" s="521">
        <v>9248509</v>
      </c>
      <c r="L35" s="429">
        <f t="shared" si="30"/>
        <v>9248509</v>
      </c>
      <c r="M35" s="75">
        <v>120344</v>
      </c>
      <c r="N35" s="13">
        <v>68279</v>
      </c>
      <c r="O35" s="13">
        <v>2522533</v>
      </c>
      <c r="P35" s="13">
        <v>51187</v>
      </c>
      <c r="Q35" s="13">
        <v>948158</v>
      </c>
      <c r="R35" s="80">
        <v>1185325</v>
      </c>
      <c r="S35" s="511">
        <f t="shared" si="10"/>
        <v>4895826</v>
      </c>
      <c r="T35" s="511">
        <v>82348</v>
      </c>
      <c r="U35" s="13">
        <v>173215</v>
      </c>
      <c r="V35" s="80">
        <v>667334</v>
      </c>
      <c r="W35" s="80">
        <v>1363609</v>
      </c>
      <c r="X35" s="80">
        <v>1061008</v>
      </c>
      <c r="Y35" s="45">
        <v>1005169</v>
      </c>
      <c r="Z35" s="168"/>
      <c r="AA35" s="168"/>
    </row>
    <row r="36" spans="1:27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/>
      <c r="G36" s="367"/>
      <c r="H36" s="367"/>
      <c r="I36" s="367"/>
      <c r="J36" s="521"/>
      <c r="K36" s="521"/>
      <c r="L36" s="429">
        <f>SUM(M36:Y36)</f>
        <v>0</v>
      </c>
      <c r="M36" s="75"/>
      <c r="N36" s="13"/>
      <c r="O36" s="13"/>
      <c r="P36" s="13"/>
      <c r="Q36" s="13"/>
      <c r="R36" s="80"/>
      <c r="S36" s="511">
        <f t="shared" si="10"/>
        <v>0</v>
      </c>
      <c r="T36" s="511"/>
      <c r="U36" s="13"/>
      <c r="V36" s="80"/>
      <c r="W36" s="80"/>
      <c r="X36" s="80"/>
      <c r="Y36" s="45"/>
      <c r="Z36" s="168"/>
      <c r="AA36" s="168"/>
    </row>
    <row r="37" spans="1:27" x14ac:dyDescent="0.25">
      <c r="B37" s="90" t="s">
        <v>631</v>
      </c>
      <c r="C37" s="799" t="s">
        <v>170</v>
      </c>
      <c r="D37" s="800"/>
      <c r="E37" s="800"/>
      <c r="F37" s="366">
        <f t="shared" ref="F37:Y37" si="31">F38+F39</f>
        <v>378360</v>
      </c>
      <c r="G37" s="366">
        <f t="shared" ref="G37:K37" si="32">G38+G39</f>
        <v>399453</v>
      </c>
      <c r="H37" s="366">
        <f t="shared" ref="H37:J37" si="33">H38+H39</f>
        <v>399453</v>
      </c>
      <c r="I37" s="366">
        <f t="shared" si="33"/>
        <v>149293</v>
      </c>
      <c r="J37" s="520">
        <f t="shared" si="33"/>
        <v>149293</v>
      </c>
      <c r="K37" s="520">
        <f t="shared" si="32"/>
        <v>149293</v>
      </c>
      <c r="L37" s="428">
        <f t="shared" si="31"/>
        <v>149291</v>
      </c>
      <c r="M37" s="92">
        <f t="shared" si="31"/>
        <v>0</v>
      </c>
      <c r="N37" s="93">
        <f t="shared" si="31"/>
        <v>0</v>
      </c>
      <c r="O37" s="93">
        <f t="shared" si="31"/>
        <v>86553</v>
      </c>
      <c r="P37" s="93">
        <f t="shared" si="31"/>
        <v>0</v>
      </c>
      <c r="Q37" s="93">
        <f t="shared" si="31"/>
        <v>62738</v>
      </c>
      <c r="R37" s="96">
        <f t="shared" ref="R37" si="34">R38+R39</f>
        <v>0</v>
      </c>
      <c r="S37" s="510">
        <f t="shared" si="10"/>
        <v>149291</v>
      </c>
      <c r="T37" s="510">
        <f t="shared" si="31"/>
        <v>0</v>
      </c>
      <c r="U37" s="93">
        <f t="shared" si="31"/>
        <v>0</v>
      </c>
      <c r="V37" s="96">
        <f t="shared" si="31"/>
        <v>0</v>
      </c>
      <c r="W37" s="96">
        <f t="shared" si="31"/>
        <v>0</v>
      </c>
      <c r="X37" s="96">
        <f t="shared" si="31"/>
        <v>0</v>
      </c>
      <c r="Y37" s="97">
        <f t="shared" si="31"/>
        <v>0</v>
      </c>
      <c r="Z37" s="168"/>
      <c r="AA37" s="168"/>
    </row>
    <row r="38" spans="1:27" s="41" customFormat="1" x14ac:dyDescent="0.25">
      <c r="A38" s="125" t="s">
        <v>171</v>
      </c>
      <c r="B38" s="52" t="s">
        <v>632</v>
      </c>
      <c r="C38" s="823" t="s">
        <v>1083</v>
      </c>
      <c r="D38" s="824"/>
      <c r="E38" s="824"/>
      <c r="F38" s="367">
        <v>363960</v>
      </c>
      <c r="G38" s="367">
        <v>359430</v>
      </c>
      <c r="H38" s="367">
        <v>359430</v>
      </c>
      <c r="I38" s="367">
        <v>148376</v>
      </c>
      <c r="J38" s="521">
        <v>148376</v>
      </c>
      <c r="K38" s="521">
        <v>148376</v>
      </c>
      <c r="L38" s="429">
        <f t="shared" ref="L38:L39" si="35">SUM(S38:Y38)</f>
        <v>148375</v>
      </c>
      <c r="M38" s="75"/>
      <c r="N38" s="13"/>
      <c r="O38" s="13">
        <v>85637</v>
      </c>
      <c r="P38" s="13"/>
      <c r="Q38" s="13">
        <v>62738</v>
      </c>
      <c r="R38" s="80"/>
      <c r="S38" s="511">
        <f t="shared" si="10"/>
        <v>148375</v>
      </c>
      <c r="T38" s="511"/>
      <c r="U38" s="13"/>
      <c r="V38" s="80"/>
      <c r="W38" s="80"/>
      <c r="X38" s="80"/>
      <c r="Y38" s="45"/>
      <c r="Z38" s="168"/>
      <c r="AA38" s="168"/>
    </row>
    <row r="39" spans="1:27" s="41" customForma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v>14400</v>
      </c>
      <c r="G39" s="367">
        <v>40023</v>
      </c>
      <c r="H39" s="367">
        <v>40023</v>
      </c>
      <c r="I39" s="367">
        <v>917</v>
      </c>
      <c r="J39" s="521">
        <v>917</v>
      </c>
      <c r="K39" s="521">
        <v>917</v>
      </c>
      <c r="L39" s="429">
        <f t="shared" si="35"/>
        <v>916</v>
      </c>
      <c r="M39" s="75"/>
      <c r="N39" s="13"/>
      <c r="O39" s="13">
        <v>916</v>
      </c>
      <c r="P39" s="13"/>
      <c r="Q39" s="13"/>
      <c r="R39" s="80"/>
      <c r="S39" s="511">
        <f t="shared" si="10"/>
        <v>916</v>
      </c>
      <c r="T39" s="511"/>
      <c r="U39" s="13"/>
      <c r="V39" s="80"/>
      <c r="W39" s="80"/>
      <c r="X39" s="80"/>
      <c r="Y39" s="45"/>
      <c r="Z39" s="168"/>
      <c r="AA39" s="168"/>
    </row>
    <row r="40" spans="1:27" x14ac:dyDescent="0.25">
      <c r="B40" s="90" t="s">
        <v>634</v>
      </c>
      <c r="C40" s="799" t="s">
        <v>175</v>
      </c>
      <c r="D40" s="800"/>
      <c r="E40" s="800"/>
      <c r="F40" s="366">
        <f t="shared" ref="F40:Y40" si="36">F41+F42+F43+F44+F45+F48+F49</f>
        <v>1127160</v>
      </c>
      <c r="G40" s="366">
        <f t="shared" ref="G40:K40" si="37">G41+G42+G43+G44+G45+G48+G49</f>
        <v>1326160</v>
      </c>
      <c r="H40" s="366">
        <f t="shared" ref="H40:J40" si="38">H41+H42+H43+H44+H45+H48+H49</f>
        <v>1775600</v>
      </c>
      <c r="I40" s="366">
        <f t="shared" si="38"/>
        <v>2025762</v>
      </c>
      <c r="J40" s="520">
        <f t="shared" si="38"/>
        <v>2018762</v>
      </c>
      <c r="K40" s="520">
        <f t="shared" si="37"/>
        <v>2018762</v>
      </c>
      <c r="L40" s="428">
        <f t="shared" si="36"/>
        <v>1884107</v>
      </c>
      <c r="M40" s="92">
        <f t="shared" si="36"/>
        <v>0</v>
      </c>
      <c r="N40" s="93">
        <f t="shared" si="36"/>
        <v>6500</v>
      </c>
      <c r="O40" s="93">
        <f t="shared" si="36"/>
        <v>71936</v>
      </c>
      <c r="P40" s="93">
        <f t="shared" si="36"/>
        <v>30000</v>
      </c>
      <c r="Q40" s="93">
        <f t="shared" si="36"/>
        <v>460196</v>
      </c>
      <c r="R40" s="96">
        <f t="shared" ref="R40" si="39">R41+R42+R43+R44+R45+R48+R49</f>
        <v>386442</v>
      </c>
      <c r="S40" s="510">
        <f t="shared" si="10"/>
        <v>955074</v>
      </c>
      <c r="T40" s="510">
        <f t="shared" si="36"/>
        <v>65366</v>
      </c>
      <c r="U40" s="93">
        <f t="shared" si="36"/>
        <v>456071</v>
      </c>
      <c r="V40" s="96">
        <f t="shared" si="36"/>
        <v>109724</v>
      </c>
      <c r="W40" s="96">
        <f t="shared" si="36"/>
        <v>34187</v>
      </c>
      <c r="X40" s="96">
        <f t="shared" si="36"/>
        <v>38904</v>
      </c>
      <c r="Y40" s="97">
        <f t="shared" si="36"/>
        <v>224781</v>
      </c>
      <c r="Z40" s="168"/>
      <c r="AA40" s="168"/>
    </row>
    <row r="41" spans="1:27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v>549000</v>
      </c>
      <c r="G41" s="367">
        <v>549000</v>
      </c>
      <c r="H41" s="367">
        <v>549000</v>
      </c>
      <c r="I41" s="367">
        <v>549000</v>
      </c>
      <c r="J41" s="521">
        <v>549000</v>
      </c>
      <c r="K41" s="521">
        <v>549000</v>
      </c>
      <c r="L41" s="429">
        <f t="shared" ref="L41:L49" si="40">SUM(S41:Y41)</f>
        <v>549000</v>
      </c>
      <c r="M41" s="75"/>
      <c r="N41" s="13"/>
      <c r="O41" s="13"/>
      <c r="P41" s="13"/>
      <c r="Q41" s="13">
        <v>460196</v>
      </c>
      <c r="R41" s="80">
        <v>88804</v>
      </c>
      <c r="S41" s="511">
        <f t="shared" si="10"/>
        <v>549000</v>
      </c>
      <c r="T41" s="511"/>
      <c r="U41" s="13"/>
      <c r="V41" s="80"/>
      <c r="W41" s="80"/>
      <c r="X41" s="80"/>
      <c r="Y41" s="45"/>
      <c r="Z41" s="168"/>
      <c r="AA41" s="168"/>
    </row>
    <row r="42" spans="1:27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/>
      <c r="G42" s="367">
        <v>0</v>
      </c>
      <c r="H42" s="367">
        <v>0</v>
      </c>
      <c r="I42" s="367">
        <v>0</v>
      </c>
      <c r="J42" s="521">
        <v>0</v>
      </c>
      <c r="K42" s="521">
        <v>0</v>
      </c>
      <c r="L42" s="429">
        <f t="shared" si="40"/>
        <v>0</v>
      </c>
      <c r="M42" s="75"/>
      <c r="N42" s="13"/>
      <c r="O42" s="13"/>
      <c r="P42" s="13"/>
      <c r="Q42" s="13"/>
      <c r="R42" s="80"/>
      <c r="S42" s="511">
        <f t="shared" si="10"/>
        <v>0</v>
      </c>
      <c r="T42" s="511"/>
      <c r="U42" s="13"/>
      <c r="V42" s="80"/>
      <c r="W42" s="80"/>
      <c r="X42" s="80"/>
      <c r="Y42" s="45"/>
      <c r="Z42" s="168"/>
      <c r="AA42" s="168"/>
    </row>
    <row r="43" spans="1:27" s="41" customFormat="1" hidden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/>
      <c r="G43" s="367">
        <v>0</v>
      </c>
      <c r="H43" s="367">
        <v>0</v>
      </c>
      <c r="I43" s="367">
        <v>0</v>
      </c>
      <c r="J43" s="521">
        <v>0</v>
      </c>
      <c r="K43" s="521">
        <v>0</v>
      </c>
      <c r="L43" s="429">
        <f t="shared" si="40"/>
        <v>0</v>
      </c>
      <c r="M43" s="75"/>
      <c r="N43" s="13"/>
      <c r="O43" s="13"/>
      <c r="P43" s="13"/>
      <c r="Q43" s="13"/>
      <c r="R43" s="80"/>
      <c r="S43" s="511">
        <f t="shared" si="10"/>
        <v>0</v>
      </c>
      <c r="T43" s="511"/>
      <c r="U43" s="13"/>
      <c r="V43" s="80"/>
      <c r="W43" s="80"/>
      <c r="X43" s="80"/>
      <c r="Y43" s="45"/>
      <c r="Z43" s="168"/>
      <c r="AA43" s="168"/>
    </row>
    <row r="44" spans="1:27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v>108000</v>
      </c>
      <c r="G44" s="367">
        <v>108000</v>
      </c>
      <c r="H44" s="367">
        <v>108000</v>
      </c>
      <c r="I44" s="367">
        <v>108000</v>
      </c>
      <c r="J44" s="521">
        <v>108000</v>
      </c>
      <c r="K44" s="521">
        <v>108000</v>
      </c>
      <c r="L44" s="429">
        <f t="shared" si="40"/>
        <v>8690</v>
      </c>
      <c r="M44" s="75"/>
      <c r="N44" s="13">
        <v>6500</v>
      </c>
      <c r="O44" s="13"/>
      <c r="P44" s="13"/>
      <c r="Q44" s="13"/>
      <c r="R44" s="80">
        <v>2189</v>
      </c>
      <c r="S44" s="511">
        <f t="shared" si="10"/>
        <v>8689</v>
      </c>
      <c r="T44" s="511"/>
      <c r="U44" s="13"/>
      <c r="V44" s="80"/>
      <c r="W44" s="80"/>
      <c r="X44" s="80"/>
      <c r="Y44" s="45">
        <v>1</v>
      </c>
      <c r="Z44" s="168"/>
      <c r="AA44" s="168"/>
    </row>
    <row r="45" spans="1:27" s="18" customFormat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v>0</v>
      </c>
      <c r="G45" s="367">
        <v>0</v>
      </c>
      <c r="H45" s="367">
        <f>H46</f>
        <v>449440</v>
      </c>
      <c r="I45" s="367">
        <v>699602</v>
      </c>
      <c r="J45" s="521">
        <v>699602</v>
      </c>
      <c r="K45" s="521">
        <v>699602</v>
      </c>
      <c r="L45" s="429">
        <f t="shared" si="40"/>
        <v>686339</v>
      </c>
      <c r="M45" s="75">
        <f t="shared" ref="M45:Y45" si="41">M46+M47</f>
        <v>0</v>
      </c>
      <c r="N45" s="13">
        <f t="shared" si="41"/>
        <v>0</v>
      </c>
      <c r="O45" s="13">
        <f t="shared" si="41"/>
        <v>0</v>
      </c>
      <c r="P45" s="13">
        <f t="shared" si="41"/>
        <v>0</v>
      </c>
      <c r="Q45" s="13">
        <f t="shared" si="41"/>
        <v>0</v>
      </c>
      <c r="R45" s="80">
        <f t="shared" ref="R45" si="42">R46+R47</f>
        <v>0</v>
      </c>
      <c r="S45" s="511">
        <f t="shared" si="10"/>
        <v>0</v>
      </c>
      <c r="T45" s="511">
        <f t="shared" si="41"/>
        <v>0</v>
      </c>
      <c r="U45" s="13">
        <f t="shared" si="41"/>
        <v>449440</v>
      </c>
      <c r="V45" s="80">
        <f t="shared" si="41"/>
        <v>73468</v>
      </c>
      <c r="W45" s="80">
        <f t="shared" si="41"/>
        <v>0</v>
      </c>
      <c r="X45" s="80">
        <f t="shared" si="41"/>
        <v>0</v>
      </c>
      <c r="Y45" s="45">
        <f t="shared" si="41"/>
        <v>163431</v>
      </c>
      <c r="Z45" s="168"/>
      <c r="AA45" s="168"/>
    </row>
    <row r="46" spans="1:27" x14ac:dyDescent="0.25">
      <c r="B46" s="54"/>
      <c r="C46" s="237"/>
      <c r="D46" s="801" t="s">
        <v>186</v>
      </c>
      <c r="E46" s="801"/>
      <c r="F46" s="373">
        <v>0</v>
      </c>
      <c r="G46" s="373">
        <v>0</v>
      </c>
      <c r="H46" s="373">
        <v>449440</v>
      </c>
      <c r="I46" s="373">
        <v>699602</v>
      </c>
      <c r="J46" s="527">
        <v>699602</v>
      </c>
      <c r="K46" s="527">
        <v>699602</v>
      </c>
      <c r="L46" s="437">
        <f t="shared" si="40"/>
        <v>686339</v>
      </c>
      <c r="M46" s="73"/>
      <c r="N46" s="1"/>
      <c r="O46" s="1"/>
      <c r="P46" s="1"/>
      <c r="Q46" s="1"/>
      <c r="R46" s="79"/>
      <c r="S46" s="512">
        <f t="shared" si="10"/>
        <v>0</v>
      </c>
      <c r="T46" s="512"/>
      <c r="U46" s="1">
        <f>307340+142100</f>
        <v>449440</v>
      </c>
      <c r="V46" s="79">
        <v>73468</v>
      </c>
      <c r="W46" s="79"/>
      <c r="X46" s="79"/>
      <c r="Y46" s="44">
        <v>163431</v>
      </c>
      <c r="Z46" s="168"/>
      <c r="AA46" s="168"/>
    </row>
    <row r="47" spans="1:27" hidden="1" x14ac:dyDescent="0.25">
      <c r="B47" s="54"/>
      <c r="C47" s="237"/>
      <c r="D47" s="801" t="s">
        <v>187</v>
      </c>
      <c r="E47" s="801"/>
      <c r="F47" s="373"/>
      <c r="G47" s="373">
        <v>0</v>
      </c>
      <c r="H47" s="373">
        <v>0</v>
      </c>
      <c r="I47" s="373">
        <v>0</v>
      </c>
      <c r="J47" s="527">
        <v>0</v>
      </c>
      <c r="K47" s="527">
        <v>0</v>
      </c>
      <c r="L47" s="437">
        <f t="shared" si="40"/>
        <v>0</v>
      </c>
      <c r="M47" s="73"/>
      <c r="N47" s="1"/>
      <c r="O47" s="1"/>
      <c r="P47" s="1"/>
      <c r="Q47" s="1"/>
      <c r="R47" s="79"/>
      <c r="S47" s="512">
        <f t="shared" si="10"/>
        <v>0</v>
      </c>
      <c r="T47" s="512"/>
      <c r="U47" s="1"/>
      <c r="V47" s="79"/>
      <c r="W47" s="79"/>
      <c r="X47" s="79"/>
      <c r="Y47" s="44"/>
      <c r="Z47" s="168"/>
      <c r="AA47" s="168"/>
    </row>
    <row r="48" spans="1:27" s="41" customFormat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v>360000</v>
      </c>
      <c r="G48" s="367">
        <v>559000</v>
      </c>
      <c r="H48" s="367">
        <v>559000</v>
      </c>
      <c r="I48" s="367">
        <v>559000</v>
      </c>
      <c r="J48" s="521">
        <v>552000</v>
      </c>
      <c r="K48" s="521">
        <v>552000</v>
      </c>
      <c r="L48" s="429">
        <f t="shared" si="40"/>
        <v>545000</v>
      </c>
      <c r="M48" s="75"/>
      <c r="N48" s="13"/>
      <c r="O48" s="13">
        <v>54600</v>
      </c>
      <c r="P48" s="13"/>
      <c r="Q48" s="13"/>
      <c r="R48" s="80">
        <v>285400</v>
      </c>
      <c r="S48" s="511">
        <f t="shared" si="10"/>
        <v>340000</v>
      </c>
      <c r="T48" s="511">
        <v>60000</v>
      </c>
      <c r="U48" s="13"/>
      <c r="V48" s="80">
        <f>32550+2450</f>
        <v>35000</v>
      </c>
      <c r="W48" s="80">
        <v>20000</v>
      </c>
      <c r="X48" s="80">
        <v>30000</v>
      </c>
      <c r="Y48" s="45">
        <v>60000</v>
      </c>
      <c r="Z48" s="168"/>
      <c r="AA48" s="168"/>
    </row>
    <row r="49" spans="1:27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v>110160</v>
      </c>
      <c r="G49" s="367">
        <v>110160</v>
      </c>
      <c r="H49" s="367">
        <v>110160</v>
      </c>
      <c r="I49" s="367">
        <v>110160</v>
      </c>
      <c r="J49" s="521">
        <v>110160</v>
      </c>
      <c r="K49" s="521">
        <v>110160</v>
      </c>
      <c r="L49" s="429">
        <f t="shared" si="40"/>
        <v>95078</v>
      </c>
      <c r="M49" s="75"/>
      <c r="N49" s="13"/>
      <c r="O49" s="13">
        <v>17336</v>
      </c>
      <c r="P49" s="13">
        <v>30000</v>
      </c>
      <c r="Q49" s="13"/>
      <c r="R49" s="80">
        <v>10049</v>
      </c>
      <c r="S49" s="511">
        <f t="shared" si="10"/>
        <v>57385</v>
      </c>
      <c r="T49" s="511">
        <v>5366</v>
      </c>
      <c r="U49" s="13">
        <v>6631</v>
      </c>
      <c r="V49" s="80">
        <v>1256</v>
      </c>
      <c r="W49" s="80">
        <v>14187</v>
      </c>
      <c r="X49" s="80">
        <v>8904</v>
      </c>
      <c r="Y49" s="45">
        <v>1349</v>
      </c>
      <c r="Z49" s="168"/>
      <c r="AA49" s="168"/>
    </row>
    <row r="50" spans="1:27" x14ac:dyDescent="0.25">
      <c r="B50" s="90" t="s">
        <v>642</v>
      </c>
      <c r="C50" s="803" t="s">
        <v>192</v>
      </c>
      <c r="D50" s="804"/>
      <c r="E50" s="804"/>
      <c r="F50" s="366">
        <f t="shared" ref="F50:L50" si="43">F51+F52</f>
        <v>0</v>
      </c>
      <c r="G50" s="366">
        <f t="shared" si="43"/>
        <v>0</v>
      </c>
      <c r="H50" s="366">
        <f t="shared" si="43"/>
        <v>0</v>
      </c>
      <c r="I50" s="366">
        <f t="shared" si="43"/>
        <v>0</v>
      </c>
      <c r="J50" s="520">
        <f t="shared" ref="J50" si="44">J51+J52</f>
        <v>0</v>
      </c>
      <c r="K50" s="520">
        <f t="shared" si="43"/>
        <v>30270</v>
      </c>
      <c r="L50" s="428">
        <f t="shared" si="43"/>
        <v>30270</v>
      </c>
      <c r="M50" s="92">
        <f t="shared" ref="M50:Y50" si="45">M51+M52</f>
        <v>0</v>
      </c>
      <c r="N50" s="93">
        <f t="shared" si="45"/>
        <v>0</v>
      </c>
      <c r="O50" s="93">
        <f t="shared" si="45"/>
        <v>0</v>
      </c>
      <c r="P50" s="93">
        <f t="shared" si="45"/>
        <v>0</v>
      </c>
      <c r="Q50" s="93">
        <f t="shared" si="45"/>
        <v>0</v>
      </c>
      <c r="R50" s="96">
        <f t="shared" ref="R50" si="46">R51+R52</f>
        <v>0</v>
      </c>
      <c r="S50" s="510">
        <f t="shared" si="10"/>
        <v>0</v>
      </c>
      <c r="T50" s="510">
        <f t="shared" si="45"/>
        <v>0</v>
      </c>
      <c r="U50" s="93">
        <f t="shared" si="45"/>
        <v>0</v>
      </c>
      <c r="V50" s="96">
        <f t="shared" si="45"/>
        <v>0</v>
      </c>
      <c r="W50" s="96">
        <f t="shared" si="45"/>
        <v>0</v>
      </c>
      <c r="X50" s="96">
        <f t="shared" si="45"/>
        <v>0</v>
      </c>
      <c r="Y50" s="97">
        <f t="shared" si="45"/>
        <v>30270</v>
      </c>
      <c r="Z50" s="168"/>
      <c r="AA50" s="168"/>
    </row>
    <row r="51" spans="1:27" s="41" customFormat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367"/>
      <c r="G51" s="367"/>
      <c r="H51" s="367"/>
      <c r="I51" s="367"/>
      <c r="J51" s="521"/>
      <c r="K51" s="521">
        <v>30270</v>
      </c>
      <c r="L51" s="429">
        <f>SUM(M51:Y51)</f>
        <v>30270</v>
      </c>
      <c r="M51" s="75"/>
      <c r="N51" s="13"/>
      <c r="O51" s="13"/>
      <c r="P51" s="13"/>
      <c r="Q51" s="13"/>
      <c r="R51" s="80"/>
      <c r="S51" s="511">
        <f t="shared" si="10"/>
        <v>0</v>
      </c>
      <c r="T51" s="511"/>
      <c r="U51" s="13"/>
      <c r="V51" s="80"/>
      <c r="W51" s="80"/>
      <c r="X51" s="80"/>
      <c r="Y51" s="45">
        <v>30270</v>
      </c>
      <c r="Z51" s="168"/>
      <c r="AA51" s="168"/>
    </row>
    <row r="52" spans="1:27" s="41" customFormat="1" hidden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367"/>
      <c r="G52" s="367"/>
      <c r="H52" s="367"/>
      <c r="I52" s="367"/>
      <c r="J52" s="521"/>
      <c r="K52" s="521"/>
      <c r="L52" s="429">
        <f>SUM(M52:Y52)</f>
        <v>0</v>
      </c>
      <c r="M52" s="75"/>
      <c r="N52" s="13"/>
      <c r="O52" s="13"/>
      <c r="P52" s="13"/>
      <c r="Q52" s="13"/>
      <c r="R52" s="80"/>
      <c r="S52" s="511">
        <f t="shared" si="10"/>
        <v>0</v>
      </c>
      <c r="T52" s="511"/>
      <c r="U52" s="13"/>
      <c r="V52" s="80"/>
      <c r="W52" s="80"/>
      <c r="X52" s="80"/>
      <c r="Y52" s="45"/>
      <c r="Z52" s="168"/>
      <c r="AA52" s="168"/>
    </row>
    <row r="53" spans="1:27" x14ac:dyDescent="0.25">
      <c r="B53" s="90" t="s">
        <v>645</v>
      </c>
      <c r="C53" s="803" t="s">
        <v>197</v>
      </c>
      <c r="D53" s="804"/>
      <c r="E53" s="804"/>
      <c r="F53" s="366">
        <f t="shared" ref="F53:Y53" si="47">F54+F55+F56+F57+F58</f>
        <v>2014620</v>
      </c>
      <c r="G53" s="366">
        <f t="shared" ref="G53:K53" si="48">G54+G55+G56+G57+G58</f>
        <v>2014620</v>
      </c>
      <c r="H53" s="366">
        <f t="shared" ref="H53:J53" si="49">H54+H55+H56+H57+H58</f>
        <v>1844500</v>
      </c>
      <c r="I53" s="366">
        <f t="shared" si="49"/>
        <v>1844500</v>
      </c>
      <c r="J53" s="520">
        <f t="shared" si="49"/>
        <v>1851392</v>
      </c>
      <c r="K53" s="520">
        <f t="shared" si="48"/>
        <v>1851392</v>
      </c>
      <c r="L53" s="428">
        <f t="shared" si="47"/>
        <v>1622824</v>
      </c>
      <c r="M53" s="92">
        <f t="shared" si="47"/>
        <v>31128</v>
      </c>
      <c r="N53" s="93">
        <f t="shared" si="47"/>
        <v>186847</v>
      </c>
      <c r="O53" s="93">
        <f t="shared" si="47"/>
        <v>144850</v>
      </c>
      <c r="P53" s="93">
        <f t="shared" si="47"/>
        <v>7897</v>
      </c>
      <c r="Q53" s="93">
        <f t="shared" si="47"/>
        <v>164986</v>
      </c>
      <c r="R53" s="96">
        <f t="shared" ref="R53" si="50">R54+R55+R56+R57+R58</f>
        <v>255467</v>
      </c>
      <c r="S53" s="510">
        <f t="shared" si="10"/>
        <v>791175</v>
      </c>
      <c r="T53" s="510">
        <f t="shared" si="47"/>
        <v>11911</v>
      </c>
      <c r="U53" s="93">
        <f t="shared" si="47"/>
        <v>33998</v>
      </c>
      <c r="V53" s="96">
        <f t="shared" si="47"/>
        <v>154527</v>
      </c>
      <c r="W53" s="96">
        <f t="shared" si="47"/>
        <v>231833</v>
      </c>
      <c r="X53" s="96">
        <f t="shared" si="47"/>
        <v>205917</v>
      </c>
      <c r="Y53" s="97">
        <f t="shared" si="47"/>
        <v>193463</v>
      </c>
      <c r="Z53" s="168"/>
      <c r="AA53" s="168"/>
    </row>
    <row r="54" spans="1:27" s="41" customFormat="1" x14ac:dyDescent="0.25">
      <c r="A54" s="125" t="s">
        <v>198</v>
      </c>
      <c r="B54" s="52" t="s">
        <v>646</v>
      </c>
      <c r="C54" s="832" t="s">
        <v>863</v>
      </c>
      <c r="D54" s="833"/>
      <c r="E54" s="833"/>
      <c r="F54" s="367">
        <v>2010120</v>
      </c>
      <c r="G54" s="367">
        <v>2010120</v>
      </c>
      <c r="H54" s="367">
        <v>1840000</v>
      </c>
      <c r="I54" s="367">
        <v>1840000</v>
      </c>
      <c r="J54" s="521">
        <v>1846892</v>
      </c>
      <c r="K54" s="521">
        <v>1846892</v>
      </c>
      <c r="L54" s="429">
        <f t="shared" ref="L54:L58" si="51">SUM(S54:Y54)</f>
        <v>1622823</v>
      </c>
      <c r="M54" s="75">
        <v>31127</v>
      </c>
      <c r="N54" s="13">
        <v>186847</v>
      </c>
      <c r="O54" s="13">
        <v>144850</v>
      </c>
      <c r="P54" s="13">
        <v>7897</v>
      </c>
      <c r="Q54" s="13">
        <v>164986</v>
      </c>
      <c r="R54" s="80">
        <v>255467</v>
      </c>
      <c r="S54" s="511">
        <f t="shared" si="10"/>
        <v>791174</v>
      </c>
      <c r="T54" s="511">
        <v>11911</v>
      </c>
      <c r="U54" s="13">
        <v>33998</v>
      </c>
      <c r="V54" s="80">
        <v>154527</v>
      </c>
      <c r="W54" s="80">
        <v>231832</v>
      </c>
      <c r="X54" s="80">
        <v>205918</v>
      </c>
      <c r="Y54" s="45">
        <f>193465-2</f>
        <v>193463</v>
      </c>
      <c r="Z54" s="168"/>
      <c r="AA54" s="168"/>
    </row>
    <row r="55" spans="1:27" s="41" customFormat="1" hidden="1" x14ac:dyDescent="0.25">
      <c r="A55" s="125" t="s">
        <v>199</v>
      </c>
      <c r="B55" s="52" t="s">
        <v>647</v>
      </c>
      <c r="C55" s="832" t="s">
        <v>200</v>
      </c>
      <c r="D55" s="833"/>
      <c r="E55" s="833"/>
      <c r="F55" s="367"/>
      <c r="G55" s="367">
        <v>0</v>
      </c>
      <c r="H55" s="367">
        <v>0</v>
      </c>
      <c r="I55" s="367">
        <v>0</v>
      </c>
      <c r="J55" s="521">
        <v>0</v>
      </c>
      <c r="K55" s="521">
        <v>0</v>
      </c>
      <c r="L55" s="429">
        <f t="shared" si="51"/>
        <v>0</v>
      </c>
      <c r="M55" s="75"/>
      <c r="N55" s="13"/>
      <c r="O55" s="13"/>
      <c r="P55" s="13"/>
      <c r="Q55" s="13"/>
      <c r="R55" s="80"/>
      <c r="S55" s="511">
        <f t="shared" si="10"/>
        <v>0</v>
      </c>
      <c r="T55" s="511"/>
      <c r="U55" s="13"/>
      <c r="V55" s="80"/>
      <c r="W55" s="80"/>
      <c r="X55" s="80"/>
      <c r="Y55" s="45"/>
      <c r="Z55" s="168"/>
      <c r="AA55" s="168"/>
    </row>
    <row r="56" spans="1:27" s="41" customFormat="1" hidden="1" x14ac:dyDescent="0.25">
      <c r="A56" s="125" t="s">
        <v>201</v>
      </c>
      <c r="B56" s="52" t="s">
        <v>648</v>
      </c>
      <c r="C56" s="832" t="s">
        <v>202</v>
      </c>
      <c r="D56" s="833"/>
      <c r="E56" s="833"/>
      <c r="F56" s="367"/>
      <c r="G56" s="367">
        <v>0</v>
      </c>
      <c r="H56" s="367">
        <v>0</v>
      </c>
      <c r="I56" s="367">
        <v>0</v>
      </c>
      <c r="J56" s="521">
        <v>0</v>
      </c>
      <c r="K56" s="521">
        <v>0</v>
      </c>
      <c r="L56" s="429">
        <f t="shared" si="51"/>
        <v>0</v>
      </c>
      <c r="M56" s="75"/>
      <c r="N56" s="13"/>
      <c r="O56" s="13"/>
      <c r="P56" s="13"/>
      <c r="Q56" s="13"/>
      <c r="R56" s="80"/>
      <c r="S56" s="511">
        <f t="shared" si="10"/>
        <v>0</v>
      </c>
      <c r="T56" s="511"/>
      <c r="U56" s="13"/>
      <c r="V56" s="80"/>
      <c r="W56" s="80"/>
      <c r="X56" s="80"/>
      <c r="Y56" s="45"/>
      <c r="Z56" s="168"/>
      <c r="AA56" s="168"/>
    </row>
    <row r="57" spans="1:27" s="41" customFormat="1" hidden="1" x14ac:dyDescent="0.25">
      <c r="A57" s="125" t="s">
        <v>203</v>
      </c>
      <c r="B57" s="52" t="s">
        <v>649</v>
      </c>
      <c r="C57" s="832" t="s">
        <v>204</v>
      </c>
      <c r="D57" s="833"/>
      <c r="E57" s="833"/>
      <c r="F57" s="367"/>
      <c r="G57" s="367">
        <v>0</v>
      </c>
      <c r="H57" s="367">
        <v>0</v>
      </c>
      <c r="I57" s="367">
        <v>0</v>
      </c>
      <c r="J57" s="521">
        <v>0</v>
      </c>
      <c r="K57" s="521">
        <v>0</v>
      </c>
      <c r="L57" s="429">
        <f t="shared" si="51"/>
        <v>0</v>
      </c>
      <c r="M57" s="75"/>
      <c r="N57" s="13"/>
      <c r="O57" s="13"/>
      <c r="P57" s="13"/>
      <c r="Q57" s="13"/>
      <c r="R57" s="80"/>
      <c r="S57" s="511">
        <f t="shared" si="10"/>
        <v>0</v>
      </c>
      <c r="T57" s="511"/>
      <c r="U57" s="13"/>
      <c r="V57" s="80"/>
      <c r="W57" s="80"/>
      <c r="X57" s="80"/>
      <c r="Y57" s="45"/>
      <c r="Z57" s="168"/>
      <c r="AA57" s="168"/>
    </row>
    <row r="58" spans="1:27" s="41" customFormat="1" ht="15.75" thickBot="1" x14ac:dyDescent="0.3">
      <c r="A58" s="125" t="s">
        <v>205</v>
      </c>
      <c r="B58" s="52" t="s">
        <v>650</v>
      </c>
      <c r="C58" s="832" t="s">
        <v>206</v>
      </c>
      <c r="D58" s="833"/>
      <c r="E58" s="833"/>
      <c r="F58" s="367">
        <v>4500</v>
      </c>
      <c r="G58" s="367">
        <v>4500</v>
      </c>
      <c r="H58" s="367">
        <v>4500</v>
      </c>
      <c r="I58" s="367">
        <v>4500</v>
      </c>
      <c r="J58" s="521">
        <v>4500</v>
      </c>
      <c r="K58" s="521">
        <v>4500</v>
      </c>
      <c r="L58" s="429">
        <f t="shared" si="51"/>
        <v>1</v>
      </c>
      <c r="M58" s="75">
        <v>1</v>
      </c>
      <c r="N58" s="13"/>
      <c r="O58" s="13"/>
      <c r="P58" s="13"/>
      <c r="Q58" s="13"/>
      <c r="R58" s="80"/>
      <c r="S58" s="511">
        <f t="shared" si="10"/>
        <v>1</v>
      </c>
      <c r="T58" s="511"/>
      <c r="U58" s="13"/>
      <c r="V58" s="80"/>
      <c r="W58" s="80">
        <v>1</v>
      </c>
      <c r="X58" s="80">
        <v>-1</v>
      </c>
      <c r="Y58" s="45"/>
      <c r="Z58" s="168"/>
      <c r="AA58" s="168"/>
    </row>
    <row r="59" spans="1:27" ht="15.75" thickBot="1" x14ac:dyDescent="0.3">
      <c r="B59" s="82" t="s">
        <v>207</v>
      </c>
      <c r="C59" s="807" t="s">
        <v>208</v>
      </c>
      <c r="D59" s="808"/>
      <c r="E59" s="808"/>
      <c r="F59" s="369">
        <f t="shared" ref="F59:L59" si="52">F60+F61+F62+F63+F64+F65+F66+F70</f>
        <v>0</v>
      </c>
      <c r="G59" s="369">
        <f t="shared" si="52"/>
        <v>0</v>
      </c>
      <c r="H59" s="369">
        <f t="shared" si="52"/>
        <v>0</v>
      </c>
      <c r="I59" s="369">
        <f t="shared" si="52"/>
        <v>0</v>
      </c>
      <c r="J59" s="523">
        <f t="shared" ref="J59" si="53">J60+J61+J62+J63+J64+J65+J66+J70</f>
        <v>0</v>
      </c>
      <c r="K59" s="523">
        <f t="shared" si="52"/>
        <v>0</v>
      </c>
      <c r="L59" s="431">
        <f t="shared" si="52"/>
        <v>0</v>
      </c>
      <c r="M59" s="84">
        <f t="shared" ref="M59:Y59" si="54">M60+M61+M62+M63+M64+M65+M66+M70</f>
        <v>0</v>
      </c>
      <c r="N59" s="85">
        <f t="shared" si="54"/>
        <v>0</v>
      </c>
      <c r="O59" s="85">
        <f t="shared" si="54"/>
        <v>0</v>
      </c>
      <c r="P59" s="85">
        <f t="shared" si="54"/>
        <v>0</v>
      </c>
      <c r="Q59" s="85">
        <f t="shared" si="54"/>
        <v>0</v>
      </c>
      <c r="R59" s="88">
        <f t="shared" ref="R59" si="55">R60+R61+R62+R63+R64+R65+R66+R70</f>
        <v>0</v>
      </c>
      <c r="S59" s="507">
        <f t="shared" si="10"/>
        <v>0</v>
      </c>
      <c r="T59" s="507">
        <f t="shared" si="54"/>
        <v>0</v>
      </c>
      <c r="U59" s="85">
        <f t="shared" si="54"/>
        <v>0</v>
      </c>
      <c r="V59" s="88">
        <f t="shared" si="54"/>
        <v>0</v>
      </c>
      <c r="W59" s="88">
        <f t="shared" si="54"/>
        <v>0</v>
      </c>
      <c r="X59" s="88">
        <f t="shared" si="54"/>
        <v>0</v>
      </c>
      <c r="Y59" s="89">
        <f t="shared" si="54"/>
        <v>0</v>
      </c>
      <c r="Z59" s="168"/>
      <c r="AA59" s="168"/>
    </row>
    <row r="60" spans="1:27" s="18" customFormat="1" ht="15.75" hidden="1" thickBot="1" x14ac:dyDescent="0.3">
      <c r="A60" s="125" t="s">
        <v>864</v>
      </c>
      <c r="B60" s="114" t="s">
        <v>865</v>
      </c>
      <c r="C60" s="834" t="s">
        <v>866</v>
      </c>
      <c r="D60" s="835"/>
      <c r="E60" s="835"/>
      <c r="F60" s="364"/>
      <c r="G60" s="364"/>
      <c r="H60" s="364"/>
      <c r="I60" s="364"/>
      <c r="J60" s="518"/>
      <c r="K60" s="518"/>
      <c r="L60" s="426">
        <f t="shared" ref="L60:L65" si="56">SUM(M60:Y60)</f>
        <v>0</v>
      </c>
      <c r="M60" s="92"/>
      <c r="N60" s="93"/>
      <c r="O60" s="93"/>
      <c r="P60" s="93"/>
      <c r="Q60" s="93"/>
      <c r="R60" s="96"/>
      <c r="S60" s="510">
        <f t="shared" si="10"/>
        <v>0</v>
      </c>
      <c r="T60" s="510"/>
      <c r="U60" s="93"/>
      <c r="V60" s="96"/>
      <c r="W60" s="96"/>
      <c r="X60" s="96"/>
      <c r="Y60" s="97"/>
      <c r="Z60" s="168"/>
      <c r="AA60" s="168"/>
    </row>
    <row r="61" spans="1:27" s="18" customFormat="1" ht="15.75" hidden="1" thickBot="1" x14ac:dyDescent="0.3">
      <c r="A61" s="125" t="s">
        <v>209</v>
      </c>
      <c r="B61" s="114" t="s">
        <v>651</v>
      </c>
      <c r="C61" s="834" t="s">
        <v>210</v>
      </c>
      <c r="D61" s="835"/>
      <c r="E61" s="835"/>
      <c r="F61" s="364"/>
      <c r="G61" s="364"/>
      <c r="H61" s="364"/>
      <c r="I61" s="364"/>
      <c r="J61" s="518"/>
      <c r="K61" s="518"/>
      <c r="L61" s="426">
        <f t="shared" si="56"/>
        <v>0</v>
      </c>
      <c r="M61" s="92"/>
      <c r="N61" s="93"/>
      <c r="O61" s="93"/>
      <c r="P61" s="93"/>
      <c r="Q61" s="93"/>
      <c r="R61" s="96"/>
      <c r="S61" s="510">
        <f t="shared" si="10"/>
        <v>0</v>
      </c>
      <c r="T61" s="510"/>
      <c r="U61" s="93"/>
      <c r="V61" s="96"/>
      <c r="W61" s="96"/>
      <c r="X61" s="96"/>
      <c r="Y61" s="97"/>
      <c r="Z61" s="168"/>
      <c r="AA61" s="168"/>
    </row>
    <row r="62" spans="1:27" s="18" customFormat="1" ht="15.75" hidden="1" thickBot="1" x14ac:dyDescent="0.3">
      <c r="A62" s="125" t="s">
        <v>211</v>
      </c>
      <c r="B62" s="90" t="s">
        <v>652</v>
      </c>
      <c r="C62" s="803" t="s">
        <v>352</v>
      </c>
      <c r="D62" s="804"/>
      <c r="E62" s="804"/>
      <c r="F62" s="366"/>
      <c r="G62" s="366"/>
      <c r="H62" s="366"/>
      <c r="I62" s="366"/>
      <c r="J62" s="520"/>
      <c r="K62" s="520"/>
      <c r="L62" s="428">
        <f t="shared" si="56"/>
        <v>0</v>
      </c>
      <c r="M62" s="92"/>
      <c r="N62" s="93"/>
      <c r="O62" s="93"/>
      <c r="P62" s="93"/>
      <c r="Q62" s="93"/>
      <c r="R62" s="96"/>
      <c r="S62" s="510">
        <f t="shared" si="10"/>
        <v>0</v>
      </c>
      <c r="T62" s="510"/>
      <c r="U62" s="93"/>
      <c r="V62" s="96"/>
      <c r="W62" s="96"/>
      <c r="X62" s="96"/>
      <c r="Y62" s="97"/>
      <c r="Z62" s="168"/>
      <c r="AA62" s="168"/>
    </row>
    <row r="63" spans="1:27" s="18" customFormat="1" ht="15.75" hidden="1" thickBot="1" x14ac:dyDescent="0.3">
      <c r="A63" s="125" t="s">
        <v>212</v>
      </c>
      <c r="B63" s="114" t="s">
        <v>653</v>
      </c>
      <c r="C63" s="803" t="s">
        <v>867</v>
      </c>
      <c r="D63" s="804"/>
      <c r="E63" s="804"/>
      <c r="F63" s="366"/>
      <c r="G63" s="366"/>
      <c r="H63" s="366"/>
      <c r="I63" s="366"/>
      <c r="J63" s="520"/>
      <c r="K63" s="520"/>
      <c r="L63" s="428">
        <f t="shared" si="56"/>
        <v>0</v>
      </c>
      <c r="M63" s="92"/>
      <c r="N63" s="93"/>
      <c r="O63" s="93"/>
      <c r="P63" s="93"/>
      <c r="Q63" s="93"/>
      <c r="R63" s="96"/>
      <c r="S63" s="510">
        <f t="shared" si="10"/>
        <v>0</v>
      </c>
      <c r="T63" s="510"/>
      <c r="U63" s="93"/>
      <c r="V63" s="96"/>
      <c r="W63" s="96"/>
      <c r="X63" s="96"/>
      <c r="Y63" s="97"/>
      <c r="Z63" s="168"/>
      <c r="AA63" s="168"/>
    </row>
    <row r="64" spans="1:27" s="18" customFormat="1" ht="15.75" hidden="1" thickBot="1" x14ac:dyDescent="0.3">
      <c r="A64" s="125" t="s">
        <v>213</v>
      </c>
      <c r="B64" s="90" t="s">
        <v>654</v>
      </c>
      <c r="C64" s="803" t="s">
        <v>868</v>
      </c>
      <c r="D64" s="804"/>
      <c r="E64" s="804"/>
      <c r="F64" s="366"/>
      <c r="G64" s="366"/>
      <c r="H64" s="366"/>
      <c r="I64" s="366"/>
      <c r="J64" s="520"/>
      <c r="K64" s="520"/>
      <c r="L64" s="428">
        <f t="shared" si="56"/>
        <v>0</v>
      </c>
      <c r="M64" s="92"/>
      <c r="N64" s="93"/>
      <c r="O64" s="93"/>
      <c r="P64" s="93"/>
      <c r="Q64" s="93"/>
      <c r="R64" s="96"/>
      <c r="S64" s="510">
        <f t="shared" si="10"/>
        <v>0</v>
      </c>
      <c r="T64" s="510"/>
      <c r="U64" s="93"/>
      <c r="V64" s="96"/>
      <c r="W64" s="96"/>
      <c r="X64" s="96"/>
      <c r="Y64" s="97"/>
      <c r="Z64" s="168"/>
      <c r="AA64" s="168"/>
    </row>
    <row r="65" spans="1:27" s="18" customFormat="1" ht="15.75" hidden="1" thickBot="1" x14ac:dyDescent="0.3">
      <c r="A65" s="125" t="s">
        <v>214</v>
      </c>
      <c r="B65" s="114" t="s">
        <v>655</v>
      </c>
      <c r="C65" s="803" t="s">
        <v>215</v>
      </c>
      <c r="D65" s="804"/>
      <c r="E65" s="804"/>
      <c r="F65" s="366"/>
      <c r="G65" s="366"/>
      <c r="H65" s="366"/>
      <c r="I65" s="366"/>
      <c r="J65" s="520"/>
      <c r="K65" s="520"/>
      <c r="L65" s="428">
        <f t="shared" si="56"/>
        <v>0</v>
      </c>
      <c r="M65" s="92"/>
      <c r="N65" s="93"/>
      <c r="O65" s="93"/>
      <c r="P65" s="93"/>
      <c r="Q65" s="93"/>
      <c r="R65" s="96"/>
      <c r="S65" s="510">
        <f t="shared" si="10"/>
        <v>0</v>
      </c>
      <c r="T65" s="510"/>
      <c r="U65" s="93"/>
      <c r="V65" s="96"/>
      <c r="W65" s="96"/>
      <c r="X65" s="96"/>
      <c r="Y65" s="97"/>
      <c r="Z65" s="168"/>
      <c r="AA65" s="168"/>
    </row>
    <row r="66" spans="1:27" s="18" customFormat="1" ht="15.75" hidden="1" thickBot="1" x14ac:dyDescent="0.3">
      <c r="A66" s="125" t="s">
        <v>216</v>
      </c>
      <c r="B66" s="90" t="s">
        <v>656</v>
      </c>
      <c r="C66" s="803" t="s">
        <v>217</v>
      </c>
      <c r="D66" s="804"/>
      <c r="E66" s="804"/>
      <c r="F66" s="366">
        <f t="shared" ref="F66:L66" si="57">F67+F68+F69</f>
        <v>0</v>
      </c>
      <c r="G66" s="366">
        <f t="shared" si="57"/>
        <v>0</v>
      </c>
      <c r="H66" s="366">
        <f t="shared" si="57"/>
        <v>0</v>
      </c>
      <c r="I66" s="366">
        <f t="shared" si="57"/>
        <v>0</v>
      </c>
      <c r="J66" s="520">
        <f t="shared" ref="J66" si="58">J67+J68+J69</f>
        <v>0</v>
      </c>
      <c r="K66" s="520">
        <f t="shared" si="57"/>
        <v>0</v>
      </c>
      <c r="L66" s="428">
        <f t="shared" si="57"/>
        <v>0</v>
      </c>
      <c r="M66" s="92">
        <f t="shared" ref="M66:Y66" si="59">M67+M68+M69</f>
        <v>0</v>
      </c>
      <c r="N66" s="93">
        <f t="shared" si="59"/>
        <v>0</v>
      </c>
      <c r="O66" s="93">
        <f t="shared" si="59"/>
        <v>0</v>
      </c>
      <c r="P66" s="93">
        <f t="shared" si="59"/>
        <v>0</v>
      </c>
      <c r="Q66" s="93">
        <f t="shared" si="59"/>
        <v>0</v>
      </c>
      <c r="R66" s="96">
        <f t="shared" ref="R66" si="60">R67+R68+R69</f>
        <v>0</v>
      </c>
      <c r="S66" s="510">
        <f t="shared" si="10"/>
        <v>0</v>
      </c>
      <c r="T66" s="510">
        <f t="shared" si="59"/>
        <v>0</v>
      </c>
      <c r="U66" s="93">
        <f t="shared" si="59"/>
        <v>0</v>
      </c>
      <c r="V66" s="96">
        <f t="shared" si="59"/>
        <v>0</v>
      </c>
      <c r="W66" s="96">
        <f t="shared" si="59"/>
        <v>0</v>
      </c>
      <c r="X66" s="96">
        <f t="shared" si="59"/>
        <v>0</v>
      </c>
      <c r="Y66" s="97">
        <f t="shared" si="59"/>
        <v>0</v>
      </c>
      <c r="Z66" s="168"/>
      <c r="AA66" s="168"/>
    </row>
    <row r="67" spans="1:27" ht="15.75" hidden="1" thickBot="1" x14ac:dyDescent="0.3">
      <c r="B67" s="54"/>
      <c r="C67" s="2"/>
      <c r="D67" s="801" t="s">
        <v>343</v>
      </c>
      <c r="E67" s="801"/>
      <c r="F67" s="373"/>
      <c r="G67" s="373"/>
      <c r="H67" s="373"/>
      <c r="I67" s="373"/>
      <c r="J67" s="527"/>
      <c r="K67" s="527"/>
      <c r="L67" s="437">
        <f>SUM(M67:Y67)</f>
        <v>0</v>
      </c>
      <c r="M67" s="73"/>
      <c r="N67" s="1"/>
      <c r="O67" s="1"/>
      <c r="P67" s="1"/>
      <c r="Q67" s="1"/>
      <c r="R67" s="79"/>
      <c r="S67" s="512">
        <f t="shared" si="10"/>
        <v>0</v>
      </c>
      <c r="T67" s="512"/>
      <c r="U67" s="1"/>
      <c r="V67" s="79"/>
      <c r="W67" s="79"/>
      <c r="X67" s="79"/>
      <c r="Y67" s="44"/>
      <c r="Z67" s="168"/>
      <c r="AA67" s="168"/>
    </row>
    <row r="68" spans="1:27" ht="15.75" hidden="1" thickBot="1" x14ac:dyDescent="0.3">
      <c r="B68" s="54"/>
      <c r="C68" s="2"/>
      <c r="D68" s="801" t="s">
        <v>344</v>
      </c>
      <c r="E68" s="801"/>
      <c r="F68" s="373"/>
      <c r="G68" s="373"/>
      <c r="H68" s="373"/>
      <c r="I68" s="373"/>
      <c r="J68" s="527"/>
      <c r="K68" s="527"/>
      <c r="L68" s="437">
        <f>SUM(M68:Y68)</f>
        <v>0</v>
      </c>
      <c r="M68" s="73"/>
      <c r="N68" s="1"/>
      <c r="O68" s="1"/>
      <c r="P68" s="1"/>
      <c r="Q68" s="1"/>
      <c r="R68" s="79"/>
      <c r="S68" s="512">
        <f t="shared" si="10"/>
        <v>0</v>
      </c>
      <c r="T68" s="512"/>
      <c r="U68" s="1"/>
      <c r="V68" s="79"/>
      <c r="W68" s="79"/>
      <c r="X68" s="79"/>
      <c r="Y68" s="44"/>
      <c r="Z68" s="168"/>
      <c r="AA68" s="168"/>
    </row>
    <row r="69" spans="1:27" ht="15.75" hidden="1" thickBot="1" x14ac:dyDescent="0.3">
      <c r="B69" s="54"/>
      <c r="C69" s="2"/>
      <c r="D69" s="801" t="s">
        <v>345</v>
      </c>
      <c r="E69" s="801"/>
      <c r="F69" s="373"/>
      <c r="G69" s="373"/>
      <c r="H69" s="373"/>
      <c r="I69" s="373"/>
      <c r="J69" s="527"/>
      <c r="K69" s="527"/>
      <c r="L69" s="437">
        <f>SUM(M69:Y69)</f>
        <v>0</v>
      </c>
      <c r="M69" s="73"/>
      <c r="N69" s="1"/>
      <c r="O69" s="1"/>
      <c r="P69" s="1"/>
      <c r="Q69" s="1"/>
      <c r="R69" s="79"/>
      <c r="S69" s="512">
        <f t="shared" si="10"/>
        <v>0</v>
      </c>
      <c r="T69" s="512"/>
      <c r="U69" s="1"/>
      <c r="V69" s="79"/>
      <c r="W69" s="79"/>
      <c r="X69" s="79"/>
      <c r="Y69" s="44"/>
      <c r="Z69" s="168"/>
      <c r="AA69" s="168"/>
    </row>
    <row r="70" spans="1:27" s="18" customFormat="1" ht="15.75" hidden="1" thickBot="1" x14ac:dyDescent="0.3">
      <c r="A70" s="125" t="s">
        <v>218</v>
      </c>
      <c r="B70" s="90" t="s">
        <v>657</v>
      </c>
      <c r="C70" s="803" t="s">
        <v>219</v>
      </c>
      <c r="D70" s="804"/>
      <c r="E70" s="804"/>
      <c r="F70" s="366">
        <f t="shared" ref="F70:L70" si="61">F71+F72+F73+F74</f>
        <v>0</v>
      </c>
      <c r="G70" s="366">
        <f t="shared" si="61"/>
        <v>0</v>
      </c>
      <c r="H70" s="366">
        <f t="shared" si="61"/>
        <v>0</v>
      </c>
      <c r="I70" s="366">
        <f t="shared" si="61"/>
        <v>0</v>
      </c>
      <c r="J70" s="520">
        <f t="shared" ref="J70" si="62">J71+J72+J73+J74</f>
        <v>0</v>
      </c>
      <c r="K70" s="520">
        <f t="shared" si="61"/>
        <v>0</v>
      </c>
      <c r="L70" s="428">
        <f t="shared" si="61"/>
        <v>0</v>
      </c>
      <c r="M70" s="92">
        <f t="shared" ref="M70:Y70" si="63">M71+M72+M73+M74</f>
        <v>0</v>
      </c>
      <c r="N70" s="93">
        <f t="shared" si="63"/>
        <v>0</v>
      </c>
      <c r="O70" s="93">
        <f t="shared" si="63"/>
        <v>0</v>
      </c>
      <c r="P70" s="93">
        <f t="shared" si="63"/>
        <v>0</v>
      </c>
      <c r="Q70" s="93">
        <f t="shared" si="63"/>
        <v>0</v>
      </c>
      <c r="R70" s="96">
        <f t="shared" ref="R70" si="64">R71+R72+R73+R74</f>
        <v>0</v>
      </c>
      <c r="S70" s="510">
        <f t="shared" si="10"/>
        <v>0</v>
      </c>
      <c r="T70" s="510">
        <f t="shared" si="63"/>
        <v>0</v>
      </c>
      <c r="U70" s="93">
        <f t="shared" si="63"/>
        <v>0</v>
      </c>
      <c r="V70" s="96">
        <f t="shared" si="63"/>
        <v>0</v>
      </c>
      <c r="W70" s="96">
        <f t="shared" si="63"/>
        <v>0</v>
      </c>
      <c r="X70" s="96">
        <f t="shared" si="63"/>
        <v>0</v>
      </c>
      <c r="Y70" s="97">
        <f t="shared" si="63"/>
        <v>0</v>
      </c>
      <c r="Z70" s="168"/>
      <c r="AA70" s="168"/>
    </row>
    <row r="71" spans="1:27" ht="15.75" hidden="1" thickBot="1" x14ac:dyDescent="0.3">
      <c r="B71" s="54"/>
      <c r="C71" s="2"/>
      <c r="D71" s="801" t="s">
        <v>835</v>
      </c>
      <c r="E71" s="801"/>
      <c r="F71" s="373"/>
      <c r="G71" s="373"/>
      <c r="H71" s="373"/>
      <c r="I71" s="373"/>
      <c r="J71" s="527"/>
      <c r="K71" s="527"/>
      <c r="L71" s="437">
        <f>SUM(M71:Y71)</f>
        <v>0</v>
      </c>
      <c r="M71" s="73"/>
      <c r="N71" s="1"/>
      <c r="O71" s="1"/>
      <c r="P71" s="1"/>
      <c r="Q71" s="1"/>
      <c r="R71" s="79"/>
      <c r="S71" s="512">
        <f t="shared" si="10"/>
        <v>0</v>
      </c>
      <c r="T71" s="512"/>
      <c r="U71" s="1"/>
      <c r="V71" s="79"/>
      <c r="W71" s="79"/>
      <c r="X71" s="79"/>
      <c r="Y71" s="44"/>
      <c r="Z71" s="168"/>
      <c r="AA71" s="168"/>
    </row>
    <row r="72" spans="1:27" ht="15.75" hidden="1" thickBot="1" x14ac:dyDescent="0.3">
      <c r="B72" s="54"/>
      <c r="C72" s="2"/>
      <c r="D72" s="801" t="s">
        <v>346</v>
      </c>
      <c r="E72" s="801"/>
      <c r="F72" s="373"/>
      <c r="G72" s="373"/>
      <c r="H72" s="373"/>
      <c r="I72" s="373"/>
      <c r="J72" s="527"/>
      <c r="K72" s="527"/>
      <c r="L72" s="437">
        <f>SUM(M72:Y72)</f>
        <v>0</v>
      </c>
      <c r="M72" s="73"/>
      <c r="N72" s="1"/>
      <c r="O72" s="1"/>
      <c r="P72" s="1"/>
      <c r="Q72" s="1"/>
      <c r="R72" s="79"/>
      <c r="S72" s="512">
        <f t="shared" ref="S72:S135" si="65">SUM(M72:R72)</f>
        <v>0</v>
      </c>
      <c r="T72" s="512"/>
      <c r="U72" s="1"/>
      <c r="V72" s="79"/>
      <c r="W72" s="79"/>
      <c r="X72" s="79"/>
      <c r="Y72" s="44"/>
      <c r="Z72" s="168"/>
      <c r="AA72" s="168"/>
    </row>
    <row r="73" spans="1:27" ht="15.75" hidden="1" thickBot="1" x14ac:dyDescent="0.3">
      <c r="B73" s="54"/>
      <c r="C73" s="2"/>
      <c r="D73" s="801" t="s">
        <v>836</v>
      </c>
      <c r="E73" s="801"/>
      <c r="F73" s="373"/>
      <c r="G73" s="373"/>
      <c r="H73" s="373"/>
      <c r="I73" s="373"/>
      <c r="J73" s="527"/>
      <c r="K73" s="527"/>
      <c r="L73" s="437">
        <f>SUM(M73:Y73)</f>
        <v>0</v>
      </c>
      <c r="M73" s="73"/>
      <c r="N73" s="1"/>
      <c r="O73" s="1"/>
      <c r="P73" s="1"/>
      <c r="Q73" s="1"/>
      <c r="R73" s="79"/>
      <c r="S73" s="512">
        <f t="shared" si="65"/>
        <v>0</v>
      </c>
      <c r="T73" s="512"/>
      <c r="U73" s="1"/>
      <c r="V73" s="79"/>
      <c r="W73" s="79"/>
      <c r="X73" s="79"/>
      <c r="Y73" s="44"/>
      <c r="Z73" s="168"/>
      <c r="AA73" s="168"/>
    </row>
    <row r="74" spans="1:27" ht="15.75" hidden="1" thickBot="1" x14ac:dyDescent="0.3">
      <c r="B74" s="54"/>
      <c r="C74" s="2"/>
      <c r="D74" s="801" t="s">
        <v>834</v>
      </c>
      <c r="E74" s="801"/>
      <c r="F74" s="373"/>
      <c r="G74" s="373"/>
      <c r="H74" s="373"/>
      <c r="I74" s="373"/>
      <c r="J74" s="527"/>
      <c r="K74" s="527"/>
      <c r="L74" s="437">
        <f>SUM(M74:Y74)</f>
        <v>0</v>
      </c>
      <c r="M74" s="73"/>
      <c r="N74" s="1"/>
      <c r="O74" s="1"/>
      <c r="P74" s="1"/>
      <c r="Q74" s="1"/>
      <c r="R74" s="79"/>
      <c r="S74" s="512">
        <f t="shared" si="65"/>
        <v>0</v>
      </c>
      <c r="T74" s="512"/>
      <c r="U74" s="1"/>
      <c r="V74" s="79"/>
      <c r="W74" s="79"/>
      <c r="X74" s="79"/>
      <c r="Y74" s="44"/>
      <c r="Z74" s="168"/>
      <c r="AA74" s="168"/>
    </row>
    <row r="75" spans="1:27" ht="15.75" thickBot="1" x14ac:dyDescent="0.3">
      <c r="B75" s="98" t="s">
        <v>220</v>
      </c>
      <c r="C75" s="807" t="s">
        <v>221</v>
      </c>
      <c r="D75" s="808"/>
      <c r="E75" s="808"/>
      <c r="F75" s="369">
        <f t="shared" ref="F75:L75" si="66">F76+F79+F83+F84+F95+F106+F117+F120+F132+F133+F134+F135+F146</f>
        <v>0</v>
      </c>
      <c r="G75" s="369">
        <f t="shared" si="66"/>
        <v>0</v>
      </c>
      <c r="H75" s="369">
        <f t="shared" si="66"/>
        <v>0</v>
      </c>
      <c r="I75" s="369">
        <f t="shared" si="66"/>
        <v>0</v>
      </c>
      <c r="J75" s="523">
        <f t="shared" ref="J75" si="67">J76+J79+J83+J84+J95+J106+J117+J120+J132+J133+J134+J135+J146</f>
        <v>0</v>
      </c>
      <c r="K75" s="523">
        <f t="shared" si="66"/>
        <v>0</v>
      </c>
      <c r="L75" s="431">
        <f t="shared" si="66"/>
        <v>0</v>
      </c>
      <c r="M75" s="84">
        <f t="shared" ref="M75:Y75" si="68">M76+M79+M83+M84+M95+M106+M117+M120+M132+M133+M134+M135+M146</f>
        <v>0</v>
      </c>
      <c r="N75" s="85">
        <f t="shared" si="68"/>
        <v>0</v>
      </c>
      <c r="O75" s="85">
        <f t="shared" si="68"/>
        <v>0</v>
      </c>
      <c r="P75" s="85">
        <f t="shared" si="68"/>
        <v>0</v>
      </c>
      <c r="Q75" s="85">
        <f t="shared" si="68"/>
        <v>0</v>
      </c>
      <c r="R75" s="88">
        <f t="shared" ref="R75" si="69">R76+R79+R83+R84+R95+R106+R117+R120+R132+R133+R134+R135+R146</f>
        <v>0</v>
      </c>
      <c r="S75" s="507">
        <f t="shared" si="65"/>
        <v>0</v>
      </c>
      <c r="T75" s="507">
        <f t="shared" si="68"/>
        <v>0</v>
      </c>
      <c r="U75" s="85">
        <f t="shared" si="68"/>
        <v>0</v>
      </c>
      <c r="V75" s="88">
        <f t="shared" si="68"/>
        <v>0</v>
      </c>
      <c r="W75" s="88">
        <f t="shared" si="68"/>
        <v>0</v>
      </c>
      <c r="X75" s="88">
        <f t="shared" si="68"/>
        <v>0</v>
      </c>
      <c r="Y75" s="89">
        <f t="shared" si="68"/>
        <v>0</v>
      </c>
      <c r="Z75" s="168"/>
      <c r="AA75" s="168"/>
    </row>
    <row r="76" spans="1:27" s="41" customFormat="1" ht="15.75" hidden="1" thickBot="1" x14ac:dyDescent="0.3">
      <c r="A76" s="125" t="s">
        <v>222</v>
      </c>
      <c r="B76" s="123" t="s">
        <v>658</v>
      </c>
      <c r="C76" s="809" t="s">
        <v>223</v>
      </c>
      <c r="D76" s="810"/>
      <c r="E76" s="810"/>
      <c r="F76" s="374">
        <f t="shared" ref="F76:L76" si="70">F77+F78</f>
        <v>0</v>
      </c>
      <c r="G76" s="374">
        <f t="shared" si="70"/>
        <v>0</v>
      </c>
      <c r="H76" s="374">
        <f t="shared" si="70"/>
        <v>0</v>
      </c>
      <c r="I76" s="374">
        <f t="shared" si="70"/>
        <v>0</v>
      </c>
      <c r="J76" s="528">
        <f t="shared" ref="J76" si="71">J77+J78</f>
        <v>0</v>
      </c>
      <c r="K76" s="528">
        <f t="shared" si="70"/>
        <v>0</v>
      </c>
      <c r="L76" s="438">
        <f t="shared" si="70"/>
        <v>0</v>
      </c>
      <c r="M76" s="163">
        <f t="shared" ref="M76:Y76" si="72">M77+M78</f>
        <v>0</v>
      </c>
      <c r="N76" s="131">
        <f t="shared" si="72"/>
        <v>0</v>
      </c>
      <c r="O76" s="131">
        <f t="shared" si="72"/>
        <v>0</v>
      </c>
      <c r="P76" s="131">
        <f t="shared" si="72"/>
        <v>0</v>
      </c>
      <c r="Q76" s="131">
        <f t="shared" si="72"/>
        <v>0</v>
      </c>
      <c r="R76" s="132">
        <f t="shared" ref="R76" si="73">R77+R78</f>
        <v>0</v>
      </c>
      <c r="S76" s="513">
        <f t="shared" si="65"/>
        <v>0</v>
      </c>
      <c r="T76" s="513">
        <f t="shared" si="72"/>
        <v>0</v>
      </c>
      <c r="U76" s="131">
        <f t="shared" si="72"/>
        <v>0</v>
      </c>
      <c r="V76" s="132">
        <f t="shared" si="72"/>
        <v>0</v>
      </c>
      <c r="W76" s="132">
        <f t="shared" si="72"/>
        <v>0</v>
      </c>
      <c r="X76" s="132">
        <f t="shared" si="72"/>
        <v>0</v>
      </c>
      <c r="Y76" s="133">
        <f t="shared" si="72"/>
        <v>0</v>
      </c>
      <c r="Z76" s="168"/>
      <c r="AA76" s="168"/>
    </row>
    <row r="77" spans="1:27" ht="15.75" hidden="1" thickBot="1" x14ac:dyDescent="0.3">
      <c r="B77" s="54"/>
      <c r="C77" s="2"/>
      <c r="D77" s="801" t="s">
        <v>347</v>
      </c>
      <c r="E77" s="801"/>
      <c r="F77" s="373"/>
      <c r="G77" s="373"/>
      <c r="H77" s="373"/>
      <c r="I77" s="373"/>
      <c r="J77" s="527"/>
      <c r="K77" s="527"/>
      <c r="L77" s="437">
        <f>SUM(M77:Y77)</f>
        <v>0</v>
      </c>
      <c r="M77" s="73"/>
      <c r="N77" s="1"/>
      <c r="O77" s="1"/>
      <c r="P77" s="1"/>
      <c r="Q77" s="1"/>
      <c r="R77" s="79"/>
      <c r="S77" s="512">
        <f t="shared" si="65"/>
        <v>0</v>
      </c>
      <c r="T77" s="512"/>
      <c r="U77" s="1"/>
      <c r="V77" s="79"/>
      <c r="W77" s="79"/>
      <c r="X77" s="79"/>
      <c r="Y77" s="44"/>
      <c r="Z77" s="168"/>
      <c r="AA77" s="168"/>
    </row>
    <row r="78" spans="1:27" ht="15.75" hidden="1" thickBot="1" x14ac:dyDescent="0.3">
      <c r="B78" s="54"/>
      <c r="C78" s="2"/>
      <c r="D78" s="801" t="s">
        <v>348</v>
      </c>
      <c r="E78" s="801"/>
      <c r="F78" s="373"/>
      <c r="G78" s="373"/>
      <c r="H78" s="373"/>
      <c r="I78" s="373"/>
      <c r="J78" s="527"/>
      <c r="K78" s="527"/>
      <c r="L78" s="437">
        <f>SUM(M78:Y78)</f>
        <v>0</v>
      </c>
      <c r="M78" s="73"/>
      <c r="N78" s="1"/>
      <c r="O78" s="1"/>
      <c r="P78" s="1"/>
      <c r="Q78" s="1"/>
      <c r="R78" s="79"/>
      <c r="S78" s="512">
        <f t="shared" si="65"/>
        <v>0</v>
      </c>
      <c r="T78" s="512"/>
      <c r="U78" s="1"/>
      <c r="V78" s="79"/>
      <c r="W78" s="79"/>
      <c r="X78" s="79"/>
      <c r="Y78" s="44"/>
      <c r="Z78" s="168"/>
      <c r="AA78" s="168"/>
    </row>
    <row r="79" spans="1:27" ht="15.75" hidden="1" thickBot="1" x14ac:dyDescent="0.3">
      <c r="B79" s="123" t="s">
        <v>837</v>
      </c>
      <c r="C79" s="809" t="s">
        <v>838</v>
      </c>
      <c r="D79" s="810"/>
      <c r="E79" s="810"/>
      <c r="F79" s="374">
        <f t="shared" ref="F79:L79" si="74">F80+F81+F82</f>
        <v>0</v>
      </c>
      <c r="G79" s="374">
        <f t="shared" si="74"/>
        <v>0</v>
      </c>
      <c r="H79" s="374">
        <f t="shared" si="74"/>
        <v>0</v>
      </c>
      <c r="I79" s="374">
        <f t="shared" si="74"/>
        <v>0</v>
      </c>
      <c r="J79" s="528">
        <f t="shared" ref="J79" si="75">J80+J81+J82</f>
        <v>0</v>
      </c>
      <c r="K79" s="528">
        <f t="shared" si="74"/>
        <v>0</v>
      </c>
      <c r="L79" s="438">
        <f t="shared" si="74"/>
        <v>0</v>
      </c>
      <c r="M79" s="163">
        <f t="shared" ref="M79:Y79" si="76">M80+M81+M82</f>
        <v>0</v>
      </c>
      <c r="N79" s="131">
        <f t="shared" si="76"/>
        <v>0</v>
      </c>
      <c r="O79" s="131">
        <f t="shared" si="76"/>
        <v>0</v>
      </c>
      <c r="P79" s="131">
        <f t="shared" si="76"/>
        <v>0</v>
      </c>
      <c r="Q79" s="131">
        <f t="shared" si="76"/>
        <v>0</v>
      </c>
      <c r="R79" s="132">
        <f t="shared" ref="R79" si="77">R80+R81+R82</f>
        <v>0</v>
      </c>
      <c r="S79" s="513">
        <f t="shared" si="65"/>
        <v>0</v>
      </c>
      <c r="T79" s="513">
        <f t="shared" si="76"/>
        <v>0</v>
      </c>
      <c r="U79" s="131">
        <f t="shared" si="76"/>
        <v>0</v>
      </c>
      <c r="V79" s="132">
        <f t="shared" si="76"/>
        <v>0</v>
      </c>
      <c r="W79" s="132">
        <f t="shared" si="76"/>
        <v>0</v>
      </c>
      <c r="X79" s="132">
        <f t="shared" si="76"/>
        <v>0</v>
      </c>
      <c r="Y79" s="133">
        <f t="shared" si="76"/>
        <v>0</v>
      </c>
      <c r="Z79" s="168"/>
      <c r="AA79" s="168"/>
    </row>
    <row r="80" spans="1:27" s="189" customFormat="1" ht="15.75" hidden="1" thickBot="1" x14ac:dyDescent="0.3">
      <c r="A80" s="125" t="s">
        <v>869</v>
      </c>
      <c r="B80" s="169" t="s">
        <v>870</v>
      </c>
      <c r="C80" s="182"/>
      <c r="D80" s="233" t="s">
        <v>955</v>
      </c>
      <c r="E80" s="258"/>
      <c r="F80" s="365"/>
      <c r="G80" s="365"/>
      <c r="H80" s="365"/>
      <c r="I80" s="365"/>
      <c r="J80" s="519"/>
      <c r="K80" s="519"/>
      <c r="L80" s="427">
        <f>SUM(M80:Y80)</f>
        <v>0</v>
      </c>
      <c r="M80" s="179"/>
      <c r="N80" s="173"/>
      <c r="O80" s="173"/>
      <c r="P80" s="173"/>
      <c r="Q80" s="173"/>
      <c r="R80" s="174"/>
      <c r="S80" s="509">
        <f t="shared" si="65"/>
        <v>0</v>
      </c>
      <c r="T80" s="509"/>
      <c r="U80" s="173"/>
      <c r="V80" s="174"/>
      <c r="W80" s="174"/>
      <c r="X80" s="174"/>
      <c r="Y80" s="175"/>
      <c r="Z80" s="168"/>
      <c r="AA80" s="168"/>
    </row>
    <row r="81" spans="1:27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65"/>
      <c r="G81" s="365"/>
      <c r="H81" s="365"/>
      <c r="I81" s="365"/>
      <c r="J81" s="519"/>
      <c r="K81" s="519"/>
      <c r="L81" s="427">
        <f>SUM(M81:Y81)</f>
        <v>0</v>
      </c>
      <c r="M81" s="179"/>
      <c r="N81" s="173"/>
      <c r="O81" s="173"/>
      <c r="P81" s="173"/>
      <c r="Q81" s="173"/>
      <c r="R81" s="174"/>
      <c r="S81" s="509">
        <f t="shared" si="65"/>
        <v>0</v>
      </c>
      <c r="T81" s="509"/>
      <c r="U81" s="173"/>
      <c r="V81" s="174"/>
      <c r="W81" s="174"/>
      <c r="X81" s="174"/>
      <c r="Y81" s="175"/>
      <c r="Z81" s="168"/>
      <c r="AA81" s="168"/>
    </row>
    <row r="82" spans="1:27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65"/>
      <c r="G82" s="365"/>
      <c r="H82" s="365"/>
      <c r="I82" s="365"/>
      <c r="J82" s="519"/>
      <c r="K82" s="519"/>
      <c r="L82" s="427">
        <f>SUM(M82:Y82)</f>
        <v>0</v>
      </c>
      <c r="M82" s="179"/>
      <c r="N82" s="173"/>
      <c r="O82" s="173"/>
      <c r="P82" s="173"/>
      <c r="Q82" s="173"/>
      <c r="R82" s="174"/>
      <c r="S82" s="509">
        <f t="shared" si="65"/>
        <v>0</v>
      </c>
      <c r="T82" s="509"/>
      <c r="U82" s="173"/>
      <c r="V82" s="174"/>
      <c r="W82" s="174"/>
      <c r="X82" s="174"/>
      <c r="Y82" s="175"/>
      <c r="Z82" s="168"/>
      <c r="AA82" s="168"/>
    </row>
    <row r="83" spans="1:27" s="41" customFormat="1" ht="27.75" hidden="1" customHeight="1" x14ac:dyDescent="0.25">
      <c r="A83" s="125" t="s">
        <v>228</v>
      </c>
      <c r="B83" s="106" t="s">
        <v>661</v>
      </c>
      <c r="C83" s="853" t="s">
        <v>353</v>
      </c>
      <c r="D83" s="854"/>
      <c r="E83" s="854"/>
      <c r="F83" s="375"/>
      <c r="G83" s="375"/>
      <c r="H83" s="375"/>
      <c r="I83" s="375"/>
      <c r="J83" s="529"/>
      <c r="K83" s="529"/>
      <c r="L83" s="439">
        <f>SUM(M83:Y83)</f>
        <v>0</v>
      </c>
      <c r="M83" s="108"/>
      <c r="N83" s="109"/>
      <c r="O83" s="109"/>
      <c r="P83" s="109"/>
      <c r="Q83" s="109"/>
      <c r="R83" s="112"/>
      <c r="S83" s="514">
        <f t="shared" si="65"/>
        <v>0</v>
      </c>
      <c r="T83" s="514"/>
      <c r="U83" s="109"/>
      <c r="V83" s="112"/>
      <c r="W83" s="112"/>
      <c r="X83" s="112"/>
      <c r="Y83" s="113"/>
      <c r="Z83" s="168"/>
      <c r="AA83" s="168"/>
    </row>
    <row r="84" spans="1:27" s="41" customFormat="1" ht="15.75" hidden="1" thickBot="1" x14ac:dyDescent="0.3">
      <c r="A84" s="125" t="s">
        <v>229</v>
      </c>
      <c r="B84" s="106" t="s">
        <v>662</v>
      </c>
      <c r="C84" s="853" t="s">
        <v>804</v>
      </c>
      <c r="D84" s="854"/>
      <c r="E84" s="854"/>
      <c r="F84" s="375">
        <f t="shared" ref="F84:L84" si="78">F85+F86+F87+F88+F89+F90+F91+F92+F93+F94</f>
        <v>0</v>
      </c>
      <c r="G84" s="375">
        <f t="shared" si="78"/>
        <v>0</v>
      </c>
      <c r="H84" s="375">
        <f t="shared" si="78"/>
        <v>0</v>
      </c>
      <c r="I84" s="375">
        <f t="shared" si="78"/>
        <v>0</v>
      </c>
      <c r="J84" s="529">
        <f t="shared" ref="J84" si="79">J85+J86+J87+J88+J89+J90+J91+J92+J93+J94</f>
        <v>0</v>
      </c>
      <c r="K84" s="529">
        <f t="shared" si="78"/>
        <v>0</v>
      </c>
      <c r="L84" s="439">
        <f t="shared" si="78"/>
        <v>0</v>
      </c>
      <c r="M84" s="108">
        <f t="shared" ref="M84:Y84" si="80">M85+M86+M87+M88+M89+M90+M91+M92+M93+M94</f>
        <v>0</v>
      </c>
      <c r="N84" s="109">
        <f t="shared" si="80"/>
        <v>0</v>
      </c>
      <c r="O84" s="109">
        <f t="shared" si="80"/>
        <v>0</v>
      </c>
      <c r="P84" s="109">
        <f t="shared" si="80"/>
        <v>0</v>
      </c>
      <c r="Q84" s="109">
        <f t="shared" si="80"/>
        <v>0</v>
      </c>
      <c r="R84" s="112">
        <f t="shared" ref="R84" si="81">R85+R86+R87+R88+R89+R90+R91+R92+R93+R94</f>
        <v>0</v>
      </c>
      <c r="S84" s="514">
        <f t="shared" si="65"/>
        <v>0</v>
      </c>
      <c r="T84" s="514">
        <f t="shared" si="80"/>
        <v>0</v>
      </c>
      <c r="U84" s="109">
        <f t="shared" si="80"/>
        <v>0</v>
      </c>
      <c r="V84" s="112">
        <f t="shared" si="80"/>
        <v>0</v>
      </c>
      <c r="W84" s="112">
        <f t="shared" si="80"/>
        <v>0</v>
      </c>
      <c r="X84" s="112">
        <f t="shared" si="80"/>
        <v>0</v>
      </c>
      <c r="Y84" s="113">
        <f t="shared" si="80"/>
        <v>0</v>
      </c>
      <c r="Z84" s="168"/>
      <c r="AA84" s="168"/>
    </row>
    <row r="85" spans="1:27" ht="15.75" hidden="1" thickBot="1" x14ac:dyDescent="0.3">
      <c r="B85" s="54"/>
      <c r="C85" s="2"/>
      <c r="D85" s="801" t="s">
        <v>370</v>
      </c>
      <c r="E85" s="801"/>
      <c r="F85" s="373"/>
      <c r="G85" s="373"/>
      <c r="H85" s="373"/>
      <c r="I85" s="373"/>
      <c r="J85" s="527"/>
      <c r="K85" s="527"/>
      <c r="L85" s="437">
        <f t="shared" ref="L85:L94" si="82">SUM(M85:Y85)</f>
        <v>0</v>
      </c>
      <c r="M85" s="73"/>
      <c r="N85" s="1"/>
      <c r="O85" s="1"/>
      <c r="P85" s="1"/>
      <c r="Q85" s="1"/>
      <c r="R85" s="79"/>
      <c r="S85" s="512">
        <f t="shared" si="65"/>
        <v>0</v>
      </c>
      <c r="T85" s="512"/>
      <c r="U85" s="1"/>
      <c r="V85" s="79"/>
      <c r="W85" s="79"/>
      <c r="X85" s="79"/>
      <c r="Y85" s="44"/>
      <c r="Z85" s="168"/>
      <c r="AA85" s="168"/>
    </row>
    <row r="86" spans="1:27" ht="15.75" hidden="1" thickBot="1" x14ac:dyDescent="0.3">
      <c r="B86" s="54"/>
      <c r="C86" s="2"/>
      <c r="D86" s="801" t="s">
        <v>506</v>
      </c>
      <c r="E86" s="801"/>
      <c r="F86" s="373"/>
      <c r="G86" s="373"/>
      <c r="H86" s="373"/>
      <c r="I86" s="373"/>
      <c r="J86" s="527"/>
      <c r="K86" s="527"/>
      <c r="L86" s="437">
        <f t="shared" si="82"/>
        <v>0</v>
      </c>
      <c r="M86" s="73"/>
      <c r="N86" s="1"/>
      <c r="O86" s="1"/>
      <c r="P86" s="1"/>
      <c r="Q86" s="1"/>
      <c r="R86" s="79"/>
      <c r="S86" s="512">
        <f t="shared" si="65"/>
        <v>0</v>
      </c>
      <c r="T86" s="512"/>
      <c r="U86" s="1"/>
      <c r="V86" s="79"/>
      <c r="W86" s="79"/>
      <c r="X86" s="79"/>
      <c r="Y86" s="44"/>
      <c r="Z86" s="168"/>
      <c r="AA86" s="168"/>
    </row>
    <row r="87" spans="1:27" ht="15.75" hidden="1" thickBot="1" x14ac:dyDescent="0.3">
      <c r="B87" s="54"/>
      <c r="C87" s="2"/>
      <c r="D87" s="801" t="s">
        <v>507</v>
      </c>
      <c r="E87" s="801"/>
      <c r="F87" s="373"/>
      <c r="G87" s="373"/>
      <c r="H87" s="373"/>
      <c r="I87" s="373"/>
      <c r="J87" s="527"/>
      <c r="K87" s="527"/>
      <c r="L87" s="437">
        <f t="shared" si="82"/>
        <v>0</v>
      </c>
      <c r="M87" s="73"/>
      <c r="N87" s="1"/>
      <c r="O87" s="1"/>
      <c r="P87" s="1"/>
      <c r="Q87" s="1"/>
      <c r="R87" s="79"/>
      <c r="S87" s="512">
        <f t="shared" si="65"/>
        <v>0</v>
      </c>
      <c r="T87" s="512"/>
      <c r="U87" s="1"/>
      <c r="V87" s="79"/>
      <c r="W87" s="79"/>
      <c r="X87" s="79"/>
      <c r="Y87" s="44"/>
      <c r="Z87" s="168"/>
      <c r="AA87" s="168"/>
    </row>
    <row r="88" spans="1:27" ht="15.75" hidden="1" thickBot="1" x14ac:dyDescent="0.3">
      <c r="B88" s="54"/>
      <c r="C88" s="2"/>
      <c r="D88" s="801" t="s">
        <v>508</v>
      </c>
      <c r="E88" s="801"/>
      <c r="F88" s="373"/>
      <c r="G88" s="373"/>
      <c r="H88" s="373"/>
      <c r="I88" s="373"/>
      <c r="J88" s="527"/>
      <c r="K88" s="527"/>
      <c r="L88" s="437">
        <f t="shared" si="82"/>
        <v>0</v>
      </c>
      <c r="M88" s="73"/>
      <c r="N88" s="1"/>
      <c r="O88" s="1"/>
      <c r="P88" s="1"/>
      <c r="Q88" s="1"/>
      <c r="R88" s="79"/>
      <c r="S88" s="512">
        <f t="shared" si="65"/>
        <v>0</v>
      </c>
      <c r="T88" s="512"/>
      <c r="U88" s="1"/>
      <c r="V88" s="79"/>
      <c r="W88" s="79"/>
      <c r="X88" s="79"/>
      <c r="Y88" s="44"/>
      <c r="Z88" s="168"/>
      <c r="AA88" s="168"/>
    </row>
    <row r="89" spans="1:27" ht="15.75" hidden="1" thickBot="1" x14ac:dyDescent="0.3">
      <c r="B89" s="54"/>
      <c r="C89" s="2"/>
      <c r="D89" s="801" t="s">
        <v>509</v>
      </c>
      <c r="E89" s="801"/>
      <c r="F89" s="373"/>
      <c r="G89" s="373"/>
      <c r="H89" s="373"/>
      <c r="I89" s="373"/>
      <c r="J89" s="527"/>
      <c r="K89" s="527"/>
      <c r="L89" s="437">
        <f t="shared" si="82"/>
        <v>0</v>
      </c>
      <c r="M89" s="73"/>
      <c r="N89" s="1"/>
      <c r="O89" s="1"/>
      <c r="P89" s="1"/>
      <c r="Q89" s="1"/>
      <c r="R89" s="79"/>
      <c r="S89" s="512">
        <f t="shared" si="65"/>
        <v>0</v>
      </c>
      <c r="T89" s="512"/>
      <c r="U89" s="1"/>
      <c r="V89" s="79"/>
      <c r="W89" s="79"/>
      <c r="X89" s="79"/>
      <c r="Y89" s="44"/>
      <c r="Z89" s="168"/>
      <c r="AA89" s="168"/>
    </row>
    <row r="90" spans="1:27" ht="15.75" hidden="1" thickBot="1" x14ac:dyDescent="0.3">
      <c r="B90" s="54"/>
      <c r="C90" s="2"/>
      <c r="D90" s="801" t="s">
        <v>510</v>
      </c>
      <c r="E90" s="801"/>
      <c r="F90" s="373"/>
      <c r="G90" s="373"/>
      <c r="H90" s="373"/>
      <c r="I90" s="373"/>
      <c r="J90" s="527"/>
      <c r="K90" s="527"/>
      <c r="L90" s="437">
        <f t="shared" si="82"/>
        <v>0</v>
      </c>
      <c r="M90" s="73"/>
      <c r="N90" s="1"/>
      <c r="O90" s="1"/>
      <c r="P90" s="1"/>
      <c r="Q90" s="1"/>
      <c r="R90" s="79"/>
      <c r="S90" s="512">
        <f t="shared" si="65"/>
        <v>0</v>
      </c>
      <c r="T90" s="512"/>
      <c r="U90" s="1"/>
      <c r="V90" s="79"/>
      <c r="W90" s="79"/>
      <c r="X90" s="79"/>
      <c r="Y90" s="44"/>
      <c r="Z90" s="168"/>
      <c r="AA90" s="168"/>
    </row>
    <row r="91" spans="1:27" ht="25.5" hidden="1" customHeight="1" x14ac:dyDescent="0.25">
      <c r="B91" s="54"/>
      <c r="C91" s="2"/>
      <c r="D91" s="798" t="s">
        <v>511</v>
      </c>
      <c r="E91" s="798"/>
      <c r="F91" s="376"/>
      <c r="G91" s="376"/>
      <c r="H91" s="376"/>
      <c r="I91" s="376"/>
      <c r="J91" s="530"/>
      <c r="K91" s="530"/>
      <c r="L91" s="440">
        <f t="shared" si="82"/>
        <v>0</v>
      </c>
      <c r="M91" s="73"/>
      <c r="N91" s="1"/>
      <c r="O91" s="1"/>
      <c r="P91" s="1"/>
      <c r="Q91" s="1"/>
      <c r="R91" s="79"/>
      <c r="S91" s="512">
        <f t="shared" si="65"/>
        <v>0</v>
      </c>
      <c r="T91" s="512"/>
      <c r="U91" s="1"/>
      <c r="V91" s="79"/>
      <c r="W91" s="79"/>
      <c r="X91" s="79"/>
      <c r="Y91" s="44"/>
      <c r="Z91" s="168"/>
      <c r="AA91" s="168"/>
    </row>
    <row r="92" spans="1:27" ht="15.75" hidden="1" thickBot="1" x14ac:dyDescent="0.3">
      <c r="B92" s="54"/>
      <c r="C92" s="2"/>
      <c r="D92" s="801" t="s">
        <v>805</v>
      </c>
      <c r="E92" s="801"/>
      <c r="F92" s="373"/>
      <c r="G92" s="373"/>
      <c r="H92" s="373"/>
      <c r="I92" s="373"/>
      <c r="J92" s="527"/>
      <c r="K92" s="527"/>
      <c r="L92" s="437">
        <f t="shared" si="82"/>
        <v>0</v>
      </c>
      <c r="M92" s="73"/>
      <c r="N92" s="1"/>
      <c r="O92" s="1"/>
      <c r="P92" s="1"/>
      <c r="Q92" s="1"/>
      <c r="R92" s="79"/>
      <c r="S92" s="512">
        <f t="shared" si="65"/>
        <v>0</v>
      </c>
      <c r="T92" s="512"/>
      <c r="U92" s="1"/>
      <c r="V92" s="79"/>
      <c r="W92" s="79"/>
      <c r="X92" s="79"/>
      <c r="Y92" s="44"/>
      <c r="Z92" s="168"/>
      <c r="AA92" s="168"/>
    </row>
    <row r="93" spans="1:27" ht="25.5" hidden="1" customHeight="1" x14ac:dyDescent="0.25">
      <c r="B93" s="54"/>
      <c r="C93" s="2"/>
      <c r="D93" s="798" t="s">
        <v>512</v>
      </c>
      <c r="E93" s="798"/>
      <c r="F93" s="376"/>
      <c r="G93" s="376"/>
      <c r="H93" s="376"/>
      <c r="I93" s="376"/>
      <c r="J93" s="530"/>
      <c r="K93" s="530"/>
      <c r="L93" s="440">
        <f t="shared" si="82"/>
        <v>0</v>
      </c>
      <c r="M93" s="73"/>
      <c r="N93" s="1"/>
      <c r="O93" s="1"/>
      <c r="P93" s="1"/>
      <c r="Q93" s="1"/>
      <c r="R93" s="79"/>
      <c r="S93" s="512">
        <f t="shared" si="65"/>
        <v>0</v>
      </c>
      <c r="T93" s="512"/>
      <c r="U93" s="1"/>
      <c r="V93" s="79"/>
      <c r="W93" s="79"/>
      <c r="X93" s="79"/>
      <c r="Y93" s="44"/>
      <c r="Z93" s="168"/>
      <c r="AA93" s="168"/>
    </row>
    <row r="94" spans="1:27" ht="25.5" hidden="1" customHeight="1" x14ac:dyDescent="0.25">
      <c r="B94" s="54"/>
      <c r="C94" s="2"/>
      <c r="D94" s="798" t="s">
        <v>513</v>
      </c>
      <c r="E94" s="798"/>
      <c r="F94" s="376"/>
      <c r="G94" s="376"/>
      <c r="H94" s="376"/>
      <c r="I94" s="376"/>
      <c r="J94" s="530"/>
      <c r="K94" s="530"/>
      <c r="L94" s="440">
        <f t="shared" si="82"/>
        <v>0</v>
      </c>
      <c r="M94" s="73"/>
      <c r="N94" s="1"/>
      <c r="O94" s="1"/>
      <c r="P94" s="1"/>
      <c r="Q94" s="1"/>
      <c r="R94" s="79"/>
      <c r="S94" s="512">
        <f t="shared" si="65"/>
        <v>0</v>
      </c>
      <c r="T94" s="512"/>
      <c r="U94" s="1"/>
      <c r="V94" s="79"/>
      <c r="W94" s="79"/>
      <c r="X94" s="79"/>
      <c r="Y94" s="44"/>
      <c r="Z94" s="168"/>
      <c r="AA94" s="168"/>
    </row>
    <row r="95" spans="1:27" s="41" customFormat="1" ht="15" hidden="1" customHeight="1" x14ac:dyDescent="0.25">
      <c r="A95" s="125" t="s">
        <v>230</v>
      </c>
      <c r="B95" s="106" t="s">
        <v>663</v>
      </c>
      <c r="C95" s="853" t="s">
        <v>806</v>
      </c>
      <c r="D95" s="854"/>
      <c r="E95" s="854"/>
      <c r="F95" s="375">
        <f t="shared" ref="F95:L95" si="83">F96+F97+F98+F99+F100+F101+F102+F103+F104+F105</f>
        <v>0</v>
      </c>
      <c r="G95" s="375">
        <f t="shared" si="83"/>
        <v>0</v>
      </c>
      <c r="H95" s="375">
        <f t="shared" si="83"/>
        <v>0</v>
      </c>
      <c r="I95" s="375">
        <f t="shared" si="83"/>
        <v>0</v>
      </c>
      <c r="J95" s="529">
        <f t="shared" ref="J95" si="84">J96+J97+J98+J99+J100+J101+J102+J103+J104+J105</f>
        <v>0</v>
      </c>
      <c r="K95" s="529">
        <f t="shared" si="83"/>
        <v>0</v>
      </c>
      <c r="L95" s="439">
        <f t="shared" si="83"/>
        <v>0</v>
      </c>
      <c r="M95" s="108">
        <f t="shared" ref="M95:Y95" si="85">M96+M97+M98+M99+M100+M101+M102+M103+M104+M105</f>
        <v>0</v>
      </c>
      <c r="N95" s="109">
        <f t="shared" si="85"/>
        <v>0</v>
      </c>
      <c r="O95" s="109">
        <f t="shared" si="85"/>
        <v>0</v>
      </c>
      <c r="P95" s="109">
        <f t="shared" si="85"/>
        <v>0</v>
      </c>
      <c r="Q95" s="109">
        <f t="shared" si="85"/>
        <v>0</v>
      </c>
      <c r="R95" s="112">
        <f t="shared" ref="R95" si="86">R96+R97+R98+R99+R100+R101+R102+R103+R104+R105</f>
        <v>0</v>
      </c>
      <c r="S95" s="514">
        <f t="shared" si="65"/>
        <v>0</v>
      </c>
      <c r="T95" s="514">
        <f t="shared" si="85"/>
        <v>0</v>
      </c>
      <c r="U95" s="109">
        <f t="shared" si="85"/>
        <v>0</v>
      </c>
      <c r="V95" s="112">
        <f t="shared" si="85"/>
        <v>0</v>
      </c>
      <c r="W95" s="112">
        <f t="shared" si="85"/>
        <v>0</v>
      </c>
      <c r="X95" s="112">
        <f t="shared" si="85"/>
        <v>0</v>
      </c>
      <c r="Y95" s="113">
        <f t="shared" si="85"/>
        <v>0</v>
      </c>
      <c r="Z95" s="168"/>
      <c r="AA95" s="168"/>
    </row>
    <row r="96" spans="1:27" ht="15.75" hidden="1" thickBot="1" x14ac:dyDescent="0.3">
      <c r="B96" s="54"/>
      <c r="C96" s="2"/>
      <c r="D96" s="801" t="s">
        <v>369</v>
      </c>
      <c r="E96" s="801"/>
      <c r="F96" s="373"/>
      <c r="G96" s="373"/>
      <c r="H96" s="373"/>
      <c r="I96" s="373"/>
      <c r="J96" s="527"/>
      <c r="K96" s="527"/>
      <c r="L96" s="437">
        <f t="shared" ref="L96:L105" si="87">SUM(M96:Y96)</f>
        <v>0</v>
      </c>
      <c r="M96" s="73"/>
      <c r="N96" s="1"/>
      <c r="O96" s="1"/>
      <c r="P96" s="1"/>
      <c r="Q96" s="1"/>
      <c r="R96" s="79"/>
      <c r="S96" s="512">
        <f t="shared" si="65"/>
        <v>0</v>
      </c>
      <c r="T96" s="512"/>
      <c r="U96" s="1"/>
      <c r="V96" s="79"/>
      <c r="W96" s="79"/>
      <c r="X96" s="79"/>
      <c r="Y96" s="44"/>
      <c r="Z96" s="168"/>
      <c r="AA96" s="168"/>
    </row>
    <row r="97" spans="1:27" ht="15.75" hidden="1" thickBot="1" x14ac:dyDescent="0.3">
      <c r="B97" s="54"/>
      <c r="C97" s="2"/>
      <c r="D97" s="801" t="s">
        <v>514</v>
      </c>
      <c r="E97" s="801"/>
      <c r="F97" s="373"/>
      <c r="G97" s="373"/>
      <c r="H97" s="373"/>
      <c r="I97" s="373"/>
      <c r="J97" s="527"/>
      <c r="K97" s="527"/>
      <c r="L97" s="437">
        <f t="shared" si="87"/>
        <v>0</v>
      </c>
      <c r="M97" s="73"/>
      <c r="N97" s="1"/>
      <c r="O97" s="1"/>
      <c r="P97" s="1"/>
      <c r="Q97" s="1"/>
      <c r="R97" s="79"/>
      <c r="S97" s="512">
        <f t="shared" si="65"/>
        <v>0</v>
      </c>
      <c r="T97" s="512"/>
      <c r="U97" s="1"/>
      <c r="V97" s="79"/>
      <c r="W97" s="79"/>
      <c r="X97" s="79"/>
      <c r="Y97" s="44"/>
      <c r="Z97" s="168"/>
      <c r="AA97" s="168"/>
    </row>
    <row r="98" spans="1:27" ht="15.75" hidden="1" thickBot="1" x14ac:dyDescent="0.3">
      <c r="B98" s="54"/>
      <c r="C98" s="2"/>
      <c r="D98" s="801" t="s">
        <v>516</v>
      </c>
      <c r="E98" s="801"/>
      <c r="F98" s="373"/>
      <c r="G98" s="373"/>
      <c r="H98" s="373"/>
      <c r="I98" s="373"/>
      <c r="J98" s="527"/>
      <c r="K98" s="527"/>
      <c r="L98" s="437">
        <f t="shared" si="87"/>
        <v>0</v>
      </c>
      <c r="M98" s="73"/>
      <c r="N98" s="1"/>
      <c r="O98" s="1"/>
      <c r="P98" s="1"/>
      <c r="Q98" s="1"/>
      <c r="R98" s="79"/>
      <c r="S98" s="512">
        <f t="shared" si="65"/>
        <v>0</v>
      </c>
      <c r="T98" s="512"/>
      <c r="U98" s="1"/>
      <c r="V98" s="79"/>
      <c r="W98" s="79"/>
      <c r="X98" s="79"/>
      <c r="Y98" s="44"/>
      <c r="Z98" s="168"/>
      <c r="AA98" s="168"/>
    </row>
    <row r="99" spans="1:27" ht="15.75" hidden="1" thickBot="1" x14ac:dyDescent="0.3">
      <c r="B99" s="54"/>
      <c r="C99" s="2"/>
      <c r="D99" s="801" t="s">
        <v>808</v>
      </c>
      <c r="E99" s="801"/>
      <c r="F99" s="373"/>
      <c r="G99" s="373"/>
      <c r="H99" s="373"/>
      <c r="I99" s="373"/>
      <c r="J99" s="527"/>
      <c r="K99" s="527"/>
      <c r="L99" s="437">
        <f t="shared" si="87"/>
        <v>0</v>
      </c>
      <c r="M99" s="73"/>
      <c r="N99" s="1"/>
      <c r="O99" s="1"/>
      <c r="P99" s="1"/>
      <c r="Q99" s="1"/>
      <c r="R99" s="79"/>
      <c r="S99" s="512">
        <f t="shared" si="65"/>
        <v>0</v>
      </c>
      <c r="T99" s="512"/>
      <c r="U99" s="1"/>
      <c r="V99" s="79"/>
      <c r="W99" s="79"/>
      <c r="X99" s="79"/>
      <c r="Y99" s="44"/>
      <c r="Z99" s="168"/>
      <c r="AA99" s="168"/>
    </row>
    <row r="100" spans="1:27" ht="15.75" hidden="1" thickBot="1" x14ac:dyDescent="0.3">
      <c r="B100" s="54"/>
      <c r="C100" s="2"/>
      <c r="D100" s="801" t="s">
        <v>521</v>
      </c>
      <c r="E100" s="801"/>
      <c r="F100" s="373"/>
      <c r="G100" s="373"/>
      <c r="H100" s="373"/>
      <c r="I100" s="373"/>
      <c r="J100" s="527"/>
      <c r="K100" s="527"/>
      <c r="L100" s="437">
        <f t="shared" si="87"/>
        <v>0</v>
      </c>
      <c r="M100" s="73"/>
      <c r="N100" s="1"/>
      <c r="O100" s="1"/>
      <c r="P100" s="1"/>
      <c r="Q100" s="1"/>
      <c r="R100" s="79"/>
      <c r="S100" s="512">
        <f t="shared" si="65"/>
        <v>0</v>
      </c>
      <c r="T100" s="512"/>
      <c r="U100" s="1"/>
      <c r="V100" s="79"/>
      <c r="W100" s="79"/>
      <c r="X100" s="79"/>
      <c r="Y100" s="44"/>
      <c r="Z100" s="168"/>
      <c r="AA100" s="168"/>
    </row>
    <row r="101" spans="1:27" ht="15.75" hidden="1" thickBot="1" x14ac:dyDescent="0.3">
      <c r="B101" s="54"/>
      <c r="C101" s="2"/>
      <c r="D101" s="801" t="s">
        <v>519</v>
      </c>
      <c r="E101" s="801"/>
      <c r="F101" s="373"/>
      <c r="G101" s="373"/>
      <c r="H101" s="373"/>
      <c r="I101" s="373"/>
      <c r="J101" s="527"/>
      <c r="K101" s="527"/>
      <c r="L101" s="437">
        <f t="shared" si="87"/>
        <v>0</v>
      </c>
      <c r="M101" s="73"/>
      <c r="N101" s="1"/>
      <c r="O101" s="1"/>
      <c r="P101" s="1"/>
      <c r="Q101" s="1"/>
      <c r="R101" s="79"/>
      <c r="S101" s="512">
        <f t="shared" si="65"/>
        <v>0</v>
      </c>
      <c r="T101" s="512"/>
      <c r="U101" s="1"/>
      <c r="V101" s="79"/>
      <c r="W101" s="79"/>
      <c r="X101" s="79"/>
      <c r="Y101" s="44"/>
      <c r="Z101" s="168"/>
      <c r="AA101" s="168"/>
    </row>
    <row r="102" spans="1:27" ht="25.5" hidden="1" customHeight="1" x14ac:dyDescent="0.25">
      <c r="B102" s="54"/>
      <c r="C102" s="2"/>
      <c r="D102" s="798" t="s">
        <v>523</v>
      </c>
      <c r="E102" s="798"/>
      <c r="F102" s="376"/>
      <c r="G102" s="376"/>
      <c r="H102" s="376"/>
      <c r="I102" s="376"/>
      <c r="J102" s="530"/>
      <c r="K102" s="530"/>
      <c r="L102" s="440">
        <f t="shared" si="87"/>
        <v>0</v>
      </c>
      <c r="M102" s="73"/>
      <c r="N102" s="1"/>
      <c r="O102" s="1"/>
      <c r="P102" s="1"/>
      <c r="Q102" s="1"/>
      <c r="R102" s="79"/>
      <c r="S102" s="512">
        <f t="shared" si="65"/>
        <v>0</v>
      </c>
      <c r="T102" s="512"/>
      <c r="U102" s="1"/>
      <c r="V102" s="79"/>
      <c r="W102" s="79"/>
      <c r="X102" s="79"/>
      <c r="Y102" s="44"/>
      <c r="Z102" s="168"/>
      <c r="AA102" s="168"/>
    </row>
    <row r="103" spans="1:27" ht="15.75" hidden="1" thickBot="1" x14ac:dyDescent="0.3">
      <c r="B103" s="54"/>
      <c r="C103" s="2"/>
      <c r="D103" s="801" t="s">
        <v>807</v>
      </c>
      <c r="E103" s="801"/>
      <c r="F103" s="373"/>
      <c r="G103" s="373"/>
      <c r="H103" s="373"/>
      <c r="I103" s="373"/>
      <c r="J103" s="527"/>
      <c r="K103" s="527"/>
      <c r="L103" s="437">
        <f t="shared" si="87"/>
        <v>0</v>
      </c>
      <c r="M103" s="73"/>
      <c r="N103" s="1"/>
      <c r="O103" s="1"/>
      <c r="P103" s="1"/>
      <c r="Q103" s="1"/>
      <c r="R103" s="79"/>
      <c r="S103" s="512">
        <f t="shared" si="65"/>
        <v>0</v>
      </c>
      <c r="T103" s="512"/>
      <c r="U103" s="1"/>
      <c r="V103" s="79"/>
      <c r="W103" s="79"/>
      <c r="X103" s="79"/>
      <c r="Y103" s="44"/>
      <c r="Z103" s="168"/>
      <c r="AA103" s="168"/>
    </row>
    <row r="104" spans="1:27" ht="25.5" hidden="1" customHeight="1" x14ac:dyDescent="0.25">
      <c r="B104" s="54"/>
      <c r="C104" s="2"/>
      <c r="D104" s="798" t="s">
        <v>526</v>
      </c>
      <c r="E104" s="798"/>
      <c r="F104" s="376"/>
      <c r="G104" s="376"/>
      <c r="H104" s="376"/>
      <c r="I104" s="376"/>
      <c r="J104" s="530"/>
      <c r="K104" s="530"/>
      <c r="L104" s="440">
        <f t="shared" si="87"/>
        <v>0</v>
      </c>
      <c r="M104" s="73"/>
      <c r="N104" s="1"/>
      <c r="O104" s="1"/>
      <c r="P104" s="1"/>
      <c r="Q104" s="1"/>
      <c r="R104" s="79"/>
      <c r="S104" s="512">
        <f t="shared" si="65"/>
        <v>0</v>
      </c>
      <c r="T104" s="512"/>
      <c r="U104" s="1"/>
      <c r="V104" s="79"/>
      <c r="W104" s="79"/>
      <c r="X104" s="79"/>
      <c r="Y104" s="44"/>
      <c r="Z104" s="168"/>
      <c r="AA104" s="168"/>
    </row>
    <row r="105" spans="1:27" ht="25.5" hidden="1" customHeight="1" x14ac:dyDescent="0.25">
      <c r="B105" s="54"/>
      <c r="C105" s="2"/>
      <c r="D105" s="798" t="s">
        <v>528</v>
      </c>
      <c r="E105" s="798"/>
      <c r="F105" s="376"/>
      <c r="G105" s="376"/>
      <c r="H105" s="376"/>
      <c r="I105" s="376"/>
      <c r="J105" s="530"/>
      <c r="K105" s="530"/>
      <c r="L105" s="440">
        <f t="shared" si="87"/>
        <v>0</v>
      </c>
      <c r="M105" s="73"/>
      <c r="N105" s="1"/>
      <c r="O105" s="1"/>
      <c r="P105" s="1"/>
      <c r="Q105" s="1"/>
      <c r="R105" s="79"/>
      <c r="S105" s="512">
        <f t="shared" si="65"/>
        <v>0</v>
      </c>
      <c r="T105" s="512"/>
      <c r="U105" s="1"/>
      <c r="V105" s="79"/>
      <c r="W105" s="79"/>
      <c r="X105" s="79"/>
      <c r="Y105" s="44"/>
      <c r="Z105" s="168"/>
      <c r="AA105" s="168"/>
    </row>
    <row r="106" spans="1:27" s="41" customFormat="1" ht="15.75" hidden="1" thickBot="1" x14ac:dyDescent="0.3">
      <c r="A106" s="125" t="s">
        <v>231</v>
      </c>
      <c r="B106" s="106" t="s">
        <v>664</v>
      </c>
      <c r="C106" s="811" t="s">
        <v>232</v>
      </c>
      <c r="D106" s="812"/>
      <c r="E106" s="812"/>
      <c r="F106" s="377">
        <f t="shared" ref="F106:L106" si="88">F107+F108+F109+F110+F111+F112+F113+F114+F115+F116</f>
        <v>0</v>
      </c>
      <c r="G106" s="377">
        <f t="shared" si="88"/>
        <v>0</v>
      </c>
      <c r="H106" s="377">
        <f t="shared" si="88"/>
        <v>0</v>
      </c>
      <c r="I106" s="377">
        <f t="shared" si="88"/>
        <v>0</v>
      </c>
      <c r="J106" s="531">
        <f t="shared" ref="J106" si="89">J107+J108+J109+J110+J111+J112+J113+J114+J115+J116</f>
        <v>0</v>
      </c>
      <c r="K106" s="531">
        <f t="shared" si="88"/>
        <v>0</v>
      </c>
      <c r="L106" s="441">
        <f t="shared" si="88"/>
        <v>0</v>
      </c>
      <c r="M106" s="108">
        <f t="shared" ref="M106:Y106" si="90">M107+M108+M109+M110+M111+M112+M113+M114+M115+M116</f>
        <v>0</v>
      </c>
      <c r="N106" s="109">
        <f t="shared" si="90"/>
        <v>0</v>
      </c>
      <c r="O106" s="109">
        <f t="shared" si="90"/>
        <v>0</v>
      </c>
      <c r="P106" s="109">
        <f t="shared" si="90"/>
        <v>0</v>
      </c>
      <c r="Q106" s="109">
        <f t="shared" si="90"/>
        <v>0</v>
      </c>
      <c r="R106" s="112">
        <f t="shared" ref="R106" si="91">R107+R108+R109+R110+R111+R112+R113+R114+R115+R116</f>
        <v>0</v>
      </c>
      <c r="S106" s="514">
        <f t="shared" si="65"/>
        <v>0</v>
      </c>
      <c r="T106" s="514">
        <f t="shared" si="90"/>
        <v>0</v>
      </c>
      <c r="U106" s="109">
        <f t="shared" si="90"/>
        <v>0</v>
      </c>
      <c r="V106" s="112">
        <f t="shared" si="90"/>
        <v>0</v>
      </c>
      <c r="W106" s="112">
        <f t="shared" si="90"/>
        <v>0</v>
      </c>
      <c r="X106" s="112">
        <f t="shared" si="90"/>
        <v>0</v>
      </c>
      <c r="Y106" s="113">
        <f t="shared" si="90"/>
        <v>0</v>
      </c>
      <c r="Z106" s="168"/>
      <c r="AA106" s="168"/>
    </row>
    <row r="107" spans="1:27" ht="15.75" hidden="1" thickBot="1" x14ac:dyDescent="0.3">
      <c r="B107" s="54"/>
      <c r="C107" s="2"/>
      <c r="D107" s="801" t="s">
        <v>368</v>
      </c>
      <c r="E107" s="801"/>
      <c r="F107" s="373"/>
      <c r="G107" s="373"/>
      <c r="H107" s="373"/>
      <c r="I107" s="373"/>
      <c r="J107" s="527"/>
      <c r="K107" s="527"/>
      <c r="L107" s="437">
        <f t="shared" ref="L107:L116" si="92">SUM(M107:Y107)</f>
        <v>0</v>
      </c>
      <c r="M107" s="73"/>
      <c r="N107" s="1"/>
      <c r="O107" s="1"/>
      <c r="P107" s="1"/>
      <c r="Q107" s="1"/>
      <c r="R107" s="79"/>
      <c r="S107" s="512">
        <f t="shared" si="65"/>
        <v>0</v>
      </c>
      <c r="T107" s="512"/>
      <c r="U107" s="1"/>
      <c r="V107" s="79"/>
      <c r="W107" s="79"/>
      <c r="X107" s="79"/>
      <c r="Y107" s="44"/>
      <c r="Z107" s="168"/>
      <c r="AA107" s="168"/>
    </row>
    <row r="108" spans="1:27" ht="15.75" hidden="1" thickBot="1" x14ac:dyDescent="0.3">
      <c r="B108" s="54"/>
      <c r="C108" s="2"/>
      <c r="D108" s="801" t="s">
        <v>515</v>
      </c>
      <c r="E108" s="801"/>
      <c r="F108" s="373"/>
      <c r="G108" s="373"/>
      <c r="H108" s="373"/>
      <c r="I108" s="373"/>
      <c r="J108" s="527"/>
      <c r="K108" s="527"/>
      <c r="L108" s="437">
        <f t="shared" si="92"/>
        <v>0</v>
      </c>
      <c r="M108" s="73"/>
      <c r="N108" s="1"/>
      <c r="O108" s="1"/>
      <c r="P108" s="1"/>
      <c r="Q108" s="1"/>
      <c r="R108" s="79"/>
      <c r="S108" s="512">
        <f t="shared" si="65"/>
        <v>0</v>
      </c>
      <c r="T108" s="512"/>
      <c r="U108" s="1"/>
      <c r="V108" s="79"/>
      <c r="W108" s="79"/>
      <c r="X108" s="79"/>
      <c r="Y108" s="44"/>
      <c r="Z108" s="168"/>
      <c r="AA108" s="168"/>
    </row>
    <row r="109" spans="1:27" ht="15.75" hidden="1" thickBot="1" x14ac:dyDescent="0.3">
      <c r="B109" s="54"/>
      <c r="C109" s="2"/>
      <c r="D109" s="801" t="s">
        <v>517</v>
      </c>
      <c r="E109" s="801"/>
      <c r="F109" s="373"/>
      <c r="G109" s="373"/>
      <c r="H109" s="373"/>
      <c r="I109" s="373"/>
      <c r="J109" s="527"/>
      <c r="K109" s="527"/>
      <c r="L109" s="437">
        <f t="shared" si="92"/>
        <v>0</v>
      </c>
      <c r="M109" s="73"/>
      <c r="N109" s="1"/>
      <c r="O109" s="1"/>
      <c r="P109" s="1"/>
      <c r="Q109" s="1"/>
      <c r="R109" s="79"/>
      <c r="S109" s="512">
        <f t="shared" si="65"/>
        <v>0</v>
      </c>
      <c r="T109" s="512"/>
      <c r="U109" s="1"/>
      <c r="V109" s="79"/>
      <c r="W109" s="79"/>
      <c r="X109" s="79"/>
      <c r="Y109" s="44"/>
      <c r="Z109" s="168"/>
      <c r="AA109" s="168"/>
    </row>
    <row r="110" spans="1:27" ht="15.75" hidden="1" thickBot="1" x14ac:dyDescent="0.3">
      <c r="B110" s="54"/>
      <c r="C110" s="2"/>
      <c r="D110" s="801" t="s">
        <v>518</v>
      </c>
      <c r="E110" s="801"/>
      <c r="F110" s="373"/>
      <c r="G110" s="373"/>
      <c r="H110" s="373"/>
      <c r="I110" s="373"/>
      <c r="J110" s="527"/>
      <c r="K110" s="527"/>
      <c r="L110" s="437">
        <f t="shared" si="92"/>
        <v>0</v>
      </c>
      <c r="M110" s="73"/>
      <c r="N110" s="1"/>
      <c r="O110" s="1"/>
      <c r="P110" s="1"/>
      <c r="Q110" s="1"/>
      <c r="R110" s="79"/>
      <c r="S110" s="512">
        <f t="shared" si="65"/>
        <v>0</v>
      </c>
      <c r="T110" s="512"/>
      <c r="U110" s="1"/>
      <c r="V110" s="79"/>
      <c r="W110" s="79"/>
      <c r="X110" s="79"/>
      <c r="Y110" s="44"/>
      <c r="Z110" s="168"/>
      <c r="AA110" s="168"/>
    </row>
    <row r="111" spans="1:27" ht="15.75" hidden="1" thickBot="1" x14ac:dyDescent="0.3">
      <c r="B111" s="54"/>
      <c r="C111" s="2"/>
      <c r="D111" s="801" t="s">
        <v>522</v>
      </c>
      <c r="E111" s="801"/>
      <c r="F111" s="373"/>
      <c r="G111" s="373"/>
      <c r="H111" s="373"/>
      <c r="I111" s="373"/>
      <c r="J111" s="527"/>
      <c r="K111" s="527"/>
      <c r="L111" s="437">
        <f t="shared" si="92"/>
        <v>0</v>
      </c>
      <c r="M111" s="73"/>
      <c r="N111" s="1"/>
      <c r="O111" s="1"/>
      <c r="P111" s="1"/>
      <c r="Q111" s="1"/>
      <c r="R111" s="79"/>
      <c r="S111" s="512">
        <f t="shared" si="65"/>
        <v>0</v>
      </c>
      <c r="T111" s="512"/>
      <c r="U111" s="1"/>
      <c r="V111" s="79"/>
      <c r="W111" s="79"/>
      <c r="X111" s="79"/>
      <c r="Y111" s="44"/>
      <c r="Z111" s="168"/>
      <c r="AA111" s="168"/>
    </row>
    <row r="112" spans="1:27" ht="15.75" hidden="1" thickBot="1" x14ac:dyDescent="0.3">
      <c r="B112" s="54"/>
      <c r="C112" s="2"/>
      <c r="D112" s="801" t="s">
        <v>520</v>
      </c>
      <c r="E112" s="801"/>
      <c r="F112" s="373"/>
      <c r="G112" s="373"/>
      <c r="H112" s="373"/>
      <c r="I112" s="373"/>
      <c r="J112" s="527"/>
      <c r="K112" s="527"/>
      <c r="L112" s="437">
        <f t="shared" si="92"/>
        <v>0</v>
      </c>
      <c r="M112" s="73"/>
      <c r="N112" s="1"/>
      <c r="O112" s="1"/>
      <c r="P112" s="1"/>
      <c r="Q112" s="1"/>
      <c r="R112" s="79"/>
      <c r="S112" s="512">
        <f t="shared" si="65"/>
        <v>0</v>
      </c>
      <c r="T112" s="512"/>
      <c r="U112" s="1"/>
      <c r="V112" s="79"/>
      <c r="W112" s="79"/>
      <c r="X112" s="79"/>
      <c r="Y112" s="44"/>
      <c r="Z112" s="168"/>
      <c r="AA112" s="168"/>
    </row>
    <row r="113" spans="1:27" ht="25.5" hidden="1" customHeight="1" x14ac:dyDescent="0.25">
      <c r="B113" s="54"/>
      <c r="C113" s="2"/>
      <c r="D113" s="798" t="s">
        <v>524</v>
      </c>
      <c r="E113" s="798"/>
      <c r="F113" s="376"/>
      <c r="G113" s="376"/>
      <c r="H113" s="376"/>
      <c r="I113" s="376"/>
      <c r="J113" s="530"/>
      <c r="K113" s="530"/>
      <c r="L113" s="440">
        <f t="shared" si="92"/>
        <v>0</v>
      </c>
      <c r="M113" s="73"/>
      <c r="N113" s="1"/>
      <c r="O113" s="1"/>
      <c r="P113" s="1"/>
      <c r="Q113" s="1"/>
      <c r="R113" s="79"/>
      <c r="S113" s="512">
        <f t="shared" si="65"/>
        <v>0</v>
      </c>
      <c r="T113" s="512"/>
      <c r="U113" s="1"/>
      <c r="V113" s="79"/>
      <c r="W113" s="79"/>
      <c r="X113" s="79"/>
      <c r="Y113" s="44"/>
      <c r="Z113" s="168"/>
      <c r="AA113" s="168"/>
    </row>
    <row r="114" spans="1:27" ht="15.75" hidden="1" thickBot="1" x14ac:dyDescent="0.3">
      <c r="B114" s="54"/>
      <c r="C114" s="2"/>
      <c r="D114" s="801" t="s">
        <v>525</v>
      </c>
      <c r="E114" s="801"/>
      <c r="F114" s="373"/>
      <c r="G114" s="373"/>
      <c r="H114" s="373"/>
      <c r="I114" s="373"/>
      <c r="J114" s="527"/>
      <c r="K114" s="527"/>
      <c r="L114" s="437">
        <f t="shared" si="92"/>
        <v>0</v>
      </c>
      <c r="M114" s="73"/>
      <c r="N114" s="1"/>
      <c r="O114" s="1"/>
      <c r="P114" s="1"/>
      <c r="Q114" s="1"/>
      <c r="R114" s="79"/>
      <c r="S114" s="512">
        <f t="shared" si="65"/>
        <v>0</v>
      </c>
      <c r="T114" s="512"/>
      <c r="U114" s="1"/>
      <c r="V114" s="79"/>
      <c r="W114" s="79"/>
      <c r="X114" s="79"/>
      <c r="Y114" s="44"/>
      <c r="Z114" s="168"/>
      <c r="AA114" s="168"/>
    </row>
    <row r="115" spans="1:27" ht="25.5" hidden="1" customHeight="1" x14ac:dyDescent="0.25">
      <c r="B115" s="54"/>
      <c r="C115" s="2"/>
      <c r="D115" s="798" t="s">
        <v>527</v>
      </c>
      <c r="E115" s="798"/>
      <c r="F115" s="376"/>
      <c r="G115" s="376"/>
      <c r="H115" s="376"/>
      <c r="I115" s="376"/>
      <c r="J115" s="530"/>
      <c r="K115" s="530"/>
      <c r="L115" s="440">
        <f t="shared" si="92"/>
        <v>0</v>
      </c>
      <c r="M115" s="73"/>
      <c r="N115" s="1"/>
      <c r="O115" s="1"/>
      <c r="P115" s="1"/>
      <c r="Q115" s="1"/>
      <c r="R115" s="79"/>
      <c r="S115" s="512">
        <f t="shared" si="65"/>
        <v>0</v>
      </c>
      <c r="T115" s="512"/>
      <c r="U115" s="1"/>
      <c r="V115" s="79"/>
      <c r="W115" s="79"/>
      <c r="X115" s="79"/>
      <c r="Y115" s="44"/>
      <c r="Z115" s="168"/>
      <c r="AA115" s="168"/>
    </row>
    <row r="116" spans="1:27" ht="25.5" hidden="1" customHeight="1" x14ac:dyDescent="0.25">
      <c r="B116" s="54"/>
      <c r="C116" s="2"/>
      <c r="D116" s="798" t="s">
        <v>529</v>
      </c>
      <c r="E116" s="798"/>
      <c r="F116" s="376"/>
      <c r="G116" s="376"/>
      <c r="H116" s="376"/>
      <c r="I116" s="376"/>
      <c r="J116" s="530"/>
      <c r="K116" s="530"/>
      <c r="L116" s="440">
        <f t="shared" si="92"/>
        <v>0</v>
      </c>
      <c r="M116" s="73"/>
      <c r="N116" s="1"/>
      <c r="O116" s="1"/>
      <c r="P116" s="1"/>
      <c r="Q116" s="1"/>
      <c r="R116" s="79"/>
      <c r="S116" s="512">
        <f t="shared" si="65"/>
        <v>0</v>
      </c>
      <c r="T116" s="512"/>
      <c r="U116" s="1"/>
      <c r="V116" s="79"/>
      <c r="W116" s="79"/>
      <c r="X116" s="79"/>
      <c r="Y116" s="44"/>
      <c r="Z116" s="168"/>
      <c r="AA116" s="168"/>
    </row>
    <row r="117" spans="1:27" s="41" customFormat="1" ht="27.75" hidden="1" customHeight="1" x14ac:dyDescent="0.25">
      <c r="A117" s="125" t="s">
        <v>233</v>
      </c>
      <c r="B117" s="106" t="s">
        <v>665</v>
      </c>
      <c r="C117" s="853" t="s">
        <v>809</v>
      </c>
      <c r="D117" s="854"/>
      <c r="E117" s="854"/>
      <c r="F117" s="375">
        <f t="shared" ref="F117:L117" si="93">F118+F119</f>
        <v>0</v>
      </c>
      <c r="G117" s="375">
        <f t="shared" si="93"/>
        <v>0</v>
      </c>
      <c r="H117" s="375">
        <f t="shared" si="93"/>
        <v>0</v>
      </c>
      <c r="I117" s="375">
        <f t="shared" si="93"/>
        <v>0</v>
      </c>
      <c r="J117" s="529">
        <f t="shared" ref="J117" si="94">J118+J119</f>
        <v>0</v>
      </c>
      <c r="K117" s="529">
        <f t="shared" si="93"/>
        <v>0</v>
      </c>
      <c r="L117" s="439">
        <f t="shared" si="93"/>
        <v>0</v>
      </c>
      <c r="M117" s="108">
        <f t="shared" ref="M117:Y117" si="95">M118+M119</f>
        <v>0</v>
      </c>
      <c r="N117" s="109">
        <f t="shared" si="95"/>
        <v>0</v>
      </c>
      <c r="O117" s="109">
        <f t="shared" si="95"/>
        <v>0</v>
      </c>
      <c r="P117" s="109">
        <f t="shared" si="95"/>
        <v>0</v>
      </c>
      <c r="Q117" s="109">
        <f t="shared" si="95"/>
        <v>0</v>
      </c>
      <c r="R117" s="112">
        <f t="shared" ref="R117" si="96">R118+R119</f>
        <v>0</v>
      </c>
      <c r="S117" s="514">
        <f t="shared" si="65"/>
        <v>0</v>
      </c>
      <c r="T117" s="514">
        <f t="shared" si="95"/>
        <v>0</v>
      </c>
      <c r="U117" s="109">
        <f t="shared" si="95"/>
        <v>0</v>
      </c>
      <c r="V117" s="112">
        <f t="shared" si="95"/>
        <v>0</v>
      </c>
      <c r="W117" s="112">
        <f t="shared" si="95"/>
        <v>0</v>
      </c>
      <c r="X117" s="112">
        <f t="shared" si="95"/>
        <v>0</v>
      </c>
      <c r="Y117" s="113">
        <f t="shared" si="95"/>
        <v>0</v>
      </c>
      <c r="Z117" s="168"/>
      <c r="AA117" s="168"/>
    </row>
    <row r="118" spans="1:27" ht="15.75" hidden="1" thickBot="1" x14ac:dyDescent="0.3">
      <c r="B118" s="54"/>
      <c r="C118" s="2"/>
      <c r="D118" s="801" t="s">
        <v>531</v>
      </c>
      <c r="E118" s="801"/>
      <c r="F118" s="373"/>
      <c r="G118" s="373"/>
      <c r="H118" s="373"/>
      <c r="I118" s="373"/>
      <c r="J118" s="527"/>
      <c r="K118" s="527"/>
      <c r="L118" s="437">
        <f>SUM(M118:Y118)</f>
        <v>0</v>
      </c>
      <c r="M118" s="73"/>
      <c r="N118" s="1"/>
      <c r="O118" s="1"/>
      <c r="P118" s="1"/>
      <c r="Q118" s="1"/>
      <c r="R118" s="79"/>
      <c r="S118" s="512">
        <f t="shared" si="65"/>
        <v>0</v>
      </c>
      <c r="T118" s="512"/>
      <c r="U118" s="1"/>
      <c r="V118" s="79"/>
      <c r="W118" s="79"/>
      <c r="X118" s="79"/>
      <c r="Y118" s="44"/>
      <c r="Z118" s="168"/>
      <c r="AA118" s="168"/>
    </row>
    <row r="119" spans="1:27" ht="25.5" hidden="1" customHeight="1" x14ac:dyDescent="0.25">
      <c r="B119" s="54"/>
      <c r="C119" s="2"/>
      <c r="D119" s="798" t="s">
        <v>530</v>
      </c>
      <c r="E119" s="798"/>
      <c r="F119" s="376"/>
      <c r="G119" s="376"/>
      <c r="H119" s="376"/>
      <c r="I119" s="376"/>
      <c r="J119" s="530"/>
      <c r="K119" s="530"/>
      <c r="L119" s="440">
        <f>SUM(M119:Y119)</f>
        <v>0</v>
      </c>
      <c r="M119" s="73"/>
      <c r="N119" s="1"/>
      <c r="O119" s="1"/>
      <c r="P119" s="1"/>
      <c r="Q119" s="1"/>
      <c r="R119" s="79"/>
      <c r="S119" s="512">
        <f t="shared" si="65"/>
        <v>0</v>
      </c>
      <c r="T119" s="512"/>
      <c r="U119" s="1"/>
      <c r="V119" s="79"/>
      <c r="W119" s="79"/>
      <c r="X119" s="79"/>
      <c r="Y119" s="44"/>
      <c r="Z119" s="168"/>
      <c r="AA119" s="168"/>
    </row>
    <row r="120" spans="1:27" s="41" customFormat="1" ht="15.75" hidden="1" thickBot="1" x14ac:dyDescent="0.3">
      <c r="A120" s="125" t="s">
        <v>234</v>
      </c>
      <c r="B120" s="106" t="s">
        <v>667</v>
      </c>
      <c r="C120" s="853" t="s">
        <v>810</v>
      </c>
      <c r="D120" s="854"/>
      <c r="E120" s="854"/>
      <c r="F120" s="375">
        <f t="shared" ref="F120:L120" si="97">F121+F122+F123+F124+F125+F126+F127+F128+F129+F130+F131</f>
        <v>0</v>
      </c>
      <c r="G120" s="375">
        <f t="shared" si="97"/>
        <v>0</v>
      </c>
      <c r="H120" s="375">
        <f t="shared" si="97"/>
        <v>0</v>
      </c>
      <c r="I120" s="375">
        <f t="shared" si="97"/>
        <v>0</v>
      </c>
      <c r="J120" s="529">
        <f t="shared" ref="J120" si="98">J121+J122+J123+J124+J125+J126+J127+J128+J129+J130+J131</f>
        <v>0</v>
      </c>
      <c r="K120" s="529">
        <f t="shared" si="97"/>
        <v>0</v>
      </c>
      <c r="L120" s="439">
        <f t="shared" si="97"/>
        <v>0</v>
      </c>
      <c r="M120" s="108">
        <f t="shared" ref="M120:Y120" si="99">M121+M122+M123+M124+M125+M126+M127+M128+M129+M130+M131</f>
        <v>0</v>
      </c>
      <c r="N120" s="109">
        <f t="shared" si="99"/>
        <v>0</v>
      </c>
      <c r="O120" s="109">
        <f t="shared" si="99"/>
        <v>0</v>
      </c>
      <c r="P120" s="109">
        <f t="shared" si="99"/>
        <v>0</v>
      </c>
      <c r="Q120" s="109">
        <f t="shared" si="99"/>
        <v>0</v>
      </c>
      <c r="R120" s="112">
        <f t="shared" ref="R120" si="100">R121+R122+R123+R124+R125+R126+R127+R128+R129+R130+R131</f>
        <v>0</v>
      </c>
      <c r="S120" s="514">
        <f t="shared" si="65"/>
        <v>0</v>
      </c>
      <c r="T120" s="514">
        <f t="shared" si="99"/>
        <v>0</v>
      </c>
      <c r="U120" s="109">
        <f t="shared" si="99"/>
        <v>0</v>
      </c>
      <c r="V120" s="112">
        <f t="shared" si="99"/>
        <v>0</v>
      </c>
      <c r="W120" s="112">
        <f t="shared" si="99"/>
        <v>0</v>
      </c>
      <c r="X120" s="112">
        <f t="shared" si="99"/>
        <v>0</v>
      </c>
      <c r="Y120" s="113">
        <f t="shared" si="99"/>
        <v>0</v>
      </c>
      <c r="Z120" s="168"/>
      <c r="AA120" s="168"/>
    </row>
    <row r="121" spans="1:27" ht="15.75" hidden="1" thickBot="1" x14ac:dyDescent="0.3">
      <c r="B121" s="54"/>
      <c r="C121" s="2"/>
      <c r="D121" s="801" t="s">
        <v>354</v>
      </c>
      <c r="E121" s="801"/>
      <c r="F121" s="373"/>
      <c r="G121" s="373"/>
      <c r="H121" s="373"/>
      <c r="I121" s="373"/>
      <c r="J121" s="527"/>
      <c r="K121" s="527"/>
      <c r="L121" s="437">
        <f t="shared" ref="L121:L134" si="101">SUM(M121:Y121)</f>
        <v>0</v>
      </c>
      <c r="M121" s="73"/>
      <c r="N121" s="1"/>
      <c r="O121" s="1"/>
      <c r="P121" s="1"/>
      <c r="Q121" s="1"/>
      <c r="R121" s="79"/>
      <c r="S121" s="512">
        <f t="shared" si="65"/>
        <v>0</v>
      </c>
      <c r="T121" s="512"/>
      <c r="U121" s="1"/>
      <c r="V121" s="79"/>
      <c r="W121" s="79"/>
      <c r="X121" s="79"/>
      <c r="Y121" s="44"/>
      <c r="Z121" s="168"/>
      <c r="AA121" s="168"/>
    </row>
    <row r="122" spans="1:27" ht="15.75" hidden="1" thickBot="1" x14ac:dyDescent="0.3">
      <c r="B122" s="54"/>
      <c r="C122" s="2"/>
      <c r="D122" s="801" t="s">
        <v>357</v>
      </c>
      <c r="E122" s="801"/>
      <c r="F122" s="373"/>
      <c r="G122" s="373"/>
      <c r="H122" s="373"/>
      <c r="I122" s="373"/>
      <c r="J122" s="527"/>
      <c r="K122" s="527"/>
      <c r="L122" s="437">
        <f t="shared" si="101"/>
        <v>0</v>
      </c>
      <c r="M122" s="73"/>
      <c r="N122" s="1"/>
      <c r="O122" s="1"/>
      <c r="P122" s="1"/>
      <c r="Q122" s="1"/>
      <c r="R122" s="79"/>
      <c r="S122" s="512">
        <f t="shared" si="65"/>
        <v>0</v>
      </c>
      <c r="T122" s="512"/>
      <c r="U122" s="1"/>
      <c r="V122" s="79"/>
      <c r="W122" s="79"/>
      <c r="X122" s="79"/>
      <c r="Y122" s="44"/>
      <c r="Z122" s="168"/>
      <c r="AA122" s="168"/>
    </row>
    <row r="123" spans="1:27" ht="15.75" hidden="1" thickBot="1" x14ac:dyDescent="0.3">
      <c r="B123" s="54"/>
      <c r="C123" s="2"/>
      <c r="D123" s="801" t="s">
        <v>358</v>
      </c>
      <c r="E123" s="801"/>
      <c r="F123" s="373"/>
      <c r="G123" s="373"/>
      <c r="H123" s="373"/>
      <c r="I123" s="373"/>
      <c r="J123" s="527"/>
      <c r="K123" s="527"/>
      <c r="L123" s="437">
        <f t="shared" si="101"/>
        <v>0</v>
      </c>
      <c r="M123" s="73"/>
      <c r="N123" s="1"/>
      <c r="O123" s="1"/>
      <c r="P123" s="1"/>
      <c r="Q123" s="1"/>
      <c r="R123" s="79"/>
      <c r="S123" s="512">
        <f t="shared" si="65"/>
        <v>0</v>
      </c>
      <c r="T123" s="512"/>
      <c r="U123" s="1"/>
      <c r="V123" s="79"/>
      <c r="W123" s="79"/>
      <c r="X123" s="79"/>
      <c r="Y123" s="44"/>
      <c r="Z123" s="168"/>
      <c r="AA123" s="168"/>
    </row>
    <row r="124" spans="1:27" ht="15.75" hidden="1" thickBot="1" x14ac:dyDescent="0.3">
      <c r="B124" s="54"/>
      <c r="C124" s="2"/>
      <c r="D124" s="801" t="s">
        <v>355</v>
      </c>
      <c r="E124" s="801"/>
      <c r="F124" s="373"/>
      <c r="G124" s="373"/>
      <c r="H124" s="373"/>
      <c r="I124" s="373"/>
      <c r="J124" s="527"/>
      <c r="K124" s="527"/>
      <c r="L124" s="437">
        <f t="shared" si="101"/>
        <v>0</v>
      </c>
      <c r="M124" s="73"/>
      <c r="N124" s="1"/>
      <c r="O124" s="1"/>
      <c r="P124" s="1"/>
      <c r="Q124" s="1"/>
      <c r="R124" s="79"/>
      <c r="S124" s="512">
        <f t="shared" si="65"/>
        <v>0</v>
      </c>
      <c r="T124" s="512"/>
      <c r="U124" s="1"/>
      <c r="V124" s="79"/>
      <c r="W124" s="79"/>
      <c r="X124" s="79"/>
      <c r="Y124" s="44"/>
      <c r="Z124" s="168"/>
      <c r="AA124" s="168"/>
    </row>
    <row r="125" spans="1:27" ht="15.75" hidden="1" thickBot="1" x14ac:dyDescent="0.3">
      <c r="B125" s="54"/>
      <c r="C125" s="2"/>
      <c r="D125" s="801" t="s">
        <v>811</v>
      </c>
      <c r="E125" s="801"/>
      <c r="F125" s="373"/>
      <c r="G125" s="373"/>
      <c r="H125" s="373"/>
      <c r="I125" s="373"/>
      <c r="J125" s="527"/>
      <c r="K125" s="527"/>
      <c r="L125" s="437">
        <f t="shared" si="101"/>
        <v>0</v>
      </c>
      <c r="M125" s="73"/>
      <c r="N125" s="1"/>
      <c r="O125" s="1"/>
      <c r="P125" s="1"/>
      <c r="Q125" s="1"/>
      <c r="R125" s="79"/>
      <c r="S125" s="512">
        <f t="shared" si="65"/>
        <v>0</v>
      </c>
      <c r="T125" s="512"/>
      <c r="U125" s="1"/>
      <c r="V125" s="79"/>
      <c r="W125" s="79"/>
      <c r="X125" s="79"/>
      <c r="Y125" s="44"/>
      <c r="Z125" s="168"/>
      <c r="AA125" s="168"/>
    </row>
    <row r="126" spans="1:27" ht="25.5" hidden="1" customHeight="1" x14ac:dyDescent="0.25">
      <c r="B126" s="54"/>
      <c r="C126" s="2"/>
      <c r="D126" s="798" t="s">
        <v>532</v>
      </c>
      <c r="E126" s="798"/>
      <c r="F126" s="376"/>
      <c r="G126" s="376"/>
      <c r="H126" s="376"/>
      <c r="I126" s="376"/>
      <c r="J126" s="530"/>
      <c r="K126" s="530"/>
      <c r="L126" s="440">
        <f t="shared" si="101"/>
        <v>0</v>
      </c>
      <c r="M126" s="73"/>
      <c r="N126" s="1"/>
      <c r="O126" s="1"/>
      <c r="P126" s="1"/>
      <c r="Q126" s="1"/>
      <c r="R126" s="79"/>
      <c r="S126" s="512">
        <f t="shared" si="65"/>
        <v>0</v>
      </c>
      <c r="T126" s="512"/>
      <c r="U126" s="1"/>
      <c r="V126" s="79"/>
      <c r="W126" s="79"/>
      <c r="X126" s="79"/>
      <c r="Y126" s="44"/>
      <c r="Z126" s="168"/>
      <c r="AA126" s="168"/>
    </row>
    <row r="127" spans="1:27" ht="25.5" hidden="1" customHeight="1" x14ac:dyDescent="0.25">
      <c r="B127" s="54"/>
      <c r="C127" s="2"/>
      <c r="D127" s="798" t="s">
        <v>533</v>
      </c>
      <c r="E127" s="798"/>
      <c r="F127" s="376"/>
      <c r="G127" s="376"/>
      <c r="H127" s="376"/>
      <c r="I127" s="376"/>
      <c r="J127" s="530"/>
      <c r="K127" s="530"/>
      <c r="L127" s="440">
        <f t="shared" si="101"/>
        <v>0</v>
      </c>
      <c r="M127" s="73"/>
      <c r="N127" s="1"/>
      <c r="O127" s="1"/>
      <c r="P127" s="1"/>
      <c r="Q127" s="1"/>
      <c r="R127" s="79"/>
      <c r="S127" s="512">
        <f t="shared" si="65"/>
        <v>0</v>
      </c>
      <c r="T127" s="512"/>
      <c r="U127" s="1"/>
      <c r="V127" s="79"/>
      <c r="W127" s="79"/>
      <c r="X127" s="79"/>
      <c r="Y127" s="44"/>
      <c r="Z127" s="168"/>
      <c r="AA127" s="168"/>
    </row>
    <row r="128" spans="1:27" ht="15.75" hidden="1" thickBot="1" x14ac:dyDescent="0.3">
      <c r="B128" s="54"/>
      <c r="C128" s="2"/>
      <c r="D128" s="801" t="s">
        <v>364</v>
      </c>
      <c r="E128" s="801"/>
      <c r="F128" s="373"/>
      <c r="G128" s="373"/>
      <c r="H128" s="373"/>
      <c r="I128" s="373"/>
      <c r="J128" s="527"/>
      <c r="K128" s="527"/>
      <c r="L128" s="437">
        <f t="shared" si="101"/>
        <v>0</v>
      </c>
      <c r="M128" s="73"/>
      <c r="N128" s="1"/>
      <c r="O128" s="1"/>
      <c r="P128" s="1"/>
      <c r="Q128" s="1"/>
      <c r="R128" s="79"/>
      <c r="S128" s="512">
        <f t="shared" si="65"/>
        <v>0</v>
      </c>
      <c r="T128" s="512"/>
      <c r="U128" s="1"/>
      <c r="V128" s="79"/>
      <c r="W128" s="79"/>
      <c r="X128" s="79"/>
      <c r="Y128" s="44"/>
      <c r="Z128" s="168"/>
      <c r="AA128" s="168"/>
    </row>
    <row r="129" spans="1:27" ht="15.75" hidden="1" thickBot="1" x14ac:dyDescent="0.3">
      <c r="B129" s="54"/>
      <c r="C129" s="2"/>
      <c r="D129" s="801" t="s">
        <v>356</v>
      </c>
      <c r="E129" s="801"/>
      <c r="F129" s="373"/>
      <c r="G129" s="373"/>
      <c r="H129" s="373"/>
      <c r="I129" s="373"/>
      <c r="J129" s="527"/>
      <c r="K129" s="527"/>
      <c r="L129" s="437">
        <f t="shared" si="101"/>
        <v>0</v>
      </c>
      <c r="M129" s="73"/>
      <c r="N129" s="1"/>
      <c r="O129" s="1"/>
      <c r="P129" s="1"/>
      <c r="Q129" s="1"/>
      <c r="R129" s="79"/>
      <c r="S129" s="512">
        <f t="shared" si="65"/>
        <v>0</v>
      </c>
      <c r="T129" s="512"/>
      <c r="U129" s="1"/>
      <c r="V129" s="79"/>
      <c r="W129" s="79"/>
      <c r="X129" s="79"/>
      <c r="Y129" s="44"/>
      <c r="Z129" s="168"/>
      <c r="AA129" s="168"/>
    </row>
    <row r="130" spans="1:27" ht="25.5" hidden="1" customHeight="1" x14ac:dyDescent="0.25">
      <c r="B130" s="54"/>
      <c r="C130" s="2"/>
      <c r="D130" s="798" t="s">
        <v>534</v>
      </c>
      <c r="E130" s="798"/>
      <c r="F130" s="376"/>
      <c r="G130" s="376"/>
      <c r="H130" s="376"/>
      <c r="I130" s="376"/>
      <c r="J130" s="530"/>
      <c r="K130" s="530"/>
      <c r="L130" s="440">
        <f t="shared" si="101"/>
        <v>0</v>
      </c>
      <c r="M130" s="73"/>
      <c r="N130" s="1"/>
      <c r="O130" s="1"/>
      <c r="P130" s="1"/>
      <c r="Q130" s="1"/>
      <c r="R130" s="79"/>
      <c r="S130" s="512">
        <f t="shared" si="65"/>
        <v>0</v>
      </c>
      <c r="T130" s="512"/>
      <c r="U130" s="1"/>
      <c r="V130" s="79"/>
      <c r="W130" s="79"/>
      <c r="X130" s="79"/>
      <c r="Y130" s="44"/>
      <c r="Z130" s="168"/>
      <c r="AA130" s="168"/>
    </row>
    <row r="131" spans="1:27" ht="15.75" hidden="1" thickBot="1" x14ac:dyDescent="0.3">
      <c r="B131" s="54"/>
      <c r="C131" s="2"/>
      <c r="D131" s="801" t="s">
        <v>535</v>
      </c>
      <c r="E131" s="801"/>
      <c r="F131" s="373"/>
      <c r="G131" s="373"/>
      <c r="H131" s="373"/>
      <c r="I131" s="373"/>
      <c r="J131" s="527"/>
      <c r="K131" s="527"/>
      <c r="L131" s="437">
        <f t="shared" si="101"/>
        <v>0</v>
      </c>
      <c r="M131" s="73"/>
      <c r="N131" s="1"/>
      <c r="O131" s="1"/>
      <c r="P131" s="1"/>
      <c r="Q131" s="1"/>
      <c r="R131" s="79"/>
      <c r="S131" s="512">
        <f t="shared" si="65"/>
        <v>0</v>
      </c>
      <c r="T131" s="512"/>
      <c r="U131" s="1"/>
      <c r="V131" s="79"/>
      <c r="W131" s="79"/>
      <c r="X131" s="79"/>
      <c r="Y131" s="44"/>
      <c r="Z131" s="168"/>
      <c r="AA131" s="168"/>
    </row>
    <row r="132" spans="1:27" s="41" customFormat="1" ht="15.75" hidden="1" thickBot="1" x14ac:dyDescent="0.3">
      <c r="A132" s="125" t="s">
        <v>235</v>
      </c>
      <c r="B132" s="106" t="s">
        <v>666</v>
      </c>
      <c r="C132" s="811" t="s">
        <v>236</v>
      </c>
      <c r="D132" s="812"/>
      <c r="E132" s="812"/>
      <c r="F132" s="377"/>
      <c r="G132" s="377"/>
      <c r="H132" s="377"/>
      <c r="I132" s="377"/>
      <c r="J132" s="531"/>
      <c r="K132" s="531"/>
      <c r="L132" s="441">
        <f t="shared" si="101"/>
        <v>0</v>
      </c>
      <c r="M132" s="108"/>
      <c r="N132" s="109"/>
      <c r="O132" s="109"/>
      <c r="P132" s="109"/>
      <c r="Q132" s="109"/>
      <c r="R132" s="112"/>
      <c r="S132" s="514">
        <f t="shared" si="65"/>
        <v>0</v>
      </c>
      <c r="T132" s="514"/>
      <c r="U132" s="109"/>
      <c r="V132" s="112"/>
      <c r="W132" s="112"/>
      <c r="X132" s="112"/>
      <c r="Y132" s="113"/>
      <c r="Z132" s="168"/>
      <c r="AA132" s="168"/>
    </row>
    <row r="133" spans="1:27" s="41" customFormat="1" ht="15.75" hidden="1" thickBot="1" x14ac:dyDescent="0.3">
      <c r="A133" s="125" t="s">
        <v>237</v>
      </c>
      <c r="B133" s="106" t="s">
        <v>668</v>
      </c>
      <c r="C133" s="811" t="s">
        <v>238</v>
      </c>
      <c r="D133" s="812"/>
      <c r="E133" s="812"/>
      <c r="F133" s="377"/>
      <c r="G133" s="377"/>
      <c r="H133" s="377"/>
      <c r="I133" s="377"/>
      <c r="J133" s="531"/>
      <c r="K133" s="531"/>
      <c r="L133" s="441">
        <f t="shared" si="101"/>
        <v>0</v>
      </c>
      <c r="M133" s="108"/>
      <c r="N133" s="109"/>
      <c r="O133" s="109"/>
      <c r="P133" s="109"/>
      <c r="Q133" s="109"/>
      <c r="R133" s="112"/>
      <c r="S133" s="514">
        <f t="shared" si="65"/>
        <v>0</v>
      </c>
      <c r="T133" s="514"/>
      <c r="U133" s="109"/>
      <c r="V133" s="112"/>
      <c r="W133" s="112"/>
      <c r="X133" s="112"/>
      <c r="Y133" s="113"/>
      <c r="Z133" s="168"/>
      <c r="AA133" s="168"/>
    </row>
    <row r="134" spans="1:27" s="41" customFormat="1" ht="15.75" hidden="1" thickBot="1" x14ac:dyDescent="0.3">
      <c r="A134" s="125" t="s">
        <v>239</v>
      </c>
      <c r="B134" s="106" t="s">
        <v>669</v>
      </c>
      <c r="C134" s="811" t="s">
        <v>240</v>
      </c>
      <c r="D134" s="812"/>
      <c r="E134" s="812"/>
      <c r="F134" s="377"/>
      <c r="G134" s="377"/>
      <c r="H134" s="377"/>
      <c r="I134" s="377"/>
      <c r="J134" s="531"/>
      <c r="K134" s="531"/>
      <c r="L134" s="441">
        <f t="shared" si="101"/>
        <v>0</v>
      </c>
      <c r="M134" s="108"/>
      <c r="N134" s="109"/>
      <c r="O134" s="109"/>
      <c r="P134" s="109"/>
      <c r="Q134" s="109"/>
      <c r="R134" s="112"/>
      <c r="S134" s="514">
        <f t="shared" si="65"/>
        <v>0</v>
      </c>
      <c r="T134" s="514"/>
      <c r="U134" s="109"/>
      <c r="V134" s="112"/>
      <c r="W134" s="112"/>
      <c r="X134" s="112"/>
      <c r="Y134" s="113"/>
      <c r="Z134" s="168"/>
      <c r="AA134" s="168"/>
    </row>
    <row r="135" spans="1:27" s="41" customFormat="1" ht="15.75" hidden="1" thickBot="1" x14ac:dyDescent="0.3">
      <c r="A135" s="125" t="s">
        <v>241</v>
      </c>
      <c r="B135" s="106" t="s">
        <v>670</v>
      </c>
      <c r="C135" s="811" t="s">
        <v>242</v>
      </c>
      <c r="D135" s="812"/>
      <c r="E135" s="812"/>
      <c r="F135" s="377">
        <f t="shared" ref="F135:L135" si="102">F136+F137+F138+F139+F140+F141+F142+F143+F144+F145</f>
        <v>0</v>
      </c>
      <c r="G135" s="377">
        <f t="shared" si="102"/>
        <v>0</v>
      </c>
      <c r="H135" s="377">
        <f t="shared" si="102"/>
        <v>0</v>
      </c>
      <c r="I135" s="377">
        <f t="shared" si="102"/>
        <v>0</v>
      </c>
      <c r="J135" s="531">
        <f t="shared" ref="J135" si="103">J136+J137+J138+J139+J140+J141+J142+J143+J144+J145</f>
        <v>0</v>
      </c>
      <c r="K135" s="531">
        <f t="shared" si="102"/>
        <v>0</v>
      </c>
      <c r="L135" s="441">
        <f t="shared" si="102"/>
        <v>0</v>
      </c>
      <c r="M135" s="108">
        <f t="shared" ref="M135:Y135" si="104">M136+M137+M138+M139+M140+M141+M142+M143+M144+M145</f>
        <v>0</v>
      </c>
      <c r="N135" s="109">
        <f t="shared" si="104"/>
        <v>0</v>
      </c>
      <c r="O135" s="109">
        <f t="shared" si="104"/>
        <v>0</v>
      </c>
      <c r="P135" s="109">
        <f t="shared" si="104"/>
        <v>0</v>
      </c>
      <c r="Q135" s="109">
        <f t="shared" si="104"/>
        <v>0</v>
      </c>
      <c r="R135" s="112">
        <f t="shared" ref="R135" si="105">R136+R137+R138+R139+R140+R141+R142+R143+R144+R145</f>
        <v>0</v>
      </c>
      <c r="S135" s="514">
        <f t="shared" si="65"/>
        <v>0</v>
      </c>
      <c r="T135" s="514">
        <f t="shared" si="104"/>
        <v>0</v>
      </c>
      <c r="U135" s="109">
        <f t="shared" si="104"/>
        <v>0</v>
      </c>
      <c r="V135" s="112">
        <f t="shared" si="104"/>
        <v>0</v>
      </c>
      <c r="W135" s="112">
        <f t="shared" si="104"/>
        <v>0</v>
      </c>
      <c r="X135" s="112">
        <f t="shared" si="104"/>
        <v>0</v>
      </c>
      <c r="Y135" s="113">
        <f t="shared" si="104"/>
        <v>0</v>
      </c>
      <c r="Z135" s="168"/>
      <c r="AA135" s="168"/>
    </row>
    <row r="136" spans="1:27" ht="15.75" hidden="1" thickBot="1" x14ac:dyDescent="0.3">
      <c r="B136" s="54"/>
      <c r="C136" s="2"/>
      <c r="D136" s="801" t="s">
        <v>359</v>
      </c>
      <c r="E136" s="801"/>
      <c r="F136" s="373"/>
      <c r="G136" s="373"/>
      <c r="H136" s="373"/>
      <c r="I136" s="373"/>
      <c r="J136" s="527"/>
      <c r="K136" s="527"/>
      <c r="L136" s="437">
        <f t="shared" ref="L136:L146" si="106">SUM(M136:Y136)</f>
        <v>0</v>
      </c>
      <c r="M136" s="73"/>
      <c r="N136" s="1"/>
      <c r="O136" s="1"/>
      <c r="P136" s="1"/>
      <c r="Q136" s="1"/>
      <c r="R136" s="79"/>
      <c r="S136" s="512">
        <f t="shared" ref="S136:S199" si="107">SUM(M136:R136)</f>
        <v>0</v>
      </c>
      <c r="T136" s="512"/>
      <c r="U136" s="1"/>
      <c r="V136" s="79"/>
      <c r="W136" s="79"/>
      <c r="X136" s="79"/>
      <c r="Y136" s="44"/>
      <c r="Z136" s="168"/>
      <c r="AA136" s="168"/>
    </row>
    <row r="137" spans="1:27" ht="15.75" hidden="1" thickBot="1" x14ac:dyDescent="0.3">
      <c r="B137" s="54"/>
      <c r="C137" s="2"/>
      <c r="D137" s="801" t="s">
        <v>360</v>
      </c>
      <c r="E137" s="801"/>
      <c r="F137" s="373"/>
      <c r="G137" s="373"/>
      <c r="H137" s="373"/>
      <c r="I137" s="373"/>
      <c r="J137" s="527"/>
      <c r="K137" s="527"/>
      <c r="L137" s="437">
        <f t="shared" si="106"/>
        <v>0</v>
      </c>
      <c r="M137" s="73"/>
      <c r="N137" s="1"/>
      <c r="O137" s="1"/>
      <c r="P137" s="1"/>
      <c r="Q137" s="1"/>
      <c r="R137" s="79"/>
      <c r="S137" s="512">
        <f t="shared" si="107"/>
        <v>0</v>
      </c>
      <c r="T137" s="512"/>
      <c r="U137" s="1"/>
      <c r="V137" s="79"/>
      <c r="W137" s="79"/>
      <c r="X137" s="79"/>
      <c r="Y137" s="44"/>
      <c r="Z137" s="168"/>
      <c r="AA137" s="168"/>
    </row>
    <row r="138" spans="1:27" ht="15.75" hidden="1" thickBot="1" x14ac:dyDescent="0.3">
      <c r="B138" s="54"/>
      <c r="C138" s="2"/>
      <c r="D138" s="801" t="s">
        <v>361</v>
      </c>
      <c r="E138" s="801"/>
      <c r="F138" s="373"/>
      <c r="G138" s="373"/>
      <c r="H138" s="373"/>
      <c r="I138" s="373"/>
      <c r="J138" s="527"/>
      <c r="K138" s="527"/>
      <c r="L138" s="437">
        <f t="shared" si="106"/>
        <v>0</v>
      </c>
      <c r="M138" s="73"/>
      <c r="N138" s="1"/>
      <c r="O138" s="1"/>
      <c r="P138" s="1"/>
      <c r="Q138" s="1"/>
      <c r="R138" s="79"/>
      <c r="S138" s="512">
        <f t="shared" si="107"/>
        <v>0</v>
      </c>
      <c r="T138" s="512"/>
      <c r="U138" s="1"/>
      <c r="V138" s="79"/>
      <c r="W138" s="79"/>
      <c r="X138" s="79"/>
      <c r="Y138" s="44"/>
      <c r="Z138" s="168"/>
      <c r="AA138" s="168"/>
    </row>
    <row r="139" spans="1:27" ht="15.75" hidden="1" thickBot="1" x14ac:dyDescent="0.3">
      <c r="B139" s="54"/>
      <c r="C139" s="2"/>
      <c r="D139" s="801" t="s">
        <v>362</v>
      </c>
      <c r="E139" s="801"/>
      <c r="F139" s="373"/>
      <c r="G139" s="373"/>
      <c r="H139" s="373"/>
      <c r="I139" s="373"/>
      <c r="J139" s="527"/>
      <c r="K139" s="527"/>
      <c r="L139" s="437">
        <f t="shared" si="106"/>
        <v>0</v>
      </c>
      <c r="M139" s="73"/>
      <c r="N139" s="1"/>
      <c r="O139" s="1"/>
      <c r="P139" s="1"/>
      <c r="Q139" s="1"/>
      <c r="R139" s="79"/>
      <c r="S139" s="512">
        <f t="shared" si="107"/>
        <v>0</v>
      </c>
      <c r="T139" s="512"/>
      <c r="U139" s="1"/>
      <c r="V139" s="79"/>
      <c r="W139" s="79"/>
      <c r="X139" s="79"/>
      <c r="Y139" s="44"/>
      <c r="Z139" s="168"/>
      <c r="AA139" s="168"/>
    </row>
    <row r="140" spans="1:27" ht="15.75" hidden="1" thickBot="1" x14ac:dyDescent="0.3">
      <c r="B140" s="54"/>
      <c r="C140" s="2"/>
      <c r="D140" s="801" t="s">
        <v>363</v>
      </c>
      <c r="E140" s="801"/>
      <c r="F140" s="373"/>
      <c r="G140" s="373"/>
      <c r="H140" s="373"/>
      <c r="I140" s="373"/>
      <c r="J140" s="527"/>
      <c r="K140" s="527"/>
      <c r="L140" s="437">
        <f t="shared" si="106"/>
        <v>0</v>
      </c>
      <c r="M140" s="73"/>
      <c r="N140" s="1"/>
      <c r="O140" s="1"/>
      <c r="P140" s="1"/>
      <c r="Q140" s="1"/>
      <c r="R140" s="79"/>
      <c r="S140" s="512">
        <f t="shared" si="107"/>
        <v>0</v>
      </c>
      <c r="T140" s="512"/>
      <c r="U140" s="1"/>
      <c r="V140" s="79"/>
      <c r="W140" s="79"/>
      <c r="X140" s="79"/>
      <c r="Y140" s="44"/>
      <c r="Z140" s="168"/>
      <c r="AA140" s="168"/>
    </row>
    <row r="141" spans="1:27" ht="25.5" hidden="1" customHeight="1" x14ac:dyDescent="0.25">
      <c r="B141" s="54"/>
      <c r="C141" s="2"/>
      <c r="D141" s="798" t="s">
        <v>536</v>
      </c>
      <c r="E141" s="798"/>
      <c r="F141" s="376"/>
      <c r="G141" s="376"/>
      <c r="H141" s="376"/>
      <c r="I141" s="376"/>
      <c r="J141" s="530"/>
      <c r="K141" s="530"/>
      <c r="L141" s="440">
        <f t="shared" si="106"/>
        <v>0</v>
      </c>
      <c r="M141" s="73"/>
      <c r="N141" s="1"/>
      <c r="O141" s="1"/>
      <c r="P141" s="1"/>
      <c r="Q141" s="1"/>
      <c r="R141" s="79"/>
      <c r="S141" s="512">
        <f t="shared" si="107"/>
        <v>0</v>
      </c>
      <c r="T141" s="512"/>
      <c r="U141" s="1"/>
      <c r="V141" s="79"/>
      <c r="W141" s="79"/>
      <c r="X141" s="79"/>
      <c r="Y141" s="44"/>
      <c r="Z141" s="168"/>
      <c r="AA141" s="168"/>
    </row>
    <row r="142" spans="1:27" ht="25.5" hidden="1" customHeight="1" x14ac:dyDescent="0.25">
      <c r="B142" s="54"/>
      <c r="C142" s="2"/>
      <c r="D142" s="798" t="s">
        <v>539</v>
      </c>
      <c r="E142" s="798"/>
      <c r="F142" s="376"/>
      <c r="G142" s="376"/>
      <c r="H142" s="376"/>
      <c r="I142" s="376"/>
      <c r="J142" s="530"/>
      <c r="K142" s="530"/>
      <c r="L142" s="440">
        <f t="shared" si="106"/>
        <v>0</v>
      </c>
      <c r="M142" s="73"/>
      <c r="N142" s="1"/>
      <c r="O142" s="1"/>
      <c r="P142" s="1"/>
      <c r="Q142" s="1"/>
      <c r="R142" s="79"/>
      <c r="S142" s="512">
        <f t="shared" si="107"/>
        <v>0</v>
      </c>
      <c r="T142" s="512"/>
      <c r="U142" s="1"/>
      <c r="V142" s="79"/>
      <c r="W142" s="79"/>
      <c r="X142" s="79"/>
      <c r="Y142" s="44"/>
      <c r="Z142" s="168"/>
      <c r="AA142" s="168"/>
    </row>
    <row r="143" spans="1:27" ht="15.75" hidden="1" thickBot="1" x14ac:dyDescent="0.3">
      <c r="B143" s="54"/>
      <c r="C143" s="2"/>
      <c r="D143" s="801" t="s">
        <v>365</v>
      </c>
      <c r="E143" s="801"/>
      <c r="F143" s="373"/>
      <c r="G143" s="373"/>
      <c r="H143" s="373"/>
      <c r="I143" s="373"/>
      <c r="J143" s="527"/>
      <c r="K143" s="527"/>
      <c r="L143" s="437">
        <f t="shared" si="106"/>
        <v>0</v>
      </c>
      <c r="M143" s="73"/>
      <c r="N143" s="1"/>
      <c r="O143" s="1"/>
      <c r="P143" s="1"/>
      <c r="Q143" s="1"/>
      <c r="R143" s="79"/>
      <c r="S143" s="512">
        <f t="shared" si="107"/>
        <v>0</v>
      </c>
      <c r="T143" s="512"/>
      <c r="U143" s="1"/>
      <c r="V143" s="79"/>
      <c r="W143" s="79"/>
      <c r="X143" s="79"/>
      <c r="Y143" s="44"/>
      <c r="Z143" s="168"/>
      <c r="AA143" s="168"/>
    </row>
    <row r="144" spans="1:27" ht="25.5" hidden="1" customHeight="1" x14ac:dyDescent="0.25">
      <c r="B144" s="54"/>
      <c r="C144" s="2"/>
      <c r="D144" s="798" t="s">
        <v>542</v>
      </c>
      <c r="E144" s="798"/>
      <c r="F144" s="376"/>
      <c r="G144" s="376"/>
      <c r="H144" s="376"/>
      <c r="I144" s="376"/>
      <c r="J144" s="530"/>
      <c r="K144" s="530"/>
      <c r="L144" s="440">
        <f t="shared" si="106"/>
        <v>0</v>
      </c>
      <c r="M144" s="73"/>
      <c r="N144" s="1"/>
      <c r="O144" s="1"/>
      <c r="P144" s="1"/>
      <c r="Q144" s="1"/>
      <c r="R144" s="79"/>
      <c r="S144" s="512">
        <f t="shared" si="107"/>
        <v>0</v>
      </c>
      <c r="T144" s="512"/>
      <c r="U144" s="1"/>
      <c r="V144" s="79"/>
      <c r="W144" s="79"/>
      <c r="X144" s="79"/>
      <c r="Y144" s="44"/>
      <c r="Z144" s="168"/>
      <c r="AA144" s="168"/>
    </row>
    <row r="145" spans="1:27" ht="15.75" hidden="1" thickBot="1" x14ac:dyDescent="0.3">
      <c r="B145" s="54"/>
      <c r="C145" s="2"/>
      <c r="D145" s="801" t="s">
        <v>543</v>
      </c>
      <c r="E145" s="801"/>
      <c r="F145" s="373"/>
      <c r="G145" s="373"/>
      <c r="H145" s="373"/>
      <c r="I145" s="373"/>
      <c r="J145" s="527"/>
      <c r="K145" s="527"/>
      <c r="L145" s="437">
        <f t="shared" si="106"/>
        <v>0</v>
      </c>
      <c r="M145" s="73"/>
      <c r="N145" s="1"/>
      <c r="O145" s="1"/>
      <c r="P145" s="1"/>
      <c r="Q145" s="1"/>
      <c r="R145" s="79"/>
      <c r="S145" s="512">
        <f t="shared" si="107"/>
        <v>0</v>
      </c>
      <c r="T145" s="512"/>
      <c r="U145" s="1"/>
      <c r="V145" s="79"/>
      <c r="W145" s="79"/>
      <c r="X145" s="79"/>
      <c r="Y145" s="44"/>
      <c r="Z145" s="168"/>
      <c r="AA145" s="168"/>
    </row>
    <row r="146" spans="1:27" s="41" customFormat="1" ht="15.75" hidden="1" thickBot="1" x14ac:dyDescent="0.3">
      <c r="A146" s="125" t="s">
        <v>243</v>
      </c>
      <c r="B146" s="134" t="s">
        <v>671</v>
      </c>
      <c r="C146" s="851" t="s">
        <v>244</v>
      </c>
      <c r="D146" s="852"/>
      <c r="E146" s="852"/>
      <c r="F146" s="378"/>
      <c r="G146" s="378"/>
      <c r="H146" s="378"/>
      <c r="I146" s="378"/>
      <c r="J146" s="532"/>
      <c r="K146" s="532"/>
      <c r="L146" s="442">
        <f t="shared" si="106"/>
        <v>0</v>
      </c>
      <c r="M146" s="108"/>
      <c r="N146" s="109"/>
      <c r="O146" s="109"/>
      <c r="P146" s="109"/>
      <c r="Q146" s="109"/>
      <c r="R146" s="112"/>
      <c r="S146" s="514">
        <f t="shared" si="107"/>
        <v>0</v>
      </c>
      <c r="T146" s="514"/>
      <c r="U146" s="109"/>
      <c r="V146" s="112"/>
      <c r="W146" s="112"/>
      <c r="X146" s="112"/>
      <c r="Y146" s="113"/>
      <c r="Z146" s="168"/>
      <c r="AA146" s="168"/>
    </row>
    <row r="147" spans="1:27" ht="15.75" thickBot="1" x14ac:dyDescent="0.3">
      <c r="B147" s="98" t="s">
        <v>245</v>
      </c>
      <c r="C147" s="807" t="s">
        <v>246</v>
      </c>
      <c r="D147" s="808"/>
      <c r="E147" s="808"/>
      <c r="F147" s="369">
        <f t="shared" ref="F147:L147" si="108">F148+F149+F152+F153+F154+F155+F156</f>
        <v>127000</v>
      </c>
      <c r="G147" s="369">
        <f t="shared" si="108"/>
        <v>127000</v>
      </c>
      <c r="H147" s="369">
        <f t="shared" si="108"/>
        <v>127000</v>
      </c>
      <c r="I147" s="369">
        <f t="shared" si="108"/>
        <v>127000</v>
      </c>
      <c r="J147" s="523">
        <f t="shared" ref="J147" si="109">J148+J149+J152+J153+J154+J155+J156</f>
        <v>202358</v>
      </c>
      <c r="K147" s="523">
        <f t="shared" si="108"/>
        <v>624147</v>
      </c>
      <c r="L147" s="431">
        <f t="shared" si="108"/>
        <v>624147</v>
      </c>
      <c r="M147" s="84">
        <f t="shared" ref="M147:Y147" si="110">M148+M149+M152+M153+M154+M155+M156</f>
        <v>0</v>
      </c>
      <c r="N147" s="85">
        <f t="shared" si="110"/>
        <v>0</v>
      </c>
      <c r="O147" s="85">
        <f t="shared" si="110"/>
        <v>0</v>
      </c>
      <c r="P147" s="85">
        <f t="shared" si="110"/>
        <v>0</v>
      </c>
      <c r="Q147" s="85">
        <f t="shared" si="110"/>
        <v>0</v>
      </c>
      <c r="R147" s="88">
        <f t="shared" ref="R147" si="111">R148+R149+R152+R153+R154+R155+R156</f>
        <v>0</v>
      </c>
      <c r="S147" s="507">
        <f t="shared" si="107"/>
        <v>0</v>
      </c>
      <c r="T147" s="507">
        <f t="shared" si="110"/>
        <v>0</v>
      </c>
      <c r="U147" s="85">
        <f t="shared" si="110"/>
        <v>89415</v>
      </c>
      <c r="V147" s="88">
        <f t="shared" si="110"/>
        <v>0</v>
      </c>
      <c r="W147" s="88">
        <f t="shared" si="110"/>
        <v>12719</v>
      </c>
      <c r="X147" s="88">
        <f t="shared" si="110"/>
        <v>131950</v>
      </c>
      <c r="Y147" s="89">
        <f t="shared" si="110"/>
        <v>390063</v>
      </c>
      <c r="Z147" s="168"/>
      <c r="AA147" s="168"/>
    </row>
    <row r="148" spans="1:27" s="18" customFormat="1" hidden="1" x14ac:dyDescent="0.25">
      <c r="A148" s="125" t="s">
        <v>247</v>
      </c>
      <c r="B148" s="114" t="s">
        <v>672</v>
      </c>
      <c r="C148" s="834" t="s">
        <v>248</v>
      </c>
      <c r="D148" s="835"/>
      <c r="E148" s="835"/>
      <c r="F148" s="364"/>
      <c r="G148" s="364"/>
      <c r="H148" s="364"/>
      <c r="I148" s="364"/>
      <c r="J148" s="518"/>
      <c r="K148" s="518"/>
      <c r="L148" s="426">
        <f>SUM(M148:Y148)</f>
        <v>0</v>
      </c>
      <c r="M148" s="92"/>
      <c r="N148" s="93"/>
      <c r="O148" s="93"/>
      <c r="P148" s="93"/>
      <c r="Q148" s="93"/>
      <c r="R148" s="96"/>
      <c r="S148" s="510">
        <f t="shared" si="107"/>
        <v>0</v>
      </c>
      <c r="T148" s="510"/>
      <c r="U148" s="93"/>
      <c r="V148" s="96"/>
      <c r="W148" s="96"/>
      <c r="X148" s="96"/>
      <c r="Y148" s="97"/>
      <c r="Z148" s="168"/>
      <c r="AA148" s="168"/>
    </row>
    <row r="149" spans="1:27" s="18" customFormat="1" hidden="1" x14ac:dyDescent="0.25">
      <c r="A149" s="125" t="s">
        <v>249</v>
      </c>
      <c r="B149" s="90" t="s">
        <v>673</v>
      </c>
      <c r="C149" s="803" t="s">
        <v>250</v>
      </c>
      <c r="D149" s="804"/>
      <c r="E149" s="804"/>
      <c r="F149" s="366">
        <f t="shared" ref="F149:L149" si="112">F150+F151</f>
        <v>0</v>
      </c>
      <c r="G149" s="366">
        <f t="shared" si="112"/>
        <v>0</v>
      </c>
      <c r="H149" s="366">
        <f t="shared" si="112"/>
        <v>0</v>
      </c>
      <c r="I149" s="366">
        <f t="shared" si="112"/>
        <v>0</v>
      </c>
      <c r="J149" s="520">
        <f t="shared" ref="J149" si="113">J150+J151</f>
        <v>0</v>
      </c>
      <c r="K149" s="520">
        <f t="shared" si="112"/>
        <v>0</v>
      </c>
      <c r="L149" s="428">
        <f t="shared" si="112"/>
        <v>0</v>
      </c>
      <c r="M149" s="92">
        <f t="shared" ref="M149:Y149" si="114">M150+M151</f>
        <v>0</v>
      </c>
      <c r="N149" s="93">
        <f t="shared" si="114"/>
        <v>0</v>
      </c>
      <c r="O149" s="93">
        <f t="shared" si="114"/>
        <v>0</v>
      </c>
      <c r="P149" s="93">
        <f t="shared" si="114"/>
        <v>0</v>
      </c>
      <c r="Q149" s="93">
        <f t="shared" si="114"/>
        <v>0</v>
      </c>
      <c r="R149" s="96">
        <f t="shared" ref="R149" si="115">R150+R151</f>
        <v>0</v>
      </c>
      <c r="S149" s="510">
        <f t="shared" si="107"/>
        <v>0</v>
      </c>
      <c r="T149" s="510">
        <f t="shared" si="114"/>
        <v>0</v>
      </c>
      <c r="U149" s="93">
        <f t="shared" si="114"/>
        <v>0</v>
      </c>
      <c r="V149" s="96">
        <f t="shared" si="114"/>
        <v>0</v>
      </c>
      <c r="W149" s="96">
        <f t="shared" si="114"/>
        <v>0</v>
      </c>
      <c r="X149" s="96">
        <f t="shared" si="114"/>
        <v>0</v>
      </c>
      <c r="Y149" s="97">
        <f t="shared" si="114"/>
        <v>0</v>
      </c>
      <c r="Z149" s="168"/>
      <c r="AA149" s="168"/>
    </row>
    <row r="150" spans="1:27" hidden="1" x14ac:dyDescent="0.25">
      <c r="B150" s="54"/>
      <c r="C150" s="2"/>
      <c r="D150" s="801" t="s">
        <v>250</v>
      </c>
      <c r="E150" s="801"/>
      <c r="F150" s="373"/>
      <c r="G150" s="373"/>
      <c r="H150" s="373"/>
      <c r="I150" s="373"/>
      <c r="J150" s="527"/>
      <c r="K150" s="527"/>
      <c r="L150" s="437">
        <f t="shared" ref="L150:L152" si="116">SUM(M150:Y150)</f>
        <v>0</v>
      </c>
      <c r="M150" s="73"/>
      <c r="N150" s="1"/>
      <c r="O150" s="1"/>
      <c r="P150" s="1"/>
      <c r="Q150" s="1"/>
      <c r="R150" s="79"/>
      <c r="S150" s="512">
        <f t="shared" si="107"/>
        <v>0</v>
      </c>
      <c r="T150" s="512"/>
      <c r="U150" s="1"/>
      <c r="V150" s="79"/>
      <c r="W150" s="79"/>
      <c r="X150" s="79"/>
      <c r="Y150" s="44"/>
      <c r="Z150" s="168"/>
      <c r="AA150" s="168"/>
    </row>
    <row r="151" spans="1:27" hidden="1" x14ac:dyDescent="0.25">
      <c r="B151" s="54"/>
      <c r="C151" s="2"/>
      <c r="D151" s="801" t="s">
        <v>349</v>
      </c>
      <c r="E151" s="801"/>
      <c r="F151" s="373"/>
      <c r="G151" s="373"/>
      <c r="H151" s="373"/>
      <c r="I151" s="373"/>
      <c r="J151" s="527"/>
      <c r="K151" s="527"/>
      <c r="L151" s="437">
        <f t="shared" si="116"/>
        <v>0</v>
      </c>
      <c r="M151" s="73"/>
      <c r="N151" s="1"/>
      <c r="O151" s="1"/>
      <c r="P151" s="1"/>
      <c r="Q151" s="1"/>
      <c r="R151" s="79"/>
      <c r="S151" s="512">
        <f t="shared" si="107"/>
        <v>0</v>
      </c>
      <c r="T151" s="512"/>
      <c r="U151" s="1"/>
      <c r="V151" s="79"/>
      <c r="W151" s="79"/>
      <c r="X151" s="79"/>
      <c r="Y151" s="44"/>
      <c r="Z151" s="168"/>
      <c r="AA151" s="168"/>
    </row>
    <row r="152" spans="1:27" s="18" customFormat="1" hidden="1" x14ac:dyDescent="0.25">
      <c r="A152" s="125" t="s">
        <v>251</v>
      </c>
      <c r="B152" s="90" t="s">
        <v>674</v>
      </c>
      <c r="C152" s="803" t="s">
        <v>252</v>
      </c>
      <c r="D152" s="804"/>
      <c r="E152" s="804"/>
      <c r="F152" s="366"/>
      <c r="G152" s="366"/>
      <c r="H152" s="366"/>
      <c r="I152" s="366"/>
      <c r="J152" s="520"/>
      <c r="K152" s="520"/>
      <c r="L152" s="428">
        <f t="shared" si="116"/>
        <v>0</v>
      </c>
      <c r="M152" s="92"/>
      <c r="N152" s="93"/>
      <c r="O152" s="93"/>
      <c r="P152" s="93"/>
      <c r="Q152" s="93"/>
      <c r="R152" s="96"/>
      <c r="S152" s="510">
        <f t="shared" si="107"/>
        <v>0</v>
      </c>
      <c r="T152" s="510"/>
      <c r="U152" s="93"/>
      <c r="V152" s="96"/>
      <c r="W152" s="96"/>
      <c r="X152" s="96"/>
      <c r="Y152" s="97"/>
      <c r="Z152" s="168"/>
      <c r="AA152" s="168"/>
    </row>
    <row r="153" spans="1:27" s="18" customFormat="1" x14ac:dyDescent="0.25">
      <c r="A153" s="125" t="s">
        <v>253</v>
      </c>
      <c r="B153" s="90" t="s">
        <v>675</v>
      </c>
      <c r="C153" s="803" t="s">
        <v>254</v>
      </c>
      <c r="D153" s="804"/>
      <c r="E153" s="804"/>
      <c r="F153" s="366">
        <v>100000</v>
      </c>
      <c r="G153" s="366">
        <v>100000</v>
      </c>
      <c r="H153" s="366">
        <v>100000</v>
      </c>
      <c r="I153" s="366">
        <v>100000</v>
      </c>
      <c r="J153" s="520">
        <v>159434</v>
      </c>
      <c r="K153" s="520">
        <v>491453</v>
      </c>
      <c r="L153" s="428">
        <f t="shared" ref="L153:L156" si="117">SUM(S153:Y153)</f>
        <v>491453</v>
      </c>
      <c r="M153" s="92"/>
      <c r="N153" s="93"/>
      <c r="O153" s="93"/>
      <c r="P153" s="93"/>
      <c r="Q153" s="93"/>
      <c r="R153" s="96"/>
      <c r="S153" s="510">
        <f t="shared" si="107"/>
        <v>0</v>
      </c>
      <c r="T153" s="510"/>
      <c r="U153" s="93">
        <v>70405</v>
      </c>
      <c r="V153" s="96"/>
      <c r="W153" s="96">
        <v>10015</v>
      </c>
      <c r="X153" s="96">
        <v>103897</v>
      </c>
      <c r="Y153" s="97">
        <v>307136</v>
      </c>
      <c r="Z153" s="168"/>
      <c r="AA153" s="168"/>
    </row>
    <row r="154" spans="1:27" s="18" customFormat="1" hidden="1" x14ac:dyDescent="0.25">
      <c r="A154" s="125" t="s">
        <v>255</v>
      </c>
      <c r="B154" s="90" t="s">
        <v>676</v>
      </c>
      <c r="C154" s="803" t="s">
        <v>256</v>
      </c>
      <c r="D154" s="804"/>
      <c r="E154" s="804"/>
      <c r="F154" s="366"/>
      <c r="G154" s="366">
        <v>0</v>
      </c>
      <c r="H154" s="366">
        <v>0</v>
      </c>
      <c r="I154" s="366">
        <v>0</v>
      </c>
      <c r="J154" s="520">
        <v>0</v>
      </c>
      <c r="K154" s="520">
        <v>0</v>
      </c>
      <c r="L154" s="428">
        <f t="shared" si="117"/>
        <v>0</v>
      </c>
      <c r="M154" s="92"/>
      <c r="N154" s="93"/>
      <c r="O154" s="93"/>
      <c r="P154" s="93"/>
      <c r="Q154" s="93"/>
      <c r="R154" s="96"/>
      <c r="S154" s="510">
        <f t="shared" si="107"/>
        <v>0</v>
      </c>
      <c r="T154" s="510"/>
      <c r="U154" s="93"/>
      <c r="V154" s="96"/>
      <c r="W154" s="96"/>
      <c r="X154" s="96"/>
      <c r="Y154" s="97"/>
      <c r="Z154" s="168"/>
      <c r="AA154" s="168"/>
    </row>
    <row r="155" spans="1:27" s="18" customFormat="1" hidden="1" x14ac:dyDescent="0.25">
      <c r="A155" s="125" t="s">
        <v>257</v>
      </c>
      <c r="B155" s="90" t="s">
        <v>677</v>
      </c>
      <c r="C155" s="803" t="s">
        <v>258</v>
      </c>
      <c r="D155" s="804"/>
      <c r="E155" s="804"/>
      <c r="F155" s="366"/>
      <c r="G155" s="366">
        <v>0</v>
      </c>
      <c r="H155" s="366">
        <v>0</v>
      </c>
      <c r="I155" s="366">
        <v>0</v>
      </c>
      <c r="J155" s="520">
        <v>0</v>
      </c>
      <c r="K155" s="520">
        <v>0</v>
      </c>
      <c r="L155" s="428">
        <f t="shared" si="117"/>
        <v>0</v>
      </c>
      <c r="M155" s="92"/>
      <c r="N155" s="93"/>
      <c r="O155" s="93"/>
      <c r="P155" s="93"/>
      <c r="Q155" s="93"/>
      <c r="R155" s="96"/>
      <c r="S155" s="510">
        <f t="shared" si="107"/>
        <v>0</v>
      </c>
      <c r="T155" s="510"/>
      <c r="U155" s="93"/>
      <c r="V155" s="96"/>
      <c r="W155" s="96"/>
      <c r="X155" s="96"/>
      <c r="Y155" s="97"/>
      <c r="Z155" s="168"/>
      <c r="AA155" s="168"/>
    </row>
    <row r="156" spans="1:27" s="18" customFormat="1" ht="15.75" thickBot="1" x14ac:dyDescent="0.3">
      <c r="A156" s="125" t="s">
        <v>259</v>
      </c>
      <c r="B156" s="124" t="s">
        <v>678</v>
      </c>
      <c r="C156" s="847" t="s">
        <v>260</v>
      </c>
      <c r="D156" s="848"/>
      <c r="E156" s="848"/>
      <c r="F156" s="379">
        <v>27000</v>
      </c>
      <c r="G156" s="379">
        <v>27000</v>
      </c>
      <c r="H156" s="379">
        <v>27000</v>
      </c>
      <c r="I156" s="379">
        <v>27000</v>
      </c>
      <c r="J156" s="533">
        <v>42924</v>
      </c>
      <c r="K156" s="533">
        <v>132694</v>
      </c>
      <c r="L156" s="443">
        <f t="shared" si="117"/>
        <v>132694</v>
      </c>
      <c r="M156" s="92"/>
      <c r="N156" s="93"/>
      <c r="O156" s="93"/>
      <c r="P156" s="93"/>
      <c r="Q156" s="93"/>
      <c r="R156" s="96"/>
      <c r="S156" s="510">
        <f t="shared" si="107"/>
        <v>0</v>
      </c>
      <c r="T156" s="510"/>
      <c r="U156" s="93">
        <v>19010</v>
      </c>
      <c r="V156" s="96"/>
      <c r="W156" s="96">
        <v>2704</v>
      </c>
      <c r="X156" s="96">
        <v>28053</v>
      </c>
      <c r="Y156" s="97">
        <v>82927</v>
      </c>
      <c r="Z156" s="168"/>
      <c r="AA156" s="168"/>
    </row>
    <row r="157" spans="1:27" ht="15.75" thickBot="1" x14ac:dyDescent="0.3">
      <c r="B157" s="98" t="s">
        <v>261</v>
      </c>
      <c r="C157" s="807" t="s">
        <v>262</v>
      </c>
      <c r="D157" s="808"/>
      <c r="E157" s="808"/>
      <c r="F157" s="369">
        <f t="shared" ref="F157:L157" si="118">F158+F159+F160+F161</f>
        <v>0</v>
      </c>
      <c r="G157" s="369">
        <f t="shared" si="118"/>
        <v>0</v>
      </c>
      <c r="H157" s="369">
        <f t="shared" si="118"/>
        <v>0</v>
      </c>
      <c r="I157" s="369">
        <f t="shared" si="118"/>
        <v>0</v>
      </c>
      <c r="J157" s="523">
        <f t="shared" ref="J157" si="119">J158+J159+J160+J161</f>
        <v>0</v>
      </c>
      <c r="K157" s="523">
        <f t="shared" si="118"/>
        <v>0</v>
      </c>
      <c r="L157" s="431">
        <f t="shared" si="118"/>
        <v>0</v>
      </c>
      <c r="M157" s="84">
        <f t="shared" ref="M157:Y157" si="120">M158+M159+M160+M161</f>
        <v>0</v>
      </c>
      <c r="N157" s="85">
        <f t="shared" si="120"/>
        <v>0</v>
      </c>
      <c r="O157" s="85">
        <f t="shared" si="120"/>
        <v>0</v>
      </c>
      <c r="P157" s="85">
        <f t="shared" si="120"/>
        <v>0</v>
      </c>
      <c r="Q157" s="85">
        <f t="shared" si="120"/>
        <v>0</v>
      </c>
      <c r="R157" s="88">
        <f t="shared" ref="R157" si="121">R158+R159+R160+R161</f>
        <v>0</v>
      </c>
      <c r="S157" s="507">
        <f t="shared" si="107"/>
        <v>0</v>
      </c>
      <c r="T157" s="507">
        <f t="shared" si="120"/>
        <v>0</v>
      </c>
      <c r="U157" s="85">
        <f t="shared" si="120"/>
        <v>0</v>
      </c>
      <c r="V157" s="88">
        <f t="shared" si="120"/>
        <v>0</v>
      </c>
      <c r="W157" s="88">
        <f t="shared" si="120"/>
        <v>0</v>
      </c>
      <c r="X157" s="88">
        <f t="shared" si="120"/>
        <v>0</v>
      </c>
      <c r="Y157" s="89">
        <f t="shared" si="120"/>
        <v>0</v>
      </c>
      <c r="AA157" s="168"/>
    </row>
    <row r="158" spans="1:27" s="18" customFormat="1" ht="15.75" hidden="1" thickBot="1" x14ac:dyDescent="0.3">
      <c r="A158" s="125" t="s">
        <v>263</v>
      </c>
      <c r="B158" s="241" t="s">
        <v>679</v>
      </c>
      <c r="C158" s="849" t="s">
        <v>264</v>
      </c>
      <c r="D158" s="850"/>
      <c r="E158" s="850"/>
      <c r="F158" s="380"/>
      <c r="G158" s="380"/>
      <c r="H158" s="380"/>
      <c r="I158" s="380"/>
      <c r="J158" s="534"/>
      <c r="K158" s="534"/>
      <c r="L158" s="444">
        <f>SUM(M158:Y158)</f>
        <v>0</v>
      </c>
      <c r="M158" s="245"/>
      <c r="N158" s="246"/>
      <c r="O158" s="246"/>
      <c r="P158" s="246"/>
      <c r="Q158" s="246"/>
      <c r="R158" s="247"/>
      <c r="S158" s="515">
        <f t="shared" si="107"/>
        <v>0</v>
      </c>
      <c r="T158" s="515"/>
      <c r="U158" s="246"/>
      <c r="V158" s="247"/>
      <c r="W158" s="247"/>
      <c r="X158" s="247"/>
      <c r="Y158" s="249"/>
      <c r="AA158" s="168"/>
    </row>
    <row r="159" spans="1:27" s="18" customFormat="1" ht="15.75" hidden="1" thickBot="1" x14ac:dyDescent="0.3">
      <c r="A159" s="125" t="s">
        <v>265</v>
      </c>
      <c r="B159" s="250" t="s">
        <v>680</v>
      </c>
      <c r="C159" s="843" t="s">
        <v>871</v>
      </c>
      <c r="D159" s="844"/>
      <c r="E159" s="844"/>
      <c r="F159" s="381"/>
      <c r="G159" s="381"/>
      <c r="H159" s="381"/>
      <c r="I159" s="381"/>
      <c r="J159" s="535"/>
      <c r="K159" s="535"/>
      <c r="L159" s="445">
        <f>SUM(M159:Y159)</f>
        <v>0</v>
      </c>
      <c r="M159" s="245"/>
      <c r="N159" s="246"/>
      <c r="O159" s="246"/>
      <c r="P159" s="246"/>
      <c r="Q159" s="246"/>
      <c r="R159" s="247"/>
      <c r="S159" s="515">
        <f t="shared" si="107"/>
        <v>0</v>
      </c>
      <c r="T159" s="515"/>
      <c r="U159" s="246"/>
      <c r="V159" s="247"/>
      <c r="W159" s="247"/>
      <c r="X159" s="247"/>
      <c r="Y159" s="249"/>
      <c r="AA159" s="168"/>
    </row>
    <row r="160" spans="1:27" s="18" customFormat="1" ht="15.75" hidden="1" thickBot="1" x14ac:dyDescent="0.3">
      <c r="A160" s="125" t="s">
        <v>266</v>
      </c>
      <c r="B160" s="250" t="s">
        <v>681</v>
      </c>
      <c r="C160" s="843" t="s">
        <v>267</v>
      </c>
      <c r="D160" s="844"/>
      <c r="E160" s="844"/>
      <c r="F160" s="381"/>
      <c r="G160" s="381"/>
      <c r="H160" s="381"/>
      <c r="I160" s="381"/>
      <c r="J160" s="535"/>
      <c r="K160" s="535"/>
      <c r="L160" s="445">
        <f>SUM(M160:Y160)</f>
        <v>0</v>
      </c>
      <c r="M160" s="245"/>
      <c r="N160" s="246"/>
      <c r="O160" s="246"/>
      <c r="P160" s="246"/>
      <c r="Q160" s="246"/>
      <c r="R160" s="247"/>
      <c r="S160" s="515">
        <f t="shared" si="107"/>
        <v>0</v>
      </c>
      <c r="T160" s="515"/>
      <c r="U160" s="246"/>
      <c r="V160" s="247"/>
      <c r="W160" s="247"/>
      <c r="X160" s="247"/>
      <c r="Y160" s="249"/>
      <c r="AA160" s="168"/>
    </row>
    <row r="161" spans="1:27" s="18" customFormat="1" ht="15.75" hidden="1" thickBot="1" x14ac:dyDescent="0.3">
      <c r="A161" s="125" t="s">
        <v>268</v>
      </c>
      <c r="B161" s="253" t="s">
        <v>682</v>
      </c>
      <c r="C161" s="845" t="s">
        <v>366</v>
      </c>
      <c r="D161" s="846"/>
      <c r="E161" s="846"/>
      <c r="F161" s="382"/>
      <c r="G161" s="382"/>
      <c r="H161" s="382"/>
      <c r="I161" s="382"/>
      <c r="J161" s="536"/>
      <c r="K161" s="536"/>
      <c r="L161" s="446">
        <f>SUM(M161:Y161)</f>
        <v>0</v>
      </c>
      <c r="M161" s="245"/>
      <c r="N161" s="246"/>
      <c r="O161" s="246"/>
      <c r="P161" s="246"/>
      <c r="Q161" s="246"/>
      <c r="R161" s="247"/>
      <c r="S161" s="515">
        <f t="shared" si="107"/>
        <v>0</v>
      </c>
      <c r="T161" s="515"/>
      <c r="U161" s="246"/>
      <c r="V161" s="247"/>
      <c r="W161" s="247"/>
      <c r="X161" s="247"/>
      <c r="Y161" s="249"/>
      <c r="AA161" s="168"/>
    </row>
    <row r="162" spans="1:27" ht="15.75" thickBot="1" x14ac:dyDescent="0.3">
      <c r="B162" s="98" t="s">
        <v>269</v>
      </c>
      <c r="C162" s="807" t="s">
        <v>270</v>
      </c>
      <c r="D162" s="808"/>
      <c r="E162" s="808"/>
      <c r="F162" s="369">
        <f t="shared" ref="F162:L162" si="122">F163+F164+F175+F186+F197+F200+F212+F213+F214</f>
        <v>0</v>
      </c>
      <c r="G162" s="369">
        <f t="shared" si="122"/>
        <v>0</v>
      </c>
      <c r="H162" s="369">
        <f t="shared" si="122"/>
        <v>0</v>
      </c>
      <c r="I162" s="369">
        <f t="shared" si="122"/>
        <v>0</v>
      </c>
      <c r="J162" s="523">
        <f t="shared" ref="J162" si="123">J163+J164+J175+J186+J197+J200+J212+J213+J214</f>
        <v>0</v>
      </c>
      <c r="K162" s="523">
        <f t="shared" si="122"/>
        <v>0</v>
      </c>
      <c r="L162" s="431">
        <f t="shared" si="122"/>
        <v>0</v>
      </c>
      <c r="M162" s="84">
        <f t="shared" ref="M162:Y162" si="124">M163+M164+M175+M186+M197+M200+M212+M213+M214</f>
        <v>0</v>
      </c>
      <c r="N162" s="85">
        <f t="shared" si="124"/>
        <v>0</v>
      </c>
      <c r="O162" s="85">
        <f t="shared" si="124"/>
        <v>0</v>
      </c>
      <c r="P162" s="85">
        <f t="shared" si="124"/>
        <v>0</v>
      </c>
      <c r="Q162" s="85">
        <f t="shared" si="124"/>
        <v>0</v>
      </c>
      <c r="R162" s="88">
        <f t="shared" ref="R162" si="125">R163+R164+R175+R186+R197+R200+R212+R213+R214</f>
        <v>0</v>
      </c>
      <c r="S162" s="507">
        <f t="shared" si="107"/>
        <v>0</v>
      </c>
      <c r="T162" s="507">
        <f t="shared" si="124"/>
        <v>0</v>
      </c>
      <c r="U162" s="85">
        <f t="shared" si="124"/>
        <v>0</v>
      </c>
      <c r="V162" s="88">
        <f t="shared" si="124"/>
        <v>0</v>
      </c>
      <c r="W162" s="88">
        <f t="shared" si="124"/>
        <v>0</v>
      </c>
      <c r="X162" s="88">
        <f t="shared" si="124"/>
        <v>0</v>
      </c>
      <c r="Y162" s="89">
        <f t="shared" si="124"/>
        <v>0</v>
      </c>
      <c r="AA162" s="168"/>
    </row>
    <row r="163" spans="1:27" s="18" customFormat="1" ht="25.5" hidden="1" customHeight="1" x14ac:dyDescent="0.25">
      <c r="A163" s="125" t="s">
        <v>271</v>
      </c>
      <c r="B163" s="90" t="s">
        <v>683</v>
      </c>
      <c r="C163" s="796" t="s">
        <v>367</v>
      </c>
      <c r="D163" s="797"/>
      <c r="E163" s="797"/>
      <c r="F163" s="383"/>
      <c r="G163" s="383"/>
      <c r="H163" s="383"/>
      <c r="I163" s="383"/>
      <c r="J163" s="537"/>
      <c r="K163" s="537"/>
      <c r="L163" s="447">
        <f>SUM(M163:Y163)</f>
        <v>0</v>
      </c>
      <c r="M163" s="92"/>
      <c r="N163" s="93"/>
      <c r="O163" s="93"/>
      <c r="P163" s="93"/>
      <c r="Q163" s="93"/>
      <c r="R163" s="96"/>
      <c r="S163" s="510">
        <f t="shared" si="107"/>
        <v>0</v>
      </c>
      <c r="T163" s="510"/>
      <c r="U163" s="93"/>
      <c r="V163" s="96"/>
      <c r="W163" s="96"/>
      <c r="X163" s="96"/>
      <c r="Y163" s="97"/>
      <c r="AA163" s="168"/>
    </row>
    <row r="164" spans="1:27" s="18" customFormat="1" ht="16.350000000000001" hidden="1" customHeight="1" x14ac:dyDescent="0.25">
      <c r="A164" s="125" t="s">
        <v>272</v>
      </c>
      <c r="B164" s="90" t="s">
        <v>684</v>
      </c>
      <c r="C164" s="841" t="s">
        <v>812</v>
      </c>
      <c r="D164" s="842"/>
      <c r="E164" s="842"/>
      <c r="F164" s="383">
        <f t="shared" ref="F164:L164" si="126">F165+F166+F167+F168+F169+F170+F171+F172+F173+F174</f>
        <v>0</v>
      </c>
      <c r="G164" s="383">
        <f t="shared" si="126"/>
        <v>0</v>
      </c>
      <c r="H164" s="383">
        <f t="shared" si="126"/>
        <v>0</v>
      </c>
      <c r="I164" s="383">
        <f t="shared" si="126"/>
        <v>0</v>
      </c>
      <c r="J164" s="537">
        <f t="shared" ref="J164" si="127">J165+J166+J167+J168+J169+J170+J171+J172+J173+J174</f>
        <v>0</v>
      </c>
      <c r="K164" s="537">
        <f t="shared" si="126"/>
        <v>0</v>
      </c>
      <c r="L164" s="447">
        <f t="shared" si="126"/>
        <v>0</v>
      </c>
      <c r="M164" s="92">
        <f t="shared" ref="M164:Y164" si="128">M165+M166+M167+M168+M169+M170+M171+M172+M173+M174</f>
        <v>0</v>
      </c>
      <c r="N164" s="93">
        <f t="shared" si="128"/>
        <v>0</v>
      </c>
      <c r="O164" s="93">
        <f t="shared" si="128"/>
        <v>0</v>
      </c>
      <c r="P164" s="93">
        <f t="shared" si="128"/>
        <v>0</v>
      </c>
      <c r="Q164" s="93">
        <f t="shared" si="128"/>
        <v>0</v>
      </c>
      <c r="R164" s="96">
        <f t="shared" ref="R164" si="129">R165+R166+R167+R168+R169+R170+R171+R172+R173+R174</f>
        <v>0</v>
      </c>
      <c r="S164" s="510">
        <f t="shared" si="107"/>
        <v>0</v>
      </c>
      <c r="T164" s="510">
        <f t="shared" si="128"/>
        <v>0</v>
      </c>
      <c r="U164" s="93">
        <f t="shared" si="128"/>
        <v>0</v>
      </c>
      <c r="V164" s="96">
        <f t="shared" si="128"/>
        <v>0</v>
      </c>
      <c r="W164" s="96">
        <f t="shared" si="128"/>
        <v>0</v>
      </c>
      <c r="X164" s="96">
        <f t="shared" si="128"/>
        <v>0</v>
      </c>
      <c r="Y164" s="97">
        <f t="shared" si="128"/>
        <v>0</v>
      </c>
      <c r="AA164" s="168"/>
    </row>
    <row r="165" spans="1:27" ht="15.75" hidden="1" thickBot="1" x14ac:dyDescent="0.3">
      <c r="B165" s="54"/>
      <c r="C165" s="2"/>
      <c r="D165" s="801" t="s">
        <v>813</v>
      </c>
      <c r="E165" s="801"/>
      <c r="F165" s="373"/>
      <c r="G165" s="373"/>
      <c r="H165" s="373"/>
      <c r="I165" s="373"/>
      <c r="J165" s="527"/>
      <c r="K165" s="527"/>
      <c r="L165" s="437">
        <f t="shared" ref="L165:L174" si="130">SUM(M165:Y165)</f>
        <v>0</v>
      </c>
      <c r="M165" s="73"/>
      <c r="N165" s="1"/>
      <c r="O165" s="1"/>
      <c r="P165" s="1"/>
      <c r="Q165" s="1"/>
      <c r="R165" s="79"/>
      <c r="S165" s="512">
        <f t="shared" si="107"/>
        <v>0</v>
      </c>
      <c r="T165" s="512"/>
      <c r="U165" s="1"/>
      <c r="V165" s="79"/>
      <c r="W165" s="79"/>
      <c r="X165" s="79"/>
      <c r="Y165" s="44"/>
      <c r="AA165" s="168"/>
    </row>
    <row r="166" spans="1:27" ht="15.75" hidden="1" thickBot="1" x14ac:dyDescent="0.3">
      <c r="B166" s="54"/>
      <c r="C166" s="2"/>
      <c r="D166" s="801" t="s">
        <v>814</v>
      </c>
      <c r="E166" s="801"/>
      <c r="F166" s="373"/>
      <c r="G166" s="373"/>
      <c r="H166" s="373"/>
      <c r="I166" s="373"/>
      <c r="J166" s="527"/>
      <c r="K166" s="527"/>
      <c r="L166" s="437">
        <f t="shared" si="130"/>
        <v>0</v>
      </c>
      <c r="M166" s="73"/>
      <c r="N166" s="1"/>
      <c r="O166" s="1"/>
      <c r="P166" s="1"/>
      <c r="Q166" s="1"/>
      <c r="R166" s="79"/>
      <c r="S166" s="512">
        <f t="shared" si="107"/>
        <v>0</v>
      </c>
      <c r="T166" s="512"/>
      <c r="U166" s="1"/>
      <c r="V166" s="79"/>
      <c r="W166" s="79"/>
      <c r="X166" s="79"/>
      <c r="Y166" s="44"/>
      <c r="AA166" s="168"/>
    </row>
    <row r="167" spans="1:27" ht="15.75" hidden="1" thickBot="1" x14ac:dyDescent="0.3">
      <c r="B167" s="54"/>
      <c r="C167" s="2"/>
      <c r="D167" s="801" t="s">
        <v>545</v>
      </c>
      <c r="E167" s="801"/>
      <c r="F167" s="373"/>
      <c r="G167" s="373"/>
      <c r="H167" s="373"/>
      <c r="I167" s="373"/>
      <c r="J167" s="527"/>
      <c r="K167" s="527"/>
      <c r="L167" s="437">
        <f t="shared" si="130"/>
        <v>0</v>
      </c>
      <c r="M167" s="73"/>
      <c r="N167" s="1"/>
      <c r="O167" s="1"/>
      <c r="P167" s="1"/>
      <c r="Q167" s="1"/>
      <c r="R167" s="79"/>
      <c r="S167" s="512">
        <f t="shared" si="107"/>
        <v>0</v>
      </c>
      <c r="T167" s="512"/>
      <c r="U167" s="1"/>
      <c r="V167" s="79"/>
      <c r="W167" s="79"/>
      <c r="X167" s="79"/>
      <c r="Y167" s="44"/>
      <c r="AA167" s="168"/>
    </row>
    <row r="168" spans="1:27" ht="25.5" hidden="1" customHeight="1" x14ac:dyDescent="0.25">
      <c r="B168" s="54"/>
      <c r="C168" s="2"/>
      <c r="D168" s="798" t="s">
        <v>548</v>
      </c>
      <c r="E168" s="798"/>
      <c r="F168" s="376"/>
      <c r="G168" s="376"/>
      <c r="H168" s="376"/>
      <c r="I168" s="376"/>
      <c r="J168" s="530"/>
      <c r="K168" s="530"/>
      <c r="L168" s="440">
        <f t="shared" si="130"/>
        <v>0</v>
      </c>
      <c r="M168" s="73"/>
      <c r="N168" s="1"/>
      <c r="O168" s="1"/>
      <c r="P168" s="1"/>
      <c r="Q168" s="1"/>
      <c r="R168" s="79"/>
      <c r="S168" s="512">
        <f t="shared" si="107"/>
        <v>0</v>
      </c>
      <c r="T168" s="512"/>
      <c r="U168" s="1"/>
      <c r="V168" s="79"/>
      <c r="W168" s="79"/>
      <c r="X168" s="79"/>
      <c r="Y168" s="44"/>
      <c r="AA168" s="168"/>
    </row>
    <row r="169" spans="1:27" ht="15.75" hidden="1" thickBot="1" x14ac:dyDescent="0.3">
      <c r="B169" s="54"/>
      <c r="C169" s="2"/>
      <c r="D169" s="801" t="s">
        <v>550</v>
      </c>
      <c r="E169" s="801"/>
      <c r="F169" s="373"/>
      <c r="G169" s="373"/>
      <c r="H169" s="373"/>
      <c r="I169" s="373"/>
      <c r="J169" s="527"/>
      <c r="K169" s="527"/>
      <c r="L169" s="437">
        <f t="shared" si="130"/>
        <v>0</v>
      </c>
      <c r="M169" s="73"/>
      <c r="N169" s="1"/>
      <c r="O169" s="1"/>
      <c r="P169" s="1"/>
      <c r="Q169" s="1"/>
      <c r="R169" s="79"/>
      <c r="S169" s="512">
        <f t="shared" si="107"/>
        <v>0</v>
      </c>
      <c r="T169" s="512"/>
      <c r="U169" s="1"/>
      <c r="V169" s="79"/>
      <c r="W169" s="79"/>
      <c r="X169" s="79"/>
      <c r="Y169" s="44"/>
      <c r="AA169" s="168"/>
    </row>
    <row r="170" spans="1:27" ht="15.75" hidden="1" thickBot="1" x14ac:dyDescent="0.3">
      <c r="B170" s="54"/>
      <c r="C170" s="2"/>
      <c r="D170" s="801" t="s">
        <v>551</v>
      </c>
      <c r="E170" s="801"/>
      <c r="F170" s="373"/>
      <c r="G170" s="373"/>
      <c r="H170" s="373"/>
      <c r="I170" s="373"/>
      <c r="J170" s="527"/>
      <c r="K170" s="527"/>
      <c r="L170" s="437">
        <f t="shared" si="130"/>
        <v>0</v>
      </c>
      <c r="M170" s="73"/>
      <c r="N170" s="1"/>
      <c r="O170" s="1"/>
      <c r="P170" s="1"/>
      <c r="Q170" s="1"/>
      <c r="R170" s="79"/>
      <c r="S170" s="512">
        <f t="shared" si="107"/>
        <v>0</v>
      </c>
      <c r="T170" s="512"/>
      <c r="U170" s="1"/>
      <c r="V170" s="79"/>
      <c r="W170" s="79"/>
      <c r="X170" s="79"/>
      <c r="Y170" s="44"/>
      <c r="AA170" s="168"/>
    </row>
    <row r="171" spans="1:27" ht="25.5" hidden="1" customHeight="1" x14ac:dyDescent="0.25">
      <c r="B171" s="54"/>
      <c r="C171" s="2"/>
      <c r="D171" s="798" t="s">
        <v>555</v>
      </c>
      <c r="E171" s="798"/>
      <c r="F171" s="376"/>
      <c r="G171" s="376"/>
      <c r="H171" s="376"/>
      <c r="I171" s="376"/>
      <c r="J171" s="530"/>
      <c r="K171" s="530"/>
      <c r="L171" s="440">
        <f t="shared" si="130"/>
        <v>0</v>
      </c>
      <c r="M171" s="73"/>
      <c r="N171" s="1"/>
      <c r="O171" s="1"/>
      <c r="P171" s="1"/>
      <c r="Q171" s="1"/>
      <c r="R171" s="79"/>
      <c r="S171" s="512">
        <f t="shared" si="107"/>
        <v>0</v>
      </c>
      <c r="T171" s="512"/>
      <c r="U171" s="1"/>
      <c r="V171" s="79"/>
      <c r="W171" s="79"/>
      <c r="X171" s="79"/>
      <c r="Y171" s="44"/>
      <c r="AA171" s="168"/>
    </row>
    <row r="172" spans="1:27" ht="25.5" hidden="1" customHeight="1" x14ac:dyDescent="0.25">
      <c r="B172" s="54"/>
      <c r="C172" s="2"/>
      <c r="D172" s="798" t="s">
        <v>558</v>
      </c>
      <c r="E172" s="798"/>
      <c r="F172" s="376"/>
      <c r="G172" s="376"/>
      <c r="H172" s="376"/>
      <c r="I172" s="376"/>
      <c r="J172" s="530"/>
      <c r="K172" s="530"/>
      <c r="L172" s="440">
        <f t="shared" si="130"/>
        <v>0</v>
      </c>
      <c r="M172" s="73"/>
      <c r="N172" s="1"/>
      <c r="O172" s="1"/>
      <c r="P172" s="1"/>
      <c r="Q172" s="1"/>
      <c r="R172" s="79"/>
      <c r="S172" s="512">
        <f t="shared" si="107"/>
        <v>0</v>
      </c>
      <c r="T172" s="512"/>
      <c r="U172" s="1"/>
      <c r="V172" s="79"/>
      <c r="W172" s="79"/>
      <c r="X172" s="79"/>
      <c r="Y172" s="44"/>
      <c r="AA172" s="168"/>
    </row>
    <row r="173" spans="1:27" ht="25.5" hidden="1" customHeight="1" x14ac:dyDescent="0.25">
      <c r="B173" s="54"/>
      <c r="C173" s="2"/>
      <c r="D173" s="798" t="s">
        <v>560</v>
      </c>
      <c r="E173" s="798"/>
      <c r="F173" s="376"/>
      <c r="G173" s="376"/>
      <c r="H173" s="376"/>
      <c r="I173" s="376"/>
      <c r="J173" s="530"/>
      <c r="K173" s="530"/>
      <c r="L173" s="440">
        <f t="shared" si="130"/>
        <v>0</v>
      </c>
      <c r="M173" s="73"/>
      <c r="N173" s="1"/>
      <c r="O173" s="1"/>
      <c r="P173" s="1"/>
      <c r="Q173" s="1"/>
      <c r="R173" s="79"/>
      <c r="S173" s="512">
        <f t="shared" si="107"/>
        <v>0</v>
      </c>
      <c r="T173" s="512"/>
      <c r="U173" s="1"/>
      <c r="V173" s="79"/>
      <c r="W173" s="79"/>
      <c r="X173" s="79"/>
      <c r="Y173" s="44"/>
      <c r="AA173" s="168"/>
    </row>
    <row r="174" spans="1:27" ht="25.5" hidden="1" customHeight="1" x14ac:dyDescent="0.25">
      <c r="B174" s="54"/>
      <c r="C174" s="2"/>
      <c r="D174" s="798" t="s">
        <v>563</v>
      </c>
      <c r="E174" s="798"/>
      <c r="F174" s="376"/>
      <c r="G174" s="376"/>
      <c r="H174" s="376"/>
      <c r="I174" s="376"/>
      <c r="J174" s="530"/>
      <c r="K174" s="530"/>
      <c r="L174" s="440">
        <f t="shared" si="130"/>
        <v>0</v>
      </c>
      <c r="M174" s="73"/>
      <c r="N174" s="1"/>
      <c r="O174" s="1"/>
      <c r="P174" s="1"/>
      <c r="Q174" s="1"/>
      <c r="R174" s="79"/>
      <c r="S174" s="512">
        <f t="shared" si="107"/>
        <v>0</v>
      </c>
      <c r="T174" s="512"/>
      <c r="U174" s="1"/>
      <c r="V174" s="79"/>
      <c r="W174" s="79"/>
      <c r="X174" s="79"/>
      <c r="Y174" s="44"/>
      <c r="AA174" s="168"/>
    </row>
    <row r="175" spans="1:27" s="18" customFormat="1" ht="25.5" hidden="1" customHeight="1" x14ac:dyDescent="0.25">
      <c r="A175" s="128" t="s">
        <v>273</v>
      </c>
      <c r="B175" s="90" t="s">
        <v>685</v>
      </c>
      <c r="C175" s="841" t="s">
        <v>606</v>
      </c>
      <c r="D175" s="842"/>
      <c r="E175" s="842"/>
      <c r="F175" s="383">
        <f t="shared" ref="F175:L175" si="131">F176+F177+F178+F179+F180+F181+F182+F183+F184+F185</f>
        <v>0</v>
      </c>
      <c r="G175" s="383">
        <f t="shared" si="131"/>
        <v>0</v>
      </c>
      <c r="H175" s="383">
        <f t="shared" si="131"/>
        <v>0</v>
      </c>
      <c r="I175" s="383">
        <f t="shared" si="131"/>
        <v>0</v>
      </c>
      <c r="J175" s="537">
        <f t="shared" ref="J175" si="132">J176+J177+J178+J179+J180+J181+J182+J183+J184+J185</f>
        <v>0</v>
      </c>
      <c r="K175" s="537">
        <f t="shared" si="131"/>
        <v>0</v>
      </c>
      <c r="L175" s="447">
        <f t="shared" si="131"/>
        <v>0</v>
      </c>
      <c r="M175" s="92">
        <f t="shared" ref="M175:Y175" si="133">M176+M177+M178+M179+M180+M181+M182+M183+M184+M185</f>
        <v>0</v>
      </c>
      <c r="N175" s="93">
        <f t="shared" si="133"/>
        <v>0</v>
      </c>
      <c r="O175" s="93">
        <f t="shared" si="133"/>
        <v>0</v>
      </c>
      <c r="P175" s="93">
        <f t="shared" si="133"/>
        <v>0</v>
      </c>
      <c r="Q175" s="93">
        <f t="shared" si="133"/>
        <v>0</v>
      </c>
      <c r="R175" s="96">
        <f t="shared" ref="R175" si="134">R176+R177+R178+R179+R180+R181+R182+R183+R184+R185</f>
        <v>0</v>
      </c>
      <c r="S175" s="510">
        <f t="shared" si="107"/>
        <v>0</v>
      </c>
      <c r="T175" s="510">
        <f t="shared" si="133"/>
        <v>0</v>
      </c>
      <c r="U175" s="93">
        <f t="shared" si="133"/>
        <v>0</v>
      </c>
      <c r="V175" s="96">
        <f t="shared" si="133"/>
        <v>0</v>
      </c>
      <c r="W175" s="96">
        <f t="shared" si="133"/>
        <v>0</v>
      </c>
      <c r="X175" s="96">
        <f t="shared" si="133"/>
        <v>0</v>
      </c>
      <c r="Y175" s="97">
        <f t="shared" si="133"/>
        <v>0</v>
      </c>
      <c r="AA175" s="168"/>
    </row>
    <row r="176" spans="1:27" ht="15.75" hidden="1" thickBot="1" x14ac:dyDescent="0.3">
      <c r="B176" s="54"/>
      <c r="C176" s="2"/>
      <c r="D176" s="801" t="s">
        <v>815</v>
      </c>
      <c r="E176" s="801"/>
      <c r="F176" s="373"/>
      <c r="G176" s="373"/>
      <c r="H176" s="373"/>
      <c r="I176" s="373"/>
      <c r="J176" s="527"/>
      <c r="K176" s="527"/>
      <c r="L176" s="437">
        <f t="shared" ref="L176:L185" si="135">SUM(M176:Y176)</f>
        <v>0</v>
      </c>
      <c r="M176" s="73"/>
      <c r="N176" s="1"/>
      <c r="O176" s="1"/>
      <c r="P176" s="1"/>
      <c r="Q176" s="1"/>
      <c r="R176" s="79"/>
      <c r="S176" s="512">
        <f t="shared" si="107"/>
        <v>0</v>
      </c>
      <c r="T176" s="512"/>
      <c r="U176" s="1"/>
      <c r="V176" s="79"/>
      <c r="W176" s="79"/>
      <c r="X176" s="79"/>
      <c r="Y176" s="44"/>
      <c r="AA176" s="168"/>
    </row>
    <row r="177" spans="1:27" ht="15.75" hidden="1" thickBot="1" x14ac:dyDescent="0.3">
      <c r="B177" s="54"/>
      <c r="C177" s="2"/>
      <c r="D177" s="801" t="s">
        <v>816</v>
      </c>
      <c r="E177" s="801"/>
      <c r="F177" s="373"/>
      <c r="G177" s="373"/>
      <c r="H177" s="373"/>
      <c r="I177" s="373"/>
      <c r="J177" s="527"/>
      <c r="K177" s="527"/>
      <c r="L177" s="437">
        <f t="shared" si="135"/>
        <v>0</v>
      </c>
      <c r="M177" s="73"/>
      <c r="N177" s="1"/>
      <c r="O177" s="1"/>
      <c r="P177" s="1"/>
      <c r="Q177" s="1"/>
      <c r="R177" s="79"/>
      <c r="S177" s="512">
        <f t="shared" si="107"/>
        <v>0</v>
      </c>
      <c r="T177" s="512"/>
      <c r="U177" s="1"/>
      <c r="V177" s="79"/>
      <c r="W177" s="79"/>
      <c r="X177" s="79"/>
      <c r="Y177" s="44"/>
      <c r="AA177" s="168"/>
    </row>
    <row r="178" spans="1:27" ht="15.75" hidden="1" thickBot="1" x14ac:dyDescent="0.3">
      <c r="B178" s="54"/>
      <c r="C178" s="2"/>
      <c r="D178" s="801" t="s">
        <v>546</v>
      </c>
      <c r="E178" s="801"/>
      <c r="F178" s="373"/>
      <c r="G178" s="373"/>
      <c r="H178" s="373"/>
      <c r="I178" s="373"/>
      <c r="J178" s="527"/>
      <c r="K178" s="527"/>
      <c r="L178" s="437">
        <f t="shared" si="135"/>
        <v>0</v>
      </c>
      <c r="M178" s="73"/>
      <c r="N178" s="1"/>
      <c r="O178" s="1"/>
      <c r="P178" s="1"/>
      <c r="Q178" s="1"/>
      <c r="R178" s="79"/>
      <c r="S178" s="512">
        <f t="shared" si="107"/>
        <v>0</v>
      </c>
      <c r="T178" s="512"/>
      <c r="U178" s="1"/>
      <c r="V178" s="79"/>
      <c r="W178" s="79"/>
      <c r="X178" s="79"/>
      <c r="Y178" s="44"/>
      <c r="AA178" s="168"/>
    </row>
    <row r="179" spans="1:27" ht="25.5" hidden="1" customHeight="1" x14ac:dyDescent="0.25">
      <c r="B179" s="54"/>
      <c r="C179" s="2"/>
      <c r="D179" s="798" t="s">
        <v>549</v>
      </c>
      <c r="E179" s="798"/>
      <c r="F179" s="376"/>
      <c r="G179" s="376"/>
      <c r="H179" s="376"/>
      <c r="I179" s="376"/>
      <c r="J179" s="530"/>
      <c r="K179" s="530"/>
      <c r="L179" s="440">
        <f t="shared" si="135"/>
        <v>0</v>
      </c>
      <c r="M179" s="73"/>
      <c r="N179" s="1"/>
      <c r="O179" s="1"/>
      <c r="P179" s="1"/>
      <c r="Q179" s="1"/>
      <c r="R179" s="79"/>
      <c r="S179" s="512">
        <f t="shared" si="107"/>
        <v>0</v>
      </c>
      <c r="T179" s="512"/>
      <c r="U179" s="1"/>
      <c r="V179" s="79"/>
      <c r="W179" s="79"/>
      <c r="X179" s="79"/>
      <c r="Y179" s="44"/>
      <c r="AA179" s="168"/>
    </row>
    <row r="180" spans="1:27" ht="15.75" hidden="1" thickBot="1" x14ac:dyDescent="0.3">
      <c r="B180" s="54"/>
      <c r="C180" s="2"/>
      <c r="D180" s="801" t="s">
        <v>552</v>
      </c>
      <c r="E180" s="801"/>
      <c r="F180" s="373"/>
      <c r="G180" s="373"/>
      <c r="H180" s="373"/>
      <c r="I180" s="373"/>
      <c r="J180" s="527"/>
      <c r="K180" s="527"/>
      <c r="L180" s="437">
        <f t="shared" si="135"/>
        <v>0</v>
      </c>
      <c r="M180" s="73"/>
      <c r="N180" s="1"/>
      <c r="O180" s="1"/>
      <c r="P180" s="1"/>
      <c r="Q180" s="1"/>
      <c r="R180" s="79"/>
      <c r="S180" s="512">
        <f t="shared" si="107"/>
        <v>0</v>
      </c>
      <c r="T180" s="512"/>
      <c r="U180" s="1"/>
      <c r="V180" s="79"/>
      <c r="W180" s="79"/>
      <c r="X180" s="79"/>
      <c r="Y180" s="44"/>
      <c r="AA180" s="168"/>
    </row>
    <row r="181" spans="1:27" ht="15.75" hidden="1" thickBot="1" x14ac:dyDescent="0.3">
      <c r="B181" s="54"/>
      <c r="C181" s="2"/>
      <c r="D181" s="801" t="s">
        <v>817</v>
      </c>
      <c r="E181" s="801"/>
      <c r="F181" s="373"/>
      <c r="G181" s="373"/>
      <c r="H181" s="373"/>
      <c r="I181" s="373"/>
      <c r="J181" s="527"/>
      <c r="K181" s="527"/>
      <c r="L181" s="437">
        <f t="shared" si="135"/>
        <v>0</v>
      </c>
      <c r="M181" s="73"/>
      <c r="N181" s="1"/>
      <c r="O181" s="1"/>
      <c r="P181" s="1"/>
      <c r="Q181" s="1"/>
      <c r="R181" s="79"/>
      <c r="S181" s="512">
        <f t="shared" si="107"/>
        <v>0</v>
      </c>
      <c r="T181" s="512"/>
      <c r="U181" s="1"/>
      <c r="V181" s="79"/>
      <c r="W181" s="79"/>
      <c r="X181" s="79"/>
      <c r="Y181" s="44"/>
      <c r="AA181" s="168"/>
    </row>
    <row r="182" spans="1:27" ht="25.5" hidden="1" customHeight="1" x14ac:dyDescent="0.25">
      <c r="B182" s="54"/>
      <c r="C182" s="2"/>
      <c r="D182" s="798" t="s">
        <v>556</v>
      </c>
      <c r="E182" s="798"/>
      <c r="F182" s="376"/>
      <c r="G182" s="376"/>
      <c r="H182" s="376"/>
      <c r="I182" s="376"/>
      <c r="J182" s="530"/>
      <c r="K182" s="530"/>
      <c r="L182" s="440">
        <f t="shared" si="135"/>
        <v>0</v>
      </c>
      <c r="M182" s="73"/>
      <c r="N182" s="1"/>
      <c r="O182" s="1"/>
      <c r="P182" s="1"/>
      <c r="Q182" s="1"/>
      <c r="R182" s="79"/>
      <c r="S182" s="512">
        <f t="shared" si="107"/>
        <v>0</v>
      </c>
      <c r="T182" s="512"/>
      <c r="U182" s="1"/>
      <c r="V182" s="79"/>
      <c r="W182" s="79"/>
      <c r="X182" s="79"/>
      <c r="Y182" s="44"/>
      <c r="AA182" s="168"/>
    </row>
    <row r="183" spans="1:27" ht="25.5" hidden="1" customHeight="1" x14ac:dyDescent="0.25">
      <c r="B183" s="54"/>
      <c r="C183" s="2"/>
      <c r="D183" s="798" t="s">
        <v>559</v>
      </c>
      <c r="E183" s="798"/>
      <c r="F183" s="376"/>
      <c r="G183" s="376"/>
      <c r="H183" s="376"/>
      <c r="I183" s="376"/>
      <c r="J183" s="530"/>
      <c r="K183" s="530"/>
      <c r="L183" s="440">
        <f t="shared" si="135"/>
        <v>0</v>
      </c>
      <c r="M183" s="73"/>
      <c r="N183" s="1"/>
      <c r="O183" s="1"/>
      <c r="P183" s="1"/>
      <c r="Q183" s="1"/>
      <c r="R183" s="79"/>
      <c r="S183" s="512">
        <f t="shared" si="107"/>
        <v>0</v>
      </c>
      <c r="T183" s="512"/>
      <c r="U183" s="1"/>
      <c r="V183" s="79"/>
      <c r="W183" s="79"/>
      <c r="X183" s="79"/>
      <c r="Y183" s="44"/>
      <c r="AA183" s="168"/>
    </row>
    <row r="184" spans="1:27" ht="25.5" hidden="1" customHeight="1" x14ac:dyDescent="0.25">
      <c r="B184" s="54"/>
      <c r="C184" s="2"/>
      <c r="D184" s="798" t="s">
        <v>561</v>
      </c>
      <c r="E184" s="798"/>
      <c r="F184" s="376"/>
      <c r="G184" s="376"/>
      <c r="H184" s="376"/>
      <c r="I184" s="376"/>
      <c r="J184" s="530"/>
      <c r="K184" s="530"/>
      <c r="L184" s="440">
        <f t="shared" si="135"/>
        <v>0</v>
      </c>
      <c r="M184" s="73"/>
      <c r="N184" s="1"/>
      <c r="O184" s="1"/>
      <c r="P184" s="1"/>
      <c r="Q184" s="1"/>
      <c r="R184" s="79"/>
      <c r="S184" s="512">
        <f t="shared" si="107"/>
        <v>0</v>
      </c>
      <c r="T184" s="512"/>
      <c r="U184" s="1"/>
      <c r="V184" s="79"/>
      <c r="W184" s="79"/>
      <c r="X184" s="79"/>
      <c r="Y184" s="44"/>
      <c r="AA184" s="168"/>
    </row>
    <row r="185" spans="1:27" ht="25.5" hidden="1" customHeight="1" x14ac:dyDescent="0.25">
      <c r="B185" s="54"/>
      <c r="C185" s="2"/>
      <c r="D185" s="798" t="s">
        <v>564</v>
      </c>
      <c r="E185" s="798"/>
      <c r="F185" s="376"/>
      <c r="G185" s="376"/>
      <c r="H185" s="376"/>
      <c r="I185" s="376"/>
      <c r="J185" s="530"/>
      <c r="K185" s="530"/>
      <c r="L185" s="440">
        <f t="shared" si="135"/>
        <v>0</v>
      </c>
      <c r="M185" s="73"/>
      <c r="N185" s="1"/>
      <c r="O185" s="1"/>
      <c r="P185" s="1"/>
      <c r="Q185" s="1"/>
      <c r="R185" s="79"/>
      <c r="S185" s="512">
        <f t="shared" si="107"/>
        <v>0</v>
      </c>
      <c r="T185" s="512"/>
      <c r="U185" s="1"/>
      <c r="V185" s="79"/>
      <c r="W185" s="79"/>
      <c r="X185" s="79"/>
      <c r="Y185" s="44"/>
      <c r="AA185" s="168"/>
    </row>
    <row r="186" spans="1:27" s="18" customFormat="1" ht="15.75" hidden="1" thickBot="1" x14ac:dyDescent="0.3">
      <c r="A186" s="125" t="s">
        <v>274</v>
      </c>
      <c r="B186" s="90" t="s">
        <v>686</v>
      </c>
      <c r="C186" s="803" t="s">
        <v>275</v>
      </c>
      <c r="D186" s="804"/>
      <c r="E186" s="804"/>
      <c r="F186" s="366">
        <f t="shared" ref="F186:L186" si="136">F187+F188+F189+F190+F191+F192+F193+F194+F195+F196</f>
        <v>0</v>
      </c>
      <c r="G186" s="366">
        <f t="shared" si="136"/>
        <v>0</v>
      </c>
      <c r="H186" s="366">
        <f t="shared" si="136"/>
        <v>0</v>
      </c>
      <c r="I186" s="366">
        <f t="shared" si="136"/>
        <v>0</v>
      </c>
      <c r="J186" s="520">
        <f t="shared" ref="J186" si="137">J187+J188+J189+J190+J191+J192+J193+J194+J195+J196</f>
        <v>0</v>
      </c>
      <c r="K186" s="520">
        <f t="shared" si="136"/>
        <v>0</v>
      </c>
      <c r="L186" s="428">
        <f t="shared" si="136"/>
        <v>0</v>
      </c>
      <c r="M186" s="92">
        <f t="shared" ref="M186:Y186" si="138">M187+M188+M189+M190+M191+M192+M193+M194+M195+M196</f>
        <v>0</v>
      </c>
      <c r="N186" s="93">
        <f t="shared" si="138"/>
        <v>0</v>
      </c>
      <c r="O186" s="93">
        <f t="shared" si="138"/>
        <v>0</v>
      </c>
      <c r="P186" s="93">
        <f t="shared" si="138"/>
        <v>0</v>
      </c>
      <c r="Q186" s="93">
        <f t="shared" si="138"/>
        <v>0</v>
      </c>
      <c r="R186" s="96">
        <f t="shared" ref="R186" si="139">R187+R188+R189+R190+R191+R192+R193+R194+R195+R196</f>
        <v>0</v>
      </c>
      <c r="S186" s="510">
        <f t="shared" si="107"/>
        <v>0</v>
      </c>
      <c r="T186" s="510">
        <f t="shared" si="138"/>
        <v>0</v>
      </c>
      <c r="U186" s="93">
        <f t="shared" si="138"/>
        <v>0</v>
      </c>
      <c r="V186" s="96">
        <f t="shared" si="138"/>
        <v>0</v>
      </c>
      <c r="W186" s="96">
        <f t="shared" si="138"/>
        <v>0</v>
      </c>
      <c r="X186" s="96">
        <f t="shared" si="138"/>
        <v>0</v>
      </c>
      <c r="Y186" s="97">
        <f t="shared" si="138"/>
        <v>0</v>
      </c>
      <c r="AA186" s="168"/>
    </row>
    <row r="187" spans="1:27" ht="15.75" hidden="1" thickBot="1" x14ac:dyDescent="0.3">
      <c r="B187" s="54"/>
      <c r="C187" s="2"/>
      <c r="D187" s="801" t="s">
        <v>371</v>
      </c>
      <c r="E187" s="801"/>
      <c r="F187" s="373"/>
      <c r="G187" s="373"/>
      <c r="H187" s="373"/>
      <c r="I187" s="373"/>
      <c r="J187" s="527"/>
      <c r="K187" s="527"/>
      <c r="L187" s="437">
        <f t="shared" ref="L187:L196" si="140">SUM(M187:Y187)</f>
        <v>0</v>
      </c>
      <c r="M187" s="73"/>
      <c r="N187" s="1"/>
      <c r="O187" s="1"/>
      <c r="P187" s="1"/>
      <c r="Q187" s="1"/>
      <c r="R187" s="79"/>
      <c r="S187" s="512">
        <f t="shared" si="107"/>
        <v>0</v>
      </c>
      <c r="T187" s="512"/>
      <c r="U187" s="1"/>
      <c r="V187" s="79"/>
      <c r="W187" s="79"/>
      <c r="X187" s="79"/>
      <c r="Y187" s="44"/>
      <c r="AA187" s="168"/>
    </row>
    <row r="188" spans="1:27" ht="15.75" hidden="1" thickBot="1" x14ac:dyDescent="0.3">
      <c r="B188" s="54"/>
      <c r="C188" s="2"/>
      <c r="D188" s="801" t="s">
        <v>544</v>
      </c>
      <c r="E188" s="801"/>
      <c r="F188" s="373"/>
      <c r="G188" s="373"/>
      <c r="H188" s="373"/>
      <c r="I188" s="373"/>
      <c r="J188" s="527"/>
      <c r="K188" s="527"/>
      <c r="L188" s="437">
        <f t="shared" si="140"/>
        <v>0</v>
      </c>
      <c r="M188" s="73"/>
      <c r="N188" s="1"/>
      <c r="O188" s="1"/>
      <c r="P188" s="1"/>
      <c r="Q188" s="1"/>
      <c r="R188" s="79"/>
      <c r="S188" s="512">
        <f t="shared" si="107"/>
        <v>0</v>
      </c>
      <c r="T188" s="512"/>
      <c r="U188" s="1"/>
      <c r="V188" s="79"/>
      <c r="W188" s="79"/>
      <c r="X188" s="79"/>
      <c r="Y188" s="44"/>
      <c r="AA188" s="168"/>
    </row>
    <row r="189" spans="1:27" ht="15.75" hidden="1" thickBot="1" x14ac:dyDescent="0.3">
      <c r="B189" s="54"/>
      <c r="C189" s="2"/>
      <c r="D189" s="801" t="s">
        <v>547</v>
      </c>
      <c r="E189" s="801"/>
      <c r="F189" s="373"/>
      <c r="G189" s="373"/>
      <c r="H189" s="373"/>
      <c r="I189" s="373"/>
      <c r="J189" s="527"/>
      <c r="K189" s="527"/>
      <c r="L189" s="437">
        <f t="shared" si="140"/>
        <v>0</v>
      </c>
      <c r="M189" s="73"/>
      <c r="N189" s="1"/>
      <c r="O189" s="1"/>
      <c r="P189" s="1"/>
      <c r="Q189" s="1"/>
      <c r="R189" s="79"/>
      <c r="S189" s="512">
        <f t="shared" si="107"/>
        <v>0</v>
      </c>
      <c r="T189" s="512"/>
      <c r="U189" s="1"/>
      <c r="V189" s="79"/>
      <c r="W189" s="79"/>
      <c r="X189" s="79"/>
      <c r="Y189" s="44"/>
      <c r="AA189" s="168"/>
    </row>
    <row r="190" spans="1:27" ht="15.75" hidden="1" thickBot="1" x14ac:dyDescent="0.3">
      <c r="B190" s="54"/>
      <c r="C190" s="2"/>
      <c r="D190" s="798" t="s">
        <v>818</v>
      </c>
      <c r="E190" s="798"/>
      <c r="F190" s="376"/>
      <c r="G190" s="376"/>
      <c r="H190" s="376"/>
      <c r="I190" s="376"/>
      <c r="J190" s="530"/>
      <c r="K190" s="530"/>
      <c r="L190" s="440">
        <f t="shared" si="140"/>
        <v>0</v>
      </c>
      <c r="M190" s="73"/>
      <c r="N190" s="1"/>
      <c r="O190" s="1"/>
      <c r="P190" s="1"/>
      <c r="Q190" s="1"/>
      <c r="R190" s="79"/>
      <c r="S190" s="512">
        <f t="shared" si="107"/>
        <v>0</v>
      </c>
      <c r="T190" s="512"/>
      <c r="U190" s="1"/>
      <c r="V190" s="79"/>
      <c r="W190" s="79"/>
      <c r="X190" s="79"/>
      <c r="Y190" s="44"/>
      <c r="AA190" s="168"/>
    </row>
    <row r="191" spans="1:27" ht="15.75" hidden="1" thickBot="1" x14ac:dyDescent="0.3">
      <c r="B191" s="54"/>
      <c r="C191" s="2"/>
      <c r="D191" s="801" t="s">
        <v>554</v>
      </c>
      <c r="E191" s="801"/>
      <c r="F191" s="373"/>
      <c r="G191" s="373"/>
      <c r="H191" s="373"/>
      <c r="I191" s="373"/>
      <c r="J191" s="527"/>
      <c r="K191" s="527"/>
      <c r="L191" s="437">
        <f t="shared" si="140"/>
        <v>0</v>
      </c>
      <c r="M191" s="73"/>
      <c r="N191" s="1"/>
      <c r="O191" s="1"/>
      <c r="P191" s="1"/>
      <c r="Q191" s="1"/>
      <c r="R191" s="79"/>
      <c r="S191" s="512">
        <f t="shared" si="107"/>
        <v>0</v>
      </c>
      <c r="T191" s="512"/>
      <c r="U191" s="1"/>
      <c r="V191" s="79"/>
      <c r="W191" s="79"/>
      <c r="X191" s="79"/>
      <c r="Y191" s="44"/>
      <c r="AA191" s="168"/>
    </row>
    <row r="192" spans="1:27" ht="15.75" hidden="1" thickBot="1" x14ac:dyDescent="0.3">
      <c r="B192" s="54"/>
      <c r="C192" s="2"/>
      <c r="D192" s="801" t="s">
        <v>553</v>
      </c>
      <c r="E192" s="801"/>
      <c r="F192" s="373"/>
      <c r="G192" s="373"/>
      <c r="H192" s="373"/>
      <c r="I192" s="373"/>
      <c r="J192" s="527"/>
      <c r="K192" s="527"/>
      <c r="L192" s="437">
        <f t="shared" si="140"/>
        <v>0</v>
      </c>
      <c r="M192" s="73"/>
      <c r="N192" s="1"/>
      <c r="O192" s="1"/>
      <c r="P192" s="1"/>
      <c r="Q192" s="1"/>
      <c r="R192" s="79"/>
      <c r="S192" s="512">
        <f t="shared" si="107"/>
        <v>0</v>
      </c>
      <c r="T192" s="512"/>
      <c r="U192" s="1"/>
      <c r="V192" s="79"/>
      <c r="W192" s="79"/>
      <c r="X192" s="79"/>
      <c r="Y192" s="44"/>
      <c r="AA192" s="168"/>
    </row>
    <row r="193" spans="1:27" ht="25.5" hidden="1" customHeight="1" x14ac:dyDescent="0.25">
      <c r="B193" s="54"/>
      <c r="C193" s="2"/>
      <c r="D193" s="798" t="s">
        <v>557</v>
      </c>
      <c r="E193" s="798"/>
      <c r="F193" s="376"/>
      <c r="G193" s="376"/>
      <c r="H193" s="376"/>
      <c r="I193" s="376"/>
      <c r="J193" s="530"/>
      <c r="K193" s="530"/>
      <c r="L193" s="440">
        <f t="shared" si="140"/>
        <v>0</v>
      </c>
      <c r="M193" s="73"/>
      <c r="N193" s="1"/>
      <c r="O193" s="1"/>
      <c r="P193" s="1"/>
      <c r="Q193" s="1"/>
      <c r="R193" s="79"/>
      <c r="S193" s="512">
        <f t="shared" si="107"/>
        <v>0</v>
      </c>
      <c r="T193" s="512"/>
      <c r="U193" s="1"/>
      <c r="V193" s="79"/>
      <c r="W193" s="79"/>
      <c r="X193" s="79"/>
      <c r="Y193" s="44"/>
      <c r="AA193" s="168"/>
    </row>
    <row r="194" spans="1:27" ht="15.75" hidden="1" thickBot="1" x14ac:dyDescent="0.3">
      <c r="B194" s="54"/>
      <c r="C194" s="2"/>
      <c r="D194" s="801" t="s">
        <v>819</v>
      </c>
      <c r="E194" s="801"/>
      <c r="F194" s="373"/>
      <c r="G194" s="373"/>
      <c r="H194" s="373"/>
      <c r="I194" s="373"/>
      <c r="J194" s="527"/>
      <c r="K194" s="527"/>
      <c r="L194" s="437">
        <f t="shared" si="140"/>
        <v>0</v>
      </c>
      <c r="M194" s="73"/>
      <c r="N194" s="1"/>
      <c r="O194" s="1"/>
      <c r="P194" s="1"/>
      <c r="Q194" s="1"/>
      <c r="R194" s="79"/>
      <c r="S194" s="512">
        <f t="shared" si="107"/>
        <v>0</v>
      </c>
      <c r="T194" s="512"/>
      <c r="U194" s="1"/>
      <c r="V194" s="79"/>
      <c r="W194" s="79"/>
      <c r="X194" s="79"/>
      <c r="Y194" s="44"/>
      <c r="AA194" s="168"/>
    </row>
    <row r="195" spans="1:27" ht="25.5" hidden="1" customHeight="1" x14ac:dyDescent="0.25">
      <c r="B195" s="54"/>
      <c r="C195" s="2"/>
      <c r="D195" s="798" t="s">
        <v>562</v>
      </c>
      <c r="E195" s="798"/>
      <c r="F195" s="376"/>
      <c r="G195" s="376"/>
      <c r="H195" s="376"/>
      <c r="I195" s="376"/>
      <c r="J195" s="530"/>
      <c r="K195" s="530"/>
      <c r="L195" s="440">
        <f t="shared" si="140"/>
        <v>0</v>
      </c>
      <c r="M195" s="73"/>
      <c r="N195" s="1"/>
      <c r="O195" s="1"/>
      <c r="P195" s="1"/>
      <c r="Q195" s="1"/>
      <c r="R195" s="79"/>
      <c r="S195" s="512">
        <f t="shared" si="107"/>
        <v>0</v>
      </c>
      <c r="T195" s="512"/>
      <c r="U195" s="1"/>
      <c r="V195" s="79"/>
      <c r="W195" s="79"/>
      <c r="X195" s="79"/>
      <c r="Y195" s="44"/>
      <c r="AA195" s="168"/>
    </row>
    <row r="196" spans="1:27" ht="25.5" hidden="1" customHeight="1" x14ac:dyDescent="0.25">
      <c r="B196" s="54"/>
      <c r="C196" s="2"/>
      <c r="D196" s="798" t="s">
        <v>565</v>
      </c>
      <c r="E196" s="798"/>
      <c r="F196" s="376"/>
      <c r="G196" s="376"/>
      <c r="H196" s="376"/>
      <c r="I196" s="376"/>
      <c r="J196" s="530"/>
      <c r="K196" s="530"/>
      <c r="L196" s="440">
        <f t="shared" si="140"/>
        <v>0</v>
      </c>
      <c r="M196" s="73"/>
      <c r="N196" s="1"/>
      <c r="O196" s="1"/>
      <c r="P196" s="1"/>
      <c r="Q196" s="1"/>
      <c r="R196" s="79"/>
      <c r="S196" s="512">
        <f t="shared" si="107"/>
        <v>0</v>
      </c>
      <c r="T196" s="512"/>
      <c r="U196" s="1"/>
      <c r="V196" s="79"/>
      <c r="W196" s="79"/>
      <c r="X196" s="79"/>
      <c r="Y196" s="44"/>
      <c r="AA196" s="168"/>
    </row>
    <row r="197" spans="1:27" s="18" customFormat="1" ht="25.5" hidden="1" customHeight="1" x14ac:dyDescent="0.25">
      <c r="A197" s="125" t="s">
        <v>276</v>
      </c>
      <c r="B197" s="90" t="s">
        <v>687</v>
      </c>
      <c r="C197" s="841" t="s">
        <v>607</v>
      </c>
      <c r="D197" s="842"/>
      <c r="E197" s="842"/>
      <c r="F197" s="383">
        <f t="shared" ref="F197:L197" si="141">F198+F199</f>
        <v>0</v>
      </c>
      <c r="G197" s="383">
        <f t="shared" si="141"/>
        <v>0</v>
      </c>
      <c r="H197" s="383">
        <f t="shared" si="141"/>
        <v>0</v>
      </c>
      <c r="I197" s="383">
        <f t="shared" si="141"/>
        <v>0</v>
      </c>
      <c r="J197" s="537">
        <f t="shared" ref="J197" si="142">J198+J199</f>
        <v>0</v>
      </c>
      <c r="K197" s="537">
        <f t="shared" si="141"/>
        <v>0</v>
      </c>
      <c r="L197" s="447">
        <f t="shared" si="141"/>
        <v>0</v>
      </c>
      <c r="M197" s="92">
        <f t="shared" ref="M197:Y197" si="143">M198+M199</f>
        <v>0</v>
      </c>
      <c r="N197" s="93">
        <f t="shared" si="143"/>
        <v>0</v>
      </c>
      <c r="O197" s="93">
        <f t="shared" si="143"/>
        <v>0</v>
      </c>
      <c r="P197" s="93">
        <f t="shared" si="143"/>
        <v>0</v>
      </c>
      <c r="Q197" s="93">
        <f t="shared" si="143"/>
        <v>0</v>
      </c>
      <c r="R197" s="96">
        <f t="shared" ref="R197" si="144">R198+R199</f>
        <v>0</v>
      </c>
      <c r="S197" s="510">
        <f t="shared" si="107"/>
        <v>0</v>
      </c>
      <c r="T197" s="510">
        <f t="shared" si="143"/>
        <v>0</v>
      </c>
      <c r="U197" s="93">
        <f t="shared" si="143"/>
        <v>0</v>
      </c>
      <c r="V197" s="96">
        <f t="shared" si="143"/>
        <v>0</v>
      </c>
      <c r="W197" s="96">
        <f t="shared" si="143"/>
        <v>0</v>
      </c>
      <c r="X197" s="96">
        <f t="shared" si="143"/>
        <v>0</v>
      </c>
      <c r="Y197" s="97">
        <f t="shared" si="143"/>
        <v>0</v>
      </c>
      <c r="AA197" s="168"/>
    </row>
    <row r="198" spans="1:27" ht="25.5" hidden="1" customHeight="1" x14ac:dyDescent="0.25">
      <c r="B198" s="54"/>
      <c r="C198" s="2"/>
      <c r="D198" s="798" t="s">
        <v>568</v>
      </c>
      <c r="E198" s="798"/>
      <c r="F198" s="376"/>
      <c r="G198" s="376"/>
      <c r="H198" s="376"/>
      <c r="I198" s="376"/>
      <c r="J198" s="530"/>
      <c r="K198" s="530"/>
      <c r="L198" s="440">
        <f>SUM(M198:Y198)</f>
        <v>0</v>
      </c>
      <c r="M198" s="73"/>
      <c r="N198" s="1"/>
      <c r="O198" s="1"/>
      <c r="P198" s="1"/>
      <c r="Q198" s="1"/>
      <c r="R198" s="79"/>
      <c r="S198" s="512">
        <f t="shared" si="107"/>
        <v>0</v>
      </c>
      <c r="T198" s="512"/>
      <c r="U198" s="1"/>
      <c r="V198" s="79"/>
      <c r="W198" s="79"/>
      <c r="X198" s="79"/>
      <c r="Y198" s="44"/>
      <c r="AA198" s="168"/>
    </row>
    <row r="199" spans="1:27" ht="25.5" hidden="1" customHeight="1" x14ac:dyDescent="0.25">
      <c r="B199" s="54"/>
      <c r="C199" s="2"/>
      <c r="D199" s="798" t="s">
        <v>569</v>
      </c>
      <c r="E199" s="798"/>
      <c r="F199" s="376"/>
      <c r="G199" s="376"/>
      <c r="H199" s="376"/>
      <c r="I199" s="376"/>
      <c r="J199" s="530"/>
      <c r="K199" s="530"/>
      <c r="L199" s="440">
        <f>SUM(M199:Y199)</f>
        <v>0</v>
      </c>
      <c r="M199" s="73"/>
      <c r="N199" s="1"/>
      <c r="O199" s="1"/>
      <c r="P199" s="1"/>
      <c r="Q199" s="1"/>
      <c r="R199" s="79"/>
      <c r="S199" s="512">
        <f t="shared" si="107"/>
        <v>0</v>
      </c>
      <c r="T199" s="512"/>
      <c r="U199" s="1"/>
      <c r="V199" s="79"/>
      <c r="W199" s="79"/>
      <c r="X199" s="79"/>
      <c r="Y199" s="44"/>
      <c r="AA199" s="168"/>
    </row>
    <row r="200" spans="1:27" s="18" customFormat="1" ht="15" hidden="1" customHeight="1" x14ac:dyDescent="0.25">
      <c r="A200" s="125" t="s">
        <v>277</v>
      </c>
      <c r="B200" s="90" t="s">
        <v>688</v>
      </c>
      <c r="C200" s="841" t="s">
        <v>820</v>
      </c>
      <c r="D200" s="842"/>
      <c r="E200" s="842"/>
      <c r="F200" s="383">
        <f t="shared" ref="F200:L200" si="145">F201+F202+F203+F204+F205+F206+F207+F208+F209+F210+F211</f>
        <v>0</v>
      </c>
      <c r="G200" s="383">
        <f t="shared" si="145"/>
        <v>0</v>
      </c>
      <c r="H200" s="383">
        <f t="shared" si="145"/>
        <v>0</v>
      </c>
      <c r="I200" s="383">
        <f t="shared" si="145"/>
        <v>0</v>
      </c>
      <c r="J200" s="537">
        <f t="shared" ref="J200" si="146">J201+J202+J203+J204+J205+J206+J207+J208+J209+J210+J211</f>
        <v>0</v>
      </c>
      <c r="K200" s="537">
        <f t="shared" si="145"/>
        <v>0</v>
      </c>
      <c r="L200" s="447">
        <f t="shared" si="145"/>
        <v>0</v>
      </c>
      <c r="M200" s="92">
        <f t="shared" ref="M200:Y200" si="147">M201+M202+M203+M204+M205+M206+M207+M208+M209+M210+M211</f>
        <v>0</v>
      </c>
      <c r="N200" s="93">
        <f t="shared" si="147"/>
        <v>0</v>
      </c>
      <c r="O200" s="93">
        <f t="shared" si="147"/>
        <v>0</v>
      </c>
      <c r="P200" s="93">
        <f t="shared" si="147"/>
        <v>0</v>
      </c>
      <c r="Q200" s="93">
        <f t="shared" si="147"/>
        <v>0</v>
      </c>
      <c r="R200" s="96">
        <f t="shared" ref="R200" si="148">R201+R202+R203+R204+R205+R206+R207+R208+R209+R210+R211</f>
        <v>0</v>
      </c>
      <c r="S200" s="510">
        <f t="shared" ref="S200:S255" si="149">SUM(M200:R200)</f>
        <v>0</v>
      </c>
      <c r="T200" s="510">
        <f t="shared" si="147"/>
        <v>0</v>
      </c>
      <c r="U200" s="93">
        <f t="shared" si="147"/>
        <v>0</v>
      </c>
      <c r="V200" s="96">
        <f t="shared" si="147"/>
        <v>0</v>
      </c>
      <c r="W200" s="96">
        <f t="shared" si="147"/>
        <v>0</v>
      </c>
      <c r="X200" s="96">
        <f t="shared" si="147"/>
        <v>0</v>
      </c>
      <c r="Y200" s="97">
        <f t="shared" si="147"/>
        <v>0</v>
      </c>
      <c r="AA200" s="168"/>
    </row>
    <row r="201" spans="1:27" ht="15.75" hidden="1" thickBot="1" x14ac:dyDescent="0.3">
      <c r="B201" s="54"/>
      <c r="C201" s="2"/>
      <c r="D201" s="801" t="s">
        <v>372</v>
      </c>
      <c r="E201" s="801"/>
      <c r="F201" s="373"/>
      <c r="G201" s="373"/>
      <c r="H201" s="373"/>
      <c r="I201" s="373"/>
      <c r="J201" s="527"/>
      <c r="K201" s="527"/>
      <c r="L201" s="437">
        <f t="shared" ref="L201:L213" si="150">SUM(M201:Y201)</f>
        <v>0</v>
      </c>
      <c r="M201" s="73"/>
      <c r="N201" s="1"/>
      <c r="O201" s="1"/>
      <c r="P201" s="1"/>
      <c r="Q201" s="1"/>
      <c r="R201" s="79"/>
      <c r="S201" s="512">
        <f t="shared" si="149"/>
        <v>0</v>
      </c>
      <c r="T201" s="512"/>
      <c r="U201" s="1"/>
      <c r="V201" s="79"/>
      <c r="W201" s="79"/>
      <c r="X201" s="79"/>
      <c r="Y201" s="44"/>
      <c r="AA201" s="168"/>
    </row>
    <row r="202" spans="1:27" ht="15.75" hidden="1" thickBot="1" x14ac:dyDescent="0.3">
      <c r="B202" s="54"/>
      <c r="C202" s="2"/>
      <c r="D202" s="801" t="s">
        <v>821</v>
      </c>
      <c r="E202" s="801"/>
      <c r="F202" s="373"/>
      <c r="G202" s="373"/>
      <c r="H202" s="373"/>
      <c r="I202" s="373"/>
      <c r="J202" s="527"/>
      <c r="K202" s="527"/>
      <c r="L202" s="437">
        <f t="shared" si="150"/>
        <v>0</v>
      </c>
      <c r="M202" s="73"/>
      <c r="N202" s="1"/>
      <c r="O202" s="1"/>
      <c r="P202" s="1"/>
      <c r="Q202" s="1"/>
      <c r="R202" s="79"/>
      <c r="S202" s="512">
        <f t="shared" si="149"/>
        <v>0</v>
      </c>
      <c r="T202" s="512"/>
      <c r="U202" s="1"/>
      <c r="V202" s="79"/>
      <c r="W202" s="79"/>
      <c r="X202" s="79"/>
      <c r="Y202" s="44"/>
      <c r="AA202" s="168"/>
    </row>
    <row r="203" spans="1:27" ht="15.75" hidden="1" thickBot="1" x14ac:dyDescent="0.3">
      <c r="B203" s="54"/>
      <c r="C203" s="2"/>
      <c r="D203" s="801" t="s">
        <v>375</v>
      </c>
      <c r="E203" s="801"/>
      <c r="F203" s="373"/>
      <c r="G203" s="373"/>
      <c r="H203" s="373"/>
      <c r="I203" s="373"/>
      <c r="J203" s="527"/>
      <c r="K203" s="527"/>
      <c r="L203" s="437">
        <f t="shared" si="150"/>
        <v>0</v>
      </c>
      <c r="M203" s="73"/>
      <c r="N203" s="1"/>
      <c r="O203" s="1"/>
      <c r="P203" s="1"/>
      <c r="Q203" s="1"/>
      <c r="R203" s="79"/>
      <c r="S203" s="512">
        <f t="shared" si="149"/>
        <v>0</v>
      </c>
      <c r="T203" s="512"/>
      <c r="U203" s="1"/>
      <c r="V203" s="79"/>
      <c r="W203" s="79"/>
      <c r="X203" s="79"/>
      <c r="Y203" s="44"/>
      <c r="AA203" s="168"/>
    </row>
    <row r="204" spans="1:27" ht="15.75" hidden="1" thickBot="1" x14ac:dyDescent="0.3">
      <c r="B204" s="54"/>
      <c r="C204" s="2"/>
      <c r="D204" s="801" t="s">
        <v>373</v>
      </c>
      <c r="E204" s="801"/>
      <c r="F204" s="373"/>
      <c r="G204" s="373"/>
      <c r="H204" s="373"/>
      <c r="I204" s="373"/>
      <c r="J204" s="527"/>
      <c r="K204" s="527"/>
      <c r="L204" s="437">
        <f t="shared" si="150"/>
        <v>0</v>
      </c>
      <c r="M204" s="73"/>
      <c r="N204" s="1"/>
      <c r="O204" s="1"/>
      <c r="P204" s="1"/>
      <c r="Q204" s="1"/>
      <c r="R204" s="79"/>
      <c r="S204" s="512">
        <f t="shared" si="149"/>
        <v>0</v>
      </c>
      <c r="T204" s="512"/>
      <c r="U204" s="1"/>
      <c r="V204" s="79"/>
      <c r="W204" s="79"/>
      <c r="X204" s="79"/>
      <c r="Y204" s="44"/>
      <c r="AA204" s="168"/>
    </row>
    <row r="205" spans="1:27" ht="15.75" hidden="1" thickBot="1" x14ac:dyDescent="0.3">
      <c r="B205" s="54"/>
      <c r="C205" s="2"/>
      <c r="D205" s="801" t="s">
        <v>822</v>
      </c>
      <c r="E205" s="801"/>
      <c r="F205" s="373"/>
      <c r="G205" s="373"/>
      <c r="H205" s="373"/>
      <c r="I205" s="373"/>
      <c r="J205" s="527"/>
      <c r="K205" s="527"/>
      <c r="L205" s="437">
        <f t="shared" si="150"/>
        <v>0</v>
      </c>
      <c r="M205" s="73"/>
      <c r="N205" s="1"/>
      <c r="O205" s="1"/>
      <c r="P205" s="1"/>
      <c r="Q205" s="1"/>
      <c r="R205" s="79"/>
      <c r="S205" s="512">
        <f t="shared" si="149"/>
        <v>0</v>
      </c>
      <c r="T205" s="512"/>
      <c r="U205" s="1"/>
      <c r="V205" s="79"/>
      <c r="W205" s="79"/>
      <c r="X205" s="79"/>
      <c r="Y205" s="44"/>
      <c r="AA205" s="168"/>
    </row>
    <row r="206" spans="1:27" ht="25.5" hidden="1" customHeight="1" x14ac:dyDescent="0.25">
      <c r="B206" s="54"/>
      <c r="C206" s="2"/>
      <c r="D206" s="798" t="s">
        <v>537</v>
      </c>
      <c r="E206" s="798"/>
      <c r="F206" s="376"/>
      <c r="G206" s="376"/>
      <c r="H206" s="376"/>
      <c r="I206" s="376"/>
      <c r="J206" s="530"/>
      <c r="K206" s="530"/>
      <c r="L206" s="440">
        <f t="shared" si="150"/>
        <v>0</v>
      </c>
      <c r="M206" s="73"/>
      <c r="N206" s="1"/>
      <c r="O206" s="1"/>
      <c r="P206" s="1"/>
      <c r="Q206" s="1"/>
      <c r="R206" s="79"/>
      <c r="S206" s="512">
        <f t="shared" si="149"/>
        <v>0</v>
      </c>
      <c r="T206" s="512"/>
      <c r="U206" s="1"/>
      <c r="V206" s="79"/>
      <c r="W206" s="79"/>
      <c r="X206" s="79"/>
      <c r="Y206" s="44"/>
      <c r="AA206" s="168"/>
    </row>
    <row r="207" spans="1:27" ht="25.5" hidden="1" customHeight="1" x14ac:dyDescent="0.25">
      <c r="B207" s="54"/>
      <c r="C207" s="2"/>
      <c r="D207" s="798" t="s">
        <v>540</v>
      </c>
      <c r="E207" s="798"/>
      <c r="F207" s="376"/>
      <c r="G207" s="376"/>
      <c r="H207" s="376"/>
      <c r="I207" s="376"/>
      <c r="J207" s="530"/>
      <c r="K207" s="530"/>
      <c r="L207" s="440">
        <f t="shared" si="150"/>
        <v>0</v>
      </c>
      <c r="M207" s="73"/>
      <c r="N207" s="1"/>
      <c r="O207" s="1"/>
      <c r="P207" s="1"/>
      <c r="Q207" s="1"/>
      <c r="R207" s="79"/>
      <c r="S207" s="512">
        <f t="shared" si="149"/>
        <v>0</v>
      </c>
      <c r="T207" s="512"/>
      <c r="U207" s="1"/>
      <c r="V207" s="79"/>
      <c r="W207" s="79"/>
      <c r="X207" s="79"/>
      <c r="Y207" s="44"/>
      <c r="AA207" s="168"/>
    </row>
    <row r="208" spans="1:27" ht="15.75" hidden="1" thickBot="1" x14ac:dyDescent="0.3">
      <c r="B208" s="54"/>
      <c r="C208" s="2"/>
      <c r="D208" s="801" t="s">
        <v>823</v>
      </c>
      <c r="E208" s="801"/>
      <c r="F208" s="373"/>
      <c r="G208" s="373"/>
      <c r="H208" s="373"/>
      <c r="I208" s="373"/>
      <c r="J208" s="527"/>
      <c r="K208" s="527"/>
      <c r="L208" s="437">
        <f t="shared" si="150"/>
        <v>0</v>
      </c>
      <c r="M208" s="73"/>
      <c r="N208" s="1"/>
      <c r="O208" s="1"/>
      <c r="P208" s="1"/>
      <c r="Q208" s="1"/>
      <c r="R208" s="79"/>
      <c r="S208" s="512">
        <f t="shared" si="149"/>
        <v>0</v>
      </c>
      <c r="T208" s="512"/>
      <c r="U208" s="1"/>
      <c r="V208" s="79"/>
      <c r="W208" s="79"/>
      <c r="X208" s="79"/>
      <c r="Y208" s="44"/>
      <c r="AA208" s="168"/>
    </row>
    <row r="209" spans="1:27" ht="15.75" hidden="1" thickBot="1" x14ac:dyDescent="0.3">
      <c r="B209" s="54"/>
      <c r="C209" s="2"/>
      <c r="D209" s="801" t="s">
        <v>374</v>
      </c>
      <c r="E209" s="801"/>
      <c r="F209" s="373"/>
      <c r="G209" s="373"/>
      <c r="H209" s="373"/>
      <c r="I209" s="373"/>
      <c r="J209" s="527"/>
      <c r="K209" s="527"/>
      <c r="L209" s="437">
        <f t="shared" si="150"/>
        <v>0</v>
      </c>
      <c r="M209" s="73"/>
      <c r="N209" s="1"/>
      <c r="O209" s="1"/>
      <c r="P209" s="1"/>
      <c r="Q209" s="1"/>
      <c r="R209" s="79"/>
      <c r="S209" s="512">
        <f t="shared" si="149"/>
        <v>0</v>
      </c>
      <c r="T209" s="512"/>
      <c r="U209" s="1"/>
      <c r="V209" s="79"/>
      <c r="W209" s="79"/>
      <c r="X209" s="79"/>
      <c r="Y209" s="44"/>
      <c r="AA209" s="168"/>
    </row>
    <row r="210" spans="1:27" ht="15.75" hidden="1" thickBot="1" x14ac:dyDescent="0.3">
      <c r="B210" s="54"/>
      <c r="C210" s="2"/>
      <c r="D210" s="801" t="s">
        <v>824</v>
      </c>
      <c r="E210" s="801"/>
      <c r="F210" s="373"/>
      <c r="G210" s="373"/>
      <c r="H210" s="373"/>
      <c r="I210" s="373"/>
      <c r="J210" s="527"/>
      <c r="K210" s="527"/>
      <c r="L210" s="437">
        <f t="shared" si="150"/>
        <v>0</v>
      </c>
      <c r="M210" s="73"/>
      <c r="N210" s="1"/>
      <c r="O210" s="1"/>
      <c r="P210" s="1"/>
      <c r="Q210" s="1"/>
      <c r="R210" s="79"/>
      <c r="S210" s="512">
        <f t="shared" si="149"/>
        <v>0</v>
      </c>
      <c r="T210" s="512"/>
      <c r="U210" s="1"/>
      <c r="V210" s="79"/>
      <c r="W210" s="79"/>
      <c r="X210" s="79"/>
      <c r="Y210" s="44"/>
      <c r="AA210" s="168"/>
    </row>
    <row r="211" spans="1:27" ht="15.75" hidden="1" thickBot="1" x14ac:dyDescent="0.3">
      <c r="B211" s="54"/>
      <c r="C211" s="2"/>
      <c r="D211" s="801" t="s">
        <v>566</v>
      </c>
      <c r="E211" s="801"/>
      <c r="F211" s="373"/>
      <c r="G211" s="373"/>
      <c r="H211" s="373"/>
      <c r="I211" s="373"/>
      <c r="J211" s="527"/>
      <c r="K211" s="527"/>
      <c r="L211" s="437">
        <f t="shared" si="150"/>
        <v>0</v>
      </c>
      <c r="M211" s="73"/>
      <c r="N211" s="1"/>
      <c r="O211" s="1"/>
      <c r="P211" s="1"/>
      <c r="Q211" s="1"/>
      <c r="R211" s="79"/>
      <c r="S211" s="512">
        <f t="shared" si="149"/>
        <v>0</v>
      </c>
      <c r="T211" s="512"/>
      <c r="U211" s="1"/>
      <c r="V211" s="79"/>
      <c r="W211" s="79"/>
      <c r="X211" s="79"/>
      <c r="Y211" s="44"/>
      <c r="AA211" s="168"/>
    </row>
    <row r="212" spans="1:27" s="18" customFormat="1" ht="15.75" hidden="1" thickBot="1" x14ac:dyDescent="0.3">
      <c r="A212" s="125" t="s">
        <v>278</v>
      </c>
      <c r="B212" s="90" t="s">
        <v>689</v>
      </c>
      <c r="C212" s="803" t="s">
        <v>279</v>
      </c>
      <c r="D212" s="804"/>
      <c r="E212" s="804"/>
      <c r="F212" s="366"/>
      <c r="G212" s="366"/>
      <c r="H212" s="366"/>
      <c r="I212" s="366"/>
      <c r="J212" s="520"/>
      <c r="K212" s="520"/>
      <c r="L212" s="428">
        <f t="shared" si="150"/>
        <v>0</v>
      </c>
      <c r="M212" s="92"/>
      <c r="N212" s="93"/>
      <c r="O212" s="93"/>
      <c r="P212" s="93"/>
      <c r="Q212" s="93"/>
      <c r="R212" s="96"/>
      <c r="S212" s="510">
        <f t="shared" si="149"/>
        <v>0</v>
      </c>
      <c r="T212" s="510"/>
      <c r="U212" s="93"/>
      <c r="V212" s="96"/>
      <c r="W212" s="96"/>
      <c r="X212" s="96"/>
      <c r="Y212" s="97"/>
      <c r="AA212" s="168"/>
    </row>
    <row r="213" spans="1:27" s="18" customFormat="1" ht="15.75" hidden="1" thickBot="1" x14ac:dyDescent="0.3">
      <c r="A213" s="125" t="s">
        <v>280</v>
      </c>
      <c r="B213" s="90" t="s">
        <v>690</v>
      </c>
      <c r="C213" s="803" t="s">
        <v>281</v>
      </c>
      <c r="D213" s="804"/>
      <c r="E213" s="804"/>
      <c r="F213" s="366"/>
      <c r="G213" s="366"/>
      <c r="H213" s="366"/>
      <c r="I213" s="366"/>
      <c r="J213" s="520"/>
      <c r="K213" s="520"/>
      <c r="L213" s="428">
        <f t="shared" si="150"/>
        <v>0</v>
      </c>
      <c r="M213" s="92"/>
      <c r="N213" s="93"/>
      <c r="O213" s="93"/>
      <c r="P213" s="93"/>
      <c r="Q213" s="93"/>
      <c r="R213" s="96"/>
      <c r="S213" s="510">
        <f t="shared" si="149"/>
        <v>0</v>
      </c>
      <c r="T213" s="510"/>
      <c r="U213" s="93"/>
      <c r="V213" s="96"/>
      <c r="W213" s="96"/>
      <c r="X213" s="96"/>
      <c r="Y213" s="97"/>
      <c r="AA213" s="168"/>
    </row>
    <row r="214" spans="1:27" s="18" customFormat="1" ht="15.75" hidden="1" thickBot="1" x14ac:dyDescent="0.3">
      <c r="A214" s="125" t="s">
        <v>282</v>
      </c>
      <c r="B214" s="90" t="s">
        <v>691</v>
      </c>
      <c r="C214" s="803" t="s">
        <v>283</v>
      </c>
      <c r="D214" s="804"/>
      <c r="E214" s="804"/>
      <c r="F214" s="366">
        <f t="shared" ref="F214:L214" si="151">F215+F216+F217+F218+F219+F220+F221+F222+F223+F224</f>
        <v>0</v>
      </c>
      <c r="G214" s="366">
        <f t="shared" si="151"/>
        <v>0</v>
      </c>
      <c r="H214" s="366">
        <f t="shared" si="151"/>
        <v>0</v>
      </c>
      <c r="I214" s="366">
        <f t="shared" si="151"/>
        <v>0</v>
      </c>
      <c r="J214" s="520">
        <f t="shared" ref="J214" si="152">J215+J216+J217+J218+J219+J220+J221+J222+J223+J224</f>
        <v>0</v>
      </c>
      <c r="K214" s="520">
        <f t="shared" si="151"/>
        <v>0</v>
      </c>
      <c r="L214" s="428">
        <f t="shared" si="151"/>
        <v>0</v>
      </c>
      <c r="M214" s="92">
        <f t="shared" ref="M214:Y214" si="153">M215+M216+M217+M218+M219+M220+M221+M222+M223+M224</f>
        <v>0</v>
      </c>
      <c r="N214" s="93">
        <f t="shared" si="153"/>
        <v>0</v>
      </c>
      <c r="O214" s="93">
        <f t="shared" si="153"/>
        <v>0</v>
      </c>
      <c r="P214" s="93">
        <f t="shared" si="153"/>
        <v>0</v>
      </c>
      <c r="Q214" s="93">
        <f t="shared" si="153"/>
        <v>0</v>
      </c>
      <c r="R214" s="96">
        <f t="shared" ref="R214" si="154">R215+R216+R217+R218+R219+R220+R221+R222+R223+R224</f>
        <v>0</v>
      </c>
      <c r="S214" s="510">
        <f t="shared" si="149"/>
        <v>0</v>
      </c>
      <c r="T214" s="510">
        <f t="shared" si="153"/>
        <v>0</v>
      </c>
      <c r="U214" s="93">
        <f t="shared" si="153"/>
        <v>0</v>
      </c>
      <c r="V214" s="96">
        <f t="shared" si="153"/>
        <v>0</v>
      </c>
      <c r="W214" s="96">
        <f t="shared" si="153"/>
        <v>0</v>
      </c>
      <c r="X214" s="96">
        <f t="shared" si="153"/>
        <v>0</v>
      </c>
      <c r="Y214" s="97">
        <f t="shared" si="153"/>
        <v>0</v>
      </c>
      <c r="AA214" s="168"/>
    </row>
    <row r="215" spans="1:27" ht="15.75" hidden="1" thickBot="1" x14ac:dyDescent="0.3">
      <c r="B215" s="54"/>
      <c r="C215" s="2"/>
      <c r="D215" s="801" t="s">
        <v>376</v>
      </c>
      <c r="E215" s="801"/>
      <c r="F215" s="373"/>
      <c r="G215" s="373"/>
      <c r="H215" s="373"/>
      <c r="I215" s="373"/>
      <c r="J215" s="527"/>
      <c r="K215" s="527"/>
      <c r="L215" s="437">
        <f t="shared" ref="L215:L224" si="155">SUM(M215:Y215)</f>
        <v>0</v>
      </c>
      <c r="M215" s="73"/>
      <c r="N215" s="1"/>
      <c r="O215" s="1"/>
      <c r="P215" s="1"/>
      <c r="Q215" s="1"/>
      <c r="R215" s="79"/>
      <c r="S215" s="512">
        <f t="shared" si="149"/>
        <v>0</v>
      </c>
      <c r="T215" s="512"/>
      <c r="U215" s="1"/>
      <c r="V215" s="79"/>
      <c r="W215" s="79"/>
      <c r="X215" s="79"/>
      <c r="Y215" s="44"/>
      <c r="AA215" s="168"/>
    </row>
    <row r="216" spans="1:27" ht="15.75" hidden="1" thickBot="1" x14ac:dyDescent="0.3">
      <c r="B216" s="54"/>
      <c r="C216" s="2"/>
      <c r="D216" s="801" t="s">
        <v>377</v>
      </c>
      <c r="E216" s="801"/>
      <c r="F216" s="373"/>
      <c r="G216" s="373"/>
      <c r="H216" s="373"/>
      <c r="I216" s="373"/>
      <c r="J216" s="527"/>
      <c r="K216" s="527"/>
      <c r="L216" s="437">
        <f t="shared" si="155"/>
        <v>0</v>
      </c>
      <c r="M216" s="73"/>
      <c r="N216" s="1"/>
      <c r="O216" s="1"/>
      <c r="P216" s="1"/>
      <c r="Q216" s="1"/>
      <c r="R216" s="79"/>
      <c r="S216" s="512">
        <f t="shared" si="149"/>
        <v>0</v>
      </c>
      <c r="T216" s="512"/>
      <c r="U216" s="1"/>
      <c r="V216" s="79"/>
      <c r="W216" s="79"/>
      <c r="X216" s="79"/>
      <c r="Y216" s="44"/>
      <c r="AA216" s="168"/>
    </row>
    <row r="217" spans="1:27" ht="15.75" hidden="1" thickBot="1" x14ac:dyDescent="0.3">
      <c r="B217" s="54"/>
      <c r="C217" s="2"/>
      <c r="D217" s="801" t="s">
        <v>378</v>
      </c>
      <c r="E217" s="801"/>
      <c r="F217" s="373"/>
      <c r="G217" s="373"/>
      <c r="H217" s="373"/>
      <c r="I217" s="373"/>
      <c r="J217" s="527"/>
      <c r="K217" s="527"/>
      <c r="L217" s="437">
        <f t="shared" si="155"/>
        <v>0</v>
      </c>
      <c r="M217" s="73"/>
      <c r="N217" s="1"/>
      <c r="O217" s="1"/>
      <c r="P217" s="1"/>
      <c r="Q217" s="1"/>
      <c r="R217" s="79"/>
      <c r="S217" s="512">
        <f t="shared" si="149"/>
        <v>0</v>
      </c>
      <c r="T217" s="512"/>
      <c r="U217" s="1"/>
      <c r="V217" s="79"/>
      <c r="W217" s="79"/>
      <c r="X217" s="79"/>
      <c r="Y217" s="44"/>
      <c r="AA217" s="168"/>
    </row>
    <row r="218" spans="1:27" ht="15.75" hidden="1" thickBot="1" x14ac:dyDescent="0.3">
      <c r="B218" s="54"/>
      <c r="C218" s="2"/>
      <c r="D218" s="801" t="s">
        <v>379</v>
      </c>
      <c r="E218" s="801"/>
      <c r="F218" s="373"/>
      <c r="G218" s="373"/>
      <c r="H218" s="373"/>
      <c r="I218" s="373"/>
      <c r="J218" s="527"/>
      <c r="K218" s="527"/>
      <c r="L218" s="437">
        <f t="shared" si="155"/>
        <v>0</v>
      </c>
      <c r="M218" s="73"/>
      <c r="N218" s="1"/>
      <c r="O218" s="1"/>
      <c r="P218" s="1"/>
      <c r="Q218" s="1"/>
      <c r="R218" s="79"/>
      <c r="S218" s="512">
        <f t="shared" si="149"/>
        <v>0</v>
      </c>
      <c r="T218" s="512"/>
      <c r="U218" s="1"/>
      <c r="V218" s="79"/>
      <c r="W218" s="79"/>
      <c r="X218" s="79"/>
      <c r="Y218" s="44"/>
      <c r="AA218" s="168"/>
    </row>
    <row r="219" spans="1:27" ht="15.75" hidden="1" thickBot="1" x14ac:dyDescent="0.3">
      <c r="B219" s="54"/>
      <c r="C219" s="2"/>
      <c r="D219" s="801" t="s">
        <v>380</v>
      </c>
      <c r="E219" s="801"/>
      <c r="F219" s="373"/>
      <c r="G219" s="373"/>
      <c r="H219" s="373"/>
      <c r="I219" s="373"/>
      <c r="J219" s="527"/>
      <c r="K219" s="527"/>
      <c r="L219" s="437">
        <f t="shared" si="155"/>
        <v>0</v>
      </c>
      <c r="M219" s="73"/>
      <c r="N219" s="1"/>
      <c r="O219" s="1"/>
      <c r="P219" s="1"/>
      <c r="Q219" s="1"/>
      <c r="R219" s="79"/>
      <c r="S219" s="512">
        <f t="shared" si="149"/>
        <v>0</v>
      </c>
      <c r="T219" s="512"/>
      <c r="U219" s="1"/>
      <c r="V219" s="79"/>
      <c r="W219" s="79"/>
      <c r="X219" s="79"/>
      <c r="Y219" s="44"/>
      <c r="AA219" s="168"/>
    </row>
    <row r="220" spans="1:27" ht="25.5" hidden="1" customHeight="1" x14ac:dyDescent="0.25">
      <c r="B220" s="54"/>
      <c r="C220" s="2"/>
      <c r="D220" s="798" t="s">
        <v>538</v>
      </c>
      <c r="E220" s="798"/>
      <c r="F220" s="376"/>
      <c r="G220" s="376"/>
      <c r="H220" s="376"/>
      <c r="I220" s="376"/>
      <c r="J220" s="530"/>
      <c r="K220" s="530"/>
      <c r="L220" s="440">
        <f t="shared" si="155"/>
        <v>0</v>
      </c>
      <c r="M220" s="73"/>
      <c r="N220" s="1"/>
      <c r="O220" s="1"/>
      <c r="P220" s="1"/>
      <c r="Q220" s="1"/>
      <c r="R220" s="79"/>
      <c r="S220" s="512">
        <f t="shared" si="149"/>
        <v>0</v>
      </c>
      <c r="T220" s="512"/>
      <c r="U220" s="1"/>
      <c r="V220" s="79"/>
      <c r="W220" s="79"/>
      <c r="X220" s="79"/>
      <c r="Y220" s="44"/>
      <c r="AA220" s="168"/>
    </row>
    <row r="221" spans="1:27" ht="25.5" hidden="1" customHeight="1" x14ac:dyDescent="0.25">
      <c r="B221" s="54"/>
      <c r="C221" s="2"/>
      <c r="D221" s="798" t="s">
        <v>541</v>
      </c>
      <c r="E221" s="798"/>
      <c r="F221" s="376"/>
      <c r="G221" s="376"/>
      <c r="H221" s="376"/>
      <c r="I221" s="376"/>
      <c r="J221" s="530"/>
      <c r="K221" s="530"/>
      <c r="L221" s="440">
        <f t="shared" si="155"/>
        <v>0</v>
      </c>
      <c r="M221" s="73"/>
      <c r="N221" s="1"/>
      <c r="O221" s="1"/>
      <c r="P221" s="1"/>
      <c r="Q221" s="1"/>
      <c r="R221" s="79"/>
      <c r="S221" s="512">
        <f t="shared" si="149"/>
        <v>0</v>
      </c>
      <c r="T221" s="512"/>
      <c r="U221" s="1"/>
      <c r="V221" s="79"/>
      <c r="W221" s="79"/>
      <c r="X221" s="79"/>
      <c r="Y221" s="44"/>
      <c r="AA221" s="168"/>
    </row>
    <row r="222" spans="1:27" ht="15.75" hidden="1" thickBot="1" x14ac:dyDescent="0.3">
      <c r="B222" s="54"/>
      <c r="C222" s="2"/>
      <c r="D222" s="801" t="s">
        <v>381</v>
      </c>
      <c r="E222" s="801"/>
      <c r="F222" s="373"/>
      <c r="G222" s="373"/>
      <c r="H222" s="373"/>
      <c r="I222" s="373"/>
      <c r="J222" s="527"/>
      <c r="K222" s="527"/>
      <c r="L222" s="437">
        <f t="shared" si="155"/>
        <v>0</v>
      </c>
      <c r="M222" s="73"/>
      <c r="N222" s="1"/>
      <c r="O222" s="1"/>
      <c r="P222" s="1"/>
      <c r="Q222" s="1"/>
      <c r="R222" s="79"/>
      <c r="S222" s="512">
        <f t="shared" si="149"/>
        <v>0</v>
      </c>
      <c r="T222" s="512"/>
      <c r="U222" s="1"/>
      <c r="V222" s="79"/>
      <c r="W222" s="79"/>
      <c r="X222" s="79"/>
      <c r="Y222" s="44"/>
      <c r="AA222" s="168"/>
    </row>
    <row r="223" spans="1:27" ht="15.75" hidden="1" thickBot="1" x14ac:dyDescent="0.3">
      <c r="B223" s="54"/>
      <c r="C223" s="2"/>
      <c r="D223" s="801" t="s">
        <v>382</v>
      </c>
      <c r="E223" s="801"/>
      <c r="F223" s="373"/>
      <c r="G223" s="373"/>
      <c r="H223" s="373"/>
      <c r="I223" s="373"/>
      <c r="J223" s="527"/>
      <c r="K223" s="527"/>
      <c r="L223" s="437">
        <f t="shared" si="155"/>
        <v>0</v>
      </c>
      <c r="M223" s="73"/>
      <c r="N223" s="1"/>
      <c r="O223" s="1"/>
      <c r="P223" s="1"/>
      <c r="Q223" s="1"/>
      <c r="R223" s="79"/>
      <c r="S223" s="512">
        <f t="shared" si="149"/>
        <v>0</v>
      </c>
      <c r="T223" s="512"/>
      <c r="U223" s="1"/>
      <c r="V223" s="79"/>
      <c r="W223" s="79"/>
      <c r="X223" s="79"/>
      <c r="Y223" s="44"/>
      <c r="AA223" s="168"/>
    </row>
    <row r="224" spans="1:27" ht="15.75" hidden="1" thickBot="1" x14ac:dyDescent="0.3">
      <c r="B224" s="56"/>
      <c r="C224" s="20"/>
      <c r="D224" s="806" t="s">
        <v>567</v>
      </c>
      <c r="E224" s="806"/>
      <c r="F224" s="384"/>
      <c r="G224" s="384"/>
      <c r="H224" s="384"/>
      <c r="I224" s="384"/>
      <c r="J224" s="538"/>
      <c r="K224" s="538"/>
      <c r="L224" s="448">
        <f t="shared" si="155"/>
        <v>0</v>
      </c>
      <c r="M224" s="73"/>
      <c r="N224" s="1"/>
      <c r="O224" s="1"/>
      <c r="P224" s="1"/>
      <c r="Q224" s="1"/>
      <c r="R224" s="79"/>
      <c r="S224" s="512">
        <f t="shared" si="149"/>
        <v>0</v>
      </c>
      <c r="T224" s="512"/>
      <c r="U224" s="1"/>
      <c r="V224" s="79"/>
      <c r="W224" s="79"/>
      <c r="X224" s="79"/>
      <c r="Y224" s="44"/>
      <c r="AA224" s="168"/>
    </row>
    <row r="225" spans="1:27" ht="15.75" thickBot="1" x14ac:dyDescent="0.3">
      <c r="B225" s="98" t="s">
        <v>284</v>
      </c>
      <c r="C225" s="807" t="s">
        <v>285</v>
      </c>
      <c r="D225" s="808"/>
      <c r="E225" s="808"/>
      <c r="F225" s="369">
        <f t="shared" ref="F225:L225" si="156">F226+F247+F253+F254</f>
        <v>0</v>
      </c>
      <c r="G225" s="369">
        <f t="shared" si="156"/>
        <v>0</v>
      </c>
      <c r="H225" s="369">
        <f t="shared" si="156"/>
        <v>0</v>
      </c>
      <c r="I225" s="369">
        <f t="shared" si="156"/>
        <v>0</v>
      </c>
      <c r="J225" s="523">
        <f t="shared" ref="J225" si="157">J226+J247+J253+J254</f>
        <v>0</v>
      </c>
      <c r="K225" s="523">
        <f t="shared" si="156"/>
        <v>0</v>
      </c>
      <c r="L225" s="431">
        <f t="shared" si="156"/>
        <v>0</v>
      </c>
      <c r="M225" s="84">
        <f t="shared" ref="M225:Y225" si="158">M226+M247+M253+M254</f>
        <v>0</v>
      </c>
      <c r="N225" s="85">
        <f t="shared" si="158"/>
        <v>0</v>
      </c>
      <c r="O225" s="85">
        <f t="shared" si="158"/>
        <v>0</v>
      </c>
      <c r="P225" s="85">
        <f t="shared" si="158"/>
        <v>0</v>
      </c>
      <c r="Q225" s="85">
        <f t="shared" si="158"/>
        <v>0</v>
      </c>
      <c r="R225" s="88">
        <f t="shared" ref="R225" si="159">R226+R247+R253+R254</f>
        <v>0</v>
      </c>
      <c r="S225" s="507">
        <f t="shared" si="149"/>
        <v>0</v>
      </c>
      <c r="T225" s="507">
        <f t="shared" si="158"/>
        <v>0</v>
      </c>
      <c r="U225" s="85">
        <f t="shared" si="158"/>
        <v>0</v>
      </c>
      <c r="V225" s="88">
        <f t="shared" si="158"/>
        <v>0</v>
      </c>
      <c r="W225" s="88">
        <f t="shared" si="158"/>
        <v>0</v>
      </c>
      <c r="X225" s="88">
        <f t="shared" si="158"/>
        <v>0</v>
      </c>
      <c r="Y225" s="89">
        <f t="shared" si="158"/>
        <v>0</v>
      </c>
      <c r="AA225" s="168"/>
    </row>
    <row r="226" spans="1:27" ht="15.75" hidden="1" thickBot="1" x14ac:dyDescent="0.3">
      <c r="B226" s="114" t="s">
        <v>692</v>
      </c>
      <c r="C226" s="834" t="s">
        <v>286</v>
      </c>
      <c r="D226" s="835"/>
      <c r="E226" s="835"/>
      <c r="F226" s="364">
        <f t="shared" ref="F226:L226" si="160">F227+F231+F238+F239+F240+F241+F242+F243+F244</f>
        <v>0</v>
      </c>
      <c r="G226" s="364">
        <f t="shared" si="160"/>
        <v>0</v>
      </c>
      <c r="H226" s="364">
        <f t="shared" si="160"/>
        <v>0</v>
      </c>
      <c r="I226" s="364">
        <f t="shared" si="160"/>
        <v>0</v>
      </c>
      <c r="J226" s="518">
        <f t="shared" ref="J226" si="161">J227+J231+J238+J239+J240+J241+J242+J243+J244</f>
        <v>0</v>
      </c>
      <c r="K226" s="518">
        <f t="shared" si="160"/>
        <v>0</v>
      </c>
      <c r="L226" s="426">
        <f t="shared" si="160"/>
        <v>0</v>
      </c>
      <c r="M226" s="116">
        <f t="shared" ref="M226:Y226" si="162">M227+M231+M238+M239+M240+M241+M242+M243+M244</f>
        <v>0</v>
      </c>
      <c r="N226" s="117">
        <f t="shared" si="162"/>
        <v>0</v>
      </c>
      <c r="O226" s="117">
        <f t="shared" si="162"/>
        <v>0</v>
      </c>
      <c r="P226" s="117">
        <f t="shared" si="162"/>
        <v>0</v>
      </c>
      <c r="Q226" s="117">
        <f t="shared" si="162"/>
        <v>0</v>
      </c>
      <c r="R226" s="120">
        <f t="shared" ref="R226" si="163">R227+R231+R238+R239+R240+R241+R242+R243+R244</f>
        <v>0</v>
      </c>
      <c r="S226" s="508">
        <f t="shared" si="149"/>
        <v>0</v>
      </c>
      <c r="T226" s="508">
        <f t="shared" si="162"/>
        <v>0</v>
      </c>
      <c r="U226" s="117">
        <f t="shared" si="162"/>
        <v>0</v>
      </c>
      <c r="V226" s="120">
        <f t="shared" si="162"/>
        <v>0</v>
      </c>
      <c r="W226" s="120">
        <f t="shared" si="162"/>
        <v>0</v>
      </c>
      <c r="X226" s="120">
        <f t="shared" si="162"/>
        <v>0</v>
      </c>
      <c r="Y226" s="121">
        <f t="shared" si="162"/>
        <v>0</v>
      </c>
      <c r="AA226" s="168"/>
    </row>
    <row r="227" spans="1:27" s="18" customFormat="1" ht="15.75" hidden="1" thickBot="1" x14ac:dyDescent="0.3">
      <c r="A227" s="125"/>
      <c r="B227" s="52" t="s">
        <v>693</v>
      </c>
      <c r="C227" s="832" t="s">
        <v>287</v>
      </c>
      <c r="D227" s="833"/>
      <c r="E227" s="833"/>
      <c r="F227" s="367">
        <f t="shared" ref="F227:L227" si="164">F228+F229+F230</f>
        <v>0</v>
      </c>
      <c r="G227" s="367">
        <f t="shared" si="164"/>
        <v>0</v>
      </c>
      <c r="H227" s="367">
        <f t="shared" si="164"/>
        <v>0</v>
      </c>
      <c r="I227" s="367">
        <f t="shared" si="164"/>
        <v>0</v>
      </c>
      <c r="J227" s="521">
        <f t="shared" ref="J227" si="165">J228+J229+J230</f>
        <v>0</v>
      </c>
      <c r="K227" s="521">
        <f t="shared" si="164"/>
        <v>0</v>
      </c>
      <c r="L227" s="429">
        <f t="shared" si="164"/>
        <v>0</v>
      </c>
      <c r="M227" s="75">
        <f t="shared" ref="M227:Y227" si="166">M228+M229+M230</f>
        <v>0</v>
      </c>
      <c r="N227" s="13">
        <f t="shared" si="166"/>
        <v>0</v>
      </c>
      <c r="O227" s="13">
        <f t="shared" si="166"/>
        <v>0</v>
      </c>
      <c r="P227" s="13">
        <f t="shared" si="166"/>
        <v>0</v>
      </c>
      <c r="Q227" s="13">
        <f t="shared" si="166"/>
        <v>0</v>
      </c>
      <c r="R227" s="80">
        <f t="shared" ref="R227" si="167">R228+R229+R230</f>
        <v>0</v>
      </c>
      <c r="S227" s="511">
        <f t="shared" si="149"/>
        <v>0</v>
      </c>
      <c r="T227" s="511">
        <f t="shared" si="166"/>
        <v>0</v>
      </c>
      <c r="U227" s="13">
        <f t="shared" si="166"/>
        <v>0</v>
      </c>
      <c r="V227" s="80">
        <f t="shared" si="166"/>
        <v>0</v>
      </c>
      <c r="W227" s="80">
        <f t="shared" si="166"/>
        <v>0</v>
      </c>
      <c r="X227" s="80">
        <f t="shared" si="166"/>
        <v>0</v>
      </c>
      <c r="Y227" s="45">
        <f t="shared" si="166"/>
        <v>0</v>
      </c>
      <c r="AA227" s="168"/>
    </row>
    <row r="228" spans="1:27" s="189" customFormat="1" ht="15.75" hidden="1" thickBot="1" x14ac:dyDescent="0.3">
      <c r="A228" s="125" t="s">
        <v>288</v>
      </c>
      <c r="B228" s="169" t="s">
        <v>694</v>
      </c>
      <c r="C228" s="213"/>
      <c r="D228" s="836" t="s">
        <v>706</v>
      </c>
      <c r="E228" s="836"/>
      <c r="F228" s="385"/>
      <c r="G228" s="385"/>
      <c r="H228" s="385"/>
      <c r="I228" s="385"/>
      <c r="J228" s="539"/>
      <c r="K228" s="539"/>
      <c r="L228" s="435">
        <f>SUM(M228:Y228)</f>
        <v>0</v>
      </c>
      <c r="M228" s="179"/>
      <c r="N228" s="173"/>
      <c r="O228" s="173"/>
      <c r="P228" s="173"/>
      <c r="Q228" s="173"/>
      <c r="R228" s="174"/>
      <c r="S228" s="509">
        <f t="shared" si="149"/>
        <v>0</v>
      </c>
      <c r="T228" s="509"/>
      <c r="U228" s="173"/>
      <c r="V228" s="174"/>
      <c r="W228" s="174"/>
      <c r="X228" s="174"/>
      <c r="Y228" s="175"/>
      <c r="AA228" s="168"/>
    </row>
    <row r="229" spans="1:27" s="189" customFormat="1" ht="15.75" hidden="1" thickBot="1" x14ac:dyDescent="0.3">
      <c r="A229" s="125" t="s">
        <v>289</v>
      </c>
      <c r="B229" s="169" t="s">
        <v>695</v>
      </c>
      <c r="C229" s="178"/>
      <c r="D229" s="814" t="s">
        <v>707</v>
      </c>
      <c r="E229" s="814"/>
      <c r="F229" s="365"/>
      <c r="G229" s="365"/>
      <c r="H229" s="365"/>
      <c r="I229" s="365"/>
      <c r="J229" s="519"/>
      <c r="K229" s="519"/>
      <c r="L229" s="427">
        <f>SUM(M229:Y229)</f>
        <v>0</v>
      </c>
      <c r="M229" s="179"/>
      <c r="N229" s="173"/>
      <c r="O229" s="173"/>
      <c r="P229" s="173"/>
      <c r="Q229" s="173"/>
      <c r="R229" s="174"/>
      <c r="S229" s="509">
        <f t="shared" si="149"/>
        <v>0</v>
      </c>
      <c r="T229" s="509"/>
      <c r="U229" s="173"/>
      <c r="V229" s="174"/>
      <c r="W229" s="174"/>
      <c r="X229" s="174"/>
      <c r="Y229" s="175"/>
      <c r="AA229" s="168"/>
    </row>
    <row r="230" spans="1:27" s="189" customFormat="1" ht="15.75" hidden="1" thickBot="1" x14ac:dyDescent="0.3">
      <c r="A230" s="125" t="s">
        <v>290</v>
      </c>
      <c r="B230" s="169" t="s">
        <v>696</v>
      </c>
      <c r="C230" s="178"/>
      <c r="D230" s="814" t="s">
        <v>708</v>
      </c>
      <c r="E230" s="814"/>
      <c r="F230" s="365"/>
      <c r="G230" s="365"/>
      <c r="H230" s="365"/>
      <c r="I230" s="365"/>
      <c r="J230" s="519"/>
      <c r="K230" s="519"/>
      <c r="L230" s="427">
        <f>SUM(M230:Y230)</f>
        <v>0</v>
      </c>
      <c r="M230" s="179"/>
      <c r="N230" s="173"/>
      <c r="O230" s="173"/>
      <c r="P230" s="173"/>
      <c r="Q230" s="173"/>
      <c r="R230" s="174"/>
      <c r="S230" s="509">
        <f t="shared" si="149"/>
        <v>0</v>
      </c>
      <c r="T230" s="509"/>
      <c r="U230" s="173"/>
      <c r="V230" s="174"/>
      <c r="W230" s="174"/>
      <c r="X230" s="174"/>
      <c r="Y230" s="175"/>
      <c r="AA230" s="168"/>
    </row>
    <row r="231" spans="1:27" s="18" customFormat="1" ht="15.75" hidden="1" thickBot="1" x14ac:dyDescent="0.3">
      <c r="A231" s="125"/>
      <c r="B231" s="52" t="s">
        <v>697</v>
      </c>
      <c r="C231" s="832" t="s">
        <v>291</v>
      </c>
      <c r="D231" s="833"/>
      <c r="E231" s="833"/>
      <c r="F231" s="367">
        <f t="shared" ref="F231:L231" si="168">F232+F233+F234+F235+F236+F237</f>
        <v>0</v>
      </c>
      <c r="G231" s="367">
        <f t="shared" si="168"/>
        <v>0</v>
      </c>
      <c r="H231" s="367">
        <f t="shared" si="168"/>
        <v>0</v>
      </c>
      <c r="I231" s="367">
        <f t="shared" si="168"/>
        <v>0</v>
      </c>
      <c r="J231" s="521">
        <f t="shared" ref="J231" si="169">J232+J233+J234+J235+J236+J237</f>
        <v>0</v>
      </c>
      <c r="K231" s="521">
        <f t="shared" si="168"/>
        <v>0</v>
      </c>
      <c r="L231" s="429">
        <f t="shared" si="168"/>
        <v>0</v>
      </c>
      <c r="M231" s="75">
        <f t="shared" ref="M231:Y231" si="170">M232+M233+M234+M235+M236+M237</f>
        <v>0</v>
      </c>
      <c r="N231" s="13">
        <f t="shared" si="170"/>
        <v>0</v>
      </c>
      <c r="O231" s="13">
        <f t="shared" si="170"/>
        <v>0</v>
      </c>
      <c r="P231" s="13">
        <f t="shared" si="170"/>
        <v>0</v>
      </c>
      <c r="Q231" s="13">
        <f t="shared" si="170"/>
        <v>0</v>
      </c>
      <c r="R231" s="80">
        <f t="shared" ref="R231" si="171">R232+R233+R234+R235+R236+R237</f>
        <v>0</v>
      </c>
      <c r="S231" s="511">
        <f t="shared" si="149"/>
        <v>0</v>
      </c>
      <c r="T231" s="511">
        <f t="shared" si="170"/>
        <v>0</v>
      </c>
      <c r="U231" s="13">
        <f t="shared" si="170"/>
        <v>0</v>
      </c>
      <c r="V231" s="80">
        <f t="shared" si="170"/>
        <v>0</v>
      </c>
      <c r="W231" s="80">
        <f t="shared" si="170"/>
        <v>0</v>
      </c>
      <c r="X231" s="80">
        <f t="shared" si="170"/>
        <v>0</v>
      </c>
      <c r="Y231" s="45">
        <f t="shared" si="170"/>
        <v>0</v>
      </c>
      <c r="AA231" s="168"/>
    </row>
    <row r="232" spans="1:27" s="189" customFormat="1" ht="15.75" hidden="1" thickBot="1" x14ac:dyDescent="0.3">
      <c r="A232" s="125" t="s">
        <v>292</v>
      </c>
      <c r="B232" s="169" t="s">
        <v>698</v>
      </c>
      <c r="C232" s="178"/>
      <c r="D232" s="814" t="s">
        <v>383</v>
      </c>
      <c r="E232" s="814"/>
      <c r="F232" s="365"/>
      <c r="G232" s="365"/>
      <c r="H232" s="365"/>
      <c r="I232" s="365"/>
      <c r="J232" s="519"/>
      <c r="K232" s="519"/>
      <c r="L232" s="427">
        <f t="shared" ref="L232:L243" si="172">SUM(M232:Y232)</f>
        <v>0</v>
      </c>
      <c r="M232" s="179"/>
      <c r="N232" s="173"/>
      <c r="O232" s="173"/>
      <c r="P232" s="173"/>
      <c r="Q232" s="173"/>
      <c r="R232" s="174"/>
      <c r="S232" s="509">
        <f t="shared" si="149"/>
        <v>0</v>
      </c>
      <c r="T232" s="509"/>
      <c r="U232" s="173"/>
      <c r="V232" s="174"/>
      <c r="W232" s="174"/>
      <c r="X232" s="174"/>
      <c r="Y232" s="175"/>
      <c r="AA232" s="168"/>
    </row>
    <row r="233" spans="1:27" s="189" customFormat="1" ht="15.75" hidden="1" thickBot="1" x14ac:dyDescent="0.3">
      <c r="A233" s="125" t="s">
        <v>293</v>
      </c>
      <c r="B233" s="169" t="s">
        <v>699</v>
      </c>
      <c r="C233" s="178"/>
      <c r="D233" s="814" t="s">
        <v>384</v>
      </c>
      <c r="E233" s="814"/>
      <c r="F233" s="365"/>
      <c r="G233" s="365"/>
      <c r="H233" s="365"/>
      <c r="I233" s="365"/>
      <c r="J233" s="519"/>
      <c r="K233" s="519"/>
      <c r="L233" s="427">
        <f t="shared" si="172"/>
        <v>0</v>
      </c>
      <c r="M233" s="179"/>
      <c r="N233" s="173"/>
      <c r="O233" s="173"/>
      <c r="P233" s="173"/>
      <c r="Q233" s="173"/>
      <c r="R233" s="174"/>
      <c r="S233" s="509">
        <f t="shared" si="149"/>
        <v>0</v>
      </c>
      <c r="T233" s="509"/>
      <c r="U233" s="173"/>
      <c r="V233" s="174"/>
      <c r="W233" s="174"/>
      <c r="X233" s="174"/>
      <c r="Y233" s="175"/>
      <c r="AA233" s="168"/>
    </row>
    <row r="234" spans="1:27" s="189" customFormat="1" ht="15.75" hidden="1" thickBot="1" x14ac:dyDescent="0.3">
      <c r="A234" s="125" t="s">
        <v>872</v>
      </c>
      <c r="B234" s="169" t="s">
        <v>873</v>
      </c>
      <c r="C234" s="178"/>
      <c r="D234" s="814" t="s">
        <v>874</v>
      </c>
      <c r="E234" s="814"/>
      <c r="F234" s="365"/>
      <c r="G234" s="365"/>
      <c r="H234" s="365"/>
      <c r="I234" s="365"/>
      <c r="J234" s="519"/>
      <c r="K234" s="519"/>
      <c r="L234" s="427">
        <f t="shared" si="172"/>
        <v>0</v>
      </c>
      <c r="M234" s="179"/>
      <c r="N234" s="173"/>
      <c r="O234" s="173"/>
      <c r="P234" s="173"/>
      <c r="Q234" s="173"/>
      <c r="R234" s="174"/>
      <c r="S234" s="509">
        <f t="shared" si="149"/>
        <v>0</v>
      </c>
      <c r="T234" s="509"/>
      <c r="U234" s="173"/>
      <c r="V234" s="174"/>
      <c r="W234" s="174"/>
      <c r="X234" s="174"/>
      <c r="Y234" s="175"/>
      <c r="AA234" s="168"/>
    </row>
    <row r="235" spans="1:27" s="189" customFormat="1" ht="15.75" hidden="1" thickBot="1" x14ac:dyDescent="0.3">
      <c r="A235" s="125" t="s">
        <v>294</v>
      </c>
      <c r="B235" s="169" t="s">
        <v>700</v>
      </c>
      <c r="C235" s="178"/>
      <c r="D235" s="814" t="s">
        <v>295</v>
      </c>
      <c r="E235" s="814"/>
      <c r="F235" s="365"/>
      <c r="G235" s="365"/>
      <c r="H235" s="365"/>
      <c r="I235" s="365"/>
      <c r="J235" s="519"/>
      <c r="K235" s="519"/>
      <c r="L235" s="427">
        <f t="shared" si="172"/>
        <v>0</v>
      </c>
      <c r="M235" s="179"/>
      <c r="N235" s="173"/>
      <c r="O235" s="173"/>
      <c r="P235" s="173"/>
      <c r="Q235" s="173"/>
      <c r="R235" s="174"/>
      <c r="S235" s="509">
        <f t="shared" si="149"/>
        <v>0</v>
      </c>
      <c r="T235" s="509"/>
      <c r="U235" s="173"/>
      <c r="V235" s="174"/>
      <c r="W235" s="174"/>
      <c r="X235" s="174"/>
      <c r="Y235" s="175"/>
      <c r="AA235" s="168"/>
    </row>
    <row r="236" spans="1:27" s="189" customFormat="1" ht="15.75" hidden="1" thickBot="1" x14ac:dyDescent="0.3">
      <c r="A236" s="125" t="s">
        <v>296</v>
      </c>
      <c r="B236" s="169" t="s">
        <v>701</v>
      </c>
      <c r="C236" s="178"/>
      <c r="D236" s="814" t="s">
        <v>297</v>
      </c>
      <c r="E236" s="814"/>
      <c r="F236" s="365"/>
      <c r="G236" s="365"/>
      <c r="H236" s="365"/>
      <c r="I236" s="365"/>
      <c r="J236" s="519"/>
      <c r="K236" s="519"/>
      <c r="L236" s="427">
        <f t="shared" si="172"/>
        <v>0</v>
      </c>
      <c r="M236" s="179"/>
      <c r="N236" s="173"/>
      <c r="O236" s="173"/>
      <c r="P236" s="173"/>
      <c r="Q236" s="173"/>
      <c r="R236" s="174"/>
      <c r="S236" s="509">
        <f t="shared" si="149"/>
        <v>0</v>
      </c>
      <c r="T236" s="509"/>
      <c r="U236" s="173"/>
      <c r="V236" s="174"/>
      <c r="W236" s="174"/>
      <c r="X236" s="174"/>
      <c r="Y236" s="175"/>
      <c r="AA236" s="168"/>
    </row>
    <row r="237" spans="1:27" s="189" customFormat="1" ht="15.75" hidden="1" thickBot="1" x14ac:dyDescent="0.3">
      <c r="A237" s="125" t="s">
        <v>875</v>
      </c>
      <c r="B237" s="169" t="s">
        <v>876</v>
      </c>
      <c r="C237" s="178"/>
      <c r="D237" s="814" t="s">
        <v>877</v>
      </c>
      <c r="E237" s="814"/>
      <c r="F237" s="365"/>
      <c r="G237" s="365"/>
      <c r="H237" s="365"/>
      <c r="I237" s="365"/>
      <c r="J237" s="519"/>
      <c r="K237" s="519"/>
      <c r="L237" s="427">
        <f t="shared" si="172"/>
        <v>0</v>
      </c>
      <c r="M237" s="179"/>
      <c r="N237" s="173"/>
      <c r="O237" s="173"/>
      <c r="P237" s="173"/>
      <c r="Q237" s="173"/>
      <c r="R237" s="174"/>
      <c r="S237" s="509">
        <f t="shared" si="149"/>
        <v>0</v>
      </c>
      <c r="T237" s="509"/>
      <c r="U237" s="173"/>
      <c r="V237" s="174"/>
      <c r="W237" s="174"/>
      <c r="X237" s="174"/>
      <c r="Y237" s="175"/>
      <c r="AA237" s="168"/>
    </row>
    <row r="238" spans="1:27" s="41" customFormat="1" ht="15.75" hidden="1" thickBot="1" x14ac:dyDescent="0.3">
      <c r="A238" s="125" t="s">
        <v>878</v>
      </c>
      <c r="B238" s="52" t="s">
        <v>879</v>
      </c>
      <c r="C238" s="832" t="s">
        <v>880</v>
      </c>
      <c r="D238" s="833"/>
      <c r="E238" s="833"/>
      <c r="F238" s="367"/>
      <c r="G238" s="367"/>
      <c r="H238" s="367"/>
      <c r="I238" s="367"/>
      <c r="J238" s="521"/>
      <c r="K238" s="521"/>
      <c r="L238" s="429">
        <f t="shared" si="172"/>
        <v>0</v>
      </c>
      <c r="M238" s="75"/>
      <c r="N238" s="13"/>
      <c r="O238" s="13"/>
      <c r="P238" s="13"/>
      <c r="Q238" s="13"/>
      <c r="R238" s="80"/>
      <c r="S238" s="511">
        <f t="shared" si="149"/>
        <v>0</v>
      </c>
      <c r="T238" s="511"/>
      <c r="U238" s="13"/>
      <c r="V238" s="80"/>
      <c r="W238" s="80"/>
      <c r="X238" s="80"/>
      <c r="Y238" s="45"/>
      <c r="AA238" s="168"/>
    </row>
    <row r="239" spans="1:27" s="41" customFormat="1" ht="15.75" hidden="1" thickBot="1" x14ac:dyDescent="0.3">
      <c r="A239" s="125" t="s">
        <v>298</v>
      </c>
      <c r="B239" s="52" t="s">
        <v>702</v>
      </c>
      <c r="C239" s="832" t="s">
        <v>299</v>
      </c>
      <c r="D239" s="833"/>
      <c r="E239" s="833"/>
      <c r="F239" s="367"/>
      <c r="G239" s="367"/>
      <c r="H239" s="367"/>
      <c r="I239" s="367"/>
      <c r="J239" s="521"/>
      <c r="K239" s="521"/>
      <c r="L239" s="429">
        <f t="shared" si="172"/>
        <v>0</v>
      </c>
      <c r="M239" s="75"/>
      <c r="N239" s="13"/>
      <c r="O239" s="13"/>
      <c r="P239" s="13"/>
      <c r="Q239" s="13"/>
      <c r="R239" s="80"/>
      <c r="S239" s="511">
        <f t="shared" si="149"/>
        <v>0</v>
      </c>
      <c r="T239" s="511"/>
      <c r="U239" s="13"/>
      <c r="V239" s="80"/>
      <c r="W239" s="80"/>
      <c r="X239" s="80"/>
      <c r="Y239" s="45"/>
      <c r="AA239" s="168"/>
    </row>
    <row r="240" spans="1:27" s="41" customFormat="1" ht="15.75" hidden="1" thickBot="1" x14ac:dyDescent="0.3">
      <c r="A240" s="125" t="s">
        <v>300</v>
      </c>
      <c r="B240" s="52" t="s">
        <v>703</v>
      </c>
      <c r="C240" s="832" t="s">
        <v>881</v>
      </c>
      <c r="D240" s="833"/>
      <c r="E240" s="833"/>
      <c r="F240" s="367"/>
      <c r="G240" s="367"/>
      <c r="H240" s="367"/>
      <c r="I240" s="367"/>
      <c r="J240" s="521"/>
      <c r="K240" s="521"/>
      <c r="L240" s="429">
        <f t="shared" si="172"/>
        <v>0</v>
      </c>
      <c r="M240" s="75"/>
      <c r="N240" s="13"/>
      <c r="O240" s="13"/>
      <c r="P240" s="13"/>
      <c r="Q240" s="13"/>
      <c r="R240" s="80"/>
      <c r="S240" s="511">
        <f t="shared" si="149"/>
        <v>0</v>
      </c>
      <c r="T240" s="511"/>
      <c r="U240" s="13"/>
      <c r="V240" s="80"/>
      <c r="W240" s="80"/>
      <c r="X240" s="80"/>
      <c r="Y240" s="45"/>
      <c r="AA240" s="168"/>
    </row>
    <row r="241" spans="1:27" s="41" customFormat="1" ht="15.75" hidden="1" thickBot="1" x14ac:dyDescent="0.3">
      <c r="A241" s="125" t="s">
        <v>301</v>
      </c>
      <c r="B241" s="52" t="s">
        <v>704</v>
      </c>
      <c r="C241" s="832" t="s">
        <v>882</v>
      </c>
      <c r="D241" s="833"/>
      <c r="E241" s="833"/>
      <c r="F241" s="367"/>
      <c r="G241" s="367"/>
      <c r="H241" s="367"/>
      <c r="I241" s="367"/>
      <c r="J241" s="521"/>
      <c r="K241" s="521"/>
      <c r="L241" s="429">
        <f t="shared" si="172"/>
        <v>0</v>
      </c>
      <c r="M241" s="75"/>
      <c r="N241" s="13"/>
      <c r="O241" s="13"/>
      <c r="P241" s="13"/>
      <c r="Q241" s="13"/>
      <c r="R241" s="80"/>
      <c r="S241" s="511">
        <f t="shared" si="149"/>
        <v>0</v>
      </c>
      <c r="T241" s="511"/>
      <c r="U241" s="13"/>
      <c r="V241" s="80"/>
      <c r="W241" s="80"/>
      <c r="X241" s="80"/>
      <c r="Y241" s="45"/>
      <c r="AA241" s="168"/>
    </row>
    <row r="242" spans="1:27" s="41" customFormat="1" ht="15.75" hidden="1" thickBot="1" x14ac:dyDescent="0.3">
      <c r="A242" s="125" t="s">
        <v>302</v>
      </c>
      <c r="B242" s="52" t="s">
        <v>705</v>
      </c>
      <c r="C242" s="832" t="s">
        <v>303</v>
      </c>
      <c r="D242" s="833"/>
      <c r="E242" s="833"/>
      <c r="F242" s="367"/>
      <c r="G242" s="367"/>
      <c r="H242" s="367"/>
      <c r="I242" s="367"/>
      <c r="J242" s="521"/>
      <c r="K242" s="521"/>
      <c r="L242" s="429">
        <f t="shared" si="172"/>
        <v>0</v>
      </c>
      <c r="M242" s="75"/>
      <c r="N242" s="13"/>
      <c r="O242" s="13"/>
      <c r="P242" s="13"/>
      <c r="Q242" s="13"/>
      <c r="R242" s="80"/>
      <c r="S242" s="511">
        <f t="shared" si="149"/>
        <v>0</v>
      </c>
      <c r="T242" s="511"/>
      <c r="U242" s="13"/>
      <c r="V242" s="80"/>
      <c r="W242" s="80"/>
      <c r="X242" s="80"/>
      <c r="Y242" s="45"/>
      <c r="AA242" s="168"/>
    </row>
    <row r="243" spans="1:27" s="41" customFormat="1" ht="15.75" hidden="1" thickBot="1" x14ac:dyDescent="0.3">
      <c r="A243" s="125" t="s">
        <v>883</v>
      </c>
      <c r="B243" s="52" t="s">
        <v>884</v>
      </c>
      <c r="C243" s="832" t="s">
        <v>886</v>
      </c>
      <c r="D243" s="833"/>
      <c r="E243" s="833"/>
      <c r="F243" s="367"/>
      <c r="G243" s="367"/>
      <c r="H243" s="367"/>
      <c r="I243" s="367"/>
      <c r="J243" s="521"/>
      <c r="K243" s="521"/>
      <c r="L243" s="429">
        <f t="shared" si="172"/>
        <v>0</v>
      </c>
      <c r="M243" s="75"/>
      <c r="N243" s="13"/>
      <c r="O243" s="13"/>
      <c r="P243" s="13"/>
      <c r="Q243" s="13"/>
      <c r="R243" s="80"/>
      <c r="S243" s="511">
        <f t="shared" si="149"/>
        <v>0</v>
      </c>
      <c r="T243" s="511"/>
      <c r="U243" s="13"/>
      <c r="V243" s="80"/>
      <c r="W243" s="80"/>
      <c r="X243" s="80"/>
      <c r="Y243" s="45"/>
      <c r="AA243" s="168"/>
    </row>
    <row r="244" spans="1:27" s="41" customFormat="1" ht="15.75" hidden="1" thickBot="1" x14ac:dyDescent="0.3">
      <c r="A244" s="125"/>
      <c r="B244" s="52" t="s">
        <v>885</v>
      </c>
      <c r="C244" s="832" t="s">
        <v>887</v>
      </c>
      <c r="D244" s="833"/>
      <c r="E244" s="833"/>
      <c r="F244" s="367">
        <f t="shared" ref="F244:L244" si="173">F245+F246</f>
        <v>0</v>
      </c>
      <c r="G244" s="367">
        <f t="shared" si="173"/>
        <v>0</v>
      </c>
      <c r="H244" s="367">
        <f t="shared" si="173"/>
        <v>0</v>
      </c>
      <c r="I244" s="367">
        <f t="shared" si="173"/>
        <v>0</v>
      </c>
      <c r="J244" s="521">
        <f t="shared" ref="J244" si="174">J245+J246</f>
        <v>0</v>
      </c>
      <c r="K244" s="521">
        <f t="shared" si="173"/>
        <v>0</v>
      </c>
      <c r="L244" s="429">
        <f t="shared" si="173"/>
        <v>0</v>
      </c>
      <c r="M244" s="75">
        <f t="shared" ref="M244:Y244" si="175">M245+M246</f>
        <v>0</v>
      </c>
      <c r="N244" s="13">
        <f t="shared" si="175"/>
        <v>0</v>
      </c>
      <c r="O244" s="13">
        <f t="shared" si="175"/>
        <v>0</v>
      </c>
      <c r="P244" s="13">
        <f t="shared" si="175"/>
        <v>0</v>
      </c>
      <c r="Q244" s="13">
        <f t="shared" si="175"/>
        <v>0</v>
      </c>
      <c r="R244" s="80">
        <f t="shared" ref="R244" si="176">R245+R246</f>
        <v>0</v>
      </c>
      <c r="S244" s="511">
        <f t="shared" si="149"/>
        <v>0</v>
      </c>
      <c r="T244" s="511">
        <f t="shared" si="175"/>
        <v>0</v>
      </c>
      <c r="U244" s="13">
        <f t="shared" si="175"/>
        <v>0</v>
      </c>
      <c r="V244" s="80">
        <f t="shared" si="175"/>
        <v>0</v>
      </c>
      <c r="W244" s="80">
        <f t="shared" si="175"/>
        <v>0</v>
      </c>
      <c r="X244" s="80">
        <f t="shared" si="175"/>
        <v>0</v>
      </c>
      <c r="Y244" s="45">
        <f t="shared" si="175"/>
        <v>0</v>
      </c>
      <c r="AA244" s="168"/>
    </row>
    <row r="245" spans="1:27" s="189" customFormat="1" ht="15.75" hidden="1" thickBot="1" x14ac:dyDescent="0.3">
      <c r="A245" s="125" t="s">
        <v>889</v>
      </c>
      <c r="B245" s="169" t="s">
        <v>888</v>
      </c>
      <c r="C245" s="178"/>
      <c r="D245" s="814" t="s">
        <v>892</v>
      </c>
      <c r="E245" s="814"/>
      <c r="F245" s="365"/>
      <c r="G245" s="365"/>
      <c r="H245" s="365"/>
      <c r="I245" s="365"/>
      <c r="J245" s="519"/>
      <c r="K245" s="519"/>
      <c r="L245" s="427">
        <f>SUM(M245:Y245)</f>
        <v>0</v>
      </c>
      <c r="M245" s="179"/>
      <c r="N245" s="173"/>
      <c r="O245" s="173"/>
      <c r="P245" s="173"/>
      <c r="Q245" s="173"/>
      <c r="R245" s="174"/>
      <c r="S245" s="509">
        <f t="shared" si="149"/>
        <v>0</v>
      </c>
      <c r="T245" s="509"/>
      <c r="U245" s="173"/>
      <c r="V245" s="174"/>
      <c r="W245" s="174"/>
      <c r="X245" s="174"/>
      <c r="Y245" s="175"/>
      <c r="AA245" s="168"/>
    </row>
    <row r="246" spans="1:27" s="189" customFormat="1" ht="15.75" hidden="1" thickBot="1" x14ac:dyDescent="0.3">
      <c r="A246" s="125" t="s">
        <v>890</v>
      </c>
      <c r="B246" s="169" t="s">
        <v>891</v>
      </c>
      <c r="C246" s="178"/>
      <c r="D246" s="814" t="s">
        <v>893</v>
      </c>
      <c r="E246" s="814"/>
      <c r="F246" s="365"/>
      <c r="G246" s="365"/>
      <c r="H246" s="365"/>
      <c r="I246" s="365"/>
      <c r="J246" s="519"/>
      <c r="K246" s="519"/>
      <c r="L246" s="427">
        <f>SUM(M246:Y246)</f>
        <v>0</v>
      </c>
      <c r="M246" s="179"/>
      <c r="N246" s="173"/>
      <c r="O246" s="173"/>
      <c r="P246" s="173"/>
      <c r="Q246" s="173"/>
      <c r="R246" s="174"/>
      <c r="S246" s="509">
        <f t="shared" si="149"/>
        <v>0</v>
      </c>
      <c r="T246" s="509"/>
      <c r="U246" s="173"/>
      <c r="V246" s="174"/>
      <c r="W246" s="174"/>
      <c r="X246" s="174"/>
      <c r="Y246" s="175"/>
      <c r="AA246" s="168"/>
    </row>
    <row r="247" spans="1:27" ht="15.75" hidden="1" thickBot="1" x14ac:dyDescent="0.3">
      <c r="B247" s="90" t="s">
        <v>709</v>
      </c>
      <c r="C247" s="803" t="s">
        <v>304</v>
      </c>
      <c r="D247" s="804"/>
      <c r="E247" s="804"/>
      <c r="F247" s="366">
        <f t="shared" ref="F247:L247" si="177">F248+F249+F250+F251+F252</f>
        <v>0</v>
      </c>
      <c r="G247" s="366">
        <f t="shared" si="177"/>
        <v>0</v>
      </c>
      <c r="H247" s="366">
        <f t="shared" si="177"/>
        <v>0</v>
      </c>
      <c r="I247" s="366">
        <f t="shared" si="177"/>
        <v>0</v>
      </c>
      <c r="J247" s="520">
        <f t="shared" ref="J247" si="178">J248+J249+J250+J251+J252</f>
        <v>0</v>
      </c>
      <c r="K247" s="520">
        <f t="shared" si="177"/>
        <v>0</v>
      </c>
      <c r="L247" s="428">
        <f t="shared" si="177"/>
        <v>0</v>
      </c>
      <c r="M247" s="92">
        <f t="shared" ref="M247:Y247" si="179">M248+M249+M250+M251+M252</f>
        <v>0</v>
      </c>
      <c r="N247" s="93">
        <f t="shared" si="179"/>
        <v>0</v>
      </c>
      <c r="O247" s="93">
        <f t="shared" si="179"/>
        <v>0</v>
      </c>
      <c r="P247" s="93">
        <f t="shared" si="179"/>
        <v>0</v>
      </c>
      <c r="Q247" s="93">
        <f t="shared" si="179"/>
        <v>0</v>
      </c>
      <c r="R247" s="96">
        <f t="shared" ref="R247" si="180">R248+R249+R250+R251+R252</f>
        <v>0</v>
      </c>
      <c r="S247" s="510">
        <f t="shared" si="149"/>
        <v>0</v>
      </c>
      <c r="T247" s="510">
        <f t="shared" si="179"/>
        <v>0</v>
      </c>
      <c r="U247" s="93">
        <f t="shared" si="179"/>
        <v>0</v>
      </c>
      <c r="V247" s="96">
        <f t="shared" si="179"/>
        <v>0</v>
      </c>
      <c r="W247" s="96">
        <f t="shared" si="179"/>
        <v>0</v>
      </c>
      <c r="X247" s="96">
        <f t="shared" si="179"/>
        <v>0</v>
      </c>
      <c r="Y247" s="97">
        <f t="shared" si="179"/>
        <v>0</v>
      </c>
      <c r="AA247" s="168"/>
    </row>
    <row r="248" spans="1:27" s="41" customFormat="1" ht="15.75" hidden="1" thickBot="1" x14ac:dyDescent="0.3">
      <c r="A248" s="125" t="s">
        <v>305</v>
      </c>
      <c r="B248" s="176" t="s">
        <v>710</v>
      </c>
      <c r="C248" s="837" t="s">
        <v>385</v>
      </c>
      <c r="D248" s="838"/>
      <c r="E248" s="838"/>
      <c r="F248" s="368"/>
      <c r="G248" s="368"/>
      <c r="H248" s="368"/>
      <c r="I248" s="368"/>
      <c r="J248" s="522"/>
      <c r="K248" s="522"/>
      <c r="L248" s="430">
        <f t="shared" ref="L248:L254" si="181">SUM(M248:Y248)</f>
        <v>0</v>
      </c>
      <c r="M248" s="192"/>
      <c r="N248" s="193"/>
      <c r="O248" s="193"/>
      <c r="P248" s="193"/>
      <c r="Q248" s="193"/>
      <c r="R248" s="196"/>
      <c r="S248" s="516">
        <f t="shared" si="149"/>
        <v>0</v>
      </c>
      <c r="T248" s="516"/>
      <c r="U248" s="193"/>
      <c r="V248" s="196"/>
      <c r="W248" s="196"/>
      <c r="X248" s="196"/>
      <c r="Y248" s="194"/>
      <c r="AA248" s="168"/>
    </row>
    <row r="249" spans="1:27" s="41" customFormat="1" ht="15.75" hidden="1" thickBot="1" x14ac:dyDescent="0.3">
      <c r="A249" s="125" t="s">
        <v>306</v>
      </c>
      <c r="B249" s="176" t="s">
        <v>711</v>
      </c>
      <c r="C249" s="837" t="s">
        <v>386</v>
      </c>
      <c r="D249" s="838"/>
      <c r="E249" s="838"/>
      <c r="F249" s="368"/>
      <c r="G249" s="368"/>
      <c r="H249" s="368"/>
      <c r="I249" s="368"/>
      <c r="J249" s="522"/>
      <c r="K249" s="522"/>
      <c r="L249" s="430">
        <f t="shared" si="181"/>
        <v>0</v>
      </c>
      <c r="M249" s="192"/>
      <c r="N249" s="193"/>
      <c r="O249" s="193"/>
      <c r="P249" s="193"/>
      <c r="Q249" s="193"/>
      <c r="R249" s="196"/>
      <c r="S249" s="516">
        <f t="shared" si="149"/>
        <v>0</v>
      </c>
      <c r="T249" s="516"/>
      <c r="U249" s="193"/>
      <c r="V249" s="196"/>
      <c r="W249" s="196"/>
      <c r="X249" s="196"/>
      <c r="Y249" s="194"/>
      <c r="AA249" s="168"/>
    </row>
    <row r="250" spans="1:27" s="41" customFormat="1" ht="15.75" hidden="1" thickBot="1" x14ac:dyDescent="0.3">
      <c r="A250" s="125" t="s">
        <v>307</v>
      </c>
      <c r="B250" s="176" t="s">
        <v>712</v>
      </c>
      <c r="C250" s="837" t="s">
        <v>308</v>
      </c>
      <c r="D250" s="838"/>
      <c r="E250" s="838"/>
      <c r="F250" s="368"/>
      <c r="G250" s="368"/>
      <c r="H250" s="368"/>
      <c r="I250" s="368"/>
      <c r="J250" s="522"/>
      <c r="K250" s="522"/>
      <c r="L250" s="430">
        <f t="shared" si="181"/>
        <v>0</v>
      </c>
      <c r="M250" s="192"/>
      <c r="N250" s="193"/>
      <c r="O250" s="193"/>
      <c r="P250" s="193"/>
      <c r="Q250" s="193"/>
      <c r="R250" s="196"/>
      <c r="S250" s="516">
        <f t="shared" si="149"/>
        <v>0</v>
      </c>
      <c r="T250" s="516"/>
      <c r="U250" s="193"/>
      <c r="V250" s="196"/>
      <c r="W250" s="196"/>
      <c r="X250" s="196"/>
      <c r="Y250" s="194"/>
      <c r="AA250" s="168"/>
    </row>
    <row r="251" spans="1:27" s="41" customFormat="1" ht="15.75" hidden="1" thickBot="1" x14ac:dyDescent="0.3">
      <c r="A251" s="125" t="s">
        <v>309</v>
      </c>
      <c r="B251" s="176" t="s">
        <v>713</v>
      </c>
      <c r="C251" s="837" t="s">
        <v>310</v>
      </c>
      <c r="D251" s="838"/>
      <c r="E251" s="838"/>
      <c r="F251" s="368"/>
      <c r="G251" s="368"/>
      <c r="H251" s="368"/>
      <c r="I251" s="368"/>
      <c r="J251" s="522"/>
      <c r="K251" s="522"/>
      <c r="L251" s="430">
        <f t="shared" si="181"/>
        <v>0</v>
      </c>
      <c r="M251" s="192"/>
      <c r="N251" s="193"/>
      <c r="O251" s="193"/>
      <c r="P251" s="193"/>
      <c r="Q251" s="193"/>
      <c r="R251" s="196"/>
      <c r="S251" s="516">
        <f t="shared" si="149"/>
        <v>0</v>
      </c>
      <c r="T251" s="516"/>
      <c r="U251" s="193"/>
      <c r="V251" s="196"/>
      <c r="W251" s="196"/>
      <c r="X251" s="196"/>
      <c r="Y251" s="194"/>
      <c r="AA251" s="168"/>
    </row>
    <row r="252" spans="1:27" s="41" customFormat="1" ht="15.75" hidden="1" thickBot="1" x14ac:dyDescent="0.3">
      <c r="A252" s="125" t="s">
        <v>311</v>
      </c>
      <c r="B252" s="176" t="s">
        <v>714</v>
      </c>
      <c r="C252" s="837" t="s">
        <v>387</v>
      </c>
      <c r="D252" s="838"/>
      <c r="E252" s="838"/>
      <c r="F252" s="368"/>
      <c r="G252" s="368"/>
      <c r="H252" s="368"/>
      <c r="I252" s="368"/>
      <c r="J252" s="522"/>
      <c r="K252" s="522"/>
      <c r="L252" s="430">
        <f t="shared" si="181"/>
        <v>0</v>
      </c>
      <c r="M252" s="192"/>
      <c r="N252" s="193"/>
      <c r="O252" s="193"/>
      <c r="P252" s="193"/>
      <c r="Q252" s="193"/>
      <c r="R252" s="196"/>
      <c r="S252" s="516">
        <f t="shared" si="149"/>
        <v>0</v>
      </c>
      <c r="T252" s="516"/>
      <c r="U252" s="193"/>
      <c r="V252" s="196"/>
      <c r="W252" s="196"/>
      <c r="X252" s="196"/>
      <c r="Y252" s="194"/>
      <c r="AA252" s="168"/>
    </row>
    <row r="253" spans="1:27" ht="15.75" hidden="1" thickBot="1" x14ac:dyDescent="0.3">
      <c r="A253" s="125" t="s">
        <v>313</v>
      </c>
      <c r="B253" s="90" t="s">
        <v>715</v>
      </c>
      <c r="C253" s="803" t="s">
        <v>312</v>
      </c>
      <c r="D253" s="804"/>
      <c r="E253" s="804"/>
      <c r="F253" s="366"/>
      <c r="G253" s="366"/>
      <c r="H253" s="366"/>
      <c r="I253" s="366"/>
      <c r="J253" s="520"/>
      <c r="K253" s="520"/>
      <c r="L253" s="428">
        <f t="shared" si="181"/>
        <v>0</v>
      </c>
      <c r="M253" s="92"/>
      <c r="N253" s="93"/>
      <c r="O253" s="93"/>
      <c r="P253" s="93"/>
      <c r="Q253" s="93"/>
      <c r="R253" s="96"/>
      <c r="S253" s="510">
        <f t="shared" si="149"/>
        <v>0</v>
      </c>
      <c r="T253" s="510"/>
      <c r="U253" s="93"/>
      <c r="V253" s="96"/>
      <c r="W253" s="96"/>
      <c r="X253" s="96"/>
      <c r="Y253" s="97"/>
      <c r="AA253" s="168"/>
    </row>
    <row r="254" spans="1:27" ht="15.75" hidden="1" thickBot="1" x14ac:dyDescent="0.3">
      <c r="A254" s="125" t="s">
        <v>894</v>
      </c>
      <c r="B254" s="90" t="s">
        <v>895</v>
      </c>
      <c r="C254" s="803" t="s">
        <v>896</v>
      </c>
      <c r="D254" s="804"/>
      <c r="E254" s="804"/>
      <c r="F254" s="366"/>
      <c r="G254" s="366"/>
      <c r="H254" s="366"/>
      <c r="I254" s="366"/>
      <c r="J254" s="520"/>
      <c r="K254" s="520"/>
      <c r="L254" s="428">
        <f t="shared" si="181"/>
        <v>0</v>
      </c>
      <c r="M254" s="92"/>
      <c r="N254" s="93"/>
      <c r="O254" s="93"/>
      <c r="P254" s="93"/>
      <c r="Q254" s="93"/>
      <c r="R254" s="96"/>
      <c r="S254" s="510">
        <f t="shared" si="149"/>
        <v>0</v>
      </c>
      <c r="T254" s="510"/>
      <c r="U254" s="93"/>
      <c r="V254" s="96"/>
      <c r="W254" s="96"/>
      <c r="X254" s="96"/>
      <c r="Y254" s="97"/>
      <c r="AA254" s="168"/>
    </row>
    <row r="255" spans="1:27" ht="15.75" thickBot="1" x14ac:dyDescent="0.3">
      <c r="B255" s="839" t="s">
        <v>314</v>
      </c>
      <c r="C255" s="840"/>
      <c r="D255" s="840"/>
      <c r="E255" s="840"/>
      <c r="F255" s="363">
        <f t="shared" ref="F255:Y255" si="182">F5+F24+F32+F59+F75+F147+F157+F162+F225</f>
        <v>23587735</v>
      </c>
      <c r="G255" s="363">
        <f t="shared" ref="G255:K255" si="183">G5+G24+G32+G59+G75+G147+G157+G162+G225</f>
        <v>23570275</v>
      </c>
      <c r="H255" s="363">
        <f t="shared" ref="H255:J255" si="184">H5+H24+H32+H59+H75+H147+H157+H162+H225</f>
        <v>23848500.460000001</v>
      </c>
      <c r="I255" s="363">
        <f t="shared" si="184"/>
        <v>23848502.460000001</v>
      </c>
      <c r="J255" s="517">
        <f t="shared" si="184"/>
        <v>23217680.260000002</v>
      </c>
      <c r="K255" s="517">
        <f t="shared" si="183"/>
        <v>24166917.5</v>
      </c>
      <c r="L255" s="425">
        <f t="shared" si="182"/>
        <v>23767481.800000001</v>
      </c>
      <c r="M255" s="84">
        <f t="shared" si="182"/>
        <v>151472</v>
      </c>
      <c r="N255" s="85">
        <f t="shared" si="182"/>
        <v>1187789</v>
      </c>
      <c r="O255" s="85">
        <f t="shared" si="182"/>
        <v>3751027</v>
      </c>
      <c r="P255" s="85">
        <f t="shared" si="182"/>
        <v>1102099</v>
      </c>
      <c r="Q255" s="85">
        <f t="shared" si="182"/>
        <v>2596161</v>
      </c>
      <c r="R255" s="88">
        <f t="shared" ref="R255" si="185">R5+R24+R32+R59+R75+R147+R157+R162+R225</f>
        <v>2770864</v>
      </c>
      <c r="S255" s="507">
        <f t="shared" si="149"/>
        <v>11559412</v>
      </c>
      <c r="T255" s="507">
        <f t="shared" si="182"/>
        <v>1144772</v>
      </c>
      <c r="U255" s="85">
        <f t="shared" si="182"/>
        <v>1557776</v>
      </c>
      <c r="V255" s="88">
        <f t="shared" si="182"/>
        <v>1736227</v>
      </c>
      <c r="W255" s="88">
        <f t="shared" si="182"/>
        <v>2579857</v>
      </c>
      <c r="X255" s="88">
        <f t="shared" si="182"/>
        <v>2382093.7999999998</v>
      </c>
      <c r="Y255" s="89">
        <f t="shared" si="182"/>
        <v>2807344</v>
      </c>
      <c r="AA255" s="168"/>
    </row>
    <row r="256" spans="1:27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AA256" s="168"/>
    </row>
    <row r="257" spans="1:27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38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AA257" s="168"/>
    </row>
    <row r="258" spans="1:27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451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AA258" s="168"/>
    </row>
    <row r="259" spans="1:27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451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AA259" s="168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451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AA260" s="168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AA261" s="168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451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AA262" s="168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451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AA263" s="168"/>
    </row>
    <row r="264" spans="1:27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AA264" s="168"/>
    </row>
    <row r="265" spans="1:27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AA265" s="168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AA266" s="168"/>
    </row>
    <row r="267" spans="1:27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AA267" s="168"/>
    </row>
    <row r="268" spans="1:27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AA268" s="168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AA269" s="168"/>
    </row>
    <row r="270" spans="1:27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AA270" s="168"/>
    </row>
    <row r="271" spans="1:27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AA271" s="168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AA272" s="168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AA273" s="168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AA274" s="168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AA275" s="168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AA276" s="168"/>
    </row>
    <row r="277" spans="1:27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AA277" s="168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AA278" s="168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AA279" s="168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AA280" s="168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AA281" s="168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AA282" s="168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AA283" s="168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AA284" s="168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AA285" s="168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AA286" s="168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AA287" s="168"/>
    </row>
    <row r="288" spans="1:27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AA288" s="168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AA289" s="168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AA290" s="168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AA291" s="168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AA292" s="168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AA293" s="168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AA294" s="168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AA295" s="168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AA296" s="168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AA297" s="168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AA298" s="168"/>
    </row>
    <row r="299" spans="1:27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AA299" s="168"/>
    </row>
    <row r="300" spans="1:27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AA300" s="168"/>
    </row>
    <row r="301" spans="1:27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AA301" s="168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AA302" s="168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AA303" s="168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AA304" s="168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AA305" s="168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AA306" s="168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AA307" s="168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AA308" s="168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AA309" s="168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AA310" s="168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AA311" s="168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AA312" s="168"/>
    </row>
    <row r="313" spans="1:27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AA313" s="168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AA314" s="168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AA315" s="168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AA316" s="168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AA317" s="168"/>
    </row>
    <row r="318" spans="1:27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AA318" s="168"/>
    </row>
    <row r="319" spans="1:27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AA319" s="168"/>
    </row>
    <row r="320" spans="1:27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AA320" s="168"/>
    </row>
    <row r="321" spans="1:2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AA321" s="168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AA322" s="168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AA323" s="168"/>
    </row>
    <row r="324" spans="1:27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AA324" s="168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AA325" s="168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AA326" s="168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AA327" s="168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7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7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</row>
    <row r="480" spans="1:25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096015 GyermekétkeztetésKiadások - 2017. év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P465"/>
  <sheetViews>
    <sheetView workbookViewId="0">
      <pane xSplit="5" ySplit="4" topLeftCell="H6" activePane="bottomRight" state="frozen"/>
      <selection activeCell="A2" sqref="A2"/>
      <selection pane="topRight" activeCell="A2" sqref="A2"/>
      <selection pane="bottomLeft" activeCell="A2" sqref="A2"/>
      <selection pane="bottomRight" activeCell="L64" sqref="L64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8.85546875" style="12" customWidth="1"/>
    <col min="6" max="12" width="12.5703125" style="12" customWidth="1"/>
    <col min="13" max="13" width="10.140625" style="12" bestFit="1" customWidth="1"/>
    <col min="14" max="14" width="9.28515625" style="12" customWidth="1"/>
    <col min="15" max="15" width="11.85546875" style="12" bestFit="1" customWidth="1"/>
    <col min="16" max="16" width="15.42578125" style="12" customWidth="1"/>
    <col min="17" max="17" width="13.5703125" style="12" customWidth="1"/>
    <col min="18" max="18" width="15.5703125" style="12" customWidth="1"/>
    <col min="19" max="19" width="9.85546875" style="12" customWidth="1"/>
    <col min="20" max="20" width="9.5703125" style="12" customWidth="1"/>
    <col min="21" max="21" width="11.28515625" style="12" customWidth="1"/>
    <col min="22" max="22" width="10.7109375" style="12" bestFit="1" customWidth="1"/>
    <col min="23" max="24" width="8.5703125" style="12" customWidth="1"/>
    <col min="25" max="26" width="10.5703125" style="12" customWidth="1"/>
    <col min="27" max="27" width="11.28515625" style="12" bestFit="1" customWidth="1"/>
    <col min="28" max="28" width="11.85546875" style="12" bestFit="1" customWidth="1"/>
    <col min="29" max="31" width="11.28515625" style="12" bestFit="1" customWidth="1"/>
    <col min="32" max="32" width="11.85546875" style="12" bestFit="1" customWidth="1"/>
    <col min="33" max="33" width="11.28515625" style="12" bestFit="1" customWidth="1"/>
    <col min="34" max="34" width="12.42578125" style="12" bestFit="1" customWidth="1"/>
    <col min="35" max="40" width="11.28515625" style="12" bestFit="1" customWidth="1"/>
    <col min="41" max="41" width="9.5703125" style="17" bestFit="1" customWidth="1"/>
    <col min="42" max="42" width="10.5703125" style="17" bestFit="1" customWidth="1"/>
    <col min="43" max="16384" width="9.140625" style="17"/>
  </cols>
  <sheetData>
    <row r="1" spans="1:42" ht="15.75" thickBot="1" x14ac:dyDescent="0.3">
      <c r="AN1" s="11" t="s">
        <v>827</v>
      </c>
    </row>
    <row r="2" spans="1:42" ht="15" customHeight="1" x14ac:dyDescent="0.25">
      <c r="B2" s="774" t="s">
        <v>0</v>
      </c>
      <c r="C2" s="775"/>
      <c r="D2" s="775"/>
      <c r="E2" s="775"/>
      <c r="F2" s="764" t="s">
        <v>1079</v>
      </c>
      <c r="G2" s="790" t="s">
        <v>1093</v>
      </c>
      <c r="H2" s="790" t="s">
        <v>1102</v>
      </c>
      <c r="I2" s="774" t="s">
        <v>1109</v>
      </c>
      <c r="J2" s="793" t="s">
        <v>1116</v>
      </c>
      <c r="K2" s="793" t="s">
        <v>1084</v>
      </c>
      <c r="L2" s="764" t="s">
        <v>1119</v>
      </c>
      <c r="M2" s="780" t="s">
        <v>1120</v>
      </c>
      <c r="N2" s="781"/>
      <c r="O2" s="781"/>
      <c r="P2" s="781"/>
      <c r="Q2" s="781"/>
      <c r="R2" s="781"/>
      <c r="S2" s="781"/>
      <c r="T2" s="781"/>
      <c r="U2" s="781"/>
      <c r="V2" s="781"/>
      <c r="W2" s="781"/>
      <c r="X2" s="781"/>
      <c r="Y2" s="781"/>
      <c r="Z2" s="781"/>
      <c r="AA2" s="782"/>
      <c r="AB2" s="764" t="s">
        <v>1121</v>
      </c>
      <c r="AC2" s="775"/>
      <c r="AD2" s="775"/>
      <c r="AE2" s="775"/>
      <c r="AF2" s="775"/>
      <c r="AG2" s="775"/>
      <c r="AH2" s="775"/>
      <c r="AI2" s="775"/>
      <c r="AJ2" s="775"/>
      <c r="AK2" s="775"/>
      <c r="AL2" s="775"/>
      <c r="AM2" s="775"/>
      <c r="AN2" s="828"/>
    </row>
    <row r="3" spans="1:42" ht="15" customHeight="1" x14ac:dyDescent="0.25">
      <c r="B3" s="776"/>
      <c r="C3" s="777"/>
      <c r="D3" s="777"/>
      <c r="E3" s="777"/>
      <c r="F3" s="765"/>
      <c r="G3" s="791"/>
      <c r="H3" s="791"/>
      <c r="I3" s="776"/>
      <c r="J3" s="794"/>
      <c r="K3" s="794"/>
      <c r="L3" s="765"/>
      <c r="M3" s="783" t="s">
        <v>1061</v>
      </c>
      <c r="N3" s="785" t="s">
        <v>1062</v>
      </c>
      <c r="O3" s="785" t="s">
        <v>1063</v>
      </c>
      <c r="P3" s="785" t="s">
        <v>826</v>
      </c>
      <c r="Q3" s="785" t="s">
        <v>1064</v>
      </c>
      <c r="R3" s="789" t="s">
        <v>963</v>
      </c>
      <c r="S3" s="789" t="s">
        <v>1065</v>
      </c>
      <c r="T3" s="789" t="s">
        <v>965</v>
      </c>
      <c r="U3" s="789" t="s">
        <v>966</v>
      </c>
      <c r="V3" s="789" t="s">
        <v>1066</v>
      </c>
      <c r="W3" s="789" t="s">
        <v>967</v>
      </c>
      <c r="X3" s="789" t="s">
        <v>842</v>
      </c>
      <c r="Y3" s="789" t="s">
        <v>959</v>
      </c>
      <c r="Z3" s="789" t="s">
        <v>1108</v>
      </c>
      <c r="AA3" s="787" t="s">
        <v>846</v>
      </c>
      <c r="AB3" s="829"/>
      <c r="AC3" s="830"/>
      <c r="AD3" s="830"/>
      <c r="AE3" s="830"/>
      <c r="AF3" s="830"/>
      <c r="AG3" s="830"/>
      <c r="AH3" s="830"/>
      <c r="AI3" s="830"/>
      <c r="AJ3" s="830"/>
      <c r="AK3" s="830"/>
      <c r="AL3" s="830"/>
      <c r="AM3" s="830"/>
      <c r="AN3" s="831"/>
    </row>
    <row r="4" spans="1:42" ht="39" customHeight="1" thickBot="1" x14ac:dyDescent="0.3">
      <c r="B4" s="778"/>
      <c r="C4" s="779"/>
      <c r="D4" s="779"/>
      <c r="E4" s="779"/>
      <c r="F4" s="766"/>
      <c r="G4" s="792"/>
      <c r="H4" s="792"/>
      <c r="I4" s="778"/>
      <c r="J4" s="795"/>
      <c r="K4" s="795"/>
      <c r="L4" s="766"/>
      <c r="M4" s="784"/>
      <c r="N4" s="786"/>
      <c r="O4" s="786"/>
      <c r="P4" s="786"/>
      <c r="Q4" s="786"/>
      <c r="R4" s="786"/>
      <c r="S4" s="786"/>
      <c r="T4" s="786"/>
      <c r="U4" s="786"/>
      <c r="V4" s="786"/>
      <c r="W4" s="786"/>
      <c r="X4" s="786"/>
      <c r="Y4" s="786"/>
      <c r="Z4" s="786"/>
      <c r="AA4" s="788"/>
      <c r="AB4" s="129" t="s">
        <v>593</v>
      </c>
      <c r="AC4" s="64" t="s">
        <v>594</v>
      </c>
      <c r="AD4" s="64" t="s">
        <v>595</v>
      </c>
      <c r="AE4" s="81" t="s">
        <v>596</v>
      </c>
      <c r="AF4" s="81" t="s">
        <v>597</v>
      </c>
      <c r="AG4" s="450" t="s">
        <v>598</v>
      </c>
      <c r="AH4" s="483" t="s">
        <v>1094</v>
      </c>
      <c r="AI4" s="505" t="s">
        <v>599</v>
      </c>
      <c r="AJ4" s="81" t="s">
        <v>600</v>
      </c>
      <c r="AK4" s="608" t="s">
        <v>601</v>
      </c>
      <c r="AL4" s="450" t="s">
        <v>602</v>
      </c>
      <c r="AM4" s="450" t="s">
        <v>603</v>
      </c>
      <c r="AN4" s="635" t="s">
        <v>604</v>
      </c>
    </row>
    <row r="5" spans="1:42" ht="15.75" thickBot="1" x14ac:dyDescent="0.3">
      <c r="B5" s="82" t="s">
        <v>1</v>
      </c>
      <c r="C5" s="770" t="s">
        <v>2</v>
      </c>
      <c r="D5" s="770"/>
      <c r="E5" s="771"/>
      <c r="F5" s="83">
        <f t="shared" ref="F5:L5" si="0">F6+F25+F26+F27+F38+F49</f>
        <v>144252392.09999999</v>
      </c>
      <c r="G5" s="665">
        <f t="shared" ref="G5" si="1">G6+G25+G26+G27+G38+G49</f>
        <v>144587963.69999999</v>
      </c>
      <c r="H5" s="665">
        <f t="shared" ref="H5" si="2">H6+H25+H26+H27+H38+H49</f>
        <v>147119668</v>
      </c>
      <c r="I5" s="596">
        <v>146851597</v>
      </c>
      <c r="J5" s="541">
        <f t="shared" ref="J5:K5" si="3">J6+J25+J26+J27+J38+J49</f>
        <v>147075379</v>
      </c>
      <c r="K5" s="541">
        <f t="shared" si="3"/>
        <v>149031266</v>
      </c>
      <c r="L5" s="83">
        <f t="shared" si="0"/>
        <v>149031266</v>
      </c>
      <c r="M5" s="84">
        <f t="shared" ref="M5:AN5" si="4">M6+M25+M26+M27+M38+M49</f>
        <v>2152344</v>
      </c>
      <c r="N5" s="87">
        <f t="shared" si="4"/>
        <v>0</v>
      </c>
      <c r="O5" s="87">
        <f t="shared" si="4"/>
        <v>0</v>
      </c>
      <c r="P5" s="87">
        <f t="shared" si="4"/>
        <v>141741095</v>
      </c>
      <c r="Q5" s="85">
        <f t="shared" si="4"/>
        <v>0</v>
      </c>
      <c r="R5" s="88">
        <f t="shared" si="4"/>
        <v>0</v>
      </c>
      <c r="S5" s="88">
        <f t="shared" si="4"/>
        <v>0</v>
      </c>
      <c r="T5" s="88">
        <f t="shared" si="4"/>
        <v>366427</v>
      </c>
      <c r="U5" s="88">
        <f t="shared" si="4"/>
        <v>4613400</v>
      </c>
      <c r="V5" s="88">
        <f t="shared" si="4"/>
        <v>0</v>
      </c>
      <c r="W5" s="88">
        <f t="shared" si="4"/>
        <v>0</v>
      </c>
      <c r="X5" s="88">
        <f t="shared" si="4"/>
        <v>0</v>
      </c>
      <c r="Y5" s="88">
        <f t="shared" ref="Y5:Z5" si="5">Y6+Y25+Y26+Y27+Y38+Y49</f>
        <v>0</v>
      </c>
      <c r="Z5" s="88">
        <f t="shared" si="5"/>
        <v>158000</v>
      </c>
      <c r="AA5" s="86">
        <f t="shared" si="4"/>
        <v>0</v>
      </c>
      <c r="AB5" s="84">
        <f t="shared" si="4"/>
        <v>16077001</v>
      </c>
      <c r="AC5" s="85">
        <f t="shared" si="4"/>
        <v>11461367</v>
      </c>
      <c r="AD5" s="85">
        <f t="shared" si="4"/>
        <v>11450278</v>
      </c>
      <c r="AE5" s="85">
        <f t="shared" si="4"/>
        <v>12097890</v>
      </c>
      <c r="AF5" s="85">
        <f t="shared" si="4"/>
        <v>11663821</v>
      </c>
      <c r="AG5" s="88">
        <f t="shared" si="4"/>
        <v>13301540</v>
      </c>
      <c r="AH5" s="484">
        <f>SUM(AB5:AG5)</f>
        <v>76051897</v>
      </c>
      <c r="AI5" s="409">
        <f t="shared" si="4"/>
        <v>9860409</v>
      </c>
      <c r="AJ5" s="85">
        <f t="shared" si="4"/>
        <v>14018108</v>
      </c>
      <c r="AK5" s="88">
        <f t="shared" si="4"/>
        <v>12279731</v>
      </c>
      <c r="AL5" s="88">
        <f t="shared" si="4"/>
        <v>12284156</v>
      </c>
      <c r="AM5" s="88">
        <f t="shared" si="4"/>
        <v>12294132</v>
      </c>
      <c r="AN5" s="89">
        <f t="shared" si="4"/>
        <v>12242833</v>
      </c>
    </row>
    <row r="6" spans="1:42" s="18" customFormat="1" x14ac:dyDescent="0.25">
      <c r="A6" s="125"/>
      <c r="B6" s="122" t="s">
        <v>716</v>
      </c>
      <c r="C6" s="772" t="s">
        <v>3</v>
      </c>
      <c r="D6" s="773"/>
      <c r="E6" s="773"/>
      <c r="F6" s="115">
        <f t="shared" ref="F6:L6" si="6">F7+F17+F18+F22+F23+F24</f>
        <v>136364448</v>
      </c>
      <c r="G6" s="666">
        <f t="shared" ref="G6" si="7">G7+G17+G18+G22+G23+G24</f>
        <v>136740009</v>
      </c>
      <c r="H6" s="666">
        <f t="shared" ref="H6" si="8">H7+H17+H18+H22+H23+H24</f>
        <v>139380414</v>
      </c>
      <c r="I6" s="597">
        <v>138860184</v>
      </c>
      <c r="J6" s="542">
        <f t="shared" ref="J6:K6" si="9">J7+J17+J18+J22+J23+J24</f>
        <v>138912522</v>
      </c>
      <c r="K6" s="542">
        <f t="shared" si="9"/>
        <v>140834909</v>
      </c>
      <c r="L6" s="115">
        <f t="shared" si="6"/>
        <v>140834909</v>
      </c>
      <c r="M6" s="116">
        <f t="shared" ref="M6:AN6" si="10">M7+M17+M18+M22+M23+M24</f>
        <v>0</v>
      </c>
      <c r="N6" s="119">
        <f t="shared" si="10"/>
        <v>0</v>
      </c>
      <c r="O6" s="119">
        <f t="shared" si="10"/>
        <v>0</v>
      </c>
      <c r="P6" s="119">
        <f t="shared" si="10"/>
        <v>140834909</v>
      </c>
      <c r="Q6" s="117">
        <f t="shared" si="10"/>
        <v>0</v>
      </c>
      <c r="R6" s="120">
        <f t="shared" si="10"/>
        <v>0</v>
      </c>
      <c r="S6" s="120">
        <f t="shared" si="10"/>
        <v>0</v>
      </c>
      <c r="T6" s="120">
        <f t="shared" si="10"/>
        <v>0</v>
      </c>
      <c r="U6" s="120">
        <f t="shared" si="10"/>
        <v>0</v>
      </c>
      <c r="V6" s="120">
        <f t="shared" si="10"/>
        <v>0</v>
      </c>
      <c r="W6" s="120">
        <f t="shared" si="10"/>
        <v>0</v>
      </c>
      <c r="X6" s="120">
        <f t="shared" si="10"/>
        <v>0</v>
      </c>
      <c r="Y6" s="120">
        <f t="shared" ref="Y6:Z6" si="11">Y7+Y17+Y18+Y22+Y23+Y24</f>
        <v>0</v>
      </c>
      <c r="Z6" s="120">
        <f t="shared" si="11"/>
        <v>0</v>
      </c>
      <c r="AA6" s="118">
        <f t="shared" si="10"/>
        <v>0</v>
      </c>
      <c r="AB6" s="116">
        <f t="shared" si="10"/>
        <v>15576006</v>
      </c>
      <c r="AC6" s="117">
        <f t="shared" si="10"/>
        <v>10960881</v>
      </c>
      <c r="AD6" s="117">
        <f t="shared" si="10"/>
        <v>10949692</v>
      </c>
      <c r="AE6" s="117">
        <f t="shared" si="10"/>
        <v>10989464</v>
      </c>
      <c r="AF6" s="117">
        <f t="shared" si="10"/>
        <v>10960916</v>
      </c>
      <c r="AG6" s="120">
        <f t="shared" si="10"/>
        <v>12531861</v>
      </c>
      <c r="AH6" s="485">
        <f t="shared" ref="AH6:AH70" si="12">SUM(AB6:AG6)</f>
        <v>71968820</v>
      </c>
      <c r="AI6" s="410">
        <f t="shared" si="10"/>
        <v>9242426</v>
      </c>
      <c r="AJ6" s="117">
        <f t="shared" si="10"/>
        <v>13272356</v>
      </c>
      <c r="AK6" s="120">
        <f t="shared" si="10"/>
        <v>11558042</v>
      </c>
      <c r="AL6" s="120">
        <f t="shared" si="10"/>
        <v>11654967</v>
      </c>
      <c r="AM6" s="120">
        <f t="shared" si="10"/>
        <v>11558043</v>
      </c>
      <c r="AN6" s="121">
        <f t="shared" si="10"/>
        <v>11580255</v>
      </c>
    </row>
    <row r="7" spans="1:42" x14ac:dyDescent="0.25">
      <c r="A7" s="125" t="s">
        <v>4</v>
      </c>
      <c r="B7" s="52" t="s">
        <v>717</v>
      </c>
      <c r="C7" s="206" t="s">
        <v>5</v>
      </c>
      <c r="D7" s="207"/>
      <c r="E7" s="232"/>
      <c r="F7" s="78">
        <f t="shared" ref="F7:L7" si="13">SUM(F8:F16)</f>
        <v>51326056</v>
      </c>
      <c r="G7" s="667">
        <f t="shared" ref="G7" si="14">SUM(G8:G16)</f>
        <v>51359076</v>
      </c>
      <c r="H7" s="667">
        <f t="shared" ref="H7" si="15">SUM(H8:H16)</f>
        <v>52359076</v>
      </c>
      <c r="I7" s="595">
        <v>52359076</v>
      </c>
      <c r="J7" s="543">
        <f t="shared" ref="J7:K7" si="16">SUM(J8:J16)</f>
        <v>52359076</v>
      </c>
      <c r="K7" s="543">
        <f t="shared" si="16"/>
        <v>52359076</v>
      </c>
      <c r="L7" s="78">
        <f t="shared" si="13"/>
        <v>52359076</v>
      </c>
      <c r="M7" s="75">
        <f t="shared" ref="M7:AN7" si="17">SUM(M8:M16)</f>
        <v>0</v>
      </c>
      <c r="N7" s="43">
        <f t="shared" si="17"/>
        <v>0</v>
      </c>
      <c r="O7" s="43">
        <f t="shared" si="17"/>
        <v>0</v>
      </c>
      <c r="P7" s="43">
        <f t="shared" si="17"/>
        <v>52359076</v>
      </c>
      <c r="Q7" s="13">
        <f t="shared" si="17"/>
        <v>0</v>
      </c>
      <c r="R7" s="80">
        <f t="shared" si="17"/>
        <v>0</v>
      </c>
      <c r="S7" s="80">
        <f t="shared" si="17"/>
        <v>0</v>
      </c>
      <c r="T7" s="80">
        <f t="shared" si="17"/>
        <v>0</v>
      </c>
      <c r="U7" s="80">
        <f t="shared" si="17"/>
        <v>0</v>
      </c>
      <c r="V7" s="80">
        <f t="shared" si="17"/>
        <v>0</v>
      </c>
      <c r="W7" s="80">
        <f t="shared" si="17"/>
        <v>0</v>
      </c>
      <c r="X7" s="80">
        <f t="shared" si="17"/>
        <v>0</v>
      </c>
      <c r="Y7" s="80">
        <f t="shared" ref="Y7:Z7" si="18">SUM(Y8:Y16)</f>
        <v>0</v>
      </c>
      <c r="Z7" s="80">
        <f t="shared" si="18"/>
        <v>0</v>
      </c>
      <c r="AA7" s="76">
        <f t="shared" si="17"/>
        <v>0</v>
      </c>
      <c r="AB7" s="75">
        <f t="shared" si="17"/>
        <v>6192146</v>
      </c>
      <c r="AC7" s="13">
        <f t="shared" si="17"/>
        <v>4106084</v>
      </c>
      <c r="AD7" s="13">
        <f t="shared" si="17"/>
        <v>4106084</v>
      </c>
      <c r="AE7" s="13">
        <f t="shared" si="17"/>
        <v>4106084</v>
      </c>
      <c r="AF7" s="13">
        <f t="shared" si="17"/>
        <v>4106084</v>
      </c>
      <c r="AG7" s="80">
        <f t="shared" si="17"/>
        <v>4106084</v>
      </c>
      <c r="AH7" s="488">
        <f t="shared" si="12"/>
        <v>26722566</v>
      </c>
      <c r="AI7" s="413">
        <f t="shared" si="17"/>
        <v>4106084</v>
      </c>
      <c r="AJ7" s="13">
        <f t="shared" si="17"/>
        <v>5106084</v>
      </c>
      <c r="AK7" s="80">
        <f t="shared" si="17"/>
        <v>4106084</v>
      </c>
      <c r="AL7" s="80">
        <f t="shared" si="17"/>
        <v>4106084</v>
      </c>
      <c r="AM7" s="80">
        <f t="shared" si="17"/>
        <v>4106084</v>
      </c>
      <c r="AN7" s="45">
        <f t="shared" si="17"/>
        <v>4106090</v>
      </c>
      <c r="AP7" s="168"/>
    </row>
    <row r="8" spans="1:42" x14ac:dyDescent="0.25">
      <c r="B8" s="54"/>
      <c r="C8" s="165"/>
      <c r="D8" s="164" t="s">
        <v>981</v>
      </c>
      <c r="E8" s="164"/>
      <c r="F8" s="77">
        <v>33342400</v>
      </c>
      <c r="G8" s="668">
        <v>33342400</v>
      </c>
      <c r="H8" s="668">
        <v>33342400</v>
      </c>
      <c r="I8" s="599">
        <v>33342400</v>
      </c>
      <c r="J8" s="545">
        <v>33342400</v>
      </c>
      <c r="K8" s="545">
        <v>33342400</v>
      </c>
      <c r="L8" s="77">
        <f>SUM(AH8:AN8)</f>
        <v>33342400</v>
      </c>
      <c r="M8" s="73"/>
      <c r="N8" s="42"/>
      <c r="O8" s="42"/>
      <c r="P8" s="42">
        <f>L8</f>
        <v>33342400</v>
      </c>
      <c r="Q8" s="1"/>
      <c r="R8" s="79"/>
      <c r="S8" s="79"/>
      <c r="T8" s="79"/>
      <c r="U8" s="79"/>
      <c r="V8" s="79"/>
      <c r="W8" s="79"/>
      <c r="X8" s="79"/>
      <c r="Y8" s="79"/>
      <c r="Z8" s="79"/>
      <c r="AA8" s="74"/>
      <c r="AB8" s="73">
        <v>4637115</v>
      </c>
      <c r="AC8" s="1">
        <v>2609573</v>
      </c>
      <c r="AD8" s="1">
        <v>2609573</v>
      </c>
      <c r="AE8" s="1">
        <v>2609573</v>
      </c>
      <c r="AF8" s="1">
        <v>2609573</v>
      </c>
      <c r="AG8" s="79">
        <v>2609573</v>
      </c>
      <c r="AH8" s="489">
        <f t="shared" si="12"/>
        <v>17684980</v>
      </c>
      <c r="AI8" s="414">
        <v>2609573</v>
      </c>
      <c r="AJ8" s="1">
        <v>2609573</v>
      </c>
      <c r="AK8" s="79">
        <v>2609573</v>
      </c>
      <c r="AL8" s="79">
        <v>2609573</v>
      </c>
      <c r="AM8" s="79">
        <v>2609573</v>
      </c>
      <c r="AN8" s="44">
        <v>2609555</v>
      </c>
      <c r="AP8" s="168"/>
    </row>
    <row r="9" spans="1:42" x14ac:dyDescent="0.25">
      <c r="B9" s="54"/>
      <c r="C9" s="267"/>
      <c r="D9" s="262" t="s">
        <v>850</v>
      </c>
      <c r="E9" s="262"/>
      <c r="F9" s="77">
        <v>3853440</v>
      </c>
      <c r="G9" s="668">
        <v>3853440</v>
      </c>
      <c r="H9" s="668">
        <v>3853440</v>
      </c>
      <c r="I9" s="599">
        <v>3853440</v>
      </c>
      <c r="J9" s="545">
        <v>3853440</v>
      </c>
      <c r="K9" s="545">
        <v>3853440</v>
      </c>
      <c r="L9" s="77">
        <f t="shared" ref="L9:L17" si="19">SUM(AH9:AN9)</f>
        <v>3853440</v>
      </c>
      <c r="M9" s="73"/>
      <c r="N9" s="42"/>
      <c r="O9" s="42"/>
      <c r="P9" s="42">
        <f t="shared" ref="P9" si="20">L9</f>
        <v>3853440</v>
      </c>
      <c r="Q9" s="1"/>
      <c r="R9" s="79"/>
      <c r="S9" s="79"/>
      <c r="T9" s="79"/>
      <c r="U9" s="79"/>
      <c r="V9" s="79"/>
      <c r="W9" s="79"/>
      <c r="X9" s="79"/>
      <c r="Y9" s="79"/>
      <c r="Z9" s="79"/>
      <c r="AA9" s="74"/>
      <c r="AB9" s="73">
        <v>321120</v>
      </c>
      <c r="AC9" s="1">
        <v>321120</v>
      </c>
      <c r="AD9" s="1">
        <v>321120</v>
      </c>
      <c r="AE9" s="1">
        <v>321120</v>
      </c>
      <c r="AF9" s="1">
        <v>321120</v>
      </c>
      <c r="AG9" s="79">
        <v>321120</v>
      </c>
      <c r="AH9" s="489">
        <f t="shared" si="12"/>
        <v>1926720</v>
      </c>
      <c r="AI9" s="414">
        <v>321120</v>
      </c>
      <c r="AJ9" s="1">
        <v>321120</v>
      </c>
      <c r="AK9" s="79">
        <v>321120</v>
      </c>
      <c r="AL9" s="79">
        <v>321120</v>
      </c>
      <c r="AM9" s="79">
        <v>321120</v>
      </c>
      <c r="AN9" s="44">
        <v>321120</v>
      </c>
      <c r="AP9" s="168"/>
    </row>
    <row r="10" spans="1:42" x14ac:dyDescent="0.25">
      <c r="B10" s="54"/>
      <c r="C10" s="165"/>
      <c r="D10" s="164" t="s">
        <v>851</v>
      </c>
      <c r="E10" s="164"/>
      <c r="F10" s="77">
        <v>4544000</v>
      </c>
      <c r="G10" s="668">
        <v>4544000</v>
      </c>
      <c r="H10" s="668">
        <v>4544000</v>
      </c>
      <c r="I10" s="599">
        <v>4544000</v>
      </c>
      <c r="J10" s="545">
        <v>4544000</v>
      </c>
      <c r="K10" s="545">
        <v>4544000</v>
      </c>
      <c r="L10" s="77">
        <f t="shared" si="19"/>
        <v>4544000</v>
      </c>
      <c r="M10" s="73"/>
      <c r="N10" s="42"/>
      <c r="O10" s="42"/>
      <c r="P10" s="42">
        <f t="shared" ref="P10:P16" si="21">L10</f>
        <v>4544000</v>
      </c>
      <c r="Q10" s="1"/>
      <c r="R10" s="79"/>
      <c r="S10" s="79"/>
      <c r="T10" s="79"/>
      <c r="U10" s="79"/>
      <c r="V10" s="79"/>
      <c r="W10" s="79"/>
      <c r="X10" s="79"/>
      <c r="Y10" s="79"/>
      <c r="Z10" s="79"/>
      <c r="AA10" s="74"/>
      <c r="AB10" s="73">
        <v>378666</v>
      </c>
      <c r="AC10" s="1">
        <v>378666</v>
      </c>
      <c r="AD10" s="1">
        <v>378666</v>
      </c>
      <c r="AE10" s="1">
        <v>378666</v>
      </c>
      <c r="AF10" s="1">
        <v>378666</v>
      </c>
      <c r="AG10" s="79">
        <v>378666</v>
      </c>
      <c r="AH10" s="489">
        <f t="shared" si="12"/>
        <v>2271996</v>
      </c>
      <c r="AI10" s="414">
        <v>378666</v>
      </c>
      <c r="AJ10" s="1">
        <v>378666</v>
      </c>
      <c r="AK10" s="79">
        <v>378666</v>
      </c>
      <c r="AL10" s="79">
        <v>378666</v>
      </c>
      <c r="AM10" s="79">
        <v>378666</v>
      </c>
      <c r="AN10" s="44">
        <v>378674</v>
      </c>
      <c r="AP10" s="168"/>
    </row>
    <row r="11" spans="1:42" x14ac:dyDescent="0.25">
      <c r="B11" s="54"/>
      <c r="C11" s="165"/>
      <c r="D11" s="164" t="s">
        <v>852</v>
      </c>
      <c r="E11" s="164"/>
      <c r="F11" s="77">
        <v>1179486</v>
      </c>
      <c r="G11" s="668">
        <v>1179486</v>
      </c>
      <c r="H11" s="668">
        <v>1179486</v>
      </c>
      <c r="I11" s="599">
        <v>1179486</v>
      </c>
      <c r="J11" s="545">
        <v>1179486</v>
      </c>
      <c r="K11" s="545">
        <v>1179486</v>
      </c>
      <c r="L11" s="77">
        <f t="shared" si="19"/>
        <v>1179486</v>
      </c>
      <c r="M11" s="73"/>
      <c r="N11" s="42"/>
      <c r="O11" s="42"/>
      <c r="P11" s="42">
        <f t="shared" si="21"/>
        <v>1179486</v>
      </c>
      <c r="Q11" s="1"/>
      <c r="R11" s="79"/>
      <c r="S11" s="79"/>
      <c r="T11" s="79"/>
      <c r="U11" s="79"/>
      <c r="V11" s="79"/>
      <c r="W11" s="79"/>
      <c r="X11" s="79"/>
      <c r="Y11" s="79"/>
      <c r="Z11" s="79"/>
      <c r="AA11" s="74"/>
      <c r="AB11" s="73">
        <v>98290</v>
      </c>
      <c r="AC11" s="1">
        <v>98290</v>
      </c>
      <c r="AD11" s="1">
        <v>98290</v>
      </c>
      <c r="AE11" s="1">
        <v>98290</v>
      </c>
      <c r="AF11" s="1">
        <v>98290</v>
      </c>
      <c r="AG11" s="79">
        <v>98290</v>
      </c>
      <c r="AH11" s="489">
        <f t="shared" si="12"/>
        <v>589740</v>
      </c>
      <c r="AI11" s="414">
        <v>98290</v>
      </c>
      <c r="AJ11" s="1">
        <v>98290</v>
      </c>
      <c r="AK11" s="79">
        <v>98290</v>
      </c>
      <c r="AL11" s="79">
        <v>98290</v>
      </c>
      <c r="AM11" s="79">
        <v>98290</v>
      </c>
      <c r="AN11" s="44">
        <v>98296</v>
      </c>
      <c r="AP11" s="168"/>
    </row>
    <row r="12" spans="1:42" x14ac:dyDescent="0.25">
      <c r="B12" s="54"/>
      <c r="C12" s="165"/>
      <c r="D12" s="164" t="s">
        <v>853</v>
      </c>
      <c r="E12" s="164"/>
      <c r="F12" s="77">
        <v>2381230</v>
      </c>
      <c r="G12" s="668">
        <v>2381230</v>
      </c>
      <c r="H12" s="668">
        <v>2381230</v>
      </c>
      <c r="I12" s="599">
        <v>2381230</v>
      </c>
      <c r="J12" s="545">
        <v>2381230</v>
      </c>
      <c r="K12" s="545">
        <v>2381230</v>
      </c>
      <c r="L12" s="77">
        <f t="shared" si="19"/>
        <v>2381230</v>
      </c>
      <c r="M12" s="73"/>
      <c r="N12" s="42"/>
      <c r="O12" s="42"/>
      <c r="P12" s="42">
        <f t="shared" si="21"/>
        <v>2381230</v>
      </c>
      <c r="Q12" s="1"/>
      <c r="R12" s="79"/>
      <c r="S12" s="79"/>
      <c r="T12" s="79"/>
      <c r="U12" s="79"/>
      <c r="V12" s="79"/>
      <c r="W12" s="79"/>
      <c r="X12" s="79"/>
      <c r="Y12" s="79"/>
      <c r="Z12" s="79"/>
      <c r="AA12" s="74"/>
      <c r="AB12" s="73">
        <v>198435</v>
      </c>
      <c r="AC12" s="1">
        <v>198435</v>
      </c>
      <c r="AD12" s="1">
        <v>198435</v>
      </c>
      <c r="AE12" s="1">
        <v>198435</v>
      </c>
      <c r="AF12" s="1">
        <v>198435</v>
      </c>
      <c r="AG12" s="79">
        <v>198435</v>
      </c>
      <c r="AH12" s="489">
        <f t="shared" si="12"/>
        <v>1190610</v>
      </c>
      <c r="AI12" s="414">
        <v>198435</v>
      </c>
      <c r="AJ12" s="1">
        <v>198435</v>
      </c>
      <c r="AK12" s="79">
        <v>198435</v>
      </c>
      <c r="AL12" s="79">
        <v>198435</v>
      </c>
      <c r="AM12" s="79">
        <v>198435</v>
      </c>
      <c r="AN12" s="44">
        <v>198445</v>
      </c>
      <c r="AP12" s="168"/>
    </row>
    <row r="13" spans="1:42" x14ac:dyDescent="0.25">
      <c r="B13" s="54"/>
      <c r="C13" s="165"/>
      <c r="D13" s="164" t="s">
        <v>854</v>
      </c>
      <c r="E13" s="164"/>
      <c r="F13" s="77">
        <v>6000000</v>
      </c>
      <c r="G13" s="668">
        <v>6000000</v>
      </c>
      <c r="H13" s="668">
        <v>6000000</v>
      </c>
      <c r="I13" s="599">
        <v>6000000</v>
      </c>
      <c r="J13" s="545">
        <v>6000000</v>
      </c>
      <c r="K13" s="545">
        <v>6000000</v>
      </c>
      <c r="L13" s="77">
        <f t="shared" si="19"/>
        <v>6000000</v>
      </c>
      <c r="M13" s="73"/>
      <c r="N13" s="42"/>
      <c r="O13" s="42"/>
      <c r="P13" s="42">
        <f t="shared" si="21"/>
        <v>6000000</v>
      </c>
      <c r="Q13" s="1"/>
      <c r="R13" s="79"/>
      <c r="S13" s="79"/>
      <c r="T13" s="79"/>
      <c r="U13" s="79"/>
      <c r="V13" s="79"/>
      <c r="W13" s="79"/>
      <c r="X13" s="79"/>
      <c r="Y13" s="79"/>
      <c r="Z13" s="79"/>
      <c r="AA13" s="74"/>
      <c r="AB13" s="73">
        <v>500000</v>
      </c>
      <c r="AC13" s="1">
        <v>500000</v>
      </c>
      <c r="AD13" s="1">
        <v>500000</v>
      </c>
      <c r="AE13" s="1">
        <v>500000</v>
      </c>
      <c r="AF13" s="1">
        <v>500000</v>
      </c>
      <c r="AG13" s="79">
        <v>500000</v>
      </c>
      <c r="AH13" s="489">
        <f t="shared" si="12"/>
        <v>3000000</v>
      </c>
      <c r="AI13" s="414">
        <v>500000</v>
      </c>
      <c r="AJ13" s="1">
        <v>500000</v>
      </c>
      <c r="AK13" s="79">
        <v>500000</v>
      </c>
      <c r="AL13" s="79">
        <v>500000</v>
      </c>
      <c r="AM13" s="79">
        <v>500000</v>
      </c>
      <c r="AN13" s="44">
        <v>500000</v>
      </c>
      <c r="AP13" s="168"/>
    </row>
    <row r="14" spans="1:42" x14ac:dyDescent="0.25">
      <c r="B14" s="54"/>
      <c r="C14" s="165"/>
      <c r="D14" s="164" t="s">
        <v>855</v>
      </c>
      <c r="E14" s="164"/>
      <c r="F14" s="77">
        <v>25500</v>
      </c>
      <c r="G14" s="668">
        <v>25500</v>
      </c>
      <c r="H14" s="668">
        <v>25500</v>
      </c>
      <c r="I14" s="599">
        <v>25500</v>
      </c>
      <c r="J14" s="545">
        <v>25500</v>
      </c>
      <c r="K14" s="545">
        <v>25500</v>
      </c>
      <c r="L14" s="77">
        <f t="shared" si="19"/>
        <v>25500</v>
      </c>
      <c r="M14" s="73"/>
      <c r="N14" s="42"/>
      <c r="O14" s="42"/>
      <c r="P14" s="42">
        <f t="shared" si="21"/>
        <v>25500</v>
      </c>
      <c r="Q14" s="1"/>
      <c r="R14" s="79"/>
      <c r="S14" s="79"/>
      <c r="T14" s="79"/>
      <c r="U14" s="79"/>
      <c r="V14" s="79"/>
      <c r="W14" s="79"/>
      <c r="X14" s="79"/>
      <c r="Y14" s="79"/>
      <c r="Z14" s="79"/>
      <c r="AA14" s="74"/>
      <c r="AB14" s="73">
        <v>25500</v>
      </c>
      <c r="AC14" s="1"/>
      <c r="AD14" s="1"/>
      <c r="AE14" s="1"/>
      <c r="AF14" s="1"/>
      <c r="AG14" s="79"/>
      <c r="AH14" s="489">
        <f t="shared" si="12"/>
        <v>25500</v>
      </c>
      <c r="AI14" s="414"/>
      <c r="AJ14" s="1"/>
      <c r="AK14" s="79"/>
      <c r="AL14" s="79"/>
      <c r="AM14" s="79"/>
      <c r="AN14" s="44"/>
      <c r="AP14" s="168"/>
    </row>
    <row r="15" spans="1:42" x14ac:dyDescent="0.25">
      <c r="B15" s="54"/>
      <c r="C15" s="587"/>
      <c r="D15" s="586" t="s">
        <v>982</v>
      </c>
      <c r="E15" s="586"/>
      <c r="F15" s="77">
        <v>0</v>
      </c>
      <c r="G15" s="668">
        <v>33020</v>
      </c>
      <c r="H15" s="668">
        <v>33020</v>
      </c>
      <c r="I15" s="599">
        <v>33020</v>
      </c>
      <c r="J15" s="545">
        <v>33020</v>
      </c>
      <c r="K15" s="545">
        <v>33020</v>
      </c>
      <c r="L15" s="77">
        <f t="shared" ref="L15" si="22">SUM(AH15:AN15)</f>
        <v>33020</v>
      </c>
      <c r="M15" s="73"/>
      <c r="N15" s="42"/>
      <c r="O15" s="42"/>
      <c r="P15" s="42">
        <f t="shared" ref="P15" si="23">L15</f>
        <v>33020</v>
      </c>
      <c r="Q15" s="1"/>
      <c r="R15" s="79"/>
      <c r="S15" s="79"/>
      <c r="T15" s="79"/>
      <c r="U15" s="79"/>
      <c r="V15" s="79"/>
      <c r="W15" s="79"/>
      <c r="X15" s="79"/>
      <c r="Y15" s="79"/>
      <c r="Z15" s="79"/>
      <c r="AA15" s="74"/>
      <c r="AB15" s="73">
        <v>33020</v>
      </c>
      <c r="AC15" s="1"/>
      <c r="AD15" s="1"/>
      <c r="AE15" s="1"/>
      <c r="AF15" s="1"/>
      <c r="AG15" s="79"/>
      <c r="AH15" s="489">
        <f t="shared" ref="AH15" si="24">SUM(AB15:AG15)</f>
        <v>33020</v>
      </c>
      <c r="AI15" s="414"/>
      <c r="AJ15" s="1"/>
      <c r="AK15" s="79"/>
      <c r="AL15" s="79"/>
      <c r="AM15" s="79"/>
      <c r="AN15" s="44"/>
      <c r="AP15" s="168"/>
    </row>
    <row r="16" spans="1:42" x14ac:dyDescent="0.25">
      <c r="B16" s="54"/>
      <c r="C16" s="165"/>
      <c r="D16" s="586" t="s">
        <v>1100</v>
      </c>
      <c r="E16" s="184"/>
      <c r="F16" s="77">
        <v>0</v>
      </c>
      <c r="G16" s="668">
        <v>0</v>
      </c>
      <c r="H16" s="668">
        <v>1000000</v>
      </c>
      <c r="I16" s="599">
        <v>1000000</v>
      </c>
      <c r="J16" s="545">
        <v>1000000</v>
      </c>
      <c r="K16" s="545">
        <v>1000000</v>
      </c>
      <c r="L16" s="77">
        <f t="shared" si="19"/>
        <v>1000000</v>
      </c>
      <c r="M16" s="73"/>
      <c r="N16" s="42"/>
      <c r="O16" s="42"/>
      <c r="P16" s="42">
        <f t="shared" si="21"/>
        <v>1000000</v>
      </c>
      <c r="Q16" s="1"/>
      <c r="R16" s="79"/>
      <c r="S16" s="79"/>
      <c r="T16" s="79"/>
      <c r="U16" s="79"/>
      <c r="V16" s="79"/>
      <c r="W16" s="79"/>
      <c r="X16" s="79"/>
      <c r="Y16" s="79"/>
      <c r="Z16" s="79"/>
      <c r="AA16" s="74"/>
      <c r="AB16" s="73"/>
      <c r="AC16" s="1"/>
      <c r="AD16" s="1"/>
      <c r="AE16" s="1"/>
      <c r="AF16" s="1"/>
      <c r="AG16" s="79"/>
      <c r="AH16" s="489">
        <f t="shared" si="12"/>
        <v>0</v>
      </c>
      <c r="AI16" s="414"/>
      <c r="AJ16" s="1">
        <v>1000000</v>
      </c>
      <c r="AK16" s="79"/>
      <c r="AL16" s="79"/>
      <c r="AM16" s="79"/>
      <c r="AN16" s="44"/>
      <c r="AP16" s="168"/>
    </row>
    <row r="17" spans="1:42" x14ac:dyDescent="0.25">
      <c r="A17" s="125" t="s">
        <v>6</v>
      </c>
      <c r="B17" s="52" t="s">
        <v>718</v>
      </c>
      <c r="C17" s="166" t="s">
        <v>790</v>
      </c>
      <c r="D17" s="207"/>
      <c r="E17" s="232"/>
      <c r="F17" s="78">
        <v>54264090</v>
      </c>
      <c r="G17" s="667">
        <v>54264090</v>
      </c>
      <c r="H17" s="667">
        <v>55431817</v>
      </c>
      <c r="I17" s="595">
        <v>53042896</v>
      </c>
      <c r="J17" s="543">
        <v>53042896</v>
      </c>
      <c r="K17" s="543">
        <v>54877896</v>
      </c>
      <c r="L17" s="78">
        <f t="shared" si="19"/>
        <v>54877896</v>
      </c>
      <c r="M17" s="75"/>
      <c r="N17" s="43"/>
      <c r="O17" s="43"/>
      <c r="P17" s="43">
        <f>L17</f>
        <v>54877896</v>
      </c>
      <c r="Q17" s="13"/>
      <c r="R17" s="80"/>
      <c r="S17" s="80"/>
      <c r="T17" s="80"/>
      <c r="U17" s="80"/>
      <c r="V17" s="80"/>
      <c r="W17" s="80"/>
      <c r="X17" s="80"/>
      <c r="Y17" s="80"/>
      <c r="Z17" s="80"/>
      <c r="AA17" s="76"/>
      <c r="AB17" s="75">
        <v>5690943</v>
      </c>
      <c r="AC17" s="13">
        <v>4326276</v>
      </c>
      <c r="AD17" s="13">
        <v>4326276</v>
      </c>
      <c r="AE17" s="13">
        <v>4326276</v>
      </c>
      <c r="AF17" s="13">
        <v>4326276</v>
      </c>
      <c r="AG17" s="80">
        <v>5711179</v>
      </c>
      <c r="AH17" s="488">
        <f t="shared" si="12"/>
        <v>28707226</v>
      </c>
      <c r="AI17" s="413">
        <v>2648175</v>
      </c>
      <c r="AJ17" s="13">
        <v>4296782</v>
      </c>
      <c r="AK17" s="80">
        <v>4796555</v>
      </c>
      <c r="AL17" s="80">
        <v>4796555</v>
      </c>
      <c r="AM17" s="80">
        <v>4796556</v>
      </c>
      <c r="AN17" s="45">
        <v>4836047</v>
      </c>
      <c r="AP17" s="168"/>
    </row>
    <row r="18" spans="1:42" ht="25.5" customHeight="1" x14ac:dyDescent="0.25">
      <c r="A18" s="125" t="s">
        <v>7</v>
      </c>
      <c r="B18" s="52" t="s">
        <v>719</v>
      </c>
      <c r="C18" s="767" t="s">
        <v>8</v>
      </c>
      <c r="D18" s="768"/>
      <c r="E18" s="769"/>
      <c r="F18" s="78">
        <f t="shared" ref="F18:AN18" si="25">SUM(F19:F21)</f>
        <v>28852262</v>
      </c>
      <c r="G18" s="667">
        <f t="shared" ref="G18" si="26">SUM(G19:G21)</f>
        <v>28852262</v>
      </c>
      <c r="H18" s="667">
        <f t="shared" ref="H18" si="27">SUM(H19:H21)</f>
        <v>28852262.000000004</v>
      </c>
      <c r="I18" s="595">
        <v>30616277</v>
      </c>
      <c r="J18" s="543">
        <f t="shared" ref="J18:K18" si="28">SUM(J19:J21)</f>
        <v>30616277</v>
      </c>
      <c r="K18" s="543">
        <f t="shared" si="28"/>
        <v>30616277</v>
      </c>
      <c r="L18" s="78">
        <f t="shared" si="25"/>
        <v>30616277</v>
      </c>
      <c r="M18" s="75">
        <f t="shared" si="25"/>
        <v>0</v>
      </c>
      <c r="N18" s="43">
        <f t="shared" si="25"/>
        <v>0</v>
      </c>
      <c r="O18" s="43">
        <f t="shared" si="25"/>
        <v>0</v>
      </c>
      <c r="P18" s="43">
        <f t="shared" si="25"/>
        <v>30616277</v>
      </c>
      <c r="Q18" s="13">
        <f t="shared" si="25"/>
        <v>0</v>
      </c>
      <c r="R18" s="80">
        <f t="shared" si="25"/>
        <v>0</v>
      </c>
      <c r="S18" s="80">
        <f t="shared" si="25"/>
        <v>0</v>
      </c>
      <c r="T18" s="80">
        <f t="shared" si="25"/>
        <v>0</v>
      </c>
      <c r="U18" s="80">
        <f t="shared" si="25"/>
        <v>0</v>
      </c>
      <c r="V18" s="80">
        <f t="shared" si="25"/>
        <v>0</v>
      </c>
      <c r="W18" s="80">
        <f t="shared" si="25"/>
        <v>0</v>
      </c>
      <c r="X18" s="80">
        <f t="shared" si="25"/>
        <v>0</v>
      </c>
      <c r="Y18" s="80">
        <f t="shared" ref="Y18:Z18" si="29">SUM(Y19:Y21)</f>
        <v>0</v>
      </c>
      <c r="Z18" s="80">
        <f t="shared" si="29"/>
        <v>0</v>
      </c>
      <c r="AA18" s="76">
        <f t="shared" si="25"/>
        <v>0</v>
      </c>
      <c r="AB18" s="75">
        <f t="shared" si="25"/>
        <v>3462272</v>
      </c>
      <c r="AC18" s="13">
        <f t="shared" si="25"/>
        <v>2308181</v>
      </c>
      <c r="AD18" s="13">
        <f t="shared" si="25"/>
        <v>2308181</v>
      </c>
      <c r="AE18" s="13">
        <f t="shared" si="25"/>
        <v>2308181</v>
      </c>
      <c r="AF18" s="13">
        <f t="shared" si="25"/>
        <v>2308181</v>
      </c>
      <c r="AG18" s="80">
        <f t="shared" si="25"/>
        <v>2308181</v>
      </c>
      <c r="AH18" s="488">
        <f t="shared" si="12"/>
        <v>15003177</v>
      </c>
      <c r="AI18" s="413">
        <f t="shared" si="25"/>
        <v>2249426</v>
      </c>
      <c r="AJ18" s="13">
        <f t="shared" si="25"/>
        <v>3566464</v>
      </c>
      <c r="AK18" s="80">
        <f t="shared" si="25"/>
        <v>2449302</v>
      </c>
      <c r="AL18" s="80">
        <f t="shared" si="25"/>
        <v>2449302</v>
      </c>
      <c r="AM18" s="80">
        <f t="shared" si="25"/>
        <v>2449302</v>
      </c>
      <c r="AN18" s="45">
        <f t="shared" si="25"/>
        <v>2449304</v>
      </c>
      <c r="AP18" s="168"/>
    </row>
    <row r="19" spans="1:42" s="291" customFormat="1" x14ac:dyDescent="0.25">
      <c r="A19" s="289"/>
      <c r="B19" s="54"/>
      <c r="C19" s="2"/>
      <c r="D19" s="288" t="s">
        <v>983</v>
      </c>
      <c r="E19" s="290"/>
      <c r="F19" s="77">
        <v>9924000</v>
      </c>
      <c r="G19" s="668">
        <v>9924000</v>
      </c>
      <c r="H19" s="668">
        <v>9924000</v>
      </c>
      <c r="I19" s="599">
        <v>9924000</v>
      </c>
      <c r="J19" s="545">
        <v>9924000</v>
      </c>
      <c r="K19" s="545">
        <v>9924000</v>
      </c>
      <c r="L19" s="77">
        <f t="shared" ref="L19:L23" si="30">SUM(AH19:AN19)</f>
        <v>9924000</v>
      </c>
      <c r="M19" s="73"/>
      <c r="N19" s="42"/>
      <c r="O19" s="42"/>
      <c r="P19" s="42">
        <f t="shared" ref="P19:P22" si="31">L19</f>
        <v>9924000</v>
      </c>
      <c r="Q19" s="1"/>
      <c r="R19" s="79"/>
      <c r="S19" s="79"/>
      <c r="T19" s="79"/>
      <c r="U19" s="79"/>
      <c r="V19" s="79"/>
      <c r="W19" s="79"/>
      <c r="X19" s="79"/>
      <c r="Y19" s="79"/>
      <c r="Z19" s="79"/>
      <c r="AA19" s="74"/>
      <c r="AB19" s="73">
        <f>396960+793920</f>
        <v>1190880</v>
      </c>
      <c r="AC19" s="1">
        <v>793920</v>
      </c>
      <c r="AD19" s="1">
        <v>793920</v>
      </c>
      <c r="AE19" s="1">
        <v>793920</v>
      </c>
      <c r="AF19" s="1">
        <v>793920</v>
      </c>
      <c r="AG19" s="79">
        <v>793920</v>
      </c>
      <c r="AH19" s="489">
        <f t="shared" si="12"/>
        <v>5160480</v>
      </c>
      <c r="AI19" s="414">
        <v>793920</v>
      </c>
      <c r="AJ19" s="1">
        <v>793920</v>
      </c>
      <c r="AK19" s="79">
        <v>793920</v>
      </c>
      <c r="AL19" s="79">
        <v>793920</v>
      </c>
      <c r="AM19" s="79">
        <v>793920</v>
      </c>
      <c r="AN19" s="44">
        <v>793920</v>
      </c>
      <c r="AP19" s="168"/>
    </row>
    <row r="20" spans="1:42" s="291" customFormat="1" x14ac:dyDescent="0.25">
      <c r="A20" s="289"/>
      <c r="B20" s="54"/>
      <c r="C20" s="2"/>
      <c r="D20" s="288" t="s">
        <v>984</v>
      </c>
      <c r="E20" s="290"/>
      <c r="F20" s="77">
        <v>3000000</v>
      </c>
      <c r="G20" s="668">
        <v>3000000</v>
      </c>
      <c r="H20" s="668">
        <v>3000000</v>
      </c>
      <c r="I20" s="599">
        <v>3000000</v>
      </c>
      <c r="J20" s="545">
        <v>3000000</v>
      </c>
      <c r="K20" s="545">
        <v>3000000</v>
      </c>
      <c r="L20" s="77">
        <f t="shared" si="30"/>
        <v>3000000</v>
      </c>
      <c r="M20" s="73"/>
      <c r="N20" s="42"/>
      <c r="O20" s="42"/>
      <c r="P20" s="42">
        <f t="shared" si="31"/>
        <v>3000000</v>
      </c>
      <c r="Q20" s="1"/>
      <c r="R20" s="79"/>
      <c r="S20" s="79"/>
      <c r="T20" s="79"/>
      <c r="U20" s="79"/>
      <c r="V20" s="79"/>
      <c r="W20" s="79"/>
      <c r="X20" s="79"/>
      <c r="Y20" s="79"/>
      <c r="Z20" s="79"/>
      <c r="AA20" s="74"/>
      <c r="AB20" s="73">
        <f>120000+240000</f>
        <v>360000</v>
      </c>
      <c r="AC20" s="1">
        <v>240000</v>
      </c>
      <c r="AD20" s="1">
        <v>240000</v>
      </c>
      <c r="AE20" s="1">
        <v>240000</v>
      </c>
      <c r="AF20" s="1">
        <v>240000</v>
      </c>
      <c r="AG20" s="79">
        <v>240000</v>
      </c>
      <c r="AH20" s="489">
        <f t="shared" si="12"/>
        <v>1560000</v>
      </c>
      <c r="AI20" s="414">
        <v>240000</v>
      </c>
      <c r="AJ20" s="1">
        <v>240000</v>
      </c>
      <c r="AK20" s="79">
        <v>240000</v>
      </c>
      <c r="AL20" s="79">
        <v>240000</v>
      </c>
      <c r="AM20" s="79">
        <v>240000</v>
      </c>
      <c r="AN20" s="44">
        <v>240000</v>
      </c>
      <c r="AP20" s="168"/>
    </row>
    <row r="21" spans="1:42" s="291" customFormat="1" x14ac:dyDescent="0.25">
      <c r="A21" s="289"/>
      <c r="B21" s="54"/>
      <c r="C21" s="2"/>
      <c r="D21" s="288" t="s">
        <v>985</v>
      </c>
      <c r="E21" s="290"/>
      <c r="F21" s="77">
        <v>15928262</v>
      </c>
      <c r="G21" s="668">
        <v>15928262</v>
      </c>
      <c r="H21" s="668">
        <v>15928262.000000004</v>
      </c>
      <c r="I21" s="599">
        <v>17692277</v>
      </c>
      <c r="J21" s="545">
        <v>17692277</v>
      </c>
      <c r="K21" s="545">
        <v>17692277</v>
      </c>
      <c r="L21" s="77">
        <f t="shared" si="30"/>
        <v>17692277</v>
      </c>
      <c r="M21" s="73"/>
      <c r="N21" s="42"/>
      <c r="O21" s="42"/>
      <c r="P21" s="42">
        <f t="shared" si="31"/>
        <v>17692277</v>
      </c>
      <c r="Q21" s="1"/>
      <c r="R21" s="79"/>
      <c r="S21" s="79"/>
      <c r="T21" s="79"/>
      <c r="U21" s="79"/>
      <c r="V21" s="79"/>
      <c r="W21" s="79"/>
      <c r="X21" s="79"/>
      <c r="Y21" s="79"/>
      <c r="Z21" s="79"/>
      <c r="AA21" s="74"/>
      <c r="AB21" s="73">
        <f>637131+1274261</f>
        <v>1911392</v>
      </c>
      <c r="AC21" s="1">
        <v>1274261</v>
      </c>
      <c r="AD21" s="1">
        <v>1274261</v>
      </c>
      <c r="AE21" s="1">
        <v>1274261</v>
      </c>
      <c r="AF21" s="1">
        <v>1274261</v>
      </c>
      <c r="AG21" s="79">
        <v>1274261</v>
      </c>
      <c r="AH21" s="489">
        <f t="shared" si="12"/>
        <v>8282697</v>
      </c>
      <c r="AI21" s="414">
        <v>1215506</v>
      </c>
      <c r="AJ21" s="1">
        <v>2532544</v>
      </c>
      <c r="AK21" s="79">
        <v>1415382</v>
      </c>
      <c r="AL21" s="79">
        <v>1415382</v>
      </c>
      <c r="AM21" s="79">
        <v>1415382</v>
      </c>
      <c r="AN21" s="44">
        <v>1415384</v>
      </c>
      <c r="AP21" s="168"/>
    </row>
    <row r="22" spans="1:42" x14ac:dyDescent="0.25">
      <c r="A22" s="125" t="s">
        <v>9</v>
      </c>
      <c r="B22" s="52" t="s">
        <v>720</v>
      </c>
      <c r="C22" s="166" t="s">
        <v>10</v>
      </c>
      <c r="D22" s="207"/>
      <c r="E22" s="232"/>
      <c r="F22" s="78">
        <v>1922040</v>
      </c>
      <c r="G22" s="667">
        <v>1922040</v>
      </c>
      <c r="H22" s="667">
        <v>1922040</v>
      </c>
      <c r="I22" s="595">
        <v>1922040</v>
      </c>
      <c r="J22" s="543">
        <v>1922040</v>
      </c>
      <c r="K22" s="543">
        <v>1922040</v>
      </c>
      <c r="L22" s="78">
        <f t="shared" si="30"/>
        <v>1922040</v>
      </c>
      <c r="M22" s="75"/>
      <c r="N22" s="43"/>
      <c r="O22" s="43"/>
      <c r="P22" s="43">
        <f t="shared" si="31"/>
        <v>1922040</v>
      </c>
      <c r="Q22" s="13"/>
      <c r="R22" s="80"/>
      <c r="S22" s="80"/>
      <c r="T22" s="80"/>
      <c r="U22" s="80"/>
      <c r="V22" s="80"/>
      <c r="W22" s="80"/>
      <c r="X22" s="80"/>
      <c r="Y22" s="80"/>
      <c r="Z22" s="80"/>
      <c r="AA22" s="76"/>
      <c r="AB22" s="75">
        <v>230645</v>
      </c>
      <c r="AC22" s="13">
        <v>153763</v>
      </c>
      <c r="AD22" s="13">
        <v>153763</v>
      </c>
      <c r="AE22" s="13">
        <v>153763</v>
      </c>
      <c r="AF22" s="13">
        <v>153763</v>
      </c>
      <c r="AG22" s="80">
        <v>153763</v>
      </c>
      <c r="AH22" s="488">
        <f t="shared" si="12"/>
        <v>999460</v>
      </c>
      <c r="AI22" s="413">
        <v>153763</v>
      </c>
      <c r="AJ22" s="13">
        <v>153763</v>
      </c>
      <c r="AK22" s="80">
        <v>153763</v>
      </c>
      <c r="AL22" s="80">
        <v>153763</v>
      </c>
      <c r="AM22" s="80">
        <v>153763</v>
      </c>
      <c r="AN22" s="45">
        <v>153765</v>
      </c>
      <c r="AP22" s="168"/>
    </row>
    <row r="23" spans="1:42" x14ac:dyDescent="0.25">
      <c r="A23" s="125" t="s">
        <v>11</v>
      </c>
      <c r="B23" s="52" t="s">
        <v>721</v>
      </c>
      <c r="C23" s="166" t="s">
        <v>791</v>
      </c>
      <c r="D23" s="207"/>
      <c r="E23" s="232"/>
      <c r="F23" s="78">
        <v>0</v>
      </c>
      <c r="G23" s="667">
        <v>342541</v>
      </c>
      <c r="H23" s="667">
        <v>782579</v>
      </c>
      <c r="I23" s="595">
        <v>887255</v>
      </c>
      <c r="J23" s="543">
        <v>939593</v>
      </c>
      <c r="K23" s="543">
        <v>1026980</v>
      </c>
      <c r="L23" s="78">
        <f t="shared" si="30"/>
        <v>1026980</v>
      </c>
      <c r="M23" s="75"/>
      <c r="N23" s="43"/>
      <c r="O23" s="43"/>
      <c r="P23" s="43">
        <f>L23</f>
        <v>1026980</v>
      </c>
      <c r="Q23" s="13"/>
      <c r="R23" s="80"/>
      <c r="S23" s="80"/>
      <c r="T23" s="80"/>
      <c r="U23" s="80"/>
      <c r="V23" s="80"/>
      <c r="W23" s="80"/>
      <c r="X23" s="80"/>
      <c r="Y23" s="80"/>
      <c r="Z23" s="80"/>
      <c r="AA23" s="76"/>
      <c r="AB23" s="75"/>
      <c r="AC23" s="13">
        <v>66577</v>
      </c>
      <c r="AD23" s="13">
        <v>55388</v>
      </c>
      <c r="AE23" s="13">
        <v>95160</v>
      </c>
      <c r="AF23" s="13">
        <v>66612</v>
      </c>
      <c r="AG23" s="80">
        <v>252654</v>
      </c>
      <c r="AH23" s="488">
        <f t="shared" si="12"/>
        <v>536391</v>
      </c>
      <c r="AI23" s="413">
        <v>52338</v>
      </c>
      <c r="AJ23" s="13">
        <v>149263</v>
      </c>
      <c r="AK23" s="80">
        <v>52338</v>
      </c>
      <c r="AL23" s="80">
        <v>149263</v>
      </c>
      <c r="AM23" s="80">
        <v>52338</v>
      </c>
      <c r="AN23" s="45">
        <v>35049</v>
      </c>
      <c r="AP23" s="168"/>
    </row>
    <row r="24" spans="1:42" x14ac:dyDescent="0.25">
      <c r="A24" s="125" t="s">
        <v>12</v>
      </c>
      <c r="B24" s="52" t="s">
        <v>722</v>
      </c>
      <c r="C24" s="166" t="s">
        <v>13</v>
      </c>
      <c r="D24" s="207"/>
      <c r="E24" s="232"/>
      <c r="F24" s="78">
        <v>0</v>
      </c>
      <c r="G24" s="667">
        <v>0</v>
      </c>
      <c r="H24" s="667">
        <v>32640</v>
      </c>
      <c r="I24" s="595">
        <v>32640</v>
      </c>
      <c r="J24" s="543">
        <v>32640</v>
      </c>
      <c r="K24" s="543">
        <v>32640</v>
      </c>
      <c r="L24" s="78">
        <f t="shared" ref="J24:L48" si="32">SUM(AB24:AN24)</f>
        <v>32640</v>
      </c>
      <c r="M24" s="75"/>
      <c r="N24" s="43"/>
      <c r="O24" s="43"/>
      <c r="P24" s="43">
        <f>L24</f>
        <v>32640</v>
      </c>
      <c r="Q24" s="13"/>
      <c r="R24" s="80"/>
      <c r="S24" s="80"/>
      <c r="T24" s="80"/>
      <c r="U24" s="80"/>
      <c r="V24" s="80"/>
      <c r="W24" s="80"/>
      <c r="X24" s="80"/>
      <c r="Y24" s="80"/>
      <c r="Z24" s="80"/>
      <c r="AA24" s="76"/>
      <c r="AB24" s="75"/>
      <c r="AC24" s="13"/>
      <c r="AD24" s="13"/>
      <c r="AE24" s="13"/>
      <c r="AF24" s="13"/>
      <c r="AG24" s="80"/>
      <c r="AH24" s="488">
        <f t="shared" si="12"/>
        <v>0</v>
      </c>
      <c r="AI24" s="413">
        <v>32640</v>
      </c>
      <c r="AJ24" s="13"/>
      <c r="AK24" s="80"/>
      <c r="AL24" s="80"/>
      <c r="AM24" s="80"/>
      <c r="AN24" s="45"/>
      <c r="AP24" s="168"/>
    </row>
    <row r="25" spans="1:42" s="18" customFormat="1" hidden="1" x14ac:dyDescent="0.25">
      <c r="A25" s="125" t="s">
        <v>14</v>
      </c>
      <c r="B25" s="90" t="s">
        <v>723</v>
      </c>
      <c r="C25" s="799" t="s">
        <v>393</v>
      </c>
      <c r="D25" s="800"/>
      <c r="E25" s="800"/>
      <c r="F25" s="91">
        <f t="shared" ref="F25:F48" si="33">SUM(AA25:AM25)</f>
        <v>0</v>
      </c>
      <c r="G25" s="669">
        <f t="shared" ref="G25:G48" si="34">SUM(AA25:AM25)</f>
        <v>0</v>
      </c>
      <c r="H25" s="669">
        <f t="shared" ref="H25:H48" si="35">SUM(AA25:AM25)</f>
        <v>0</v>
      </c>
      <c r="I25" s="598">
        <v>0</v>
      </c>
      <c r="J25" s="544">
        <f t="shared" si="32"/>
        <v>0</v>
      </c>
      <c r="K25" s="544">
        <f t="shared" si="32"/>
        <v>0</v>
      </c>
      <c r="L25" s="91">
        <f t="shared" si="32"/>
        <v>0</v>
      </c>
      <c r="M25" s="92"/>
      <c r="N25" s="95"/>
      <c r="O25" s="95"/>
      <c r="P25" s="95"/>
      <c r="Q25" s="93"/>
      <c r="R25" s="96"/>
      <c r="S25" s="96"/>
      <c r="T25" s="96"/>
      <c r="U25" s="96"/>
      <c r="V25" s="96"/>
      <c r="W25" s="96"/>
      <c r="X25" s="96"/>
      <c r="Y25" s="96"/>
      <c r="Z25" s="96"/>
      <c r="AA25" s="94"/>
      <c r="AB25" s="92"/>
      <c r="AC25" s="93"/>
      <c r="AD25" s="93"/>
      <c r="AE25" s="93"/>
      <c r="AF25" s="93"/>
      <c r="AG25" s="96"/>
      <c r="AH25" s="487">
        <f t="shared" si="12"/>
        <v>0</v>
      </c>
      <c r="AI25" s="412"/>
      <c r="AJ25" s="93"/>
      <c r="AK25" s="96"/>
      <c r="AL25" s="96"/>
      <c r="AM25" s="96"/>
      <c r="AN25" s="97"/>
      <c r="AP25" s="168"/>
    </row>
    <row r="26" spans="1:42" s="18" customFormat="1" ht="25.5" hidden="1" customHeight="1" x14ac:dyDescent="0.25">
      <c r="A26" s="125" t="s">
        <v>15</v>
      </c>
      <c r="B26" s="90" t="s">
        <v>724</v>
      </c>
      <c r="C26" s="796" t="s">
        <v>350</v>
      </c>
      <c r="D26" s="797"/>
      <c r="E26" s="797"/>
      <c r="F26" s="91">
        <f t="shared" si="33"/>
        <v>0</v>
      </c>
      <c r="G26" s="669">
        <f t="shared" si="34"/>
        <v>0</v>
      </c>
      <c r="H26" s="669">
        <f t="shared" si="35"/>
        <v>0</v>
      </c>
      <c r="I26" s="598">
        <v>0</v>
      </c>
      <c r="J26" s="544">
        <f t="shared" si="32"/>
        <v>0</v>
      </c>
      <c r="K26" s="544">
        <f t="shared" si="32"/>
        <v>0</v>
      </c>
      <c r="L26" s="91">
        <f t="shared" si="32"/>
        <v>0</v>
      </c>
      <c r="M26" s="92"/>
      <c r="N26" s="95"/>
      <c r="O26" s="95"/>
      <c r="P26" s="95"/>
      <c r="Q26" s="93"/>
      <c r="R26" s="96"/>
      <c r="S26" s="96"/>
      <c r="T26" s="96"/>
      <c r="U26" s="96"/>
      <c r="V26" s="96"/>
      <c r="W26" s="96"/>
      <c r="X26" s="96"/>
      <c r="Y26" s="96"/>
      <c r="Z26" s="96"/>
      <c r="AA26" s="94"/>
      <c r="AB26" s="92"/>
      <c r="AC26" s="93"/>
      <c r="AD26" s="93"/>
      <c r="AE26" s="93"/>
      <c r="AF26" s="93"/>
      <c r="AG26" s="96"/>
      <c r="AH26" s="487">
        <f t="shared" si="12"/>
        <v>0</v>
      </c>
      <c r="AI26" s="412"/>
      <c r="AJ26" s="93"/>
      <c r="AK26" s="96"/>
      <c r="AL26" s="96"/>
      <c r="AM26" s="96"/>
      <c r="AN26" s="97"/>
      <c r="AP26" s="168"/>
    </row>
    <row r="27" spans="1:42" s="18" customFormat="1" ht="25.5" hidden="1" customHeight="1" x14ac:dyDescent="0.25">
      <c r="A27" s="125" t="s">
        <v>16</v>
      </c>
      <c r="B27" s="90" t="s">
        <v>725</v>
      </c>
      <c r="C27" s="796" t="s">
        <v>608</v>
      </c>
      <c r="D27" s="797"/>
      <c r="E27" s="797"/>
      <c r="F27" s="91">
        <f t="shared" si="33"/>
        <v>0</v>
      </c>
      <c r="G27" s="669">
        <f t="shared" si="34"/>
        <v>0</v>
      </c>
      <c r="H27" s="669">
        <f t="shared" si="35"/>
        <v>0</v>
      </c>
      <c r="I27" s="598">
        <v>0</v>
      </c>
      <c r="J27" s="544">
        <f t="shared" si="32"/>
        <v>0</v>
      </c>
      <c r="K27" s="544">
        <f t="shared" si="32"/>
        <v>0</v>
      </c>
      <c r="L27" s="91">
        <f t="shared" si="32"/>
        <v>0</v>
      </c>
      <c r="M27" s="92">
        <f t="shared" ref="M27:AA27" si="36">M28+M29+M30+M31+M32+M33+M34+M35+M36+M37</f>
        <v>0</v>
      </c>
      <c r="N27" s="95">
        <f t="shared" si="36"/>
        <v>0</v>
      </c>
      <c r="O27" s="95">
        <f t="shared" si="36"/>
        <v>0</v>
      </c>
      <c r="P27" s="95">
        <f t="shared" si="36"/>
        <v>0</v>
      </c>
      <c r="Q27" s="93">
        <f t="shared" si="36"/>
        <v>0</v>
      </c>
      <c r="R27" s="96">
        <f t="shared" ref="R27:X27" si="37">R28+R29+R30+R31+R32+R33+R34+R35+R36+R37</f>
        <v>0</v>
      </c>
      <c r="S27" s="96">
        <f t="shared" ref="S27:T27" si="38">S28+S29+S30+S31+S32+S33+S34+S35+S36+S37</f>
        <v>0</v>
      </c>
      <c r="T27" s="96">
        <f t="shared" si="38"/>
        <v>0</v>
      </c>
      <c r="U27" s="96">
        <f t="shared" si="37"/>
        <v>0</v>
      </c>
      <c r="V27" s="96">
        <f t="shared" ref="V27:W27" si="39">V28+V29+V30+V31+V32+V33+V34+V35+V36+V37</f>
        <v>0</v>
      </c>
      <c r="W27" s="96">
        <f t="shared" si="39"/>
        <v>0</v>
      </c>
      <c r="X27" s="96">
        <f t="shared" si="37"/>
        <v>0</v>
      </c>
      <c r="Y27" s="96">
        <f t="shared" ref="Y27:Z27" si="40">Y28+Y29+Y30+Y31+Y32+Y33+Y34+Y35+Y36+Y37</f>
        <v>0</v>
      </c>
      <c r="Z27" s="96">
        <f t="shared" si="40"/>
        <v>0</v>
      </c>
      <c r="AA27" s="94">
        <f t="shared" si="36"/>
        <v>0</v>
      </c>
      <c r="AB27" s="92">
        <f>AB28+AB29+AB30+AB31+AB32+AB33+AB34+AB35+AB36+AB37</f>
        <v>0</v>
      </c>
      <c r="AC27" s="93">
        <f t="shared" ref="AC27:AN27" si="41">AC28+AC29+AC30+AC31+AC32+AC33+AC34+AC35+AC36+AC37</f>
        <v>0</v>
      </c>
      <c r="AD27" s="93">
        <f t="shared" si="41"/>
        <v>0</v>
      </c>
      <c r="AE27" s="93">
        <f t="shared" si="41"/>
        <v>0</v>
      </c>
      <c r="AF27" s="93">
        <f t="shared" si="41"/>
        <v>0</v>
      </c>
      <c r="AG27" s="96">
        <f t="shared" si="41"/>
        <v>0</v>
      </c>
      <c r="AH27" s="487">
        <f t="shared" si="12"/>
        <v>0</v>
      </c>
      <c r="AI27" s="412">
        <f t="shared" si="41"/>
        <v>0</v>
      </c>
      <c r="AJ27" s="93">
        <f t="shared" si="41"/>
        <v>0</v>
      </c>
      <c r="AK27" s="96">
        <f t="shared" si="41"/>
        <v>0</v>
      </c>
      <c r="AL27" s="96">
        <f t="shared" si="41"/>
        <v>0</v>
      </c>
      <c r="AM27" s="96">
        <f t="shared" si="41"/>
        <v>0</v>
      </c>
      <c r="AN27" s="97">
        <f t="shared" si="41"/>
        <v>0</v>
      </c>
      <c r="AP27" s="168"/>
    </row>
    <row r="28" spans="1:42" ht="25.5" hidden="1" customHeight="1" x14ac:dyDescent="0.25">
      <c r="B28" s="54"/>
      <c r="C28" s="47"/>
      <c r="D28" s="798" t="s">
        <v>443</v>
      </c>
      <c r="E28" s="798"/>
      <c r="F28" s="77">
        <f t="shared" si="33"/>
        <v>0</v>
      </c>
      <c r="G28" s="668">
        <f t="shared" si="34"/>
        <v>0</v>
      </c>
      <c r="H28" s="668">
        <f t="shared" si="35"/>
        <v>0</v>
      </c>
      <c r="I28" s="599">
        <v>0</v>
      </c>
      <c r="J28" s="545">
        <f t="shared" si="32"/>
        <v>0</v>
      </c>
      <c r="K28" s="545">
        <f t="shared" si="32"/>
        <v>0</v>
      </c>
      <c r="L28" s="77">
        <f t="shared" si="32"/>
        <v>0</v>
      </c>
      <c r="M28" s="73"/>
      <c r="N28" s="42"/>
      <c r="O28" s="42"/>
      <c r="P28" s="42"/>
      <c r="Q28" s="1"/>
      <c r="R28" s="79"/>
      <c r="S28" s="79"/>
      <c r="T28" s="79"/>
      <c r="U28" s="79"/>
      <c r="V28" s="79"/>
      <c r="W28" s="79"/>
      <c r="X28" s="79"/>
      <c r="Y28" s="79"/>
      <c r="Z28" s="79"/>
      <c r="AA28" s="74"/>
      <c r="AB28" s="73"/>
      <c r="AC28" s="1"/>
      <c r="AD28" s="1"/>
      <c r="AE28" s="1"/>
      <c r="AF28" s="1"/>
      <c r="AG28" s="79"/>
      <c r="AH28" s="489">
        <f t="shared" si="12"/>
        <v>0</v>
      </c>
      <c r="AI28" s="414"/>
      <c r="AJ28" s="1"/>
      <c r="AK28" s="79"/>
      <c r="AL28" s="79"/>
      <c r="AM28" s="79"/>
      <c r="AN28" s="44"/>
      <c r="AP28" s="168"/>
    </row>
    <row r="29" spans="1:42" hidden="1" x14ac:dyDescent="0.25">
      <c r="B29" s="54"/>
      <c r="C29" s="47"/>
      <c r="D29" s="801" t="s">
        <v>467</v>
      </c>
      <c r="E29" s="801"/>
      <c r="F29" s="77">
        <f t="shared" si="33"/>
        <v>0</v>
      </c>
      <c r="G29" s="668">
        <f t="shared" si="34"/>
        <v>0</v>
      </c>
      <c r="H29" s="668">
        <f t="shared" si="35"/>
        <v>0</v>
      </c>
      <c r="I29" s="599">
        <v>0</v>
      </c>
      <c r="J29" s="545">
        <f t="shared" si="32"/>
        <v>0</v>
      </c>
      <c r="K29" s="545">
        <f t="shared" si="32"/>
        <v>0</v>
      </c>
      <c r="L29" s="77">
        <f t="shared" si="32"/>
        <v>0</v>
      </c>
      <c r="M29" s="73"/>
      <c r="N29" s="42"/>
      <c r="O29" s="42"/>
      <c r="P29" s="42"/>
      <c r="Q29" s="1"/>
      <c r="R29" s="79"/>
      <c r="S29" s="79"/>
      <c r="T29" s="79"/>
      <c r="U29" s="79"/>
      <c r="V29" s="79"/>
      <c r="W29" s="79"/>
      <c r="X29" s="79"/>
      <c r="Y29" s="79"/>
      <c r="Z29" s="79"/>
      <c r="AA29" s="74"/>
      <c r="AB29" s="73"/>
      <c r="AC29" s="1"/>
      <c r="AD29" s="1"/>
      <c r="AE29" s="1"/>
      <c r="AF29" s="1"/>
      <c r="AG29" s="79"/>
      <c r="AH29" s="489">
        <f t="shared" si="12"/>
        <v>0</v>
      </c>
      <c r="AI29" s="414"/>
      <c r="AJ29" s="1"/>
      <c r="AK29" s="79"/>
      <c r="AL29" s="79"/>
      <c r="AM29" s="79"/>
      <c r="AN29" s="44"/>
      <c r="AP29" s="168"/>
    </row>
    <row r="30" spans="1:42" hidden="1" x14ac:dyDescent="0.25">
      <c r="B30" s="54"/>
      <c r="C30" s="47"/>
      <c r="D30" s="801" t="s">
        <v>444</v>
      </c>
      <c r="E30" s="801"/>
      <c r="F30" s="77">
        <f t="shared" si="33"/>
        <v>0</v>
      </c>
      <c r="G30" s="668">
        <f t="shared" si="34"/>
        <v>0</v>
      </c>
      <c r="H30" s="668">
        <f t="shared" si="35"/>
        <v>0</v>
      </c>
      <c r="I30" s="599">
        <v>0</v>
      </c>
      <c r="J30" s="545">
        <f t="shared" si="32"/>
        <v>0</v>
      </c>
      <c r="K30" s="545">
        <f t="shared" si="32"/>
        <v>0</v>
      </c>
      <c r="L30" s="77">
        <f t="shared" si="32"/>
        <v>0</v>
      </c>
      <c r="M30" s="73"/>
      <c r="N30" s="42"/>
      <c r="O30" s="42"/>
      <c r="P30" s="42"/>
      <c r="Q30" s="1"/>
      <c r="R30" s="79"/>
      <c r="S30" s="79"/>
      <c r="T30" s="79"/>
      <c r="U30" s="79"/>
      <c r="V30" s="79"/>
      <c r="W30" s="79"/>
      <c r="X30" s="79"/>
      <c r="Y30" s="79"/>
      <c r="Z30" s="79"/>
      <c r="AA30" s="74"/>
      <c r="AB30" s="73"/>
      <c r="AC30" s="1"/>
      <c r="AD30" s="1"/>
      <c r="AE30" s="1"/>
      <c r="AF30" s="1"/>
      <c r="AG30" s="79"/>
      <c r="AH30" s="489">
        <f t="shared" si="12"/>
        <v>0</v>
      </c>
      <c r="AI30" s="414"/>
      <c r="AJ30" s="1"/>
      <c r="AK30" s="79"/>
      <c r="AL30" s="79"/>
      <c r="AM30" s="79"/>
      <c r="AN30" s="44"/>
      <c r="AP30" s="168"/>
    </row>
    <row r="31" spans="1:42" ht="25.5" hidden="1" customHeight="1" x14ac:dyDescent="0.25">
      <c r="B31" s="54"/>
      <c r="C31" s="47"/>
      <c r="D31" s="798" t="s">
        <v>445</v>
      </c>
      <c r="E31" s="798"/>
      <c r="F31" s="77">
        <f t="shared" si="33"/>
        <v>0</v>
      </c>
      <c r="G31" s="668">
        <f t="shared" si="34"/>
        <v>0</v>
      </c>
      <c r="H31" s="668">
        <f t="shared" si="35"/>
        <v>0</v>
      </c>
      <c r="I31" s="599">
        <v>0</v>
      </c>
      <c r="J31" s="545">
        <f t="shared" si="32"/>
        <v>0</v>
      </c>
      <c r="K31" s="545">
        <f t="shared" si="32"/>
        <v>0</v>
      </c>
      <c r="L31" s="77">
        <f t="shared" si="32"/>
        <v>0</v>
      </c>
      <c r="M31" s="73"/>
      <c r="N31" s="42"/>
      <c r="O31" s="42"/>
      <c r="P31" s="42"/>
      <c r="Q31" s="1"/>
      <c r="R31" s="79"/>
      <c r="S31" s="79"/>
      <c r="T31" s="79"/>
      <c r="U31" s="79"/>
      <c r="V31" s="79"/>
      <c r="W31" s="79"/>
      <c r="X31" s="79"/>
      <c r="Y31" s="79"/>
      <c r="Z31" s="79"/>
      <c r="AA31" s="74"/>
      <c r="AB31" s="73"/>
      <c r="AC31" s="1"/>
      <c r="AD31" s="1"/>
      <c r="AE31" s="1"/>
      <c r="AF31" s="1"/>
      <c r="AG31" s="79"/>
      <c r="AH31" s="489">
        <f t="shared" si="12"/>
        <v>0</v>
      </c>
      <c r="AI31" s="414"/>
      <c r="AJ31" s="1"/>
      <c r="AK31" s="79"/>
      <c r="AL31" s="79"/>
      <c r="AM31" s="79"/>
      <c r="AN31" s="44"/>
      <c r="AP31" s="168"/>
    </row>
    <row r="32" spans="1:42" hidden="1" x14ac:dyDescent="0.25">
      <c r="B32" s="54"/>
      <c r="C32" s="47"/>
      <c r="D32" s="801" t="s">
        <v>446</v>
      </c>
      <c r="E32" s="801"/>
      <c r="F32" s="77">
        <f t="shared" si="33"/>
        <v>0</v>
      </c>
      <c r="G32" s="668">
        <f t="shared" si="34"/>
        <v>0</v>
      </c>
      <c r="H32" s="668">
        <f t="shared" si="35"/>
        <v>0</v>
      </c>
      <c r="I32" s="599">
        <v>0</v>
      </c>
      <c r="J32" s="545">
        <f t="shared" si="32"/>
        <v>0</v>
      </c>
      <c r="K32" s="545">
        <f t="shared" si="32"/>
        <v>0</v>
      </c>
      <c r="L32" s="77">
        <f t="shared" si="32"/>
        <v>0</v>
      </c>
      <c r="M32" s="73"/>
      <c r="N32" s="42"/>
      <c r="O32" s="42"/>
      <c r="P32" s="42"/>
      <c r="Q32" s="1"/>
      <c r="R32" s="79"/>
      <c r="S32" s="79"/>
      <c r="T32" s="79"/>
      <c r="U32" s="79"/>
      <c r="V32" s="79"/>
      <c r="W32" s="79"/>
      <c r="X32" s="79"/>
      <c r="Y32" s="79"/>
      <c r="Z32" s="79"/>
      <c r="AA32" s="74"/>
      <c r="AB32" s="73"/>
      <c r="AC32" s="1"/>
      <c r="AD32" s="1"/>
      <c r="AE32" s="1"/>
      <c r="AF32" s="1"/>
      <c r="AG32" s="79"/>
      <c r="AH32" s="489">
        <f t="shared" si="12"/>
        <v>0</v>
      </c>
      <c r="AI32" s="414"/>
      <c r="AJ32" s="1"/>
      <c r="AK32" s="79"/>
      <c r="AL32" s="79"/>
      <c r="AM32" s="79"/>
      <c r="AN32" s="44"/>
      <c r="AP32" s="168"/>
    </row>
    <row r="33" spans="1:42" hidden="1" x14ac:dyDescent="0.25">
      <c r="B33" s="54"/>
      <c r="C33" s="47"/>
      <c r="D33" s="801" t="s">
        <v>792</v>
      </c>
      <c r="E33" s="801"/>
      <c r="F33" s="77">
        <f t="shared" si="33"/>
        <v>0</v>
      </c>
      <c r="G33" s="668">
        <f t="shared" si="34"/>
        <v>0</v>
      </c>
      <c r="H33" s="668">
        <f t="shared" si="35"/>
        <v>0</v>
      </c>
      <c r="I33" s="599">
        <v>0</v>
      </c>
      <c r="J33" s="545">
        <f t="shared" si="32"/>
        <v>0</v>
      </c>
      <c r="K33" s="545">
        <f t="shared" si="32"/>
        <v>0</v>
      </c>
      <c r="L33" s="77">
        <f t="shared" si="32"/>
        <v>0</v>
      </c>
      <c r="M33" s="73"/>
      <c r="N33" s="42"/>
      <c r="O33" s="42"/>
      <c r="P33" s="42"/>
      <c r="Q33" s="1"/>
      <c r="R33" s="79"/>
      <c r="S33" s="79"/>
      <c r="T33" s="79"/>
      <c r="U33" s="79"/>
      <c r="V33" s="79"/>
      <c r="W33" s="79"/>
      <c r="X33" s="79"/>
      <c r="Y33" s="79"/>
      <c r="Z33" s="79"/>
      <c r="AA33" s="74"/>
      <c r="AB33" s="73"/>
      <c r="AC33" s="1"/>
      <c r="AD33" s="1"/>
      <c r="AE33" s="1"/>
      <c r="AF33" s="1"/>
      <c r="AG33" s="79"/>
      <c r="AH33" s="489">
        <f t="shared" si="12"/>
        <v>0</v>
      </c>
      <c r="AI33" s="414"/>
      <c r="AJ33" s="1"/>
      <c r="AK33" s="79"/>
      <c r="AL33" s="79"/>
      <c r="AM33" s="79"/>
      <c r="AN33" s="44"/>
      <c r="AP33" s="168"/>
    </row>
    <row r="34" spans="1:42" ht="25.5" hidden="1" customHeight="1" x14ac:dyDescent="0.25">
      <c r="B34" s="54"/>
      <c r="C34" s="47"/>
      <c r="D34" s="798" t="s">
        <v>447</v>
      </c>
      <c r="E34" s="798"/>
      <c r="F34" s="77">
        <f t="shared" si="33"/>
        <v>0</v>
      </c>
      <c r="G34" s="668">
        <f t="shared" si="34"/>
        <v>0</v>
      </c>
      <c r="H34" s="668">
        <f t="shared" si="35"/>
        <v>0</v>
      </c>
      <c r="I34" s="599">
        <v>0</v>
      </c>
      <c r="J34" s="545">
        <f t="shared" si="32"/>
        <v>0</v>
      </c>
      <c r="K34" s="545">
        <f t="shared" si="32"/>
        <v>0</v>
      </c>
      <c r="L34" s="77">
        <f t="shared" si="32"/>
        <v>0</v>
      </c>
      <c r="M34" s="73"/>
      <c r="N34" s="42"/>
      <c r="O34" s="42"/>
      <c r="P34" s="42"/>
      <c r="Q34" s="1"/>
      <c r="R34" s="79"/>
      <c r="S34" s="79"/>
      <c r="T34" s="79"/>
      <c r="U34" s="79"/>
      <c r="V34" s="79"/>
      <c r="W34" s="79"/>
      <c r="X34" s="79"/>
      <c r="Y34" s="79"/>
      <c r="Z34" s="79"/>
      <c r="AA34" s="74"/>
      <c r="AB34" s="73"/>
      <c r="AC34" s="1"/>
      <c r="AD34" s="1"/>
      <c r="AE34" s="1"/>
      <c r="AF34" s="1"/>
      <c r="AG34" s="79"/>
      <c r="AH34" s="489">
        <f t="shared" si="12"/>
        <v>0</v>
      </c>
      <c r="AI34" s="414"/>
      <c r="AJ34" s="1"/>
      <c r="AK34" s="79"/>
      <c r="AL34" s="79"/>
      <c r="AM34" s="79"/>
      <c r="AN34" s="44"/>
      <c r="AP34" s="168"/>
    </row>
    <row r="35" spans="1:42" ht="25.5" hidden="1" customHeight="1" x14ac:dyDescent="0.25">
      <c r="B35" s="54"/>
      <c r="C35" s="47"/>
      <c r="D35" s="798" t="s">
        <v>448</v>
      </c>
      <c r="E35" s="798"/>
      <c r="F35" s="77">
        <f t="shared" si="33"/>
        <v>0</v>
      </c>
      <c r="G35" s="668">
        <f t="shared" si="34"/>
        <v>0</v>
      </c>
      <c r="H35" s="668">
        <f t="shared" si="35"/>
        <v>0</v>
      </c>
      <c r="I35" s="599">
        <v>0</v>
      </c>
      <c r="J35" s="545">
        <f t="shared" si="32"/>
        <v>0</v>
      </c>
      <c r="K35" s="545">
        <f t="shared" si="32"/>
        <v>0</v>
      </c>
      <c r="L35" s="77">
        <f t="shared" si="32"/>
        <v>0</v>
      </c>
      <c r="M35" s="73"/>
      <c r="N35" s="42"/>
      <c r="O35" s="42"/>
      <c r="P35" s="42"/>
      <c r="Q35" s="1"/>
      <c r="R35" s="79"/>
      <c r="S35" s="79"/>
      <c r="T35" s="79"/>
      <c r="U35" s="79"/>
      <c r="V35" s="79"/>
      <c r="W35" s="79"/>
      <c r="X35" s="79"/>
      <c r="Y35" s="79"/>
      <c r="Z35" s="79"/>
      <c r="AA35" s="74"/>
      <c r="AB35" s="73"/>
      <c r="AC35" s="1"/>
      <c r="AD35" s="1"/>
      <c r="AE35" s="1"/>
      <c r="AF35" s="1"/>
      <c r="AG35" s="79"/>
      <c r="AH35" s="489">
        <f t="shared" si="12"/>
        <v>0</v>
      </c>
      <c r="AI35" s="414"/>
      <c r="AJ35" s="1"/>
      <c r="AK35" s="79"/>
      <c r="AL35" s="79"/>
      <c r="AM35" s="79"/>
      <c r="AN35" s="44"/>
      <c r="AP35" s="168"/>
    </row>
    <row r="36" spans="1:42" ht="25.5" hidden="1" customHeight="1" x14ac:dyDescent="0.25">
      <c r="B36" s="54"/>
      <c r="C36" s="47"/>
      <c r="D36" s="798" t="s">
        <v>449</v>
      </c>
      <c r="E36" s="798"/>
      <c r="F36" s="77">
        <f t="shared" si="33"/>
        <v>0</v>
      </c>
      <c r="G36" s="668">
        <f t="shared" si="34"/>
        <v>0</v>
      </c>
      <c r="H36" s="668">
        <f t="shared" si="35"/>
        <v>0</v>
      </c>
      <c r="I36" s="599">
        <v>0</v>
      </c>
      <c r="J36" s="545">
        <f t="shared" si="32"/>
        <v>0</v>
      </c>
      <c r="K36" s="545">
        <f t="shared" si="32"/>
        <v>0</v>
      </c>
      <c r="L36" s="77">
        <f t="shared" si="32"/>
        <v>0</v>
      </c>
      <c r="M36" s="73"/>
      <c r="N36" s="42"/>
      <c r="O36" s="42"/>
      <c r="P36" s="42"/>
      <c r="Q36" s="1"/>
      <c r="R36" s="79"/>
      <c r="S36" s="79"/>
      <c r="T36" s="79"/>
      <c r="U36" s="79"/>
      <c r="V36" s="79"/>
      <c r="W36" s="79"/>
      <c r="X36" s="79"/>
      <c r="Y36" s="79"/>
      <c r="Z36" s="79"/>
      <c r="AA36" s="74"/>
      <c r="AB36" s="73"/>
      <c r="AC36" s="1"/>
      <c r="AD36" s="1"/>
      <c r="AE36" s="1"/>
      <c r="AF36" s="1"/>
      <c r="AG36" s="79"/>
      <c r="AH36" s="489">
        <f t="shared" si="12"/>
        <v>0</v>
      </c>
      <c r="AI36" s="414"/>
      <c r="AJ36" s="1"/>
      <c r="AK36" s="79"/>
      <c r="AL36" s="79"/>
      <c r="AM36" s="79"/>
      <c r="AN36" s="44"/>
      <c r="AP36" s="168"/>
    </row>
    <row r="37" spans="1:42" ht="25.5" hidden="1" customHeight="1" x14ac:dyDescent="0.25">
      <c r="B37" s="54"/>
      <c r="C37" s="47"/>
      <c r="D37" s="798" t="s">
        <v>450</v>
      </c>
      <c r="E37" s="798"/>
      <c r="F37" s="77">
        <f t="shared" si="33"/>
        <v>0</v>
      </c>
      <c r="G37" s="668">
        <f t="shared" si="34"/>
        <v>0</v>
      </c>
      <c r="H37" s="668">
        <f t="shared" si="35"/>
        <v>0</v>
      </c>
      <c r="I37" s="599">
        <v>0</v>
      </c>
      <c r="J37" s="545">
        <f t="shared" si="32"/>
        <v>0</v>
      </c>
      <c r="K37" s="545">
        <f t="shared" si="32"/>
        <v>0</v>
      </c>
      <c r="L37" s="77">
        <f t="shared" si="32"/>
        <v>0</v>
      </c>
      <c r="M37" s="73"/>
      <c r="N37" s="42"/>
      <c r="O37" s="42"/>
      <c r="P37" s="42"/>
      <c r="Q37" s="1"/>
      <c r="R37" s="79"/>
      <c r="S37" s="79"/>
      <c r="T37" s="79"/>
      <c r="U37" s="79"/>
      <c r="V37" s="79"/>
      <c r="W37" s="79"/>
      <c r="X37" s="79"/>
      <c r="Y37" s="79"/>
      <c r="Z37" s="79"/>
      <c r="AA37" s="74"/>
      <c r="AB37" s="73"/>
      <c r="AC37" s="1"/>
      <c r="AD37" s="1"/>
      <c r="AE37" s="1"/>
      <c r="AF37" s="1"/>
      <c r="AG37" s="79"/>
      <c r="AH37" s="489">
        <f t="shared" si="12"/>
        <v>0</v>
      </c>
      <c r="AI37" s="414"/>
      <c r="AJ37" s="1"/>
      <c r="AK37" s="79"/>
      <c r="AL37" s="79"/>
      <c r="AM37" s="79"/>
      <c r="AN37" s="44"/>
      <c r="AP37" s="168"/>
    </row>
    <row r="38" spans="1:42" s="18" customFormat="1" hidden="1" x14ac:dyDescent="0.25">
      <c r="A38" s="125" t="s">
        <v>17</v>
      </c>
      <c r="B38" s="90" t="s">
        <v>726</v>
      </c>
      <c r="C38" s="796" t="s">
        <v>793</v>
      </c>
      <c r="D38" s="797"/>
      <c r="E38" s="797"/>
      <c r="F38" s="91">
        <f t="shared" si="33"/>
        <v>0</v>
      </c>
      <c r="G38" s="669">
        <f t="shared" si="34"/>
        <v>0</v>
      </c>
      <c r="H38" s="669">
        <f t="shared" si="35"/>
        <v>0</v>
      </c>
      <c r="I38" s="598">
        <v>0</v>
      </c>
      <c r="J38" s="544">
        <f t="shared" si="32"/>
        <v>0</v>
      </c>
      <c r="K38" s="544">
        <f t="shared" si="32"/>
        <v>0</v>
      </c>
      <c r="L38" s="91">
        <f t="shared" si="32"/>
        <v>0</v>
      </c>
      <c r="M38" s="92">
        <f t="shared" ref="M38:AA38" si="42">M39+M40+M41+M42+M43+M44+M45+M46+M47+M48</f>
        <v>0</v>
      </c>
      <c r="N38" s="95">
        <f t="shared" si="42"/>
        <v>0</v>
      </c>
      <c r="O38" s="95">
        <f t="shared" si="42"/>
        <v>0</v>
      </c>
      <c r="P38" s="95">
        <f t="shared" si="42"/>
        <v>0</v>
      </c>
      <c r="Q38" s="93">
        <f t="shared" si="42"/>
        <v>0</v>
      </c>
      <c r="R38" s="96">
        <f t="shared" ref="R38:X38" si="43">R39+R40+R41+R42+R43+R44+R45+R46+R47+R48</f>
        <v>0</v>
      </c>
      <c r="S38" s="96">
        <f t="shared" ref="S38:T38" si="44">S39+S40+S41+S42+S43+S44+S45+S46+S47+S48</f>
        <v>0</v>
      </c>
      <c r="T38" s="96">
        <f t="shared" si="44"/>
        <v>0</v>
      </c>
      <c r="U38" s="96">
        <f t="shared" si="43"/>
        <v>0</v>
      </c>
      <c r="V38" s="96">
        <f t="shared" ref="V38:W38" si="45">V39+V40+V41+V42+V43+V44+V45+V46+V47+V48</f>
        <v>0</v>
      </c>
      <c r="W38" s="96">
        <f t="shared" si="45"/>
        <v>0</v>
      </c>
      <c r="X38" s="96">
        <f t="shared" si="43"/>
        <v>0</v>
      </c>
      <c r="Y38" s="96">
        <f t="shared" ref="Y38:Z38" si="46">Y39+Y40+Y41+Y42+Y43+Y44+Y45+Y46+Y47+Y48</f>
        <v>0</v>
      </c>
      <c r="Z38" s="96">
        <f t="shared" si="46"/>
        <v>0</v>
      </c>
      <c r="AA38" s="94">
        <f t="shared" si="42"/>
        <v>0</v>
      </c>
      <c r="AB38" s="92">
        <f>AB39+AB40+AB41+AB42+AB43+AB44+AB45+AB46+AB47+AB48</f>
        <v>0</v>
      </c>
      <c r="AC38" s="93">
        <f t="shared" ref="AC38:AN38" si="47">AC39+AC40+AC41+AC42+AC43+AC44+AC45+AC46+AC47+AC48</f>
        <v>0</v>
      </c>
      <c r="AD38" s="93">
        <f t="shared" si="47"/>
        <v>0</v>
      </c>
      <c r="AE38" s="93">
        <f t="shared" si="47"/>
        <v>0</v>
      </c>
      <c r="AF38" s="93">
        <f t="shared" si="47"/>
        <v>0</v>
      </c>
      <c r="AG38" s="96">
        <f t="shared" si="47"/>
        <v>0</v>
      </c>
      <c r="AH38" s="487">
        <f t="shared" si="12"/>
        <v>0</v>
      </c>
      <c r="AI38" s="412">
        <f t="shared" si="47"/>
        <v>0</v>
      </c>
      <c r="AJ38" s="93">
        <f t="shared" si="47"/>
        <v>0</v>
      </c>
      <c r="AK38" s="96">
        <f t="shared" si="47"/>
        <v>0</v>
      </c>
      <c r="AL38" s="96">
        <f t="shared" si="47"/>
        <v>0</v>
      </c>
      <c r="AM38" s="96">
        <f t="shared" si="47"/>
        <v>0</v>
      </c>
      <c r="AN38" s="97">
        <f t="shared" si="47"/>
        <v>0</v>
      </c>
      <c r="AP38" s="168"/>
    </row>
    <row r="39" spans="1:42" ht="25.5" hidden="1" customHeight="1" x14ac:dyDescent="0.25">
      <c r="B39" s="54"/>
      <c r="C39" s="47"/>
      <c r="D39" s="798" t="s">
        <v>451</v>
      </c>
      <c r="E39" s="798"/>
      <c r="F39" s="77">
        <f t="shared" si="33"/>
        <v>0</v>
      </c>
      <c r="G39" s="668">
        <f t="shared" si="34"/>
        <v>0</v>
      </c>
      <c r="H39" s="668">
        <f t="shared" si="35"/>
        <v>0</v>
      </c>
      <c r="I39" s="599">
        <v>0</v>
      </c>
      <c r="J39" s="545">
        <f t="shared" si="32"/>
        <v>0</v>
      </c>
      <c r="K39" s="545">
        <f t="shared" si="32"/>
        <v>0</v>
      </c>
      <c r="L39" s="77">
        <f t="shared" si="32"/>
        <v>0</v>
      </c>
      <c r="M39" s="73"/>
      <c r="N39" s="42"/>
      <c r="O39" s="42"/>
      <c r="P39" s="42"/>
      <c r="Q39" s="1"/>
      <c r="R39" s="79"/>
      <c r="S39" s="79"/>
      <c r="T39" s="79"/>
      <c r="U39" s="79"/>
      <c r="V39" s="79"/>
      <c r="W39" s="79"/>
      <c r="X39" s="79"/>
      <c r="Y39" s="79"/>
      <c r="Z39" s="79"/>
      <c r="AA39" s="74"/>
      <c r="AB39" s="73"/>
      <c r="AC39" s="1"/>
      <c r="AD39" s="1"/>
      <c r="AE39" s="1"/>
      <c r="AF39" s="1"/>
      <c r="AG39" s="79"/>
      <c r="AH39" s="489">
        <f t="shared" si="12"/>
        <v>0</v>
      </c>
      <c r="AI39" s="414"/>
      <c r="AJ39" s="1"/>
      <c r="AK39" s="79"/>
      <c r="AL39" s="79"/>
      <c r="AM39" s="79"/>
      <c r="AN39" s="44"/>
      <c r="AP39" s="168"/>
    </row>
    <row r="40" spans="1:42" ht="25.5" hidden="1" customHeight="1" x14ac:dyDescent="0.25">
      <c r="B40" s="54"/>
      <c r="C40" s="47"/>
      <c r="D40" s="798" t="s">
        <v>455</v>
      </c>
      <c r="E40" s="798"/>
      <c r="F40" s="77">
        <f t="shared" si="33"/>
        <v>0</v>
      </c>
      <c r="G40" s="668">
        <f t="shared" si="34"/>
        <v>0</v>
      </c>
      <c r="H40" s="668">
        <f t="shared" si="35"/>
        <v>0</v>
      </c>
      <c r="I40" s="599">
        <v>0</v>
      </c>
      <c r="J40" s="545">
        <f t="shared" si="32"/>
        <v>0</v>
      </c>
      <c r="K40" s="545">
        <f t="shared" si="32"/>
        <v>0</v>
      </c>
      <c r="L40" s="77">
        <f t="shared" si="32"/>
        <v>0</v>
      </c>
      <c r="M40" s="73"/>
      <c r="N40" s="42"/>
      <c r="O40" s="42"/>
      <c r="P40" s="42"/>
      <c r="Q40" s="1"/>
      <c r="R40" s="79"/>
      <c r="S40" s="79"/>
      <c r="T40" s="79"/>
      <c r="U40" s="79"/>
      <c r="V40" s="79"/>
      <c r="W40" s="79"/>
      <c r="X40" s="79"/>
      <c r="Y40" s="79"/>
      <c r="Z40" s="79"/>
      <c r="AA40" s="74"/>
      <c r="AB40" s="73"/>
      <c r="AC40" s="1"/>
      <c r="AD40" s="1"/>
      <c r="AE40" s="1"/>
      <c r="AF40" s="1"/>
      <c r="AG40" s="79"/>
      <c r="AH40" s="489">
        <f t="shared" si="12"/>
        <v>0</v>
      </c>
      <c r="AI40" s="414"/>
      <c r="AJ40" s="1"/>
      <c r="AK40" s="79"/>
      <c r="AL40" s="79"/>
      <c r="AM40" s="79"/>
      <c r="AN40" s="44"/>
      <c r="AP40" s="168"/>
    </row>
    <row r="41" spans="1:42" hidden="1" x14ac:dyDescent="0.25">
      <c r="B41" s="54"/>
      <c r="C41" s="47"/>
      <c r="D41" s="798" t="s">
        <v>795</v>
      </c>
      <c r="E41" s="798"/>
      <c r="F41" s="77">
        <f t="shared" si="33"/>
        <v>0</v>
      </c>
      <c r="G41" s="668">
        <f t="shared" si="34"/>
        <v>0</v>
      </c>
      <c r="H41" s="668">
        <f t="shared" si="35"/>
        <v>0</v>
      </c>
      <c r="I41" s="599">
        <v>0</v>
      </c>
      <c r="J41" s="545">
        <f t="shared" si="32"/>
        <v>0</v>
      </c>
      <c r="K41" s="545">
        <f t="shared" si="32"/>
        <v>0</v>
      </c>
      <c r="L41" s="77">
        <f t="shared" si="32"/>
        <v>0</v>
      </c>
      <c r="M41" s="73"/>
      <c r="N41" s="42"/>
      <c r="O41" s="42"/>
      <c r="P41" s="42"/>
      <c r="Q41" s="1"/>
      <c r="R41" s="79"/>
      <c r="S41" s="79"/>
      <c r="T41" s="79"/>
      <c r="U41" s="79"/>
      <c r="V41" s="79"/>
      <c r="W41" s="79"/>
      <c r="X41" s="79"/>
      <c r="Y41" s="79"/>
      <c r="Z41" s="79"/>
      <c r="AA41" s="74"/>
      <c r="AB41" s="73"/>
      <c r="AC41" s="1"/>
      <c r="AD41" s="1"/>
      <c r="AE41" s="1"/>
      <c r="AF41" s="1"/>
      <c r="AG41" s="79"/>
      <c r="AH41" s="489">
        <f t="shared" si="12"/>
        <v>0</v>
      </c>
      <c r="AI41" s="414"/>
      <c r="AJ41" s="1"/>
      <c r="AK41" s="79"/>
      <c r="AL41" s="79"/>
      <c r="AM41" s="79"/>
      <c r="AN41" s="44"/>
      <c r="AP41" s="168"/>
    </row>
    <row r="42" spans="1:42" ht="25.5" hidden="1" customHeight="1" x14ac:dyDescent="0.25">
      <c r="B42" s="54"/>
      <c r="C42" s="47"/>
      <c r="D42" s="798" t="s">
        <v>463</v>
      </c>
      <c r="E42" s="798"/>
      <c r="F42" s="77">
        <f t="shared" si="33"/>
        <v>0</v>
      </c>
      <c r="G42" s="668">
        <f t="shared" si="34"/>
        <v>0</v>
      </c>
      <c r="H42" s="668">
        <f t="shared" si="35"/>
        <v>0</v>
      </c>
      <c r="I42" s="599">
        <v>0</v>
      </c>
      <c r="J42" s="545">
        <f t="shared" si="32"/>
        <v>0</v>
      </c>
      <c r="K42" s="545">
        <f t="shared" si="32"/>
        <v>0</v>
      </c>
      <c r="L42" s="77">
        <f t="shared" si="32"/>
        <v>0</v>
      </c>
      <c r="M42" s="73"/>
      <c r="N42" s="42"/>
      <c r="O42" s="42"/>
      <c r="P42" s="42"/>
      <c r="Q42" s="1"/>
      <c r="R42" s="79"/>
      <c r="S42" s="79"/>
      <c r="T42" s="79"/>
      <c r="U42" s="79"/>
      <c r="V42" s="79"/>
      <c r="W42" s="79"/>
      <c r="X42" s="79"/>
      <c r="Y42" s="79"/>
      <c r="Z42" s="79"/>
      <c r="AA42" s="74"/>
      <c r="AB42" s="73"/>
      <c r="AC42" s="1"/>
      <c r="AD42" s="1"/>
      <c r="AE42" s="1"/>
      <c r="AF42" s="1"/>
      <c r="AG42" s="79"/>
      <c r="AH42" s="489">
        <f t="shared" si="12"/>
        <v>0</v>
      </c>
      <c r="AI42" s="414"/>
      <c r="AJ42" s="1"/>
      <c r="AK42" s="79"/>
      <c r="AL42" s="79"/>
      <c r="AM42" s="79"/>
      <c r="AN42" s="44"/>
      <c r="AP42" s="168"/>
    </row>
    <row r="43" spans="1:42" hidden="1" x14ac:dyDescent="0.25">
      <c r="B43" s="54"/>
      <c r="C43" s="47"/>
      <c r="D43" s="801" t="s">
        <v>794</v>
      </c>
      <c r="E43" s="801"/>
      <c r="F43" s="77">
        <f t="shared" si="33"/>
        <v>0</v>
      </c>
      <c r="G43" s="668">
        <f t="shared" si="34"/>
        <v>0</v>
      </c>
      <c r="H43" s="668">
        <f t="shared" si="35"/>
        <v>0</v>
      </c>
      <c r="I43" s="599">
        <v>0</v>
      </c>
      <c r="J43" s="545">
        <f t="shared" si="32"/>
        <v>0</v>
      </c>
      <c r="K43" s="545">
        <f t="shared" si="32"/>
        <v>0</v>
      </c>
      <c r="L43" s="77">
        <f t="shared" si="32"/>
        <v>0</v>
      </c>
      <c r="M43" s="73"/>
      <c r="N43" s="42"/>
      <c r="O43" s="42"/>
      <c r="P43" s="42"/>
      <c r="Q43" s="1"/>
      <c r="R43" s="79"/>
      <c r="S43" s="79"/>
      <c r="T43" s="79"/>
      <c r="U43" s="79"/>
      <c r="V43" s="79"/>
      <c r="W43" s="79"/>
      <c r="X43" s="79"/>
      <c r="Y43" s="79"/>
      <c r="Z43" s="79"/>
      <c r="AA43" s="74"/>
      <c r="AB43" s="73"/>
      <c r="AC43" s="1"/>
      <c r="AD43" s="1"/>
      <c r="AE43" s="1"/>
      <c r="AF43" s="1"/>
      <c r="AG43" s="79"/>
      <c r="AH43" s="489">
        <f t="shared" si="12"/>
        <v>0</v>
      </c>
      <c r="AI43" s="414"/>
      <c r="AJ43" s="1"/>
      <c r="AK43" s="79"/>
      <c r="AL43" s="79"/>
      <c r="AM43" s="79"/>
      <c r="AN43" s="44"/>
      <c r="AP43" s="168"/>
    </row>
    <row r="44" spans="1:42" ht="25.5" hidden="1" customHeight="1" x14ac:dyDescent="0.25">
      <c r="B44" s="54"/>
      <c r="C44" s="47"/>
      <c r="D44" s="798" t="s">
        <v>468</v>
      </c>
      <c r="E44" s="798"/>
      <c r="F44" s="77">
        <f t="shared" si="33"/>
        <v>0</v>
      </c>
      <c r="G44" s="668">
        <f t="shared" si="34"/>
        <v>0</v>
      </c>
      <c r="H44" s="668">
        <f t="shared" si="35"/>
        <v>0</v>
      </c>
      <c r="I44" s="599">
        <v>0</v>
      </c>
      <c r="J44" s="545">
        <f t="shared" si="32"/>
        <v>0</v>
      </c>
      <c r="K44" s="545">
        <f t="shared" si="32"/>
        <v>0</v>
      </c>
      <c r="L44" s="77">
        <f t="shared" si="32"/>
        <v>0</v>
      </c>
      <c r="M44" s="73"/>
      <c r="N44" s="42"/>
      <c r="O44" s="42"/>
      <c r="P44" s="42"/>
      <c r="Q44" s="1"/>
      <c r="R44" s="79"/>
      <c r="S44" s="79"/>
      <c r="T44" s="79"/>
      <c r="U44" s="79"/>
      <c r="V44" s="79"/>
      <c r="W44" s="79"/>
      <c r="X44" s="79"/>
      <c r="Y44" s="79"/>
      <c r="Z44" s="79"/>
      <c r="AA44" s="74"/>
      <c r="AB44" s="73"/>
      <c r="AC44" s="1"/>
      <c r="AD44" s="1"/>
      <c r="AE44" s="1"/>
      <c r="AF44" s="1"/>
      <c r="AG44" s="79"/>
      <c r="AH44" s="489">
        <f t="shared" si="12"/>
        <v>0</v>
      </c>
      <c r="AI44" s="414"/>
      <c r="AJ44" s="1"/>
      <c r="AK44" s="79"/>
      <c r="AL44" s="79"/>
      <c r="AM44" s="79"/>
      <c r="AN44" s="44"/>
      <c r="AP44" s="168"/>
    </row>
    <row r="45" spans="1:42" ht="25.5" hidden="1" customHeight="1" x14ac:dyDescent="0.25">
      <c r="B45" s="54"/>
      <c r="C45" s="47"/>
      <c r="D45" s="798" t="s">
        <v>472</v>
      </c>
      <c r="E45" s="798"/>
      <c r="F45" s="77">
        <f t="shared" si="33"/>
        <v>0</v>
      </c>
      <c r="G45" s="668">
        <f t="shared" si="34"/>
        <v>0</v>
      </c>
      <c r="H45" s="668">
        <f t="shared" si="35"/>
        <v>0</v>
      </c>
      <c r="I45" s="599">
        <v>0</v>
      </c>
      <c r="J45" s="545">
        <f t="shared" si="32"/>
        <v>0</v>
      </c>
      <c r="K45" s="545">
        <f t="shared" si="32"/>
        <v>0</v>
      </c>
      <c r="L45" s="77">
        <f t="shared" si="32"/>
        <v>0</v>
      </c>
      <c r="M45" s="73"/>
      <c r="N45" s="42"/>
      <c r="O45" s="42"/>
      <c r="P45" s="42"/>
      <c r="Q45" s="1"/>
      <c r="R45" s="79"/>
      <c r="S45" s="79"/>
      <c r="T45" s="79"/>
      <c r="U45" s="79"/>
      <c r="V45" s="79"/>
      <c r="W45" s="79"/>
      <c r="X45" s="79"/>
      <c r="Y45" s="79"/>
      <c r="Z45" s="79"/>
      <c r="AA45" s="74"/>
      <c r="AB45" s="73"/>
      <c r="AC45" s="1"/>
      <c r="AD45" s="1"/>
      <c r="AE45" s="1"/>
      <c r="AF45" s="1"/>
      <c r="AG45" s="79"/>
      <c r="AH45" s="489">
        <f t="shared" si="12"/>
        <v>0</v>
      </c>
      <c r="AI45" s="414"/>
      <c r="AJ45" s="1"/>
      <c r="AK45" s="79"/>
      <c r="AL45" s="79"/>
      <c r="AM45" s="79"/>
      <c r="AN45" s="44"/>
      <c r="AP45" s="168"/>
    </row>
    <row r="46" spans="1:42" ht="25.5" hidden="1" customHeight="1" x14ac:dyDescent="0.25">
      <c r="B46" s="54"/>
      <c r="C46" s="47"/>
      <c r="D46" s="798" t="s">
        <v>477</v>
      </c>
      <c r="E46" s="798"/>
      <c r="F46" s="77">
        <f t="shared" si="33"/>
        <v>0</v>
      </c>
      <c r="G46" s="668">
        <f t="shared" si="34"/>
        <v>0</v>
      </c>
      <c r="H46" s="668">
        <f t="shared" si="35"/>
        <v>0</v>
      </c>
      <c r="I46" s="599">
        <v>0</v>
      </c>
      <c r="J46" s="545">
        <f t="shared" si="32"/>
        <v>0</v>
      </c>
      <c r="K46" s="545">
        <f t="shared" si="32"/>
        <v>0</v>
      </c>
      <c r="L46" s="77">
        <f t="shared" si="32"/>
        <v>0</v>
      </c>
      <c r="M46" s="73"/>
      <c r="N46" s="42"/>
      <c r="O46" s="42"/>
      <c r="P46" s="42"/>
      <c r="Q46" s="1"/>
      <c r="R46" s="79"/>
      <c r="S46" s="79"/>
      <c r="T46" s="79"/>
      <c r="U46" s="79"/>
      <c r="V46" s="79"/>
      <c r="W46" s="79"/>
      <c r="X46" s="79"/>
      <c r="Y46" s="79"/>
      <c r="Z46" s="79"/>
      <c r="AA46" s="74"/>
      <c r="AB46" s="73"/>
      <c r="AC46" s="1"/>
      <c r="AD46" s="1"/>
      <c r="AE46" s="1"/>
      <c r="AF46" s="1"/>
      <c r="AG46" s="79"/>
      <c r="AH46" s="489">
        <f t="shared" si="12"/>
        <v>0</v>
      </c>
      <c r="AI46" s="414"/>
      <c r="AJ46" s="1"/>
      <c r="AK46" s="79"/>
      <c r="AL46" s="79"/>
      <c r="AM46" s="79"/>
      <c r="AN46" s="44"/>
      <c r="AP46" s="168"/>
    </row>
    <row r="47" spans="1:42" ht="25.5" hidden="1" customHeight="1" x14ac:dyDescent="0.25">
      <c r="B47" s="54"/>
      <c r="C47" s="47"/>
      <c r="D47" s="798" t="s">
        <v>481</v>
      </c>
      <c r="E47" s="798"/>
      <c r="F47" s="77">
        <f t="shared" si="33"/>
        <v>0</v>
      </c>
      <c r="G47" s="668">
        <f t="shared" si="34"/>
        <v>0</v>
      </c>
      <c r="H47" s="668">
        <f t="shared" si="35"/>
        <v>0</v>
      </c>
      <c r="I47" s="599">
        <v>0</v>
      </c>
      <c r="J47" s="545">
        <f t="shared" si="32"/>
        <v>0</v>
      </c>
      <c r="K47" s="545">
        <f t="shared" si="32"/>
        <v>0</v>
      </c>
      <c r="L47" s="77">
        <f t="shared" si="32"/>
        <v>0</v>
      </c>
      <c r="M47" s="73"/>
      <c r="N47" s="42"/>
      <c r="O47" s="42"/>
      <c r="P47" s="42"/>
      <c r="Q47" s="1"/>
      <c r="R47" s="79"/>
      <c r="S47" s="79"/>
      <c r="T47" s="79"/>
      <c r="U47" s="79"/>
      <c r="V47" s="79"/>
      <c r="W47" s="79"/>
      <c r="X47" s="79"/>
      <c r="Y47" s="79"/>
      <c r="Z47" s="79"/>
      <c r="AA47" s="74"/>
      <c r="AB47" s="73"/>
      <c r="AC47" s="1"/>
      <c r="AD47" s="1"/>
      <c r="AE47" s="1"/>
      <c r="AF47" s="1"/>
      <c r="AG47" s="79"/>
      <c r="AH47" s="489">
        <f t="shared" si="12"/>
        <v>0</v>
      </c>
      <c r="AI47" s="414"/>
      <c r="AJ47" s="1"/>
      <c r="AK47" s="79"/>
      <c r="AL47" s="79"/>
      <c r="AM47" s="79"/>
      <c r="AN47" s="44"/>
      <c r="AP47" s="168"/>
    </row>
    <row r="48" spans="1:42" ht="25.5" hidden="1" customHeight="1" x14ac:dyDescent="0.25">
      <c r="B48" s="54"/>
      <c r="C48" s="47"/>
      <c r="D48" s="798" t="s">
        <v>486</v>
      </c>
      <c r="E48" s="798"/>
      <c r="F48" s="77">
        <f t="shared" si="33"/>
        <v>0</v>
      </c>
      <c r="G48" s="668">
        <f t="shared" si="34"/>
        <v>0</v>
      </c>
      <c r="H48" s="668">
        <f t="shared" si="35"/>
        <v>0</v>
      </c>
      <c r="I48" s="599">
        <v>0</v>
      </c>
      <c r="J48" s="545">
        <f t="shared" si="32"/>
        <v>0</v>
      </c>
      <c r="K48" s="545">
        <f t="shared" si="32"/>
        <v>0</v>
      </c>
      <c r="L48" s="77">
        <f t="shared" si="32"/>
        <v>0</v>
      </c>
      <c r="M48" s="73"/>
      <c r="N48" s="42"/>
      <c r="O48" s="42"/>
      <c r="P48" s="42"/>
      <c r="Q48" s="1"/>
      <c r="R48" s="79"/>
      <c r="S48" s="79"/>
      <c r="T48" s="79"/>
      <c r="U48" s="79"/>
      <c r="V48" s="79"/>
      <c r="W48" s="79"/>
      <c r="X48" s="79"/>
      <c r="Y48" s="79"/>
      <c r="Z48" s="79"/>
      <c r="AA48" s="74"/>
      <c r="AB48" s="73"/>
      <c r="AC48" s="1"/>
      <c r="AD48" s="1"/>
      <c r="AE48" s="1"/>
      <c r="AF48" s="1"/>
      <c r="AG48" s="79"/>
      <c r="AH48" s="489">
        <f t="shared" si="12"/>
        <v>0</v>
      </c>
      <c r="AI48" s="414"/>
      <c r="AJ48" s="1"/>
      <c r="AK48" s="79"/>
      <c r="AL48" s="79"/>
      <c r="AM48" s="79"/>
      <c r="AN48" s="44"/>
      <c r="AP48" s="168"/>
    </row>
    <row r="49" spans="1:42" s="18" customFormat="1" x14ac:dyDescent="0.25">
      <c r="A49" s="125" t="s">
        <v>18</v>
      </c>
      <c r="B49" s="90" t="s">
        <v>727</v>
      </c>
      <c r="C49" s="799" t="s">
        <v>19</v>
      </c>
      <c r="D49" s="800"/>
      <c r="E49" s="800"/>
      <c r="F49" s="91">
        <f t="shared" ref="F49:AA49" si="48">F50+F51+F52+F53+F54+F55+F56+F60+F61+F62</f>
        <v>7887944.0999999996</v>
      </c>
      <c r="G49" s="669">
        <f t="shared" ref="G49" si="49">G50+G51+G52+G53+G54+G55+G56+G60+G61+G62</f>
        <v>7847954.7000000002</v>
      </c>
      <c r="H49" s="669">
        <f t="shared" ref="H49" si="50">H50+H51+H52+H53+H54+H55+H56+H60+H61+H62</f>
        <v>7739254</v>
      </c>
      <c r="I49" s="598">
        <v>7991413</v>
      </c>
      <c r="J49" s="544">
        <f t="shared" ref="J49:K49" si="51">J50+J51+J52+J53+J54+J55+J56+J60+J61+J62</f>
        <v>8162857</v>
      </c>
      <c r="K49" s="544">
        <f t="shared" si="51"/>
        <v>8196357</v>
      </c>
      <c r="L49" s="91">
        <f t="shared" si="48"/>
        <v>8196357</v>
      </c>
      <c r="M49" s="92">
        <f t="shared" si="48"/>
        <v>2152344</v>
      </c>
      <c r="N49" s="95">
        <f t="shared" si="48"/>
        <v>0</v>
      </c>
      <c r="O49" s="95">
        <f t="shared" si="48"/>
        <v>0</v>
      </c>
      <c r="P49" s="95">
        <f t="shared" si="48"/>
        <v>906186</v>
      </c>
      <c r="Q49" s="93">
        <f t="shared" si="48"/>
        <v>0</v>
      </c>
      <c r="R49" s="96">
        <f t="shared" ref="R49:X49" si="52">R50+R51+R52+R53+R54+R55+R56+R60+R61+R62</f>
        <v>0</v>
      </c>
      <c r="S49" s="96">
        <f t="shared" ref="S49:T49" si="53">S50+S51+S52+S53+S54+S55+S56+S60+S61+S62</f>
        <v>0</v>
      </c>
      <c r="T49" s="96">
        <f t="shared" si="53"/>
        <v>366427</v>
      </c>
      <c r="U49" s="96">
        <f t="shared" si="52"/>
        <v>4613400</v>
      </c>
      <c r="V49" s="96">
        <f t="shared" ref="V49:W49" si="54">V50+V51+V52+V53+V54+V55+V56+V60+V61+V62</f>
        <v>0</v>
      </c>
      <c r="W49" s="96">
        <f t="shared" si="54"/>
        <v>0</v>
      </c>
      <c r="X49" s="96">
        <f t="shared" si="52"/>
        <v>0</v>
      </c>
      <c r="Y49" s="96">
        <f t="shared" ref="Y49:Z49" si="55">Y50+Y51+Y52+Y53+Y54+Y55+Y56+Y60+Y61+Y62</f>
        <v>0</v>
      </c>
      <c r="Z49" s="96">
        <f t="shared" si="55"/>
        <v>158000</v>
      </c>
      <c r="AA49" s="94">
        <f t="shared" si="48"/>
        <v>0</v>
      </c>
      <c r="AB49" s="92">
        <f>AB50+AB51+AB52+AB53+AB54+AB55+AB56+AB60+AB61+AB62</f>
        <v>500995</v>
      </c>
      <c r="AC49" s="93">
        <f t="shared" ref="AC49:AN49" si="56">AC50+AC51+AC52+AC53+AC54+AC55+AC56+AC60+AC61+AC62</f>
        <v>500486</v>
      </c>
      <c r="AD49" s="93">
        <f t="shared" si="56"/>
        <v>500586</v>
      </c>
      <c r="AE49" s="93">
        <f t="shared" si="56"/>
        <v>1108426</v>
      </c>
      <c r="AF49" s="93">
        <f t="shared" si="56"/>
        <v>702905</v>
      </c>
      <c r="AG49" s="96">
        <f t="shared" si="56"/>
        <v>769679</v>
      </c>
      <c r="AH49" s="487">
        <f t="shared" si="12"/>
        <v>4083077</v>
      </c>
      <c r="AI49" s="412">
        <f t="shared" si="56"/>
        <v>617983</v>
      </c>
      <c r="AJ49" s="93">
        <f t="shared" si="56"/>
        <v>745752</v>
      </c>
      <c r="AK49" s="96">
        <f t="shared" si="56"/>
        <v>721689</v>
      </c>
      <c r="AL49" s="96">
        <f t="shared" si="56"/>
        <v>629189</v>
      </c>
      <c r="AM49" s="96">
        <f t="shared" si="56"/>
        <v>736089</v>
      </c>
      <c r="AN49" s="97">
        <f t="shared" si="56"/>
        <v>662578</v>
      </c>
      <c r="AP49" s="168"/>
    </row>
    <row r="50" spans="1:42" hidden="1" x14ac:dyDescent="0.25">
      <c r="B50" s="54"/>
      <c r="C50" s="47"/>
      <c r="D50" s="801" t="s">
        <v>452</v>
      </c>
      <c r="E50" s="801"/>
      <c r="F50" s="77">
        <f>SUM(AA50:AM50)</f>
        <v>0</v>
      </c>
      <c r="G50" s="668">
        <f>SUM(AA50:AM50)</f>
        <v>0</v>
      </c>
      <c r="H50" s="668">
        <f t="shared" ref="H50:H53" si="57">SUM(AA50:AM50)</f>
        <v>0</v>
      </c>
      <c r="I50" s="599">
        <v>0</v>
      </c>
      <c r="J50" s="545">
        <f>SUM(Z50:AL50)</f>
        <v>0</v>
      </c>
      <c r="K50" s="545">
        <f>SUM(AA50:AM50)</f>
        <v>0</v>
      </c>
      <c r="L50" s="77">
        <f>SUM(AB50:AN50)</f>
        <v>0</v>
      </c>
      <c r="M50" s="73"/>
      <c r="N50" s="42"/>
      <c r="O50" s="42"/>
      <c r="P50" s="42"/>
      <c r="Q50" s="1"/>
      <c r="R50" s="79"/>
      <c r="S50" s="79"/>
      <c r="T50" s="79"/>
      <c r="U50" s="79"/>
      <c r="V50" s="79"/>
      <c r="W50" s="79"/>
      <c r="X50" s="79"/>
      <c r="Y50" s="79"/>
      <c r="Z50" s="79"/>
      <c r="AA50" s="74"/>
      <c r="AB50" s="73"/>
      <c r="AC50" s="1"/>
      <c r="AD50" s="1"/>
      <c r="AE50" s="1"/>
      <c r="AF50" s="1"/>
      <c r="AG50" s="79"/>
      <c r="AH50" s="489">
        <f t="shared" si="12"/>
        <v>0</v>
      </c>
      <c r="AI50" s="414"/>
      <c r="AJ50" s="1"/>
      <c r="AK50" s="79"/>
      <c r="AL50" s="79"/>
      <c r="AM50" s="79"/>
      <c r="AN50" s="44"/>
      <c r="AP50" s="168"/>
    </row>
    <row r="51" spans="1:42" x14ac:dyDescent="0.25">
      <c r="B51" s="54"/>
      <c r="C51" s="47"/>
      <c r="D51" s="801" t="s">
        <v>456</v>
      </c>
      <c r="E51" s="801"/>
      <c r="F51" s="77">
        <v>0</v>
      </c>
      <c r="G51" s="668">
        <v>0</v>
      </c>
      <c r="H51" s="668">
        <v>0</v>
      </c>
      <c r="I51" s="599">
        <v>84500</v>
      </c>
      <c r="J51" s="545">
        <v>158000</v>
      </c>
      <c r="K51" s="545">
        <v>158000</v>
      </c>
      <c r="L51" s="77">
        <f>SUM(AB51:AN51)</f>
        <v>158000</v>
      </c>
      <c r="M51" s="73"/>
      <c r="N51" s="42"/>
      <c r="O51" s="42"/>
      <c r="P51" s="42"/>
      <c r="Q51" s="1"/>
      <c r="R51" s="79"/>
      <c r="S51" s="79"/>
      <c r="T51" s="79"/>
      <c r="U51" s="79"/>
      <c r="V51" s="79"/>
      <c r="W51" s="79"/>
      <c r="X51" s="79"/>
      <c r="Y51" s="79"/>
      <c r="Z51" s="79">
        <f>L51</f>
        <v>158000</v>
      </c>
      <c r="AA51" s="74"/>
      <c r="AB51" s="73"/>
      <c r="AC51" s="1"/>
      <c r="AD51" s="1"/>
      <c r="AE51" s="1"/>
      <c r="AF51" s="1"/>
      <c r="AG51" s="79"/>
      <c r="AH51" s="489">
        <f t="shared" si="12"/>
        <v>0</v>
      </c>
      <c r="AI51" s="414"/>
      <c r="AJ51" s="1"/>
      <c r="AK51" s="79">
        <v>84500</v>
      </c>
      <c r="AL51" s="79"/>
      <c r="AM51" s="79">
        <v>73500</v>
      </c>
      <c r="AN51" s="44"/>
      <c r="AP51" s="168"/>
    </row>
    <row r="52" spans="1:42" hidden="1" x14ac:dyDescent="0.25">
      <c r="B52" s="54"/>
      <c r="C52" s="47"/>
      <c r="D52" s="801" t="s">
        <v>459</v>
      </c>
      <c r="E52" s="801"/>
      <c r="F52" s="77">
        <f>SUM(AA52:AM52)</f>
        <v>0</v>
      </c>
      <c r="G52" s="668">
        <f>SUM(AA52:AM52)</f>
        <v>0</v>
      </c>
      <c r="H52" s="668">
        <f t="shared" si="57"/>
        <v>0</v>
      </c>
      <c r="I52" s="599">
        <v>0</v>
      </c>
      <c r="J52" s="545">
        <v>0</v>
      </c>
      <c r="K52" s="545">
        <v>0</v>
      </c>
      <c r="L52" s="77">
        <f>SUM(AB52:AN52)</f>
        <v>0</v>
      </c>
      <c r="M52" s="73"/>
      <c r="N52" s="42"/>
      <c r="O52" s="42"/>
      <c r="P52" s="42"/>
      <c r="Q52" s="1"/>
      <c r="R52" s="79"/>
      <c r="S52" s="79"/>
      <c r="T52" s="79"/>
      <c r="U52" s="79"/>
      <c r="V52" s="79"/>
      <c r="W52" s="79"/>
      <c r="X52" s="79"/>
      <c r="Y52" s="79"/>
      <c r="Z52" s="79"/>
      <c r="AA52" s="74"/>
      <c r="AB52" s="73"/>
      <c r="AC52" s="1"/>
      <c r="AD52" s="1"/>
      <c r="AE52" s="1"/>
      <c r="AF52" s="1"/>
      <c r="AG52" s="79"/>
      <c r="AH52" s="489">
        <f t="shared" si="12"/>
        <v>0</v>
      </c>
      <c r="AI52" s="414"/>
      <c r="AJ52" s="1"/>
      <c r="AK52" s="79"/>
      <c r="AL52" s="79"/>
      <c r="AM52" s="79"/>
      <c r="AN52" s="44"/>
      <c r="AP52" s="168"/>
    </row>
    <row r="53" spans="1:42" hidden="1" x14ac:dyDescent="0.25">
      <c r="B53" s="54"/>
      <c r="C53" s="47"/>
      <c r="D53" s="801" t="s">
        <v>464</v>
      </c>
      <c r="E53" s="801"/>
      <c r="F53" s="77">
        <f>SUM(AA53:AM53)</f>
        <v>0</v>
      </c>
      <c r="G53" s="668">
        <f>SUM(AA53:AM53)</f>
        <v>0</v>
      </c>
      <c r="H53" s="668">
        <f t="shared" si="57"/>
        <v>0</v>
      </c>
      <c r="I53" s="599">
        <v>0</v>
      </c>
      <c r="J53" s="545">
        <v>0</v>
      </c>
      <c r="K53" s="545">
        <v>0</v>
      </c>
      <c r="L53" s="77">
        <f>SUM(AB53:AN53)</f>
        <v>0</v>
      </c>
      <c r="M53" s="73"/>
      <c r="N53" s="42"/>
      <c r="O53" s="42"/>
      <c r="P53" s="42"/>
      <c r="Q53" s="1"/>
      <c r="R53" s="79"/>
      <c r="S53" s="79"/>
      <c r="T53" s="79"/>
      <c r="U53" s="79"/>
      <c r="V53" s="79"/>
      <c r="W53" s="79"/>
      <c r="X53" s="79"/>
      <c r="Y53" s="79"/>
      <c r="Z53" s="79"/>
      <c r="AA53" s="74"/>
      <c r="AB53" s="73"/>
      <c r="AC53" s="1"/>
      <c r="AD53" s="1"/>
      <c r="AE53" s="1"/>
      <c r="AF53" s="1"/>
      <c r="AG53" s="79"/>
      <c r="AH53" s="489">
        <f t="shared" si="12"/>
        <v>0</v>
      </c>
      <c r="AI53" s="414"/>
      <c r="AJ53" s="1"/>
      <c r="AK53" s="79"/>
      <c r="AL53" s="79"/>
      <c r="AM53" s="79"/>
      <c r="AN53" s="44"/>
      <c r="AP53" s="168"/>
    </row>
    <row r="54" spans="1:42" x14ac:dyDescent="0.25">
      <c r="B54" s="54"/>
      <c r="C54" s="47"/>
      <c r="D54" s="801" t="s">
        <v>394</v>
      </c>
      <c r="E54" s="801"/>
      <c r="F54" s="77">
        <v>4507300</v>
      </c>
      <c r="G54" s="668">
        <v>4507300</v>
      </c>
      <c r="H54" s="668">
        <v>4538200</v>
      </c>
      <c r="I54" s="599">
        <v>4546300</v>
      </c>
      <c r="J54" s="545">
        <v>4579900</v>
      </c>
      <c r="K54" s="545">
        <v>4613400</v>
      </c>
      <c r="L54" s="77">
        <f t="shared" ref="L54:L55" si="58">SUM(AH54:AN54)</f>
        <v>4613400</v>
      </c>
      <c r="M54" s="73"/>
      <c r="N54" s="42"/>
      <c r="O54" s="42"/>
      <c r="P54" s="42"/>
      <c r="Q54" s="1"/>
      <c r="R54" s="79"/>
      <c r="S54" s="79"/>
      <c r="T54" s="79"/>
      <c r="U54" s="79">
        <f>L54</f>
        <v>4613400</v>
      </c>
      <c r="V54" s="79"/>
      <c r="W54" s="79"/>
      <c r="X54" s="79"/>
      <c r="Y54" s="79"/>
      <c r="Z54" s="79"/>
      <c r="AA54" s="74"/>
      <c r="AB54" s="73">
        <v>379200</v>
      </c>
      <c r="AC54" s="1">
        <v>378100</v>
      </c>
      <c r="AD54" s="1">
        <v>378200</v>
      </c>
      <c r="AE54" s="1">
        <v>378300</v>
      </c>
      <c r="AF54" s="1">
        <v>378300</v>
      </c>
      <c r="AG54" s="79">
        <v>378100</v>
      </c>
      <c r="AH54" s="489">
        <f t="shared" si="12"/>
        <v>2270200</v>
      </c>
      <c r="AI54" s="414">
        <v>378000</v>
      </c>
      <c r="AJ54" s="1">
        <v>378000</v>
      </c>
      <c r="AK54" s="79">
        <v>386100</v>
      </c>
      <c r="AL54" s="79">
        <v>378100</v>
      </c>
      <c r="AM54" s="79">
        <v>411500</v>
      </c>
      <c r="AN54" s="44">
        <v>411500</v>
      </c>
      <c r="AP54" s="168"/>
    </row>
    <row r="55" spans="1:42" x14ac:dyDescent="0.25">
      <c r="B55" s="54"/>
      <c r="C55" s="47"/>
      <c r="D55" s="801" t="s">
        <v>469</v>
      </c>
      <c r="E55" s="801"/>
      <c r="F55" s="77">
        <v>976797.09999999986</v>
      </c>
      <c r="G55" s="668">
        <v>938546.69999999984</v>
      </c>
      <c r="H55" s="668">
        <v>798946</v>
      </c>
      <c r="I55" s="599">
        <v>958505</v>
      </c>
      <c r="J55" s="545">
        <v>1022849</v>
      </c>
      <c r="K55" s="545">
        <v>1022849</v>
      </c>
      <c r="L55" s="77">
        <f t="shared" si="58"/>
        <v>1022849</v>
      </c>
      <c r="M55" s="73">
        <v>116663</v>
      </c>
      <c r="N55" s="42"/>
      <c r="O55" s="42"/>
      <c r="P55" s="42">
        <f>L55-116663</f>
        <v>906186</v>
      </c>
      <c r="Q55" s="1"/>
      <c r="R55" s="79"/>
      <c r="S55" s="79"/>
      <c r="T55" s="79"/>
      <c r="U55" s="79"/>
      <c r="V55" s="79"/>
      <c r="W55" s="79"/>
      <c r="X55" s="79"/>
      <c r="Y55" s="79"/>
      <c r="Z55" s="79"/>
      <c r="AA55" s="74"/>
      <c r="AB55" s="73">
        <v>80857</v>
      </c>
      <c r="AC55" s="1">
        <v>81448</v>
      </c>
      <c r="AD55" s="1">
        <v>81448</v>
      </c>
      <c r="AE55" s="1">
        <v>10624</v>
      </c>
      <c r="AF55" s="1">
        <v>114026</v>
      </c>
      <c r="AG55" s="79">
        <v>60201</v>
      </c>
      <c r="AH55" s="489">
        <f t="shared" si="12"/>
        <v>428604</v>
      </c>
      <c r="AI55" s="414">
        <v>70342</v>
      </c>
      <c r="AJ55" s="1">
        <f>116663+81448</f>
        <v>198111</v>
      </c>
      <c r="AK55" s="79">
        <v>81448</v>
      </c>
      <c r="AL55" s="79">
        <v>81448</v>
      </c>
      <c r="AM55" s="79">
        <v>81448</v>
      </c>
      <c r="AN55" s="44">
        <v>81448</v>
      </c>
      <c r="AP55" s="168"/>
    </row>
    <row r="56" spans="1:42" ht="25.5" customHeight="1" x14ac:dyDescent="0.25">
      <c r="B56" s="54"/>
      <c r="C56" s="209"/>
      <c r="D56" s="798" t="s">
        <v>473</v>
      </c>
      <c r="E56" s="798"/>
      <c r="F56" s="77">
        <f t="shared" ref="F56:AN56" si="59">SUM(F57:F59)</f>
        <v>2403847</v>
      </c>
      <c r="G56" s="668">
        <f t="shared" ref="G56" si="60">SUM(G57:G59)</f>
        <v>2402108</v>
      </c>
      <c r="H56" s="668">
        <f t="shared" ref="H56" si="61">SUM(H57:H59)</f>
        <v>2402108</v>
      </c>
      <c r="I56" s="599">
        <v>2402108</v>
      </c>
      <c r="J56" s="545">
        <f t="shared" ref="J56:K56" si="62">SUM(J57:J59)</f>
        <v>2402108</v>
      </c>
      <c r="K56" s="545">
        <f t="shared" si="62"/>
        <v>2402108</v>
      </c>
      <c r="L56" s="77">
        <f t="shared" si="59"/>
        <v>2402108</v>
      </c>
      <c r="M56" s="73">
        <f t="shared" si="59"/>
        <v>2035681</v>
      </c>
      <c r="N56" s="42">
        <f t="shared" si="59"/>
        <v>0</v>
      </c>
      <c r="O56" s="42">
        <f t="shared" si="59"/>
        <v>0</v>
      </c>
      <c r="P56" s="42">
        <f t="shared" si="59"/>
        <v>0</v>
      </c>
      <c r="Q56" s="1">
        <f t="shared" si="59"/>
        <v>0</v>
      </c>
      <c r="R56" s="79">
        <f t="shared" si="59"/>
        <v>0</v>
      </c>
      <c r="S56" s="79">
        <f t="shared" si="59"/>
        <v>0</v>
      </c>
      <c r="T56" s="79">
        <f t="shared" si="59"/>
        <v>366427</v>
      </c>
      <c r="U56" s="79">
        <f t="shared" si="59"/>
        <v>0</v>
      </c>
      <c r="V56" s="79">
        <f t="shared" si="59"/>
        <v>0</v>
      </c>
      <c r="W56" s="79">
        <f t="shared" si="59"/>
        <v>0</v>
      </c>
      <c r="X56" s="79">
        <f t="shared" si="59"/>
        <v>0</v>
      </c>
      <c r="Y56" s="79">
        <f t="shared" ref="Y56:Z56" si="63">SUM(Y57:Y59)</f>
        <v>0</v>
      </c>
      <c r="Z56" s="79">
        <f t="shared" si="63"/>
        <v>0</v>
      </c>
      <c r="AA56" s="74">
        <f t="shared" si="59"/>
        <v>0</v>
      </c>
      <c r="AB56" s="73">
        <f t="shared" si="59"/>
        <v>40938</v>
      </c>
      <c r="AC56" s="1">
        <f t="shared" si="59"/>
        <v>40938</v>
      </c>
      <c r="AD56" s="1">
        <f t="shared" si="59"/>
        <v>40938</v>
      </c>
      <c r="AE56" s="1">
        <f t="shared" si="59"/>
        <v>719502</v>
      </c>
      <c r="AF56" s="1">
        <f t="shared" si="59"/>
        <v>210579</v>
      </c>
      <c r="AG56" s="79">
        <f t="shared" si="59"/>
        <v>331378</v>
      </c>
      <c r="AH56" s="489">
        <f t="shared" si="12"/>
        <v>1384273</v>
      </c>
      <c r="AI56" s="414">
        <f t="shared" si="59"/>
        <v>169641</v>
      </c>
      <c r="AJ56" s="1">
        <f t="shared" si="59"/>
        <v>169641</v>
      </c>
      <c r="AK56" s="79">
        <f t="shared" si="59"/>
        <v>169641</v>
      </c>
      <c r="AL56" s="79">
        <f t="shared" si="59"/>
        <v>169641</v>
      </c>
      <c r="AM56" s="79">
        <f t="shared" si="59"/>
        <v>169641</v>
      </c>
      <c r="AN56" s="44">
        <f t="shared" si="59"/>
        <v>169630</v>
      </c>
      <c r="AP56" s="168"/>
    </row>
    <row r="57" spans="1:42" x14ac:dyDescent="0.25">
      <c r="B57" s="54"/>
      <c r="C57" s="267"/>
      <c r="D57" s="261"/>
      <c r="E57" s="325" t="s">
        <v>986</v>
      </c>
      <c r="F57" s="77">
        <v>368166</v>
      </c>
      <c r="G57" s="668">
        <v>366427</v>
      </c>
      <c r="H57" s="668">
        <v>366427</v>
      </c>
      <c r="I57" s="599">
        <v>366427</v>
      </c>
      <c r="J57" s="545">
        <v>366427</v>
      </c>
      <c r="K57" s="545">
        <v>366427</v>
      </c>
      <c r="L57" s="77">
        <f t="shared" ref="L57:L59" si="64">SUM(AH57:AN57)</f>
        <v>366427</v>
      </c>
      <c r="M57" s="73"/>
      <c r="N57" s="42"/>
      <c r="O57" s="42"/>
      <c r="P57" s="42"/>
      <c r="Q57" s="1"/>
      <c r="R57" s="79"/>
      <c r="S57" s="79"/>
      <c r="T57" s="79">
        <f>L57</f>
        <v>366427</v>
      </c>
      <c r="U57" s="79"/>
      <c r="V57" s="79"/>
      <c r="W57" s="79"/>
      <c r="X57" s="79"/>
      <c r="Y57" s="79"/>
      <c r="Z57" s="79"/>
      <c r="AA57" s="74"/>
      <c r="AB57" s="73">
        <v>40938</v>
      </c>
      <c r="AC57" s="1"/>
      <c r="AD57" s="1">
        <v>40938</v>
      </c>
      <c r="AE57" s="1">
        <v>40938</v>
      </c>
      <c r="AF57" s="1">
        <v>40938</v>
      </c>
      <c r="AG57" s="79">
        <v>202675</v>
      </c>
      <c r="AH57" s="489">
        <f t="shared" si="12"/>
        <v>366427</v>
      </c>
      <c r="AI57" s="414"/>
      <c r="AJ57" s="1"/>
      <c r="AK57" s="79"/>
      <c r="AL57" s="79"/>
      <c r="AM57" s="79"/>
      <c r="AN57" s="44"/>
      <c r="AP57" s="168"/>
    </row>
    <row r="58" spans="1:42" x14ac:dyDescent="0.25">
      <c r="B58" s="54"/>
      <c r="C58" s="328"/>
      <c r="D58" s="325"/>
      <c r="E58" s="325" t="s">
        <v>1059</v>
      </c>
      <c r="F58" s="77">
        <v>439350</v>
      </c>
      <c r="G58" s="668">
        <v>439350</v>
      </c>
      <c r="H58" s="668">
        <v>439350</v>
      </c>
      <c r="I58" s="599">
        <v>439350</v>
      </c>
      <c r="J58" s="545">
        <v>439350</v>
      </c>
      <c r="K58" s="545">
        <v>439350</v>
      </c>
      <c r="L58" s="77">
        <f t="shared" si="64"/>
        <v>439350</v>
      </c>
      <c r="M58" s="73">
        <f>L58</f>
        <v>439350</v>
      </c>
      <c r="N58" s="42"/>
      <c r="O58" s="42"/>
      <c r="P58" s="42"/>
      <c r="Q58" s="1"/>
      <c r="R58" s="79"/>
      <c r="S58" s="79"/>
      <c r="T58" s="79"/>
      <c r="U58" s="79"/>
      <c r="V58" s="79"/>
      <c r="W58" s="79"/>
      <c r="X58" s="79"/>
      <c r="Y58" s="79"/>
      <c r="Z58" s="79"/>
      <c r="AA58" s="74"/>
      <c r="AB58" s="73"/>
      <c r="AC58" s="1"/>
      <c r="AD58" s="1"/>
      <c r="AE58" s="1">
        <v>146452</v>
      </c>
      <c r="AF58" s="1">
        <v>36613</v>
      </c>
      <c r="AG58" s="79">
        <v>36613</v>
      </c>
      <c r="AH58" s="489">
        <f t="shared" si="12"/>
        <v>219678</v>
      </c>
      <c r="AI58" s="414">
        <v>36613</v>
      </c>
      <c r="AJ58" s="1">
        <v>36613</v>
      </c>
      <c r="AK58" s="79">
        <v>36613</v>
      </c>
      <c r="AL58" s="79">
        <v>36613</v>
      </c>
      <c r="AM58" s="79">
        <v>36613</v>
      </c>
      <c r="AN58" s="44">
        <v>36607</v>
      </c>
      <c r="AP58" s="168"/>
    </row>
    <row r="59" spans="1:42" ht="15.75" thickBot="1" x14ac:dyDescent="0.3">
      <c r="B59" s="54"/>
      <c r="C59" s="267"/>
      <c r="D59" s="261"/>
      <c r="E59" s="325" t="s">
        <v>1060</v>
      </c>
      <c r="F59" s="77">
        <v>1596331</v>
      </c>
      <c r="G59" s="668">
        <v>1596331</v>
      </c>
      <c r="H59" s="668">
        <v>1596331</v>
      </c>
      <c r="I59" s="599">
        <v>1596331</v>
      </c>
      <c r="J59" s="545">
        <v>1596331</v>
      </c>
      <c r="K59" s="545">
        <v>1596331</v>
      </c>
      <c r="L59" s="77">
        <f t="shared" si="64"/>
        <v>1596331</v>
      </c>
      <c r="M59" s="73">
        <f>L59</f>
        <v>1596331</v>
      </c>
      <c r="N59" s="42"/>
      <c r="O59" s="42"/>
      <c r="P59" s="42"/>
      <c r="Q59" s="1"/>
      <c r="R59" s="79"/>
      <c r="S59" s="79"/>
      <c r="T59" s="79"/>
      <c r="U59" s="79"/>
      <c r="V59" s="79"/>
      <c r="W59" s="79"/>
      <c r="X59" s="79"/>
      <c r="Y59" s="79"/>
      <c r="Z59" s="79"/>
      <c r="AA59" s="74"/>
      <c r="AB59" s="73"/>
      <c r="AC59" s="1">
        <v>40938</v>
      </c>
      <c r="AD59" s="1"/>
      <c r="AE59" s="1">
        <v>532112</v>
      </c>
      <c r="AF59" s="1">
        <v>133028</v>
      </c>
      <c r="AG59" s="79">
        <f>133028-40938</f>
        <v>92090</v>
      </c>
      <c r="AH59" s="489">
        <f t="shared" si="12"/>
        <v>798168</v>
      </c>
      <c r="AI59" s="414">
        <v>133028</v>
      </c>
      <c r="AJ59" s="1">
        <v>133028</v>
      </c>
      <c r="AK59" s="79">
        <v>133028</v>
      </c>
      <c r="AL59" s="79">
        <v>133028</v>
      </c>
      <c r="AM59" s="79">
        <v>133028</v>
      </c>
      <c r="AN59" s="44">
        <v>133023</v>
      </c>
      <c r="AP59" s="168"/>
    </row>
    <row r="60" spans="1:42" ht="15.75" hidden="1" thickBot="1" x14ac:dyDescent="0.3">
      <c r="B60" s="54"/>
      <c r="C60" s="47"/>
      <c r="D60" s="801" t="s">
        <v>478</v>
      </c>
      <c r="E60" s="801"/>
      <c r="F60" s="77">
        <f>SUM(AA60:AM60)</f>
        <v>0</v>
      </c>
      <c r="G60" s="668">
        <f>SUM(AA60:AM60)</f>
        <v>0</v>
      </c>
      <c r="H60" s="668">
        <f t="shared" ref="H60:H62" si="65">SUM(AA60:AM60)</f>
        <v>0</v>
      </c>
      <c r="I60" s="599">
        <v>0</v>
      </c>
      <c r="J60" s="545">
        <f t="shared" ref="J60:L62" si="66">SUM(Z60:AL60)</f>
        <v>0</v>
      </c>
      <c r="K60" s="545">
        <f t="shared" si="66"/>
        <v>0</v>
      </c>
      <c r="L60" s="77">
        <f t="shared" si="66"/>
        <v>0</v>
      </c>
      <c r="M60" s="73"/>
      <c r="N60" s="42"/>
      <c r="O60" s="42"/>
      <c r="P60" s="42"/>
      <c r="Q60" s="1"/>
      <c r="R60" s="79"/>
      <c r="S60" s="79"/>
      <c r="T60" s="79"/>
      <c r="U60" s="79"/>
      <c r="V60" s="79"/>
      <c r="W60" s="79"/>
      <c r="X60" s="79"/>
      <c r="Y60" s="79"/>
      <c r="Z60" s="79"/>
      <c r="AA60" s="74"/>
      <c r="AB60" s="73"/>
      <c r="AC60" s="1"/>
      <c r="AD60" s="1"/>
      <c r="AE60" s="1"/>
      <c r="AF60" s="1"/>
      <c r="AG60" s="79"/>
      <c r="AH60" s="489">
        <f t="shared" si="12"/>
        <v>0</v>
      </c>
      <c r="AI60" s="414"/>
      <c r="AJ60" s="1"/>
      <c r="AK60" s="79"/>
      <c r="AL60" s="79"/>
      <c r="AM60" s="79"/>
      <c r="AN60" s="44"/>
      <c r="AP60" s="168"/>
    </row>
    <row r="61" spans="1:42" ht="25.5" hidden="1" customHeight="1" x14ac:dyDescent="0.25">
      <c r="B61" s="54"/>
      <c r="C61" s="47"/>
      <c r="D61" s="798" t="s">
        <v>482</v>
      </c>
      <c r="E61" s="798"/>
      <c r="F61" s="77">
        <f>SUM(AA61:AM61)</f>
        <v>0</v>
      </c>
      <c r="G61" s="668">
        <f>SUM(AA61:AM61)</f>
        <v>0</v>
      </c>
      <c r="H61" s="668">
        <f t="shared" si="65"/>
        <v>0</v>
      </c>
      <c r="I61" s="599">
        <v>0</v>
      </c>
      <c r="J61" s="545">
        <f t="shared" si="66"/>
        <v>0</v>
      </c>
      <c r="K61" s="545">
        <f t="shared" si="66"/>
        <v>0</v>
      </c>
      <c r="L61" s="77">
        <f t="shared" si="66"/>
        <v>0</v>
      </c>
      <c r="M61" s="73"/>
      <c r="N61" s="42"/>
      <c r="O61" s="42"/>
      <c r="P61" s="42"/>
      <c r="Q61" s="1"/>
      <c r="R61" s="79"/>
      <c r="S61" s="79"/>
      <c r="T61" s="79"/>
      <c r="U61" s="79"/>
      <c r="V61" s="79"/>
      <c r="W61" s="79"/>
      <c r="X61" s="79"/>
      <c r="Y61" s="79"/>
      <c r="Z61" s="79"/>
      <c r="AA61" s="74"/>
      <c r="AB61" s="73"/>
      <c r="AC61" s="1"/>
      <c r="AD61" s="1"/>
      <c r="AE61" s="1"/>
      <c r="AF61" s="1"/>
      <c r="AG61" s="79"/>
      <c r="AH61" s="489">
        <f t="shared" si="12"/>
        <v>0</v>
      </c>
      <c r="AI61" s="414"/>
      <c r="AJ61" s="1"/>
      <c r="AK61" s="79"/>
      <c r="AL61" s="79"/>
      <c r="AM61" s="79"/>
      <c r="AN61" s="44"/>
      <c r="AP61" s="168"/>
    </row>
    <row r="62" spans="1:42" ht="25.5" hidden="1" customHeight="1" thickBot="1" x14ac:dyDescent="0.3">
      <c r="B62" s="56"/>
      <c r="C62" s="48"/>
      <c r="D62" s="802" t="s">
        <v>487</v>
      </c>
      <c r="E62" s="802"/>
      <c r="F62" s="77">
        <f>SUM(AA62:AM62)</f>
        <v>0</v>
      </c>
      <c r="G62" s="668">
        <f>SUM(AA62:AM62)</f>
        <v>0</v>
      </c>
      <c r="H62" s="668">
        <f t="shared" si="65"/>
        <v>0</v>
      </c>
      <c r="I62" s="599">
        <v>0</v>
      </c>
      <c r="J62" s="545">
        <f t="shared" si="66"/>
        <v>0</v>
      </c>
      <c r="K62" s="545">
        <f t="shared" si="66"/>
        <v>0</v>
      </c>
      <c r="L62" s="77">
        <f t="shared" si="66"/>
        <v>0</v>
      </c>
      <c r="M62" s="73"/>
      <c r="N62" s="42"/>
      <c r="O62" s="42"/>
      <c r="P62" s="42"/>
      <c r="Q62" s="1"/>
      <c r="R62" s="79"/>
      <c r="S62" s="79"/>
      <c r="T62" s="79"/>
      <c r="U62" s="79"/>
      <c r="V62" s="79"/>
      <c r="W62" s="79"/>
      <c r="X62" s="79"/>
      <c r="Y62" s="79"/>
      <c r="Z62" s="79"/>
      <c r="AA62" s="74"/>
      <c r="AB62" s="73"/>
      <c r="AC62" s="1"/>
      <c r="AD62" s="1"/>
      <c r="AE62" s="1"/>
      <c r="AF62" s="1"/>
      <c r="AG62" s="79"/>
      <c r="AH62" s="489">
        <f t="shared" si="12"/>
        <v>0</v>
      </c>
      <c r="AI62" s="414"/>
      <c r="AJ62" s="1"/>
      <c r="AK62" s="79"/>
      <c r="AL62" s="79"/>
      <c r="AM62" s="79"/>
      <c r="AN62" s="44"/>
      <c r="AP62" s="168"/>
    </row>
    <row r="63" spans="1:42" ht="15.75" thickBot="1" x14ac:dyDescent="0.3">
      <c r="B63" s="98" t="s">
        <v>20</v>
      </c>
      <c r="C63" s="770" t="s">
        <v>21</v>
      </c>
      <c r="D63" s="770"/>
      <c r="E63" s="771"/>
      <c r="F63" s="83">
        <f t="shared" ref="F63:L63" si="67">F64+F65+F66+F77+F88</f>
        <v>0</v>
      </c>
      <c r="G63" s="665">
        <f t="shared" ref="G63" si="68">G64+G65+G66+G77+G88</f>
        <v>0</v>
      </c>
      <c r="H63" s="665">
        <f t="shared" ref="H63" si="69">H64+H65+H66+H77+H88</f>
        <v>0</v>
      </c>
      <c r="I63" s="596">
        <v>33528946</v>
      </c>
      <c r="J63" s="541">
        <f t="shared" ref="J63:K63" si="70">J64+J65+J66+J77+J88</f>
        <v>33528946</v>
      </c>
      <c r="K63" s="541">
        <f t="shared" si="70"/>
        <v>45128946</v>
      </c>
      <c r="L63" s="83">
        <f t="shared" si="67"/>
        <v>45128946</v>
      </c>
      <c r="M63" s="84">
        <f t="shared" ref="M63:AA63" si="71">M64+M65+M66+M77+M88</f>
        <v>0</v>
      </c>
      <c r="N63" s="87">
        <f t="shared" si="71"/>
        <v>0</v>
      </c>
      <c r="O63" s="87">
        <f t="shared" si="71"/>
        <v>0</v>
      </c>
      <c r="P63" s="87">
        <f t="shared" si="71"/>
        <v>45128946</v>
      </c>
      <c r="Q63" s="85">
        <f t="shared" si="71"/>
        <v>0</v>
      </c>
      <c r="R63" s="88">
        <f t="shared" ref="R63:X63" si="72">R64+R65+R66+R77+R88</f>
        <v>0</v>
      </c>
      <c r="S63" s="88">
        <f t="shared" ref="S63:T63" si="73">S64+S65+S66+S77+S88</f>
        <v>0</v>
      </c>
      <c r="T63" s="88">
        <f t="shared" si="73"/>
        <v>0</v>
      </c>
      <c r="U63" s="88">
        <f t="shared" si="72"/>
        <v>0</v>
      </c>
      <c r="V63" s="88">
        <f t="shared" ref="V63:W63" si="74">V64+V65+V66+V77+V88</f>
        <v>0</v>
      </c>
      <c r="W63" s="88">
        <f t="shared" si="74"/>
        <v>0</v>
      </c>
      <c r="X63" s="88">
        <f t="shared" si="72"/>
        <v>0</v>
      </c>
      <c r="Y63" s="88">
        <f t="shared" ref="Y63:Z63" si="75">Y64+Y65+Y66+Y77+Y88</f>
        <v>0</v>
      </c>
      <c r="Z63" s="88">
        <f t="shared" si="75"/>
        <v>0</v>
      </c>
      <c r="AA63" s="86">
        <f t="shared" si="71"/>
        <v>0</v>
      </c>
      <c r="AB63" s="84">
        <f>AB64+AB65+AB66+AB77+AB88</f>
        <v>0</v>
      </c>
      <c r="AC63" s="85">
        <f t="shared" ref="AC63:AN63" si="76">AC64+AC65+AC66+AC77+AC88</f>
        <v>0</v>
      </c>
      <c r="AD63" s="85">
        <f t="shared" si="76"/>
        <v>0</v>
      </c>
      <c r="AE63" s="85">
        <f t="shared" si="76"/>
        <v>0</v>
      </c>
      <c r="AF63" s="85">
        <f t="shared" si="76"/>
        <v>0</v>
      </c>
      <c r="AG63" s="88">
        <f t="shared" si="76"/>
        <v>0</v>
      </c>
      <c r="AH63" s="484">
        <f t="shared" si="12"/>
        <v>0</v>
      </c>
      <c r="AI63" s="409">
        <f t="shared" si="76"/>
        <v>0</v>
      </c>
      <c r="AJ63" s="85">
        <f t="shared" si="76"/>
        <v>0</v>
      </c>
      <c r="AK63" s="88">
        <f t="shared" si="76"/>
        <v>0</v>
      </c>
      <c r="AL63" s="88">
        <f t="shared" si="76"/>
        <v>33528946</v>
      </c>
      <c r="AM63" s="88">
        <f t="shared" si="76"/>
        <v>0</v>
      </c>
      <c r="AN63" s="89">
        <f t="shared" si="76"/>
        <v>11600000</v>
      </c>
      <c r="AP63" s="168"/>
    </row>
    <row r="64" spans="1:42" s="18" customFormat="1" x14ac:dyDescent="0.25">
      <c r="A64" s="125" t="s">
        <v>22</v>
      </c>
      <c r="B64" s="114" t="s">
        <v>728</v>
      </c>
      <c r="C64" s="772" t="s">
        <v>395</v>
      </c>
      <c r="D64" s="773"/>
      <c r="E64" s="773"/>
      <c r="F64" s="91"/>
      <c r="G64" s="669"/>
      <c r="H64" s="669"/>
      <c r="I64" s="598"/>
      <c r="J64" s="544">
        <f t="shared" ref="J64:L64" si="77">SUM(AF64:AL64)</f>
        <v>33528946</v>
      </c>
      <c r="K64" s="544">
        <v>45128946</v>
      </c>
      <c r="L64" s="91">
        <f t="shared" si="77"/>
        <v>45128946</v>
      </c>
      <c r="M64" s="92"/>
      <c r="N64" s="95"/>
      <c r="O64" s="95"/>
      <c r="P64" s="95">
        <f>L64</f>
        <v>45128946</v>
      </c>
      <c r="Q64" s="93"/>
      <c r="R64" s="96"/>
      <c r="S64" s="96"/>
      <c r="T64" s="96"/>
      <c r="U64" s="96"/>
      <c r="V64" s="96"/>
      <c r="W64" s="96"/>
      <c r="X64" s="96"/>
      <c r="Y64" s="96"/>
      <c r="Z64" s="96"/>
      <c r="AA64" s="94"/>
      <c r="AB64" s="92"/>
      <c r="AC64" s="93"/>
      <c r="AD64" s="93"/>
      <c r="AE64" s="93"/>
      <c r="AF64" s="93"/>
      <c r="AG64" s="96"/>
      <c r="AH64" s="487">
        <f t="shared" si="12"/>
        <v>0</v>
      </c>
      <c r="AI64" s="412"/>
      <c r="AJ64" s="93"/>
      <c r="AK64" s="96"/>
      <c r="AL64" s="96">
        <v>33528946</v>
      </c>
      <c r="AM64" s="96"/>
      <c r="AN64" s="97">
        <v>11600000</v>
      </c>
      <c r="AP64" s="168"/>
    </row>
    <row r="65" spans="1:42" s="18" customFormat="1" ht="25.5" hidden="1" customHeight="1" x14ac:dyDescent="0.25">
      <c r="A65" s="125" t="s">
        <v>23</v>
      </c>
      <c r="B65" s="90" t="s">
        <v>729</v>
      </c>
      <c r="C65" s="796" t="s">
        <v>24</v>
      </c>
      <c r="D65" s="797"/>
      <c r="E65" s="797"/>
      <c r="F65" s="91"/>
      <c r="G65" s="669"/>
      <c r="H65" s="669"/>
      <c r="I65" s="598"/>
      <c r="J65" s="544"/>
      <c r="K65" s="544"/>
      <c r="L65" s="91"/>
      <c r="M65" s="92"/>
      <c r="N65" s="95"/>
      <c r="O65" s="95"/>
      <c r="P65" s="95"/>
      <c r="Q65" s="93"/>
      <c r="R65" s="96"/>
      <c r="S65" s="96"/>
      <c r="T65" s="96"/>
      <c r="U65" s="96"/>
      <c r="V65" s="96"/>
      <c r="W65" s="96"/>
      <c r="X65" s="96"/>
      <c r="Y65" s="96"/>
      <c r="Z65" s="96"/>
      <c r="AA65" s="94"/>
      <c r="AB65" s="92"/>
      <c r="AC65" s="93"/>
      <c r="AD65" s="93"/>
      <c r="AE65" s="93"/>
      <c r="AF65" s="93"/>
      <c r="AG65" s="96"/>
      <c r="AH65" s="487">
        <f t="shared" si="12"/>
        <v>0</v>
      </c>
      <c r="AI65" s="412"/>
      <c r="AJ65" s="93"/>
      <c r="AK65" s="96"/>
      <c r="AL65" s="96"/>
      <c r="AM65" s="96"/>
      <c r="AN65" s="97"/>
      <c r="AP65" s="168"/>
    </row>
    <row r="66" spans="1:42" s="18" customFormat="1" ht="25.5" hidden="1" customHeight="1" x14ac:dyDescent="0.25">
      <c r="A66" s="125" t="s">
        <v>25</v>
      </c>
      <c r="B66" s="90" t="s">
        <v>730</v>
      </c>
      <c r="C66" s="796" t="s">
        <v>26</v>
      </c>
      <c r="D66" s="797"/>
      <c r="E66" s="797"/>
      <c r="F66" s="91">
        <f t="shared" ref="F66:L66" si="78">F67+F68+F69+F70+F71+F72+F73+F74+F75+F76</f>
        <v>0</v>
      </c>
      <c r="G66" s="669">
        <f t="shared" ref="G66" si="79">G67+G68+G69+G70+G71+G72+G73+G74+G75+G76</f>
        <v>0</v>
      </c>
      <c r="H66" s="669">
        <f t="shared" ref="H66" si="80">H67+H68+H69+H70+H71+H72+H73+H74+H75+H76</f>
        <v>0</v>
      </c>
      <c r="I66" s="598">
        <v>0</v>
      </c>
      <c r="J66" s="544">
        <f t="shared" ref="J66:K66" si="81">J67+J68+J69+J70+J71+J72+J73+J74+J75+J76</f>
        <v>0</v>
      </c>
      <c r="K66" s="544">
        <f t="shared" si="81"/>
        <v>0</v>
      </c>
      <c r="L66" s="91">
        <f t="shared" si="78"/>
        <v>0</v>
      </c>
      <c r="M66" s="92">
        <f t="shared" ref="M66:AA66" si="82">M67+M68+M69+M70+M71+M72+M73+M74+M75+M76</f>
        <v>0</v>
      </c>
      <c r="N66" s="95">
        <f t="shared" si="82"/>
        <v>0</v>
      </c>
      <c r="O66" s="95">
        <f t="shared" si="82"/>
        <v>0</v>
      </c>
      <c r="P66" s="95">
        <f t="shared" si="82"/>
        <v>0</v>
      </c>
      <c r="Q66" s="93">
        <f t="shared" si="82"/>
        <v>0</v>
      </c>
      <c r="R66" s="96">
        <f t="shared" ref="R66:X66" si="83">R67+R68+R69+R70+R71+R72+R73+R74+R75+R76</f>
        <v>0</v>
      </c>
      <c r="S66" s="96">
        <f t="shared" ref="S66:T66" si="84">S67+S68+S69+S70+S71+S72+S73+S74+S75+S76</f>
        <v>0</v>
      </c>
      <c r="T66" s="96">
        <f t="shared" si="84"/>
        <v>0</v>
      </c>
      <c r="U66" s="96">
        <f t="shared" si="83"/>
        <v>0</v>
      </c>
      <c r="V66" s="96">
        <f t="shared" ref="V66:W66" si="85">V67+V68+V69+V70+V71+V72+V73+V74+V75+V76</f>
        <v>0</v>
      </c>
      <c r="W66" s="96">
        <f t="shared" si="85"/>
        <v>0</v>
      </c>
      <c r="X66" s="96">
        <f t="shared" si="83"/>
        <v>0</v>
      </c>
      <c r="Y66" s="96">
        <f t="shared" ref="Y66:Z66" si="86">Y67+Y68+Y69+Y70+Y71+Y72+Y73+Y74+Y75+Y76</f>
        <v>0</v>
      </c>
      <c r="Z66" s="96">
        <f t="shared" si="86"/>
        <v>0</v>
      </c>
      <c r="AA66" s="94">
        <f t="shared" si="82"/>
        <v>0</v>
      </c>
      <c r="AB66" s="92">
        <f>AB67+AB68+AB69+AB70+AB71+AB72+AB73+AB74+AB75+AB76</f>
        <v>0</v>
      </c>
      <c r="AC66" s="93">
        <f t="shared" ref="AC66:AN66" si="87">AC67+AC68+AC69+AC70+AC71+AC72+AC73+AC74+AC75+AC76</f>
        <v>0</v>
      </c>
      <c r="AD66" s="93">
        <f t="shared" si="87"/>
        <v>0</v>
      </c>
      <c r="AE66" s="93">
        <f t="shared" si="87"/>
        <v>0</v>
      </c>
      <c r="AF66" s="93">
        <f t="shared" si="87"/>
        <v>0</v>
      </c>
      <c r="AG66" s="96">
        <f t="shared" si="87"/>
        <v>0</v>
      </c>
      <c r="AH66" s="487">
        <f t="shared" si="12"/>
        <v>0</v>
      </c>
      <c r="AI66" s="412">
        <f t="shared" si="87"/>
        <v>0</v>
      </c>
      <c r="AJ66" s="93">
        <f t="shared" si="87"/>
        <v>0</v>
      </c>
      <c r="AK66" s="96">
        <f t="shared" si="87"/>
        <v>0</v>
      </c>
      <c r="AL66" s="96">
        <f t="shared" si="87"/>
        <v>0</v>
      </c>
      <c r="AM66" s="96">
        <f t="shared" si="87"/>
        <v>0</v>
      </c>
      <c r="AN66" s="97">
        <f t="shared" si="87"/>
        <v>0</v>
      </c>
      <c r="AP66" s="168"/>
    </row>
    <row r="67" spans="1:42" hidden="1" x14ac:dyDescent="0.25">
      <c r="B67" s="54"/>
      <c r="C67" s="47"/>
      <c r="D67" s="801" t="s">
        <v>796</v>
      </c>
      <c r="E67" s="801"/>
      <c r="F67" s="77"/>
      <c r="G67" s="668"/>
      <c r="H67" s="668"/>
      <c r="I67" s="599"/>
      <c r="J67" s="545"/>
      <c r="K67" s="545"/>
      <c r="L67" s="77"/>
      <c r="M67" s="73"/>
      <c r="N67" s="42"/>
      <c r="O67" s="42"/>
      <c r="P67" s="42"/>
      <c r="Q67" s="1"/>
      <c r="R67" s="79"/>
      <c r="S67" s="79"/>
      <c r="T67" s="79"/>
      <c r="U67" s="79"/>
      <c r="V67" s="79"/>
      <c r="W67" s="79"/>
      <c r="X67" s="79"/>
      <c r="Y67" s="79"/>
      <c r="Z67" s="79"/>
      <c r="AA67" s="74"/>
      <c r="AB67" s="73"/>
      <c r="AC67" s="1"/>
      <c r="AD67" s="1"/>
      <c r="AE67" s="1"/>
      <c r="AF67" s="1"/>
      <c r="AG67" s="79"/>
      <c r="AH67" s="489">
        <f t="shared" si="12"/>
        <v>0</v>
      </c>
      <c r="AI67" s="414"/>
      <c r="AJ67" s="1"/>
      <c r="AK67" s="79"/>
      <c r="AL67" s="79"/>
      <c r="AM67" s="79"/>
      <c r="AN67" s="44"/>
      <c r="AP67" s="168"/>
    </row>
    <row r="68" spans="1:42" hidden="1" x14ac:dyDescent="0.25">
      <c r="B68" s="54"/>
      <c r="C68" s="47"/>
      <c r="D68" s="801" t="s">
        <v>797</v>
      </c>
      <c r="E68" s="801"/>
      <c r="F68" s="77"/>
      <c r="G68" s="668"/>
      <c r="H68" s="668"/>
      <c r="I68" s="599"/>
      <c r="J68" s="545"/>
      <c r="K68" s="545"/>
      <c r="L68" s="77"/>
      <c r="M68" s="73"/>
      <c r="N68" s="42"/>
      <c r="O68" s="42"/>
      <c r="P68" s="42"/>
      <c r="Q68" s="1"/>
      <c r="R68" s="79"/>
      <c r="S68" s="79"/>
      <c r="T68" s="79"/>
      <c r="U68" s="79"/>
      <c r="V68" s="79"/>
      <c r="W68" s="79"/>
      <c r="X68" s="79"/>
      <c r="Y68" s="79"/>
      <c r="Z68" s="79"/>
      <c r="AA68" s="74"/>
      <c r="AB68" s="73"/>
      <c r="AC68" s="1"/>
      <c r="AD68" s="1"/>
      <c r="AE68" s="1"/>
      <c r="AF68" s="1"/>
      <c r="AG68" s="79"/>
      <c r="AH68" s="489">
        <f t="shared" si="12"/>
        <v>0</v>
      </c>
      <c r="AI68" s="414"/>
      <c r="AJ68" s="1"/>
      <c r="AK68" s="79"/>
      <c r="AL68" s="79"/>
      <c r="AM68" s="79"/>
      <c r="AN68" s="44"/>
      <c r="AP68" s="168"/>
    </row>
    <row r="69" spans="1:42" hidden="1" x14ac:dyDescent="0.25">
      <c r="B69" s="54"/>
      <c r="C69" s="47"/>
      <c r="D69" s="801" t="s">
        <v>460</v>
      </c>
      <c r="E69" s="801"/>
      <c r="F69" s="77"/>
      <c r="G69" s="668"/>
      <c r="H69" s="668"/>
      <c r="I69" s="599"/>
      <c r="J69" s="545"/>
      <c r="K69" s="545"/>
      <c r="L69" s="77"/>
      <c r="M69" s="73"/>
      <c r="N69" s="42"/>
      <c r="O69" s="42"/>
      <c r="P69" s="42"/>
      <c r="Q69" s="1"/>
      <c r="R69" s="79"/>
      <c r="S69" s="79"/>
      <c r="T69" s="79"/>
      <c r="U69" s="79"/>
      <c r="V69" s="79"/>
      <c r="W69" s="79"/>
      <c r="X69" s="79"/>
      <c r="Y69" s="79"/>
      <c r="Z69" s="79"/>
      <c r="AA69" s="74"/>
      <c r="AB69" s="73"/>
      <c r="AC69" s="1"/>
      <c r="AD69" s="1"/>
      <c r="AE69" s="1"/>
      <c r="AF69" s="1"/>
      <c r="AG69" s="79"/>
      <c r="AH69" s="489">
        <f t="shared" si="12"/>
        <v>0</v>
      </c>
      <c r="AI69" s="414"/>
      <c r="AJ69" s="1"/>
      <c r="AK69" s="79"/>
      <c r="AL69" s="79"/>
      <c r="AM69" s="79"/>
      <c r="AN69" s="44"/>
      <c r="AP69" s="168"/>
    </row>
    <row r="70" spans="1:42" ht="25.5" hidden="1" customHeight="1" x14ac:dyDescent="0.25">
      <c r="B70" s="54"/>
      <c r="C70" s="47"/>
      <c r="D70" s="798" t="s">
        <v>465</v>
      </c>
      <c r="E70" s="798"/>
      <c r="F70" s="77"/>
      <c r="G70" s="668"/>
      <c r="H70" s="668"/>
      <c r="I70" s="599"/>
      <c r="J70" s="545"/>
      <c r="K70" s="545"/>
      <c r="L70" s="77"/>
      <c r="M70" s="73"/>
      <c r="N70" s="42"/>
      <c r="O70" s="42"/>
      <c r="P70" s="42"/>
      <c r="Q70" s="1"/>
      <c r="R70" s="79"/>
      <c r="S70" s="79"/>
      <c r="T70" s="79"/>
      <c r="U70" s="79"/>
      <c r="V70" s="79"/>
      <c r="W70" s="79"/>
      <c r="X70" s="79"/>
      <c r="Y70" s="79"/>
      <c r="Z70" s="79"/>
      <c r="AA70" s="74"/>
      <c r="AB70" s="73"/>
      <c r="AC70" s="1"/>
      <c r="AD70" s="1"/>
      <c r="AE70" s="1"/>
      <c r="AF70" s="1"/>
      <c r="AG70" s="79"/>
      <c r="AH70" s="489">
        <f t="shared" si="12"/>
        <v>0</v>
      </c>
      <c r="AI70" s="414"/>
      <c r="AJ70" s="1"/>
      <c r="AK70" s="79"/>
      <c r="AL70" s="79"/>
      <c r="AM70" s="79"/>
      <c r="AN70" s="44"/>
      <c r="AP70" s="168"/>
    </row>
    <row r="71" spans="1:42" hidden="1" x14ac:dyDescent="0.25">
      <c r="B71" s="54"/>
      <c r="C71" s="47"/>
      <c r="D71" s="801" t="s">
        <v>396</v>
      </c>
      <c r="E71" s="801"/>
      <c r="F71" s="77"/>
      <c r="G71" s="668"/>
      <c r="H71" s="668"/>
      <c r="I71" s="599"/>
      <c r="J71" s="545"/>
      <c r="K71" s="545"/>
      <c r="L71" s="77"/>
      <c r="M71" s="73"/>
      <c r="N71" s="42"/>
      <c r="O71" s="42"/>
      <c r="P71" s="42"/>
      <c r="Q71" s="1"/>
      <c r="R71" s="79"/>
      <c r="S71" s="79"/>
      <c r="T71" s="79"/>
      <c r="U71" s="79"/>
      <c r="V71" s="79"/>
      <c r="W71" s="79"/>
      <c r="X71" s="79"/>
      <c r="Y71" s="79"/>
      <c r="Z71" s="79"/>
      <c r="AA71" s="74"/>
      <c r="AB71" s="73"/>
      <c r="AC71" s="1"/>
      <c r="AD71" s="1"/>
      <c r="AE71" s="1"/>
      <c r="AF71" s="1"/>
      <c r="AG71" s="79"/>
      <c r="AH71" s="489">
        <f t="shared" ref="AH71:AH134" si="88">SUM(AB71:AG71)</f>
        <v>0</v>
      </c>
      <c r="AI71" s="414"/>
      <c r="AJ71" s="1"/>
      <c r="AK71" s="79"/>
      <c r="AL71" s="79"/>
      <c r="AM71" s="79"/>
      <c r="AN71" s="44"/>
      <c r="AP71" s="168"/>
    </row>
    <row r="72" spans="1:42" hidden="1" x14ac:dyDescent="0.25">
      <c r="B72" s="54"/>
      <c r="C72" s="47"/>
      <c r="D72" s="801" t="s">
        <v>798</v>
      </c>
      <c r="E72" s="801"/>
      <c r="F72" s="77"/>
      <c r="G72" s="668"/>
      <c r="H72" s="668"/>
      <c r="I72" s="599"/>
      <c r="J72" s="545"/>
      <c r="K72" s="545"/>
      <c r="L72" s="77"/>
      <c r="M72" s="73"/>
      <c r="N72" s="42"/>
      <c r="O72" s="42"/>
      <c r="P72" s="42"/>
      <c r="Q72" s="1"/>
      <c r="R72" s="79"/>
      <c r="S72" s="79"/>
      <c r="T72" s="79"/>
      <c r="U72" s="79"/>
      <c r="V72" s="79"/>
      <c r="W72" s="79"/>
      <c r="X72" s="79"/>
      <c r="Y72" s="79"/>
      <c r="Z72" s="79"/>
      <c r="AA72" s="74"/>
      <c r="AB72" s="73"/>
      <c r="AC72" s="1"/>
      <c r="AD72" s="1"/>
      <c r="AE72" s="1"/>
      <c r="AF72" s="1"/>
      <c r="AG72" s="79"/>
      <c r="AH72" s="489">
        <f t="shared" si="88"/>
        <v>0</v>
      </c>
      <c r="AI72" s="414"/>
      <c r="AJ72" s="1"/>
      <c r="AK72" s="79"/>
      <c r="AL72" s="79"/>
      <c r="AM72" s="79"/>
      <c r="AN72" s="44"/>
      <c r="AP72" s="168"/>
    </row>
    <row r="73" spans="1:42" ht="25.5" hidden="1" customHeight="1" x14ac:dyDescent="0.25">
      <c r="B73" s="54"/>
      <c r="C73" s="47"/>
      <c r="D73" s="798" t="s">
        <v>474</v>
      </c>
      <c r="E73" s="798"/>
      <c r="F73" s="77"/>
      <c r="G73" s="668"/>
      <c r="H73" s="668"/>
      <c r="I73" s="599"/>
      <c r="J73" s="545"/>
      <c r="K73" s="545"/>
      <c r="L73" s="77"/>
      <c r="M73" s="73"/>
      <c r="N73" s="42"/>
      <c r="O73" s="42"/>
      <c r="P73" s="42"/>
      <c r="Q73" s="1"/>
      <c r="R73" s="79"/>
      <c r="S73" s="79"/>
      <c r="T73" s="79"/>
      <c r="U73" s="79"/>
      <c r="V73" s="79"/>
      <c r="W73" s="79"/>
      <c r="X73" s="79"/>
      <c r="Y73" s="79"/>
      <c r="Z73" s="79"/>
      <c r="AA73" s="74"/>
      <c r="AB73" s="73"/>
      <c r="AC73" s="1"/>
      <c r="AD73" s="1"/>
      <c r="AE73" s="1"/>
      <c r="AF73" s="1"/>
      <c r="AG73" s="79"/>
      <c r="AH73" s="489">
        <f t="shared" si="88"/>
        <v>0</v>
      </c>
      <c r="AI73" s="414"/>
      <c r="AJ73" s="1"/>
      <c r="AK73" s="79"/>
      <c r="AL73" s="79"/>
      <c r="AM73" s="79"/>
      <c r="AN73" s="44"/>
      <c r="AP73" s="168"/>
    </row>
    <row r="74" spans="1:42" ht="25.5" hidden="1" customHeight="1" x14ac:dyDescent="0.25">
      <c r="B74" s="54"/>
      <c r="C74" s="47"/>
      <c r="D74" s="798" t="s">
        <v>479</v>
      </c>
      <c r="E74" s="798"/>
      <c r="F74" s="77"/>
      <c r="G74" s="668"/>
      <c r="H74" s="668"/>
      <c r="I74" s="599"/>
      <c r="J74" s="545"/>
      <c r="K74" s="545"/>
      <c r="L74" s="77"/>
      <c r="M74" s="73"/>
      <c r="N74" s="42"/>
      <c r="O74" s="42"/>
      <c r="P74" s="42"/>
      <c r="Q74" s="1"/>
      <c r="R74" s="79"/>
      <c r="S74" s="79"/>
      <c r="T74" s="79"/>
      <c r="U74" s="79"/>
      <c r="V74" s="79"/>
      <c r="W74" s="79"/>
      <c r="X74" s="79"/>
      <c r="Y74" s="79"/>
      <c r="Z74" s="79"/>
      <c r="AA74" s="74"/>
      <c r="AB74" s="73"/>
      <c r="AC74" s="1"/>
      <c r="AD74" s="1"/>
      <c r="AE74" s="1"/>
      <c r="AF74" s="1"/>
      <c r="AG74" s="79"/>
      <c r="AH74" s="489">
        <f t="shared" si="88"/>
        <v>0</v>
      </c>
      <c r="AI74" s="414"/>
      <c r="AJ74" s="1"/>
      <c r="AK74" s="79"/>
      <c r="AL74" s="79"/>
      <c r="AM74" s="79"/>
      <c r="AN74" s="44"/>
      <c r="AP74" s="168"/>
    </row>
    <row r="75" spans="1:42" ht="25.5" hidden="1" customHeight="1" x14ac:dyDescent="0.25">
      <c r="B75" s="54"/>
      <c r="C75" s="47"/>
      <c r="D75" s="798" t="s">
        <v>483</v>
      </c>
      <c r="E75" s="798"/>
      <c r="F75" s="77"/>
      <c r="G75" s="668"/>
      <c r="H75" s="668"/>
      <c r="I75" s="599"/>
      <c r="J75" s="545"/>
      <c r="K75" s="545"/>
      <c r="L75" s="77"/>
      <c r="M75" s="73"/>
      <c r="N75" s="42"/>
      <c r="O75" s="42"/>
      <c r="P75" s="42"/>
      <c r="Q75" s="1"/>
      <c r="R75" s="79"/>
      <c r="S75" s="79"/>
      <c r="T75" s="79"/>
      <c r="U75" s="79"/>
      <c r="V75" s="79"/>
      <c r="W75" s="79"/>
      <c r="X75" s="79"/>
      <c r="Y75" s="79"/>
      <c r="Z75" s="79"/>
      <c r="AA75" s="74"/>
      <c r="AB75" s="73"/>
      <c r="AC75" s="1"/>
      <c r="AD75" s="1"/>
      <c r="AE75" s="1"/>
      <c r="AF75" s="1"/>
      <c r="AG75" s="79"/>
      <c r="AH75" s="489">
        <f t="shared" si="88"/>
        <v>0</v>
      </c>
      <c r="AI75" s="414"/>
      <c r="AJ75" s="1"/>
      <c r="AK75" s="79"/>
      <c r="AL75" s="79"/>
      <c r="AM75" s="79"/>
      <c r="AN75" s="44"/>
      <c r="AP75" s="168"/>
    </row>
    <row r="76" spans="1:42" ht="25.5" hidden="1" customHeight="1" x14ac:dyDescent="0.25">
      <c r="B76" s="54"/>
      <c r="C76" s="47"/>
      <c r="D76" s="798" t="s">
        <v>488</v>
      </c>
      <c r="E76" s="798"/>
      <c r="F76" s="77"/>
      <c r="G76" s="668"/>
      <c r="H76" s="668"/>
      <c r="I76" s="599"/>
      <c r="J76" s="545"/>
      <c r="K76" s="545"/>
      <c r="L76" s="77"/>
      <c r="M76" s="73"/>
      <c r="N76" s="42"/>
      <c r="O76" s="42"/>
      <c r="P76" s="42"/>
      <c r="Q76" s="1"/>
      <c r="R76" s="79"/>
      <c r="S76" s="79"/>
      <c r="T76" s="79"/>
      <c r="U76" s="79"/>
      <c r="V76" s="79"/>
      <c r="W76" s="79"/>
      <c r="X76" s="79"/>
      <c r="Y76" s="79"/>
      <c r="Z76" s="79"/>
      <c r="AA76" s="74"/>
      <c r="AB76" s="73"/>
      <c r="AC76" s="1"/>
      <c r="AD76" s="1"/>
      <c r="AE76" s="1"/>
      <c r="AF76" s="1"/>
      <c r="AG76" s="79"/>
      <c r="AH76" s="489">
        <f t="shared" si="88"/>
        <v>0</v>
      </c>
      <c r="AI76" s="414"/>
      <c r="AJ76" s="1"/>
      <c r="AK76" s="79"/>
      <c r="AL76" s="79"/>
      <c r="AM76" s="79"/>
      <c r="AN76" s="44"/>
      <c r="AP76" s="168"/>
    </row>
    <row r="77" spans="1:42" s="18" customFormat="1" ht="25.5" hidden="1" customHeight="1" x14ac:dyDescent="0.25">
      <c r="A77" s="125" t="s">
        <v>27</v>
      </c>
      <c r="B77" s="90" t="s">
        <v>731</v>
      </c>
      <c r="C77" s="796" t="s">
        <v>28</v>
      </c>
      <c r="D77" s="797"/>
      <c r="E77" s="797"/>
      <c r="F77" s="91">
        <f t="shared" ref="F77:L77" si="89">F78+F79+F80+F81+F82+F83+F84+F85+F86+F87</f>
        <v>0</v>
      </c>
      <c r="G77" s="669">
        <f t="shared" ref="G77" si="90">G78+G79+G80+G81+G82+G83+G84+G85+G86+G87</f>
        <v>0</v>
      </c>
      <c r="H77" s="669">
        <f t="shared" ref="H77" si="91">H78+H79+H80+H81+H82+H83+H84+H85+H86+H87</f>
        <v>0</v>
      </c>
      <c r="I77" s="598">
        <v>0</v>
      </c>
      <c r="J77" s="544">
        <f t="shared" ref="J77:K77" si="92">J78+J79+J80+J81+J82+J83+J84+J85+J86+J87</f>
        <v>0</v>
      </c>
      <c r="K77" s="544">
        <f t="shared" si="92"/>
        <v>0</v>
      </c>
      <c r="L77" s="91">
        <f t="shared" si="89"/>
        <v>0</v>
      </c>
      <c r="M77" s="92">
        <f t="shared" ref="M77:AA77" si="93">M78+M79+M80+M81+M82+M83+M84+M85+M86+M87</f>
        <v>0</v>
      </c>
      <c r="N77" s="95">
        <f t="shared" si="93"/>
        <v>0</v>
      </c>
      <c r="O77" s="95">
        <f t="shared" si="93"/>
        <v>0</v>
      </c>
      <c r="P77" s="95">
        <f t="shared" si="93"/>
        <v>0</v>
      </c>
      <c r="Q77" s="93">
        <f t="shared" si="93"/>
        <v>0</v>
      </c>
      <c r="R77" s="96">
        <f t="shared" ref="R77:X77" si="94">R78+R79+R80+R81+R82+R83+R84+R85+R86+R87</f>
        <v>0</v>
      </c>
      <c r="S77" s="96">
        <f t="shared" ref="S77:T77" si="95">S78+S79+S80+S81+S82+S83+S84+S85+S86+S87</f>
        <v>0</v>
      </c>
      <c r="T77" s="96">
        <f t="shared" si="95"/>
        <v>0</v>
      </c>
      <c r="U77" s="96">
        <f t="shared" si="94"/>
        <v>0</v>
      </c>
      <c r="V77" s="96">
        <f t="shared" ref="V77:W77" si="96">V78+V79+V80+V81+V82+V83+V84+V85+V86+V87</f>
        <v>0</v>
      </c>
      <c r="W77" s="96">
        <f t="shared" si="96"/>
        <v>0</v>
      </c>
      <c r="X77" s="96">
        <f t="shared" si="94"/>
        <v>0</v>
      </c>
      <c r="Y77" s="96">
        <f t="shared" ref="Y77:Z77" si="97">Y78+Y79+Y80+Y81+Y82+Y83+Y84+Y85+Y86+Y87</f>
        <v>0</v>
      </c>
      <c r="Z77" s="96">
        <f t="shared" si="97"/>
        <v>0</v>
      </c>
      <c r="AA77" s="94">
        <f t="shared" si="93"/>
        <v>0</v>
      </c>
      <c r="AB77" s="92">
        <f t="shared" ref="AB77" si="98">AB78+AB79+AB80+AB81+AB82+AB83+AB84+AB85+AB86+AB87</f>
        <v>0</v>
      </c>
      <c r="AC77" s="93">
        <f t="shared" ref="AC77:AN77" si="99">AC78+AC79+AC80+AC81+AC82+AC83+AC84+AC85+AC86+AC87</f>
        <v>0</v>
      </c>
      <c r="AD77" s="93">
        <f t="shared" si="99"/>
        <v>0</v>
      </c>
      <c r="AE77" s="93">
        <f t="shared" si="99"/>
        <v>0</v>
      </c>
      <c r="AF77" s="93">
        <f t="shared" si="99"/>
        <v>0</v>
      </c>
      <c r="AG77" s="96">
        <f t="shared" si="99"/>
        <v>0</v>
      </c>
      <c r="AH77" s="487">
        <f t="shared" si="88"/>
        <v>0</v>
      </c>
      <c r="AI77" s="412">
        <f t="shared" si="99"/>
        <v>0</v>
      </c>
      <c r="AJ77" s="93">
        <f t="shared" si="99"/>
        <v>0</v>
      </c>
      <c r="AK77" s="96">
        <f t="shared" si="99"/>
        <v>0</v>
      </c>
      <c r="AL77" s="96">
        <f t="shared" si="99"/>
        <v>0</v>
      </c>
      <c r="AM77" s="96">
        <f t="shared" si="99"/>
        <v>0</v>
      </c>
      <c r="AN77" s="97">
        <f t="shared" si="99"/>
        <v>0</v>
      </c>
      <c r="AP77" s="168"/>
    </row>
    <row r="78" spans="1:42" ht="25.5" hidden="1" customHeight="1" x14ac:dyDescent="0.25">
      <c r="B78" s="54"/>
      <c r="C78" s="47"/>
      <c r="D78" s="798" t="s">
        <v>453</v>
      </c>
      <c r="E78" s="798"/>
      <c r="F78" s="77"/>
      <c r="G78" s="668"/>
      <c r="H78" s="668"/>
      <c r="I78" s="599"/>
      <c r="J78" s="545"/>
      <c r="K78" s="545"/>
      <c r="L78" s="77"/>
      <c r="M78" s="73"/>
      <c r="N78" s="42"/>
      <c r="O78" s="42"/>
      <c r="P78" s="42"/>
      <c r="Q78" s="1"/>
      <c r="R78" s="79"/>
      <c r="S78" s="79"/>
      <c r="T78" s="79"/>
      <c r="U78" s="79"/>
      <c r="V78" s="79"/>
      <c r="W78" s="79"/>
      <c r="X78" s="79"/>
      <c r="Y78" s="79"/>
      <c r="Z78" s="79"/>
      <c r="AA78" s="74"/>
      <c r="AB78" s="73"/>
      <c r="AC78" s="1"/>
      <c r="AD78" s="1"/>
      <c r="AE78" s="1"/>
      <c r="AF78" s="1"/>
      <c r="AG78" s="79"/>
      <c r="AH78" s="489">
        <f t="shared" si="88"/>
        <v>0</v>
      </c>
      <c r="AI78" s="414"/>
      <c r="AJ78" s="1"/>
      <c r="AK78" s="79"/>
      <c r="AL78" s="79"/>
      <c r="AM78" s="79"/>
      <c r="AN78" s="44"/>
      <c r="AP78" s="168"/>
    </row>
    <row r="79" spans="1:42" ht="25.5" hidden="1" customHeight="1" x14ac:dyDescent="0.25">
      <c r="B79" s="54"/>
      <c r="C79" s="47"/>
      <c r="D79" s="798" t="s">
        <v>457</v>
      </c>
      <c r="E79" s="798"/>
      <c r="F79" s="77"/>
      <c r="G79" s="668"/>
      <c r="H79" s="668"/>
      <c r="I79" s="599"/>
      <c r="J79" s="545"/>
      <c r="K79" s="545"/>
      <c r="L79" s="77"/>
      <c r="M79" s="73"/>
      <c r="N79" s="42"/>
      <c r="O79" s="42"/>
      <c r="P79" s="42"/>
      <c r="Q79" s="1"/>
      <c r="R79" s="79"/>
      <c r="S79" s="79"/>
      <c r="T79" s="79"/>
      <c r="U79" s="79"/>
      <c r="V79" s="79"/>
      <c r="W79" s="79"/>
      <c r="X79" s="79"/>
      <c r="Y79" s="79"/>
      <c r="Z79" s="79"/>
      <c r="AA79" s="74"/>
      <c r="AB79" s="73"/>
      <c r="AC79" s="1"/>
      <c r="AD79" s="1"/>
      <c r="AE79" s="1"/>
      <c r="AF79" s="1"/>
      <c r="AG79" s="79"/>
      <c r="AH79" s="489">
        <f t="shared" si="88"/>
        <v>0</v>
      </c>
      <c r="AI79" s="414"/>
      <c r="AJ79" s="1"/>
      <c r="AK79" s="79"/>
      <c r="AL79" s="79"/>
      <c r="AM79" s="79"/>
      <c r="AN79" s="44"/>
      <c r="AP79" s="168"/>
    </row>
    <row r="80" spans="1:42" ht="25.5" hidden="1" customHeight="1" x14ac:dyDescent="0.25">
      <c r="B80" s="54"/>
      <c r="C80" s="47"/>
      <c r="D80" s="798" t="s">
        <v>461</v>
      </c>
      <c r="E80" s="798"/>
      <c r="F80" s="77"/>
      <c r="G80" s="668"/>
      <c r="H80" s="668"/>
      <c r="I80" s="599"/>
      <c r="J80" s="545"/>
      <c r="K80" s="545"/>
      <c r="L80" s="77"/>
      <c r="M80" s="73"/>
      <c r="N80" s="42"/>
      <c r="O80" s="42"/>
      <c r="P80" s="42"/>
      <c r="Q80" s="1"/>
      <c r="R80" s="79"/>
      <c r="S80" s="79"/>
      <c r="T80" s="79"/>
      <c r="U80" s="79"/>
      <c r="V80" s="79"/>
      <c r="W80" s="79"/>
      <c r="X80" s="79"/>
      <c r="Y80" s="79"/>
      <c r="Z80" s="79"/>
      <c r="AA80" s="74"/>
      <c r="AB80" s="73"/>
      <c r="AC80" s="1"/>
      <c r="AD80" s="1"/>
      <c r="AE80" s="1"/>
      <c r="AF80" s="1"/>
      <c r="AG80" s="79"/>
      <c r="AH80" s="489">
        <f t="shared" si="88"/>
        <v>0</v>
      </c>
      <c r="AI80" s="414"/>
      <c r="AJ80" s="1"/>
      <c r="AK80" s="79"/>
      <c r="AL80" s="79"/>
      <c r="AM80" s="79"/>
      <c r="AN80" s="44"/>
      <c r="AP80" s="168"/>
    </row>
    <row r="81" spans="1:42" ht="25.5" hidden="1" customHeight="1" x14ac:dyDescent="0.25">
      <c r="B81" s="54"/>
      <c r="C81" s="47"/>
      <c r="D81" s="798" t="s">
        <v>466</v>
      </c>
      <c r="E81" s="798"/>
      <c r="F81" s="77"/>
      <c r="G81" s="668"/>
      <c r="H81" s="668"/>
      <c r="I81" s="599"/>
      <c r="J81" s="545"/>
      <c r="K81" s="545"/>
      <c r="L81" s="77"/>
      <c r="M81" s="73"/>
      <c r="N81" s="42"/>
      <c r="O81" s="42"/>
      <c r="P81" s="42"/>
      <c r="Q81" s="1"/>
      <c r="R81" s="79"/>
      <c r="S81" s="79"/>
      <c r="T81" s="79"/>
      <c r="U81" s="79"/>
      <c r="V81" s="79"/>
      <c r="W81" s="79"/>
      <c r="X81" s="79"/>
      <c r="Y81" s="79"/>
      <c r="Z81" s="79"/>
      <c r="AA81" s="74"/>
      <c r="AB81" s="73"/>
      <c r="AC81" s="1"/>
      <c r="AD81" s="1"/>
      <c r="AE81" s="1"/>
      <c r="AF81" s="1"/>
      <c r="AG81" s="79"/>
      <c r="AH81" s="489">
        <f t="shared" si="88"/>
        <v>0</v>
      </c>
      <c r="AI81" s="414"/>
      <c r="AJ81" s="1"/>
      <c r="AK81" s="79"/>
      <c r="AL81" s="79"/>
      <c r="AM81" s="79"/>
      <c r="AN81" s="44"/>
      <c r="AP81" s="168"/>
    </row>
    <row r="82" spans="1:42" ht="25.5" hidden="1" customHeight="1" x14ac:dyDescent="0.25">
      <c r="B82" s="54"/>
      <c r="C82" s="47"/>
      <c r="D82" s="798" t="s">
        <v>397</v>
      </c>
      <c r="E82" s="798"/>
      <c r="F82" s="77"/>
      <c r="G82" s="668"/>
      <c r="H82" s="668"/>
      <c r="I82" s="599"/>
      <c r="J82" s="545"/>
      <c r="K82" s="545"/>
      <c r="L82" s="77"/>
      <c r="M82" s="73"/>
      <c r="N82" s="42"/>
      <c r="O82" s="42"/>
      <c r="P82" s="42"/>
      <c r="Q82" s="1"/>
      <c r="R82" s="79"/>
      <c r="S82" s="79"/>
      <c r="T82" s="79"/>
      <c r="U82" s="79"/>
      <c r="V82" s="79"/>
      <c r="W82" s="79"/>
      <c r="X82" s="79"/>
      <c r="Y82" s="79"/>
      <c r="Z82" s="79"/>
      <c r="AA82" s="74"/>
      <c r="AB82" s="73"/>
      <c r="AC82" s="1"/>
      <c r="AD82" s="1"/>
      <c r="AE82" s="1"/>
      <c r="AF82" s="1"/>
      <c r="AG82" s="79"/>
      <c r="AH82" s="489">
        <f t="shared" si="88"/>
        <v>0</v>
      </c>
      <c r="AI82" s="414"/>
      <c r="AJ82" s="1"/>
      <c r="AK82" s="79"/>
      <c r="AL82" s="79"/>
      <c r="AM82" s="79"/>
      <c r="AN82" s="44"/>
      <c r="AP82" s="168"/>
    </row>
    <row r="83" spans="1:42" ht="25.5" hidden="1" customHeight="1" x14ac:dyDescent="0.25">
      <c r="B83" s="54"/>
      <c r="C83" s="47"/>
      <c r="D83" s="798" t="s">
        <v>470</v>
      </c>
      <c r="E83" s="798"/>
      <c r="F83" s="77"/>
      <c r="G83" s="668"/>
      <c r="H83" s="668"/>
      <c r="I83" s="599"/>
      <c r="J83" s="545"/>
      <c r="K83" s="545"/>
      <c r="L83" s="77"/>
      <c r="M83" s="73"/>
      <c r="N83" s="42"/>
      <c r="O83" s="42"/>
      <c r="P83" s="42"/>
      <c r="Q83" s="1"/>
      <c r="R83" s="79"/>
      <c r="S83" s="79"/>
      <c r="T83" s="79"/>
      <c r="U83" s="79"/>
      <c r="V83" s="79"/>
      <c r="W83" s="79"/>
      <c r="X83" s="79"/>
      <c r="Y83" s="79"/>
      <c r="Z83" s="79"/>
      <c r="AA83" s="74"/>
      <c r="AB83" s="73"/>
      <c r="AC83" s="1"/>
      <c r="AD83" s="1"/>
      <c r="AE83" s="1"/>
      <c r="AF83" s="1"/>
      <c r="AG83" s="79"/>
      <c r="AH83" s="489">
        <f t="shared" si="88"/>
        <v>0</v>
      </c>
      <c r="AI83" s="414"/>
      <c r="AJ83" s="1"/>
      <c r="AK83" s="79"/>
      <c r="AL83" s="79"/>
      <c r="AM83" s="79"/>
      <c r="AN83" s="44"/>
      <c r="AP83" s="168"/>
    </row>
    <row r="84" spans="1:42" ht="25.5" hidden="1" customHeight="1" x14ac:dyDescent="0.25">
      <c r="B84" s="54"/>
      <c r="C84" s="47"/>
      <c r="D84" s="798" t="s">
        <v>475</v>
      </c>
      <c r="E84" s="798"/>
      <c r="F84" s="77"/>
      <c r="G84" s="668"/>
      <c r="H84" s="668"/>
      <c r="I84" s="599"/>
      <c r="J84" s="545"/>
      <c r="K84" s="545"/>
      <c r="L84" s="77"/>
      <c r="M84" s="73"/>
      <c r="N84" s="42"/>
      <c r="O84" s="42"/>
      <c r="P84" s="42"/>
      <c r="Q84" s="1"/>
      <c r="R84" s="79"/>
      <c r="S84" s="79"/>
      <c r="T84" s="79"/>
      <c r="U84" s="79"/>
      <c r="V84" s="79"/>
      <c r="W84" s="79"/>
      <c r="X84" s="79"/>
      <c r="Y84" s="79"/>
      <c r="Z84" s="79"/>
      <c r="AA84" s="74"/>
      <c r="AB84" s="73"/>
      <c r="AC84" s="1"/>
      <c r="AD84" s="1"/>
      <c r="AE84" s="1"/>
      <c r="AF84" s="1"/>
      <c r="AG84" s="79"/>
      <c r="AH84" s="489">
        <f t="shared" si="88"/>
        <v>0</v>
      </c>
      <c r="AI84" s="414"/>
      <c r="AJ84" s="1"/>
      <c r="AK84" s="79"/>
      <c r="AL84" s="79"/>
      <c r="AM84" s="79"/>
      <c r="AN84" s="44"/>
      <c r="AP84" s="168"/>
    </row>
    <row r="85" spans="1:42" ht="25.5" hidden="1" customHeight="1" x14ac:dyDescent="0.25">
      <c r="B85" s="54"/>
      <c r="C85" s="47"/>
      <c r="D85" s="798" t="s">
        <v>480</v>
      </c>
      <c r="E85" s="798"/>
      <c r="F85" s="77"/>
      <c r="G85" s="668"/>
      <c r="H85" s="668"/>
      <c r="I85" s="599"/>
      <c r="J85" s="545"/>
      <c r="K85" s="545"/>
      <c r="L85" s="77"/>
      <c r="M85" s="73"/>
      <c r="N85" s="42"/>
      <c r="O85" s="42"/>
      <c r="P85" s="42"/>
      <c r="Q85" s="1"/>
      <c r="R85" s="79"/>
      <c r="S85" s="79"/>
      <c r="T85" s="79"/>
      <c r="U85" s="79"/>
      <c r="V85" s="79"/>
      <c r="W85" s="79"/>
      <c r="X85" s="79"/>
      <c r="Y85" s="79"/>
      <c r="Z85" s="79"/>
      <c r="AA85" s="74"/>
      <c r="AB85" s="73"/>
      <c r="AC85" s="1"/>
      <c r="AD85" s="1"/>
      <c r="AE85" s="1"/>
      <c r="AF85" s="1"/>
      <c r="AG85" s="79"/>
      <c r="AH85" s="489">
        <f t="shared" si="88"/>
        <v>0</v>
      </c>
      <c r="AI85" s="414"/>
      <c r="AJ85" s="1"/>
      <c r="AK85" s="79"/>
      <c r="AL85" s="79"/>
      <c r="AM85" s="79"/>
      <c r="AN85" s="44"/>
      <c r="AP85" s="168"/>
    </row>
    <row r="86" spans="1:42" ht="25.5" hidden="1" customHeight="1" x14ac:dyDescent="0.25">
      <c r="B86" s="54"/>
      <c r="C86" s="47"/>
      <c r="D86" s="798" t="s">
        <v>484</v>
      </c>
      <c r="E86" s="798"/>
      <c r="F86" s="77"/>
      <c r="G86" s="668"/>
      <c r="H86" s="668"/>
      <c r="I86" s="599"/>
      <c r="J86" s="545"/>
      <c r="K86" s="545"/>
      <c r="L86" s="77"/>
      <c r="M86" s="73"/>
      <c r="N86" s="42"/>
      <c r="O86" s="42"/>
      <c r="P86" s="42"/>
      <c r="Q86" s="1"/>
      <c r="R86" s="79"/>
      <c r="S86" s="79"/>
      <c r="T86" s="79"/>
      <c r="U86" s="79"/>
      <c r="V86" s="79"/>
      <c r="W86" s="79"/>
      <c r="X86" s="79"/>
      <c r="Y86" s="79"/>
      <c r="Z86" s="79"/>
      <c r="AA86" s="74"/>
      <c r="AB86" s="73"/>
      <c r="AC86" s="1"/>
      <c r="AD86" s="1"/>
      <c r="AE86" s="1"/>
      <c r="AF86" s="1"/>
      <c r="AG86" s="79"/>
      <c r="AH86" s="489">
        <f t="shared" si="88"/>
        <v>0</v>
      </c>
      <c r="AI86" s="414"/>
      <c r="AJ86" s="1"/>
      <c r="AK86" s="79"/>
      <c r="AL86" s="79"/>
      <c r="AM86" s="79"/>
      <c r="AN86" s="44"/>
      <c r="AP86" s="168"/>
    </row>
    <row r="87" spans="1:42" ht="25.5" hidden="1" customHeight="1" x14ac:dyDescent="0.25">
      <c r="B87" s="54"/>
      <c r="C87" s="47"/>
      <c r="D87" s="798" t="s">
        <v>489</v>
      </c>
      <c r="E87" s="798"/>
      <c r="F87" s="77"/>
      <c r="G87" s="668"/>
      <c r="H87" s="668"/>
      <c r="I87" s="599"/>
      <c r="J87" s="545"/>
      <c r="K87" s="545"/>
      <c r="L87" s="77"/>
      <c r="M87" s="73"/>
      <c r="N87" s="42"/>
      <c r="O87" s="42"/>
      <c r="P87" s="42"/>
      <c r="Q87" s="1"/>
      <c r="R87" s="79"/>
      <c r="S87" s="79"/>
      <c r="T87" s="79"/>
      <c r="U87" s="79"/>
      <c r="V87" s="79"/>
      <c r="W87" s="79"/>
      <c r="X87" s="79"/>
      <c r="Y87" s="79"/>
      <c r="Z87" s="79"/>
      <c r="AA87" s="74"/>
      <c r="AB87" s="73"/>
      <c r="AC87" s="1"/>
      <c r="AD87" s="1"/>
      <c r="AE87" s="1"/>
      <c r="AF87" s="1"/>
      <c r="AG87" s="79"/>
      <c r="AH87" s="489">
        <f t="shared" si="88"/>
        <v>0</v>
      </c>
      <c r="AI87" s="414"/>
      <c r="AJ87" s="1"/>
      <c r="AK87" s="79"/>
      <c r="AL87" s="79"/>
      <c r="AM87" s="79"/>
      <c r="AN87" s="44"/>
      <c r="AP87" s="168"/>
    </row>
    <row r="88" spans="1:42" s="18" customFormat="1" x14ac:dyDescent="0.25">
      <c r="A88" s="125" t="s">
        <v>29</v>
      </c>
      <c r="B88" s="90" t="s">
        <v>732</v>
      </c>
      <c r="C88" s="799" t="s">
        <v>799</v>
      </c>
      <c r="D88" s="800"/>
      <c r="E88" s="800"/>
      <c r="F88" s="91">
        <f t="shared" ref="F88:L88" si="100">F89+F90+F91+F92+F93+F94+F95+F96+F97+F98</f>
        <v>0</v>
      </c>
      <c r="G88" s="669">
        <f t="shared" ref="G88" si="101">G89+G90+G91+G92+G93+G94+G95+G96+G97+G98</f>
        <v>0</v>
      </c>
      <c r="H88" s="669">
        <f t="shared" ref="H88" si="102">H89+H90+H91+H92+H93+H94+H95+H96+H97+H98</f>
        <v>0</v>
      </c>
      <c r="I88" s="598">
        <v>33528946</v>
      </c>
      <c r="J88" s="544">
        <f t="shared" ref="J88:K88" si="103">J89+J90+J91+J92+J93+J94+J95+J96+J97+J98</f>
        <v>0</v>
      </c>
      <c r="K88" s="544">
        <f t="shared" si="103"/>
        <v>0</v>
      </c>
      <c r="L88" s="91">
        <f t="shared" si="100"/>
        <v>0</v>
      </c>
      <c r="M88" s="92">
        <f t="shared" ref="M88:AA88" si="104">M89+M90+M91+M92+M93+M94+M95+M96+M97+M98</f>
        <v>0</v>
      </c>
      <c r="N88" s="95">
        <f t="shared" si="104"/>
        <v>0</v>
      </c>
      <c r="O88" s="95">
        <f t="shared" si="104"/>
        <v>0</v>
      </c>
      <c r="P88" s="95">
        <f t="shared" si="104"/>
        <v>0</v>
      </c>
      <c r="Q88" s="93">
        <f t="shared" si="104"/>
        <v>0</v>
      </c>
      <c r="R88" s="96">
        <f t="shared" ref="R88:X88" si="105">R89+R90+R91+R92+R93+R94+R95+R96+R97+R98</f>
        <v>0</v>
      </c>
      <c r="S88" s="96">
        <f t="shared" ref="S88:T88" si="106">S89+S90+S91+S92+S93+S94+S95+S96+S97+S98</f>
        <v>0</v>
      </c>
      <c r="T88" s="96">
        <f t="shared" si="106"/>
        <v>0</v>
      </c>
      <c r="U88" s="96">
        <f t="shared" si="105"/>
        <v>0</v>
      </c>
      <c r="V88" s="96">
        <f t="shared" ref="V88:W88" si="107">V89+V90+V91+V92+V93+V94+V95+V96+V97+V98</f>
        <v>0</v>
      </c>
      <c r="W88" s="96">
        <f t="shared" si="107"/>
        <v>0</v>
      </c>
      <c r="X88" s="96">
        <f t="shared" si="105"/>
        <v>0</v>
      </c>
      <c r="Y88" s="96">
        <f t="shared" ref="Y88:Z88" si="108">Y89+Y90+Y91+Y92+Y93+Y94+Y95+Y96+Y97+Y98</f>
        <v>0</v>
      </c>
      <c r="Z88" s="96">
        <f t="shared" si="108"/>
        <v>0</v>
      </c>
      <c r="AA88" s="94">
        <f t="shared" si="104"/>
        <v>0</v>
      </c>
      <c r="AB88" s="92">
        <f t="shared" ref="AB88" si="109">AB89+AB90+AB91+AB92+AB93+AB94+AB95+AB96+AB97+AB98</f>
        <v>0</v>
      </c>
      <c r="AC88" s="93">
        <f t="shared" ref="AC88:AN88" si="110">AC89+AC90+AC91+AC92+AC93+AC94+AC95+AC96+AC97+AC98</f>
        <v>0</v>
      </c>
      <c r="AD88" s="93">
        <f t="shared" si="110"/>
        <v>0</v>
      </c>
      <c r="AE88" s="93">
        <f t="shared" si="110"/>
        <v>0</v>
      </c>
      <c r="AF88" s="93">
        <f t="shared" si="110"/>
        <v>0</v>
      </c>
      <c r="AG88" s="96">
        <f t="shared" si="110"/>
        <v>0</v>
      </c>
      <c r="AH88" s="487">
        <f t="shared" si="88"/>
        <v>0</v>
      </c>
      <c r="AI88" s="412">
        <f t="shared" si="110"/>
        <v>0</v>
      </c>
      <c r="AJ88" s="93">
        <f t="shared" si="110"/>
        <v>0</v>
      </c>
      <c r="AK88" s="96">
        <f t="shared" si="110"/>
        <v>0</v>
      </c>
      <c r="AL88" s="96">
        <f t="shared" si="110"/>
        <v>0</v>
      </c>
      <c r="AM88" s="96">
        <f t="shared" si="110"/>
        <v>0</v>
      </c>
      <c r="AN88" s="97">
        <f t="shared" si="110"/>
        <v>0</v>
      </c>
      <c r="AP88" s="168"/>
    </row>
    <row r="89" spans="1:42" hidden="1" x14ac:dyDescent="0.25">
      <c r="B89" s="54"/>
      <c r="C89" s="47"/>
      <c r="D89" s="801" t="s">
        <v>454</v>
      </c>
      <c r="E89" s="801"/>
      <c r="F89" s="77"/>
      <c r="G89" s="668"/>
      <c r="H89" s="668"/>
      <c r="I89" s="599"/>
      <c r="J89" s="545"/>
      <c r="K89" s="545"/>
      <c r="L89" s="77"/>
      <c r="M89" s="73"/>
      <c r="N89" s="42"/>
      <c r="O89" s="42"/>
      <c r="P89" s="42"/>
      <c r="Q89" s="1"/>
      <c r="R89" s="79"/>
      <c r="S89" s="79"/>
      <c r="T89" s="79"/>
      <c r="U89" s="79"/>
      <c r="V89" s="79"/>
      <c r="W89" s="79"/>
      <c r="X89" s="79"/>
      <c r="Y89" s="79"/>
      <c r="Z89" s="79"/>
      <c r="AA89" s="74"/>
      <c r="AB89" s="73"/>
      <c r="AC89" s="1"/>
      <c r="AD89" s="1"/>
      <c r="AE89" s="1"/>
      <c r="AF89" s="1"/>
      <c r="AG89" s="79"/>
      <c r="AH89" s="489">
        <f t="shared" si="88"/>
        <v>0</v>
      </c>
      <c r="AI89" s="414"/>
      <c r="AJ89" s="1"/>
      <c r="AK89" s="79"/>
      <c r="AL89" s="79"/>
      <c r="AM89" s="79"/>
      <c r="AN89" s="44"/>
      <c r="AP89" s="168"/>
    </row>
    <row r="90" spans="1:42" hidden="1" x14ac:dyDescent="0.25">
      <c r="B90" s="54"/>
      <c r="C90" s="47"/>
      <c r="D90" s="801" t="s">
        <v>458</v>
      </c>
      <c r="E90" s="801"/>
      <c r="F90" s="77"/>
      <c r="G90" s="668"/>
      <c r="H90" s="668"/>
      <c r="I90" s="599"/>
      <c r="J90" s="545"/>
      <c r="K90" s="545"/>
      <c r="L90" s="77"/>
      <c r="M90" s="73"/>
      <c r="N90" s="42"/>
      <c r="O90" s="42"/>
      <c r="P90" s="42"/>
      <c r="Q90" s="1"/>
      <c r="R90" s="79"/>
      <c r="S90" s="79"/>
      <c r="T90" s="79"/>
      <c r="U90" s="79"/>
      <c r="V90" s="79"/>
      <c r="W90" s="79"/>
      <c r="X90" s="79"/>
      <c r="Y90" s="79"/>
      <c r="Z90" s="79"/>
      <c r="AA90" s="74"/>
      <c r="AB90" s="73"/>
      <c r="AC90" s="1"/>
      <c r="AD90" s="1"/>
      <c r="AE90" s="1"/>
      <c r="AF90" s="1"/>
      <c r="AG90" s="79"/>
      <c r="AH90" s="489">
        <f t="shared" si="88"/>
        <v>0</v>
      </c>
      <c r="AI90" s="414"/>
      <c r="AJ90" s="1"/>
      <c r="AK90" s="79"/>
      <c r="AL90" s="79"/>
      <c r="AM90" s="79"/>
      <c r="AN90" s="44"/>
      <c r="AP90" s="168"/>
    </row>
    <row r="91" spans="1:42" hidden="1" x14ac:dyDescent="0.25">
      <c r="B91" s="54"/>
      <c r="C91" s="47"/>
      <c r="D91" s="801" t="s">
        <v>462</v>
      </c>
      <c r="E91" s="801"/>
      <c r="F91" s="77"/>
      <c r="G91" s="668"/>
      <c r="H91" s="668"/>
      <c r="I91" s="599"/>
      <c r="J91" s="545"/>
      <c r="K91" s="545"/>
      <c r="L91" s="77"/>
      <c r="M91" s="73"/>
      <c r="N91" s="42"/>
      <c r="O91" s="42"/>
      <c r="P91" s="42"/>
      <c r="Q91" s="1"/>
      <c r="R91" s="79"/>
      <c r="S91" s="79"/>
      <c r="T91" s="79"/>
      <c r="U91" s="79"/>
      <c r="V91" s="79"/>
      <c r="W91" s="79"/>
      <c r="X91" s="79"/>
      <c r="Y91" s="79"/>
      <c r="Z91" s="79"/>
      <c r="AA91" s="74"/>
      <c r="AB91" s="73"/>
      <c r="AC91" s="1"/>
      <c r="AD91" s="1"/>
      <c r="AE91" s="1"/>
      <c r="AF91" s="1"/>
      <c r="AG91" s="79"/>
      <c r="AH91" s="489">
        <f t="shared" si="88"/>
        <v>0</v>
      </c>
      <c r="AI91" s="414"/>
      <c r="AJ91" s="1"/>
      <c r="AK91" s="79"/>
      <c r="AL91" s="79"/>
      <c r="AM91" s="79"/>
      <c r="AN91" s="44"/>
      <c r="AP91" s="168"/>
    </row>
    <row r="92" spans="1:42" hidden="1" x14ac:dyDescent="0.25">
      <c r="B92" s="54"/>
      <c r="C92" s="47"/>
      <c r="D92" s="801" t="s">
        <v>800</v>
      </c>
      <c r="E92" s="801"/>
      <c r="F92" s="77"/>
      <c r="G92" s="668"/>
      <c r="H92" s="668"/>
      <c r="I92" s="599"/>
      <c r="J92" s="545"/>
      <c r="K92" s="545"/>
      <c r="L92" s="77"/>
      <c r="M92" s="73"/>
      <c r="N92" s="42"/>
      <c r="O92" s="42"/>
      <c r="P92" s="42"/>
      <c r="Q92" s="1"/>
      <c r="R92" s="79"/>
      <c r="S92" s="79"/>
      <c r="T92" s="79"/>
      <c r="U92" s="79"/>
      <c r="V92" s="79"/>
      <c r="W92" s="79"/>
      <c r="X92" s="79"/>
      <c r="Y92" s="79"/>
      <c r="Z92" s="79"/>
      <c r="AA92" s="74"/>
      <c r="AB92" s="73"/>
      <c r="AC92" s="1"/>
      <c r="AD92" s="1"/>
      <c r="AE92" s="1"/>
      <c r="AF92" s="1"/>
      <c r="AG92" s="79"/>
      <c r="AH92" s="489">
        <f t="shared" si="88"/>
        <v>0</v>
      </c>
      <c r="AI92" s="414"/>
      <c r="AJ92" s="1"/>
      <c r="AK92" s="79"/>
      <c r="AL92" s="79"/>
      <c r="AM92" s="79"/>
      <c r="AN92" s="44"/>
      <c r="AP92" s="168"/>
    </row>
    <row r="93" spans="1:42" hidden="1" x14ac:dyDescent="0.25">
      <c r="B93" s="54"/>
      <c r="C93" s="47"/>
      <c r="D93" s="801" t="s">
        <v>398</v>
      </c>
      <c r="E93" s="801"/>
      <c r="F93" s="77"/>
      <c r="G93" s="668"/>
      <c r="H93" s="668"/>
      <c r="I93" s="599"/>
      <c r="J93" s="545"/>
      <c r="K93" s="545"/>
      <c r="L93" s="77"/>
      <c r="M93" s="73"/>
      <c r="N93" s="42"/>
      <c r="O93" s="42"/>
      <c r="P93" s="42"/>
      <c r="Q93" s="1"/>
      <c r="R93" s="79"/>
      <c r="S93" s="79"/>
      <c r="T93" s="79"/>
      <c r="U93" s="79"/>
      <c r="V93" s="79"/>
      <c r="W93" s="79"/>
      <c r="X93" s="79"/>
      <c r="Y93" s="79"/>
      <c r="Z93" s="79"/>
      <c r="AA93" s="74"/>
      <c r="AB93" s="73"/>
      <c r="AC93" s="1"/>
      <c r="AD93" s="1"/>
      <c r="AE93" s="1"/>
      <c r="AF93" s="1"/>
      <c r="AG93" s="79"/>
      <c r="AH93" s="489">
        <f t="shared" si="88"/>
        <v>0</v>
      </c>
      <c r="AI93" s="414"/>
      <c r="AJ93" s="1"/>
      <c r="AK93" s="79"/>
      <c r="AL93" s="79"/>
      <c r="AM93" s="79"/>
      <c r="AN93" s="44"/>
      <c r="AP93" s="168"/>
    </row>
    <row r="94" spans="1:42" ht="15.75" thickBot="1" x14ac:dyDescent="0.3">
      <c r="B94" s="54"/>
      <c r="C94" s="47"/>
      <c r="D94" s="801" t="s">
        <v>471</v>
      </c>
      <c r="E94" s="801"/>
      <c r="F94" s="77"/>
      <c r="G94" s="668"/>
      <c r="H94" s="668"/>
      <c r="I94" s="599">
        <v>33528946</v>
      </c>
      <c r="J94" s="545">
        <f t="shared" ref="J94:L94" si="111">SUM(AF94:AL94)</f>
        <v>0</v>
      </c>
      <c r="K94" s="545">
        <v>0</v>
      </c>
      <c r="L94" s="77">
        <f t="shared" si="111"/>
        <v>0</v>
      </c>
      <c r="M94" s="73"/>
      <c r="N94" s="42"/>
      <c r="O94" s="42"/>
      <c r="P94" s="42">
        <f>L94</f>
        <v>0</v>
      </c>
      <c r="Q94" s="1"/>
      <c r="R94" s="79"/>
      <c r="S94" s="79"/>
      <c r="T94" s="79"/>
      <c r="U94" s="79"/>
      <c r="V94" s="79"/>
      <c r="W94" s="79"/>
      <c r="X94" s="79"/>
      <c r="Y94" s="79"/>
      <c r="Z94" s="79"/>
      <c r="AA94" s="74"/>
      <c r="AB94" s="73"/>
      <c r="AC94" s="1"/>
      <c r="AD94" s="1"/>
      <c r="AE94" s="1"/>
      <c r="AF94" s="1"/>
      <c r="AG94" s="79"/>
      <c r="AH94" s="489">
        <f t="shared" si="88"/>
        <v>0</v>
      </c>
      <c r="AI94" s="414"/>
      <c r="AJ94" s="1"/>
      <c r="AK94" s="79"/>
      <c r="AL94" s="79"/>
      <c r="AM94" s="79"/>
      <c r="AN94" s="44"/>
      <c r="AP94" s="168"/>
    </row>
    <row r="95" spans="1:42" ht="25.5" hidden="1" customHeight="1" x14ac:dyDescent="0.25">
      <c r="B95" s="54"/>
      <c r="C95" s="47"/>
      <c r="D95" s="798" t="s">
        <v>476</v>
      </c>
      <c r="E95" s="798"/>
      <c r="F95" s="77"/>
      <c r="G95" s="668"/>
      <c r="H95" s="668"/>
      <c r="I95" s="599"/>
      <c r="J95" s="545"/>
      <c r="K95" s="545"/>
      <c r="L95" s="77"/>
      <c r="M95" s="73"/>
      <c r="N95" s="42"/>
      <c r="O95" s="42"/>
      <c r="P95" s="42"/>
      <c r="Q95" s="1"/>
      <c r="R95" s="79"/>
      <c r="S95" s="79"/>
      <c r="T95" s="79"/>
      <c r="U95" s="79"/>
      <c r="V95" s="79"/>
      <c r="W95" s="79"/>
      <c r="X95" s="79"/>
      <c r="Y95" s="79"/>
      <c r="Z95" s="79"/>
      <c r="AA95" s="74"/>
      <c r="AB95" s="73"/>
      <c r="AC95" s="1"/>
      <c r="AD95" s="1"/>
      <c r="AE95" s="1"/>
      <c r="AF95" s="1"/>
      <c r="AG95" s="79"/>
      <c r="AH95" s="489">
        <f t="shared" si="88"/>
        <v>0</v>
      </c>
      <c r="AI95" s="414"/>
      <c r="AJ95" s="1"/>
      <c r="AK95" s="79"/>
      <c r="AL95" s="79"/>
      <c r="AM95" s="79"/>
      <c r="AN95" s="44"/>
      <c r="AP95" s="168"/>
    </row>
    <row r="96" spans="1:42" ht="15.75" hidden="1" thickBot="1" x14ac:dyDescent="0.3">
      <c r="B96" s="54"/>
      <c r="C96" s="47"/>
      <c r="D96" s="801" t="s">
        <v>801</v>
      </c>
      <c r="E96" s="801"/>
      <c r="F96" s="77"/>
      <c r="G96" s="668"/>
      <c r="H96" s="668"/>
      <c r="I96" s="599"/>
      <c r="J96" s="545"/>
      <c r="K96" s="545"/>
      <c r="L96" s="77"/>
      <c r="M96" s="73"/>
      <c r="N96" s="42"/>
      <c r="O96" s="42"/>
      <c r="P96" s="42"/>
      <c r="Q96" s="1"/>
      <c r="R96" s="79"/>
      <c r="S96" s="79"/>
      <c r="T96" s="79"/>
      <c r="U96" s="79"/>
      <c r="V96" s="79"/>
      <c r="W96" s="79"/>
      <c r="X96" s="79"/>
      <c r="Y96" s="79"/>
      <c r="Z96" s="79"/>
      <c r="AA96" s="74"/>
      <c r="AB96" s="73"/>
      <c r="AC96" s="1"/>
      <c r="AD96" s="1"/>
      <c r="AE96" s="1"/>
      <c r="AF96" s="1"/>
      <c r="AG96" s="79"/>
      <c r="AH96" s="489">
        <f t="shared" si="88"/>
        <v>0</v>
      </c>
      <c r="AI96" s="414"/>
      <c r="AJ96" s="1"/>
      <c r="AK96" s="79"/>
      <c r="AL96" s="79"/>
      <c r="AM96" s="79"/>
      <c r="AN96" s="44"/>
      <c r="AP96" s="168"/>
    </row>
    <row r="97" spans="1:42" ht="25.5" hidden="1" customHeight="1" x14ac:dyDescent="0.25">
      <c r="B97" s="54"/>
      <c r="C97" s="47"/>
      <c r="D97" s="798" t="s">
        <v>485</v>
      </c>
      <c r="E97" s="798"/>
      <c r="F97" s="77"/>
      <c r="G97" s="668"/>
      <c r="H97" s="668"/>
      <c r="I97" s="599"/>
      <c r="J97" s="545"/>
      <c r="K97" s="545"/>
      <c r="L97" s="77"/>
      <c r="M97" s="73"/>
      <c r="N97" s="42"/>
      <c r="O97" s="42"/>
      <c r="P97" s="42"/>
      <c r="Q97" s="1"/>
      <c r="R97" s="79"/>
      <c r="S97" s="79"/>
      <c r="T97" s="79"/>
      <c r="U97" s="79"/>
      <c r="V97" s="79"/>
      <c r="W97" s="79"/>
      <c r="X97" s="79"/>
      <c r="Y97" s="79"/>
      <c r="Z97" s="79"/>
      <c r="AA97" s="74"/>
      <c r="AB97" s="73"/>
      <c r="AC97" s="1"/>
      <c r="AD97" s="1"/>
      <c r="AE97" s="1"/>
      <c r="AF97" s="1"/>
      <c r="AG97" s="79"/>
      <c r="AH97" s="489">
        <f t="shared" si="88"/>
        <v>0</v>
      </c>
      <c r="AI97" s="414"/>
      <c r="AJ97" s="1"/>
      <c r="AK97" s="79"/>
      <c r="AL97" s="79"/>
      <c r="AM97" s="79"/>
      <c r="AN97" s="44"/>
      <c r="AP97" s="168"/>
    </row>
    <row r="98" spans="1:42" ht="25.5" hidden="1" customHeight="1" thickBot="1" x14ac:dyDescent="0.3">
      <c r="B98" s="56"/>
      <c r="C98" s="48"/>
      <c r="D98" s="802" t="s">
        <v>490</v>
      </c>
      <c r="E98" s="802"/>
      <c r="F98" s="77"/>
      <c r="G98" s="668"/>
      <c r="H98" s="668"/>
      <c r="I98" s="599"/>
      <c r="J98" s="545"/>
      <c r="K98" s="545"/>
      <c r="L98" s="77"/>
      <c r="M98" s="73"/>
      <c r="N98" s="42"/>
      <c r="O98" s="42"/>
      <c r="P98" s="42"/>
      <c r="Q98" s="1"/>
      <c r="R98" s="79"/>
      <c r="S98" s="79"/>
      <c r="T98" s="79"/>
      <c r="U98" s="79"/>
      <c r="V98" s="79"/>
      <c r="W98" s="79"/>
      <c r="X98" s="79"/>
      <c r="Y98" s="79"/>
      <c r="Z98" s="79"/>
      <c r="AA98" s="74"/>
      <c r="AB98" s="73"/>
      <c r="AC98" s="1"/>
      <c r="AD98" s="1"/>
      <c r="AE98" s="1"/>
      <c r="AF98" s="1"/>
      <c r="AG98" s="79"/>
      <c r="AH98" s="489">
        <f t="shared" si="88"/>
        <v>0</v>
      </c>
      <c r="AI98" s="414"/>
      <c r="AJ98" s="1"/>
      <c r="AK98" s="79"/>
      <c r="AL98" s="79"/>
      <c r="AM98" s="79"/>
      <c r="AN98" s="44"/>
      <c r="AP98" s="168"/>
    </row>
    <row r="99" spans="1:42" ht="15.75" thickBot="1" x14ac:dyDescent="0.3">
      <c r="B99" s="98" t="s">
        <v>30</v>
      </c>
      <c r="C99" s="771" t="s">
        <v>31</v>
      </c>
      <c r="D99" s="805"/>
      <c r="E99" s="805"/>
      <c r="F99" s="83">
        <f t="shared" ref="F99:L99" si="112">F100+F103+F104+F105+F110+F121</f>
        <v>46292757</v>
      </c>
      <c r="G99" s="665">
        <f t="shared" ref="G99" si="113">G100+G103+G104+G105+G110+G121</f>
        <v>46296537</v>
      </c>
      <c r="H99" s="665">
        <f t="shared" ref="H99" si="114">H100+H103+H104+H105+H110+H121</f>
        <v>46544185</v>
      </c>
      <c r="I99" s="596">
        <v>69925795</v>
      </c>
      <c r="J99" s="541">
        <f t="shared" ref="J99:K99" si="115">J100+J103+J104+J105+J110+J121</f>
        <v>69967795</v>
      </c>
      <c r="K99" s="541">
        <f t="shared" si="115"/>
        <v>70690379</v>
      </c>
      <c r="L99" s="83">
        <f t="shared" si="112"/>
        <v>49038249</v>
      </c>
      <c r="M99" s="84">
        <f t="shared" ref="M99:AA99" si="116">M100+M103+M104+M105+M110+M121</f>
        <v>0</v>
      </c>
      <c r="N99" s="87">
        <f t="shared" si="116"/>
        <v>0</v>
      </c>
      <c r="O99" s="87">
        <f t="shared" si="116"/>
        <v>0</v>
      </c>
      <c r="P99" s="87">
        <f t="shared" si="116"/>
        <v>0</v>
      </c>
      <c r="Q99" s="85">
        <f t="shared" si="116"/>
        <v>0</v>
      </c>
      <c r="R99" s="88">
        <f t="shared" ref="R99:X99" si="117">R100+R103+R104+R105+R110+R121</f>
        <v>0</v>
      </c>
      <c r="S99" s="88">
        <f t="shared" ref="S99:T99" si="118">S100+S103+S104+S105+S110+S121</f>
        <v>0</v>
      </c>
      <c r="T99" s="88">
        <f t="shared" si="118"/>
        <v>0</v>
      </c>
      <c r="U99" s="88">
        <f t="shared" si="117"/>
        <v>0</v>
      </c>
      <c r="V99" s="88">
        <f t="shared" ref="V99:W99" si="119">V100+V103+V104+V105+V110+V121</f>
        <v>0</v>
      </c>
      <c r="W99" s="88">
        <f t="shared" si="119"/>
        <v>0</v>
      </c>
      <c r="X99" s="88">
        <f t="shared" si="117"/>
        <v>0</v>
      </c>
      <c r="Y99" s="88">
        <f t="shared" ref="Y99:Z99" si="120">Y100+Y103+Y104+Y105+Y110+Y121</f>
        <v>0</v>
      </c>
      <c r="Z99" s="88">
        <f t="shared" si="120"/>
        <v>0</v>
      </c>
      <c r="AA99" s="86">
        <f t="shared" si="116"/>
        <v>49038249</v>
      </c>
      <c r="AB99" s="84">
        <f>AB100+AB103+AB104+AB105+AB110+AB121</f>
        <v>649665</v>
      </c>
      <c r="AC99" s="85">
        <f t="shared" ref="AC99:AN99" si="121">AC100+AC103+AC104+AC105+AC110+AC121</f>
        <v>832421</v>
      </c>
      <c r="AD99" s="85">
        <f t="shared" si="121"/>
        <v>15032434</v>
      </c>
      <c r="AE99" s="85">
        <f t="shared" si="121"/>
        <v>906891</v>
      </c>
      <c r="AF99" s="85">
        <f t="shared" si="121"/>
        <v>982761</v>
      </c>
      <c r="AG99" s="88">
        <f t="shared" si="121"/>
        <v>3544055</v>
      </c>
      <c r="AH99" s="484">
        <f t="shared" si="88"/>
        <v>21948227</v>
      </c>
      <c r="AI99" s="409">
        <f t="shared" si="121"/>
        <v>756063</v>
      </c>
      <c r="AJ99" s="85">
        <f t="shared" si="121"/>
        <v>3707424</v>
      </c>
      <c r="AK99" s="88">
        <f t="shared" si="121"/>
        <v>18030935</v>
      </c>
      <c r="AL99" s="88">
        <f t="shared" si="121"/>
        <v>1096036</v>
      </c>
      <c r="AM99" s="88">
        <f t="shared" si="121"/>
        <v>1255584</v>
      </c>
      <c r="AN99" s="89">
        <f t="shared" si="121"/>
        <v>2243980</v>
      </c>
      <c r="AP99" s="168"/>
    </row>
    <row r="100" spans="1:42" s="18" customFormat="1" x14ac:dyDescent="0.25">
      <c r="A100" s="125"/>
      <c r="B100" s="114" t="s">
        <v>733</v>
      </c>
      <c r="C100" s="772" t="s">
        <v>32</v>
      </c>
      <c r="D100" s="773"/>
      <c r="E100" s="773"/>
      <c r="F100" s="115">
        <f t="shared" ref="F100:L100" si="122">F101+F102</f>
        <v>0</v>
      </c>
      <c r="G100" s="666">
        <f t="shared" ref="G100" si="123">G101+G102</f>
        <v>3780</v>
      </c>
      <c r="H100" s="666">
        <f t="shared" ref="H100" si="124">H101+H102</f>
        <v>3780</v>
      </c>
      <c r="I100" s="597">
        <v>3780</v>
      </c>
      <c r="J100" s="542">
        <f t="shared" ref="J100:K100" si="125">J101+J102</f>
        <v>3780</v>
      </c>
      <c r="K100" s="542">
        <f t="shared" si="125"/>
        <v>3780</v>
      </c>
      <c r="L100" s="115">
        <f t="shared" si="122"/>
        <v>3780</v>
      </c>
      <c r="M100" s="116">
        <f t="shared" ref="M100:AA100" si="126">M101+M102</f>
        <v>0</v>
      </c>
      <c r="N100" s="119">
        <f t="shared" si="126"/>
        <v>0</v>
      </c>
      <c r="O100" s="119">
        <f t="shared" si="126"/>
        <v>0</v>
      </c>
      <c r="P100" s="119">
        <f t="shared" si="126"/>
        <v>0</v>
      </c>
      <c r="Q100" s="117">
        <f t="shared" si="126"/>
        <v>0</v>
      </c>
      <c r="R100" s="120">
        <f t="shared" ref="R100:X100" si="127">R101+R102</f>
        <v>0</v>
      </c>
      <c r="S100" s="120">
        <f t="shared" ref="S100:T100" si="128">S101+S102</f>
        <v>0</v>
      </c>
      <c r="T100" s="120">
        <f t="shared" si="128"/>
        <v>0</v>
      </c>
      <c r="U100" s="120">
        <f t="shared" si="127"/>
        <v>0</v>
      </c>
      <c r="V100" s="120">
        <f t="shared" ref="V100:W100" si="129">V101+V102</f>
        <v>0</v>
      </c>
      <c r="W100" s="120">
        <f t="shared" si="129"/>
        <v>0</v>
      </c>
      <c r="X100" s="120">
        <f t="shared" si="127"/>
        <v>0</v>
      </c>
      <c r="Y100" s="120">
        <f t="shared" ref="Y100:Z100" si="130">Y101+Y102</f>
        <v>0</v>
      </c>
      <c r="Z100" s="120">
        <f t="shared" si="130"/>
        <v>0</v>
      </c>
      <c r="AA100" s="118">
        <f t="shared" si="126"/>
        <v>3780</v>
      </c>
      <c r="AB100" s="116">
        <f>AB101+AB102</f>
        <v>3780</v>
      </c>
      <c r="AC100" s="117">
        <f t="shared" ref="AC100:AN100" si="131">AC101+AC102</f>
        <v>0</v>
      </c>
      <c r="AD100" s="117">
        <f t="shared" si="131"/>
        <v>0</v>
      </c>
      <c r="AE100" s="117">
        <f t="shared" si="131"/>
        <v>0</v>
      </c>
      <c r="AF100" s="117">
        <f t="shared" si="131"/>
        <v>0</v>
      </c>
      <c r="AG100" s="120">
        <f t="shared" si="131"/>
        <v>0</v>
      </c>
      <c r="AH100" s="485">
        <f t="shared" si="88"/>
        <v>3780</v>
      </c>
      <c r="AI100" s="410">
        <f t="shared" si="131"/>
        <v>0</v>
      </c>
      <c r="AJ100" s="117">
        <f t="shared" si="131"/>
        <v>0</v>
      </c>
      <c r="AK100" s="120">
        <f t="shared" si="131"/>
        <v>0</v>
      </c>
      <c r="AL100" s="120">
        <f t="shared" si="131"/>
        <v>0</v>
      </c>
      <c r="AM100" s="120">
        <f t="shared" si="131"/>
        <v>0</v>
      </c>
      <c r="AN100" s="121">
        <f t="shared" si="131"/>
        <v>0</v>
      </c>
      <c r="AP100" s="168"/>
    </row>
    <row r="101" spans="1:42" s="41" customFormat="1" x14ac:dyDescent="0.25">
      <c r="A101" s="125" t="s">
        <v>33</v>
      </c>
      <c r="B101" s="52" t="s">
        <v>734</v>
      </c>
      <c r="C101" s="167" t="s">
        <v>315</v>
      </c>
      <c r="D101" s="207"/>
      <c r="E101" s="232"/>
      <c r="F101" s="78">
        <v>0</v>
      </c>
      <c r="G101" s="667">
        <v>3780</v>
      </c>
      <c r="H101" s="667">
        <v>3780</v>
      </c>
      <c r="I101" s="595">
        <v>3780</v>
      </c>
      <c r="J101" s="543">
        <f>SUM(AF101:AL101)</f>
        <v>3780</v>
      </c>
      <c r="K101" s="543">
        <v>3780</v>
      </c>
      <c r="L101" s="78">
        <f>SUM(AH101:AN101)</f>
        <v>3780</v>
      </c>
      <c r="M101" s="75"/>
      <c r="N101" s="43"/>
      <c r="O101" s="43"/>
      <c r="P101" s="43"/>
      <c r="Q101" s="13"/>
      <c r="R101" s="80"/>
      <c r="S101" s="80"/>
      <c r="T101" s="80"/>
      <c r="U101" s="80"/>
      <c r="V101" s="80"/>
      <c r="W101" s="80"/>
      <c r="X101" s="80"/>
      <c r="Y101" s="80"/>
      <c r="Z101" s="80"/>
      <c r="AA101" s="76">
        <f>L101</f>
        <v>3780</v>
      </c>
      <c r="AB101" s="75">
        <v>3780</v>
      </c>
      <c r="AC101" s="13"/>
      <c r="AD101" s="13"/>
      <c r="AE101" s="13"/>
      <c r="AF101" s="13"/>
      <c r="AG101" s="80"/>
      <c r="AH101" s="488">
        <f t="shared" si="88"/>
        <v>3780</v>
      </c>
      <c r="AI101" s="413"/>
      <c r="AJ101" s="13"/>
      <c r="AK101" s="80"/>
      <c r="AL101" s="80"/>
      <c r="AM101" s="80"/>
      <c r="AN101" s="45"/>
      <c r="AP101" s="168"/>
    </row>
    <row r="102" spans="1:42" s="41" customFormat="1" hidden="1" x14ac:dyDescent="0.25">
      <c r="A102" s="125" t="s">
        <v>897</v>
      </c>
      <c r="B102" s="52" t="s">
        <v>898</v>
      </c>
      <c r="C102" s="167" t="s">
        <v>899</v>
      </c>
      <c r="D102" s="207"/>
      <c r="E102" s="232"/>
      <c r="F102" s="78"/>
      <c r="G102" s="667"/>
      <c r="H102" s="667"/>
      <c r="I102" s="595"/>
      <c r="J102" s="543"/>
      <c r="K102" s="543"/>
      <c r="L102" s="78"/>
      <c r="M102" s="75"/>
      <c r="N102" s="43"/>
      <c r="O102" s="43"/>
      <c r="P102" s="43"/>
      <c r="Q102" s="13"/>
      <c r="R102" s="80"/>
      <c r="S102" s="80"/>
      <c r="T102" s="80"/>
      <c r="U102" s="80"/>
      <c r="V102" s="80"/>
      <c r="W102" s="80"/>
      <c r="X102" s="80"/>
      <c r="Y102" s="80"/>
      <c r="Z102" s="80"/>
      <c r="AA102" s="76">
        <f>L102</f>
        <v>0</v>
      </c>
      <c r="AB102" s="75"/>
      <c r="AC102" s="13"/>
      <c r="AD102" s="13"/>
      <c r="AE102" s="13"/>
      <c r="AF102" s="13"/>
      <c r="AG102" s="80"/>
      <c r="AH102" s="488">
        <f t="shared" si="88"/>
        <v>0</v>
      </c>
      <c r="AI102" s="413"/>
      <c r="AJ102" s="13"/>
      <c r="AK102" s="80"/>
      <c r="AL102" s="80"/>
      <c r="AM102" s="80"/>
      <c r="AN102" s="45"/>
      <c r="AP102" s="168"/>
    </row>
    <row r="103" spans="1:42" s="18" customFormat="1" hidden="1" x14ac:dyDescent="0.25">
      <c r="A103" s="125" t="s">
        <v>900</v>
      </c>
      <c r="B103" s="90" t="s">
        <v>902</v>
      </c>
      <c r="C103" s="803" t="s">
        <v>904</v>
      </c>
      <c r="D103" s="804"/>
      <c r="E103" s="804"/>
      <c r="F103" s="91"/>
      <c r="G103" s="669"/>
      <c r="H103" s="669"/>
      <c r="I103" s="598"/>
      <c r="J103" s="544"/>
      <c r="K103" s="544"/>
      <c r="L103" s="91"/>
      <c r="M103" s="92"/>
      <c r="N103" s="95"/>
      <c r="O103" s="95"/>
      <c r="P103" s="95"/>
      <c r="Q103" s="93"/>
      <c r="R103" s="96"/>
      <c r="S103" s="96"/>
      <c r="T103" s="96"/>
      <c r="U103" s="96"/>
      <c r="V103" s="96"/>
      <c r="W103" s="96"/>
      <c r="X103" s="96"/>
      <c r="Y103" s="96"/>
      <c r="Z103" s="96"/>
      <c r="AA103" s="94">
        <f>L103</f>
        <v>0</v>
      </c>
      <c r="AB103" s="92"/>
      <c r="AC103" s="93"/>
      <c r="AD103" s="93"/>
      <c r="AE103" s="93"/>
      <c r="AF103" s="93"/>
      <c r="AG103" s="96"/>
      <c r="AH103" s="487">
        <f t="shared" si="88"/>
        <v>0</v>
      </c>
      <c r="AI103" s="412"/>
      <c r="AJ103" s="93"/>
      <c r="AK103" s="96"/>
      <c r="AL103" s="96"/>
      <c r="AM103" s="96"/>
      <c r="AN103" s="97"/>
      <c r="AP103" s="168"/>
    </row>
    <row r="104" spans="1:42" s="18" customFormat="1" hidden="1" x14ac:dyDescent="0.25">
      <c r="A104" s="125" t="s">
        <v>901</v>
      </c>
      <c r="B104" s="90" t="s">
        <v>903</v>
      </c>
      <c r="C104" s="803" t="s">
        <v>905</v>
      </c>
      <c r="D104" s="804"/>
      <c r="E104" s="804"/>
      <c r="F104" s="91"/>
      <c r="G104" s="669"/>
      <c r="H104" s="669"/>
      <c r="I104" s="598"/>
      <c r="J104" s="544"/>
      <c r="K104" s="544"/>
      <c r="L104" s="91"/>
      <c r="M104" s="92"/>
      <c r="N104" s="95"/>
      <c r="O104" s="95"/>
      <c r="P104" s="95"/>
      <c r="Q104" s="93"/>
      <c r="R104" s="96"/>
      <c r="S104" s="96"/>
      <c r="T104" s="96"/>
      <c r="U104" s="96"/>
      <c r="V104" s="96"/>
      <c r="W104" s="96"/>
      <c r="X104" s="96"/>
      <c r="Y104" s="96"/>
      <c r="Z104" s="96"/>
      <c r="AA104" s="94">
        <f>L104</f>
        <v>0</v>
      </c>
      <c r="AB104" s="92"/>
      <c r="AC104" s="93"/>
      <c r="AD104" s="93"/>
      <c r="AE104" s="93"/>
      <c r="AF104" s="93"/>
      <c r="AG104" s="96"/>
      <c r="AH104" s="487">
        <f t="shared" si="88"/>
        <v>0</v>
      </c>
      <c r="AI104" s="412"/>
      <c r="AJ104" s="93"/>
      <c r="AK104" s="96"/>
      <c r="AL104" s="96"/>
      <c r="AM104" s="96"/>
      <c r="AN104" s="97"/>
      <c r="AP104" s="168"/>
    </row>
    <row r="105" spans="1:42" s="18" customFormat="1" x14ac:dyDescent="0.25">
      <c r="A105" s="125" t="s">
        <v>34</v>
      </c>
      <c r="B105" s="90" t="s">
        <v>735</v>
      </c>
      <c r="C105" s="803" t="s">
        <v>35</v>
      </c>
      <c r="D105" s="804"/>
      <c r="E105" s="804"/>
      <c r="F105" s="91">
        <f t="shared" ref="F105:L105" si="132">F106+F107+F108+F109</f>
        <v>15809325</v>
      </c>
      <c r="G105" s="669">
        <f t="shared" ref="G105" si="133">G106+G107+G108+G109</f>
        <v>15809325</v>
      </c>
      <c r="H105" s="669">
        <f t="shared" ref="H105" si="134">H106+H107+H108+H109</f>
        <v>15809325</v>
      </c>
      <c r="I105" s="598">
        <v>29562196</v>
      </c>
      <c r="J105" s="544">
        <f t="shared" ref="J105:K105" si="135">J106+J107+J108+J109</f>
        <v>29562196</v>
      </c>
      <c r="K105" s="544">
        <f t="shared" si="135"/>
        <v>28130539</v>
      </c>
      <c r="L105" s="91">
        <f t="shared" si="132"/>
        <v>17938749</v>
      </c>
      <c r="M105" s="92">
        <f t="shared" ref="M105:AA105" si="136">M106+M107+M108+M109</f>
        <v>0</v>
      </c>
      <c r="N105" s="95">
        <f t="shared" si="136"/>
        <v>0</v>
      </c>
      <c r="O105" s="95">
        <f t="shared" si="136"/>
        <v>0</v>
      </c>
      <c r="P105" s="95">
        <f t="shared" si="136"/>
        <v>0</v>
      </c>
      <c r="Q105" s="93">
        <f t="shared" si="136"/>
        <v>0</v>
      </c>
      <c r="R105" s="96">
        <f t="shared" ref="R105:X105" si="137">R106+R107+R108+R109</f>
        <v>0</v>
      </c>
      <c r="S105" s="96">
        <f t="shared" ref="S105:T105" si="138">S106+S107+S108+S109</f>
        <v>0</v>
      </c>
      <c r="T105" s="96">
        <f t="shared" si="138"/>
        <v>0</v>
      </c>
      <c r="U105" s="96">
        <f t="shared" si="137"/>
        <v>0</v>
      </c>
      <c r="V105" s="96">
        <f t="shared" ref="V105:W105" si="139">V106+V107+V108+V109</f>
        <v>0</v>
      </c>
      <c r="W105" s="96">
        <f t="shared" si="139"/>
        <v>0</v>
      </c>
      <c r="X105" s="96">
        <f t="shared" si="137"/>
        <v>0</v>
      </c>
      <c r="Y105" s="96">
        <f t="shared" ref="Y105:Z105" si="140">Y106+Y107+Y108+Y109</f>
        <v>0</v>
      </c>
      <c r="Z105" s="96">
        <f t="shared" si="140"/>
        <v>0</v>
      </c>
      <c r="AA105" s="94">
        <f t="shared" si="136"/>
        <v>17938749</v>
      </c>
      <c r="AB105" s="92">
        <f>AB106+AB107+AB108+AB109</f>
        <v>205414</v>
      </c>
      <c r="AC105" s="93">
        <f t="shared" ref="AC105:AN105" si="141">AC106+AC107+AC108+AC109</f>
        <v>769907</v>
      </c>
      <c r="AD105" s="93">
        <f>AD106+AD107+AD108+AD109</f>
        <v>4632301</v>
      </c>
      <c r="AE105" s="93">
        <f>AE106+AE107+AE108+AE109</f>
        <v>275959</v>
      </c>
      <c r="AF105" s="93">
        <f t="shared" si="141"/>
        <v>70076</v>
      </c>
      <c r="AG105" s="96">
        <f t="shared" si="141"/>
        <v>2000792</v>
      </c>
      <c r="AH105" s="487">
        <f t="shared" si="88"/>
        <v>7954449</v>
      </c>
      <c r="AI105" s="412">
        <f t="shared" si="141"/>
        <v>141555</v>
      </c>
      <c r="AJ105" s="93">
        <f t="shared" si="141"/>
        <v>2525650</v>
      </c>
      <c r="AK105" s="96">
        <f t="shared" si="141"/>
        <v>5993177</v>
      </c>
      <c r="AL105" s="96">
        <f t="shared" si="141"/>
        <v>412025</v>
      </c>
      <c r="AM105" s="96">
        <f t="shared" si="141"/>
        <v>793886</v>
      </c>
      <c r="AN105" s="97">
        <f t="shared" si="141"/>
        <v>118007</v>
      </c>
      <c r="AP105" s="168"/>
    </row>
    <row r="106" spans="1:42" x14ac:dyDescent="0.25">
      <c r="A106" s="125" t="s">
        <v>1111</v>
      </c>
      <c r="B106" s="54"/>
      <c r="C106" s="2"/>
      <c r="D106" s="801" t="s">
        <v>316</v>
      </c>
      <c r="E106" s="801"/>
      <c r="F106" s="77">
        <v>2930111</v>
      </c>
      <c r="G106" s="668">
        <v>2930111</v>
      </c>
      <c r="H106" s="668">
        <v>2930111</v>
      </c>
      <c r="I106" s="599">
        <v>3363340</v>
      </c>
      <c r="J106" s="545">
        <v>3363340</v>
      </c>
      <c r="K106" s="545">
        <v>3363340</v>
      </c>
      <c r="L106" s="77">
        <f t="shared" ref="L106:L109" si="142">SUM(AH106:AN106)</f>
        <v>3171381</v>
      </c>
      <c r="M106" s="73"/>
      <c r="N106" s="42"/>
      <c r="O106" s="42"/>
      <c r="P106" s="42"/>
      <c r="Q106" s="1"/>
      <c r="R106" s="79"/>
      <c r="S106" s="79"/>
      <c r="T106" s="79"/>
      <c r="U106" s="79"/>
      <c r="V106" s="79"/>
      <c r="W106" s="79"/>
      <c r="X106" s="79"/>
      <c r="Y106" s="79"/>
      <c r="Z106" s="79"/>
      <c r="AA106" s="74">
        <f>L106</f>
        <v>3171381</v>
      </c>
      <c r="AB106" s="73">
        <v>2300</v>
      </c>
      <c r="AC106" s="1">
        <v>226636</v>
      </c>
      <c r="AD106" s="1">
        <v>1368351</v>
      </c>
      <c r="AE106" s="1">
        <v>15749</v>
      </c>
      <c r="AF106" s="1">
        <v>7403</v>
      </c>
      <c r="AG106" s="79">
        <v>41683</v>
      </c>
      <c r="AH106" s="489">
        <f t="shared" si="88"/>
        <v>1662122</v>
      </c>
      <c r="AI106" s="414">
        <v>6300</v>
      </c>
      <c r="AJ106" s="1">
        <v>289256</v>
      </c>
      <c r="AK106" s="79">
        <v>1136840</v>
      </c>
      <c r="AL106" s="79">
        <v>55127</v>
      </c>
      <c r="AM106" s="79">
        <v>17168</v>
      </c>
      <c r="AN106" s="44">
        <v>4568</v>
      </c>
      <c r="AP106" s="168"/>
    </row>
    <row r="107" spans="1:42" hidden="1" x14ac:dyDescent="0.25">
      <c r="B107" s="54"/>
      <c r="C107" s="2"/>
      <c r="D107" s="801" t="s">
        <v>317</v>
      </c>
      <c r="E107" s="801"/>
      <c r="F107" s="77">
        <v>0</v>
      </c>
      <c r="G107" s="668">
        <v>0</v>
      </c>
      <c r="H107" s="668">
        <v>0</v>
      </c>
      <c r="I107" s="599">
        <v>0</v>
      </c>
      <c r="J107" s="545">
        <v>0</v>
      </c>
      <c r="K107" s="545">
        <v>0</v>
      </c>
      <c r="L107" s="77">
        <f t="shared" si="142"/>
        <v>0</v>
      </c>
      <c r="M107" s="73"/>
      <c r="N107" s="42"/>
      <c r="O107" s="42"/>
      <c r="P107" s="42"/>
      <c r="Q107" s="1"/>
      <c r="R107" s="79"/>
      <c r="S107" s="79"/>
      <c r="T107" s="79"/>
      <c r="U107" s="79"/>
      <c r="V107" s="79"/>
      <c r="W107" s="79"/>
      <c r="X107" s="79"/>
      <c r="Y107" s="79"/>
      <c r="Z107" s="79"/>
      <c r="AA107" s="74">
        <f>L107</f>
        <v>0</v>
      </c>
      <c r="AB107" s="73"/>
      <c r="AC107" s="1"/>
      <c r="AD107" s="1"/>
      <c r="AE107" s="1"/>
      <c r="AF107" s="1"/>
      <c r="AG107" s="79"/>
      <c r="AH107" s="489">
        <f t="shared" si="88"/>
        <v>0</v>
      </c>
      <c r="AI107" s="414"/>
      <c r="AJ107" s="1"/>
      <c r="AK107" s="79"/>
      <c r="AL107" s="79"/>
      <c r="AM107" s="79"/>
      <c r="AN107" s="44"/>
      <c r="AP107" s="168"/>
    </row>
    <row r="108" spans="1:42" hidden="1" x14ac:dyDescent="0.25">
      <c r="B108" s="54"/>
      <c r="C108" s="2"/>
      <c r="D108" s="801" t="s">
        <v>318</v>
      </c>
      <c r="E108" s="801"/>
      <c r="F108" s="77">
        <v>0</v>
      </c>
      <c r="G108" s="668">
        <v>0</v>
      </c>
      <c r="H108" s="668">
        <v>0</v>
      </c>
      <c r="I108" s="599">
        <v>0</v>
      </c>
      <c r="J108" s="545">
        <v>0</v>
      </c>
      <c r="K108" s="545">
        <v>0</v>
      </c>
      <c r="L108" s="77">
        <f t="shared" si="142"/>
        <v>0</v>
      </c>
      <c r="M108" s="73"/>
      <c r="N108" s="42"/>
      <c r="O108" s="42"/>
      <c r="P108" s="42"/>
      <c r="Q108" s="1"/>
      <c r="R108" s="79"/>
      <c r="S108" s="79"/>
      <c r="T108" s="79"/>
      <c r="U108" s="79"/>
      <c r="V108" s="79"/>
      <c r="W108" s="79"/>
      <c r="X108" s="79"/>
      <c r="Y108" s="79"/>
      <c r="Z108" s="79"/>
      <c r="AA108" s="74">
        <f>L108</f>
        <v>0</v>
      </c>
      <c r="AB108" s="73"/>
      <c r="AC108" s="1"/>
      <c r="AD108" s="1"/>
      <c r="AE108" s="1"/>
      <c r="AF108" s="1"/>
      <c r="AG108" s="79"/>
      <c r="AH108" s="489">
        <f t="shared" si="88"/>
        <v>0</v>
      </c>
      <c r="AI108" s="414"/>
      <c r="AJ108" s="1"/>
      <c r="AK108" s="79"/>
      <c r="AL108" s="79"/>
      <c r="AM108" s="79"/>
      <c r="AN108" s="44"/>
      <c r="AP108" s="168"/>
    </row>
    <row r="109" spans="1:42" x14ac:dyDescent="0.25">
      <c r="A109" s="125" t="s">
        <v>1112</v>
      </c>
      <c r="B109" s="54"/>
      <c r="C109" s="2"/>
      <c r="D109" s="801" t="s">
        <v>319</v>
      </c>
      <c r="E109" s="801"/>
      <c r="F109" s="77">
        <v>12879214</v>
      </c>
      <c r="G109" s="668">
        <v>12879214</v>
      </c>
      <c r="H109" s="668">
        <v>12879214</v>
      </c>
      <c r="I109" s="599">
        <v>26198856</v>
      </c>
      <c r="J109" s="545">
        <v>26198856</v>
      </c>
      <c r="K109" s="545">
        <v>24767199</v>
      </c>
      <c r="L109" s="77">
        <f t="shared" si="142"/>
        <v>14767368</v>
      </c>
      <c r="M109" s="73"/>
      <c r="N109" s="42"/>
      <c r="O109" s="42"/>
      <c r="P109" s="42"/>
      <c r="Q109" s="1"/>
      <c r="R109" s="79"/>
      <c r="S109" s="79"/>
      <c r="T109" s="79"/>
      <c r="U109" s="79"/>
      <c r="V109" s="79"/>
      <c r="W109" s="79"/>
      <c r="X109" s="79"/>
      <c r="Y109" s="79"/>
      <c r="Z109" s="79"/>
      <c r="AA109" s="74">
        <f>L109</f>
        <v>14767368</v>
      </c>
      <c r="AB109" s="73">
        <v>203114</v>
      </c>
      <c r="AC109" s="1">
        <v>543271</v>
      </c>
      <c r="AD109" s="1">
        <v>3263950</v>
      </c>
      <c r="AE109" s="1">
        <v>260210</v>
      </c>
      <c r="AF109" s="1">
        <v>62673</v>
      </c>
      <c r="AG109" s="79">
        <v>1959109</v>
      </c>
      <c r="AH109" s="489">
        <f t="shared" si="88"/>
        <v>6292327</v>
      </c>
      <c r="AI109" s="414">
        <v>135255</v>
      </c>
      <c r="AJ109" s="1">
        <v>2236394</v>
      </c>
      <c r="AK109" s="79">
        <v>4856337</v>
      </c>
      <c r="AL109" s="79">
        <v>356898</v>
      </c>
      <c r="AM109" s="79">
        <v>776718</v>
      </c>
      <c r="AN109" s="44">
        <v>113439</v>
      </c>
      <c r="AP109" s="168"/>
    </row>
    <row r="110" spans="1:42" s="18" customFormat="1" x14ac:dyDescent="0.25">
      <c r="A110" s="125"/>
      <c r="B110" s="90" t="s">
        <v>736</v>
      </c>
      <c r="C110" s="803" t="s">
        <v>37</v>
      </c>
      <c r="D110" s="804"/>
      <c r="E110" s="804"/>
      <c r="F110" s="91">
        <f t="shared" ref="F110:L110" si="143">F111+F114+F115+F116+F117</f>
        <v>30371409</v>
      </c>
      <c r="G110" s="669">
        <f t="shared" ref="G110" si="144">G111+G114+G115+G116+G117</f>
        <v>30371409</v>
      </c>
      <c r="H110" s="669">
        <f t="shared" ref="H110" si="145">H111+H114+H115+H116+H117</f>
        <v>30371409</v>
      </c>
      <c r="I110" s="598">
        <v>36773282</v>
      </c>
      <c r="J110" s="544">
        <f t="shared" ref="J110:K110" si="146">J111+J114+J115+J116+J117</f>
        <v>36773282</v>
      </c>
      <c r="K110" s="544">
        <f t="shared" si="146"/>
        <v>39034571</v>
      </c>
      <c r="L110" s="91">
        <f t="shared" si="143"/>
        <v>30478609</v>
      </c>
      <c r="M110" s="92">
        <f t="shared" ref="M110:AA110" si="147">M111+M114+M115+M116+M117</f>
        <v>0</v>
      </c>
      <c r="N110" s="95">
        <f t="shared" si="147"/>
        <v>0</v>
      </c>
      <c r="O110" s="95">
        <f t="shared" si="147"/>
        <v>0</v>
      </c>
      <c r="P110" s="95">
        <f t="shared" si="147"/>
        <v>0</v>
      </c>
      <c r="Q110" s="93">
        <f t="shared" si="147"/>
        <v>0</v>
      </c>
      <c r="R110" s="96">
        <f t="shared" ref="R110:X110" si="148">R111+R114+R115+R116+R117</f>
        <v>0</v>
      </c>
      <c r="S110" s="96">
        <f t="shared" ref="S110:T110" si="149">S111+S114+S115+S116+S117</f>
        <v>0</v>
      </c>
      <c r="T110" s="96">
        <f t="shared" si="149"/>
        <v>0</v>
      </c>
      <c r="U110" s="96">
        <f t="shared" si="148"/>
        <v>0</v>
      </c>
      <c r="V110" s="96">
        <f t="shared" ref="V110:W110" si="150">V111+V114+V115+V116+V117</f>
        <v>0</v>
      </c>
      <c r="W110" s="96">
        <f t="shared" si="150"/>
        <v>0</v>
      </c>
      <c r="X110" s="96">
        <f t="shared" si="148"/>
        <v>0</v>
      </c>
      <c r="Y110" s="96">
        <f t="shared" ref="Y110:Z110" si="151">Y111+Y114+Y115+Y116+Y117</f>
        <v>0</v>
      </c>
      <c r="Z110" s="96">
        <f t="shared" si="151"/>
        <v>0</v>
      </c>
      <c r="AA110" s="94">
        <f t="shared" si="147"/>
        <v>30478609</v>
      </c>
      <c r="AB110" s="92">
        <f>AB111+AB114+AB115+AB116+AB117</f>
        <v>438200</v>
      </c>
      <c r="AC110" s="93">
        <f t="shared" ref="AC110:AN110" si="152">AC111+AC114+AC115+AC116+AC117</f>
        <v>52394</v>
      </c>
      <c r="AD110" s="93">
        <f t="shared" si="152"/>
        <v>10337488</v>
      </c>
      <c r="AE110" s="93">
        <f t="shared" si="152"/>
        <v>607519</v>
      </c>
      <c r="AF110" s="93">
        <f t="shared" si="152"/>
        <v>916335</v>
      </c>
      <c r="AG110" s="96">
        <f t="shared" si="152"/>
        <v>1308744</v>
      </c>
      <c r="AH110" s="487">
        <f t="shared" si="88"/>
        <v>13660680</v>
      </c>
      <c r="AI110" s="412">
        <f t="shared" si="152"/>
        <v>611597</v>
      </c>
      <c r="AJ110" s="93">
        <f t="shared" si="152"/>
        <v>1075139</v>
      </c>
      <c r="AK110" s="96">
        <f t="shared" si="152"/>
        <v>11998462</v>
      </c>
      <c r="AL110" s="96">
        <f t="shared" si="152"/>
        <v>633800</v>
      </c>
      <c r="AM110" s="96">
        <f t="shared" si="152"/>
        <v>363399</v>
      </c>
      <c r="AN110" s="97">
        <f t="shared" si="152"/>
        <v>2135532</v>
      </c>
      <c r="AP110" s="168"/>
    </row>
    <row r="111" spans="1:42" s="41" customFormat="1" x14ac:dyDescent="0.25">
      <c r="A111" s="125" t="s">
        <v>36</v>
      </c>
      <c r="B111" s="52" t="s">
        <v>906</v>
      </c>
      <c r="C111" s="167" t="s">
        <v>907</v>
      </c>
      <c r="D111" s="207"/>
      <c r="E111" s="232"/>
      <c r="F111" s="78">
        <f t="shared" ref="F111:L111" si="153">F112+F113</f>
        <v>25157297</v>
      </c>
      <c r="G111" s="667">
        <f t="shared" ref="G111" si="154">G112+G113</f>
        <v>25157297</v>
      </c>
      <c r="H111" s="667">
        <f t="shared" ref="H111" si="155">H112+H113</f>
        <v>25157297</v>
      </c>
      <c r="I111" s="595">
        <v>30662062</v>
      </c>
      <c r="J111" s="543">
        <f t="shared" ref="J111:K111" si="156">J112+J113</f>
        <v>30662062</v>
      </c>
      <c r="K111" s="543">
        <f t="shared" si="156"/>
        <v>32901164</v>
      </c>
      <c r="L111" s="78">
        <f t="shared" si="153"/>
        <v>25107914</v>
      </c>
      <c r="M111" s="75">
        <f t="shared" ref="M111:AA111" si="157">M112+M113</f>
        <v>0</v>
      </c>
      <c r="N111" s="43">
        <f t="shared" si="157"/>
        <v>0</v>
      </c>
      <c r="O111" s="43">
        <f t="shared" si="157"/>
        <v>0</v>
      </c>
      <c r="P111" s="43">
        <f t="shared" si="157"/>
        <v>0</v>
      </c>
      <c r="Q111" s="13">
        <f t="shared" si="157"/>
        <v>0</v>
      </c>
      <c r="R111" s="80">
        <f t="shared" ref="R111:X111" si="158">R112+R113</f>
        <v>0</v>
      </c>
      <c r="S111" s="80">
        <f t="shared" ref="S111:T111" si="159">S112+S113</f>
        <v>0</v>
      </c>
      <c r="T111" s="80">
        <f t="shared" si="159"/>
        <v>0</v>
      </c>
      <c r="U111" s="80">
        <f t="shared" si="158"/>
        <v>0</v>
      </c>
      <c r="V111" s="80">
        <f t="shared" ref="V111:W111" si="160">V112+V113</f>
        <v>0</v>
      </c>
      <c r="W111" s="80">
        <f t="shared" si="160"/>
        <v>0</v>
      </c>
      <c r="X111" s="80">
        <f t="shared" si="158"/>
        <v>0</v>
      </c>
      <c r="Y111" s="80">
        <f t="shared" ref="Y111:Z111" si="161">Y112+Y113</f>
        <v>0</v>
      </c>
      <c r="Z111" s="80">
        <f t="shared" si="161"/>
        <v>0</v>
      </c>
      <c r="AA111" s="76">
        <f t="shared" si="157"/>
        <v>25107914</v>
      </c>
      <c r="AB111" s="75">
        <f>AB112+AB113</f>
        <v>438200</v>
      </c>
      <c r="AC111" s="13">
        <f t="shared" ref="AC111:AN111" si="162">AC112+AC113</f>
        <v>17250</v>
      </c>
      <c r="AD111" s="13">
        <f t="shared" si="162"/>
        <v>7987550</v>
      </c>
      <c r="AE111" s="13">
        <f t="shared" si="162"/>
        <v>515473</v>
      </c>
      <c r="AF111" s="13">
        <f t="shared" si="162"/>
        <v>804906</v>
      </c>
      <c r="AG111" s="80">
        <f t="shared" si="162"/>
        <v>1165859</v>
      </c>
      <c r="AH111" s="488">
        <f t="shared" si="88"/>
        <v>10929238</v>
      </c>
      <c r="AI111" s="413">
        <f t="shared" si="162"/>
        <v>557250</v>
      </c>
      <c r="AJ111" s="13">
        <f t="shared" si="162"/>
        <v>703452</v>
      </c>
      <c r="AK111" s="80">
        <f t="shared" si="162"/>
        <v>10063210</v>
      </c>
      <c r="AL111" s="80">
        <f t="shared" si="162"/>
        <v>517042</v>
      </c>
      <c r="AM111" s="80">
        <f t="shared" si="162"/>
        <v>249576</v>
      </c>
      <c r="AN111" s="45">
        <f t="shared" si="162"/>
        <v>2088146</v>
      </c>
      <c r="AP111" s="168"/>
    </row>
    <row r="112" spans="1:42" x14ac:dyDescent="0.25">
      <c r="A112" s="125" t="s">
        <v>1113</v>
      </c>
      <c r="B112" s="54"/>
      <c r="C112" s="2"/>
      <c r="D112" s="801" t="s">
        <v>399</v>
      </c>
      <c r="E112" s="813"/>
      <c r="F112" s="77">
        <v>25157297</v>
      </c>
      <c r="G112" s="668">
        <v>25157297</v>
      </c>
      <c r="H112" s="668">
        <v>25157297</v>
      </c>
      <c r="I112" s="599">
        <v>30662062</v>
      </c>
      <c r="J112" s="545">
        <v>30662062</v>
      </c>
      <c r="K112" s="545">
        <v>32901164</v>
      </c>
      <c r="L112" s="77">
        <f>SUM(AH112:AN112)</f>
        <v>25107914</v>
      </c>
      <c r="M112" s="73"/>
      <c r="N112" s="42"/>
      <c r="O112" s="42"/>
      <c r="P112" s="42"/>
      <c r="Q112" s="1"/>
      <c r="R112" s="79"/>
      <c r="S112" s="79"/>
      <c r="T112" s="79"/>
      <c r="U112" s="79"/>
      <c r="V112" s="79"/>
      <c r="W112" s="79"/>
      <c r="X112" s="79"/>
      <c r="Y112" s="79"/>
      <c r="Z112" s="79"/>
      <c r="AA112" s="74">
        <f>L112</f>
        <v>25107914</v>
      </c>
      <c r="AB112" s="73">
        <v>438200</v>
      </c>
      <c r="AC112" s="1">
        <v>17250</v>
      </c>
      <c r="AD112" s="1">
        <v>7987550</v>
      </c>
      <c r="AE112" s="1">
        <v>515473</v>
      </c>
      <c r="AF112" s="1">
        <v>804906</v>
      </c>
      <c r="AG112" s="79">
        <v>1165859</v>
      </c>
      <c r="AH112" s="489">
        <f t="shared" si="88"/>
        <v>10929238</v>
      </c>
      <c r="AI112" s="414">
        <v>557250</v>
      </c>
      <c r="AJ112" s="1">
        <v>703452</v>
      </c>
      <c r="AK112" s="79">
        <v>10063210</v>
      </c>
      <c r="AL112" s="79">
        <v>517042</v>
      </c>
      <c r="AM112" s="79">
        <v>249576</v>
      </c>
      <c r="AN112" s="44">
        <v>2088146</v>
      </c>
      <c r="AP112" s="168"/>
    </row>
    <row r="113" spans="1:42" hidden="1" x14ac:dyDescent="0.25">
      <c r="B113" s="54"/>
      <c r="C113" s="2"/>
      <c r="D113" s="801" t="s">
        <v>400</v>
      </c>
      <c r="E113" s="813"/>
      <c r="F113" s="77">
        <f>SUM(AA113:AM113)</f>
        <v>0</v>
      </c>
      <c r="G113" s="668">
        <f>SUM(AA113:AM113)</f>
        <v>0</v>
      </c>
      <c r="H113" s="668">
        <f t="shared" ref="H113:H115" si="163">SUM(AA113:AM113)</f>
        <v>0</v>
      </c>
      <c r="I113" s="599">
        <v>0</v>
      </c>
      <c r="J113" s="545">
        <v>0</v>
      </c>
      <c r="K113" s="545">
        <v>0</v>
      </c>
      <c r="L113" s="77">
        <f>SUM(AB113:AN113)</f>
        <v>0</v>
      </c>
      <c r="M113" s="73"/>
      <c r="N113" s="42"/>
      <c r="O113" s="42"/>
      <c r="P113" s="42"/>
      <c r="Q113" s="1"/>
      <c r="R113" s="79"/>
      <c r="S113" s="79"/>
      <c r="T113" s="79"/>
      <c r="U113" s="79"/>
      <c r="V113" s="79"/>
      <c r="W113" s="79"/>
      <c r="X113" s="79"/>
      <c r="Y113" s="79"/>
      <c r="Z113" s="79"/>
      <c r="AA113" s="74">
        <f>L113</f>
        <v>0</v>
      </c>
      <c r="AB113" s="73"/>
      <c r="AC113" s="1"/>
      <c r="AD113" s="1"/>
      <c r="AE113" s="1"/>
      <c r="AF113" s="1"/>
      <c r="AG113" s="79"/>
      <c r="AH113" s="489">
        <f t="shared" si="88"/>
        <v>0</v>
      </c>
      <c r="AI113" s="414"/>
      <c r="AJ113" s="1"/>
      <c r="AK113" s="79"/>
      <c r="AL113" s="79"/>
      <c r="AM113" s="79"/>
      <c r="AN113" s="44"/>
      <c r="AP113" s="168"/>
    </row>
    <row r="114" spans="1:42" s="41" customFormat="1" hidden="1" x14ac:dyDescent="0.25">
      <c r="A114" s="125" t="s">
        <v>908</v>
      </c>
      <c r="B114" s="52" t="s">
        <v>909</v>
      </c>
      <c r="C114" s="205" t="s">
        <v>912</v>
      </c>
      <c r="D114" s="207"/>
      <c r="E114" s="232"/>
      <c r="F114" s="78">
        <f>SUM(AA114:AM114)</f>
        <v>0</v>
      </c>
      <c r="G114" s="667">
        <f>SUM(AA114:AM114)</f>
        <v>0</v>
      </c>
      <c r="H114" s="667">
        <f t="shared" si="163"/>
        <v>0</v>
      </c>
      <c r="I114" s="595">
        <v>0</v>
      </c>
      <c r="J114" s="543">
        <v>0</v>
      </c>
      <c r="K114" s="543">
        <v>0</v>
      </c>
      <c r="L114" s="78">
        <f>SUM(AB114:AN114)</f>
        <v>0</v>
      </c>
      <c r="M114" s="75"/>
      <c r="N114" s="43"/>
      <c r="O114" s="43"/>
      <c r="P114" s="43"/>
      <c r="Q114" s="13"/>
      <c r="R114" s="80"/>
      <c r="S114" s="80"/>
      <c r="T114" s="80"/>
      <c r="U114" s="80"/>
      <c r="V114" s="80"/>
      <c r="W114" s="80"/>
      <c r="X114" s="80"/>
      <c r="Y114" s="80"/>
      <c r="Z114" s="80"/>
      <c r="AA114" s="76">
        <f>L114</f>
        <v>0</v>
      </c>
      <c r="AB114" s="75"/>
      <c r="AC114" s="13"/>
      <c r="AD114" s="13"/>
      <c r="AE114" s="13"/>
      <c r="AF114" s="13"/>
      <c r="AG114" s="80"/>
      <c r="AH114" s="488">
        <f t="shared" si="88"/>
        <v>0</v>
      </c>
      <c r="AI114" s="413"/>
      <c r="AJ114" s="13"/>
      <c r="AK114" s="80"/>
      <c r="AL114" s="80"/>
      <c r="AM114" s="80"/>
      <c r="AN114" s="45"/>
      <c r="AP114" s="168"/>
    </row>
    <row r="115" spans="1:42" s="41" customFormat="1" hidden="1" x14ac:dyDescent="0.25">
      <c r="A115" s="125" t="s">
        <v>911</v>
      </c>
      <c r="B115" s="52" t="s">
        <v>910</v>
      </c>
      <c r="C115" s="205" t="s">
        <v>913</v>
      </c>
      <c r="D115" s="207"/>
      <c r="E115" s="232"/>
      <c r="F115" s="78">
        <f>SUM(AA115:AM115)</f>
        <v>0</v>
      </c>
      <c r="G115" s="667">
        <f>SUM(AA115:AM115)</f>
        <v>0</v>
      </c>
      <c r="H115" s="667">
        <f t="shared" si="163"/>
        <v>0</v>
      </c>
      <c r="I115" s="595">
        <v>0</v>
      </c>
      <c r="J115" s="543">
        <v>0</v>
      </c>
      <c r="K115" s="543">
        <v>0</v>
      </c>
      <c r="L115" s="78">
        <f>SUM(AB115:AN115)</f>
        <v>0</v>
      </c>
      <c r="M115" s="75"/>
      <c r="N115" s="43"/>
      <c r="O115" s="43"/>
      <c r="P115" s="43"/>
      <c r="Q115" s="13"/>
      <c r="R115" s="80"/>
      <c r="S115" s="80"/>
      <c r="T115" s="80"/>
      <c r="U115" s="80"/>
      <c r="V115" s="80"/>
      <c r="W115" s="80"/>
      <c r="X115" s="80"/>
      <c r="Y115" s="80"/>
      <c r="Z115" s="80"/>
      <c r="AA115" s="76">
        <f>L115</f>
        <v>0</v>
      </c>
      <c r="AB115" s="75"/>
      <c r="AC115" s="13"/>
      <c r="AD115" s="13"/>
      <c r="AE115" s="13"/>
      <c r="AF115" s="13"/>
      <c r="AG115" s="80"/>
      <c r="AH115" s="488">
        <f t="shared" si="88"/>
        <v>0</v>
      </c>
      <c r="AI115" s="413"/>
      <c r="AJ115" s="13"/>
      <c r="AK115" s="80"/>
      <c r="AL115" s="80"/>
      <c r="AM115" s="80"/>
      <c r="AN115" s="45"/>
      <c r="AP115" s="168"/>
    </row>
    <row r="116" spans="1:42" s="41" customFormat="1" x14ac:dyDescent="0.25">
      <c r="A116" s="125" t="s">
        <v>38</v>
      </c>
      <c r="B116" s="52" t="s">
        <v>737</v>
      </c>
      <c r="C116" s="205" t="s">
        <v>914</v>
      </c>
      <c r="D116" s="207"/>
      <c r="E116" s="232"/>
      <c r="F116" s="78">
        <v>5063756</v>
      </c>
      <c r="G116" s="667">
        <v>5063756</v>
      </c>
      <c r="H116" s="667">
        <v>5063756</v>
      </c>
      <c r="I116" s="595">
        <v>5761938</v>
      </c>
      <c r="J116" s="543">
        <v>5761938</v>
      </c>
      <c r="K116" s="543">
        <v>5779508</v>
      </c>
      <c r="L116" s="78">
        <f>SUM(AH116:AN116)</f>
        <v>5254200</v>
      </c>
      <c r="M116" s="75"/>
      <c r="N116" s="43"/>
      <c r="O116" s="43"/>
      <c r="P116" s="43"/>
      <c r="Q116" s="13"/>
      <c r="R116" s="80"/>
      <c r="S116" s="80"/>
      <c r="T116" s="80"/>
      <c r="U116" s="80"/>
      <c r="V116" s="80"/>
      <c r="W116" s="80"/>
      <c r="X116" s="80"/>
      <c r="Y116" s="80"/>
      <c r="Z116" s="80"/>
      <c r="AA116" s="76">
        <f>L116</f>
        <v>5254200</v>
      </c>
      <c r="AB116" s="75"/>
      <c r="AC116" s="13">
        <v>43944</v>
      </c>
      <c r="AD116" s="13">
        <v>2330138</v>
      </c>
      <c r="AE116" s="13">
        <v>86364</v>
      </c>
      <c r="AF116" s="13">
        <v>115829</v>
      </c>
      <c r="AG116" s="80">
        <v>119485</v>
      </c>
      <c r="AH116" s="488">
        <f t="shared" si="88"/>
        <v>2695760</v>
      </c>
      <c r="AI116" s="413">
        <v>38547</v>
      </c>
      <c r="AJ116" s="13">
        <v>370690</v>
      </c>
      <c r="AK116" s="80">
        <v>1884436</v>
      </c>
      <c r="AL116" s="80">
        <v>106758</v>
      </c>
      <c r="AM116" s="80">
        <v>110623</v>
      </c>
      <c r="AN116" s="45">
        <v>47386</v>
      </c>
      <c r="AP116" s="168"/>
    </row>
    <row r="117" spans="1:42" s="41" customFormat="1" x14ac:dyDescent="0.25">
      <c r="A117" s="125" t="s">
        <v>39</v>
      </c>
      <c r="B117" s="52" t="s">
        <v>738</v>
      </c>
      <c r="C117" s="205" t="s">
        <v>40</v>
      </c>
      <c r="D117" s="207"/>
      <c r="E117" s="232"/>
      <c r="F117" s="78">
        <f t="shared" ref="F117:AA117" si="164">F118+F119+F120</f>
        <v>150356</v>
      </c>
      <c r="G117" s="667">
        <f t="shared" ref="G117" si="165">G118+G119+G120</f>
        <v>150356</v>
      </c>
      <c r="H117" s="667">
        <f t="shared" ref="H117" si="166">H118+H119+H120</f>
        <v>150356</v>
      </c>
      <c r="I117" s="595">
        <v>349282</v>
      </c>
      <c r="J117" s="543">
        <f t="shared" ref="J117:K117" si="167">J118+J119+J120</f>
        <v>349282</v>
      </c>
      <c r="K117" s="543">
        <f t="shared" si="167"/>
        <v>353899</v>
      </c>
      <c r="L117" s="78">
        <f t="shared" si="164"/>
        <v>116495</v>
      </c>
      <c r="M117" s="75">
        <f t="shared" si="164"/>
        <v>0</v>
      </c>
      <c r="N117" s="43">
        <f t="shared" si="164"/>
        <v>0</v>
      </c>
      <c r="O117" s="43">
        <f t="shared" si="164"/>
        <v>0</v>
      </c>
      <c r="P117" s="43">
        <f t="shared" si="164"/>
        <v>0</v>
      </c>
      <c r="Q117" s="13">
        <f t="shared" si="164"/>
        <v>0</v>
      </c>
      <c r="R117" s="80">
        <f t="shared" ref="R117:X117" si="168">R118+R119+R120</f>
        <v>0</v>
      </c>
      <c r="S117" s="80">
        <f t="shared" ref="S117:T117" si="169">S118+S119+S120</f>
        <v>0</v>
      </c>
      <c r="T117" s="80">
        <f t="shared" si="169"/>
        <v>0</v>
      </c>
      <c r="U117" s="80">
        <f t="shared" si="168"/>
        <v>0</v>
      </c>
      <c r="V117" s="80">
        <f t="shared" ref="V117:W117" si="170">V118+V119+V120</f>
        <v>0</v>
      </c>
      <c r="W117" s="80">
        <f t="shared" si="170"/>
        <v>0</v>
      </c>
      <c r="X117" s="80">
        <f t="shared" si="168"/>
        <v>0</v>
      </c>
      <c r="Y117" s="80">
        <f t="shared" ref="Y117:Z117" si="171">Y118+Y119+Y120</f>
        <v>0</v>
      </c>
      <c r="Z117" s="80">
        <f t="shared" si="171"/>
        <v>0</v>
      </c>
      <c r="AA117" s="76">
        <f t="shared" si="164"/>
        <v>116495</v>
      </c>
      <c r="AB117" s="75">
        <f>AB118+AB119+AB120</f>
        <v>0</v>
      </c>
      <c r="AC117" s="13">
        <f t="shared" ref="AC117:AN117" si="172">AC118+AC119+AC120</f>
        <v>-8800</v>
      </c>
      <c r="AD117" s="13">
        <f t="shared" si="172"/>
        <v>19800</v>
      </c>
      <c r="AE117" s="13">
        <f t="shared" si="172"/>
        <v>5682</v>
      </c>
      <c r="AF117" s="13">
        <f t="shared" si="172"/>
        <v>-4400</v>
      </c>
      <c r="AG117" s="80">
        <f t="shared" si="172"/>
        <v>23400</v>
      </c>
      <c r="AH117" s="488">
        <f t="shared" si="88"/>
        <v>35682</v>
      </c>
      <c r="AI117" s="413">
        <f t="shared" si="172"/>
        <v>15800</v>
      </c>
      <c r="AJ117" s="13">
        <f t="shared" si="172"/>
        <v>997</v>
      </c>
      <c r="AK117" s="80">
        <f t="shared" si="172"/>
        <v>50816</v>
      </c>
      <c r="AL117" s="80">
        <f t="shared" si="172"/>
        <v>10000</v>
      </c>
      <c r="AM117" s="80">
        <f t="shared" si="172"/>
        <v>3200</v>
      </c>
      <c r="AN117" s="45">
        <f t="shared" si="172"/>
        <v>0</v>
      </c>
      <c r="AP117" s="168"/>
    </row>
    <row r="118" spans="1:42" hidden="1" x14ac:dyDescent="0.25">
      <c r="B118" s="54"/>
      <c r="C118" s="2"/>
      <c r="D118" s="204" t="s">
        <v>320</v>
      </c>
      <c r="E118" s="211"/>
      <c r="F118" s="77">
        <f>SUM(AA118:AM118)</f>
        <v>0</v>
      </c>
      <c r="G118" s="668">
        <f>SUM(AA118:AM118)</f>
        <v>0</v>
      </c>
      <c r="H118" s="668">
        <f>SUM(AA118:AM118)</f>
        <v>0</v>
      </c>
      <c r="I118" s="599">
        <v>0</v>
      </c>
      <c r="J118" s="545">
        <f t="shared" ref="J118:L119" si="173">SUM(Z118:AL118)</f>
        <v>0</v>
      </c>
      <c r="K118" s="545">
        <f t="shared" si="173"/>
        <v>0</v>
      </c>
      <c r="L118" s="77">
        <f t="shared" si="173"/>
        <v>0</v>
      </c>
      <c r="M118" s="73"/>
      <c r="N118" s="42"/>
      <c r="O118" s="42"/>
      <c r="P118" s="42"/>
      <c r="Q118" s="1"/>
      <c r="R118" s="79"/>
      <c r="S118" s="79"/>
      <c r="T118" s="79"/>
      <c r="U118" s="79"/>
      <c r="V118" s="79"/>
      <c r="W118" s="79"/>
      <c r="X118" s="79"/>
      <c r="Y118" s="79"/>
      <c r="Z118" s="79"/>
      <c r="AA118" s="74">
        <f>L118</f>
        <v>0</v>
      </c>
      <c r="AB118" s="73"/>
      <c r="AC118" s="1"/>
      <c r="AD118" s="1"/>
      <c r="AE118" s="1"/>
      <c r="AF118" s="1"/>
      <c r="AG118" s="79"/>
      <c r="AH118" s="489">
        <f t="shared" si="88"/>
        <v>0</v>
      </c>
      <c r="AI118" s="414"/>
      <c r="AJ118" s="1"/>
      <c r="AK118" s="79"/>
      <c r="AL118" s="79"/>
      <c r="AM118" s="79"/>
      <c r="AN118" s="44"/>
      <c r="AP118" s="168"/>
    </row>
    <row r="119" spans="1:42" hidden="1" x14ac:dyDescent="0.25">
      <c r="B119" s="54"/>
      <c r="C119" s="2"/>
      <c r="D119" s="204" t="s">
        <v>321</v>
      </c>
      <c r="E119" s="211"/>
      <c r="F119" s="77">
        <f>SUM(AA119:AM119)</f>
        <v>0</v>
      </c>
      <c r="G119" s="668">
        <f>SUM(AA119:AM119)</f>
        <v>0</v>
      </c>
      <c r="H119" s="668">
        <f>SUM(AA119:AM119)</f>
        <v>0</v>
      </c>
      <c r="I119" s="599">
        <v>0</v>
      </c>
      <c r="J119" s="545">
        <f t="shared" si="173"/>
        <v>0</v>
      </c>
      <c r="K119" s="545">
        <f t="shared" si="173"/>
        <v>0</v>
      </c>
      <c r="L119" s="77">
        <f t="shared" si="173"/>
        <v>0</v>
      </c>
      <c r="M119" s="73"/>
      <c r="N119" s="42"/>
      <c r="O119" s="42"/>
      <c r="P119" s="42"/>
      <c r="Q119" s="1"/>
      <c r="R119" s="79"/>
      <c r="S119" s="79"/>
      <c r="T119" s="79"/>
      <c r="U119" s="79"/>
      <c r="V119" s="79"/>
      <c r="W119" s="79"/>
      <c r="X119" s="79"/>
      <c r="Y119" s="79"/>
      <c r="Z119" s="79"/>
      <c r="AA119" s="74">
        <f>L119</f>
        <v>0</v>
      </c>
      <c r="AB119" s="73"/>
      <c r="AC119" s="1"/>
      <c r="AD119" s="1"/>
      <c r="AE119" s="1"/>
      <c r="AF119" s="1"/>
      <c r="AG119" s="79"/>
      <c r="AH119" s="489">
        <f t="shared" si="88"/>
        <v>0</v>
      </c>
      <c r="AI119" s="414"/>
      <c r="AJ119" s="1"/>
      <c r="AK119" s="79"/>
      <c r="AL119" s="79"/>
      <c r="AM119" s="79"/>
      <c r="AN119" s="44"/>
      <c r="AP119" s="168"/>
    </row>
    <row r="120" spans="1:42" x14ac:dyDescent="0.25">
      <c r="B120" s="54"/>
      <c r="C120" s="2"/>
      <c r="D120" s="204" t="s">
        <v>401</v>
      </c>
      <c r="E120" s="211"/>
      <c r="F120" s="77">
        <v>150356</v>
      </c>
      <c r="G120" s="668">
        <v>150356</v>
      </c>
      <c r="H120" s="668">
        <v>150356</v>
      </c>
      <c r="I120" s="599">
        <v>349282</v>
      </c>
      <c r="J120" s="545">
        <v>349282</v>
      </c>
      <c r="K120" s="545">
        <v>353899</v>
      </c>
      <c r="L120" s="77">
        <f>SUM(AH120:AN120)</f>
        <v>116495</v>
      </c>
      <c r="M120" s="73"/>
      <c r="N120" s="42"/>
      <c r="O120" s="42"/>
      <c r="P120" s="42"/>
      <c r="Q120" s="1"/>
      <c r="R120" s="79"/>
      <c r="S120" s="79"/>
      <c r="T120" s="79"/>
      <c r="U120" s="79"/>
      <c r="V120" s="79"/>
      <c r="W120" s="79"/>
      <c r="X120" s="79"/>
      <c r="Y120" s="79"/>
      <c r="Z120" s="79"/>
      <c r="AA120" s="74">
        <f>L120</f>
        <v>116495</v>
      </c>
      <c r="AB120" s="73"/>
      <c r="AC120" s="1">
        <v>-8800</v>
      </c>
      <c r="AD120" s="1">
        <v>19800</v>
      </c>
      <c r="AE120" s="1">
        <v>5682</v>
      </c>
      <c r="AF120" s="1">
        <v>-4400</v>
      </c>
      <c r="AG120" s="79">
        <v>23400</v>
      </c>
      <c r="AH120" s="489">
        <f t="shared" si="88"/>
        <v>35682</v>
      </c>
      <c r="AI120" s="414">
        <v>15800</v>
      </c>
      <c r="AJ120" s="1">
        <v>997</v>
      </c>
      <c r="AK120" s="79">
        <v>50816</v>
      </c>
      <c r="AL120" s="79">
        <v>10000</v>
      </c>
      <c r="AM120" s="79">
        <v>3200</v>
      </c>
      <c r="AN120" s="44"/>
      <c r="AP120" s="168"/>
    </row>
    <row r="121" spans="1:42" s="18" customFormat="1" x14ac:dyDescent="0.25">
      <c r="A121" s="125" t="s">
        <v>41</v>
      </c>
      <c r="B121" s="90" t="s">
        <v>739</v>
      </c>
      <c r="C121" s="803" t="s">
        <v>42</v>
      </c>
      <c r="D121" s="804"/>
      <c r="E121" s="804"/>
      <c r="F121" s="91">
        <f t="shared" ref="F121:AN121" si="174">F122+F123+F124+F125+F126+F127+F128+F129+F130+F131+F132+F133</f>
        <v>112023</v>
      </c>
      <c r="G121" s="669">
        <f t="shared" ref="G121" si="175">G122+G123+G124+G125+G126+G127+G128+G129+G130+G131+G132+G133</f>
        <v>112023</v>
      </c>
      <c r="H121" s="669">
        <f t="shared" ref="H121" si="176">H122+H123+H124+H125+H126+H127+H128+H129+H130+H131+H132+H133</f>
        <v>359671</v>
      </c>
      <c r="I121" s="598">
        <v>3586537</v>
      </c>
      <c r="J121" s="544">
        <f t="shared" ref="J121:K121" si="177">J122+J123+J124+J125+J126+J127+J128+J129+J130+J131+J132+J133</f>
        <v>3628537</v>
      </c>
      <c r="K121" s="544">
        <f t="shared" si="177"/>
        <v>3521489</v>
      </c>
      <c r="L121" s="91">
        <f t="shared" si="174"/>
        <v>617111</v>
      </c>
      <c r="M121" s="92">
        <f t="shared" si="174"/>
        <v>0</v>
      </c>
      <c r="N121" s="95">
        <f t="shared" si="174"/>
        <v>0</v>
      </c>
      <c r="O121" s="95">
        <f t="shared" si="174"/>
        <v>0</v>
      </c>
      <c r="P121" s="95">
        <f t="shared" si="174"/>
        <v>0</v>
      </c>
      <c r="Q121" s="93">
        <f t="shared" si="174"/>
        <v>0</v>
      </c>
      <c r="R121" s="96">
        <f t="shared" si="174"/>
        <v>0</v>
      </c>
      <c r="S121" s="96">
        <f t="shared" si="174"/>
        <v>0</v>
      </c>
      <c r="T121" s="96">
        <f t="shared" si="174"/>
        <v>0</v>
      </c>
      <c r="U121" s="96">
        <f t="shared" si="174"/>
        <v>0</v>
      </c>
      <c r="V121" s="96">
        <f t="shared" si="174"/>
        <v>0</v>
      </c>
      <c r="W121" s="96">
        <f t="shared" si="174"/>
        <v>0</v>
      </c>
      <c r="X121" s="96">
        <f t="shared" si="174"/>
        <v>0</v>
      </c>
      <c r="Y121" s="96">
        <f t="shared" ref="Y121:Z121" si="178">Y122+Y123+Y124+Y125+Y126+Y127+Y128+Y129+Y130+Y131+Y132+Y133</f>
        <v>0</v>
      </c>
      <c r="Z121" s="96">
        <f t="shared" si="178"/>
        <v>0</v>
      </c>
      <c r="AA121" s="94">
        <f t="shared" si="174"/>
        <v>617111</v>
      </c>
      <c r="AB121" s="92">
        <f t="shared" si="174"/>
        <v>2271</v>
      </c>
      <c r="AC121" s="93">
        <f t="shared" si="174"/>
        <v>10120</v>
      </c>
      <c r="AD121" s="93">
        <f t="shared" si="174"/>
        <v>62645</v>
      </c>
      <c r="AE121" s="93">
        <f t="shared" si="174"/>
        <v>23413</v>
      </c>
      <c r="AF121" s="93">
        <f t="shared" si="174"/>
        <v>-3650</v>
      </c>
      <c r="AG121" s="96">
        <f t="shared" si="174"/>
        <v>234519</v>
      </c>
      <c r="AH121" s="487">
        <f t="shared" si="88"/>
        <v>329318</v>
      </c>
      <c r="AI121" s="412">
        <f t="shared" si="174"/>
        <v>2911</v>
      </c>
      <c r="AJ121" s="93">
        <f t="shared" si="174"/>
        <v>106635</v>
      </c>
      <c r="AK121" s="96">
        <f t="shared" si="174"/>
        <v>39296</v>
      </c>
      <c r="AL121" s="96">
        <f t="shared" si="174"/>
        <v>50211</v>
      </c>
      <c r="AM121" s="96">
        <f t="shared" si="174"/>
        <v>98299</v>
      </c>
      <c r="AN121" s="97">
        <f t="shared" si="174"/>
        <v>-9559</v>
      </c>
      <c r="AP121" s="168"/>
    </row>
    <row r="122" spans="1:42" hidden="1" x14ac:dyDescent="0.25">
      <c r="B122" s="54"/>
      <c r="C122" s="2"/>
      <c r="D122" s="801" t="s">
        <v>322</v>
      </c>
      <c r="E122" s="801"/>
      <c r="F122" s="77">
        <f t="shared" ref="F122:F128" si="179">SUM(AA122:AM122)</f>
        <v>0</v>
      </c>
      <c r="G122" s="668">
        <f t="shared" ref="G122:G128" si="180">SUM(AA122:AM122)</f>
        <v>0</v>
      </c>
      <c r="H122" s="668">
        <f t="shared" ref="H122:H128" si="181">SUM(AA122:AM122)</f>
        <v>0</v>
      </c>
      <c r="I122" s="599">
        <v>0</v>
      </c>
      <c r="J122" s="545">
        <f t="shared" ref="J122:L128" si="182">SUM(Z122:AL122)</f>
        <v>0</v>
      </c>
      <c r="K122" s="545">
        <f t="shared" si="182"/>
        <v>0</v>
      </c>
      <c r="L122" s="77">
        <f t="shared" si="182"/>
        <v>0</v>
      </c>
      <c r="M122" s="73"/>
      <c r="N122" s="42"/>
      <c r="O122" s="42"/>
      <c r="P122" s="42"/>
      <c r="Q122" s="1"/>
      <c r="R122" s="79"/>
      <c r="S122" s="79"/>
      <c r="T122" s="79"/>
      <c r="U122" s="79"/>
      <c r="V122" s="79"/>
      <c r="W122" s="79"/>
      <c r="X122" s="79"/>
      <c r="Y122" s="79"/>
      <c r="Z122" s="79"/>
      <c r="AA122" s="74">
        <f t="shared" ref="AA122:AA133" si="183">L122</f>
        <v>0</v>
      </c>
      <c r="AB122" s="73"/>
      <c r="AC122" s="1"/>
      <c r="AD122" s="1"/>
      <c r="AE122" s="1"/>
      <c r="AF122" s="1"/>
      <c r="AG122" s="79"/>
      <c r="AH122" s="489">
        <f t="shared" si="88"/>
        <v>0</v>
      </c>
      <c r="AI122" s="414"/>
      <c r="AJ122" s="1"/>
      <c r="AK122" s="79"/>
      <c r="AL122" s="79"/>
      <c r="AM122" s="79"/>
      <c r="AN122" s="44"/>
      <c r="AP122" s="168"/>
    </row>
    <row r="123" spans="1:42" hidden="1" x14ac:dyDescent="0.25">
      <c r="B123" s="54"/>
      <c r="C123" s="2"/>
      <c r="D123" s="801" t="s">
        <v>323</v>
      </c>
      <c r="E123" s="801"/>
      <c r="F123" s="77">
        <f t="shared" si="179"/>
        <v>0</v>
      </c>
      <c r="G123" s="668">
        <f t="shared" si="180"/>
        <v>0</v>
      </c>
      <c r="H123" s="668">
        <f t="shared" si="181"/>
        <v>0</v>
      </c>
      <c r="I123" s="599">
        <v>0</v>
      </c>
      <c r="J123" s="545">
        <f t="shared" si="182"/>
        <v>0</v>
      </c>
      <c r="K123" s="545">
        <f t="shared" si="182"/>
        <v>0</v>
      </c>
      <c r="L123" s="77">
        <f t="shared" si="182"/>
        <v>0</v>
      </c>
      <c r="M123" s="73"/>
      <c r="N123" s="42"/>
      <c r="O123" s="42"/>
      <c r="P123" s="42"/>
      <c r="Q123" s="1"/>
      <c r="R123" s="79"/>
      <c r="S123" s="79"/>
      <c r="T123" s="79"/>
      <c r="U123" s="79"/>
      <c r="V123" s="79"/>
      <c r="W123" s="79"/>
      <c r="X123" s="79"/>
      <c r="Y123" s="79"/>
      <c r="Z123" s="79"/>
      <c r="AA123" s="74">
        <f t="shared" si="183"/>
        <v>0</v>
      </c>
      <c r="AB123" s="73"/>
      <c r="AC123" s="1"/>
      <c r="AD123" s="1"/>
      <c r="AE123" s="1"/>
      <c r="AF123" s="1"/>
      <c r="AG123" s="79"/>
      <c r="AH123" s="489">
        <f t="shared" si="88"/>
        <v>0</v>
      </c>
      <c r="AI123" s="414"/>
      <c r="AJ123" s="1"/>
      <c r="AK123" s="79"/>
      <c r="AL123" s="79"/>
      <c r="AM123" s="79"/>
      <c r="AN123" s="44"/>
      <c r="AP123" s="168"/>
    </row>
    <row r="124" spans="1:42" hidden="1" x14ac:dyDescent="0.25">
      <c r="B124" s="54"/>
      <c r="C124" s="2"/>
      <c r="D124" s="801" t="s">
        <v>324</v>
      </c>
      <c r="E124" s="801"/>
      <c r="F124" s="77">
        <f t="shared" si="179"/>
        <v>0</v>
      </c>
      <c r="G124" s="668">
        <f t="shared" si="180"/>
        <v>0</v>
      </c>
      <c r="H124" s="668">
        <f t="shared" si="181"/>
        <v>0</v>
      </c>
      <c r="I124" s="599">
        <v>0</v>
      </c>
      <c r="J124" s="545">
        <f t="shared" si="182"/>
        <v>0</v>
      </c>
      <c r="K124" s="545">
        <f t="shared" si="182"/>
        <v>0</v>
      </c>
      <c r="L124" s="77">
        <f t="shared" si="182"/>
        <v>0</v>
      </c>
      <c r="M124" s="73"/>
      <c r="N124" s="42"/>
      <c r="O124" s="42"/>
      <c r="P124" s="42"/>
      <c r="Q124" s="1"/>
      <c r="R124" s="79"/>
      <c r="S124" s="79"/>
      <c r="T124" s="79"/>
      <c r="U124" s="79"/>
      <c r="V124" s="79"/>
      <c r="W124" s="79"/>
      <c r="X124" s="79"/>
      <c r="Y124" s="79"/>
      <c r="Z124" s="79"/>
      <c r="AA124" s="74">
        <f t="shared" si="183"/>
        <v>0</v>
      </c>
      <c r="AB124" s="73"/>
      <c r="AC124" s="1"/>
      <c r="AD124" s="1"/>
      <c r="AE124" s="1"/>
      <c r="AF124" s="1"/>
      <c r="AG124" s="79"/>
      <c r="AH124" s="489">
        <f t="shared" si="88"/>
        <v>0</v>
      </c>
      <c r="AI124" s="414"/>
      <c r="AJ124" s="1"/>
      <c r="AK124" s="79"/>
      <c r="AL124" s="79"/>
      <c r="AM124" s="79"/>
      <c r="AN124" s="44"/>
      <c r="AP124" s="168"/>
    </row>
    <row r="125" spans="1:42" hidden="1" x14ac:dyDescent="0.25">
      <c r="B125" s="54"/>
      <c r="C125" s="2"/>
      <c r="D125" s="801" t="s">
        <v>325</v>
      </c>
      <c r="E125" s="801"/>
      <c r="F125" s="77">
        <f t="shared" si="179"/>
        <v>0</v>
      </c>
      <c r="G125" s="668">
        <f t="shared" si="180"/>
        <v>0</v>
      </c>
      <c r="H125" s="668">
        <f t="shared" si="181"/>
        <v>0</v>
      </c>
      <c r="I125" s="599">
        <v>0</v>
      </c>
      <c r="J125" s="545">
        <f t="shared" si="182"/>
        <v>0</v>
      </c>
      <c r="K125" s="545">
        <f t="shared" si="182"/>
        <v>0</v>
      </c>
      <c r="L125" s="77">
        <f t="shared" si="182"/>
        <v>0</v>
      </c>
      <c r="M125" s="73"/>
      <c r="N125" s="42"/>
      <c r="O125" s="42"/>
      <c r="P125" s="42"/>
      <c r="Q125" s="1"/>
      <c r="R125" s="79"/>
      <c r="S125" s="79"/>
      <c r="T125" s="79"/>
      <c r="U125" s="79"/>
      <c r="V125" s="79"/>
      <c r="W125" s="79"/>
      <c r="X125" s="79"/>
      <c r="Y125" s="79"/>
      <c r="Z125" s="79"/>
      <c r="AA125" s="74">
        <f t="shared" si="183"/>
        <v>0</v>
      </c>
      <c r="AB125" s="73"/>
      <c r="AC125" s="1"/>
      <c r="AD125" s="1"/>
      <c r="AE125" s="1"/>
      <c r="AF125" s="1"/>
      <c r="AG125" s="79"/>
      <c r="AH125" s="489">
        <f t="shared" si="88"/>
        <v>0</v>
      </c>
      <c r="AI125" s="414"/>
      <c r="AJ125" s="1"/>
      <c r="AK125" s="79"/>
      <c r="AL125" s="79"/>
      <c r="AM125" s="79"/>
      <c r="AN125" s="44"/>
      <c r="AP125" s="168"/>
    </row>
    <row r="126" spans="1:42" hidden="1" x14ac:dyDescent="0.25">
      <c r="B126" s="54"/>
      <c r="C126" s="2"/>
      <c r="D126" s="801" t="s">
        <v>326</v>
      </c>
      <c r="E126" s="801"/>
      <c r="F126" s="77">
        <f t="shared" si="179"/>
        <v>0</v>
      </c>
      <c r="G126" s="668">
        <f t="shared" si="180"/>
        <v>0</v>
      </c>
      <c r="H126" s="668">
        <f t="shared" si="181"/>
        <v>0</v>
      </c>
      <c r="I126" s="599">
        <v>0</v>
      </c>
      <c r="J126" s="545">
        <f t="shared" si="182"/>
        <v>0</v>
      </c>
      <c r="K126" s="545">
        <f t="shared" si="182"/>
        <v>0</v>
      </c>
      <c r="L126" s="77">
        <f t="shared" si="182"/>
        <v>0</v>
      </c>
      <c r="M126" s="73"/>
      <c r="N126" s="42"/>
      <c r="O126" s="42"/>
      <c r="P126" s="42"/>
      <c r="Q126" s="1"/>
      <c r="R126" s="79"/>
      <c r="S126" s="79"/>
      <c r="T126" s="79"/>
      <c r="U126" s="79"/>
      <c r="V126" s="79"/>
      <c r="W126" s="79"/>
      <c r="X126" s="79"/>
      <c r="Y126" s="79"/>
      <c r="Z126" s="79"/>
      <c r="AA126" s="74">
        <f t="shared" si="183"/>
        <v>0</v>
      </c>
      <c r="AB126" s="73"/>
      <c r="AC126" s="1"/>
      <c r="AD126" s="1"/>
      <c r="AE126" s="1"/>
      <c r="AF126" s="1"/>
      <c r="AG126" s="79"/>
      <c r="AH126" s="489">
        <f t="shared" si="88"/>
        <v>0</v>
      </c>
      <c r="AI126" s="414"/>
      <c r="AJ126" s="1"/>
      <c r="AK126" s="79"/>
      <c r="AL126" s="79"/>
      <c r="AM126" s="79"/>
      <c r="AN126" s="44"/>
      <c r="AP126" s="168"/>
    </row>
    <row r="127" spans="1:42" hidden="1" x14ac:dyDescent="0.25">
      <c r="B127" s="54"/>
      <c r="C127" s="2"/>
      <c r="D127" s="801" t="s">
        <v>327</v>
      </c>
      <c r="E127" s="801"/>
      <c r="F127" s="77">
        <f t="shared" si="179"/>
        <v>0</v>
      </c>
      <c r="G127" s="668">
        <f t="shared" si="180"/>
        <v>0</v>
      </c>
      <c r="H127" s="668">
        <f t="shared" si="181"/>
        <v>0</v>
      </c>
      <c r="I127" s="599">
        <v>0</v>
      </c>
      <c r="J127" s="545">
        <f t="shared" si="182"/>
        <v>0</v>
      </c>
      <c r="K127" s="545">
        <f t="shared" si="182"/>
        <v>0</v>
      </c>
      <c r="L127" s="77">
        <f t="shared" si="182"/>
        <v>0</v>
      </c>
      <c r="M127" s="73"/>
      <c r="N127" s="42"/>
      <c r="O127" s="42"/>
      <c r="P127" s="42"/>
      <c r="Q127" s="1"/>
      <c r="R127" s="79"/>
      <c r="S127" s="79"/>
      <c r="T127" s="79"/>
      <c r="U127" s="79"/>
      <c r="V127" s="79"/>
      <c r="W127" s="79"/>
      <c r="X127" s="79"/>
      <c r="Y127" s="79"/>
      <c r="Z127" s="79"/>
      <c r="AA127" s="74">
        <f t="shared" si="183"/>
        <v>0</v>
      </c>
      <c r="AB127" s="73"/>
      <c r="AC127" s="1"/>
      <c r="AD127" s="1"/>
      <c r="AE127" s="1"/>
      <c r="AF127" s="1"/>
      <c r="AG127" s="79"/>
      <c r="AH127" s="489">
        <f t="shared" si="88"/>
        <v>0</v>
      </c>
      <c r="AI127" s="414"/>
      <c r="AJ127" s="1"/>
      <c r="AK127" s="79"/>
      <c r="AL127" s="79"/>
      <c r="AM127" s="79"/>
      <c r="AN127" s="44"/>
      <c r="AP127" s="168"/>
    </row>
    <row r="128" spans="1:42" hidden="1" x14ac:dyDescent="0.25">
      <c r="B128" s="54"/>
      <c r="C128" s="2"/>
      <c r="D128" s="801" t="s">
        <v>328</v>
      </c>
      <c r="E128" s="801"/>
      <c r="F128" s="77">
        <f t="shared" si="179"/>
        <v>0</v>
      </c>
      <c r="G128" s="668">
        <f t="shared" si="180"/>
        <v>0</v>
      </c>
      <c r="H128" s="668">
        <f t="shared" si="181"/>
        <v>0</v>
      </c>
      <c r="I128" s="599">
        <v>0</v>
      </c>
      <c r="J128" s="545">
        <f t="shared" si="182"/>
        <v>0</v>
      </c>
      <c r="K128" s="545">
        <f t="shared" si="182"/>
        <v>0</v>
      </c>
      <c r="L128" s="77">
        <f t="shared" si="182"/>
        <v>0</v>
      </c>
      <c r="M128" s="73"/>
      <c r="N128" s="42"/>
      <c r="O128" s="42"/>
      <c r="P128" s="42"/>
      <c r="Q128" s="1"/>
      <c r="R128" s="79"/>
      <c r="S128" s="79"/>
      <c r="T128" s="79"/>
      <c r="U128" s="79"/>
      <c r="V128" s="79"/>
      <c r="W128" s="79"/>
      <c r="X128" s="79"/>
      <c r="Y128" s="79"/>
      <c r="Z128" s="79"/>
      <c r="AA128" s="74">
        <f t="shared" si="183"/>
        <v>0</v>
      </c>
      <c r="AB128" s="73"/>
      <c r="AC128" s="1"/>
      <c r="AD128" s="1"/>
      <c r="AE128" s="1"/>
      <c r="AF128" s="1"/>
      <c r="AG128" s="79"/>
      <c r="AH128" s="489">
        <f t="shared" si="88"/>
        <v>0</v>
      </c>
      <c r="AI128" s="414"/>
      <c r="AJ128" s="1"/>
      <c r="AK128" s="79"/>
      <c r="AL128" s="79"/>
      <c r="AM128" s="79"/>
      <c r="AN128" s="44"/>
      <c r="AP128" s="168"/>
    </row>
    <row r="129" spans="1:42" x14ac:dyDescent="0.25">
      <c r="B129" s="54"/>
      <c r="C129" s="2"/>
      <c r="D129" s="801" t="s">
        <v>329</v>
      </c>
      <c r="E129" s="801"/>
      <c r="F129" s="77">
        <v>0</v>
      </c>
      <c r="G129" s="668">
        <v>8000</v>
      </c>
      <c r="H129" s="668">
        <v>8000</v>
      </c>
      <c r="I129" s="599">
        <v>8000</v>
      </c>
      <c r="J129" s="545">
        <v>20000</v>
      </c>
      <c r="K129" s="545">
        <v>32000</v>
      </c>
      <c r="L129" s="77">
        <f t="shared" ref="L129:L133" si="184">SUM(AH129:AN129)</f>
        <v>32000</v>
      </c>
      <c r="M129" s="73"/>
      <c r="N129" s="42"/>
      <c r="O129" s="42"/>
      <c r="P129" s="42"/>
      <c r="Q129" s="1"/>
      <c r="R129" s="79"/>
      <c r="S129" s="79"/>
      <c r="T129" s="79"/>
      <c r="U129" s="79"/>
      <c r="V129" s="79"/>
      <c r="W129" s="79"/>
      <c r="X129" s="79"/>
      <c r="Y129" s="79"/>
      <c r="Z129" s="79"/>
      <c r="AA129" s="74">
        <f t="shared" si="183"/>
        <v>32000</v>
      </c>
      <c r="AB129" s="73"/>
      <c r="AC129" s="1">
        <v>8000</v>
      </c>
      <c r="AD129" s="1"/>
      <c r="AE129" s="1"/>
      <c r="AF129" s="1"/>
      <c r="AG129" s="79"/>
      <c r="AH129" s="489">
        <f t="shared" si="88"/>
        <v>8000</v>
      </c>
      <c r="AI129" s="414"/>
      <c r="AJ129" s="1"/>
      <c r="AK129" s="79"/>
      <c r="AL129" s="79">
        <v>12000</v>
      </c>
      <c r="AM129" s="79">
        <v>12000</v>
      </c>
      <c r="AN129" s="44"/>
      <c r="AP129" s="168"/>
    </row>
    <row r="130" spans="1:42" x14ac:dyDescent="0.25">
      <c r="B130" s="54"/>
      <c r="C130" s="2"/>
      <c r="D130" s="801" t="s">
        <v>330</v>
      </c>
      <c r="E130" s="801"/>
      <c r="F130" s="77">
        <v>0</v>
      </c>
      <c r="G130" s="668">
        <v>5000</v>
      </c>
      <c r="H130" s="668">
        <v>15000</v>
      </c>
      <c r="I130" s="599">
        <v>60000</v>
      </c>
      <c r="J130" s="545">
        <v>90000</v>
      </c>
      <c r="K130" s="545">
        <v>160000</v>
      </c>
      <c r="L130" s="77">
        <f t="shared" si="184"/>
        <v>160000</v>
      </c>
      <c r="M130" s="73"/>
      <c r="N130" s="42"/>
      <c r="O130" s="42"/>
      <c r="P130" s="42"/>
      <c r="Q130" s="1"/>
      <c r="R130" s="79"/>
      <c r="S130" s="79"/>
      <c r="T130" s="79"/>
      <c r="U130" s="79"/>
      <c r="V130" s="79"/>
      <c r="W130" s="79"/>
      <c r="X130" s="79"/>
      <c r="Y130" s="79"/>
      <c r="Z130" s="79"/>
      <c r="AA130" s="74">
        <f t="shared" si="183"/>
        <v>160000</v>
      </c>
      <c r="AB130" s="73"/>
      <c r="AC130" s="1"/>
      <c r="AD130" s="1"/>
      <c r="AE130" s="1">
        <v>5000</v>
      </c>
      <c r="AF130" s="1"/>
      <c r="AG130" s="79">
        <v>10000</v>
      </c>
      <c r="AH130" s="489">
        <f t="shared" si="88"/>
        <v>15000</v>
      </c>
      <c r="AI130" s="414"/>
      <c r="AJ130" s="1">
        <v>5000</v>
      </c>
      <c r="AK130" s="79">
        <v>40000</v>
      </c>
      <c r="AL130" s="79">
        <v>30000</v>
      </c>
      <c r="AM130" s="79">
        <v>60000</v>
      </c>
      <c r="AN130" s="44">
        <v>10000</v>
      </c>
      <c r="AP130" s="168"/>
    </row>
    <row r="131" spans="1:42" hidden="1" x14ac:dyDescent="0.25">
      <c r="B131" s="56"/>
      <c r="C131" s="20"/>
      <c r="D131" s="801" t="s">
        <v>860</v>
      </c>
      <c r="E131" s="813"/>
      <c r="F131" s="77">
        <f>SUM(AA131:AM131)</f>
        <v>0</v>
      </c>
      <c r="G131" s="668">
        <v>0</v>
      </c>
      <c r="H131" s="668">
        <v>0</v>
      </c>
      <c r="I131" s="599">
        <v>0</v>
      </c>
      <c r="J131" s="545">
        <v>0</v>
      </c>
      <c r="K131" s="545">
        <v>0</v>
      </c>
      <c r="L131" s="77">
        <f t="shared" si="184"/>
        <v>0</v>
      </c>
      <c r="M131" s="73"/>
      <c r="N131" s="42"/>
      <c r="O131" s="42"/>
      <c r="P131" s="42"/>
      <c r="Q131" s="1"/>
      <c r="R131" s="79"/>
      <c r="S131" s="79"/>
      <c r="T131" s="79"/>
      <c r="U131" s="79"/>
      <c r="V131" s="79"/>
      <c r="W131" s="79"/>
      <c r="X131" s="79"/>
      <c r="Y131" s="79"/>
      <c r="Z131" s="79"/>
      <c r="AA131" s="74">
        <f t="shared" si="183"/>
        <v>0</v>
      </c>
      <c r="AB131" s="73"/>
      <c r="AC131" s="1"/>
      <c r="AD131" s="1"/>
      <c r="AE131" s="1"/>
      <c r="AF131" s="1"/>
      <c r="AG131" s="79"/>
      <c r="AH131" s="489">
        <f t="shared" si="88"/>
        <v>0</v>
      </c>
      <c r="AI131" s="414"/>
      <c r="AJ131" s="1"/>
      <c r="AK131" s="79"/>
      <c r="AL131" s="79"/>
      <c r="AM131" s="79"/>
      <c r="AN131" s="44"/>
      <c r="AP131" s="168"/>
    </row>
    <row r="132" spans="1:42" x14ac:dyDescent="0.25">
      <c r="B132" s="56"/>
      <c r="C132" s="20"/>
      <c r="D132" s="801" t="s">
        <v>1098</v>
      </c>
      <c r="E132" s="813"/>
      <c r="F132" s="77">
        <v>0</v>
      </c>
      <c r="G132" s="668">
        <v>0</v>
      </c>
      <c r="H132" s="668">
        <v>27442</v>
      </c>
      <c r="I132" s="599">
        <v>27442</v>
      </c>
      <c r="J132" s="545">
        <v>27442</v>
      </c>
      <c r="K132" s="545">
        <v>27442</v>
      </c>
      <c r="L132" s="77">
        <f t="shared" si="184"/>
        <v>0</v>
      </c>
      <c r="M132" s="73"/>
      <c r="N132" s="42"/>
      <c r="O132" s="42"/>
      <c r="P132" s="42"/>
      <c r="Q132" s="1"/>
      <c r="R132" s="79"/>
      <c r="S132" s="79"/>
      <c r="T132" s="79"/>
      <c r="U132" s="79"/>
      <c r="V132" s="79"/>
      <c r="W132" s="79"/>
      <c r="X132" s="79"/>
      <c r="Y132" s="79"/>
      <c r="Z132" s="79"/>
      <c r="AA132" s="74">
        <f t="shared" si="183"/>
        <v>0</v>
      </c>
      <c r="AB132" s="73"/>
      <c r="AC132" s="1"/>
      <c r="AD132" s="1"/>
      <c r="AE132" s="1"/>
      <c r="AF132" s="1"/>
      <c r="AG132" s="79"/>
      <c r="AH132" s="489">
        <f t="shared" si="88"/>
        <v>0</v>
      </c>
      <c r="AI132" s="414"/>
      <c r="AJ132" s="1"/>
      <c r="AK132" s="79"/>
      <c r="AL132" s="79"/>
      <c r="AM132" s="79"/>
      <c r="AN132" s="44"/>
      <c r="AP132" s="168"/>
    </row>
    <row r="133" spans="1:42" ht="15.75" thickBot="1" x14ac:dyDescent="0.3">
      <c r="B133" s="56"/>
      <c r="C133" s="20"/>
      <c r="D133" s="806" t="s">
        <v>331</v>
      </c>
      <c r="E133" s="806"/>
      <c r="F133" s="77">
        <v>112023</v>
      </c>
      <c r="G133" s="668">
        <v>99023</v>
      </c>
      <c r="H133" s="668">
        <v>309229</v>
      </c>
      <c r="I133" s="599">
        <v>3491095</v>
      </c>
      <c r="J133" s="545">
        <v>3491095</v>
      </c>
      <c r="K133" s="545">
        <v>3302047</v>
      </c>
      <c r="L133" s="77">
        <f t="shared" si="184"/>
        <v>425111</v>
      </c>
      <c r="M133" s="73"/>
      <c r="N133" s="42"/>
      <c r="O133" s="42"/>
      <c r="P133" s="42"/>
      <c r="Q133" s="1"/>
      <c r="R133" s="79"/>
      <c r="S133" s="79"/>
      <c r="T133" s="79"/>
      <c r="U133" s="79"/>
      <c r="V133" s="79"/>
      <c r="W133" s="79"/>
      <c r="X133" s="79"/>
      <c r="Y133" s="79"/>
      <c r="Z133" s="79"/>
      <c r="AA133" s="74">
        <f t="shared" si="183"/>
        <v>425111</v>
      </c>
      <c r="AB133" s="73">
        <v>2271</v>
      </c>
      <c r="AC133" s="1">
        <v>2120</v>
      </c>
      <c r="AD133" s="1">
        <v>62645</v>
      </c>
      <c r="AE133" s="1">
        <v>18413</v>
      </c>
      <c r="AF133" s="1">
        <v>-3650</v>
      </c>
      <c r="AG133" s="79">
        <v>224519</v>
      </c>
      <c r="AH133" s="489">
        <f t="shared" si="88"/>
        <v>306318</v>
      </c>
      <c r="AI133" s="414">
        <v>2911</v>
      </c>
      <c r="AJ133" s="1">
        <v>101635</v>
      </c>
      <c r="AK133" s="79">
        <v>-704</v>
      </c>
      <c r="AL133" s="79">
        <v>8211</v>
      </c>
      <c r="AM133" s="79">
        <v>26299</v>
      </c>
      <c r="AN133" s="44">
        <v>-19559</v>
      </c>
      <c r="AP133" s="168"/>
    </row>
    <row r="134" spans="1:42" ht="15.75" thickBot="1" x14ac:dyDescent="0.3">
      <c r="B134" s="98" t="s">
        <v>43</v>
      </c>
      <c r="C134" s="807" t="s">
        <v>44</v>
      </c>
      <c r="D134" s="808"/>
      <c r="E134" s="808"/>
      <c r="F134" s="83">
        <f t="shared" ref="F134:AN134" si="185">F135+F136+F148+F160+F168+F169+F170+F171+F177+F180+F181</f>
        <v>15526805.5</v>
      </c>
      <c r="G134" s="665">
        <f t="shared" ref="G134" si="186">G135+G136+G148+G160+G168+G169+G170+G171+G177+G180+G181</f>
        <v>28463682</v>
      </c>
      <c r="H134" s="665">
        <f t="shared" ref="H134" si="187">H135+H136+H148+H160+H168+H169+H170+H171+H177+H180+H181</f>
        <v>29341462</v>
      </c>
      <c r="I134" s="596">
        <v>29627317</v>
      </c>
      <c r="J134" s="541">
        <f t="shared" ref="J134:K134" si="188">J135+J136+J148+J160+J168+J169+J170+J171+J177+J180+J181</f>
        <v>29988710</v>
      </c>
      <c r="K134" s="541">
        <f t="shared" si="188"/>
        <v>28983250</v>
      </c>
      <c r="L134" s="83">
        <f t="shared" si="185"/>
        <v>28983250</v>
      </c>
      <c r="M134" s="84">
        <f t="shared" si="185"/>
        <v>4985715</v>
      </c>
      <c r="N134" s="87">
        <f t="shared" si="185"/>
        <v>10319</v>
      </c>
      <c r="O134" s="87">
        <f t="shared" si="185"/>
        <v>18377114</v>
      </c>
      <c r="P134" s="87">
        <f t="shared" si="185"/>
        <v>0</v>
      </c>
      <c r="Q134" s="85">
        <f t="shared" si="185"/>
        <v>0</v>
      </c>
      <c r="R134" s="88">
        <f t="shared" si="185"/>
        <v>48825</v>
      </c>
      <c r="S134" s="88">
        <f t="shared" si="185"/>
        <v>306917</v>
      </c>
      <c r="T134" s="88">
        <f t="shared" si="185"/>
        <v>0</v>
      </c>
      <c r="U134" s="88">
        <f t="shared" si="185"/>
        <v>0</v>
      </c>
      <c r="V134" s="88">
        <f t="shared" si="185"/>
        <v>4785220</v>
      </c>
      <c r="W134" s="88">
        <f t="shared" si="185"/>
        <v>9365</v>
      </c>
      <c r="X134" s="88">
        <f t="shared" si="185"/>
        <v>459775</v>
      </c>
      <c r="Y134" s="88">
        <f t="shared" ref="Y134" si="189">Y135+Y136+Y148+Y160+Y168+Y169+Y170+Y171+Y177+Y180+Y181</f>
        <v>0</v>
      </c>
      <c r="Z134" s="88">
        <f t="shared" si="185"/>
        <v>0</v>
      </c>
      <c r="AA134" s="86">
        <f t="shared" si="185"/>
        <v>0</v>
      </c>
      <c r="AB134" s="84">
        <f t="shared" si="185"/>
        <v>1130168</v>
      </c>
      <c r="AC134" s="85">
        <f t="shared" si="185"/>
        <v>1930231</v>
      </c>
      <c r="AD134" s="85">
        <f t="shared" si="185"/>
        <v>2605022</v>
      </c>
      <c r="AE134" s="85">
        <f t="shared" si="185"/>
        <v>12119169</v>
      </c>
      <c r="AF134" s="85">
        <f t="shared" si="185"/>
        <v>1217780</v>
      </c>
      <c r="AG134" s="88">
        <f t="shared" si="185"/>
        <v>698113</v>
      </c>
      <c r="AH134" s="484">
        <f t="shared" si="88"/>
        <v>19700483</v>
      </c>
      <c r="AI134" s="409">
        <f t="shared" si="185"/>
        <v>544440</v>
      </c>
      <c r="AJ134" s="85">
        <f t="shared" si="185"/>
        <v>3161923</v>
      </c>
      <c r="AK134" s="88">
        <f t="shared" si="185"/>
        <v>1048262</v>
      </c>
      <c r="AL134" s="88">
        <f t="shared" si="185"/>
        <v>652053</v>
      </c>
      <c r="AM134" s="88">
        <f t="shared" si="185"/>
        <v>819288</v>
      </c>
      <c r="AN134" s="89">
        <f t="shared" si="185"/>
        <v>3056801</v>
      </c>
      <c r="AP134" s="168"/>
    </row>
    <row r="135" spans="1:42" s="41" customFormat="1" hidden="1" x14ac:dyDescent="0.25">
      <c r="A135" s="125" t="s">
        <v>45</v>
      </c>
      <c r="B135" s="123" t="s">
        <v>740</v>
      </c>
      <c r="C135" s="809" t="s">
        <v>402</v>
      </c>
      <c r="D135" s="810"/>
      <c r="E135" s="810"/>
      <c r="F135" s="107"/>
      <c r="G135" s="670"/>
      <c r="H135" s="670"/>
      <c r="I135" s="600"/>
      <c r="J135" s="546"/>
      <c r="K135" s="546"/>
      <c r="L135" s="107"/>
      <c r="M135" s="108"/>
      <c r="N135" s="111"/>
      <c r="O135" s="111"/>
      <c r="P135" s="111"/>
      <c r="Q135" s="109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0"/>
      <c r="AB135" s="108"/>
      <c r="AC135" s="109"/>
      <c r="AD135" s="109"/>
      <c r="AE135" s="109"/>
      <c r="AF135" s="109"/>
      <c r="AG135" s="112"/>
      <c r="AH135" s="491">
        <f t="shared" ref="AH135:AH199" si="190">SUM(AB135:AG135)</f>
        <v>0</v>
      </c>
      <c r="AI135" s="416"/>
      <c r="AJ135" s="109"/>
      <c r="AK135" s="112"/>
      <c r="AL135" s="112"/>
      <c r="AM135" s="112"/>
      <c r="AN135" s="113"/>
      <c r="AP135" s="168"/>
    </row>
    <row r="136" spans="1:42" s="41" customFormat="1" x14ac:dyDescent="0.25">
      <c r="A136" s="125" t="s">
        <v>46</v>
      </c>
      <c r="B136" s="106" t="s">
        <v>741</v>
      </c>
      <c r="C136" s="811" t="s">
        <v>47</v>
      </c>
      <c r="D136" s="812"/>
      <c r="E136" s="812"/>
      <c r="F136" s="107">
        <f t="shared" ref="F136:L136" si="191">F137+F138+F139</f>
        <v>7098487.5</v>
      </c>
      <c r="G136" s="670">
        <f t="shared" ref="G136" si="192">G137+G138+G139</f>
        <v>18644473</v>
      </c>
      <c r="H136" s="670">
        <f t="shared" ref="H136" si="193">H137+H138+H139</f>
        <v>18668943</v>
      </c>
      <c r="I136" s="600">
        <v>18707243</v>
      </c>
      <c r="J136" s="546">
        <f t="shared" ref="J136:K136" si="194">J137+J138+J139</f>
        <v>18783143</v>
      </c>
      <c r="K136" s="546">
        <f t="shared" si="194"/>
        <v>18811705</v>
      </c>
      <c r="L136" s="107">
        <f t="shared" si="191"/>
        <v>18811705</v>
      </c>
      <c r="M136" s="108">
        <f t="shared" ref="M136:AA136" si="195">M137+M138+M139</f>
        <v>329681</v>
      </c>
      <c r="N136" s="111">
        <f t="shared" si="195"/>
        <v>0</v>
      </c>
      <c r="O136" s="111">
        <f t="shared" si="195"/>
        <v>13243319</v>
      </c>
      <c r="P136" s="111">
        <f t="shared" si="195"/>
        <v>0</v>
      </c>
      <c r="Q136" s="109">
        <f t="shared" si="195"/>
        <v>0</v>
      </c>
      <c r="R136" s="112">
        <f t="shared" ref="R136:X136" si="196">R137+R138+R139</f>
        <v>48825</v>
      </c>
      <c r="S136" s="112">
        <f t="shared" ref="S136:T136" si="197">S137+S138+S139</f>
        <v>0</v>
      </c>
      <c r="T136" s="112">
        <f t="shared" si="197"/>
        <v>0</v>
      </c>
      <c r="U136" s="112">
        <f t="shared" si="196"/>
        <v>0</v>
      </c>
      <c r="V136" s="112">
        <f t="shared" ref="V136:W136" si="198">V137+V138+V139</f>
        <v>4725500</v>
      </c>
      <c r="W136" s="112">
        <f t="shared" si="198"/>
        <v>4605</v>
      </c>
      <c r="X136" s="112">
        <f t="shared" si="196"/>
        <v>459775</v>
      </c>
      <c r="Y136" s="112">
        <f t="shared" ref="Y136:Z136" si="199">Y137+Y138+Y139</f>
        <v>0</v>
      </c>
      <c r="Z136" s="112">
        <f t="shared" si="199"/>
        <v>0</v>
      </c>
      <c r="AA136" s="110">
        <f t="shared" si="195"/>
        <v>0</v>
      </c>
      <c r="AB136" s="108">
        <f>AB137+AB138+AB139</f>
        <v>1039275</v>
      </c>
      <c r="AC136" s="109">
        <f t="shared" ref="AC136:AN136" si="200">AC137+AC138+AC139</f>
        <v>896830</v>
      </c>
      <c r="AD136" s="109">
        <f t="shared" si="200"/>
        <v>649275</v>
      </c>
      <c r="AE136" s="109">
        <f t="shared" si="200"/>
        <v>12024268</v>
      </c>
      <c r="AF136" s="109">
        <f t="shared" si="200"/>
        <v>576030</v>
      </c>
      <c r="AG136" s="112">
        <f t="shared" si="200"/>
        <v>566225</v>
      </c>
      <c r="AH136" s="491">
        <f t="shared" si="190"/>
        <v>15751903</v>
      </c>
      <c r="AI136" s="416">
        <f t="shared" si="200"/>
        <v>419625</v>
      </c>
      <c r="AJ136" s="109">
        <f t="shared" si="200"/>
        <v>197906</v>
      </c>
      <c r="AK136" s="112">
        <f t="shared" si="200"/>
        <v>241150</v>
      </c>
      <c r="AL136" s="112">
        <f t="shared" si="200"/>
        <v>648525</v>
      </c>
      <c r="AM136" s="112">
        <f t="shared" si="200"/>
        <v>750156</v>
      </c>
      <c r="AN136" s="113">
        <f t="shared" si="200"/>
        <v>802440</v>
      </c>
      <c r="AP136" s="168"/>
    </row>
    <row r="137" spans="1:42" s="189" customFormat="1" x14ac:dyDescent="0.25">
      <c r="A137" s="125" t="s">
        <v>1114</v>
      </c>
      <c r="B137" s="169"/>
      <c r="C137" s="178"/>
      <c r="D137" s="814" t="s">
        <v>332</v>
      </c>
      <c r="E137" s="814"/>
      <c r="F137" s="181">
        <v>8000</v>
      </c>
      <c r="G137" s="671">
        <v>8000</v>
      </c>
      <c r="H137" s="671">
        <v>8000</v>
      </c>
      <c r="I137" s="601">
        <v>8000</v>
      </c>
      <c r="J137" s="547">
        <f>SUM(AF137:AL137)</f>
        <v>8000</v>
      </c>
      <c r="K137" s="547">
        <f>SUM(AG137:AM137)</f>
        <v>8000</v>
      </c>
      <c r="L137" s="181">
        <f>SUM(AH137:AN137)</f>
        <v>8000</v>
      </c>
      <c r="M137" s="179"/>
      <c r="N137" s="172"/>
      <c r="O137" s="172"/>
      <c r="P137" s="172"/>
      <c r="Q137" s="173"/>
      <c r="R137" s="174"/>
      <c r="S137" s="174"/>
      <c r="T137" s="174"/>
      <c r="U137" s="174"/>
      <c r="V137" s="174">
        <f>L137</f>
        <v>8000</v>
      </c>
      <c r="W137" s="174"/>
      <c r="X137" s="174"/>
      <c r="Y137" s="174"/>
      <c r="Z137" s="174"/>
      <c r="AA137" s="180"/>
      <c r="AB137" s="179">
        <v>8000</v>
      </c>
      <c r="AC137" s="173"/>
      <c r="AD137" s="173"/>
      <c r="AE137" s="173"/>
      <c r="AF137" s="173"/>
      <c r="AG137" s="174"/>
      <c r="AH137" s="486">
        <f t="shared" si="190"/>
        <v>8000</v>
      </c>
      <c r="AI137" s="411"/>
      <c r="AJ137" s="173"/>
      <c r="AK137" s="174"/>
      <c r="AL137" s="174"/>
      <c r="AM137" s="174"/>
      <c r="AN137" s="175"/>
      <c r="AP137" s="168"/>
    </row>
    <row r="138" spans="1:42" s="189" customFormat="1" hidden="1" x14ac:dyDescent="0.25">
      <c r="A138" s="125"/>
      <c r="B138" s="169"/>
      <c r="C138" s="178"/>
      <c r="D138" s="814" t="s">
        <v>333</v>
      </c>
      <c r="E138" s="814"/>
      <c r="F138" s="181">
        <f>SUM(AA138:AM138)</f>
        <v>0</v>
      </c>
      <c r="G138" s="671">
        <f>SUM(AA138:AM138)</f>
        <v>0</v>
      </c>
      <c r="H138" s="671">
        <f>SUM(AA138:AM138)</f>
        <v>0</v>
      </c>
      <c r="I138" s="601">
        <v>0</v>
      </c>
      <c r="J138" s="547">
        <f>SUM(Z138:AL138)</f>
        <v>0</v>
      </c>
      <c r="K138" s="547">
        <f>SUM(AA138:AM138)</f>
        <v>0</v>
      </c>
      <c r="L138" s="181">
        <f>SUM(AB138:AN138)</f>
        <v>0</v>
      </c>
      <c r="M138" s="179"/>
      <c r="N138" s="172"/>
      <c r="O138" s="172"/>
      <c r="P138" s="172"/>
      <c r="Q138" s="173"/>
      <c r="R138" s="174"/>
      <c r="S138" s="174"/>
      <c r="T138" s="174"/>
      <c r="U138" s="174"/>
      <c r="V138" s="174"/>
      <c r="W138" s="174"/>
      <c r="X138" s="174"/>
      <c r="Y138" s="174"/>
      <c r="Z138" s="174"/>
      <c r="AA138" s="180"/>
      <c r="AB138" s="179"/>
      <c r="AC138" s="173"/>
      <c r="AD138" s="173"/>
      <c r="AE138" s="173"/>
      <c r="AF138" s="173"/>
      <c r="AG138" s="174"/>
      <c r="AH138" s="486">
        <f t="shared" si="190"/>
        <v>0</v>
      </c>
      <c r="AI138" s="411"/>
      <c r="AJ138" s="173"/>
      <c r="AK138" s="174"/>
      <c r="AL138" s="174"/>
      <c r="AM138" s="174"/>
      <c r="AN138" s="175"/>
      <c r="AP138" s="168"/>
    </row>
    <row r="139" spans="1:42" s="189" customFormat="1" x14ac:dyDescent="0.25">
      <c r="A139" s="125" t="s">
        <v>1115</v>
      </c>
      <c r="B139" s="169"/>
      <c r="C139" s="178"/>
      <c r="D139" s="814" t="s">
        <v>403</v>
      </c>
      <c r="E139" s="814"/>
      <c r="F139" s="181">
        <f t="shared" ref="F139:AA139" si="201">SUM(F140:F147)</f>
        <v>7090487.5</v>
      </c>
      <c r="G139" s="671">
        <f t="shared" ref="G139" si="202">SUM(G140:G147)</f>
        <v>18636473</v>
      </c>
      <c r="H139" s="671">
        <f t="shared" ref="H139" si="203">SUM(H140:H147)</f>
        <v>18660943</v>
      </c>
      <c r="I139" s="601">
        <v>18699243</v>
      </c>
      <c r="J139" s="547">
        <f t="shared" ref="J139:K139" si="204">SUM(J140:J147)</f>
        <v>18775143</v>
      </c>
      <c r="K139" s="547">
        <f t="shared" si="204"/>
        <v>18803705</v>
      </c>
      <c r="L139" s="181">
        <f t="shared" si="201"/>
        <v>18803705</v>
      </c>
      <c r="M139" s="179">
        <f t="shared" si="201"/>
        <v>329681</v>
      </c>
      <c r="N139" s="172">
        <f t="shared" si="201"/>
        <v>0</v>
      </c>
      <c r="O139" s="172">
        <f t="shared" si="201"/>
        <v>13243319</v>
      </c>
      <c r="P139" s="172">
        <f t="shared" si="201"/>
        <v>0</v>
      </c>
      <c r="Q139" s="173">
        <f t="shared" si="201"/>
        <v>0</v>
      </c>
      <c r="R139" s="174">
        <f t="shared" ref="R139:X139" si="205">SUM(R140:R147)</f>
        <v>48825</v>
      </c>
      <c r="S139" s="174">
        <f t="shared" ref="S139:T139" si="206">SUM(S140:S147)</f>
        <v>0</v>
      </c>
      <c r="T139" s="174">
        <f t="shared" si="206"/>
        <v>0</v>
      </c>
      <c r="U139" s="174">
        <f t="shared" si="205"/>
        <v>0</v>
      </c>
      <c r="V139" s="174">
        <f t="shared" ref="V139:W139" si="207">SUM(V140:V147)</f>
        <v>4717500</v>
      </c>
      <c r="W139" s="174">
        <f t="shared" si="207"/>
        <v>4605</v>
      </c>
      <c r="X139" s="174">
        <f t="shared" si="205"/>
        <v>459775</v>
      </c>
      <c r="Y139" s="174">
        <f t="shared" ref="Y139:Z139" si="208">SUM(Y140:Y147)</f>
        <v>0</v>
      </c>
      <c r="Z139" s="174">
        <f t="shared" si="208"/>
        <v>0</v>
      </c>
      <c r="AA139" s="180">
        <f t="shared" si="201"/>
        <v>0</v>
      </c>
      <c r="AB139" s="179">
        <f>SUM(AB140:AB147)</f>
        <v>1031275</v>
      </c>
      <c r="AC139" s="173">
        <f t="shared" ref="AC139:AN139" si="209">SUM(AC140:AC147)</f>
        <v>896830</v>
      </c>
      <c r="AD139" s="173">
        <f t="shared" si="209"/>
        <v>649275</v>
      </c>
      <c r="AE139" s="173">
        <f t="shared" si="209"/>
        <v>12024268</v>
      </c>
      <c r="AF139" s="173">
        <f t="shared" si="209"/>
        <v>576030</v>
      </c>
      <c r="AG139" s="174">
        <f t="shared" si="209"/>
        <v>566225</v>
      </c>
      <c r="AH139" s="486">
        <f t="shared" si="190"/>
        <v>15743903</v>
      </c>
      <c r="AI139" s="411">
        <f t="shared" si="209"/>
        <v>419625</v>
      </c>
      <c r="AJ139" s="173">
        <f t="shared" si="209"/>
        <v>197906</v>
      </c>
      <c r="AK139" s="174">
        <f t="shared" si="209"/>
        <v>241150</v>
      </c>
      <c r="AL139" s="174">
        <f t="shared" si="209"/>
        <v>648525</v>
      </c>
      <c r="AM139" s="174">
        <f t="shared" si="209"/>
        <v>750156</v>
      </c>
      <c r="AN139" s="175">
        <f t="shared" si="209"/>
        <v>802440</v>
      </c>
      <c r="AP139" s="168"/>
    </row>
    <row r="140" spans="1:42" x14ac:dyDescent="0.25">
      <c r="B140" s="54"/>
      <c r="C140" s="2"/>
      <c r="D140" s="185"/>
      <c r="E140" s="269" t="s">
        <v>988</v>
      </c>
      <c r="F140" s="77">
        <v>1867087.5</v>
      </c>
      <c r="G140" s="668">
        <v>13275088</v>
      </c>
      <c r="H140" s="668">
        <v>13290088</v>
      </c>
      <c r="I140" s="599">
        <v>13290088</v>
      </c>
      <c r="J140" s="545">
        <v>13280088</v>
      </c>
      <c r="K140" s="77">
        <v>13243319</v>
      </c>
      <c r="L140" s="77">
        <f t="shared" ref="L140:L147" si="210">SUM(AH140:AN140)</f>
        <v>13243319</v>
      </c>
      <c r="M140" s="73"/>
      <c r="N140" s="42"/>
      <c r="O140" s="42">
        <f>L140</f>
        <v>13243319</v>
      </c>
      <c r="P140" s="42"/>
      <c r="Q140" s="1"/>
      <c r="R140" s="79"/>
      <c r="S140" s="79"/>
      <c r="T140" s="79"/>
      <c r="U140" s="79"/>
      <c r="V140" s="79"/>
      <c r="W140" s="79"/>
      <c r="X140" s="79"/>
      <c r="Y140" s="79"/>
      <c r="Z140" s="79"/>
      <c r="AA140" s="74"/>
      <c r="AB140" s="73">
        <f>290000</f>
        <v>290000</v>
      </c>
      <c r="AC140" s="1">
        <v>285000</v>
      </c>
      <c r="AD140" s="1">
        <f>285000</f>
        <v>285000</v>
      </c>
      <c r="AE140" s="1">
        <f>60588+11405000</f>
        <v>11465588</v>
      </c>
      <c r="AF140" s="1">
        <f>40000+110125</f>
        <v>150125</v>
      </c>
      <c r="AG140" s="79">
        <v>105125</v>
      </c>
      <c r="AH140" s="489">
        <f t="shared" si="190"/>
        <v>12580838</v>
      </c>
      <c r="AI140" s="414">
        <f>70125+40000</f>
        <v>110125</v>
      </c>
      <c r="AJ140" s="1">
        <v>111856</v>
      </c>
      <c r="AK140" s="79">
        <v>110125</v>
      </c>
      <c r="AL140" s="79">
        <v>110125</v>
      </c>
      <c r="AM140" s="79">
        <v>110125</v>
      </c>
      <c r="AN140" s="44">
        <v>110125</v>
      </c>
      <c r="AP140" s="168"/>
    </row>
    <row r="141" spans="1:42" x14ac:dyDescent="0.25">
      <c r="B141" s="54"/>
      <c r="C141" s="2"/>
      <c r="D141" s="269"/>
      <c r="E141" s="269" t="s">
        <v>989</v>
      </c>
      <c r="F141" s="77">
        <v>60000</v>
      </c>
      <c r="G141" s="668">
        <v>120000</v>
      </c>
      <c r="H141" s="668">
        <v>120000</v>
      </c>
      <c r="I141" s="599">
        <v>105000</v>
      </c>
      <c r="J141" s="545">
        <v>105000</v>
      </c>
      <c r="K141" s="77">
        <v>105000</v>
      </c>
      <c r="L141" s="77">
        <f t="shared" si="210"/>
        <v>105000</v>
      </c>
      <c r="M141" s="73">
        <f>L141</f>
        <v>105000</v>
      </c>
      <c r="N141" s="42"/>
      <c r="O141" s="42"/>
      <c r="P141" s="42"/>
      <c r="Q141" s="1"/>
      <c r="R141" s="79"/>
      <c r="S141" s="79"/>
      <c r="T141" s="79"/>
      <c r="U141" s="79"/>
      <c r="V141" s="79"/>
      <c r="W141" s="79"/>
      <c r="X141" s="79"/>
      <c r="Y141" s="79"/>
      <c r="Z141" s="79"/>
      <c r="AA141" s="74"/>
      <c r="AB141" s="73">
        <v>30000</v>
      </c>
      <c r="AC141" s="1"/>
      <c r="AD141" s="1"/>
      <c r="AE141" s="1"/>
      <c r="AF141" s="1">
        <v>60000</v>
      </c>
      <c r="AG141" s="79"/>
      <c r="AH141" s="489">
        <f t="shared" si="190"/>
        <v>90000</v>
      </c>
      <c r="AI141" s="414">
        <v>15000</v>
      </c>
      <c r="AJ141" s="1"/>
      <c r="AK141" s="79"/>
      <c r="AL141" s="79"/>
      <c r="AM141" s="79"/>
      <c r="AN141" s="44"/>
      <c r="AP141" s="168"/>
    </row>
    <row r="142" spans="1:42" x14ac:dyDescent="0.25">
      <c r="B142" s="54"/>
      <c r="C142" s="2"/>
      <c r="D142" s="461"/>
      <c r="E142" s="461" t="s">
        <v>1086</v>
      </c>
      <c r="F142" s="77">
        <v>0</v>
      </c>
      <c r="G142" s="668">
        <v>3105</v>
      </c>
      <c r="H142" s="668">
        <v>3455</v>
      </c>
      <c r="I142" s="599">
        <v>3755</v>
      </c>
      <c r="J142" s="545">
        <v>3855</v>
      </c>
      <c r="K142" s="77">
        <v>4605</v>
      </c>
      <c r="L142" s="77">
        <f t="shared" si="210"/>
        <v>4605</v>
      </c>
      <c r="M142" s="73"/>
      <c r="N142" s="42"/>
      <c r="O142" s="42"/>
      <c r="P142" s="42"/>
      <c r="Q142" s="1"/>
      <c r="R142" s="79"/>
      <c r="S142" s="79"/>
      <c r="T142" s="79"/>
      <c r="U142" s="79"/>
      <c r="V142" s="79"/>
      <c r="W142" s="79">
        <f>L142</f>
        <v>4605</v>
      </c>
      <c r="X142" s="79"/>
      <c r="Y142" s="79"/>
      <c r="Z142" s="79"/>
      <c r="AA142" s="74"/>
      <c r="AB142" s="73">
        <v>525</v>
      </c>
      <c r="AC142" s="1">
        <v>1050</v>
      </c>
      <c r="AD142" s="1">
        <v>375</v>
      </c>
      <c r="AE142" s="1">
        <v>680</v>
      </c>
      <c r="AF142" s="1">
        <v>475</v>
      </c>
      <c r="AG142" s="79">
        <v>350</v>
      </c>
      <c r="AH142" s="489">
        <f t="shared" si="190"/>
        <v>3455</v>
      </c>
      <c r="AI142" s="414"/>
      <c r="AJ142" s="1">
        <v>300</v>
      </c>
      <c r="AK142" s="79"/>
      <c r="AL142" s="79">
        <v>100</v>
      </c>
      <c r="AM142" s="79">
        <v>750</v>
      </c>
      <c r="AN142" s="44"/>
      <c r="AP142" s="168"/>
    </row>
    <row r="143" spans="1:42" x14ac:dyDescent="0.25">
      <c r="B143" s="54"/>
      <c r="C143" s="2"/>
      <c r="D143" s="553"/>
      <c r="E143" s="553" t="s">
        <v>1097</v>
      </c>
      <c r="F143" s="77">
        <v>0</v>
      </c>
      <c r="G143" s="668">
        <v>0</v>
      </c>
      <c r="H143" s="668">
        <v>2000</v>
      </c>
      <c r="I143" s="599">
        <v>2000</v>
      </c>
      <c r="J143" s="545">
        <v>2000</v>
      </c>
      <c r="K143" s="77">
        <v>10000</v>
      </c>
      <c r="L143" s="77">
        <f t="shared" si="210"/>
        <v>10000</v>
      </c>
      <c r="M143" s="73">
        <f>L143</f>
        <v>10000</v>
      </c>
      <c r="N143" s="42"/>
      <c r="O143" s="42"/>
      <c r="P143" s="42"/>
      <c r="Q143" s="1"/>
      <c r="R143" s="79"/>
      <c r="S143" s="79"/>
      <c r="T143" s="79"/>
      <c r="U143" s="79"/>
      <c r="V143" s="79"/>
      <c r="W143" s="79"/>
      <c r="X143" s="79"/>
      <c r="Y143" s="79"/>
      <c r="Z143" s="79"/>
      <c r="AA143" s="74"/>
      <c r="AB143" s="73"/>
      <c r="AC143" s="1"/>
      <c r="AD143" s="1"/>
      <c r="AE143" s="1"/>
      <c r="AF143" s="1"/>
      <c r="AG143" s="79">
        <v>2000</v>
      </c>
      <c r="AH143" s="489">
        <f t="shared" si="190"/>
        <v>2000</v>
      </c>
      <c r="AI143" s="414"/>
      <c r="AJ143" s="1"/>
      <c r="AK143" s="79"/>
      <c r="AL143" s="79"/>
      <c r="AM143" s="79"/>
      <c r="AN143" s="44">
        <v>8000</v>
      </c>
      <c r="AP143" s="168"/>
    </row>
    <row r="144" spans="1:42" x14ac:dyDescent="0.25">
      <c r="B144" s="54"/>
      <c r="C144" s="2"/>
      <c r="D144" s="269"/>
      <c r="E144" s="702" t="s">
        <v>1117</v>
      </c>
      <c r="F144" s="77">
        <v>73400</v>
      </c>
      <c r="G144" s="668">
        <v>148280</v>
      </c>
      <c r="H144" s="668">
        <v>155400</v>
      </c>
      <c r="I144" s="599">
        <v>155400</v>
      </c>
      <c r="J144" s="545">
        <v>162520</v>
      </c>
      <c r="K144" s="77">
        <v>214681</v>
      </c>
      <c r="L144" s="77">
        <f t="shared" si="210"/>
        <v>214681</v>
      </c>
      <c r="M144" s="73">
        <f>L144</f>
        <v>214681</v>
      </c>
      <c r="N144" s="42"/>
      <c r="O144" s="42"/>
      <c r="P144" s="42"/>
      <c r="Q144" s="1"/>
      <c r="R144" s="79"/>
      <c r="S144" s="79"/>
      <c r="T144" s="79"/>
      <c r="U144" s="79"/>
      <c r="V144" s="79"/>
      <c r="W144" s="79"/>
      <c r="X144" s="79"/>
      <c r="Y144" s="79"/>
      <c r="Z144" s="79"/>
      <c r="AA144" s="74"/>
      <c r="AB144" s="73"/>
      <c r="AC144" s="1">
        <v>138280</v>
      </c>
      <c r="AD144" s="1">
        <v>5000</v>
      </c>
      <c r="AE144" s="1">
        <v>5000</v>
      </c>
      <c r="AF144" s="1"/>
      <c r="AG144" s="79"/>
      <c r="AH144" s="489">
        <f t="shared" si="190"/>
        <v>148280</v>
      </c>
      <c r="AI144" s="414"/>
      <c r="AJ144" s="1"/>
      <c r="AK144" s="79"/>
      <c r="AL144" s="79">
        <v>7120</v>
      </c>
      <c r="AM144" s="79">
        <v>59281</v>
      </c>
      <c r="AN144" s="44"/>
      <c r="AP144" s="168"/>
    </row>
    <row r="145" spans="1:42" x14ac:dyDescent="0.25">
      <c r="B145" s="54"/>
      <c r="C145" s="2"/>
      <c r="D145" s="269"/>
      <c r="E145" s="269" t="s">
        <v>992</v>
      </c>
      <c r="F145" s="77">
        <v>245000</v>
      </c>
      <c r="G145" s="668">
        <v>245000</v>
      </c>
      <c r="H145" s="668">
        <v>245000</v>
      </c>
      <c r="I145" s="599">
        <v>298000</v>
      </c>
      <c r="J145" s="545">
        <v>388500</v>
      </c>
      <c r="K145" s="77">
        <v>459775</v>
      </c>
      <c r="L145" s="77">
        <f t="shared" si="210"/>
        <v>459775</v>
      </c>
      <c r="M145" s="73"/>
      <c r="N145" s="42"/>
      <c r="O145" s="42"/>
      <c r="P145" s="42"/>
      <c r="Q145" s="1"/>
      <c r="R145" s="79"/>
      <c r="S145" s="79"/>
      <c r="T145" s="79"/>
      <c r="U145" s="79"/>
      <c r="V145" s="79"/>
      <c r="W145" s="79"/>
      <c r="X145" s="79">
        <f>L145</f>
        <v>459775</v>
      </c>
      <c r="Y145" s="79"/>
      <c r="Z145" s="79"/>
      <c r="AA145" s="74"/>
      <c r="AB145" s="73">
        <v>15750</v>
      </c>
      <c r="AC145" s="1">
        <v>22500</v>
      </c>
      <c r="AD145" s="1">
        <v>18000</v>
      </c>
      <c r="AE145" s="1">
        <v>33000</v>
      </c>
      <c r="AF145" s="1">
        <v>32250</v>
      </c>
      <c r="AG145" s="79">
        <v>86250</v>
      </c>
      <c r="AH145" s="489">
        <f t="shared" si="190"/>
        <v>207750</v>
      </c>
      <c r="AI145" s="414">
        <v>34500</v>
      </c>
      <c r="AJ145" s="1">
        <v>55750</v>
      </c>
      <c r="AK145" s="79"/>
      <c r="AL145" s="79">
        <v>90500</v>
      </c>
      <c r="AM145" s="79">
        <v>45000</v>
      </c>
      <c r="AN145" s="44">
        <v>26275</v>
      </c>
      <c r="AP145" s="168"/>
    </row>
    <row r="146" spans="1:42" x14ac:dyDescent="0.25">
      <c r="B146" s="54"/>
      <c r="C146" s="2"/>
      <c r="D146" s="185"/>
      <c r="E146" s="269" t="s">
        <v>990</v>
      </c>
      <c r="F146" s="77">
        <v>4800000</v>
      </c>
      <c r="G146" s="668">
        <v>4800000</v>
      </c>
      <c r="H146" s="668">
        <v>4800000</v>
      </c>
      <c r="I146" s="599">
        <v>4800000</v>
      </c>
      <c r="J146" s="545">
        <v>4785000</v>
      </c>
      <c r="K146" s="77">
        <v>4717500</v>
      </c>
      <c r="L146" s="77">
        <f t="shared" si="210"/>
        <v>4717500</v>
      </c>
      <c r="M146" s="73"/>
      <c r="N146" s="42"/>
      <c r="O146" s="42"/>
      <c r="P146" s="42"/>
      <c r="Q146" s="1"/>
      <c r="R146" s="79"/>
      <c r="S146" s="79"/>
      <c r="T146" s="79"/>
      <c r="U146" s="79"/>
      <c r="V146" s="79">
        <f>L146</f>
        <v>4717500</v>
      </c>
      <c r="W146" s="79"/>
      <c r="X146" s="79"/>
      <c r="Y146" s="79"/>
      <c r="Z146" s="79"/>
      <c r="AA146" s="74"/>
      <c r="AB146" s="73">
        <v>695000</v>
      </c>
      <c r="AC146" s="1">
        <v>450000</v>
      </c>
      <c r="AD146" s="1">
        <v>325000</v>
      </c>
      <c r="AE146" s="1">
        <f>247500+272500</f>
        <v>520000</v>
      </c>
      <c r="AF146" s="1">
        <f>15000+315000</f>
        <v>330000</v>
      </c>
      <c r="AG146" s="79">
        <v>372500</v>
      </c>
      <c r="AH146" s="489">
        <f t="shared" si="190"/>
        <v>2692500</v>
      </c>
      <c r="AI146" s="414">
        <f>220000+40000</f>
        <v>260000</v>
      </c>
      <c r="AJ146" s="1">
        <v>30000</v>
      </c>
      <c r="AK146" s="79">
        <v>117500</v>
      </c>
      <c r="AL146" s="79">
        <v>437500</v>
      </c>
      <c r="AM146" s="79">
        <v>535000</v>
      </c>
      <c r="AN146" s="44">
        <v>645000</v>
      </c>
      <c r="AP146" s="168"/>
    </row>
    <row r="147" spans="1:42" x14ac:dyDescent="0.25">
      <c r="B147" s="54"/>
      <c r="C147" s="2"/>
      <c r="D147" s="185"/>
      <c r="E147" s="269" t="s">
        <v>991</v>
      </c>
      <c r="F147" s="77">
        <v>45000</v>
      </c>
      <c r="G147" s="668">
        <v>45000</v>
      </c>
      <c r="H147" s="668">
        <v>45000</v>
      </c>
      <c r="I147" s="599">
        <v>45000</v>
      </c>
      <c r="J147" s="545">
        <v>48180</v>
      </c>
      <c r="K147" s="77">
        <v>48825</v>
      </c>
      <c r="L147" s="77">
        <f t="shared" si="210"/>
        <v>48825</v>
      </c>
      <c r="M147" s="73"/>
      <c r="N147" s="42"/>
      <c r="O147" s="42"/>
      <c r="P147" s="42"/>
      <c r="Q147" s="1"/>
      <c r="R147" s="79">
        <f>L147</f>
        <v>48825</v>
      </c>
      <c r="S147" s="79"/>
      <c r="T147" s="79"/>
      <c r="U147" s="79"/>
      <c r="V147" s="79"/>
      <c r="W147" s="79"/>
      <c r="X147" s="79"/>
      <c r="Y147" s="79"/>
      <c r="Z147" s="79"/>
      <c r="AA147" s="74"/>
      <c r="AB147" s="73"/>
      <c r="AC147" s="1"/>
      <c r="AD147" s="1">
        <v>15900</v>
      </c>
      <c r="AE147" s="1"/>
      <c r="AF147" s="1">
        <v>3180</v>
      </c>
      <c r="AG147" s="79"/>
      <c r="AH147" s="489">
        <f t="shared" si="190"/>
        <v>19080</v>
      </c>
      <c r="AI147" s="414"/>
      <c r="AJ147" s="1"/>
      <c r="AK147" s="79">
        <v>13525</v>
      </c>
      <c r="AL147" s="79">
        <v>3180</v>
      </c>
      <c r="AM147" s="79"/>
      <c r="AN147" s="44">
        <v>13040</v>
      </c>
      <c r="AP147" s="168"/>
    </row>
    <row r="148" spans="1:42" s="41" customFormat="1" x14ac:dyDescent="0.25">
      <c r="A148" s="125" t="s">
        <v>48</v>
      </c>
      <c r="B148" s="106" t="s">
        <v>742</v>
      </c>
      <c r="C148" s="811" t="s">
        <v>49</v>
      </c>
      <c r="D148" s="812"/>
      <c r="E148" s="812"/>
      <c r="F148" s="107">
        <f t="shared" ref="F148" si="211">F149+F155</f>
        <v>2058818</v>
      </c>
      <c r="G148" s="670">
        <f t="shared" ref="G148:H148" si="212">G149+G155</f>
        <v>2844453</v>
      </c>
      <c r="H148" s="670">
        <f t="shared" si="212"/>
        <v>3569650</v>
      </c>
      <c r="I148" s="600">
        <v>3795116</v>
      </c>
      <c r="J148" s="546">
        <f>J149+J155</f>
        <v>4080609</v>
      </c>
      <c r="K148" s="546">
        <f>K149+K155</f>
        <v>4237162</v>
      </c>
      <c r="L148" s="107">
        <f>L149+L155</f>
        <v>4237162</v>
      </c>
      <c r="M148" s="108">
        <f t="shared" ref="M148:AA148" si="213">M149+M155</f>
        <v>3855446</v>
      </c>
      <c r="N148" s="111">
        <f t="shared" si="213"/>
        <v>10319</v>
      </c>
      <c r="O148" s="111">
        <f t="shared" si="213"/>
        <v>0</v>
      </c>
      <c r="P148" s="111">
        <f t="shared" si="213"/>
        <v>0</v>
      </c>
      <c r="Q148" s="109">
        <f t="shared" si="213"/>
        <v>0</v>
      </c>
      <c r="R148" s="112">
        <f t="shared" ref="R148:X148" si="214">R149+R155</f>
        <v>0</v>
      </c>
      <c r="S148" s="112">
        <f t="shared" ref="S148:T148" si="215">S149+S155</f>
        <v>306917</v>
      </c>
      <c r="T148" s="112">
        <f t="shared" si="215"/>
        <v>0</v>
      </c>
      <c r="U148" s="112">
        <f t="shared" si="214"/>
        <v>0</v>
      </c>
      <c r="V148" s="112">
        <f t="shared" ref="V148:W148" si="216">V149+V155</f>
        <v>59720</v>
      </c>
      <c r="W148" s="112">
        <f t="shared" si="216"/>
        <v>4760</v>
      </c>
      <c r="X148" s="112">
        <f t="shared" si="214"/>
        <v>0</v>
      </c>
      <c r="Y148" s="112">
        <f t="shared" ref="Y148:Z148" si="217">Y149+Y155</f>
        <v>0</v>
      </c>
      <c r="Z148" s="112">
        <f t="shared" si="217"/>
        <v>0</v>
      </c>
      <c r="AA148" s="110">
        <f t="shared" si="213"/>
        <v>0</v>
      </c>
      <c r="AB148" s="108">
        <f t="shared" ref="AB148" si="218">AB149+AB155</f>
        <v>59720</v>
      </c>
      <c r="AC148" s="109">
        <f t="shared" ref="AC148:AN148" si="219">AC149+AC155</f>
        <v>1033399</v>
      </c>
      <c r="AD148" s="109">
        <f t="shared" si="219"/>
        <v>415271</v>
      </c>
      <c r="AE148" s="109">
        <f t="shared" si="219"/>
        <v>94899</v>
      </c>
      <c r="AF148" s="109">
        <f t="shared" si="219"/>
        <v>641750</v>
      </c>
      <c r="AG148" s="112">
        <f t="shared" si="219"/>
        <v>0</v>
      </c>
      <c r="AH148" s="491">
        <f t="shared" si="190"/>
        <v>2245039</v>
      </c>
      <c r="AI148" s="416">
        <f t="shared" si="219"/>
        <v>122706</v>
      </c>
      <c r="AJ148" s="109">
        <f t="shared" si="219"/>
        <v>457364</v>
      </c>
      <c r="AK148" s="112">
        <f t="shared" si="219"/>
        <v>798923</v>
      </c>
      <c r="AL148" s="112">
        <f t="shared" si="219"/>
        <v>0</v>
      </c>
      <c r="AM148" s="112">
        <f t="shared" si="219"/>
        <v>69130</v>
      </c>
      <c r="AN148" s="113">
        <f t="shared" si="219"/>
        <v>544000</v>
      </c>
      <c r="AP148" s="168"/>
    </row>
    <row r="149" spans="1:42" x14ac:dyDescent="0.25">
      <c r="B149" s="169"/>
      <c r="C149" s="178"/>
      <c r="D149" s="814" t="s">
        <v>404</v>
      </c>
      <c r="E149" s="814"/>
      <c r="F149" s="181">
        <f t="shared" ref="F149:L149" si="220">SUM(F150:F154)</f>
        <v>1765098</v>
      </c>
      <c r="G149" s="671">
        <f t="shared" ref="G149" si="221">SUM(G150:G154)</f>
        <v>2540066</v>
      </c>
      <c r="H149" s="671">
        <f t="shared" ref="H149" si="222">SUM(H150:H154)</f>
        <v>3261402</v>
      </c>
      <c r="I149" s="601">
        <v>3478944</v>
      </c>
      <c r="J149" s="547">
        <f t="shared" ref="J149:K149" si="223">SUM(J150:J154)</f>
        <v>3764437</v>
      </c>
      <c r="K149" s="547">
        <f t="shared" si="223"/>
        <v>3855446</v>
      </c>
      <c r="L149" s="181">
        <f t="shared" si="220"/>
        <v>3855446</v>
      </c>
      <c r="M149" s="179">
        <f t="shared" ref="M149:AA149" si="224">SUM(M150:M154)</f>
        <v>3855446</v>
      </c>
      <c r="N149" s="172">
        <f t="shared" si="224"/>
        <v>0</v>
      </c>
      <c r="O149" s="172">
        <f t="shared" si="224"/>
        <v>0</v>
      </c>
      <c r="P149" s="172">
        <f t="shared" si="224"/>
        <v>0</v>
      </c>
      <c r="Q149" s="173">
        <f t="shared" si="224"/>
        <v>0</v>
      </c>
      <c r="R149" s="174">
        <f t="shared" ref="R149:X149" si="225">SUM(R150:R154)</f>
        <v>0</v>
      </c>
      <c r="S149" s="174">
        <f t="shared" ref="S149:T149" si="226">SUM(S150:S154)</f>
        <v>0</v>
      </c>
      <c r="T149" s="174">
        <f t="shared" si="226"/>
        <v>0</v>
      </c>
      <c r="U149" s="174">
        <f t="shared" si="225"/>
        <v>0</v>
      </c>
      <c r="V149" s="174">
        <f t="shared" ref="V149:W149" si="227">SUM(V150:V154)</f>
        <v>0</v>
      </c>
      <c r="W149" s="174">
        <f t="shared" si="227"/>
        <v>0</v>
      </c>
      <c r="X149" s="174">
        <f t="shared" si="225"/>
        <v>0</v>
      </c>
      <c r="Y149" s="174">
        <f t="shared" ref="Y149:Z149" si="228">SUM(Y150:Y154)</f>
        <v>0</v>
      </c>
      <c r="Z149" s="174">
        <f t="shared" si="228"/>
        <v>0</v>
      </c>
      <c r="AA149" s="180">
        <f t="shared" si="224"/>
        <v>0</v>
      </c>
      <c r="AB149" s="179">
        <f>SUM(AB150:AB154)</f>
        <v>0</v>
      </c>
      <c r="AC149" s="173">
        <f t="shared" ref="AC149:AN149" si="229">SUM(AC150:AC154)</f>
        <v>1029851</v>
      </c>
      <c r="AD149" s="173">
        <f t="shared" si="229"/>
        <v>332990</v>
      </c>
      <c r="AE149" s="173">
        <f t="shared" si="229"/>
        <v>0</v>
      </c>
      <c r="AF149" s="173">
        <f t="shared" si="229"/>
        <v>579492</v>
      </c>
      <c r="AG149" s="174">
        <f t="shared" si="229"/>
        <v>0</v>
      </c>
      <c r="AH149" s="486">
        <f t="shared" si="190"/>
        <v>1942333</v>
      </c>
      <c r="AI149" s="411">
        <f t="shared" si="229"/>
        <v>118845</v>
      </c>
      <c r="AJ149" s="173">
        <f t="shared" si="229"/>
        <v>449440</v>
      </c>
      <c r="AK149" s="174">
        <f t="shared" si="229"/>
        <v>798923</v>
      </c>
      <c r="AL149" s="174">
        <f t="shared" si="229"/>
        <v>0</v>
      </c>
      <c r="AM149" s="174">
        <f t="shared" si="229"/>
        <v>1905</v>
      </c>
      <c r="AN149" s="175">
        <f t="shared" si="229"/>
        <v>544000</v>
      </c>
      <c r="AP149" s="168"/>
    </row>
    <row r="150" spans="1:42" hidden="1" x14ac:dyDescent="0.25">
      <c r="B150" s="54"/>
      <c r="C150" s="2"/>
      <c r="D150" s="164"/>
      <c r="E150" s="164" t="s">
        <v>858</v>
      </c>
      <c r="F150" s="77">
        <f>SUM(AA150:AM150)</f>
        <v>0</v>
      </c>
      <c r="G150" s="668">
        <f>SUM(AA150:AM150)</f>
        <v>0</v>
      </c>
      <c r="H150" s="668">
        <f>SUM(AA150:AM150)</f>
        <v>0</v>
      </c>
      <c r="I150" s="599">
        <v>0</v>
      </c>
      <c r="J150" s="545">
        <f>SUM(Z150:AL150)</f>
        <v>0</v>
      </c>
      <c r="K150" s="545">
        <f>SUM(AA150:AM150)</f>
        <v>0</v>
      </c>
      <c r="L150" s="77">
        <f>SUM(AB150:AN150)</f>
        <v>0</v>
      </c>
      <c r="M150" s="73"/>
      <c r="N150" s="42"/>
      <c r="O150" s="42"/>
      <c r="P150" s="42"/>
      <c r="Q150" s="1"/>
      <c r="R150" s="79"/>
      <c r="S150" s="79"/>
      <c r="T150" s="79"/>
      <c r="U150" s="79"/>
      <c r="V150" s="79"/>
      <c r="W150" s="79"/>
      <c r="X150" s="79"/>
      <c r="Y150" s="79"/>
      <c r="Z150" s="79"/>
      <c r="AA150" s="74"/>
      <c r="AB150" s="73"/>
      <c r="AC150" s="1"/>
      <c r="AD150" s="1"/>
      <c r="AE150" s="1"/>
      <c r="AF150" s="1"/>
      <c r="AG150" s="79"/>
      <c r="AH150" s="489">
        <f t="shared" si="190"/>
        <v>0</v>
      </c>
      <c r="AI150" s="414"/>
      <c r="AJ150" s="1"/>
      <c r="AK150" s="79"/>
      <c r="AL150" s="79"/>
      <c r="AM150" s="79"/>
      <c r="AN150" s="44"/>
      <c r="AP150" s="168"/>
    </row>
    <row r="151" spans="1:42" x14ac:dyDescent="0.25">
      <c r="B151" s="54"/>
      <c r="C151" s="2"/>
      <c r="D151" s="186"/>
      <c r="E151" s="186" t="s">
        <v>993</v>
      </c>
      <c r="F151" s="77">
        <v>490140</v>
      </c>
      <c r="G151" s="668">
        <v>490140</v>
      </c>
      <c r="H151" s="668">
        <v>762036</v>
      </c>
      <c r="I151" s="599">
        <v>979578</v>
      </c>
      <c r="J151" s="545">
        <v>1265071</v>
      </c>
      <c r="K151" s="545">
        <v>1047529</v>
      </c>
      <c r="L151" s="77">
        <f t="shared" ref="L151:L154" si="230">SUM(AH151:AN151)</f>
        <v>1047529</v>
      </c>
      <c r="M151" s="73">
        <f>L151</f>
        <v>1047529</v>
      </c>
      <c r="N151" s="42"/>
      <c r="O151" s="42"/>
      <c r="P151" s="42"/>
      <c r="Q151" s="1"/>
      <c r="R151" s="79"/>
      <c r="S151" s="79"/>
      <c r="T151" s="79"/>
      <c r="U151" s="79"/>
      <c r="V151" s="79"/>
      <c r="W151" s="79"/>
      <c r="X151" s="79"/>
      <c r="Y151" s="79"/>
      <c r="Z151" s="79"/>
      <c r="AA151" s="74"/>
      <c r="AB151" s="73"/>
      <c r="AC151" s="1">
        <v>43140</v>
      </c>
      <c r="AD151" s="1">
        <v>137515</v>
      </c>
      <c r="AE151" s="1"/>
      <c r="AF151" s="1"/>
      <c r="AG151" s="79"/>
      <c r="AH151" s="489">
        <f t="shared" si="190"/>
        <v>180655</v>
      </c>
      <c r="AI151" s="414"/>
      <c r="AJ151" s="1"/>
      <c r="AK151" s="79">
        <v>798923</v>
      </c>
      <c r="AL151" s="79"/>
      <c r="AM151" s="79"/>
      <c r="AN151" s="44">
        <v>67951</v>
      </c>
      <c r="AP151" s="168"/>
    </row>
    <row r="152" spans="1:42" x14ac:dyDescent="0.25">
      <c r="B152" s="54"/>
      <c r="C152" s="2"/>
      <c r="D152" s="329"/>
      <c r="E152" s="329" t="s">
        <v>1069</v>
      </c>
      <c r="F152" s="77">
        <v>785346</v>
      </c>
      <c r="G152" s="668">
        <v>1100117</v>
      </c>
      <c r="H152" s="668">
        <v>1549557</v>
      </c>
      <c r="I152" s="599">
        <v>1549557</v>
      </c>
      <c r="J152" s="545">
        <v>1549557</v>
      </c>
      <c r="K152" s="545">
        <v>1549557</v>
      </c>
      <c r="L152" s="77">
        <f t="shared" si="230"/>
        <v>1549557</v>
      </c>
      <c r="M152" s="73">
        <f t="shared" ref="M152:M153" si="231">L152</f>
        <v>1549557</v>
      </c>
      <c r="N152" s="42"/>
      <c r="O152" s="42"/>
      <c r="P152" s="42"/>
      <c r="Q152" s="1"/>
      <c r="R152" s="79"/>
      <c r="S152" s="79"/>
      <c r="T152" s="79"/>
      <c r="U152" s="79"/>
      <c r="V152" s="79"/>
      <c r="W152" s="79"/>
      <c r="X152" s="79"/>
      <c r="Y152" s="79"/>
      <c r="Z152" s="79"/>
      <c r="AA152" s="74"/>
      <c r="AB152" s="73"/>
      <c r="AC152" s="1">
        <v>785346</v>
      </c>
      <c r="AD152" s="1">
        <v>195475</v>
      </c>
      <c r="AE152" s="1"/>
      <c r="AF152" s="1">
        <f>56558+62738</f>
        <v>119296</v>
      </c>
      <c r="AG152" s="79"/>
      <c r="AH152" s="489">
        <f t="shared" si="190"/>
        <v>1100117</v>
      </c>
      <c r="AI152" s="414"/>
      <c r="AJ152" s="1">
        <f>142100+307340</f>
        <v>449440</v>
      </c>
      <c r="AK152" s="79"/>
      <c r="AL152" s="79"/>
      <c r="AM152" s="79"/>
      <c r="AN152" s="44"/>
      <c r="AP152" s="168"/>
    </row>
    <row r="153" spans="1:42" x14ac:dyDescent="0.25">
      <c r="B153" s="54"/>
      <c r="C153" s="2"/>
      <c r="D153" s="329"/>
      <c r="E153" s="329" t="s">
        <v>1068</v>
      </c>
      <c r="F153" s="77">
        <v>201364</v>
      </c>
      <c r="G153" s="668">
        <v>661561</v>
      </c>
      <c r="H153" s="668">
        <v>661561</v>
      </c>
      <c r="I153" s="599">
        <v>661561</v>
      </c>
      <c r="J153" s="545">
        <v>661561</v>
      </c>
      <c r="K153" s="545">
        <v>898460</v>
      </c>
      <c r="L153" s="77">
        <f t="shared" si="230"/>
        <v>898460</v>
      </c>
      <c r="M153" s="73">
        <f t="shared" si="231"/>
        <v>898460</v>
      </c>
      <c r="N153" s="42"/>
      <c r="O153" s="42"/>
      <c r="P153" s="42"/>
      <c r="Q153" s="1"/>
      <c r="R153" s="79"/>
      <c r="S153" s="79"/>
      <c r="T153" s="79"/>
      <c r="U153" s="79"/>
      <c r="V153" s="79"/>
      <c r="W153" s="79"/>
      <c r="X153" s="79"/>
      <c r="Y153" s="79"/>
      <c r="Z153" s="79"/>
      <c r="AA153" s="74"/>
      <c r="AB153" s="73"/>
      <c r="AC153" s="1">
        <v>201365</v>
      </c>
      <c r="AD153" s="1"/>
      <c r="AE153" s="1"/>
      <c r="AF153" s="1">
        <f>51754+408442</f>
        <v>460196</v>
      </c>
      <c r="AG153" s="79"/>
      <c r="AH153" s="489">
        <f t="shared" si="190"/>
        <v>661561</v>
      </c>
      <c r="AI153" s="414"/>
      <c r="AJ153" s="1"/>
      <c r="AK153" s="79"/>
      <c r="AL153" s="79"/>
      <c r="AM153" s="79"/>
      <c r="AN153" s="44">
        <v>236899</v>
      </c>
      <c r="AP153" s="168"/>
    </row>
    <row r="154" spans="1:42" x14ac:dyDescent="0.25">
      <c r="B154" s="54"/>
      <c r="C154" s="2"/>
      <c r="D154" s="164"/>
      <c r="E154" s="164" t="s">
        <v>987</v>
      </c>
      <c r="F154" s="77">
        <v>288248</v>
      </c>
      <c r="G154" s="668">
        <v>288248</v>
      </c>
      <c r="H154" s="668">
        <v>288248</v>
      </c>
      <c r="I154" s="599">
        <v>288248</v>
      </c>
      <c r="J154" s="545">
        <v>288248</v>
      </c>
      <c r="K154" s="545">
        <v>359900</v>
      </c>
      <c r="L154" s="77">
        <f t="shared" si="230"/>
        <v>359900</v>
      </c>
      <c r="M154" s="73">
        <f>L154</f>
        <v>359900</v>
      </c>
      <c r="N154" s="42"/>
      <c r="O154" s="42"/>
      <c r="P154" s="42"/>
      <c r="Q154" s="1"/>
      <c r="R154" s="79"/>
      <c r="S154" s="79"/>
      <c r="T154" s="79"/>
      <c r="U154" s="79"/>
      <c r="V154" s="79"/>
      <c r="W154" s="79"/>
      <c r="X154" s="79"/>
      <c r="Y154" s="79"/>
      <c r="Z154" s="79"/>
      <c r="AA154" s="74"/>
      <c r="AB154" s="73"/>
      <c r="AC154" s="1"/>
      <c r="AD154" s="1"/>
      <c r="AE154" s="1"/>
      <c r="AF154" s="1"/>
      <c r="AG154" s="79"/>
      <c r="AH154" s="489">
        <f t="shared" si="190"/>
        <v>0</v>
      </c>
      <c r="AI154" s="414">
        <v>118845</v>
      </c>
      <c r="AJ154" s="1"/>
      <c r="AK154" s="79"/>
      <c r="AL154" s="79"/>
      <c r="AM154" s="79">
        <v>1905</v>
      </c>
      <c r="AN154" s="44">
        <v>239150</v>
      </c>
      <c r="AP154" s="168"/>
    </row>
    <row r="155" spans="1:42" x14ac:dyDescent="0.25">
      <c r="B155" s="169"/>
      <c r="C155" s="178"/>
      <c r="D155" s="814" t="s">
        <v>405</v>
      </c>
      <c r="E155" s="814"/>
      <c r="F155" s="181">
        <f t="shared" ref="F155:L155" si="232">SUM(F156:F159)</f>
        <v>293720</v>
      </c>
      <c r="G155" s="671">
        <f t="shared" ref="G155" si="233">SUM(G156:G159)</f>
        <v>304387</v>
      </c>
      <c r="H155" s="671">
        <f t="shared" ref="H155" si="234">SUM(H156:H159)</f>
        <v>308248</v>
      </c>
      <c r="I155" s="601">
        <v>316172</v>
      </c>
      <c r="J155" s="547">
        <f t="shared" ref="J155:K155" si="235">SUM(J156:J159)</f>
        <v>316172</v>
      </c>
      <c r="K155" s="547">
        <f t="shared" si="235"/>
        <v>381716</v>
      </c>
      <c r="L155" s="181">
        <f t="shared" si="232"/>
        <v>381716</v>
      </c>
      <c r="M155" s="179">
        <f t="shared" ref="M155:AN155" si="236">SUM(M156:M159)</f>
        <v>0</v>
      </c>
      <c r="N155" s="172">
        <f t="shared" si="236"/>
        <v>10319</v>
      </c>
      <c r="O155" s="172">
        <f t="shared" si="236"/>
        <v>0</v>
      </c>
      <c r="P155" s="172">
        <f t="shared" si="236"/>
        <v>0</v>
      </c>
      <c r="Q155" s="173">
        <f t="shared" si="236"/>
        <v>0</v>
      </c>
      <c r="R155" s="174">
        <f t="shared" si="236"/>
        <v>0</v>
      </c>
      <c r="S155" s="174">
        <f t="shared" si="236"/>
        <v>306917</v>
      </c>
      <c r="T155" s="174">
        <f t="shared" si="236"/>
        <v>0</v>
      </c>
      <c r="U155" s="174">
        <f t="shared" si="236"/>
        <v>0</v>
      </c>
      <c r="V155" s="174">
        <f t="shared" si="236"/>
        <v>59720</v>
      </c>
      <c r="W155" s="174">
        <f t="shared" si="236"/>
        <v>4760</v>
      </c>
      <c r="X155" s="174">
        <f t="shared" si="236"/>
        <v>0</v>
      </c>
      <c r="Y155" s="174">
        <f t="shared" ref="Y155" si="237">SUM(Y156:Y159)</f>
        <v>0</v>
      </c>
      <c r="Z155" s="174">
        <f t="shared" si="236"/>
        <v>0</v>
      </c>
      <c r="AA155" s="180">
        <f t="shared" si="236"/>
        <v>0</v>
      </c>
      <c r="AB155" s="179">
        <f t="shared" si="236"/>
        <v>59720</v>
      </c>
      <c r="AC155" s="173">
        <f t="shared" si="236"/>
        <v>3548</v>
      </c>
      <c r="AD155" s="173">
        <f t="shared" si="236"/>
        <v>82281</v>
      </c>
      <c r="AE155" s="173">
        <f t="shared" si="236"/>
        <v>94899</v>
      </c>
      <c r="AF155" s="173">
        <f t="shared" si="236"/>
        <v>62258</v>
      </c>
      <c r="AG155" s="174">
        <f t="shared" si="236"/>
        <v>0</v>
      </c>
      <c r="AH155" s="486">
        <f t="shared" si="190"/>
        <v>302706</v>
      </c>
      <c r="AI155" s="411">
        <f t="shared" si="236"/>
        <v>3861</v>
      </c>
      <c r="AJ155" s="173">
        <f t="shared" si="236"/>
        <v>7924</v>
      </c>
      <c r="AK155" s="174">
        <f t="shared" si="236"/>
        <v>0</v>
      </c>
      <c r="AL155" s="174">
        <f t="shared" si="236"/>
        <v>0</v>
      </c>
      <c r="AM155" s="174">
        <f t="shared" si="236"/>
        <v>67225</v>
      </c>
      <c r="AN155" s="175">
        <f t="shared" si="236"/>
        <v>0</v>
      </c>
      <c r="AP155" s="168"/>
    </row>
    <row r="156" spans="1:42" x14ac:dyDescent="0.25">
      <c r="B156" s="54"/>
      <c r="C156" s="2"/>
      <c r="D156" s="202"/>
      <c r="E156" s="202" t="s">
        <v>856</v>
      </c>
      <c r="F156" s="77">
        <v>12000</v>
      </c>
      <c r="G156" s="668">
        <v>12000</v>
      </c>
      <c r="H156" s="668">
        <v>12000</v>
      </c>
      <c r="I156" s="599">
        <v>12000</v>
      </c>
      <c r="J156" s="545">
        <v>12000</v>
      </c>
      <c r="K156" s="545">
        <v>10319</v>
      </c>
      <c r="L156" s="77">
        <f t="shared" ref="L156:L159" si="238">SUM(AH156:AN156)</f>
        <v>10319</v>
      </c>
      <c r="M156" s="73"/>
      <c r="N156" s="42">
        <f>L156</f>
        <v>10319</v>
      </c>
      <c r="O156" s="42"/>
      <c r="P156" s="42"/>
      <c r="Q156" s="1"/>
      <c r="R156" s="79"/>
      <c r="S156" s="79"/>
      <c r="T156" s="79"/>
      <c r="U156" s="79"/>
      <c r="V156" s="79"/>
      <c r="W156" s="79"/>
      <c r="X156" s="79"/>
      <c r="Y156" s="79"/>
      <c r="Z156" s="79"/>
      <c r="AA156" s="74"/>
      <c r="AB156" s="73"/>
      <c r="AC156" s="1">
        <v>3548</v>
      </c>
      <c r="AD156" s="1"/>
      <c r="AE156" s="1">
        <v>6771</v>
      </c>
      <c r="AF156" s="1"/>
      <c r="AG156" s="79"/>
      <c r="AH156" s="489">
        <f t="shared" si="190"/>
        <v>10319</v>
      </c>
      <c r="AI156" s="414"/>
      <c r="AJ156" s="1"/>
      <c r="AK156" s="79"/>
      <c r="AL156" s="79"/>
      <c r="AM156" s="79"/>
      <c r="AN156" s="44"/>
      <c r="AP156" s="168"/>
    </row>
    <row r="157" spans="1:42" x14ac:dyDescent="0.25">
      <c r="B157" s="54"/>
      <c r="C157" s="2"/>
      <c r="D157" s="269"/>
      <c r="E157" s="269" t="s">
        <v>857</v>
      </c>
      <c r="F157" s="77">
        <v>222000</v>
      </c>
      <c r="G157" s="668">
        <v>227907</v>
      </c>
      <c r="H157" s="668">
        <v>231768</v>
      </c>
      <c r="I157" s="599">
        <v>239692</v>
      </c>
      <c r="J157" s="545">
        <v>239692</v>
      </c>
      <c r="K157" s="545">
        <v>306917</v>
      </c>
      <c r="L157" s="77">
        <f t="shared" si="238"/>
        <v>306917</v>
      </c>
      <c r="M157" s="73"/>
      <c r="N157" s="42"/>
      <c r="O157" s="42"/>
      <c r="P157" s="42"/>
      <c r="Q157" s="1"/>
      <c r="R157" s="79"/>
      <c r="S157" s="79">
        <f>L157</f>
        <v>306917</v>
      </c>
      <c r="T157" s="79"/>
      <c r="U157" s="79"/>
      <c r="V157" s="79"/>
      <c r="W157" s="79"/>
      <c r="X157" s="79"/>
      <c r="Y157" s="79"/>
      <c r="Z157" s="79"/>
      <c r="AA157" s="74"/>
      <c r="AB157" s="73"/>
      <c r="AC157" s="1"/>
      <c r="AD157" s="1">
        <v>80101</v>
      </c>
      <c r="AE157" s="1">
        <v>88128</v>
      </c>
      <c r="AF157" s="1">
        <v>59678</v>
      </c>
      <c r="AG157" s="79"/>
      <c r="AH157" s="489">
        <f t="shared" si="190"/>
        <v>227907</v>
      </c>
      <c r="AI157" s="414">
        <v>3861</v>
      </c>
      <c r="AJ157" s="1">
        <v>7924</v>
      </c>
      <c r="AK157" s="79"/>
      <c r="AL157" s="79"/>
      <c r="AM157" s="79">
        <v>67225</v>
      </c>
      <c r="AN157" s="44"/>
      <c r="AP157" s="168"/>
    </row>
    <row r="158" spans="1:42" x14ac:dyDescent="0.25">
      <c r="B158" s="54"/>
      <c r="C158" s="2"/>
      <c r="D158" s="326"/>
      <c r="E158" s="326" t="s">
        <v>1058</v>
      </c>
      <c r="F158" s="77">
        <v>59720</v>
      </c>
      <c r="G158" s="668">
        <v>59720</v>
      </c>
      <c r="H158" s="668">
        <v>59720</v>
      </c>
      <c r="I158" s="599">
        <v>59720</v>
      </c>
      <c r="J158" s="545">
        <v>59720</v>
      </c>
      <c r="K158" s="545">
        <v>59720</v>
      </c>
      <c r="L158" s="77">
        <f t="shared" si="238"/>
        <v>59720</v>
      </c>
      <c r="M158" s="73"/>
      <c r="N158" s="42"/>
      <c r="O158" s="42"/>
      <c r="P158" s="42"/>
      <c r="Q158" s="1"/>
      <c r="R158" s="79"/>
      <c r="S158" s="79"/>
      <c r="T158" s="79"/>
      <c r="U158" s="79"/>
      <c r="V158" s="79">
        <f>L158</f>
        <v>59720</v>
      </c>
      <c r="W158" s="79"/>
      <c r="X158" s="79"/>
      <c r="Y158" s="79"/>
      <c r="Z158" s="79"/>
      <c r="AA158" s="74"/>
      <c r="AB158" s="73">
        <v>59720</v>
      </c>
      <c r="AC158" s="1"/>
      <c r="AD158" s="1"/>
      <c r="AE158" s="1"/>
      <c r="AF158" s="1"/>
      <c r="AG158" s="79"/>
      <c r="AH158" s="489">
        <f t="shared" si="190"/>
        <v>59720</v>
      </c>
      <c r="AI158" s="414"/>
      <c r="AJ158" s="1"/>
      <c r="AK158" s="79"/>
      <c r="AL158" s="79"/>
      <c r="AM158" s="79"/>
      <c r="AN158" s="44"/>
      <c r="AP158" s="168"/>
    </row>
    <row r="159" spans="1:42" x14ac:dyDescent="0.25">
      <c r="B159" s="54"/>
      <c r="C159" s="2"/>
      <c r="D159" s="164"/>
      <c r="E159" s="164" t="s">
        <v>994</v>
      </c>
      <c r="F159" s="77">
        <v>0</v>
      </c>
      <c r="G159" s="668">
        <v>4760</v>
      </c>
      <c r="H159" s="668">
        <v>4760</v>
      </c>
      <c r="I159" s="599">
        <v>4760</v>
      </c>
      <c r="J159" s="545">
        <v>4760</v>
      </c>
      <c r="K159" s="545">
        <v>4760</v>
      </c>
      <c r="L159" s="77">
        <f t="shared" si="238"/>
        <v>4760</v>
      </c>
      <c r="M159" s="73"/>
      <c r="N159" s="42"/>
      <c r="O159" s="42"/>
      <c r="P159" s="42"/>
      <c r="Q159" s="1"/>
      <c r="R159" s="79"/>
      <c r="S159" s="79"/>
      <c r="T159" s="79"/>
      <c r="U159" s="79"/>
      <c r="V159" s="79"/>
      <c r="W159" s="79">
        <f>L159</f>
        <v>4760</v>
      </c>
      <c r="X159" s="79"/>
      <c r="Y159" s="79"/>
      <c r="Z159" s="79"/>
      <c r="AA159" s="74"/>
      <c r="AB159" s="73"/>
      <c r="AC159" s="1"/>
      <c r="AD159" s="1">
        <v>2180</v>
      </c>
      <c r="AE159" s="1"/>
      <c r="AF159" s="1">
        <v>2580</v>
      </c>
      <c r="AG159" s="79"/>
      <c r="AH159" s="489">
        <f t="shared" si="190"/>
        <v>4760</v>
      </c>
      <c r="AI159" s="414"/>
      <c r="AJ159" s="1"/>
      <c r="AK159" s="79"/>
      <c r="AL159" s="79"/>
      <c r="AM159" s="79"/>
      <c r="AN159" s="44"/>
      <c r="AP159" s="168"/>
    </row>
    <row r="160" spans="1:42" s="41" customFormat="1" x14ac:dyDescent="0.25">
      <c r="A160" s="125" t="s">
        <v>50</v>
      </c>
      <c r="B160" s="106" t="s">
        <v>743</v>
      </c>
      <c r="C160" s="811" t="s">
        <v>51</v>
      </c>
      <c r="D160" s="812"/>
      <c r="E160" s="812"/>
      <c r="F160" s="107">
        <f t="shared" ref="F160:AA160" si="239">F161+F162+F163+F164+F165+F166+F167</f>
        <v>4950000</v>
      </c>
      <c r="G160" s="670">
        <f t="shared" ref="G160" si="240">G161+G162+G163+G164+G165+G166+G167</f>
        <v>4950000</v>
      </c>
      <c r="H160" s="670">
        <f t="shared" ref="H160" si="241">H161+H162+H163+H164+H165+H166+H167</f>
        <v>4950000</v>
      </c>
      <c r="I160" s="600">
        <v>4950000</v>
      </c>
      <c r="J160" s="546">
        <f t="shared" ref="J160:K160" si="242">J161+J162+J163+J164+J165+J166+J167</f>
        <v>4950000</v>
      </c>
      <c r="K160" s="546">
        <f t="shared" si="242"/>
        <v>4040657</v>
      </c>
      <c r="L160" s="107">
        <f t="shared" si="239"/>
        <v>4040657</v>
      </c>
      <c r="M160" s="108">
        <f t="shared" si="239"/>
        <v>0</v>
      </c>
      <c r="N160" s="111">
        <f t="shared" si="239"/>
        <v>0</v>
      </c>
      <c r="O160" s="111">
        <f t="shared" si="239"/>
        <v>4040657</v>
      </c>
      <c r="P160" s="111">
        <f t="shared" si="239"/>
        <v>0</v>
      </c>
      <c r="Q160" s="109">
        <f t="shared" si="239"/>
        <v>0</v>
      </c>
      <c r="R160" s="112">
        <f t="shared" ref="R160:X160" si="243">R161+R162+R163+R164+R165+R166+R167</f>
        <v>0</v>
      </c>
      <c r="S160" s="112">
        <f t="shared" ref="S160:T160" si="244">S161+S162+S163+S164+S165+S166+S167</f>
        <v>0</v>
      </c>
      <c r="T160" s="112">
        <f t="shared" si="244"/>
        <v>0</v>
      </c>
      <c r="U160" s="112">
        <f t="shared" si="243"/>
        <v>0</v>
      </c>
      <c r="V160" s="112">
        <f t="shared" ref="V160:W160" si="245">V161+V162+V163+V164+V165+V166+V167</f>
        <v>0</v>
      </c>
      <c r="W160" s="112">
        <f t="shared" si="245"/>
        <v>0</v>
      </c>
      <c r="X160" s="112">
        <f t="shared" si="243"/>
        <v>0</v>
      </c>
      <c r="Y160" s="112">
        <f t="shared" ref="Y160:Z160" si="246">Y161+Y162+Y163+Y164+Y165+Y166+Y167</f>
        <v>0</v>
      </c>
      <c r="Z160" s="112">
        <f t="shared" si="246"/>
        <v>0</v>
      </c>
      <c r="AA160" s="110">
        <f t="shared" si="239"/>
        <v>0</v>
      </c>
      <c r="AB160" s="108">
        <f>AB161+AB162+AB163+AB164+AB165+AB166+AB167</f>
        <v>0</v>
      </c>
      <c r="AC160" s="109">
        <f t="shared" ref="AC160:AN160" si="247">AC161+AC162+AC163+AC164+AC165+AC166+AC167</f>
        <v>0</v>
      </c>
      <c r="AD160" s="109">
        <f t="shared" si="247"/>
        <v>732819</v>
      </c>
      <c r="AE160" s="109">
        <f t="shared" si="247"/>
        <v>0</v>
      </c>
      <c r="AF160" s="109">
        <f t="shared" si="247"/>
        <v>0</v>
      </c>
      <c r="AG160" s="112">
        <f t="shared" si="247"/>
        <v>0</v>
      </c>
      <c r="AH160" s="491">
        <f t="shared" si="190"/>
        <v>732819</v>
      </c>
      <c r="AI160" s="416">
        <f t="shared" si="247"/>
        <v>0</v>
      </c>
      <c r="AJ160" s="109">
        <f t="shared" si="247"/>
        <v>1962798</v>
      </c>
      <c r="AK160" s="112">
        <f t="shared" si="247"/>
        <v>0</v>
      </c>
      <c r="AL160" s="112">
        <f t="shared" si="247"/>
        <v>0</v>
      </c>
      <c r="AM160" s="112">
        <f t="shared" si="247"/>
        <v>0</v>
      </c>
      <c r="AN160" s="113">
        <f t="shared" si="247"/>
        <v>1345040</v>
      </c>
      <c r="AP160" s="168"/>
    </row>
    <row r="161" spans="1:42" hidden="1" x14ac:dyDescent="0.25">
      <c r="B161" s="54"/>
      <c r="C161" s="2"/>
      <c r="D161" s="801" t="s">
        <v>334</v>
      </c>
      <c r="E161" s="801"/>
      <c r="F161" s="77">
        <f>SUM(AA161:AM161)</f>
        <v>0</v>
      </c>
      <c r="G161" s="668">
        <f>SUM(AA161:AM161)</f>
        <v>0</v>
      </c>
      <c r="H161" s="668">
        <f>SUM(AA161:AM161)</f>
        <v>0</v>
      </c>
      <c r="I161" s="599">
        <v>0</v>
      </c>
      <c r="J161" s="545">
        <f>SUM(Z161:AL161)</f>
        <v>0</v>
      </c>
      <c r="K161" s="545">
        <f>SUM(AA161:AM161)</f>
        <v>0</v>
      </c>
      <c r="L161" s="77">
        <f>SUM(AB161:AN161)</f>
        <v>0</v>
      </c>
      <c r="M161" s="73"/>
      <c r="N161" s="42"/>
      <c r="O161" s="42"/>
      <c r="P161" s="42"/>
      <c r="Q161" s="1"/>
      <c r="R161" s="79"/>
      <c r="S161" s="79"/>
      <c r="T161" s="79"/>
      <c r="U161" s="79"/>
      <c r="V161" s="79"/>
      <c r="W161" s="79"/>
      <c r="X161" s="79"/>
      <c r="Y161" s="79"/>
      <c r="Z161" s="79"/>
      <c r="AA161" s="74"/>
      <c r="AB161" s="73"/>
      <c r="AC161" s="1"/>
      <c r="AD161" s="1"/>
      <c r="AE161" s="1"/>
      <c r="AF161" s="1"/>
      <c r="AG161" s="79"/>
      <c r="AH161" s="489">
        <f t="shared" si="190"/>
        <v>0</v>
      </c>
      <c r="AI161" s="414"/>
      <c r="AJ161" s="1"/>
      <c r="AK161" s="79"/>
      <c r="AL161" s="79"/>
      <c r="AM161" s="79"/>
      <c r="AN161" s="44"/>
      <c r="AP161" s="168"/>
    </row>
    <row r="162" spans="1:42" ht="27" customHeight="1" x14ac:dyDescent="0.25">
      <c r="B162" s="54"/>
      <c r="C162" s="2"/>
      <c r="D162" s="798" t="s">
        <v>491</v>
      </c>
      <c r="E162" s="798"/>
      <c r="F162" s="77">
        <v>4800000</v>
      </c>
      <c r="G162" s="668">
        <v>4800000</v>
      </c>
      <c r="H162" s="668">
        <v>4800000</v>
      </c>
      <c r="I162" s="599">
        <v>4800000</v>
      </c>
      <c r="J162" s="545">
        <v>4800000</v>
      </c>
      <c r="K162" s="545">
        <v>3907909</v>
      </c>
      <c r="L162" s="77">
        <f t="shared" ref="L162:L163" si="248">SUM(AH162:AN162)</f>
        <v>3907909</v>
      </c>
      <c r="M162" s="73"/>
      <c r="N162" s="42"/>
      <c r="O162" s="42">
        <f>L162</f>
        <v>3907909</v>
      </c>
      <c r="P162" s="42"/>
      <c r="Q162" s="1"/>
      <c r="R162" s="79"/>
      <c r="S162" s="79"/>
      <c r="T162" s="79"/>
      <c r="U162" s="79"/>
      <c r="V162" s="79"/>
      <c r="W162" s="79"/>
      <c r="X162" s="79"/>
      <c r="Y162" s="79"/>
      <c r="Z162" s="79"/>
      <c r="AA162" s="74"/>
      <c r="AB162" s="73"/>
      <c r="AC162" s="1"/>
      <c r="AD162" s="1">
        <v>706275</v>
      </c>
      <c r="AE162" s="1"/>
      <c r="AF162" s="1"/>
      <c r="AG162" s="79"/>
      <c r="AH162" s="489">
        <f t="shared" si="190"/>
        <v>706275</v>
      </c>
      <c r="AI162" s="414"/>
      <c r="AJ162" s="1">
        <f>1759738+141474</f>
        <v>1901212</v>
      </c>
      <c r="AK162" s="79"/>
      <c r="AL162" s="79"/>
      <c r="AM162" s="79"/>
      <c r="AN162" s="44">
        <v>1300422</v>
      </c>
      <c r="AP162" s="168"/>
    </row>
    <row r="163" spans="1:42" x14ac:dyDescent="0.25">
      <c r="B163" s="54"/>
      <c r="C163" s="2"/>
      <c r="D163" s="801" t="s">
        <v>802</v>
      </c>
      <c r="E163" s="801"/>
      <c r="F163" s="77">
        <v>150000</v>
      </c>
      <c r="G163" s="668">
        <v>150000</v>
      </c>
      <c r="H163" s="668">
        <v>150000</v>
      </c>
      <c r="I163" s="599">
        <v>150000</v>
      </c>
      <c r="J163" s="545">
        <v>150000</v>
      </c>
      <c r="K163" s="545">
        <v>132748</v>
      </c>
      <c r="L163" s="77">
        <f t="shared" si="248"/>
        <v>132748</v>
      </c>
      <c r="M163" s="73"/>
      <c r="N163" s="42"/>
      <c r="O163" s="42">
        <f>L163</f>
        <v>132748</v>
      </c>
      <c r="P163" s="42"/>
      <c r="Q163" s="1"/>
      <c r="R163" s="79"/>
      <c r="S163" s="79"/>
      <c r="T163" s="79"/>
      <c r="U163" s="79"/>
      <c r="V163" s="79"/>
      <c r="W163" s="79"/>
      <c r="X163" s="79"/>
      <c r="Y163" s="79"/>
      <c r="Z163" s="79"/>
      <c r="AA163" s="74"/>
      <c r="AB163" s="73"/>
      <c r="AC163" s="1"/>
      <c r="AD163" s="1">
        <v>26544</v>
      </c>
      <c r="AE163" s="1"/>
      <c r="AF163" s="1"/>
      <c r="AG163" s="79"/>
      <c r="AH163" s="489">
        <f t="shared" si="190"/>
        <v>26544</v>
      </c>
      <c r="AI163" s="414"/>
      <c r="AJ163" s="1">
        <v>61586</v>
      </c>
      <c r="AK163" s="79"/>
      <c r="AL163" s="79"/>
      <c r="AM163" s="79"/>
      <c r="AN163" s="44">
        <v>44618</v>
      </c>
      <c r="AP163" s="168"/>
    </row>
    <row r="164" spans="1:42" hidden="1" x14ac:dyDescent="0.25">
      <c r="B164" s="54"/>
      <c r="C164" s="2"/>
      <c r="D164" s="801" t="s">
        <v>406</v>
      </c>
      <c r="E164" s="801"/>
      <c r="F164" s="77">
        <f>SUM(AA164:AM164)</f>
        <v>0</v>
      </c>
      <c r="G164" s="668">
        <f>SUM(AA164:AM164)</f>
        <v>0</v>
      </c>
      <c r="H164" s="668">
        <f t="shared" ref="H164:H168" si="249">SUM(AA164:AM164)</f>
        <v>0</v>
      </c>
      <c r="I164" s="599">
        <v>0</v>
      </c>
      <c r="J164" s="545">
        <v>0</v>
      </c>
      <c r="K164" s="545">
        <v>0</v>
      </c>
      <c r="L164" s="77">
        <f>SUM(AB164:AN164)</f>
        <v>0</v>
      </c>
      <c r="M164" s="73"/>
      <c r="N164" s="42"/>
      <c r="O164" s="42"/>
      <c r="P164" s="42"/>
      <c r="Q164" s="1"/>
      <c r="R164" s="79"/>
      <c r="S164" s="79"/>
      <c r="T164" s="79"/>
      <c r="U164" s="79"/>
      <c r="V164" s="79"/>
      <c r="W164" s="79"/>
      <c r="X164" s="79"/>
      <c r="Y164" s="79"/>
      <c r="Z164" s="79"/>
      <c r="AA164" s="74"/>
      <c r="AB164" s="73"/>
      <c r="AC164" s="1"/>
      <c r="AD164" s="1"/>
      <c r="AE164" s="1"/>
      <c r="AF164" s="1"/>
      <c r="AG164" s="79"/>
      <c r="AH164" s="489">
        <f t="shared" si="190"/>
        <v>0</v>
      </c>
      <c r="AI164" s="414"/>
      <c r="AJ164" s="1"/>
      <c r="AK164" s="79"/>
      <c r="AL164" s="79"/>
      <c r="AM164" s="79"/>
      <c r="AN164" s="44"/>
      <c r="AP164" s="168"/>
    </row>
    <row r="165" spans="1:42" hidden="1" x14ac:dyDescent="0.25">
      <c r="B165" s="54"/>
      <c r="C165" s="2"/>
      <c r="D165" s="801" t="s">
        <v>407</v>
      </c>
      <c r="E165" s="801"/>
      <c r="F165" s="77">
        <f>SUM(AA165:AM165)</f>
        <v>0</v>
      </c>
      <c r="G165" s="668">
        <f>SUM(AA165:AM165)</f>
        <v>0</v>
      </c>
      <c r="H165" s="668">
        <f t="shared" si="249"/>
        <v>0</v>
      </c>
      <c r="I165" s="599">
        <v>0</v>
      </c>
      <c r="J165" s="545">
        <v>0</v>
      </c>
      <c r="K165" s="545">
        <v>0</v>
      </c>
      <c r="L165" s="77">
        <f>SUM(AB165:AN165)</f>
        <v>0</v>
      </c>
      <c r="M165" s="73"/>
      <c r="N165" s="42"/>
      <c r="O165" s="42"/>
      <c r="P165" s="42"/>
      <c r="Q165" s="1"/>
      <c r="R165" s="79"/>
      <c r="S165" s="79"/>
      <c r="T165" s="79"/>
      <c r="U165" s="79"/>
      <c r="V165" s="79"/>
      <c r="W165" s="79"/>
      <c r="X165" s="79"/>
      <c r="Y165" s="79"/>
      <c r="Z165" s="79"/>
      <c r="AA165" s="74"/>
      <c r="AB165" s="73"/>
      <c r="AC165" s="1"/>
      <c r="AD165" s="1"/>
      <c r="AE165" s="1"/>
      <c r="AF165" s="1"/>
      <c r="AG165" s="79"/>
      <c r="AH165" s="489">
        <f t="shared" si="190"/>
        <v>0</v>
      </c>
      <c r="AI165" s="414"/>
      <c r="AJ165" s="1"/>
      <c r="AK165" s="79"/>
      <c r="AL165" s="79"/>
      <c r="AM165" s="79"/>
      <c r="AN165" s="44"/>
      <c r="AP165" s="168"/>
    </row>
    <row r="166" spans="1:42" hidden="1" x14ac:dyDescent="0.25">
      <c r="B166" s="54"/>
      <c r="C166" s="2"/>
      <c r="D166" s="801" t="s">
        <v>335</v>
      </c>
      <c r="E166" s="801"/>
      <c r="F166" s="77">
        <f>SUM(AA166:AM166)</f>
        <v>0</v>
      </c>
      <c r="G166" s="668">
        <f>SUM(AA166:AM166)</f>
        <v>0</v>
      </c>
      <c r="H166" s="668">
        <f t="shared" si="249"/>
        <v>0</v>
      </c>
      <c r="I166" s="599">
        <v>0</v>
      </c>
      <c r="J166" s="545">
        <v>0</v>
      </c>
      <c r="K166" s="545">
        <v>0</v>
      </c>
      <c r="L166" s="77">
        <f>SUM(AB166:AN166)</f>
        <v>0</v>
      </c>
      <c r="M166" s="73"/>
      <c r="N166" s="42"/>
      <c r="O166" s="42"/>
      <c r="P166" s="42"/>
      <c r="Q166" s="1"/>
      <c r="R166" s="79"/>
      <c r="S166" s="79"/>
      <c r="T166" s="79"/>
      <c r="U166" s="79"/>
      <c r="V166" s="79"/>
      <c r="W166" s="79"/>
      <c r="X166" s="79"/>
      <c r="Y166" s="79"/>
      <c r="Z166" s="79"/>
      <c r="AA166" s="74"/>
      <c r="AB166" s="73"/>
      <c r="AC166" s="1"/>
      <c r="AD166" s="1"/>
      <c r="AE166" s="1"/>
      <c r="AF166" s="1"/>
      <c r="AG166" s="79"/>
      <c r="AH166" s="489">
        <f t="shared" si="190"/>
        <v>0</v>
      </c>
      <c r="AI166" s="414"/>
      <c r="AJ166" s="1"/>
      <c r="AK166" s="79"/>
      <c r="AL166" s="79"/>
      <c r="AM166" s="79"/>
      <c r="AN166" s="44"/>
      <c r="AP166" s="168"/>
    </row>
    <row r="167" spans="1:42" hidden="1" x14ac:dyDescent="0.25">
      <c r="B167" s="54"/>
      <c r="C167" s="2"/>
      <c r="D167" s="801" t="s">
        <v>408</v>
      </c>
      <c r="E167" s="801"/>
      <c r="F167" s="77">
        <f>SUM(AA167:AM167)</f>
        <v>0</v>
      </c>
      <c r="G167" s="668">
        <f>SUM(AA167:AM167)</f>
        <v>0</v>
      </c>
      <c r="H167" s="668">
        <f t="shared" si="249"/>
        <v>0</v>
      </c>
      <c r="I167" s="599">
        <v>0</v>
      </c>
      <c r="J167" s="545">
        <v>0</v>
      </c>
      <c r="K167" s="545">
        <v>0</v>
      </c>
      <c r="L167" s="77">
        <f>SUM(AB167:AN167)</f>
        <v>0</v>
      </c>
      <c r="M167" s="73"/>
      <c r="N167" s="42"/>
      <c r="O167" s="42"/>
      <c r="P167" s="42"/>
      <c r="Q167" s="1"/>
      <c r="R167" s="79"/>
      <c r="S167" s="79"/>
      <c r="T167" s="79"/>
      <c r="U167" s="79"/>
      <c r="V167" s="79"/>
      <c r="W167" s="79"/>
      <c r="X167" s="79"/>
      <c r="Y167" s="79"/>
      <c r="Z167" s="79"/>
      <c r="AA167" s="74"/>
      <c r="AB167" s="73"/>
      <c r="AC167" s="1"/>
      <c r="AD167" s="1"/>
      <c r="AE167" s="1"/>
      <c r="AF167" s="1"/>
      <c r="AG167" s="79"/>
      <c r="AH167" s="489">
        <f t="shared" si="190"/>
        <v>0</v>
      </c>
      <c r="AI167" s="414"/>
      <c r="AJ167" s="1"/>
      <c r="AK167" s="79"/>
      <c r="AL167" s="79"/>
      <c r="AM167" s="79"/>
      <c r="AN167" s="44"/>
      <c r="AP167" s="168"/>
    </row>
    <row r="168" spans="1:42" s="41" customFormat="1" hidden="1" x14ac:dyDescent="0.25">
      <c r="A168" s="125" t="s">
        <v>52</v>
      </c>
      <c r="B168" s="106" t="s">
        <v>744</v>
      </c>
      <c r="C168" s="811" t="s">
        <v>409</v>
      </c>
      <c r="D168" s="812"/>
      <c r="E168" s="812"/>
      <c r="F168" s="107">
        <f>SUM(AA168:AM168)</f>
        <v>0</v>
      </c>
      <c r="G168" s="670">
        <f>SUM(AA168:AM168)</f>
        <v>0</v>
      </c>
      <c r="H168" s="670">
        <f t="shared" si="249"/>
        <v>0</v>
      </c>
      <c r="I168" s="600">
        <v>0</v>
      </c>
      <c r="J168" s="546">
        <v>0</v>
      </c>
      <c r="K168" s="546">
        <v>0</v>
      </c>
      <c r="L168" s="107">
        <f>SUM(AB168:AN168)</f>
        <v>0</v>
      </c>
      <c r="M168" s="108"/>
      <c r="N168" s="111"/>
      <c r="O168" s="111"/>
      <c r="P168" s="111"/>
      <c r="Q168" s="109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0"/>
      <c r="AB168" s="108"/>
      <c r="AC168" s="109"/>
      <c r="AD168" s="109"/>
      <c r="AE168" s="109"/>
      <c r="AF168" s="109"/>
      <c r="AG168" s="112"/>
      <c r="AH168" s="491">
        <f t="shared" si="190"/>
        <v>0</v>
      </c>
      <c r="AI168" s="416"/>
      <c r="AJ168" s="109"/>
      <c r="AK168" s="112"/>
      <c r="AL168" s="112"/>
      <c r="AM168" s="112"/>
      <c r="AN168" s="113"/>
      <c r="AP168" s="168"/>
    </row>
    <row r="169" spans="1:42" s="41" customFormat="1" x14ac:dyDescent="0.25">
      <c r="A169" s="125" t="s">
        <v>53</v>
      </c>
      <c r="B169" s="106" t="s">
        <v>745</v>
      </c>
      <c r="C169" s="811" t="s">
        <v>410</v>
      </c>
      <c r="D169" s="812"/>
      <c r="E169" s="812"/>
      <c r="F169" s="107">
        <v>1336500</v>
      </c>
      <c r="G169" s="670">
        <v>1336500</v>
      </c>
      <c r="H169" s="670">
        <v>1336500</v>
      </c>
      <c r="I169" s="600">
        <v>1336500</v>
      </c>
      <c r="J169" s="546">
        <v>1336500</v>
      </c>
      <c r="K169" s="546">
        <v>1093138</v>
      </c>
      <c r="L169" s="107">
        <f>SUM(AH169:AN169)</f>
        <v>1093138</v>
      </c>
      <c r="M169" s="108"/>
      <c r="N169" s="111"/>
      <c r="O169" s="111">
        <f>L169</f>
        <v>1093138</v>
      </c>
      <c r="P169" s="111"/>
      <c r="Q169" s="109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0"/>
      <c r="AB169" s="108"/>
      <c r="AC169" s="109"/>
      <c r="AD169" s="109">
        <v>197862</v>
      </c>
      <c r="AE169" s="109"/>
      <c r="AF169" s="109"/>
      <c r="AG169" s="112"/>
      <c r="AH169" s="491">
        <f t="shared" si="190"/>
        <v>197862</v>
      </c>
      <c r="AI169" s="416"/>
      <c r="AJ169" s="109">
        <v>529955</v>
      </c>
      <c r="AK169" s="112"/>
      <c r="AL169" s="112"/>
      <c r="AM169" s="112"/>
      <c r="AN169" s="113">
        <v>365321</v>
      </c>
      <c r="AP169" s="168"/>
    </row>
    <row r="170" spans="1:42" s="41" customFormat="1" hidden="1" x14ac:dyDescent="0.25">
      <c r="A170" s="125" t="s">
        <v>54</v>
      </c>
      <c r="B170" s="106" t="s">
        <v>746</v>
      </c>
      <c r="C170" s="811" t="s">
        <v>915</v>
      </c>
      <c r="D170" s="812"/>
      <c r="E170" s="812"/>
      <c r="F170" s="107">
        <f>SUM(AA170:AM170)</f>
        <v>0</v>
      </c>
      <c r="G170" s="670">
        <f>SUM(AA170:AM170)</f>
        <v>0</v>
      </c>
      <c r="H170" s="670">
        <f>SUM(AA170:AM170)</f>
        <v>0</v>
      </c>
      <c r="I170" s="600">
        <v>0</v>
      </c>
      <c r="J170" s="546">
        <f>SUM(Z170:AL170)</f>
        <v>0</v>
      </c>
      <c r="K170" s="546">
        <f>SUM(AA170:AM170)</f>
        <v>0</v>
      </c>
      <c r="L170" s="107">
        <f>SUM(AB170:AN170)</f>
        <v>0</v>
      </c>
      <c r="M170" s="108"/>
      <c r="N170" s="111"/>
      <c r="O170" s="111"/>
      <c r="P170" s="111"/>
      <c r="Q170" s="109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0"/>
      <c r="AB170" s="108"/>
      <c r="AC170" s="109"/>
      <c r="AD170" s="109"/>
      <c r="AE170" s="109"/>
      <c r="AF170" s="109"/>
      <c r="AG170" s="112"/>
      <c r="AH170" s="491">
        <f t="shared" si="190"/>
        <v>0</v>
      </c>
      <c r="AI170" s="416"/>
      <c r="AJ170" s="109"/>
      <c r="AK170" s="112"/>
      <c r="AL170" s="112"/>
      <c r="AM170" s="112"/>
      <c r="AN170" s="113"/>
      <c r="AP170" s="168"/>
    </row>
    <row r="171" spans="1:42" s="41" customFormat="1" x14ac:dyDescent="0.25">
      <c r="A171" s="125"/>
      <c r="B171" s="106" t="s">
        <v>916</v>
      </c>
      <c r="C171" s="811" t="s">
        <v>917</v>
      </c>
      <c r="D171" s="812"/>
      <c r="E171" s="815"/>
      <c r="F171" s="107">
        <f t="shared" ref="F171:L171" si="250">F172+F173</f>
        <v>80000</v>
      </c>
      <c r="G171" s="670">
        <f t="shared" ref="G171" si="251">G172+G173</f>
        <v>80000</v>
      </c>
      <c r="H171" s="670">
        <f t="shared" ref="H171" si="252">H172+H173</f>
        <v>80000</v>
      </c>
      <c r="I171" s="600">
        <v>80000</v>
      </c>
      <c r="J171" s="546">
        <f t="shared" ref="J171:K171" si="253">J172+J173</f>
        <v>80000</v>
      </c>
      <c r="K171" s="546">
        <f t="shared" si="253"/>
        <v>42128</v>
      </c>
      <c r="L171" s="107">
        <f t="shared" si="250"/>
        <v>42128</v>
      </c>
      <c r="M171" s="108">
        <f t="shared" ref="M171:AA171" si="254">M172+M173</f>
        <v>42128</v>
      </c>
      <c r="N171" s="111">
        <f t="shared" si="254"/>
        <v>0</v>
      </c>
      <c r="O171" s="111">
        <f t="shared" si="254"/>
        <v>0</v>
      </c>
      <c r="P171" s="111">
        <f t="shared" si="254"/>
        <v>0</v>
      </c>
      <c r="Q171" s="109">
        <f t="shared" si="254"/>
        <v>0</v>
      </c>
      <c r="R171" s="112">
        <f t="shared" ref="R171:X171" si="255">R172+R173</f>
        <v>0</v>
      </c>
      <c r="S171" s="112">
        <f t="shared" ref="S171:T171" si="256">S172+S173</f>
        <v>0</v>
      </c>
      <c r="T171" s="112">
        <f t="shared" si="256"/>
        <v>0</v>
      </c>
      <c r="U171" s="112">
        <f t="shared" si="255"/>
        <v>0</v>
      </c>
      <c r="V171" s="112">
        <f t="shared" ref="V171:W171" si="257">V172+V173</f>
        <v>0</v>
      </c>
      <c r="W171" s="112">
        <f t="shared" si="257"/>
        <v>0</v>
      </c>
      <c r="X171" s="112">
        <f t="shared" si="255"/>
        <v>0</v>
      </c>
      <c r="Y171" s="112">
        <f t="shared" ref="Y171:Z171" si="258">Y172+Y173</f>
        <v>0</v>
      </c>
      <c r="Z171" s="112">
        <f t="shared" si="258"/>
        <v>0</v>
      </c>
      <c r="AA171" s="110">
        <f t="shared" si="254"/>
        <v>0</v>
      </c>
      <c r="AB171" s="108">
        <f>AB172+AB173</f>
        <v>29583</v>
      </c>
      <c r="AC171" s="109">
        <f t="shared" ref="AC171:AN171" si="259">AC172+AC173</f>
        <v>0</v>
      </c>
      <c r="AD171" s="109">
        <f t="shared" si="259"/>
        <v>3133</v>
      </c>
      <c r="AE171" s="109">
        <f t="shared" si="259"/>
        <v>0</v>
      </c>
      <c r="AF171" s="109">
        <f t="shared" si="259"/>
        <v>0</v>
      </c>
      <c r="AG171" s="112">
        <f t="shared" si="259"/>
        <v>5884</v>
      </c>
      <c r="AH171" s="491">
        <f t="shared" si="190"/>
        <v>38600</v>
      </c>
      <c r="AI171" s="416">
        <f t="shared" si="259"/>
        <v>0</v>
      </c>
      <c r="AJ171" s="109">
        <f t="shared" si="259"/>
        <v>0</v>
      </c>
      <c r="AK171" s="112">
        <f t="shared" si="259"/>
        <v>0</v>
      </c>
      <c r="AL171" s="112">
        <f t="shared" si="259"/>
        <v>3528</v>
      </c>
      <c r="AM171" s="112">
        <f t="shared" si="259"/>
        <v>0</v>
      </c>
      <c r="AN171" s="113">
        <f t="shared" si="259"/>
        <v>0</v>
      </c>
      <c r="AP171" s="168"/>
    </row>
    <row r="172" spans="1:42" s="189" customFormat="1" hidden="1" x14ac:dyDescent="0.25">
      <c r="A172" s="125" t="s">
        <v>918</v>
      </c>
      <c r="B172" s="169" t="s">
        <v>919</v>
      </c>
      <c r="C172" s="213"/>
      <c r="D172" s="210" t="s">
        <v>920</v>
      </c>
      <c r="E172" s="210"/>
      <c r="F172" s="181"/>
      <c r="G172" s="671"/>
      <c r="H172" s="671"/>
      <c r="I172" s="601"/>
      <c r="J172" s="547"/>
      <c r="K172" s="547"/>
      <c r="L172" s="181"/>
      <c r="M172" s="179"/>
      <c r="N172" s="172"/>
      <c r="O172" s="172"/>
      <c r="P172" s="172"/>
      <c r="Q172" s="173"/>
      <c r="R172" s="174"/>
      <c r="S172" s="174"/>
      <c r="T172" s="174"/>
      <c r="U172" s="174"/>
      <c r="V172" s="174"/>
      <c r="W172" s="174"/>
      <c r="X172" s="174"/>
      <c r="Y172" s="174"/>
      <c r="Z172" s="174"/>
      <c r="AA172" s="180"/>
      <c r="AB172" s="179"/>
      <c r="AC172" s="173"/>
      <c r="AD172" s="173"/>
      <c r="AE172" s="173"/>
      <c r="AF172" s="173"/>
      <c r="AG172" s="174"/>
      <c r="AH172" s="486">
        <f t="shared" si="190"/>
        <v>0</v>
      </c>
      <c r="AI172" s="411"/>
      <c r="AJ172" s="173"/>
      <c r="AK172" s="174"/>
      <c r="AL172" s="174"/>
      <c r="AM172" s="174"/>
      <c r="AN172" s="175"/>
      <c r="AP172" s="168"/>
    </row>
    <row r="173" spans="1:42" s="189" customFormat="1" x14ac:dyDescent="0.25">
      <c r="A173" s="125" t="s">
        <v>828</v>
      </c>
      <c r="B173" s="169" t="s">
        <v>859</v>
      </c>
      <c r="C173" s="182"/>
      <c r="D173" s="233" t="s">
        <v>829</v>
      </c>
      <c r="E173" s="234"/>
      <c r="F173" s="181">
        <f t="shared" ref="F173:L173" si="260">F174+F175+F176</f>
        <v>80000</v>
      </c>
      <c r="G173" s="671">
        <f t="shared" ref="G173" si="261">G174+G175+G176</f>
        <v>80000</v>
      </c>
      <c r="H173" s="671">
        <f t="shared" ref="H173" si="262">H174+H175+H176</f>
        <v>80000</v>
      </c>
      <c r="I173" s="601">
        <v>80000</v>
      </c>
      <c r="J173" s="547">
        <f t="shared" ref="J173:K173" si="263">J174+J175+J176</f>
        <v>80000</v>
      </c>
      <c r="K173" s="547">
        <f t="shared" si="263"/>
        <v>42128</v>
      </c>
      <c r="L173" s="181">
        <f t="shared" si="260"/>
        <v>42128</v>
      </c>
      <c r="M173" s="179">
        <f t="shared" ref="M173:AA173" si="264">M174+M175+M176</f>
        <v>42128</v>
      </c>
      <c r="N173" s="172">
        <f t="shared" si="264"/>
        <v>0</v>
      </c>
      <c r="O173" s="172">
        <f t="shared" si="264"/>
        <v>0</v>
      </c>
      <c r="P173" s="172">
        <f t="shared" si="264"/>
        <v>0</v>
      </c>
      <c r="Q173" s="173">
        <f t="shared" si="264"/>
        <v>0</v>
      </c>
      <c r="R173" s="174">
        <f t="shared" ref="R173:X173" si="265">R174+R175+R176</f>
        <v>0</v>
      </c>
      <c r="S173" s="174">
        <f t="shared" ref="S173:T173" si="266">S174+S175+S176</f>
        <v>0</v>
      </c>
      <c r="T173" s="174">
        <f t="shared" si="266"/>
        <v>0</v>
      </c>
      <c r="U173" s="174">
        <f t="shared" si="265"/>
        <v>0</v>
      </c>
      <c r="V173" s="174">
        <f t="shared" ref="V173:W173" si="267">V174+V175+V176</f>
        <v>0</v>
      </c>
      <c r="W173" s="174">
        <f t="shared" si="267"/>
        <v>0</v>
      </c>
      <c r="X173" s="174">
        <f t="shared" si="265"/>
        <v>0</v>
      </c>
      <c r="Y173" s="174">
        <f t="shared" ref="Y173:Z173" si="268">Y174+Y175+Y176</f>
        <v>0</v>
      </c>
      <c r="Z173" s="174">
        <f t="shared" si="268"/>
        <v>0</v>
      </c>
      <c r="AA173" s="180">
        <f t="shared" si="264"/>
        <v>0</v>
      </c>
      <c r="AB173" s="179">
        <f>AB174+AB175+AB176</f>
        <v>29583</v>
      </c>
      <c r="AC173" s="173">
        <f t="shared" ref="AC173:AN173" si="269">AC174+AC175+AC176</f>
        <v>0</v>
      </c>
      <c r="AD173" s="173">
        <f t="shared" si="269"/>
        <v>3133</v>
      </c>
      <c r="AE173" s="173">
        <f t="shared" si="269"/>
        <v>0</v>
      </c>
      <c r="AF173" s="173">
        <f t="shared" si="269"/>
        <v>0</v>
      </c>
      <c r="AG173" s="174">
        <f t="shared" si="269"/>
        <v>5884</v>
      </c>
      <c r="AH173" s="486">
        <f t="shared" si="190"/>
        <v>38600</v>
      </c>
      <c r="AI173" s="411">
        <f t="shared" si="269"/>
        <v>0</v>
      </c>
      <c r="AJ173" s="173">
        <f t="shared" si="269"/>
        <v>0</v>
      </c>
      <c r="AK173" s="174">
        <f t="shared" si="269"/>
        <v>0</v>
      </c>
      <c r="AL173" s="174">
        <f t="shared" si="269"/>
        <v>3528</v>
      </c>
      <c r="AM173" s="174">
        <f t="shared" si="269"/>
        <v>0</v>
      </c>
      <c r="AN173" s="175">
        <f t="shared" si="269"/>
        <v>0</v>
      </c>
      <c r="AP173" s="168"/>
    </row>
    <row r="174" spans="1:42" hidden="1" x14ac:dyDescent="0.25">
      <c r="B174" s="54"/>
      <c r="C174" s="2"/>
      <c r="D174" s="208"/>
      <c r="E174" s="211" t="s">
        <v>830</v>
      </c>
      <c r="F174" s="77">
        <v>0</v>
      </c>
      <c r="G174" s="668">
        <v>0</v>
      </c>
      <c r="H174" s="668">
        <v>0</v>
      </c>
      <c r="I174" s="599">
        <v>0</v>
      </c>
      <c r="J174" s="545">
        <f t="shared" ref="J174:L175" si="270">SUM(Z174:AL174)</f>
        <v>0</v>
      </c>
      <c r="K174" s="545">
        <f t="shared" si="270"/>
        <v>0</v>
      </c>
      <c r="L174" s="77">
        <f t="shared" si="270"/>
        <v>0</v>
      </c>
      <c r="M174" s="73"/>
      <c r="N174" s="42"/>
      <c r="O174" s="42"/>
      <c r="P174" s="42"/>
      <c r="Q174" s="1"/>
      <c r="R174" s="79"/>
      <c r="S174" s="79"/>
      <c r="T174" s="79"/>
      <c r="U174" s="79"/>
      <c r="V174" s="79"/>
      <c r="W174" s="79"/>
      <c r="X174" s="79"/>
      <c r="Y174" s="79"/>
      <c r="Z174" s="79"/>
      <c r="AA174" s="74"/>
      <c r="AB174" s="73"/>
      <c r="AC174" s="1"/>
      <c r="AD174" s="1"/>
      <c r="AE174" s="1"/>
      <c r="AF174" s="1"/>
      <c r="AG174" s="79"/>
      <c r="AH174" s="489">
        <f t="shared" si="190"/>
        <v>0</v>
      </c>
      <c r="AI174" s="414"/>
      <c r="AJ174" s="1"/>
      <c r="AK174" s="79"/>
      <c r="AL174" s="79"/>
      <c r="AM174" s="79"/>
      <c r="AN174" s="44"/>
      <c r="AP174" s="168"/>
    </row>
    <row r="175" spans="1:42" hidden="1" x14ac:dyDescent="0.25">
      <c r="B175" s="54"/>
      <c r="C175" s="2"/>
      <c r="D175" s="208"/>
      <c r="E175" s="211" t="s">
        <v>336</v>
      </c>
      <c r="F175" s="77">
        <v>0</v>
      </c>
      <c r="G175" s="668">
        <v>0</v>
      </c>
      <c r="H175" s="668">
        <v>0</v>
      </c>
      <c r="I175" s="599">
        <v>0</v>
      </c>
      <c r="J175" s="545">
        <f t="shared" si="270"/>
        <v>0</v>
      </c>
      <c r="K175" s="545">
        <f t="shared" si="270"/>
        <v>0</v>
      </c>
      <c r="L175" s="77">
        <f t="shared" si="270"/>
        <v>0</v>
      </c>
      <c r="M175" s="73"/>
      <c r="N175" s="42"/>
      <c r="O175" s="42"/>
      <c r="P175" s="42"/>
      <c r="Q175" s="1"/>
      <c r="R175" s="79"/>
      <c r="S175" s="79"/>
      <c r="T175" s="79"/>
      <c r="U175" s="79"/>
      <c r="V175" s="79"/>
      <c r="W175" s="79"/>
      <c r="X175" s="79"/>
      <c r="Y175" s="79"/>
      <c r="Z175" s="79"/>
      <c r="AA175" s="74"/>
      <c r="AB175" s="73"/>
      <c r="AC175" s="1"/>
      <c r="AD175" s="1"/>
      <c r="AE175" s="1"/>
      <c r="AF175" s="1"/>
      <c r="AG175" s="79"/>
      <c r="AH175" s="489">
        <f t="shared" si="190"/>
        <v>0</v>
      </c>
      <c r="AI175" s="414"/>
      <c r="AJ175" s="1"/>
      <c r="AK175" s="79"/>
      <c r="AL175" s="79"/>
      <c r="AM175" s="79"/>
      <c r="AN175" s="44"/>
      <c r="AP175" s="168"/>
    </row>
    <row r="176" spans="1:42" x14ac:dyDescent="0.25">
      <c r="B176" s="54"/>
      <c r="C176" s="2"/>
      <c r="D176" s="208"/>
      <c r="E176" s="211" t="s">
        <v>831</v>
      </c>
      <c r="F176" s="77">
        <v>80000</v>
      </c>
      <c r="G176" s="668">
        <v>80000</v>
      </c>
      <c r="H176" s="668">
        <v>80000</v>
      </c>
      <c r="I176" s="599">
        <v>80000</v>
      </c>
      <c r="J176" s="545">
        <v>80000</v>
      </c>
      <c r="K176" s="545">
        <v>42128</v>
      </c>
      <c r="L176" s="77">
        <f>SUM(AH176:AN176)</f>
        <v>42128</v>
      </c>
      <c r="M176" s="73">
        <f>L176</f>
        <v>42128</v>
      </c>
      <c r="N176" s="42"/>
      <c r="O176" s="42"/>
      <c r="P176" s="42"/>
      <c r="Q176" s="1"/>
      <c r="R176" s="79"/>
      <c r="S176" s="79"/>
      <c r="T176" s="79"/>
      <c r="U176" s="79"/>
      <c r="V176" s="79"/>
      <c r="W176" s="79"/>
      <c r="X176" s="79"/>
      <c r="Y176" s="79"/>
      <c r="Z176" s="79"/>
      <c r="AA176" s="74"/>
      <c r="AB176" s="73">
        <v>29583</v>
      </c>
      <c r="AC176" s="1"/>
      <c r="AD176" s="1">
        <v>3133</v>
      </c>
      <c r="AE176" s="1"/>
      <c r="AF176" s="1"/>
      <c r="AG176" s="79">
        <v>5884</v>
      </c>
      <c r="AH176" s="489">
        <f t="shared" si="190"/>
        <v>38600</v>
      </c>
      <c r="AI176" s="414"/>
      <c r="AJ176" s="1"/>
      <c r="AK176" s="79"/>
      <c r="AL176" s="79">
        <v>3528</v>
      </c>
      <c r="AM176" s="79"/>
      <c r="AN176" s="44"/>
      <c r="AP176" s="168"/>
    </row>
    <row r="177" spans="1:42" s="41" customFormat="1" hidden="1" x14ac:dyDescent="0.25">
      <c r="A177" s="125"/>
      <c r="B177" s="106" t="s">
        <v>747</v>
      </c>
      <c r="C177" s="811" t="s">
        <v>921</v>
      </c>
      <c r="D177" s="812"/>
      <c r="E177" s="812"/>
      <c r="F177" s="107">
        <f>SUM(AA177:AM177)</f>
        <v>0</v>
      </c>
      <c r="G177" s="670">
        <f>SUM(AA177:AM177)</f>
        <v>0</v>
      </c>
      <c r="H177" s="670">
        <f t="shared" ref="H177:H179" si="271">SUM(AA177:AM177)</f>
        <v>0</v>
      </c>
      <c r="I177" s="600">
        <v>0</v>
      </c>
      <c r="J177" s="546">
        <f t="shared" ref="J177:L180" si="272">SUM(Z177:AL177)</f>
        <v>0</v>
      </c>
      <c r="K177" s="546">
        <f t="shared" si="272"/>
        <v>0</v>
      </c>
      <c r="L177" s="107">
        <f t="shared" si="272"/>
        <v>0</v>
      </c>
      <c r="M177" s="108">
        <f t="shared" ref="M177:AA177" si="273">M178+M179</f>
        <v>0</v>
      </c>
      <c r="N177" s="111">
        <f t="shared" si="273"/>
        <v>0</v>
      </c>
      <c r="O177" s="111">
        <f t="shared" si="273"/>
        <v>0</v>
      </c>
      <c r="P177" s="111">
        <f t="shared" si="273"/>
        <v>0</v>
      </c>
      <c r="Q177" s="109">
        <f t="shared" si="273"/>
        <v>0</v>
      </c>
      <c r="R177" s="112">
        <f t="shared" ref="R177:X177" si="274">R178+R179</f>
        <v>0</v>
      </c>
      <c r="S177" s="112">
        <f t="shared" ref="S177:T177" si="275">S178+S179</f>
        <v>0</v>
      </c>
      <c r="T177" s="112">
        <f t="shared" si="275"/>
        <v>0</v>
      </c>
      <c r="U177" s="112">
        <f t="shared" si="274"/>
        <v>0</v>
      </c>
      <c r="V177" s="112">
        <f t="shared" ref="V177:W177" si="276">V178+V179</f>
        <v>0</v>
      </c>
      <c r="W177" s="112">
        <f t="shared" si="276"/>
        <v>0</v>
      </c>
      <c r="X177" s="112">
        <f t="shared" si="274"/>
        <v>0</v>
      </c>
      <c r="Y177" s="112">
        <f t="shared" ref="Y177:Z177" si="277">Y178+Y179</f>
        <v>0</v>
      </c>
      <c r="Z177" s="112">
        <f t="shared" si="277"/>
        <v>0</v>
      </c>
      <c r="AA177" s="110">
        <f t="shared" si="273"/>
        <v>0</v>
      </c>
      <c r="AB177" s="108">
        <f>AB178+AB179</f>
        <v>0</v>
      </c>
      <c r="AC177" s="109">
        <f t="shared" ref="AC177:AN177" si="278">AC178+AC179</f>
        <v>0</v>
      </c>
      <c r="AD177" s="109">
        <f t="shared" si="278"/>
        <v>0</v>
      </c>
      <c r="AE177" s="109">
        <f t="shared" si="278"/>
        <v>0</v>
      </c>
      <c r="AF177" s="109">
        <f t="shared" si="278"/>
        <v>0</v>
      </c>
      <c r="AG177" s="112">
        <f t="shared" si="278"/>
        <v>0</v>
      </c>
      <c r="AH177" s="491">
        <f t="shared" si="190"/>
        <v>0</v>
      </c>
      <c r="AI177" s="416">
        <f t="shared" si="278"/>
        <v>0</v>
      </c>
      <c r="AJ177" s="109">
        <f t="shared" si="278"/>
        <v>0</v>
      </c>
      <c r="AK177" s="112">
        <f t="shared" si="278"/>
        <v>0</v>
      </c>
      <c r="AL177" s="112">
        <f t="shared" si="278"/>
        <v>0</v>
      </c>
      <c r="AM177" s="112">
        <f t="shared" si="278"/>
        <v>0</v>
      </c>
      <c r="AN177" s="113">
        <f t="shared" si="278"/>
        <v>0</v>
      </c>
      <c r="AP177" s="168"/>
    </row>
    <row r="178" spans="1:42" s="189" customFormat="1" hidden="1" x14ac:dyDescent="0.25">
      <c r="A178" s="125" t="s">
        <v>925</v>
      </c>
      <c r="B178" s="169" t="s">
        <v>923</v>
      </c>
      <c r="C178" s="178"/>
      <c r="D178" s="814" t="s">
        <v>922</v>
      </c>
      <c r="E178" s="814"/>
      <c r="F178" s="181">
        <f>SUM(AA178:AM178)</f>
        <v>0</v>
      </c>
      <c r="G178" s="671">
        <f>SUM(AA178:AM178)</f>
        <v>0</v>
      </c>
      <c r="H178" s="671">
        <f t="shared" si="271"/>
        <v>0</v>
      </c>
      <c r="I178" s="601">
        <v>0</v>
      </c>
      <c r="J178" s="547">
        <f t="shared" si="272"/>
        <v>0</v>
      </c>
      <c r="K178" s="547">
        <f t="shared" si="272"/>
        <v>0</v>
      </c>
      <c r="L178" s="181">
        <f t="shared" si="272"/>
        <v>0</v>
      </c>
      <c r="M178" s="179"/>
      <c r="N178" s="172"/>
      <c r="O178" s="172"/>
      <c r="P178" s="172"/>
      <c r="Q178" s="173"/>
      <c r="R178" s="174"/>
      <c r="S178" s="174"/>
      <c r="T178" s="174"/>
      <c r="U178" s="174"/>
      <c r="V178" s="174"/>
      <c r="W178" s="174"/>
      <c r="X178" s="174"/>
      <c r="Y178" s="174"/>
      <c r="Z178" s="174"/>
      <c r="AA178" s="180"/>
      <c r="AB178" s="179"/>
      <c r="AC178" s="173"/>
      <c r="AD178" s="173"/>
      <c r="AE178" s="173"/>
      <c r="AF178" s="173"/>
      <c r="AG178" s="174"/>
      <c r="AH178" s="486">
        <f t="shared" si="190"/>
        <v>0</v>
      </c>
      <c r="AI178" s="411"/>
      <c r="AJ178" s="173"/>
      <c r="AK178" s="174"/>
      <c r="AL178" s="174"/>
      <c r="AM178" s="174"/>
      <c r="AN178" s="175"/>
      <c r="AP178" s="168"/>
    </row>
    <row r="179" spans="1:42" s="189" customFormat="1" hidden="1" x14ac:dyDescent="0.25">
      <c r="A179" s="125" t="s">
        <v>832</v>
      </c>
      <c r="B179" s="169" t="s">
        <v>924</v>
      </c>
      <c r="C179" s="178"/>
      <c r="D179" s="814" t="s">
        <v>833</v>
      </c>
      <c r="E179" s="814"/>
      <c r="F179" s="181">
        <f>SUM(AA179:AM179)</f>
        <v>0</v>
      </c>
      <c r="G179" s="671">
        <f>SUM(AA179:AM179)</f>
        <v>0</v>
      </c>
      <c r="H179" s="671">
        <f t="shared" si="271"/>
        <v>0</v>
      </c>
      <c r="I179" s="601">
        <v>0</v>
      </c>
      <c r="J179" s="547">
        <f t="shared" si="272"/>
        <v>0</v>
      </c>
      <c r="K179" s="547">
        <f t="shared" si="272"/>
        <v>0</v>
      </c>
      <c r="L179" s="181">
        <f t="shared" si="272"/>
        <v>0</v>
      </c>
      <c r="M179" s="179"/>
      <c r="N179" s="172"/>
      <c r="O179" s="172"/>
      <c r="P179" s="172"/>
      <c r="Q179" s="173"/>
      <c r="R179" s="174"/>
      <c r="S179" s="174"/>
      <c r="T179" s="174"/>
      <c r="U179" s="174"/>
      <c r="V179" s="174"/>
      <c r="W179" s="174"/>
      <c r="X179" s="174"/>
      <c r="Y179" s="174"/>
      <c r="Z179" s="174"/>
      <c r="AA179" s="180"/>
      <c r="AB179" s="179"/>
      <c r="AC179" s="173"/>
      <c r="AD179" s="173"/>
      <c r="AE179" s="173"/>
      <c r="AF179" s="173"/>
      <c r="AG179" s="174"/>
      <c r="AH179" s="486">
        <f t="shared" si="190"/>
        <v>0</v>
      </c>
      <c r="AI179" s="411"/>
      <c r="AJ179" s="173"/>
      <c r="AK179" s="174"/>
      <c r="AL179" s="174"/>
      <c r="AM179" s="174"/>
      <c r="AN179" s="175"/>
      <c r="AP179" s="168"/>
    </row>
    <row r="180" spans="1:42" s="41" customFormat="1" x14ac:dyDescent="0.25">
      <c r="A180" s="125" t="s">
        <v>55</v>
      </c>
      <c r="B180" s="106" t="s">
        <v>748</v>
      </c>
      <c r="C180" s="811" t="s">
        <v>926</v>
      </c>
      <c r="D180" s="812"/>
      <c r="E180" s="812"/>
      <c r="F180" s="107">
        <v>0</v>
      </c>
      <c r="G180" s="670">
        <v>0</v>
      </c>
      <c r="H180" s="670">
        <v>0</v>
      </c>
      <c r="I180" s="600">
        <v>8185</v>
      </c>
      <c r="J180" s="546">
        <f t="shared" si="272"/>
        <v>8185</v>
      </c>
      <c r="K180" s="546">
        <f t="shared" si="272"/>
        <v>8185</v>
      </c>
      <c r="L180" s="107">
        <f t="shared" si="272"/>
        <v>8185</v>
      </c>
      <c r="M180" s="108">
        <f>L180</f>
        <v>8185</v>
      </c>
      <c r="N180" s="111"/>
      <c r="O180" s="111"/>
      <c r="P180" s="111"/>
      <c r="Q180" s="109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0"/>
      <c r="AB180" s="108"/>
      <c r="AC180" s="109"/>
      <c r="AD180" s="109"/>
      <c r="AE180" s="109"/>
      <c r="AF180" s="109"/>
      <c r="AG180" s="112"/>
      <c r="AH180" s="491">
        <f t="shared" si="190"/>
        <v>0</v>
      </c>
      <c r="AI180" s="416"/>
      <c r="AJ180" s="109"/>
      <c r="AK180" s="112">
        <v>8185</v>
      </c>
      <c r="AL180" s="112"/>
      <c r="AM180" s="112"/>
      <c r="AN180" s="113"/>
      <c r="AP180" s="168"/>
    </row>
    <row r="181" spans="1:42" s="41" customFormat="1" x14ac:dyDescent="0.25">
      <c r="A181" s="125" t="s">
        <v>56</v>
      </c>
      <c r="B181" s="106" t="s">
        <v>749</v>
      </c>
      <c r="C181" s="811" t="s">
        <v>57</v>
      </c>
      <c r="D181" s="812"/>
      <c r="E181" s="812"/>
      <c r="F181" s="107">
        <f t="shared" ref="F181:AA181" si="279">F182+F183+F184</f>
        <v>3000</v>
      </c>
      <c r="G181" s="670">
        <f t="shared" ref="G181" si="280">G182+G183+G184</f>
        <v>608256</v>
      </c>
      <c r="H181" s="670">
        <f t="shared" ref="H181" si="281">H182+H183+H184</f>
        <v>736369</v>
      </c>
      <c r="I181" s="600">
        <v>750273</v>
      </c>
      <c r="J181" s="546">
        <f t="shared" ref="J181:K181" si="282">J182+J183+J184</f>
        <v>750273</v>
      </c>
      <c r="K181" s="546">
        <f t="shared" si="282"/>
        <v>750275</v>
      </c>
      <c r="L181" s="107">
        <f t="shared" si="279"/>
        <v>750275</v>
      </c>
      <c r="M181" s="108">
        <f t="shared" si="279"/>
        <v>750275</v>
      </c>
      <c r="N181" s="111">
        <f t="shared" si="279"/>
        <v>0</v>
      </c>
      <c r="O181" s="111">
        <f t="shared" si="279"/>
        <v>0</v>
      </c>
      <c r="P181" s="111">
        <f t="shared" si="279"/>
        <v>0</v>
      </c>
      <c r="Q181" s="109">
        <f t="shared" si="279"/>
        <v>0</v>
      </c>
      <c r="R181" s="112">
        <f t="shared" ref="R181:X181" si="283">R182+R183+R184</f>
        <v>0</v>
      </c>
      <c r="S181" s="112">
        <f t="shared" ref="S181:T181" si="284">S182+S183+S184</f>
        <v>0</v>
      </c>
      <c r="T181" s="112">
        <f t="shared" si="284"/>
        <v>0</v>
      </c>
      <c r="U181" s="112">
        <f t="shared" si="283"/>
        <v>0</v>
      </c>
      <c r="V181" s="112">
        <f t="shared" ref="V181:W181" si="285">V182+V183+V184</f>
        <v>0</v>
      </c>
      <c r="W181" s="112">
        <f t="shared" si="285"/>
        <v>0</v>
      </c>
      <c r="X181" s="112">
        <f t="shared" si="283"/>
        <v>0</v>
      </c>
      <c r="Y181" s="112">
        <f t="shared" ref="Y181:Z181" si="286">Y182+Y183+Y184</f>
        <v>0</v>
      </c>
      <c r="Z181" s="112">
        <f t="shared" si="286"/>
        <v>0</v>
      </c>
      <c r="AA181" s="110">
        <f t="shared" si="279"/>
        <v>0</v>
      </c>
      <c r="AB181" s="108">
        <f>AB182+AB183+AB184</f>
        <v>1590</v>
      </c>
      <c r="AC181" s="109">
        <f t="shared" ref="AC181:AN181" si="287">AC182+AC183+AC184</f>
        <v>2</v>
      </c>
      <c r="AD181" s="109">
        <f t="shared" si="287"/>
        <v>606662</v>
      </c>
      <c r="AE181" s="109">
        <f t="shared" si="287"/>
        <v>2</v>
      </c>
      <c r="AF181" s="109">
        <f t="shared" si="287"/>
        <v>0</v>
      </c>
      <c r="AG181" s="112">
        <f t="shared" si="287"/>
        <v>126004</v>
      </c>
      <c r="AH181" s="491">
        <f t="shared" si="190"/>
        <v>734260</v>
      </c>
      <c r="AI181" s="416">
        <f t="shared" si="287"/>
        <v>2109</v>
      </c>
      <c r="AJ181" s="109">
        <f t="shared" si="287"/>
        <v>13900</v>
      </c>
      <c r="AK181" s="112">
        <f t="shared" si="287"/>
        <v>4</v>
      </c>
      <c r="AL181" s="112">
        <f t="shared" si="287"/>
        <v>0</v>
      </c>
      <c r="AM181" s="112">
        <f t="shared" si="287"/>
        <v>2</v>
      </c>
      <c r="AN181" s="113">
        <f t="shared" si="287"/>
        <v>0</v>
      </c>
      <c r="AP181" s="168"/>
    </row>
    <row r="182" spans="1:42" hidden="1" x14ac:dyDescent="0.25">
      <c r="B182" s="54"/>
      <c r="C182" s="2"/>
      <c r="D182" s="801" t="s">
        <v>411</v>
      </c>
      <c r="E182" s="801"/>
      <c r="F182" s="77">
        <f>SUM(AA182:AM182)</f>
        <v>0</v>
      </c>
      <c r="G182" s="668">
        <f>SUM(AA182:AM182)</f>
        <v>0</v>
      </c>
      <c r="H182" s="668">
        <f>SUM(AA182:AM182)</f>
        <v>0</v>
      </c>
      <c r="I182" s="599">
        <v>0</v>
      </c>
      <c r="J182" s="545">
        <f>SUM(Z182:AL182)</f>
        <v>0</v>
      </c>
      <c r="K182" s="545">
        <f>SUM(AA182:AM182)</f>
        <v>0</v>
      </c>
      <c r="L182" s="77">
        <f>SUM(AB182:AN182)</f>
        <v>0</v>
      </c>
      <c r="M182" s="73"/>
      <c r="N182" s="42"/>
      <c r="O182" s="42"/>
      <c r="P182" s="42"/>
      <c r="Q182" s="1"/>
      <c r="R182" s="79"/>
      <c r="S182" s="79"/>
      <c r="T182" s="79"/>
      <c r="U182" s="79"/>
      <c r="V182" s="79"/>
      <c r="W182" s="79"/>
      <c r="X182" s="79"/>
      <c r="Y182" s="79"/>
      <c r="Z182" s="79"/>
      <c r="AA182" s="74"/>
      <c r="AB182" s="73"/>
      <c r="AC182" s="1"/>
      <c r="AD182" s="1"/>
      <c r="AE182" s="1"/>
      <c r="AF182" s="1"/>
      <c r="AG182" s="79"/>
      <c r="AH182" s="489">
        <f t="shared" si="190"/>
        <v>0</v>
      </c>
      <c r="AI182" s="414"/>
      <c r="AJ182" s="1"/>
      <c r="AK182" s="79"/>
      <c r="AL182" s="79"/>
      <c r="AM182" s="79"/>
      <c r="AN182" s="44"/>
      <c r="AP182" s="168"/>
    </row>
    <row r="183" spans="1:42" x14ac:dyDescent="0.25">
      <c r="B183" s="54"/>
      <c r="C183" s="2"/>
      <c r="D183" s="801" t="s">
        <v>337</v>
      </c>
      <c r="E183" s="801"/>
      <c r="F183" s="77">
        <v>0</v>
      </c>
      <c r="G183" s="668">
        <v>606660</v>
      </c>
      <c r="H183" s="668">
        <v>734766</v>
      </c>
      <c r="I183" s="599">
        <v>748659</v>
      </c>
      <c r="J183" s="545">
        <v>748659</v>
      </c>
      <c r="K183" s="545">
        <v>748659</v>
      </c>
      <c r="L183" s="77">
        <f t="shared" ref="L183:L184" si="288">SUM(AH183:AN183)</f>
        <v>748659</v>
      </c>
      <c r="M183" s="73">
        <f>L183</f>
        <v>748659</v>
      </c>
      <c r="N183" s="42"/>
      <c r="O183" s="42"/>
      <c r="P183" s="42"/>
      <c r="Q183" s="1"/>
      <c r="R183" s="79"/>
      <c r="S183" s="79"/>
      <c r="T183" s="79"/>
      <c r="U183" s="79"/>
      <c r="V183" s="79"/>
      <c r="W183" s="79"/>
      <c r="X183" s="79"/>
      <c r="Y183" s="79"/>
      <c r="Z183" s="79"/>
      <c r="AA183" s="74"/>
      <c r="AB183" s="73"/>
      <c r="AC183" s="1"/>
      <c r="AD183" s="1">
        <v>606660</v>
      </c>
      <c r="AE183" s="1"/>
      <c r="AF183" s="1"/>
      <c r="AG183" s="79">
        <v>126000</v>
      </c>
      <c r="AH183" s="489">
        <f t="shared" si="190"/>
        <v>732660</v>
      </c>
      <c r="AI183" s="414">
        <v>2106</v>
      </c>
      <c r="AJ183" s="1">
        <v>13893</v>
      </c>
      <c r="AK183" s="79"/>
      <c r="AL183" s="79"/>
      <c r="AM183" s="79"/>
      <c r="AN183" s="44"/>
      <c r="AP183" s="168"/>
    </row>
    <row r="184" spans="1:42" ht="15.75" thickBot="1" x14ac:dyDescent="0.3">
      <c r="B184" s="56"/>
      <c r="C184" s="20"/>
      <c r="D184" s="806" t="s">
        <v>338</v>
      </c>
      <c r="E184" s="806"/>
      <c r="F184" s="77">
        <v>3000</v>
      </c>
      <c r="G184" s="668">
        <v>1596</v>
      </c>
      <c r="H184" s="668">
        <v>1603</v>
      </c>
      <c r="I184" s="599">
        <v>1614</v>
      </c>
      <c r="J184" s="545">
        <v>1614</v>
      </c>
      <c r="K184" s="545">
        <v>1616</v>
      </c>
      <c r="L184" s="77">
        <f t="shared" si="288"/>
        <v>1616</v>
      </c>
      <c r="M184" s="73">
        <f>L184</f>
        <v>1616</v>
      </c>
      <c r="N184" s="42"/>
      <c r="O184" s="42"/>
      <c r="P184" s="42"/>
      <c r="Q184" s="1"/>
      <c r="R184" s="79"/>
      <c r="S184" s="79"/>
      <c r="T184" s="79"/>
      <c r="U184" s="79"/>
      <c r="V184" s="79"/>
      <c r="W184" s="79"/>
      <c r="X184" s="79"/>
      <c r="Y184" s="79"/>
      <c r="Z184" s="79"/>
      <c r="AA184" s="74"/>
      <c r="AB184" s="73">
        <f>1590</f>
        <v>1590</v>
      </c>
      <c r="AC184" s="1">
        <f>2</f>
        <v>2</v>
      </c>
      <c r="AD184" s="1">
        <v>2</v>
      </c>
      <c r="AE184" s="1">
        <f>2</f>
        <v>2</v>
      </c>
      <c r="AF184" s="1"/>
      <c r="AG184" s="79">
        <v>4</v>
      </c>
      <c r="AH184" s="489">
        <f t="shared" si="190"/>
        <v>1600</v>
      </c>
      <c r="AI184" s="414">
        <v>3</v>
      </c>
      <c r="AJ184" s="1">
        <v>7</v>
      </c>
      <c r="AK184" s="79">
        <v>4</v>
      </c>
      <c r="AL184" s="79"/>
      <c r="AM184" s="79">
        <v>2</v>
      </c>
      <c r="AN184" s="44"/>
      <c r="AP184" s="168"/>
    </row>
    <row r="185" spans="1:42" ht="15.75" thickBot="1" x14ac:dyDescent="0.3">
      <c r="B185" s="98" t="s">
        <v>58</v>
      </c>
      <c r="C185" s="771" t="s">
        <v>59</v>
      </c>
      <c r="D185" s="805"/>
      <c r="E185" s="805"/>
      <c r="F185" s="83">
        <f t="shared" ref="F185:L185" si="289">F186+F187+F190+F191+F194</f>
        <v>18000000</v>
      </c>
      <c r="G185" s="665">
        <f t="shared" ref="G185" si="290">G186+G187+G190+G191+G194</f>
        <v>18000000</v>
      </c>
      <c r="H185" s="665">
        <f t="shared" ref="H185" si="291">H186+H187+H190+H191+H194</f>
        <v>24011000</v>
      </c>
      <c r="I185" s="596">
        <v>24011000</v>
      </c>
      <c r="J185" s="541">
        <f t="shared" ref="J185:K185" si="292">J186+J187+J190+J191+J194</f>
        <v>24011000</v>
      </c>
      <c r="K185" s="541">
        <f t="shared" si="292"/>
        <v>24011000</v>
      </c>
      <c r="L185" s="83">
        <f t="shared" si="289"/>
        <v>24011000</v>
      </c>
      <c r="M185" s="84">
        <f t="shared" ref="M185:AA185" si="293">M186+M187+M190+M191+M194</f>
        <v>0</v>
      </c>
      <c r="N185" s="87">
        <f t="shared" si="293"/>
        <v>0</v>
      </c>
      <c r="O185" s="87">
        <f t="shared" si="293"/>
        <v>24011000</v>
      </c>
      <c r="P185" s="87">
        <f t="shared" si="293"/>
        <v>0</v>
      </c>
      <c r="Q185" s="85">
        <f t="shared" si="293"/>
        <v>0</v>
      </c>
      <c r="R185" s="88">
        <f t="shared" ref="R185:X185" si="294">R186+R187+R190+R191+R194</f>
        <v>0</v>
      </c>
      <c r="S185" s="88">
        <f t="shared" ref="S185:T185" si="295">S186+S187+S190+S191+S194</f>
        <v>0</v>
      </c>
      <c r="T185" s="88">
        <f t="shared" si="295"/>
        <v>0</v>
      </c>
      <c r="U185" s="88">
        <f t="shared" si="294"/>
        <v>0</v>
      </c>
      <c r="V185" s="88">
        <f t="shared" ref="V185:W185" si="296">V186+V187+V190+V191+V194</f>
        <v>0</v>
      </c>
      <c r="W185" s="88">
        <f t="shared" si="296"/>
        <v>0</v>
      </c>
      <c r="X185" s="88">
        <f t="shared" si="294"/>
        <v>0</v>
      </c>
      <c r="Y185" s="88">
        <f t="shared" ref="Y185:Z185" si="297">Y186+Y187+Y190+Y191+Y194</f>
        <v>0</v>
      </c>
      <c r="Z185" s="88">
        <f t="shared" si="297"/>
        <v>0</v>
      </c>
      <c r="AA185" s="86">
        <f t="shared" si="293"/>
        <v>0</v>
      </c>
      <c r="AB185" s="84">
        <f>AB186+AB187+AB190+AB191+AB194</f>
        <v>0</v>
      </c>
      <c r="AC185" s="85">
        <f t="shared" ref="AC185:AN185" si="298">AC186+AC187+AC190+AC191+AC194</f>
        <v>0</v>
      </c>
      <c r="AD185" s="85">
        <f t="shared" si="298"/>
        <v>2000000</v>
      </c>
      <c r="AE185" s="85">
        <f t="shared" si="298"/>
        <v>5905500</v>
      </c>
      <c r="AF185" s="85">
        <f t="shared" si="298"/>
        <v>0</v>
      </c>
      <c r="AG185" s="88">
        <f t="shared" si="298"/>
        <v>6055500</v>
      </c>
      <c r="AH185" s="484">
        <f t="shared" si="190"/>
        <v>13961000</v>
      </c>
      <c r="AI185" s="409">
        <f t="shared" si="298"/>
        <v>10050000</v>
      </c>
      <c r="AJ185" s="85">
        <f t="shared" si="298"/>
        <v>0</v>
      </c>
      <c r="AK185" s="88">
        <f t="shared" si="298"/>
        <v>0</v>
      </c>
      <c r="AL185" s="88">
        <f t="shared" si="298"/>
        <v>0</v>
      </c>
      <c r="AM185" s="88">
        <f t="shared" si="298"/>
        <v>0</v>
      </c>
      <c r="AN185" s="89">
        <f t="shared" si="298"/>
        <v>0</v>
      </c>
      <c r="AP185" s="168"/>
    </row>
    <row r="186" spans="1:42" s="18" customFormat="1" hidden="1" x14ac:dyDescent="0.25">
      <c r="A186" s="125" t="s">
        <v>60</v>
      </c>
      <c r="B186" s="114" t="s">
        <v>750</v>
      </c>
      <c r="C186" s="772" t="s">
        <v>412</v>
      </c>
      <c r="D186" s="773"/>
      <c r="E186" s="773"/>
      <c r="F186" s="91"/>
      <c r="G186" s="669"/>
      <c r="H186" s="669"/>
      <c r="I186" s="598"/>
      <c r="J186" s="544"/>
      <c r="K186" s="544"/>
      <c r="L186" s="91"/>
      <c r="M186" s="92"/>
      <c r="N186" s="95"/>
      <c r="O186" s="95"/>
      <c r="P186" s="95"/>
      <c r="Q186" s="93"/>
      <c r="R186" s="96"/>
      <c r="S186" s="96"/>
      <c r="T186" s="96"/>
      <c r="U186" s="96"/>
      <c r="V186" s="96"/>
      <c r="W186" s="96"/>
      <c r="X186" s="96"/>
      <c r="Y186" s="96"/>
      <c r="Z186" s="96"/>
      <c r="AA186" s="94"/>
      <c r="AB186" s="92"/>
      <c r="AC186" s="93"/>
      <c r="AD186" s="93"/>
      <c r="AE186" s="93"/>
      <c r="AF186" s="93"/>
      <c r="AG186" s="96"/>
      <c r="AH186" s="487">
        <f t="shared" si="190"/>
        <v>0</v>
      </c>
      <c r="AI186" s="412"/>
      <c r="AJ186" s="93"/>
      <c r="AK186" s="96"/>
      <c r="AL186" s="96"/>
      <c r="AM186" s="96"/>
      <c r="AN186" s="97"/>
      <c r="AP186" s="168"/>
    </row>
    <row r="187" spans="1:42" s="18" customFormat="1" x14ac:dyDescent="0.25">
      <c r="A187" s="125" t="s">
        <v>61</v>
      </c>
      <c r="B187" s="90" t="s">
        <v>751</v>
      </c>
      <c r="C187" s="799" t="s">
        <v>62</v>
      </c>
      <c r="D187" s="800"/>
      <c r="E187" s="800"/>
      <c r="F187" s="91">
        <f t="shared" ref="F187:L187" si="299">F188+F189</f>
        <v>18000000</v>
      </c>
      <c r="G187" s="669">
        <f t="shared" ref="G187" si="300">G188+G189</f>
        <v>18000000</v>
      </c>
      <c r="H187" s="669">
        <f t="shared" ref="H187" si="301">H188+H189</f>
        <v>24011000</v>
      </c>
      <c r="I187" s="598">
        <v>24011000</v>
      </c>
      <c r="J187" s="544">
        <f t="shared" ref="J187:K187" si="302">J188+J189</f>
        <v>24011000</v>
      </c>
      <c r="K187" s="544">
        <f t="shared" si="302"/>
        <v>24011000</v>
      </c>
      <c r="L187" s="91">
        <f t="shared" si="299"/>
        <v>24011000</v>
      </c>
      <c r="M187" s="92">
        <f t="shared" ref="M187:AA187" si="303">M188+M189</f>
        <v>0</v>
      </c>
      <c r="N187" s="95">
        <f t="shared" si="303"/>
        <v>0</v>
      </c>
      <c r="O187" s="95">
        <f t="shared" si="303"/>
        <v>24011000</v>
      </c>
      <c r="P187" s="95">
        <f t="shared" si="303"/>
        <v>0</v>
      </c>
      <c r="Q187" s="93">
        <f t="shared" si="303"/>
        <v>0</v>
      </c>
      <c r="R187" s="96">
        <f t="shared" ref="R187:X187" si="304">R188+R189</f>
        <v>0</v>
      </c>
      <c r="S187" s="96">
        <f t="shared" ref="S187:T187" si="305">S188+S189</f>
        <v>0</v>
      </c>
      <c r="T187" s="96">
        <f t="shared" si="305"/>
        <v>0</v>
      </c>
      <c r="U187" s="96">
        <f t="shared" si="304"/>
        <v>0</v>
      </c>
      <c r="V187" s="96">
        <f t="shared" ref="V187:W187" si="306">V188+V189</f>
        <v>0</v>
      </c>
      <c r="W187" s="96">
        <f t="shared" si="306"/>
        <v>0</v>
      </c>
      <c r="X187" s="96">
        <f t="shared" si="304"/>
        <v>0</v>
      </c>
      <c r="Y187" s="96">
        <f t="shared" ref="Y187:Z187" si="307">Y188+Y189</f>
        <v>0</v>
      </c>
      <c r="Z187" s="96">
        <f t="shared" si="307"/>
        <v>0</v>
      </c>
      <c r="AA187" s="94">
        <f t="shared" si="303"/>
        <v>0</v>
      </c>
      <c r="AB187" s="92">
        <f t="shared" ref="AB187" si="308">AB188+AB189</f>
        <v>0</v>
      </c>
      <c r="AC187" s="93">
        <f t="shared" ref="AC187:AN187" si="309">AC188+AC189</f>
        <v>0</v>
      </c>
      <c r="AD187" s="93">
        <f t="shared" si="309"/>
        <v>2000000</v>
      </c>
      <c r="AE187" s="93">
        <f t="shared" si="309"/>
        <v>5905500</v>
      </c>
      <c r="AF187" s="93">
        <f t="shared" si="309"/>
        <v>0</v>
      </c>
      <c r="AG187" s="96">
        <f t="shared" si="309"/>
        <v>6055500</v>
      </c>
      <c r="AH187" s="487">
        <f t="shared" si="190"/>
        <v>13961000</v>
      </c>
      <c r="AI187" s="412">
        <f t="shared" si="309"/>
        <v>10050000</v>
      </c>
      <c r="AJ187" s="93">
        <f t="shared" si="309"/>
        <v>0</v>
      </c>
      <c r="AK187" s="96">
        <f t="shared" si="309"/>
        <v>0</v>
      </c>
      <c r="AL187" s="96">
        <f t="shared" si="309"/>
        <v>0</v>
      </c>
      <c r="AM187" s="96">
        <f t="shared" si="309"/>
        <v>0</v>
      </c>
      <c r="AN187" s="97">
        <f t="shared" si="309"/>
        <v>0</v>
      </c>
      <c r="AP187" s="168"/>
    </row>
    <row r="188" spans="1:42" hidden="1" x14ac:dyDescent="0.25">
      <c r="B188" s="54"/>
      <c r="C188" s="2"/>
      <c r="D188" s="801" t="s">
        <v>339</v>
      </c>
      <c r="E188" s="801"/>
      <c r="F188" s="77">
        <f>SUM(AA188:AM188)</f>
        <v>0</v>
      </c>
      <c r="G188" s="668">
        <f>SUM(AA188:AM188)</f>
        <v>0</v>
      </c>
      <c r="H188" s="668">
        <f>SUM(AA188:AM188)</f>
        <v>0</v>
      </c>
      <c r="I188" s="599">
        <v>0</v>
      </c>
      <c r="J188" s="545">
        <f>SUM(Z188:AL188)</f>
        <v>0</v>
      </c>
      <c r="K188" s="545">
        <f>SUM(AA188:AM188)</f>
        <v>0</v>
      </c>
      <c r="L188" s="77">
        <f>SUM(AB188:AN188)</f>
        <v>0</v>
      </c>
      <c r="M188" s="73"/>
      <c r="N188" s="42"/>
      <c r="O188" s="42"/>
      <c r="P188" s="42"/>
      <c r="Q188" s="1"/>
      <c r="R188" s="79"/>
      <c r="S188" s="79"/>
      <c r="T188" s="79"/>
      <c r="U188" s="79"/>
      <c r="V188" s="79"/>
      <c r="W188" s="79"/>
      <c r="X188" s="79"/>
      <c r="Y188" s="79"/>
      <c r="Z188" s="79"/>
      <c r="AA188" s="74"/>
      <c r="AB188" s="73"/>
      <c r="AC188" s="1"/>
      <c r="AD188" s="1"/>
      <c r="AE188" s="1"/>
      <c r="AF188" s="1"/>
      <c r="AG188" s="79"/>
      <c r="AH188" s="489">
        <f t="shared" si="190"/>
        <v>0</v>
      </c>
      <c r="AI188" s="414"/>
      <c r="AJ188" s="1"/>
      <c r="AK188" s="79"/>
      <c r="AL188" s="79"/>
      <c r="AM188" s="79"/>
      <c r="AN188" s="44"/>
      <c r="AP188" s="168"/>
    </row>
    <row r="189" spans="1:42" ht="15.75" thickBot="1" x14ac:dyDescent="0.3">
      <c r="B189" s="54"/>
      <c r="C189" s="2"/>
      <c r="D189" s="801" t="s">
        <v>340</v>
      </c>
      <c r="E189" s="801"/>
      <c r="F189" s="77">
        <v>18000000</v>
      </c>
      <c r="G189" s="668">
        <v>18000000</v>
      </c>
      <c r="H189" s="668">
        <v>24011000</v>
      </c>
      <c r="I189" s="599">
        <v>24011000</v>
      </c>
      <c r="J189" s="545">
        <v>24011000</v>
      </c>
      <c r="K189" s="545">
        <v>24011000</v>
      </c>
      <c r="L189" s="77">
        <f>SUM(AH189:AN189)</f>
        <v>24011000</v>
      </c>
      <c r="M189" s="73"/>
      <c r="N189" s="42"/>
      <c r="O189" s="42">
        <f>L189</f>
        <v>24011000</v>
      </c>
      <c r="P189" s="42"/>
      <c r="Q189" s="1"/>
      <c r="R189" s="79"/>
      <c r="S189" s="79"/>
      <c r="T189" s="79"/>
      <c r="U189" s="79"/>
      <c r="V189" s="79"/>
      <c r="W189" s="79"/>
      <c r="X189" s="79"/>
      <c r="Y189" s="79"/>
      <c r="Z189" s="79"/>
      <c r="AA189" s="74"/>
      <c r="AB189" s="73"/>
      <c r="AC189" s="1"/>
      <c r="AD189" s="1">
        <v>2000000</v>
      </c>
      <c r="AE189" s="1">
        <v>5905500</v>
      </c>
      <c r="AF189" s="1"/>
      <c r="AG189" s="79">
        <v>6055500</v>
      </c>
      <c r="AH189" s="489">
        <f t="shared" si="190"/>
        <v>13961000</v>
      </c>
      <c r="AI189" s="414">
        <v>10050000</v>
      </c>
      <c r="AJ189" s="1"/>
      <c r="AK189" s="79"/>
      <c r="AL189" s="79"/>
      <c r="AM189" s="79"/>
      <c r="AN189" s="44"/>
      <c r="AP189" s="168"/>
    </row>
    <row r="190" spans="1:42" s="18" customFormat="1" ht="15.75" hidden="1" thickBot="1" x14ac:dyDescent="0.3">
      <c r="A190" s="125" t="s">
        <v>63</v>
      </c>
      <c r="B190" s="90" t="s">
        <v>752</v>
      </c>
      <c r="C190" s="803" t="s">
        <v>413</v>
      </c>
      <c r="D190" s="804"/>
      <c r="E190" s="804"/>
      <c r="F190" s="91">
        <f>SUM(AA190:AM190)</f>
        <v>0</v>
      </c>
      <c r="G190" s="669">
        <f>SUM(AA190:AM190)</f>
        <v>0</v>
      </c>
      <c r="H190" s="669">
        <f t="shared" ref="H190:H194" si="310">SUM(AA190:AM190)</f>
        <v>0</v>
      </c>
      <c r="I190" s="598">
        <v>0</v>
      </c>
      <c r="J190" s="544">
        <f t="shared" ref="J190:L194" si="311">SUM(Z190:AL190)</f>
        <v>0</v>
      </c>
      <c r="K190" s="544">
        <f t="shared" si="311"/>
        <v>0</v>
      </c>
      <c r="L190" s="91">
        <f t="shared" si="311"/>
        <v>0</v>
      </c>
      <c r="M190" s="92"/>
      <c r="N190" s="95"/>
      <c r="O190" s="95"/>
      <c r="P190" s="95"/>
      <c r="Q190" s="93"/>
      <c r="R190" s="96"/>
      <c r="S190" s="96"/>
      <c r="T190" s="96"/>
      <c r="U190" s="96"/>
      <c r="V190" s="96"/>
      <c r="W190" s="96"/>
      <c r="X190" s="96"/>
      <c r="Y190" s="96"/>
      <c r="Z190" s="96"/>
      <c r="AA190" s="94"/>
      <c r="AB190" s="92"/>
      <c r="AC190" s="93"/>
      <c r="AD190" s="93"/>
      <c r="AE190" s="93"/>
      <c r="AF190" s="93"/>
      <c r="AG190" s="96"/>
      <c r="AH190" s="487">
        <f t="shared" si="190"/>
        <v>0</v>
      </c>
      <c r="AI190" s="412"/>
      <c r="AJ190" s="93"/>
      <c r="AK190" s="96"/>
      <c r="AL190" s="96"/>
      <c r="AM190" s="96"/>
      <c r="AN190" s="97"/>
      <c r="AP190" s="168"/>
    </row>
    <row r="191" spans="1:42" s="18" customFormat="1" ht="15.75" hidden="1" thickBot="1" x14ac:dyDescent="0.3">
      <c r="A191" s="125" t="s">
        <v>64</v>
      </c>
      <c r="B191" s="90" t="s">
        <v>753</v>
      </c>
      <c r="C191" s="803" t="s">
        <v>65</v>
      </c>
      <c r="D191" s="804"/>
      <c r="E191" s="804"/>
      <c r="F191" s="91">
        <f>SUM(AA191:AM191)</f>
        <v>0</v>
      </c>
      <c r="G191" s="669">
        <f>SUM(AA191:AM191)</f>
        <v>0</v>
      </c>
      <c r="H191" s="669">
        <f t="shared" si="310"/>
        <v>0</v>
      </c>
      <c r="I191" s="598">
        <v>0</v>
      </c>
      <c r="J191" s="544">
        <f t="shared" si="311"/>
        <v>0</v>
      </c>
      <c r="K191" s="544">
        <f t="shared" si="311"/>
        <v>0</v>
      </c>
      <c r="L191" s="91">
        <f t="shared" si="311"/>
        <v>0</v>
      </c>
      <c r="M191" s="92">
        <f t="shared" ref="M191:AA191" si="312">M192+M193</f>
        <v>0</v>
      </c>
      <c r="N191" s="95">
        <f t="shared" si="312"/>
        <v>0</v>
      </c>
      <c r="O191" s="95">
        <f t="shared" si="312"/>
        <v>0</v>
      </c>
      <c r="P191" s="95">
        <f t="shared" si="312"/>
        <v>0</v>
      </c>
      <c r="Q191" s="93">
        <f t="shared" si="312"/>
        <v>0</v>
      </c>
      <c r="R191" s="96">
        <f t="shared" ref="R191:X191" si="313">R192+R193</f>
        <v>0</v>
      </c>
      <c r="S191" s="96">
        <f t="shared" ref="S191:T191" si="314">S192+S193</f>
        <v>0</v>
      </c>
      <c r="T191" s="96">
        <f t="shared" si="314"/>
        <v>0</v>
      </c>
      <c r="U191" s="96">
        <f t="shared" si="313"/>
        <v>0</v>
      </c>
      <c r="V191" s="96">
        <f t="shared" ref="V191:W191" si="315">V192+V193</f>
        <v>0</v>
      </c>
      <c r="W191" s="96">
        <f t="shared" si="315"/>
        <v>0</v>
      </c>
      <c r="X191" s="96">
        <f t="shared" si="313"/>
        <v>0</v>
      </c>
      <c r="Y191" s="96">
        <f t="shared" ref="Y191:Z191" si="316">Y192+Y193</f>
        <v>0</v>
      </c>
      <c r="Z191" s="96">
        <f t="shared" si="316"/>
        <v>0</v>
      </c>
      <c r="AA191" s="94">
        <f t="shared" si="312"/>
        <v>0</v>
      </c>
      <c r="AB191" s="92">
        <f t="shared" ref="AB191" si="317">AB192+AB193</f>
        <v>0</v>
      </c>
      <c r="AC191" s="93">
        <f t="shared" ref="AC191:AN191" si="318">AC192+AC193</f>
        <v>0</v>
      </c>
      <c r="AD191" s="93">
        <f t="shared" si="318"/>
        <v>0</v>
      </c>
      <c r="AE191" s="93">
        <f t="shared" si="318"/>
        <v>0</v>
      </c>
      <c r="AF191" s="93">
        <f t="shared" si="318"/>
        <v>0</v>
      </c>
      <c r="AG191" s="96">
        <f t="shared" si="318"/>
        <v>0</v>
      </c>
      <c r="AH191" s="487">
        <f t="shared" si="190"/>
        <v>0</v>
      </c>
      <c r="AI191" s="412">
        <f t="shared" si="318"/>
        <v>0</v>
      </c>
      <c r="AJ191" s="93">
        <f t="shared" si="318"/>
        <v>0</v>
      </c>
      <c r="AK191" s="96">
        <f t="shared" si="318"/>
        <v>0</v>
      </c>
      <c r="AL191" s="96">
        <f t="shared" si="318"/>
        <v>0</v>
      </c>
      <c r="AM191" s="96">
        <f t="shared" si="318"/>
        <v>0</v>
      </c>
      <c r="AN191" s="97">
        <f t="shared" si="318"/>
        <v>0</v>
      </c>
      <c r="AP191" s="168"/>
    </row>
    <row r="192" spans="1:42" ht="15.75" hidden="1" thickBot="1" x14ac:dyDescent="0.3">
      <c r="B192" s="54"/>
      <c r="C192" s="2"/>
      <c r="D192" s="801" t="s">
        <v>341</v>
      </c>
      <c r="E192" s="801"/>
      <c r="F192" s="77">
        <f>SUM(AA192:AM192)</f>
        <v>0</v>
      </c>
      <c r="G192" s="668">
        <f>SUM(AA192:AM192)</f>
        <v>0</v>
      </c>
      <c r="H192" s="668">
        <f t="shared" si="310"/>
        <v>0</v>
      </c>
      <c r="I192" s="599">
        <v>0</v>
      </c>
      <c r="J192" s="545">
        <f t="shared" si="311"/>
        <v>0</v>
      </c>
      <c r="K192" s="545">
        <f t="shared" si="311"/>
        <v>0</v>
      </c>
      <c r="L192" s="77">
        <f t="shared" si="311"/>
        <v>0</v>
      </c>
      <c r="M192" s="73"/>
      <c r="N192" s="42"/>
      <c r="O192" s="42"/>
      <c r="P192" s="42"/>
      <c r="Q192" s="1"/>
      <c r="R192" s="79"/>
      <c r="S192" s="79"/>
      <c r="T192" s="79"/>
      <c r="U192" s="79"/>
      <c r="V192" s="79"/>
      <c r="W192" s="79"/>
      <c r="X192" s="79"/>
      <c r="Y192" s="79"/>
      <c r="Z192" s="79"/>
      <c r="AA192" s="74"/>
      <c r="AB192" s="73"/>
      <c r="AC192" s="1"/>
      <c r="AD192" s="1"/>
      <c r="AE192" s="1"/>
      <c r="AF192" s="1"/>
      <c r="AG192" s="79"/>
      <c r="AH192" s="489">
        <f t="shared" si="190"/>
        <v>0</v>
      </c>
      <c r="AI192" s="414"/>
      <c r="AJ192" s="1"/>
      <c r="AK192" s="79"/>
      <c r="AL192" s="79"/>
      <c r="AM192" s="79"/>
      <c r="AN192" s="44"/>
      <c r="AP192" s="168"/>
    </row>
    <row r="193" spans="1:42" ht="15.75" hidden="1" thickBot="1" x14ac:dyDescent="0.3">
      <c r="B193" s="54"/>
      <c r="C193" s="2"/>
      <c r="D193" s="801" t="s">
        <v>342</v>
      </c>
      <c r="E193" s="801"/>
      <c r="F193" s="77">
        <f>SUM(AA193:AM193)</f>
        <v>0</v>
      </c>
      <c r="G193" s="668">
        <f>SUM(AA193:AM193)</f>
        <v>0</v>
      </c>
      <c r="H193" s="668">
        <f t="shared" si="310"/>
        <v>0</v>
      </c>
      <c r="I193" s="599">
        <v>0</v>
      </c>
      <c r="J193" s="545">
        <f t="shared" si="311"/>
        <v>0</v>
      </c>
      <c r="K193" s="545">
        <f t="shared" si="311"/>
        <v>0</v>
      </c>
      <c r="L193" s="77">
        <f t="shared" si="311"/>
        <v>0</v>
      </c>
      <c r="M193" s="73"/>
      <c r="N193" s="42"/>
      <c r="O193" s="42"/>
      <c r="P193" s="42"/>
      <c r="Q193" s="1"/>
      <c r="R193" s="79"/>
      <c r="S193" s="79"/>
      <c r="T193" s="79"/>
      <c r="U193" s="79"/>
      <c r="V193" s="79"/>
      <c r="W193" s="79"/>
      <c r="X193" s="79"/>
      <c r="Y193" s="79"/>
      <c r="Z193" s="79"/>
      <c r="AA193" s="74"/>
      <c r="AB193" s="73"/>
      <c r="AC193" s="1"/>
      <c r="AD193" s="1"/>
      <c r="AE193" s="1"/>
      <c r="AF193" s="1"/>
      <c r="AG193" s="79"/>
      <c r="AH193" s="489">
        <f t="shared" si="190"/>
        <v>0</v>
      </c>
      <c r="AI193" s="414"/>
      <c r="AJ193" s="1"/>
      <c r="AK193" s="79"/>
      <c r="AL193" s="79"/>
      <c r="AM193" s="79"/>
      <c r="AN193" s="44"/>
      <c r="AP193" s="168"/>
    </row>
    <row r="194" spans="1:42" s="18" customFormat="1" ht="15.75" hidden="1" thickBot="1" x14ac:dyDescent="0.3">
      <c r="A194" s="125" t="s">
        <v>66</v>
      </c>
      <c r="B194" s="124" t="s">
        <v>754</v>
      </c>
      <c r="C194" s="816" t="s">
        <v>414</v>
      </c>
      <c r="D194" s="817"/>
      <c r="E194" s="817"/>
      <c r="F194" s="91">
        <f>SUM(AA194:AM194)</f>
        <v>0</v>
      </c>
      <c r="G194" s="669">
        <f>SUM(AA194:AM194)</f>
        <v>0</v>
      </c>
      <c r="H194" s="669">
        <f t="shared" si="310"/>
        <v>0</v>
      </c>
      <c r="I194" s="598">
        <v>0</v>
      </c>
      <c r="J194" s="544">
        <f t="shared" si="311"/>
        <v>0</v>
      </c>
      <c r="K194" s="544">
        <f t="shared" si="311"/>
        <v>0</v>
      </c>
      <c r="L194" s="91">
        <f t="shared" si="311"/>
        <v>0</v>
      </c>
      <c r="M194" s="92"/>
      <c r="N194" s="95"/>
      <c r="O194" s="95"/>
      <c r="P194" s="95"/>
      <c r="Q194" s="93"/>
      <c r="R194" s="96"/>
      <c r="S194" s="96"/>
      <c r="T194" s="96"/>
      <c r="U194" s="96"/>
      <c r="V194" s="96"/>
      <c r="W194" s="96"/>
      <c r="X194" s="96"/>
      <c r="Y194" s="96"/>
      <c r="Z194" s="96"/>
      <c r="AA194" s="94"/>
      <c r="AB194" s="92"/>
      <c r="AC194" s="93"/>
      <c r="AD194" s="93"/>
      <c r="AE194" s="93"/>
      <c r="AF194" s="93"/>
      <c r="AG194" s="96"/>
      <c r="AH194" s="487">
        <f t="shared" si="190"/>
        <v>0</v>
      </c>
      <c r="AI194" s="412"/>
      <c r="AJ194" s="93"/>
      <c r="AK194" s="96"/>
      <c r="AL194" s="96"/>
      <c r="AM194" s="96"/>
      <c r="AN194" s="97"/>
      <c r="AP194" s="168"/>
    </row>
    <row r="195" spans="1:42" ht="15.75" thickBot="1" x14ac:dyDescent="0.3">
      <c r="B195" s="98" t="s">
        <v>67</v>
      </c>
      <c r="C195" s="771" t="s">
        <v>68</v>
      </c>
      <c r="D195" s="805"/>
      <c r="E195" s="805"/>
      <c r="F195" s="83">
        <f t="shared" ref="F195:L195" si="319">F196+F197+F198+F199+F209</f>
        <v>0</v>
      </c>
      <c r="G195" s="665">
        <f t="shared" ref="G195" si="320">G196+G197+G198+G199+G209</f>
        <v>37159</v>
      </c>
      <c r="H195" s="665">
        <f t="shared" ref="H195" si="321">H196+H197+H198+H199+H209</f>
        <v>37159</v>
      </c>
      <c r="I195" s="596">
        <v>37159</v>
      </c>
      <c r="J195" s="541">
        <f t="shared" ref="J195:K195" si="322">J196+J197+J198+J199+J209</f>
        <v>37159</v>
      </c>
      <c r="K195" s="541">
        <f t="shared" si="322"/>
        <v>37159</v>
      </c>
      <c r="L195" s="83">
        <f t="shared" si="319"/>
        <v>37159</v>
      </c>
      <c r="M195" s="84">
        <f t="shared" ref="M195:AA195" si="323">M196+M197+M198+M199+M209</f>
        <v>0</v>
      </c>
      <c r="N195" s="87">
        <f t="shared" si="323"/>
        <v>0</v>
      </c>
      <c r="O195" s="87">
        <f t="shared" si="323"/>
        <v>0</v>
      </c>
      <c r="P195" s="87">
        <f t="shared" si="323"/>
        <v>0</v>
      </c>
      <c r="Q195" s="85">
        <f t="shared" si="323"/>
        <v>0</v>
      </c>
      <c r="R195" s="88">
        <f t="shared" ref="R195:X195" si="324">R196+R197+R198+R199+R209</f>
        <v>0</v>
      </c>
      <c r="S195" s="88">
        <f t="shared" ref="S195:T195" si="325">S196+S197+S198+S199+S209</f>
        <v>0</v>
      </c>
      <c r="T195" s="88">
        <f t="shared" si="325"/>
        <v>0</v>
      </c>
      <c r="U195" s="88">
        <f t="shared" si="324"/>
        <v>0</v>
      </c>
      <c r="V195" s="88">
        <f t="shared" ref="V195:W195" si="326">V196+V197+V198+V199+V209</f>
        <v>0</v>
      </c>
      <c r="W195" s="88">
        <f t="shared" si="326"/>
        <v>0</v>
      </c>
      <c r="X195" s="88">
        <f t="shared" si="324"/>
        <v>0</v>
      </c>
      <c r="Y195" s="88">
        <f t="shared" ref="Y195:Z195" si="327">Y196+Y197+Y198+Y199+Y209</f>
        <v>37159</v>
      </c>
      <c r="Z195" s="88">
        <f t="shared" si="327"/>
        <v>0</v>
      </c>
      <c r="AA195" s="86">
        <f t="shared" si="323"/>
        <v>0</v>
      </c>
      <c r="AB195" s="84">
        <f>AB196+AB197+AB198+AB199+AB209</f>
        <v>0</v>
      </c>
      <c r="AC195" s="85">
        <f t="shared" ref="AC195:AN195" si="328">AC196+AC197+AC198+AC199+AC209</f>
        <v>31985</v>
      </c>
      <c r="AD195" s="85">
        <f t="shared" si="328"/>
        <v>0</v>
      </c>
      <c r="AE195" s="85">
        <f t="shared" si="328"/>
        <v>0</v>
      </c>
      <c r="AF195" s="85">
        <f t="shared" si="328"/>
        <v>5174</v>
      </c>
      <c r="AG195" s="88">
        <f t="shared" si="328"/>
        <v>0</v>
      </c>
      <c r="AH195" s="484">
        <f t="shared" si="190"/>
        <v>37159</v>
      </c>
      <c r="AI195" s="409">
        <f t="shared" si="328"/>
        <v>0</v>
      </c>
      <c r="AJ195" s="85">
        <f t="shared" si="328"/>
        <v>0</v>
      </c>
      <c r="AK195" s="88">
        <f t="shared" si="328"/>
        <v>0</v>
      </c>
      <c r="AL195" s="88">
        <f t="shared" si="328"/>
        <v>0</v>
      </c>
      <c r="AM195" s="88">
        <f t="shared" si="328"/>
        <v>0</v>
      </c>
      <c r="AN195" s="89">
        <f t="shared" si="328"/>
        <v>0</v>
      </c>
      <c r="AP195" s="168"/>
    </row>
    <row r="196" spans="1:42" s="18" customFormat="1" ht="25.5" hidden="1" customHeight="1" x14ac:dyDescent="0.25">
      <c r="A196" s="125" t="s">
        <v>69</v>
      </c>
      <c r="B196" s="90" t="s">
        <v>755</v>
      </c>
      <c r="C196" s="796" t="s">
        <v>415</v>
      </c>
      <c r="D196" s="797"/>
      <c r="E196" s="797"/>
      <c r="F196" s="91"/>
      <c r="G196" s="669"/>
      <c r="H196" s="669"/>
      <c r="I196" s="598"/>
      <c r="J196" s="544"/>
      <c r="K196" s="544"/>
      <c r="L196" s="91"/>
      <c r="M196" s="92"/>
      <c r="N196" s="95"/>
      <c r="O196" s="95"/>
      <c r="P196" s="95"/>
      <c r="Q196" s="93"/>
      <c r="R196" s="96"/>
      <c r="S196" s="96"/>
      <c r="T196" s="96"/>
      <c r="U196" s="96"/>
      <c r="V196" s="96"/>
      <c r="W196" s="96"/>
      <c r="X196" s="96"/>
      <c r="Y196" s="96"/>
      <c r="Z196" s="96"/>
      <c r="AA196" s="94"/>
      <c r="AB196" s="92"/>
      <c r="AC196" s="93"/>
      <c r="AD196" s="93"/>
      <c r="AE196" s="93"/>
      <c r="AF196" s="93"/>
      <c r="AG196" s="96"/>
      <c r="AH196" s="487">
        <f t="shared" si="190"/>
        <v>0</v>
      </c>
      <c r="AI196" s="412"/>
      <c r="AJ196" s="93"/>
      <c r="AK196" s="96"/>
      <c r="AL196" s="96"/>
      <c r="AM196" s="96"/>
      <c r="AN196" s="97"/>
      <c r="AP196" s="168"/>
    </row>
    <row r="197" spans="1:42" s="18" customFormat="1" ht="25.5" hidden="1" customHeight="1" x14ac:dyDescent="0.25">
      <c r="A197" s="125" t="s">
        <v>70</v>
      </c>
      <c r="B197" s="90" t="s">
        <v>756</v>
      </c>
      <c r="C197" s="796" t="s">
        <v>71</v>
      </c>
      <c r="D197" s="797"/>
      <c r="E197" s="797"/>
      <c r="F197" s="91"/>
      <c r="G197" s="669"/>
      <c r="H197" s="669"/>
      <c r="I197" s="598"/>
      <c r="J197" s="544"/>
      <c r="K197" s="544"/>
      <c r="L197" s="91"/>
      <c r="M197" s="92"/>
      <c r="N197" s="95"/>
      <c r="O197" s="95"/>
      <c r="P197" s="95"/>
      <c r="Q197" s="93"/>
      <c r="R197" s="96"/>
      <c r="S197" s="96"/>
      <c r="T197" s="96"/>
      <c r="U197" s="96"/>
      <c r="V197" s="96"/>
      <c r="W197" s="96"/>
      <c r="X197" s="96"/>
      <c r="Y197" s="96"/>
      <c r="Z197" s="96"/>
      <c r="AA197" s="94"/>
      <c r="AB197" s="92"/>
      <c r="AC197" s="93"/>
      <c r="AD197" s="93"/>
      <c r="AE197" s="93"/>
      <c r="AF197" s="93"/>
      <c r="AG197" s="96"/>
      <c r="AH197" s="487">
        <f t="shared" si="190"/>
        <v>0</v>
      </c>
      <c r="AI197" s="412"/>
      <c r="AJ197" s="93"/>
      <c r="AK197" s="96"/>
      <c r="AL197" s="96"/>
      <c r="AM197" s="96"/>
      <c r="AN197" s="97"/>
      <c r="AP197" s="168"/>
    </row>
    <row r="198" spans="1:42" s="18" customFormat="1" ht="25.5" hidden="1" customHeight="1" x14ac:dyDescent="0.25">
      <c r="A198" s="125" t="s">
        <v>72</v>
      </c>
      <c r="B198" s="90" t="s">
        <v>757</v>
      </c>
      <c r="C198" s="796" t="s">
        <v>73</v>
      </c>
      <c r="D198" s="797"/>
      <c r="E198" s="797"/>
      <c r="F198" s="91"/>
      <c r="G198" s="669"/>
      <c r="H198" s="669"/>
      <c r="I198" s="598"/>
      <c r="J198" s="544"/>
      <c r="K198" s="544"/>
      <c r="L198" s="91"/>
      <c r="M198" s="92"/>
      <c r="N198" s="95"/>
      <c r="O198" s="95"/>
      <c r="P198" s="95"/>
      <c r="Q198" s="93"/>
      <c r="R198" s="96"/>
      <c r="S198" s="96"/>
      <c r="T198" s="96"/>
      <c r="U198" s="96"/>
      <c r="V198" s="96"/>
      <c r="W198" s="96"/>
      <c r="X198" s="96"/>
      <c r="Y198" s="96"/>
      <c r="Z198" s="96"/>
      <c r="AA198" s="94"/>
      <c r="AB198" s="92"/>
      <c r="AC198" s="93"/>
      <c r="AD198" s="93"/>
      <c r="AE198" s="93"/>
      <c r="AF198" s="93"/>
      <c r="AG198" s="96"/>
      <c r="AH198" s="487">
        <f t="shared" si="190"/>
        <v>0</v>
      </c>
      <c r="AI198" s="412"/>
      <c r="AJ198" s="93"/>
      <c r="AK198" s="96"/>
      <c r="AL198" s="96"/>
      <c r="AM198" s="96"/>
      <c r="AN198" s="97"/>
      <c r="AP198" s="168"/>
    </row>
    <row r="199" spans="1:42" s="18" customFormat="1" ht="25.5" hidden="1" customHeight="1" x14ac:dyDescent="0.25">
      <c r="A199" s="125" t="s">
        <v>74</v>
      </c>
      <c r="B199" s="90" t="s">
        <v>758</v>
      </c>
      <c r="C199" s="796" t="s">
        <v>605</v>
      </c>
      <c r="D199" s="797"/>
      <c r="E199" s="797"/>
      <c r="F199" s="91">
        <f t="shared" ref="F199:L199" si="329">F200+F201+F202+F203+F204+F205+F206+F207+F208</f>
        <v>0</v>
      </c>
      <c r="G199" s="669">
        <f t="shared" ref="G199" si="330">G200+G201+G202+G203+G204+G205+G206+G207+G208</f>
        <v>0</v>
      </c>
      <c r="H199" s="669">
        <f t="shared" ref="H199" si="331">H200+H201+H202+H203+H204+H205+H206+H207+H208</f>
        <v>0</v>
      </c>
      <c r="I199" s="598">
        <v>0</v>
      </c>
      <c r="J199" s="544">
        <f t="shared" ref="J199:K199" si="332">J200+J201+J202+J203+J204+J205+J206+J207+J208</f>
        <v>0</v>
      </c>
      <c r="K199" s="544">
        <f t="shared" si="332"/>
        <v>0</v>
      </c>
      <c r="L199" s="91">
        <f t="shared" si="329"/>
        <v>0</v>
      </c>
      <c r="M199" s="92">
        <f t="shared" ref="M199:AA199" si="333">M200+M201+M202+M203+M204+M205+M206+M207+M208</f>
        <v>0</v>
      </c>
      <c r="N199" s="95">
        <f t="shared" si="333"/>
        <v>0</v>
      </c>
      <c r="O199" s="95">
        <f t="shared" si="333"/>
        <v>0</v>
      </c>
      <c r="P199" s="95">
        <f t="shared" si="333"/>
        <v>0</v>
      </c>
      <c r="Q199" s="93">
        <f t="shared" si="333"/>
        <v>0</v>
      </c>
      <c r="R199" s="96">
        <f t="shared" ref="R199:X199" si="334">R200+R201+R202+R203+R204+R205+R206+R207+R208</f>
        <v>0</v>
      </c>
      <c r="S199" s="96">
        <f t="shared" ref="S199:T199" si="335">S200+S201+S202+S203+S204+S205+S206+S207+S208</f>
        <v>0</v>
      </c>
      <c r="T199" s="96">
        <f t="shared" si="335"/>
        <v>0</v>
      </c>
      <c r="U199" s="96">
        <f t="shared" si="334"/>
        <v>0</v>
      </c>
      <c r="V199" s="96">
        <f t="shared" ref="V199:W199" si="336">V200+V201+V202+V203+V204+V205+V206+V207+V208</f>
        <v>0</v>
      </c>
      <c r="W199" s="96">
        <f t="shared" si="336"/>
        <v>0</v>
      </c>
      <c r="X199" s="96">
        <f t="shared" si="334"/>
        <v>0</v>
      </c>
      <c r="Y199" s="96">
        <f t="shared" ref="Y199:Z199" si="337">Y200+Y201+Y202+Y203+Y204+Y205+Y206+Y207+Y208</f>
        <v>0</v>
      </c>
      <c r="Z199" s="96">
        <f t="shared" si="337"/>
        <v>0</v>
      </c>
      <c r="AA199" s="94">
        <f t="shared" si="333"/>
        <v>0</v>
      </c>
      <c r="AB199" s="92">
        <f>AB200+AB201+AB202+AB203+AB204+AB205+AB206+AB207+AB208</f>
        <v>0</v>
      </c>
      <c r="AC199" s="93">
        <f t="shared" ref="AC199:AN199" si="338">AC200+AC201+AC202+AC203+AC204+AC205+AC206+AC207+AC208</f>
        <v>0</v>
      </c>
      <c r="AD199" s="93">
        <f t="shared" si="338"/>
        <v>0</v>
      </c>
      <c r="AE199" s="93">
        <f t="shared" si="338"/>
        <v>0</v>
      </c>
      <c r="AF199" s="93">
        <f t="shared" si="338"/>
        <v>0</v>
      </c>
      <c r="AG199" s="96">
        <f t="shared" si="338"/>
        <v>0</v>
      </c>
      <c r="AH199" s="487">
        <f t="shared" si="190"/>
        <v>0</v>
      </c>
      <c r="AI199" s="412">
        <f t="shared" si="338"/>
        <v>0</v>
      </c>
      <c r="AJ199" s="93">
        <f t="shared" si="338"/>
        <v>0</v>
      </c>
      <c r="AK199" s="96">
        <f t="shared" si="338"/>
        <v>0</v>
      </c>
      <c r="AL199" s="96">
        <f t="shared" si="338"/>
        <v>0</v>
      </c>
      <c r="AM199" s="96">
        <f t="shared" si="338"/>
        <v>0</v>
      </c>
      <c r="AN199" s="97">
        <f t="shared" si="338"/>
        <v>0</v>
      </c>
      <c r="AP199" s="168"/>
    </row>
    <row r="200" spans="1:42" hidden="1" x14ac:dyDescent="0.25">
      <c r="B200" s="54"/>
      <c r="C200" s="2"/>
      <c r="D200" s="801" t="s">
        <v>416</v>
      </c>
      <c r="E200" s="801"/>
      <c r="F200" s="77"/>
      <c r="G200" s="668"/>
      <c r="H200" s="668"/>
      <c r="I200" s="599"/>
      <c r="J200" s="545"/>
      <c r="K200" s="545"/>
      <c r="L200" s="77"/>
      <c r="M200" s="73"/>
      <c r="N200" s="42"/>
      <c r="O200" s="42"/>
      <c r="P200" s="42"/>
      <c r="Q200" s="1"/>
      <c r="R200" s="79"/>
      <c r="S200" s="79"/>
      <c r="T200" s="79"/>
      <c r="U200" s="79"/>
      <c r="V200" s="79"/>
      <c r="W200" s="79"/>
      <c r="X200" s="79"/>
      <c r="Y200" s="79"/>
      <c r="Z200" s="79"/>
      <c r="AA200" s="74"/>
      <c r="AB200" s="73"/>
      <c r="AC200" s="1"/>
      <c r="AD200" s="1"/>
      <c r="AE200" s="1"/>
      <c r="AF200" s="1"/>
      <c r="AG200" s="79"/>
      <c r="AH200" s="489">
        <f t="shared" ref="AH200:AH263" si="339">SUM(AB200:AG200)</f>
        <v>0</v>
      </c>
      <c r="AI200" s="414"/>
      <c r="AJ200" s="1"/>
      <c r="AK200" s="79"/>
      <c r="AL200" s="79"/>
      <c r="AM200" s="79"/>
      <c r="AN200" s="44"/>
      <c r="AP200" s="168"/>
    </row>
    <row r="201" spans="1:42" hidden="1" x14ac:dyDescent="0.25">
      <c r="B201" s="54"/>
      <c r="C201" s="2"/>
      <c r="D201" s="801" t="s">
        <v>418</v>
      </c>
      <c r="E201" s="801"/>
      <c r="F201" s="77"/>
      <c r="G201" s="668"/>
      <c r="H201" s="668"/>
      <c r="I201" s="599"/>
      <c r="J201" s="545"/>
      <c r="K201" s="545"/>
      <c r="L201" s="77"/>
      <c r="M201" s="73"/>
      <c r="N201" s="42"/>
      <c r="O201" s="42"/>
      <c r="P201" s="42"/>
      <c r="Q201" s="1"/>
      <c r="R201" s="79"/>
      <c r="S201" s="79"/>
      <c r="T201" s="79"/>
      <c r="U201" s="79"/>
      <c r="V201" s="79"/>
      <c r="W201" s="79"/>
      <c r="X201" s="79"/>
      <c r="Y201" s="79"/>
      <c r="Z201" s="79"/>
      <c r="AA201" s="74"/>
      <c r="AB201" s="73"/>
      <c r="AC201" s="1"/>
      <c r="AD201" s="1"/>
      <c r="AE201" s="1"/>
      <c r="AF201" s="1"/>
      <c r="AG201" s="79"/>
      <c r="AH201" s="489">
        <f t="shared" si="339"/>
        <v>0</v>
      </c>
      <c r="AI201" s="414"/>
      <c r="AJ201" s="1"/>
      <c r="AK201" s="79"/>
      <c r="AL201" s="79"/>
      <c r="AM201" s="79"/>
      <c r="AN201" s="44"/>
      <c r="AP201" s="168"/>
    </row>
    <row r="202" spans="1:42" hidden="1" x14ac:dyDescent="0.25">
      <c r="B202" s="54"/>
      <c r="C202" s="2"/>
      <c r="D202" s="801" t="s">
        <v>419</v>
      </c>
      <c r="E202" s="801"/>
      <c r="F202" s="77"/>
      <c r="G202" s="668"/>
      <c r="H202" s="668"/>
      <c r="I202" s="599"/>
      <c r="J202" s="545"/>
      <c r="K202" s="545"/>
      <c r="L202" s="77"/>
      <c r="M202" s="73"/>
      <c r="N202" s="42"/>
      <c r="O202" s="42"/>
      <c r="P202" s="42"/>
      <c r="Q202" s="1"/>
      <c r="R202" s="79"/>
      <c r="S202" s="79"/>
      <c r="T202" s="79"/>
      <c r="U202" s="79"/>
      <c r="V202" s="79"/>
      <c r="W202" s="79"/>
      <c r="X202" s="79"/>
      <c r="Y202" s="79"/>
      <c r="Z202" s="79"/>
      <c r="AA202" s="74"/>
      <c r="AB202" s="73"/>
      <c r="AC202" s="1"/>
      <c r="AD202" s="1"/>
      <c r="AE202" s="1"/>
      <c r="AF202" s="1"/>
      <c r="AG202" s="79"/>
      <c r="AH202" s="489">
        <f t="shared" si="339"/>
        <v>0</v>
      </c>
      <c r="AI202" s="414"/>
      <c r="AJ202" s="1"/>
      <c r="AK202" s="79"/>
      <c r="AL202" s="79"/>
      <c r="AM202" s="79"/>
      <c r="AN202" s="44"/>
      <c r="AP202" s="168"/>
    </row>
    <row r="203" spans="1:42" hidden="1" x14ac:dyDescent="0.25">
      <c r="B203" s="54"/>
      <c r="C203" s="2"/>
      <c r="D203" s="801" t="s">
        <v>417</v>
      </c>
      <c r="E203" s="801"/>
      <c r="F203" s="77"/>
      <c r="G203" s="668"/>
      <c r="H203" s="668"/>
      <c r="I203" s="599"/>
      <c r="J203" s="545"/>
      <c r="K203" s="545"/>
      <c r="L203" s="77"/>
      <c r="M203" s="73"/>
      <c r="N203" s="42"/>
      <c r="O203" s="42"/>
      <c r="P203" s="42"/>
      <c r="Q203" s="1"/>
      <c r="R203" s="79"/>
      <c r="S203" s="79"/>
      <c r="T203" s="79"/>
      <c r="U203" s="79"/>
      <c r="V203" s="79"/>
      <c r="W203" s="79"/>
      <c r="X203" s="79"/>
      <c r="Y203" s="79"/>
      <c r="Z203" s="79"/>
      <c r="AA203" s="74"/>
      <c r="AB203" s="73"/>
      <c r="AC203" s="1"/>
      <c r="AD203" s="1"/>
      <c r="AE203" s="1"/>
      <c r="AF203" s="1"/>
      <c r="AG203" s="79"/>
      <c r="AH203" s="489">
        <f t="shared" si="339"/>
        <v>0</v>
      </c>
      <c r="AI203" s="414"/>
      <c r="AJ203" s="1"/>
      <c r="AK203" s="79"/>
      <c r="AL203" s="79"/>
      <c r="AM203" s="79"/>
      <c r="AN203" s="44"/>
      <c r="AP203" s="168"/>
    </row>
    <row r="204" spans="1:42" hidden="1" x14ac:dyDescent="0.25">
      <c r="B204" s="54"/>
      <c r="C204" s="2"/>
      <c r="D204" s="801" t="s">
        <v>420</v>
      </c>
      <c r="E204" s="801"/>
      <c r="F204" s="77"/>
      <c r="G204" s="668"/>
      <c r="H204" s="668"/>
      <c r="I204" s="599"/>
      <c r="J204" s="545"/>
      <c r="K204" s="545"/>
      <c r="L204" s="77"/>
      <c r="M204" s="73"/>
      <c r="N204" s="42"/>
      <c r="O204" s="42"/>
      <c r="P204" s="42"/>
      <c r="Q204" s="1"/>
      <c r="R204" s="79"/>
      <c r="S204" s="79"/>
      <c r="T204" s="79"/>
      <c r="U204" s="79"/>
      <c r="V204" s="79"/>
      <c r="W204" s="79"/>
      <c r="X204" s="79"/>
      <c r="Y204" s="79"/>
      <c r="Z204" s="79"/>
      <c r="AA204" s="74"/>
      <c r="AB204" s="73"/>
      <c r="AC204" s="1"/>
      <c r="AD204" s="1"/>
      <c r="AE204" s="1"/>
      <c r="AF204" s="1"/>
      <c r="AG204" s="79"/>
      <c r="AH204" s="489">
        <f t="shared" si="339"/>
        <v>0</v>
      </c>
      <c r="AI204" s="414"/>
      <c r="AJ204" s="1"/>
      <c r="AK204" s="79"/>
      <c r="AL204" s="79"/>
      <c r="AM204" s="79"/>
      <c r="AN204" s="44"/>
      <c r="AP204" s="168"/>
    </row>
    <row r="205" spans="1:42" ht="25.5" hidden="1" customHeight="1" x14ac:dyDescent="0.25">
      <c r="B205" s="54"/>
      <c r="C205" s="2"/>
      <c r="D205" s="798" t="s">
        <v>492</v>
      </c>
      <c r="E205" s="798"/>
      <c r="F205" s="77"/>
      <c r="G205" s="668"/>
      <c r="H205" s="668"/>
      <c r="I205" s="599"/>
      <c r="J205" s="545"/>
      <c r="K205" s="545"/>
      <c r="L205" s="77"/>
      <c r="M205" s="73"/>
      <c r="N205" s="42"/>
      <c r="O205" s="42"/>
      <c r="P205" s="42"/>
      <c r="Q205" s="1"/>
      <c r="R205" s="79"/>
      <c r="S205" s="79"/>
      <c r="T205" s="79"/>
      <c r="U205" s="79"/>
      <c r="V205" s="79"/>
      <c r="W205" s="79"/>
      <c r="X205" s="79"/>
      <c r="Y205" s="79"/>
      <c r="Z205" s="79"/>
      <c r="AA205" s="74"/>
      <c r="AB205" s="73"/>
      <c r="AC205" s="1"/>
      <c r="AD205" s="1"/>
      <c r="AE205" s="1"/>
      <c r="AF205" s="1"/>
      <c r="AG205" s="79"/>
      <c r="AH205" s="489">
        <f t="shared" si="339"/>
        <v>0</v>
      </c>
      <c r="AI205" s="414"/>
      <c r="AJ205" s="1"/>
      <c r="AK205" s="79"/>
      <c r="AL205" s="79"/>
      <c r="AM205" s="79"/>
      <c r="AN205" s="44"/>
      <c r="AP205" s="168"/>
    </row>
    <row r="206" spans="1:42" ht="25.5" hidden="1" customHeight="1" x14ac:dyDescent="0.25">
      <c r="B206" s="54"/>
      <c r="C206" s="2"/>
      <c r="D206" s="798" t="s">
        <v>493</v>
      </c>
      <c r="E206" s="798"/>
      <c r="F206" s="77"/>
      <c r="G206" s="668"/>
      <c r="H206" s="668"/>
      <c r="I206" s="599"/>
      <c r="J206" s="545"/>
      <c r="K206" s="545"/>
      <c r="L206" s="77"/>
      <c r="M206" s="73"/>
      <c r="N206" s="42"/>
      <c r="O206" s="42"/>
      <c r="P206" s="42"/>
      <c r="Q206" s="1"/>
      <c r="R206" s="79"/>
      <c r="S206" s="79"/>
      <c r="T206" s="79"/>
      <c r="U206" s="79"/>
      <c r="V206" s="79"/>
      <c r="W206" s="79"/>
      <c r="X206" s="79"/>
      <c r="Y206" s="79"/>
      <c r="Z206" s="79"/>
      <c r="AA206" s="74"/>
      <c r="AB206" s="73"/>
      <c r="AC206" s="1"/>
      <c r="AD206" s="1"/>
      <c r="AE206" s="1"/>
      <c r="AF206" s="1"/>
      <c r="AG206" s="79"/>
      <c r="AH206" s="489">
        <f t="shared" si="339"/>
        <v>0</v>
      </c>
      <c r="AI206" s="414"/>
      <c r="AJ206" s="1"/>
      <c r="AK206" s="79"/>
      <c r="AL206" s="79"/>
      <c r="AM206" s="79"/>
      <c r="AN206" s="44"/>
      <c r="AP206" s="168"/>
    </row>
    <row r="207" spans="1:42" hidden="1" x14ac:dyDescent="0.25">
      <c r="B207" s="54"/>
      <c r="C207" s="2"/>
      <c r="D207" s="801" t="s">
        <v>421</v>
      </c>
      <c r="E207" s="801"/>
      <c r="F207" s="77"/>
      <c r="G207" s="668"/>
      <c r="H207" s="668"/>
      <c r="I207" s="599"/>
      <c r="J207" s="545"/>
      <c r="K207" s="545"/>
      <c r="L207" s="77"/>
      <c r="M207" s="73"/>
      <c r="N207" s="42"/>
      <c r="O207" s="42"/>
      <c r="P207" s="42"/>
      <c r="Q207" s="1"/>
      <c r="R207" s="79"/>
      <c r="S207" s="79"/>
      <c r="T207" s="79"/>
      <c r="U207" s="79"/>
      <c r="V207" s="79"/>
      <c r="W207" s="79"/>
      <c r="X207" s="79"/>
      <c r="Y207" s="79"/>
      <c r="Z207" s="79"/>
      <c r="AA207" s="74"/>
      <c r="AB207" s="73"/>
      <c r="AC207" s="1"/>
      <c r="AD207" s="1"/>
      <c r="AE207" s="1"/>
      <c r="AF207" s="1"/>
      <c r="AG207" s="79"/>
      <c r="AH207" s="489">
        <f t="shared" si="339"/>
        <v>0</v>
      </c>
      <c r="AI207" s="414"/>
      <c r="AJ207" s="1"/>
      <c r="AK207" s="79"/>
      <c r="AL207" s="79"/>
      <c r="AM207" s="79"/>
      <c r="AN207" s="44"/>
      <c r="AP207" s="168"/>
    </row>
    <row r="208" spans="1:42" ht="26.25" hidden="1" customHeight="1" x14ac:dyDescent="0.25">
      <c r="B208" s="54"/>
      <c r="C208" s="2"/>
      <c r="D208" s="798" t="s">
        <v>494</v>
      </c>
      <c r="E208" s="798"/>
      <c r="F208" s="77"/>
      <c r="G208" s="668"/>
      <c r="H208" s="668"/>
      <c r="I208" s="599"/>
      <c r="J208" s="545"/>
      <c r="K208" s="545"/>
      <c r="L208" s="77"/>
      <c r="M208" s="73"/>
      <c r="N208" s="42"/>
      <c r="O208" s="42"/>
      <c r="P208" s="42"/>
      <c r="Q208" s="1"/>
      <c r="R208" s="79"/>
      <c r="S208" s="79"/>
      <c r="T208" s="79"/>
      <c r="U208" s="79"/>
      <c r="V208" s="79"/>
      <c r="W208" s="79"/>
      <c r="X208" s="79"/>
      <c r="Y208" s="79"/>
      <c r="Z208" s="79"/>
      <c r="AA208" s="74"/>
      <c r="AB208" s="73"/>
      <c r="AC208" s="1"/>
      <c r="AD208" s="1"/>
      <c r="AE208" s="1"/>
      <c r="AF208" s="1"/>
      <c r="AG208" s="79"/>
      <c r="AH208" s="489">
        <f t="shared" si="339"/>
        <v>0</v>
      </c>
      <c r="AI208" s="414"/>
      <c r="AJ208" s="1"/>
      <c r="AK208" s="79"/>
      <c r="AL208" s="79"/>
      <c r="AM208" s="79"/>
      <c r="AN208" s="44"/>
      <c r="AP208" s="168"/>
    </row>
    <row r="209" spans="1:42" s="18" customFormat="1" x14ac:dyDescent="0.25">
      <c r="A209" s="125" t="s">
        <v>75</v>
      </c>
      <c r="B209" s="90" t="s">
        <v>759</v>
      </c>
      <c r="C209" s="803" t="s">
        <v>76</v>
      </c>
      <c r="D209" s="804"/>
      <c r="E209" s="804"/>
      <c r="F209" s="91">
        <f t="shared" ref="F209:L209" si="340">F210+F211+F212+F213+F214+F215+F216+F217+F218+F219+F220</f>
        <v>0</v>
      </c>
      <c r="G209" s="669">
        <f t="shared" ref="G209" si="341">G210+G211+G212+G213+G214+G215+G216+G217+G218+G219+G220</f>
        <v>37159</v>
      </c>
      <c r="H209" s="669">
        <f t="shared" ref="H209" si="342">H210+H211+H212+H213+H214+H215+H216+H217+H218+H219+H220</f>
        <v>37159</v>
      </c>
      <c r="I209" s="598">
        <v>37159</v>
      </c>
      <c r="J209" s="544">
        <f t="shared" ref="J209:K209" si="343">J210+J211+J212+J213+J214+J215+J216+J217+J218+J219+J220</f>
        <v>37159</v>
      </c>
      <c r="K209" s="544">
        <f t="shared" si="343"/>
        <v>37159</v>
      </c>
      <c r="L209" s="91">
        <f t="shared" si="340"/>
        <v>37159</v>
      </c>
      <c r="M209" s="92">
        <f t="shared" ref="M209:AA209" si="344">M210+M211+M212+M213+M214+M215+M216+M217+M218+M219+M220</f>
        <v>0</v>
      </c>
      <c r="N209" s="95">
        <f t="shared" si="344"/>
        <v>0</v>
      </c>
      <c r="O209" s="95">
        <f t="shared" si="344"/>
        <v>0</v>
      </c>
      <c r="P209" s="95">
        <f t="shared" si="344"/>
        <v>0</v>
      </c>
      <c r="Q209" s="93">
        <f t="shared" si="344"/>
        <v>0</v>
      </c>
      <c r="R209" s="96">
        <f t="shared" ref="R209:X209" si="345">R210+R211+R212+R213+R214+R215+R216+R217+R218+R219+R220</f>
        <v>0</v>
      </c>
      <c r="S209" s="96">
        <f t="shared" ref="S209:T209" si="346">S210+S211+S212+S213+S214+S215+S216+S217+S218+S219+S220</f>
        <v>0</v>
      </c>
      <c r="T209" s="96">
        <f t="shared" si="346"/>
        <v>0</v>
      </c>
      <c r="U209" s="96">
        <f t="shared" si="345"/>
        <v>0</v>
      </c>
      <c r="V209" s="96">
        <f t="shared" ref="V209:W209" si="347">V210+V211+V212+V213+V214+V215+V216+V217+V218+V219+V220</f>
        <v>0</v>
      </c>
      <c r="W209" s="96">
        <f t="shared" si="347"/>
        <v>0</v>
      </c>
      <c r="X209" s="96">
        <f t="shared" si="345"/>
        <v>0</v>
      </c>
      <c r="Y209" s="96">
        <f t="shared" ref="Y209:Z209" si="348">Y210+Y211+Y212+Y213+Y214+Y215+Y216+Y217+Y218+Y219+Y220</f>
        <v>37159</v>
      </c>
      <c r="Z209" s="96">
        <f t="shared" si="348"/>
        <v>0</v>
      </c>
      <c r="AA209" s="94">
        <f t="shared" si="344"/>
        <v>0</v>
      </c>
      <c r="AB209" s="92">
        <f>AB210+AB211+AB212+AB213+AB214+AB215+AB216+AB217+AB218+AB219+AB220</f>
        <v>0</v>
      </c>
      <c r="AC209" s="93">
        <f t="shared" ref="AC209:AN209" si="349">AC210+AC211+AC212+AC213+AC214+AC215+AC216+AC217+AC218+AC219+AC220</f>
        <v>31985</v>
      </c>
      <c r="AD209" s="93">
        <f t="shared" si="349"/>
        <v>0</v>
      </c>
      <c r="AE209" s="93">
        <f t="shared" si="349"/>
        <v>0</v>
      </c>
      <c r="AF209" s="93">
        <f t="shared" si="349"/>
        <v>5174</v>
      </c>
      <c r="AG209" s="96">
        <f t="shared" si="349"/>
        <v>0</v>
      </c>
      <c r="AH209" s="487">
        <f t="shared" si="339"/>
        <v>37159</v>
      </c>
      <c r="AI209" s="412">
        <f t="shared" si="349"/>
        <v>0</v>
      </c>
      <c r="AJ209" s="93">
        <f t="shared" si="349"/>
        <v>0</v>
      </c>
      <c r="AK209" s="96">
        <f t="shared" si="349"/>
        <v>0</v>
      </c>
      <c r="AL209" s="96">
        <f t="shared" si="349"/>
        <v>0</v>
      </c>
      <c r="AM209" s="96">
        <f t="shared" si="349"/>
        <v>0</v>
      </c>
      <c r="AN209" s="97">
        <f t="shared" si="349"/>
        <v>0</v>
      </c>
      <c r="AP209" s="168"/>
    </row>
    <row r="210" spans="1:42" hidden="1" x14ac:dyDescent="0.25">
      <c r="B210" s="54"/>
      <c r="C210" s="2"/>
      <c r="D210" s="801" t="s">
        <v>422</v>
      </c>
      <c r="E210" s="801"/>
      <c r="F210" s="77"/>
      <c r="G210" s="668"/>
      <c r="H210" s="668"/>
      <c r="I210" s="599"/>
      <c r="J210" s="545"/>
      <c r="K210" s="545"/>
      <c r="L210" s="77"/>
      <c r="M210" s="73"/>
      <c r="N210" s="42"/>
      <c r="O210" s="42"/>
      <c r="P210" s="42"/>
      <c r="Q210" s="1"/>
      <c r="R210" s="79"/>
      <c r="S210" s="79"/>
      <c r="T210" s="79"/>
      <c r="U210" s="79"/>
      <c r="V210" s="79"/>
      <c r="W210" s="79"/>
      <c r="X210" s="79"/>
      <c r="Y210" s="79"/>
      <c r="Z210" s="79"/>
      <c r="AA210" s="74"/>
      <c r="AB210" s="73"/>
      <c r="AC210" s="1"/>
      <c r="AD210" s="1"/>
      <c r="AE210" s="1"/>
      <c r="AF210" s="1"/>
      <c r="AG210" s="79"/>
      <c r="AH210" s="489">
        <f t="shared" si="339"/>
        <v>0</v>
      </c>
      <c r="AI210" s="414"/>
      <c r="AJ210" s="1"/>
      <c r="AK210" s="79"/>
      <c r="AL210" s="79"/>
      <c r="AM210" s="79"/>
      <c r="AN210" s="44"/>
      <c r="AP210" s="168"/>
    </row>
    <row r="211" spans="1:42" hidden="1" x14ac:dyDescent="0.25">
      <c r="B211" s="54"/>
      <c r="C211" s="2"/>
      <c r="D211" s="801" t="s">
        <v>425</v>
      </c>
      <c r="E211" s="801"/>
      <c r="F211" s="77">
        <v>0</v>
      </c>
      <c r="G211" s="668">
        <v>0</v>
      </c>
      <c r="H211" s="668">
        <v>0</v>
      </c>
      <c r="I211" s="599">
        <v>0</v>
      </c>
      <c r="J211" s="545">
        <f t="shared" ref="J211:L211" si="350">SUM(Z211:AL211)</f>
        <v>0</v>
      </c>
      <c r="K211" s="545">
        <f t="shared" si="350"/>
        <v>0</v>
      </c>
      <c r="L211" s="77">
        <f t="shared" si="350"/>
        <v>0</v>
      </c>
      <c r="M211" s="73"/>
      <c r="N211" s="42"/>
      <c r="O211" s="42"/>
      <c r="P211" s="42"/>
      <c r="Q211" s="1"/>
      <c r="R211" s="79"/>
      <c r="S211" s="79"/>
      <c r="T211" s="79"/>
      <c r="U211" s="79"/>
      <c r="V211" s="79"/>
      <c r="W211" s="79"/>
      <c r="X211" s="79"/>
      <c r="Y211" s="79"/>
      <c r="Z211" s="79"/>
      <c r="AA211" s="74"/>
      <c r="AB211" s="73"/>
      <c r="AC211" s="1"/>
      <c r="AD211" s="1"/>
      <c r="AE211" s="1"/>
      <c r="AF211" s="1"/>
      <c r="AG211" s="79"/>
      <c r="AH211" s="489">
        <f t="shared" si="339"/>
        <v>0</v>
      </c>
      <c r="AI211" s="414"/>
      <c r="AJ211" s="1"/>
      <c r="AK211" s="79"/>
      <c r="AL211" s="79"/>
      <c r="AM211" s="79"/>
      <c r="AN211" s="44"/>
      <c r="AP211" s="168"/>
    </row>
    <row r="212" spans="1:42" ht="15.75" thickBot="1" x14ac:dyDescent="0.3">
      <c r="B212" s="54"/>
      <c r="C212" s="2"/>
      <c r="D212" s="801" t="s">
        <v>426</v>
      </c>
      <c r="E212" s="801"/>
      <c r="F212" s="77">
        <v>0</v>
      </c>
      <c r="G212" s="668">
        <v>37159</v>
      </c>
      <c r="H212" s="668">
        <v>37159</v>
      </c>
      <c r="I212" s="599">
        <v>37159</v>
      </c>
      <c r="J212" s="545">
        <v>37159</v>
      </c>
      <c r="K212" s="545">
        <f>SUM(AG212:AM212)</f>
        <v>37159</v>
      </c>
      <c r="L212" s="77">
        <f>SUM(AH212:AN212)</f>
        <v>37159</v>
      </c>
      <c r="M212" s="73"/>
      <c r="N212" s="42"/>
      <c r="O212" s="42"/>
      <c r="P212" s="42"/>
      <c r="Q212" s="1"/>
      <c r="R212" s="79"/>
      <c r="S212" s="79"/>
      <c r="T212" s="79"/>
      <c r="U212" s="79"/>
      <c r="V212" s="79"/>
      <c r="W212" s="79"/>
      <c r="X212" s="79"/>
      <c r="Y212" s="79">
        <f>K212</f>
        <v>37159</v>
      </c>
      <c r="Z212" s="79"/>
      <c r="AA212" s="74"/>
      <c r="AB212" s="73"/>
      <c r="AC212" s="1">
        <v>31985</v>
      </c>
      <c r="AD212" s="1"/>
      <c r="AE212" s="1"/>
      <c r="AF212" s="1">
        <v>5174</v>
      </c>
      <c r="AG212" s="79"/>
      <c r="AH212" s="489">
        <f t="shared" si="339"/>
        <v>37159</v>
      </c>
      <c r="AI212" s="414"/>
      <c r="AJ212" s="1"/>
      <c r="AK212" s="79"/>
      <c r="AL212" s="79"/>
      <c r="AM212" s="79"/>
      <c r="AN212" s="44"/>
      <c r="AP212" s="168"/>
    </row>
    <row r="213" spans="1:42" ht="15.75" hidden="1" thickBot="1" x14ac:dyDescent="0.3">
      <c r="B213" s="54"/>
      <c r="C213" s="2"/>
      <c r="D213" s="801" t="s">
        <v>423</v>
      </c>
      <c r="E213" s="801"/>
      <c r="F213" s="77"/>
      <c r="G213" s="668"/>
      <c r="H213" s="668"/>
      <c r="I213" s="599"/>
      <c r="J213" s="545"/>
      <c r="K213" s="545"/>
      <c r="L213" s="77"/>
      <c r="M213" s="73"/>
      <c r="N213" s="42"/>
      <c r="O213" s="42"/>
      <c r="P213" s="42"/>
      <c r="Q213" s="1"/>
      <c r="R213" s="79"/>
      <c r="S213" s="79"/>
      <c r="T213" s="79"/>
      <c r="U213" s="79"/>
      <c r="V213" s="79"/>
      <c r="W213" s="79"/>
      <c r="X213" s="79"/>
      <c r="Y213" s="79"/>
      <c r="Z213" s="79"/>
      <c r="AA213" s="74"/>
      <c r="AB213" s="73"/>
      <c r="AC213" s="1"/>
      <c r="AD213" s="1"/>
      <c r="AE213" s="1"/>
      <c r="AF213" s="1"/>
      <c r="AG213" s="79"/>
      <c r="AH213" s="489">
        <f t="shared" si="339"/>
        <v>0</v>
      </c>
      <c r="AI213" s="414"/>
      <c r="AJ213" s="1"/>
      <c r="AK213" s="79"/>
      <c r="AL213" s="79"/>
      <c r="AM213" s="79"/>
      <c r="AN213" s="44"/>
      <c r="AP213" s="168"/>
    </row>
    <row r="214" spans="1:42" ht="15.75" hidden="1" thickBot="1" x14ac:dyDescent="0.3">
      <c r="B214" s="54"/>
      <c r="C214" s="2"/>
      <c r="D214" s="801" t="s">
        <v>427</v>
      </c>
      <c r="E214" s="801"/>
      <c r="F214" s="77"/>
      <c r="G214" s="668"/>
      <c r="H214" s="668"/>
      <c r="I214" s="599"/>
      <c r="J214" s="545"/>
      <c r="K214" s="545"/>
      <c r="L214" s="77"/>
      <c r="M214" s="73"/>
      <c r="N214" s="42"/>
      <c r="O214" s="42"/>
      <c r="P214" s="42"/>
      <c r="Q214" s="1"/>
      <c r="R214" s="79"/>
      <c r="S214" s="79"/>
      <c r="T214" s="79"/>
      <c r="U214" s="79"/>
      <c r="V214" s="79"/>
      <c r="W214" s="79"/>
      <c r="X214" s="79"/>
      <c r="Y214" s="79"/>
      <c r="Z214" s="79"/>
      <c r="AA214" s="74"/>
      <c r="AB214" s="73"/>
      <c r="AC214" s="1"/>
      <c r="AD214" s="1"/>
      <c r="AE214" s="1"/>
      <c r="AF214" s="1"/>
      <c r="AG214" s="79"/>
      <c r="AH214" s="489">
        <f t="shared" si="339"/>
        <v>0</v>
      </c>
      <c r="AI214" s="414"/>
      <c r="AJ214" s="1"/>
      <c r="AK214" s="79"/>
      <c r="AL214" s="79"/>
      <c r="AM214" s="79"/>
      <c r="AN214" s="44"/>
      <c r="AP214" s="168"/>
    </row>
    <row r="215" spans="1:42" ht="25.5" hidden="1" customHeight="1" x14ac:dyDescent="0.25">
      <c r="B215" s="54"/>
      <c r="C215" s="2"/>
      <c r="D215" s="798" t="s">
        <v>495</v>
      </c>
      <c r="E215" s="798"/>
      <c r="F215" s="77"/>
      <c r="G215" s="668"/>
      <c r="H215" s="668"/>
      <c r="I215" s="599"/>
      <c r="J215" s="545"/>
      <c r="K215" s="545"/>
      <c r="L215" s="77"/>
      <c r="M215" s="73"/>
      <c r="N215" s="42"/>
      <c r="O215" s="42"/>
      <c r="P215" s="42"/>
      <c r="Q215" s="1"/>
      <c r="R215" s="79"/>
      <c r="S215" s="79"/>
      <c r="T215" s="79"/>
      <c r="U215" s="79"/>
      <c r="V215" s="79"/>
      <c r="W215" s="79"/>
      <c r="X215" s="79"/>
      <c r="Y215" s="79"/>
      <c r="Z215" s="79"/>
      <c r="AA215" s="74"/>
      <c r="AB215" s="73"/>
      <c r="AC215" s="1"/>
      <c r="AD215" s="1"/>
      <c r="AE215" s="1"/>
      <c r="AF215" s="1"/>
      <c r="AG215" s="79"/>
      <c r="AH215" s="489">
        <f t="shared" si="339"/>
        <v>0</v>
      </c>
      <c r="AI215" s="414"/>
      <c r="AJ215" s="1"/>
      <c r="AK215" s="79"/>
      <c r="AL215" s="79"/>
      <c r="AM215" s="79"/>
      <c r="AN215" s="44"/>
      <c r="AP215" s="168"/>
    </row>
    <row r="216" spans="1:42" ht="25.5" hidden="1" customHeight="1" x14ac:dyDescent="0.25">
      <c r="B216" s="54"/>
      <c r="C216" s="2"/>
      <c r="D216" s="798" t="s">
        <v>496</v>
      </c>
      <c r="E216" s="798"/>
      <c r="F216" s="77"/>
      <c r="G216" s="668"/>
      <c r="H216" s="668"/>
      <c r="I216" s="599"/>
      <c r="J216" s="545"/>
      <c r="K216" s="545"/>
      <c r="L216" s="77"/>
      <c r="M216" s="73"/>
      <c r="N216" s="42"/>
      <c r="O216" s="42"/>
      <c r="P216" s="42"/>
      <c r="Q216" s="1"/>
      <c r="R216" s="79"/>
      <c r="S216" s="79"/>
      <c r="T216" s="79"/>
      <c r="U216" s="79"/>
      <c r="V216" s="79"/>
      <c r="W216" s="79"/>
      <c r="X216" s="79"/>
      <c r="Y216" s="79"/>
      <c r="Z216" s="79"/>
      <c r="AA216" s="74"/>
      <c r="AB216" s="73"/>
      <c r="AC216" s="1"/>
      <c r="AD216" s="1"/>
      <c r="AE216" s="1"/>
      <c r="AF216" s="1"/>
      <c r="AG216" s="79"/>
      <c r="AH216" s="489">
        <f t="shared" si="339"/>
        <v>0</v>
      </c>
      <c r="AI216" s="414"/>
      <c r="AJ216" s="1"/>
      <c r="AK216" s="79"/>
      <c r="AL216" s="79"/>
      <c r="AM216" s="79"/>
      <c r="AN216" s="44"/>
      <c r="AP216" s="168"/>
    </row>
    <row r="217" spans="1:42" ht="15.75" hidden="1" thickBot="1" x14ac:dyDescent="0.3">
      <c r="B217" s="54"/>
      <c r="C217" s="2"/>
      <c r="D217" s="801" t="s">
        <v>428</v>
      </c>
      <c r="E217" s="801"/>
      <c r="F217" s="77"/>
      <c r="G217" s="668"/>
      <c r="H217" s="668"/>
      <c r="I217" s="599"/>
      <c r="J217" s="545"/>
      <c r="K217" s="545"/>
      <c r="L217" s="77"/>
      <c r="M217" s="73"/>
      <c r="N217" s="42"/>
      <c r="O217" s="42"/>
      <c r="P217" s="42"/>
      <c r="Q217" s="1"/>
      <c r="R217" s="79"/>
      <c r="S217" s="79"/>
      <c r="T217" s="79"/>
      <c r="U217" s="79"/>
      <c r="V217" s="79"/>
      <c r="W217" s="79"/>
      <c r="X217" s="79"/>
      <c r="Y217" s="79"/>
      <c r="Z217" s="79"/>
      <c r="AA217" s="74"/>
      <c r="AB217" s="73"/>
      <c r="AC217" s="1"/>
      <c r="AD217" s="1"/>
      <c r="AE217" s="1"/>
      <c r="AF217" s="1"/>
      <c r="AG217" s="79"/>
      <c r="AH217" s="489">
        <f t="shared" si="339"/>
        <v>0</v>
      </c>
      <c r="AI217" s="414"/>
      <c r="AJ217" s="1"/>
      <c r="AK217" s="79"/>
      <c r="AL217" s="79"/>
      <c r="AM217" s="79"/>
      <c r="AN217" s="44"/>
      <c r="AP217" s="168"/>
    </row>
    <row r="218" spans="1:42" ht="15.75" hidden="1" thickBot="1" x14ac:dyDescent="0.3">
      <c r="B218" s="54"/>
      <c r="C218" s="2"/>
      <c r="D218" s="801" t="s">
        <v>424</v>
      </c>
      <c r="E218" s="801"/>
      <c r="F218" s="77"/>
      <c r="G218" s="668"/>
      <c r="H218" s="668"/>
      <c r="I218" s="599"/>
      <c r="J218" s="545"/>
      <c r="K218" s="545"/>
      <c r="L218" s="77"/>
      <c r="M218" s="73"/>
      <c r="N218" s="42"/>
      <c r="O218" s="42"/>
      <c r="P218" s="42"/>
      <c r="Q218" s="1"/>
      <c r="R218" s="79"/>
      <c r="S218" s="79"/>
      <c r="T218" s="79"/>
      <c r="U218" s="79"/>
      <c r="V218" s="79"/>
      <c r="W218" s="79"/>
      <c r="X218" s="79"/>
      <c r="Y218" s="79"/>
      <c r="Z218" s="79"/>
      <c r="AA218" s="74"/>
      <c r="AB218" s="73"/>
      <c r="AC218" s="1"/>
      <c r="AD218" s="1"/>
      <c r="AE218" s="1"/>
      <c r="AF218" s="1"/>
      <c r="AG218" s="79"/>
      <c r="AH218" s="489">
        <f t="shared" si="339"/>
        <v>0</v>
      </c>
      <c r="AI218" s="414"/>
      <c r="AJ218" s="1"/>
      <c r="AK218" s="79"/>
      <c r="AL218" s="79"/>
      <c r="AM218" s="79"/>
      <c r="AN218" s="44"/>
      <c r="AP218" s="168"/>
    </row>
    <row r="219" spans="1:42" ht="25.5" hidden="1" customHeight="1" x14ac:dyDescent="0.25">
      <c r="B219" s="54"/>
      <c r="C219" s="2"/>
      <c r="D219" s="798" t="s">
        <v>497</v>
      </c>
      <c r="E219" s="798"/>
      <c r="F219" s="77"/>
      <c r="G219" s="668"/>
      <c r="H219" s="668"/>
      <c r="I219" s="599"/>
      <c r="J219" s="545"/>
      <c r="K219" s="545"/>
      <c r="L219" s="77"/>
      <c r="M219" s="73"/>
      <c r="N219" s="42"/>
      <c r="O219" s="42"/>
      <c r="P219" s="42"/>
      <c r="Q219" s="1"/>
      <c r="R219" s="79"/>
      <c r="S219" s="79"/>
      <c r="T219" s="79"/>
      <c r="U219" s="79"/>
      <c r="V219" s="79"/>
      <c r="W219" s="79"/>
      <c r="X219" s="79"/>
      <c r="Y219" s="79"/>
      <c r="Z219" s="79"/>
      <c r="AA219" s="74"/>
      <c r="AB219" s="73"/>
      <c r="AC219" s="1"/>
      <c r="AD219" s="1"/>
      <c r="AE219" s="1"/>
      <c r="AF219" s="1"/>
      <c r="AG219" s="79"/>
      <c r="AH219" s="489">
        <f t="shared" si="339"/>
        <v>0</v>
      </c>
      <c r="AI219" s="414"/>
      <c r="AJ219" s="1"/>
      <c r="AK219" s="79"/>
      <c r="AL219" s="79"/>
      <c r="AM219" s="79"/>
      <c r="AN219" s="44"/>
      <c r="AP219" s="168"/>
    </row>
    <row r="220" spans="1:42" ht="15.75" hidden="1" thickBot="1" x14ac:dyDescent="0.3">
      <c r="B220" s="56"/>
      <c r="C220" s="20"/>
      <c r="D220" s="806" t="s">
        <v>498</v>
      </c>
      <c r="E220" s="806"/>
      <c r="F220" s="77"/>
      <c r="G220" s="668"/>
      <c r="H220" s="668"/>
      <c r="I220" s="599"/>
      <c r="J220" s="545"/>
      <c r="K220" s="545"/>
      <c r="L220" s="77"/>
      <c r="M220" s="73"/>
      <c r="N220" s="42"/>
      <c r="O220" s="42"/>
      <c r="P220" s="42"/>
      <c r="Q220" s="1"/>
      <c r="R220" s="79"/>
      <c r="S220" s="79"/>
      <c r="T220" s="79"/>
      <c r="U220" s="79"/>
      <c r="V220" s="79"/>
      <c r="W220" s="79"/>
      <c r="X220" s="79"/>
      <c r="Y220" s="79"/>
      <c r="Z220" s="79"/>
      <c r="AA220" s="74"/>
      <c r="AB220" s="73"/>
      <c r="AC220" s="1"/>
      <c r="AD220" s="1"/>
      <c r="AE220" s="1"/>
      <c r="AF220" s="1"/>
      <c r="AG220" s="79"/>
      <c r="AH220" s="489">
        <f t="shared" si="339"/>
        <v>0</v>
      </c>
      <c r="AI220" s="414"/>
      <c r="AJ220" s="1"/>
      <c r="AK220" s="79"/>
      <c r="AL220" s="79"/>
      <c r="AM220" s="79"/>
      <c r="AN220" s="44"/>
      <c r="AP220" s="168"/>
    </row>
    <row r="221" spans="1:42" ht="15.75" thickBot="1" x14ac:dyDescent="0.3">
      <c r="B221" s="98" t="s">
        <v>77</v>
      </c>
      <c r="C221" s="771" t="s">
        <v>78</v>
      </c>
      <c r="D221" s="805"/>
      <c r="E221" s="805"/>
      <c r="F221" s="83">
        <f t="shared" ref="F221:L221" si="351">F222+F223+F224+F225+F235</f>
        <v>0</v>
      </c>
      <c r="G221" s="665">
        <f t="shared" ref="G221" si="352">G222+G223+G224+G225+G235</f>
        <v>0</v>
      </c>
      <c r="H221" s="665">
        <f t="shared" ref="H221" si="353">H222+H223+H224+H225+H235</f>
        <v>0</v>
      </c>
      <c r="I221" s="596">
        <v>0</v>
      </c>
      <c r="J221" s="541">
        <f t="shared" ref="J221:K221" si="354">J222+J223+J224+J225+J235</f>
        <v>0</v>
      </c>
      <c r="K221" s="541">
        <f t="shared" si="354"/>
        <v>0</v>
      </c>
      <c r="L221" s="83">
        <f t="shared" si="351"/>
        <v>0</v>
      </c>
      <c r="M221" s="84">
        <f t="shared" ref="M221:AA221" si="355">M222+M223+M224+M225+M235</f>
        <v>0</v>
      </c>
      <c r="N221" s="87">
        <f t="shared" si="355"/>
        <v>0</v>
      </c>
      <c r="O221" s="87">
        <f t="shared" si="355"/>
        <v>0</v>
      </c>
      <c r="P221" s="87">
        <f t="shared" si="355"/>
        <v>0</v>
      </c>
      <c r="Q221" s="85">
        <f t="shared" si="355"/>
        <v>0</v>
      </c>
      <c r="R221" s="88">
        <f t="shared" ref="R221:X221" si="356">R222+R223+R224+R225+R235</f>
        <v>0</v>
      </c>
      <c r="S221" s="88">
        <f t="shared" ref="S221:T221" si="357">S222+S223+S224+S225+S235</f>
        <v>0</v>
      </c>
      <c r="T221" s="88">
        <f t="shared" si="357"/>
        <v>0</v>
      </c>
      <c r="U221" s="88">
        <f t="shared" si="356"/>
        <v>0</v>
      </c>
      <c r="V221" s="88">
        <f t="shared" ref="V221:W221" si="358">V222+V223+V224+V225+V235</f>
        <v>0</v>
      </c>
      <c r="W221" s="88">
        <f t="shared" si="358"/>
        <v>0</v>
      </c>
      <c r="X221" s="88">
        <f t="shared" si="356"/>
        <v>0</v>
      </c>
      <c r="Y221" s="88">
        <f t="shared" ref="Y221:Z221" si="359">Y222+Y223+Y224+Y225+Y235</f>
        <v>0</v>
      </c>
      <c r="Z221" s="88">
        <f t="shared" si="359"/>
        <v>0</v>
      </c>
      <c r="AA221" s="86">
        <f t="shared" si="355"/>
        <v>0</v>
      </c>
      <c r="AB221" s="84">
        <f>AB222+AB223+AB224+AB225+AB235</f>
        <v>0</v>
      </c>
      <c r="AC221" s="85">
        <f t="shared" ref="AC221:AN221" si="360">AC222+AC223+AC224+AC225+AC235</f>
        <v>0</v>
      </c>
      <c r="AD221" s="85">
        <f t="shared" si="360"/>
        <v>0</v>
      </c>
      <c r="AE221" s="85">
        <f t="shared" si="360"/>
        <v>0</v>
      </c>
      <c r="AF221" s="85">
        <f t="shared" si="360"/>
        <v>0</v>
      </c>
      <c r="AG221" s="88">
        <f t="shared" si="360"/>
        <v>0</v>
      </c>
      <c r="AH221" s="484">
        <f t="shared" si="339"/>
        <v>0</v>
      </c>
      <c r="AI221" s="409">
        <f t="shared" si="360"/>
        <v>0</v>
      </c>
      <c r="AJ221" s="85">
        <f t="shared" si="360"/>
        <v>0</v>
      </c>
      <c r="AK221" s="88">
        <f t="shared" si="360"/>
        <v>0</v>
      </c>
      <c r="AL221" s="88">
        <f t="shared" si="360"/>
        <v>0</v>
      </c>
      <c r="AM221" s="88">
        <f t="shared" si="360"/>
        <v>0</v>
      </c>
      <c r="AN221" s="89">
        <f t="shared" si="360"/>
        <v>0</v>
      </c>
      <c r="AP221" s="168"/>
    </row>
    <row r="222" spans="1:42" s="18" customFormat="1" ht="25.5" hidden="1" customHeight="1" x14ac:dyDescent="0.25">
      <c r="A222" s="125" t="s">
        <v>79</v>
      </c>
      <c r="B222" s="114" t="s">
        <v>760</v>
      </c>
      <c r="C222" s="818" t="s">
        <v>80</v>
      </c>
      <c r="D222" s="819"/>
      <c r="E222" s="819"/>
      <c r="F222" s="91"/>
      <c r="G222" s="669"/>
      <c r="H222" s="669"/>
      <c r="I222" s="598"/>
      <c r="J222" s="544"/>
      <c r="K222" s="544"/>
      <c r="L222" s="91"/>
      <c r="M222" s="92"/>
      <c r="N222" s="95"/>
      <c r="O222" s="95"/>
      <c r="P222" s="95"/>
      <c r="Q222" s="93"/>
      <c r="R222" s="96"/>
      <c r="S222" s="96"/>
      <c r="T222" s="96"/>
      <c r="U222" s="96"/>
      <c r="V222" s="96"/>
      <c r="W222" s="96"/>
      <c r="X222" s="96"/>
      <c r="Y222" s="96"/>
      <c r="Z222" s="96"/>
      <c r="AA222" s="94"/>
      <c r="AB222" s="92"/>
      <c r="AC222" s="93"/>
      <c r="AD222" s="93"/>
      <c r="AE222" s="93"/>
      <c r="AF222" s="93"/>
      <c r="AG222" s="96"/>
      <c r="AH222" s="487">
        <f t="shared" si="339"/>
        <v>0</v>
      </c>
      <c r="AI222" s="412"/>
      <c r="AJ222" s="93"/>
      <c r="AK222" s="96"/>
      <c r="AL222" s="96"/>
      <c r="AM222" s="96"/>
      <c r="AN222" s="97"/>
      <c r="AP222" s="168"/>
    </row>
    <row r="223" spans="1:42" s="18" customFormat="1" ht="15.75" hidden="1" thickBot="1" x14ac:dyDescent="0.3">
      <c r="A223" s="125" t="s">
        <v>81</v>
      </c>
      <c r="B223" s="90" t="s">
        <v>761</v>
      </c>
      <c r="C223" s="799" t="s">
        <v>927</v>
      </c>
      <c r="D223" s="800"/>
      <c r="E223" s="800"/>
      <c r="F223" s="91"/>
      <c r="G223" s="669"/>
      <c r="H223" s="669"/>
      <c r="I223" s="598"/>
      <c r="J223" s="544"/>
      <c r="K223" s="544"/>
      <c r="L223" s="91"/>
      <c r="M223" s="92"/>
      <c r="N223" s="95"/>
      <c r="O223" s="95"/>
      <c r="P223" s="95"/>
      <c r="Q223" s="93"/>
      <c r="R223" s="96"/>
      <c r="S223" s="96"/>
      <c r="T223" s="96"/>
      <c r="U223" s="96"/>
      <c r="V223" s="96"/>
      <c r="W223" s="96"/>
      <c r="X223" s="96"/>
      <c r="Y223" s="96"/>
      <c r="Z223" s="96"/>
      <c r="AA223" s="94"/>
      <c r="AB223" s="92"/>
      <c r="AC223" s="93"/>
      <c r="AD223" s="93"/>
      <c r="AE223" s="93"/>
      <c r="AF223" s="93"/>
      <c r="AG223" s="96"/>
      <c r="AH223" s="487">
        <f t="shared" si="339"/>
        <v>0</v>
      </c>
      <c r="AI223" s="412"/>
      <c r="AJ223" s="93"/>
      <c r="AK223" s="96"/>
      <c r="AL223" s="96"/>
      <c r="AM223" s="96"/>
      <c r="AN223" s="97"/>
      <c r="AP223" s="168"/>
    </row>
    <row r="224" spans="1:42" s="18" customFormat="1" ht="25.5" hidden="1" customHeight="1" x14ac:dyDescent="0.25">
      <c r="A224" s="125" t="s">
        <v>82</v>
      </c>
      <c r="B224" s="90" t="s">
        <v>762</v>
      </c>
      <c r="C224" s="796" t="s">
        <v>928</v>
      </c>
      <c r="D224" s="797"/>
      <c r="E224" s="820"/>
      <c r="F224" s="91"/>
      <c r="G224" s="669"/>
      <c r="H224" s="669"/>
      <c r="I224" s="598"/>
      <c r="J224" s="544"/>
      <c r="K224" s="544"/>
      <c r="L224" s="91"/>
      <c r="M224" s="92"/>
      <c r="N224" s="95"/>
      <c r="O224" s="95"/>
      <c r="P224" s="95"/>
      <c r="Q224" s="93"/>
      <c r="R224" s="96"/>
      <c r="S224" s="96"/>
      <c r="T224" s="96"/>
      <c r="U224" s="96"/>
      <c r="V224" s="96"/>
      <c r="W224" s="96"/>
      <c r="X224" s="96"/>
      <c r="Y224" s="96"/>
      <c r="Z224" s="96"/>
      <c r="AA224" s="94"/>
      <c r="AB224" s="92"/>
      <c r="AC224" s="93"/>
      <c r="AD224" s="93"/>
      <c r="AE224" s="93"/>
      <c r="AF224" s="93"/>
      <c r="AG224" s="96"/>
      <c r="AH224" s="487">
        <f t="shared" si="339"/>
        <v>0</v>
      </c>
      <c r="AI224" s="412"/>
      <c r="AJ224" s="93"/>
      <c r="AK224" s="96"/>
      <c r="AL224" s="96"/>
      <c r="AM224" s="96"/>
      <c r="AN224" s="97"/>
      <c r="AP224" s="168"/>
    </row>
    <row r="225" spans="1:42" s="18" customFormat="1" ht="25.5" hidden="1" customHeight="1" x14ac:dyDescent="0.25">
      <c r="A225" s="125" t="s">
        <v>83</v>
      </c>
      <c r="B225" s="90" t="s">
        <v>763</v>
      </c>
      <c r="C225" s="796" t="s">
        <v>84</v>
      </c>
      <c r="D225" s="797"/>
      <c r="E225" s="797"/>
      <c r="F225" s="91">
        <f t="shared" ref="F225:L225" si="361">F226+F227+F228+F229+F230+F231+F232+F233+F234</f>
        <v>0</v>
      </c>
      <c r="G225" s="669">
        <f t="shared" ref="G225" si="362">G226+G227+G228+G229+G230+G231+G232+G233+G234</f>
        <v>0</v>
      </c>
      <c r="H225" s="669">
        <f t="shared" ref="H225" si="363">H226+H227+H228+H229+H230+H231+H232+H233+H234</f>
        <v>0</v>
      </c>
      <c r="I225" s="598">
        <v>0</v>
      </c>
      <c r="J225" s="544">
        <f t="shared" ref="J225:K225" si="364">J226+J227+J228+J229+J230+J231+J232+J233+J234</f>
        <v>0</v>
      </c>
      <c r="K225" s="544">
        <f t="shared" si="364"/>
        <v>0</v>
      </c>
      <c r="L225" s="91">
        <f t="shared" si="361"/>
        <v>0</v>
      </c>
      <c r="M225" s="92">
        <f t="shared" ref="M225:AA225" si="365">M226+M227+M228+M229+M230+M231+M232+M233+M234</f>
        <v>0</v>
      </c>
      <c r="N225" s="95">
        <f t="shared" si="365"/>
        <v>0</v>
      </c>
      <c r="O225" s="95">
        <f t="shared" si="365"/>
        <v>0</v>
      </c>
      <c r="P225" s="95">
        <f t="shared" si="365"/>
        <v>0</v>
      </c>
      <c r="Q225" s="93">
        <f t="shared" si="365"/>
        <v>0</v>
      </c>
      <c r="R225" s="96">
        <f t="shared" ref="R225:X225" si="366">R226+R227+R228+R229+R230+R231+R232+R233+R234</f>
        <v>0</v>
      </c>
      <c r="S225" s="96">
        <f t="shared" ref="S225:T225" si="367">S226+S227+S228+S229+S230+S231+S232+S233+S234</f>
        <v>0</v>
      </c>
      <c r="T225" s="96">
        <f t="shared" si="367"/>
        <v>0</v>
      </c>
      <c r="U225" s="96">
        <f t="shared" si="366"/>
        <v>0</v>
      </c>
      <c r="V225" s="96">
        <f t="shared" ref="V225:W225" si="368">V226+V227+V228+V229+V230+V231+V232+V233+V234</f>
        <v>0</v>
      </c>
      <c r="W225" s="96">
        <f t="shared" si="368"/>
        <v>0</v>
      </c>
      <c r="X225" s="96">
        <f t="shared" si="366"/>
        <v>0</v>
      </c>
      <c r="Y225" s="96">
        <f t="shared" ref="Y225:Z225" si="369">Y226+Y227+Y228+Y229+Y230+Y231+Y232+Y233+Y234</f>
        <v>0</v>
      </c>
      <c r="Z225" s="96">
        <f t="shared" si="369"/>
        <v>0</v>
      </c>
      <c r="AA225" s="94">
        <f t="shared" si="365"/>
        <v>0</v>
      </c>
      <c r="AB225" s="92">
        <f>AB226+AB227+AB228+AB229+AB230+AB231+AB232+AB233+AB234</f>
        <v>0</v>
      </c>
      <c r="AC225" s="93">
        <f t="shared" ref="AC225:AN225" si="370">AC226+AC227+AC228+AC229+AC230+AC231+AC232+AC233+AC234</f>
        <v>0</v>
      </c>
      <c r="AD225" s="93">
        <f t="shared" si="370"/>
        <v>0</v>
      </c>
      <c r="AE225" s="93">
        <f t="shared" si="370"/>
        <v>0</v>
      </c>
      <c r="AF225" s="93">
        <f t="shared" si="370"/>
        <v>0</v>
      </c>
      <c r="AG225" s="96">
        <f t="shared" si="370"/>
        <v>0</v>
      </c>
      <c r="AH225" s="487">
        <f t="shared" si="339"/>
        <v>0</v>
      </c>
      <c r="AI225" s="412">
        <f t="shared" si="370"/>
        <v>0</v>
      </c>
      <c r="AJ225" s="93">
        <f t="shared" si="370"/>
        <v>0</v>
      </c>
      <c r="AK225" s="96">
        <f t="shared" si="370"/>
        <v>0</v>
      </c>
      <c r="AL225" s="96">
        <f t="shared" si="370"/>
        <v>0</v>
      </c>
      <c r="AM225" s="96">
        <f t="shared" si="370"/>
        <v>0</v>
      </c>
      <c r="AN225" s="97">
        <f t="shared" si="370"/>
        <v>0</v>
      </c>
      <c r="AP225" s="168"/>
    </row>
    <row r="226" spans="1:42" ht="15.75" hidden="1" thickBot="1" x14ac:dyDescent="0.3">
      <c r="B226" s="54"/>
      <c r="C226" s="2"/>
      <c r="D226" s="801" t="s">
        <v>429</v>
      </c>
      <c r="E226" s="801"/>
      <c r="F226" s="77"/>
      <c r="G226" s="668"/>
      <c r="H226" s="668"/>
      <c r="I226" s="599"/>
      <c r="J226" s="545"/>
      <c r="K226" s="545"/>
      <c r="L226" s="77"/>
      <c r="M226" s="73"/>
      <c r="N226" s="42"/>
      <c r="O226" s="42"/>
      <c r="P226" s="42"/>
      <c r="Q226" s="1"/>
      <c r="R226" s="79"/>
      <c r="S226" s="79"/>
      <c r="T226" s="79"/>
      <c r="U226" s="79"/>
      <c r="V226" s="79"/>
      <c r="W226" s="79"/>
      <c r="X226" s="79"/>
      <c r="Y226" s="79"/>
      <c r="Z226" s="79"/>
      <c r="AA226" s="74"/>
      <c r="AB226" s="73"/>
      <c r="AC226" s="1"/>
      <c r="AD226" s="1"/>
      <c r="AE226" s="1"/>
      <c r="AF226" s="1"/>
      <c r="AG226" s="79"/>
      <c r="AH226" s="489">
        <f t="shared" si="339"/>
        <v>0</v>
      </c>
      <c r="AI226" s="414"/>
      <c r="AJ226" s="1"/>
      <c r="AK226" s="79"/>
      <c r="AL226" s="79"/>
      <c r="AM226" s="79"/>
      <c r="AN226" s="44"/>
      <c r="AP226" s="168"/>
    </row>
    <row r="227" spans="1:42" ht="15.75" hidden="1" thickBot="1" x14ac:dyDescent="0.3">
      <c r="B227" s="54"/>
      <c r="C227" s="2"/>
      <c r="D227" s="801" t="s">
        <v>431</v>
      </c>
      <c r="E227" s="801"/>
      <c r="F227" s="77"/>
      <c r="G227" s="668"/>
      <c r="H227" s="668"/>
      <c r="I227" s="599"/>
      <c r="J227" s="545"/>
      <c r="K227" s="545"/>
      <c r="L227" s="77"/>
      <c r="M227" s="73"/>
      <c r="N227" s="42"/>
      <c r="O227" s="42"/>
      <c r="P227" s="42"/>
      <c r="Q227" s="1"/>
      <c r="R227" s="79"/>
      <c r="S227" s="79"/>
      <c r="T227" s="79"/>
      <c r="U227" s="79"/>
      <c r="V227" s="79"/>
      <c r="W227" s="79"/>
      <c r="X227" s="79"/>
      <c r="Y227" s="79"/>
      <c r="Z227" s="79"/>
      <c r="AA227" s="74"/>
      <c r="AB227" s="73"/>
      <c r="AC227" s="1"/>
      <c r="AD227" s="1"/>
      <c r="AE227" s="1"/>
      <c r="AF227" s="1"/>
      <c r="AG227" s="79"/>
      <c r="AH227" s="489">
        <f t="shared" si="339"/>
        <v>0</v>
      </c>
      <c r="AI227" s="414"/>
      <c r="AJ227" s="1"/>
      <c r="AK227" s="79"/>
      <c r="AL227" s="79"/>
      <c r="AM227" s="79"/>
      <c r="AN227" s="44"/>
      <c r="AP227" s="168"/>
    </row>
    <row r="228" spans="1:42" ht="15.75" hidden="1" thickBot="1" x14ac:dyDescent="0.3">
      <c r="B228" s="54"/>
      <c r="C228" s="2"/>
      <c r="D228" s="801" t="s">
        <v>432</v>
      </c>
      <c r="E228" s="801"/>
      <c r="F228" s="77"/>
      <c r="G228" s="668"/>
      <c r="H228" s="668"/>
      <c r="I228" s="599"/>
      <c r="J228" s="545"/>
      <c r="K228" s="545"/>
      <c r="L228" s="77"/>
      <c r="M228" s="73"/>
      <c r="N228" s="42"/>
      <c r="O228" s="42"/>
      <c r="P228" s="42"/>
      <c r="Q228" s="1"/>
      <c r="R228" s="79"/>
      <c r="S228" s="79"/>
      <c r="T228" s="79"/>
      <c r="U228" s="79"/>
      <c r="V228" s="79"/>
      <c r="W228" s="79"/>
      <c r="X228" s="79"/>
      <c r="Y228" s="79"/>
      <c r="Z228" s="79"/>
      <c r="AA228" s="74"/>
      <c r="AB228" s="73"/>
      <c r="AC228" s="1"/>
      <c r="AD228" s="1"/>
      <c r="AE228" s="1"/>
      <c r="AF228" s="1"/>
      <c r="AG228" s="79"/>
      <c r="AH228" s="489">
        <f t="shared" si="339"/>
        <v>0</v>
      </c>
      <c r="AI228" s="414"/>
      <c r="AJ228" s="1"/>
      <c r="AK228" s="79"/>
      <c r="AL228" s="79"/>
      <c r="AM228" s="79"/>
      <c r="AN228" s="44"/>
      <c r="AP228" s="168"/>
    </row>
    <row r="229" spans="1:42" ht="15.75" hidden="1" thickBot="1" x14ac:dyDescent="0.3">
      <c r="B229" s="54"/>
      <c r="C229" s="2"/>
      <c r="D229" s="801" t="s">
        <v>430</v>
      </c>
      <c r="E229" s="801"/>
      <c r="F229" s="77"/>
      <c r="G229" s="668"/>
      <c r="H229" s="668"/>
      <c r="I229" s="599"/>
      <c r="J229" s="545"/>
      <c r="K229" s="545"/>
      <c r="L229" s="77"/>
      <c r="M229" s="73"/>
      <c r="N229" s="42"/>
      <c r="O229" s="42"/>
      <c r="P229" s="42"/>
      <c r="Q229" s="1"/>
      <c r="R229" s="79"/>
      <c r="S229" s="79"/>
      <c r="T229" s="79"/>
      <c r="U229" s="79"/>
      <c r="V229" s="79"/>
      <c r="W229" s="79"/>
      <c r="X229" s="79"/>
      <c r="Y229" s="79"/>
      <c r="Z229" s="79"/>
      <c r="AA229" s="74"/>
      <c r="AB229" s="73"/>
      <c r="AC229" s="1"/>
      <c r="AD229" s="1"/>
      <c r="AE229" s="1"/>
      <c r="AF229" s="1"/>
      <c r="AG229" s="79"/>
      <c r="AH229" s="489">
        <f t="shared" si="339"/>
        <v>0</v>
      </c>
      <c r="AI229" s="414"/>
      <c r="AJ229" s="1"/>
      <c r="AK229" s="79"/>
      <c r="AL229" s="79"/>
      <c r="AM229" s="79"/>
      <c r="AN229" s="44"/>
      <c r="AP229" s="168"/>
    </row>
    <row r="230" spans="1:42" ht="15.75" hidden="1" thickBot="1" x14ac:dyDescent="0.3">
      <c r="B230" s="54"/>
      <c r="C230" s="2"/>
      <c r="D230" s="801" t="s">
        <v>433</v>
      </c>
      <c r="E230" s="801"/>
      <c r="F230" s="77"/>
      <c r="G230" s="668"/>
      <c r="H230" s="668"/>
      <c r="I230" s="599"/>
      <c r="J230" s="545"/>
      <c r="K230" s="545"/>
      <c r="L230" s="77"/>
      <c r="M230" s="73"/>
      <c r="N230" s="42"/>
      <c r="O230" s="42"/>
      <c r="P230" s="42"/>
      <c r="Q230" s="1"/>
      <c r="R230" s="79"/>
      <c r="S230" s="79"/>
      <c r="T230" s="79"/>
      <c r="U230" s="79"/>
      <c r="V230" s="79"/>
      <c r="W230" s="79"/>
      <c r="X230" s="79"/>
      <c r="Y230" s="79"/>
      <c r="Z230" s="79"/>
      <c r="AA230" s="74"/>
      <c r="AB230" s="73"/>
      <c r="AC230" s="1"/>
      <c r="AD230" s="1"/>
      <c r="AE230" s="1"/>
      <c r="AF230" s="1"/>
      <c r="AG230" s="79"/>
      <c r="AH230" s="489">
        <f t="shared" si="339"/>
        <v>0</v>
      </c>
      <c r="AI230" s="414"/>
      <c r="AJ230" s="1"/>
      <c r="AK230" s="79"/>
      <c r="AL230" s="79"/>
      <c r="AM230" s="79"/>
      <c r="AN230" s="44"/>
      <c r="AP230" s="168"/>
    </row>
    <row r="231" spans="1:42" ht="25.5" hidden="1" customHeight="1" x14ac:dyDescent="0.25">
      <c r="B231" s="54"/>
      <c r="C231" s="2"/>
      <c r="D231" s="798" t="s">
        <v>499</v>
      </c>
      <c r="E231" s="798"/>
      <c r="F231" s="77"/>
      <c r="G231" s="668"/>
      <c r="H231" s="668"/>
      <c r="I231" s="599"/>
      <c r="J231" s="545"/>
      <c r="K231" s="545"/>
      <c r="L231" s="77"/>
      <c r="M231" s="73"/>
      <c r="N231" s="42"/>
      <c r="O231" s="42"/>
      <c r="P231" s="42"/>
      <c r="Q231" s="1"/>
      <c r="R231" s="79"/>
      <c r="S231" s="79"/>
      <c r="T231" s="79"/>
      <c r="U231" s="79"/>
      <c r="V231" s="79"/>
      <c r="W231" s="79"/>
      <c r="X231" s="79"/>
      <c r="Y231" s="79"/>
      <c r="Z231" s="79"/>
      <c r="AA231" s="74"/>
      <c r="AB231" s="73"/>
      <c r="AC231" s="1"/>
      <c r="AD231" s="1"/>
      <c r="AE231" s="1"/>
      <c r="AF231" s="1"/>
      <c r="AG231" s="79"/>
      <c r="AH231" s="489">
        <f t="shared" si="339"/>
        <v>0</v>
      </c>
      <c r="AI231" s="414"/>
      <c r="AJ231" s="1"/>
      <c r="AK231" s="79"/>
      <c r="AL231" s="79"/>
      <c r="AM231" s="79"/>
      <c r="AN231" s="44"/>
      <c r="AP231" s="168"/>
    </row>
    <row r="232" spans="1:42" ht="25.5" hidden="1" customHeight="1" x14ac:dyDescent="0.25">
      <c r="B232" s="54"/>
      <c r="C232" s="2"/>
      <c r="D232" s="798" t="s">
        <v>500</v>
      </c>
      <c r="E232" s="798"/>
      <c r="F232" s="77"/>
      <c r="G232" s="668"/>
      <c r="H232" s="668"/>
      <c r="I232" s="599"/>
      <c r="J232" s="545"/>
      <c r="K232" s="545"/>
      <c r="L232" s="77"/>
      <c r="M232" s="73"/>
      <c r="N232" s="42"/>
      <c r="O232" s="42"/>
      <c r="P232" s="42"/>
      <c r="Q232" s="1"/>
      <c r="R232" s="79"/>
      <c r="S232" s="79"/>
      <c r="T232" s="79"/>
      <c r="U232" s="79"/>
      <c r="V232" s="79"/>
      <c r="W232" s="79"/>
      <c r="X232" s="79"/>
      <c r="Y232" s="79"/>
      <c r="Z232" s="79"/>
      <c r="AA232" s="74"/>
      <c r="AB232" s="73"/>
      <c r="AC232" s="1"/>
      <c r="AD232" s="1"/>
      <c r="AE232" s="1"/>
      <c r="AF232" s="1"/>
      <c r="AG232" s="79"/>
      <c r="AH232" s="489">
        <f t="shared" si="339"/>
        <v>0</v>
      </c>
      <c r="AI232" s="414"/>
      <c r="AJ232" s="1"/>
      <c r="AK232" s="79"/>
      <c r="AL232" s="79"/>
      <c r="AM232" s="79"/>
      <c r="AN232" s="44"/>
      <c r="AP232" s="168"/>
    </row>
    <row r="233" spans="1:42" ht="15.75" hidden="1" thickBot="1" x14ac:dyDescent="0.3">
      <c r="B233" s="54"/>
      <c r="C233" s="2"/>
      <c r="D233" s="801" t="s">
        <v>434</v>
      </c>
      <c r="E233" s="801"/>
      <c r="F233" s="77"/>
      <c r="G233" s="668"/>
      <c r="H233" s="668"/>
      <c r="I233" s="599"/>
      <c r="J233" s="545"/>
      <c r="K233" s="545"/>
      <c r="L233" s="77"/>
      <c r="M233" s="73"/>
      <c r="N233" s="42"/>
      <c r="O233" s="42"/>
      <c r="P233" s="42"/>
      <c r="Q233" s="1"/>
      <c r="R233" s="79"/>
      <c r="S233" s="79"/>
      <c r="T233" s="79"/>
      <c r="U233" s="79"/>
      <c r="V233" s="79"/>
      <c r="W233" s="79"/>
      <c r="X233" s="79"/>
      <c r="Y233" s="79"/>
      <c r="Z233" s="79"/>
      <c r="AA233" s="74"/>
      <c r="AB233" s="73"/>
      <c r="AC233" s="1"/>
      <c r="AD233" s="1"/>
      <c r="AE233" s="1"/>
      <c r="AF233" s="1"/>
      <c r="AG233" s="79"/>
      <c r="AH233" s="489">
        <f t="shared" si="339"/>
        <v>0</v>
      </c>
      <c r="AI233" s="414"/>
      <c r="AJ233" s="1"/>
      <c r="AK233" s="79"/>
      <c r="AL233" s="79"/>
      <c r="AM233" s="79"/>
      <c r="AN233" s="44"/>
      <c r="AP233" s="168"/>
    </row>
    <row r="234" spans="1:42" ht="15.75" hidden="1" thickBot="1" x14ac:dyDescent="0.3">
      <c r="B234" s="54"/>
      <c r="C234" s="2"/>
      <c r="D234" s="801" t="s">
        <v>501</v>
      </c>
      <c r="E234" s="801"/>
      <c r="F234" s="77"/>
      <c r="G234" s="668"/>
      <c r="H234" s="668"/>
      <c r="I234" s="599"/>
      <c r="J234" s="545"/>
      <c r="K234" s="545"/>
      <c r="L234" s="77"/>
      <c r="M234" s="73"/>
      <c r="N234" s="42"/>
      <c r="O234" s="42"/>
      <c r="P234" s="42"/>
      <c r="Q234" s="1"/>
      <c r="R234" s="79"/>
      <c r="S234" s="79"/>
      <c r="T234" s="79"/>
      <c r="U234" s="79"/>
      <c r="V234" s="79"/>
      <c r="W234" s="79"/>
      <c r="X234" s="79"/>
      <c r="Y234" s="79"/>
      <c r="Z234" s="79"/>
      <c r="AA234" s="74"/>
      <c r="AB234" s="73"/>
      <c r="AC234" s="1"/>
      <c r="AD234" s="1"/>
      <c r="AE234" s="1"/>
      <c r="AF234" s="1"/>
      <c r="AG234" s="79"/>
      <c r="AH234" s="489">
        <f t="shared" si="339"/>
        <v>0</v>
      </c>
      <c r="AI234" s="414"/>
      <c r="AJ234" s="1"/>
      <c r="AK234" s="79"/>
      <c r="AL234" s="79"/>
      <c r="AM234" s="79"/>
      <c r="AN234" s="44"/>
      <c r="AP234" s="168"/>
    </row>
    <row r="235" spans="1:42" s="18" customFormat="1" ht="15.75" hidden="1" thickBot="1" x14ac:dyDescent="0.3">
      <c r="A235" s="125" t="s">
        <v>85</v>
      </c>
      <c r="B235" s="90" t="s">
        <v>764</v>
      </c>
      <c r="C235" s="803" t="s">
        <v>86</v>
      </c>
      <c r="D235" s="804"/>
      <c r="E235" s="804"/>
      <c r="F235" s="91">
        <f t="shared" ref="F235:L235" si="371">F236+F237+F238+F239+F240+F241+F242+F243+F244+F245+F246</f>
        <v>0</v>
      </c>
      <c r="G235" s="669">
        <f t="shared" ref="G235" si="372">G236+G237+G238+G239+G240+G241+G242+G243+G244+G245+G246</f>
        <v>0</v>
      </c>
      <c r="H235" s="669">
        <f t="shared" ref="H235" si="373">H236+H237+H238+H239+H240+H241+H242+H243+H244+H245+H246</f>
        <v>0</v>
      </c>
      <c r="I235" s="598">
        <v>0</v>
      </c>
      <c r="J235" s="544">
        <f t="shared" ref="J235:K235" si="374">J236+J237+J238+J239+J240+J241+J242+J243+J244+J245+J246</f>
        <v>0</v>
      </c>
      <c r="K235" s="544">
        <f t="shared" si="374"/>
        <v>0</v>
      </c>
      <c r="L235" s="91">
        <f t="shared" si="371"/>
        <v>0</v>
      </c>
      <c r="M235" s="92">
        <f t="shared" ref="M235:AA235" si="375">M236+M237+M238+M239+M240+M241+M242+M243+M244+M245+M246</f>
        <v>0</v>
      </c>
      <c r="N235" s="95">
        <f t="shared" si="375"/>
        <v>0</v>
      </c>
      <c r="O235" s="95">
        <f t="shared" si="375"/>
        <v>0</v>
      </c>
      <c r="P235" s="95">
        <f t="shared" si="375"/>
        <v>0</v>
      </c>
      <c r="Q235" s="93">
        <f t="shared" si="375"/>
        <v>0</v>
      </c>
      <c r="R235" s="96">
        <f t="shared" ref="R235:X235" si="376">R236+R237+R238+R239+R240+R241+R242+R243+R244+R245+R246</f>
        <v>0</v>
      </c>
      <c r="S235" s="96">
        <f t="shared" ref="S235:T235" si="377">S236+S237+S238+S239+S240+S241+S242+S243+S244+S245+S246</f>
        <v>0</v>
      </c>
      <c r="T235" s="96">
        <f t="shared" si="377"/>
        <v>0</v>
      </c>
      <c r="U235" s="96">
        <f t="shared" si="376"/>
        <v>0</v>
      </c>
      <c r="V235" s="96">
        <f t="shared" ref="V235:W235" si="378">V236+V237+V238+V239+V240+V241+V242+V243+V244+V245+V246</f>
        <v>0</v>
      </c>
      <c r="W235" s="96">
        <f t="shared" si="378"/>
        <v>0</v>
      </c>
      <c r="X235" s="96">
        <f t="shared" si="376"/>
        <v>0</v>
      </c>
      <c r="Y235" s="96">
        <f t="shared" ref="Y235:Z235" si="379">Y236+Y237+Y238+Y239+Y240+Y241+Y242+Y243+Y244+Y245+Y246</f>
        <v>0</v>
      </c>
      <c r="Z235" s="96">
        <f t="shared" si="379"/>
        <v>0</v>
      </c>
      <c r="AA235" s="94">
        <f t="shared" si="375"/>
        <v>0</v>
      </c>
      <c r="AB235" s="92">
        <f>AB236+AB237+AB238+AB239+AB240+AB241+AB242+AB243+AB244+AB245+AB246</f>
        <v>0</v>
      </c>
      <c r="AC235" s="93">
        <f t="shared" ref="AC235:AN235" si="380">AC236+AC237+AC238+AC239+AC240+AC241+AC242+AC243+AC244+AC245+AC246</f>
        <v>0</v>
      </c>
      <c r="AD235" s="93">
        <f t="shared" si="380"/>
        <v>0</v>
      </c>
      <c r="AE235" s="93">
        <f t="shared" si="380"/>
        <v>0</v>
      </c>
      <c r="AF235" s="93">
        <f t="shared" si="380"/>
        <v>0</v>
      </c>
      <c r="AG235" s="96">
        <f t="shared" si="380"/>
        <v>0</v>
      </c>
      <c r="AH235" s="487">
        <f t="shared" si="339"/>
        <v>0</v>
      </c>
      <c r="AI235" s="412">
        <f t="shared" si="380"/>
        <v>0</v>
      </c>
      <c r="AJ235" s="93">
        <f t="shared" si="380"/>
        <v>0</v>
      </c>
      <c r="AK235" s="96">
        <f t="shared" si="380"/>
        <v>0</v>
      </c>
      <c r="AL235" s="96">
        <f t="shared" si="380"/>
        <v>0</v>
      </c>
      <c r="AM235" s="96">
        <f t="shared" si="380"/>
        <v>0</v>
      </c>
      <c r="AN235" s="97">
        <f t="shared" si="380"/>
        <v>0</v>
      </c>
      <c r="AP235" s="168"/>
    </row>
    <row r="236" spans="1:42" ht="15.75" hidden="1" thickBot="1" x14ac:dyDescent="0.3">
      <c r="B236" s="54"/>
      <c r="C236" s="2"/>
      <c r="D236" s="801" t="s">
        <v>435</v>
      </c>
      <c r="E236" s="801"/>
      <c r="F236" s="77"/>
      <c r="G236" s="668"/>
      <c r="H236" s="668"/>
      <c r="I236" s="599"/>
      <c r="J236" s="545"/>
      <c r="K236" s="545"/>
      <c r="L236" s="77"/>
      <c r="M236" s="73"/>
      <c r="N236" s="42"/>
      <c r="O236" s="42"/>
      <c r="P236" s="42"/>
      <c r="Q236" s="1"/>
      <c r="R236" s="79"/>
      <c r="S236" s="79"/>
      <c r="T236" s="79"/>
      <c r="U236" s="79"/>
      <c r="V236" s="79"/>
      <c r="W236" s="79"/>
      <c r="X236" s="79"/>
      <c r="Y236" s="79"/>
      <c r="Z236" s="79"/>
      <c r="AA236" s="74"/>
      <c r="AB236" s="73"/>
      <c r="AC236" s="1"/>
      <c r="AD236" s="1"/>
      <c r="AE236" s="1"/>
      <c r="AF236" s="1"/>
      <c r="AG236" s="79"/>
      <c r="AH236" s="489">
        <f t="shared" si="339"/>
        <v>0</v>
      </c>
      <c r="AI236" s="414"/>
      <c r="AJ236" s="1"/>
      <c r="AK236" s="79"/>
      <c r="AL236" s="79"/>
      <c r="AM236" s="79"/>
      <c r="AN236" s="44"/>
      <c r="AP236" s="168"/>
    </row>
    <row r="237" spans="1:42" ht="15.75" hidden="1" thickBot="1" x14ac:dyDescent="0.3">
      <c r="B237" s="54"/>
      <c r="C237" s="2"/>
      <c r="D237" s="801" t="s">
        <v>438</v>
      </c>
      <c r="E237" s="801"/>
      <c r="F237" s="77"/>
      <c r="G237" s="668"/>
      <c r="H237" s="668"/>
      <c r="I237" s="599"/>
      <c r="J237" s="545"/>
      <c r="K237" s="545"/>
      <c r="L237" s="77"/>
      <c r="M237" s="73"/>
      <c r="N237" s="42"/>
      <c r="O237" s="42"/>
      <c r="P237" s="42"/>
      <c r="Q237" s="1"/>
      <c r="R237" s="79"/>
      <c r="S237" s="79"/>
      <c r="T237" s="79"/>
      <c r="U237" s="79"/>
      <c r="V237" s="79"/>
      <c r="W237" s="79"/>
      <c r="X237" s="79"/>
      <c r="Y237" s="79"/>
      <c r="Z237" s="79"/>
      <c r="AA237" s="74"/>
      <c r="AB237" s="73"/>
      <c r="AC237" s="1"/>
      <c r="AD237" s="1"/>
      <c r="AE237" s="1"/>
      <c r="AF237" s="1"/>
      <c r="AG237" s="79"/>
      <c r="AH237" s="489">
        <f t="shared" si="339"/>
        <v>0</v>
      </c>
      <c r="AI237" s="414"/>
      <c r="AJ237" s="1"/>
      <c r="AK237" s="79"/>
      <c r="AL237" s="79"/>
      <c r="AM237" s="79"/>
      <c r="AN237" s="44"/>
      <c r="AP237" s="168"/>
    </row>
    <row r="238" spans="1:42" ht="15.75" hidden="1" thickBot="1" x14ac:dyDescent="0.3">
      <c r="B238" s="54"/>
      <c r="C238" s="2"/>
      <c r="D238" s="801" t="s">
        <v>439</v>
      </c>
      <c r="E238" s="801"/>
      <c r="F238" s="77"/>
      <c r="G238" s="668"/>
      <c r="H238" s="668"/>
      <c r="I238" s="599"/>
      <c r="J238" s="545"/>
      <c r="K238" s="545"/>
      <c r="L238" s="77"/>
      <c r="M238" s="73"/>
      <c r="N238" s="42"/>
      <c r="O238" s="42"/>
      <c r="P238" s="42"/>
      <c r="Q238" s="1"/>
      <c r="R238" s="79"/>
      <c r="S238" s="79"/>
      <c r="T238" s="79"/>
      <c r="U238" s="79"/>
      <c r="V238" s="79"/>
      <c r="W238" s="79"/>
      <c r="X238" s="79"/>
      <c r="Y238" s="79"/>
      <c r="Z238" s="79"/>
      <c r="AA238" s="74"/>
      <c r="AB238" s="73"/>
      <c r="AC238" s="1"/>
      <c r="AD238" s="1"/>
      <c r="AE238" s="1"/>
      <c r="AF238" s="1"/>
      <c r="AG238" s="79"/>
      <c r="AH238" s="489">
        <f t="shared" si="339"/>
        <v>0</v>
      </c>
      <c r="AI238" s="414"/>
      <c r="AJ238" s="1"/>
      <c r="AK238" s="79"/>
      <c r="AL238" s="79"/>
      <c r="AM238" s="79"/>
      <c r="AN238" s="44"/>
      <c r="AP238" s="168"/>
    </row>
    <row r="239" spans="1:42" ht="15.75" hidden="1" thickBot="1" x14ac:dyDescent="0.3">
      <c r="B239" s="54"/>
      <c r="C239" s="2"/>
      <c r="D239" s="801" t="s">
        <v>436</v>
      </c>
      <c r="E239" s="801"/>
      <c r="F239" s="77"/>
      <c r="G239" s="668"/>
      <c r="H239" s="668"/>
      <c r="I239" s="599"/>
      <c r="J239" s="545"/>
      <c r="K239" s="545"/>
      <c r="L239" s="77"/>
      <c r="M239" s="73"/>
      <c r="N239" s="42"/>
      <c r="O239" s="42"/>
      <c r="P239" s="42"/>
      <c r="Q239" s="1"/>
      <c r="R239" s="79"/>
      <c r="S239" s="79"/>
      <c r="T239" s="79"/>
      <c r="U239" s="79"/>
      <c r="V239" s="79"/>
      <c r="W239" s="79"/>
      <c r="X239" s="79"/>
      <c r="Y239" s="79"/>
      <c r="Z239" s="79"/>
      <c r="AA239" s="74"/>
      <c r="AB239" s="73"/>
      <c r="AC239" s="1"/>
      <c r="AD239" s="1"/>
      <c r="AE239" s="1"/>
      <c r="AF239" s="1"/>
      <c r="AG239" s="79"/>
      <c r="AH239" s="489">
        <f t="shared" si="339"/>
        <v>0</v>
      </c>
      <c r="AI239" s="414"/>
      <c r="AJ239" s="1"/>
      <c r="AK239" s="79"/>
      <c r="AL239" s="79"/>
      <c r="AM239" s="79"/>
      <c r="AN239" s="44"/>
      <c r="AP239" s="168"/>
    </row>
    <row r="240" spans="1:42" ht="15.75" hidden="1" thickBot="1" x14ac:dyDescent="0.3">
      <c r="B240" s="54"/>
      <c r="C240" s="2"/>
      <c r="D240" s="801" t="s">
        <v>440</v>
      </c>
      <c r="E240" s="801"/>
      <c r="F240" s="77"/>
      <c r="G240" s="668"/>
      <c r="H240" s="668"/>
      <c r="I240" s="599"/>
      <c r="J240" s="545"/>
      <c r="K240" s="545"/>
      <c r="L240" s="77"/>
      <c r="M240" s="73"/>
      <c r="N240" s="42"/>
      <c r="O240" s="42"/>
      <c r="P240" s="42"/>
      <c r="Q240" s="1"/>
      <c r="R240" s="79"/>
      <c r="S240" s="79"/>
      <c r="T240" s="79"/>
      <c r="U240" s="79"/>
      <c r="V240" s="79"/>
      <c r="W240" s="79"/>
      <c r="X240" s="79"/>
      <c r="Y240" s="79"/>
      <c r="Z240" s="79"/>
      <c r="AA240" s="74"/>
      <c r="AB240" s="73"/>
      <c r="AC240" s="1"/>
      <c r="AD240" s="1"/>
      <c r="AE240" s="1"/>
      <c r="AF240" s="1"/>
      <c r="AG240" s="79"/>
      <c r="AH240" s="489">
        <f t="shared" si="339"/>
        <v>0</v>
      </c>
      <c r="AI240" s="414"/>
      <c r="AJ240" s="1"/>
      <c r="AK240" s="79"/>
      <c r="AL240" s="79"/>
      <c r="AM240" s="79"/>
      <c r="AN240" s="44"/>
      <c r="AP240" s="168"/>
    </row>
    <row r="241" spans="1:42" ht="25.5" hidden="1" customHeight="1" x14ac:dyDescent="0.25">
      <c r="B241" s="54"/>
      <c r="C241" s="2"/>
      <c r="D241" s="798" t="s">
        <v>502</v>
      </c>
      <c r="E241" s="798"/>
      <c r="F241" s="77"/>
      <c r="G241" s="668"/>
      <c r="H241" s="668"/>
      <c r="I241" s="599"/>
      <c r="J241" s="545"/>
      <c r="K241" s="545"/>
      <c r="L241" s="77"/>
      <c r="M241" s="73"/>
      <c r="N241" s="42"/>
      <c r="O241" s="42"/>
      <c r="P241" s="42"/>
      <c r="Q241" s="1"/>
      <c r="R241" s="79"/>
      <c r="S241" s="79"/>
      <c r="T241" s="79"/>
      <c r="U241" s="79"/>
      <c r="V241" s="79"/>
      <c r="W241" s="79"/>
      <c r="X241" s="79"/>
      <c r="Y241" s="79"/>
      <c r="Z241" s="79"/>
      <c r="AA241" s="74"/>
      <c r="AB241" s="73"/>
      <c r="AC241" s="1"/>
      <c r="AD241" s="1"/>
      <c r="AE241" s="1"/>
      <c r="AF241" s="1"/>
      <c r="AG241" s="79"/>
      <c r="AH241" s="489">
        <f t="shared" si="339"/>
        <v>0</v>
      </c>
      <c r="AI241" s="414"/>
      <c r="AJ241" s="1"/>
      <c r="AK241" s="79"/>
      <c r="AL241" s="79"/>
      <c r="AM241" s="79"/>
      <c r="AN241" s="44"/>
      <c r="AP241" s="168"/>
    </row>
    <row r="242" spans="1:42" ht="25.5" hidden="1" customHeight="1" x14ac:dyDescent="0.25">
      <c r="B242" s="54"/>
      <c r="C242" s="2"/>
      <c r="D242" s="798" t="s">
        <v>503</v>
      </c>
      <c r="E242" s="798"/>
      <c r="F242" s="77"/>
      <c r="G242" s="668"/>
      <c r="H242" s="668"/>
      <c r="I242" s="599"/>
      <c r="J242" s="545"/>
      <c r="K242" s="545"/>
      <c r="L242" s="77"/>
      <c r="M242" s="73"/>
      <c r="N242" s="42"/>
      <c r="O242" s="42"/>
      <c r="P242" s="42"/>
      <c r="Q242" s="1"/>
      <c r="R242" s="79"/>
      <c r="S242" s="79"/>
      <c r="T242" s="79"/>
      <c r="U242" s="79"/>
      <c r="V242" s="79"/>
      <c r="W242" s="79"/>
      <c r="X242" s="79"/>
      <c r="Y242" s="79"/>
      <c r="Z242" s="79"/>
      <c r="AA242" s="74"/>
      <c r="AB242" s="73"/>
      <c r="AC242" s="1"/>
      <c r="AD242" s="1"/>
      <c r="AE242" s="1"/>
      <c r="AF242" s="1"/>
      <c r="AG242" s="79"/>
      <c r="AH242" s="489">
        <f t="shared" si="339"/>
        <v>0</v>
      </c>
      <c r="AI242" s="414"/>
      <c r="AJ242" s="1"/>
      <c r="AK242" s="79"/>
      <c r="AL242" s="79"/>
      <c r="AM242" s="79"/>
      <c r="AN242" s="44"/>
      <c r="AP242" s="168"/>
    </row>
    <row r="243" spans="1:42" ht="15.75" hidden="1" thickBot="1" x14ac:dyDescent="0.3">
      <c r="B243" s="54"/>
      <c r="C243" s="2"/>
      <c r="D243" s="801" t="s">
        <v>441</v>
      </c>
      <c r="E243" s="801"/>
      <c r="F243" s="77"/>
      <c r="G243" s="668"/>
      <c r="H243" s="668"/>
      <c r="I243" s="599"/>
      <c r="J243" s="545"/>
      <c r="K243" s="545"/>
      <c r="L243" s="77"/>
      <c r="M243" s="73"/>
      <c r="N243" s="42"/>
      <c r="O243" s="42"/>
      <c r="P243" s="42"/>
      <c r="Q243" s="1"/>
      <c r="R243" s="79"/>
      <c r="S243" s="79"/>
      <c r="T243" s="79"/>
      <c r="U243" s="79"/>
      <c r="V243" s="79"/>
      <c r="W243" s="79"/>
      <c r="X243" s="79"/>
      <c r="Y243" s="79"/>
      <c r="Z243" s="79"/>
      <c r="AA243" s="74"/>
      <c r="AB243" s="73"/>
      <c r="AC243" s="1"/>
      <c r="AD243" s="1"/>
      <c r="AE243" s="1"/>
      <c r="AF243" s="1"/>
      <c r="AG243" s="79"/>
      <c r="AH243" s="489">
        <f t="shared" si="339"/>
        <v>0</v>
      </c>
      <c r="AI243" s="414"/>
      <c r="AJ243" s="1"/>
      <c r="AK243" s="79"/>
      <c r="AL243" s="79"/>
      <c r="AM243" s="79"/>
      <c r="AN243" s="44"/>
      <c r="AP243" s="168"/>
    </row>
    <row r="244" spans="1:42" ht="15.75" hidden="1" thickBot="1" x14ac:dyDescent="0.3">
      <c r="B244" s="54"/>
      <c r="C244" s="2"/>
      <c r="D244" s="801" t="s">
        <v>437</v>
      </c>
      <c r="E244" s="801"/>
      <c r="F244" s="77"/>
      <c r="G244" s="668"/>
      <c r="H244" s="668"/>
      <c r="I244" s="599"/>
      <c r="J244" s="545"/>
      <c r="K244" s="545"/>
      <c r="L244" s="77"/>
      <c r="M244" s="73"/>
      <c r="N244" s="42"/>
      <c r="O244" s="42"/>
      <c r="P244" s="42"/>
      <c r="Q244" s="1"/>
      <c r="R244" s="79"/>
      <c r="S244" s="79"/>
      <c r="T244" s="79"/>
      <c r="U244" s="79"/>
      <c r="V244" s="79"/>
      <c r="W244" s="79"/>
      <c r="X244" s="79"/>
      <c r="Y244" s="79"/>
      <c r="Z244" s="79"/>
      <c r="AA244" s="74"/>
      <c r="AB244" s="73"/>
      <c r="AC244" s="1"/>
      <c r="AD244" s="1"/>
      <c r="AE244" s="1"/>
      <c r="AF244" s="1"/>
      <c r="AG244" s="79"/>
      <c r="AH244" s="489">
        <f t="shared" si="339"/>
        <v>0</v>
      </c>
      <c r="AI244" s="414"/>
      <c r="AJ244" s="1"/>
      <c r="AK244" s="79"/>
      <c r="AL244" s="79"/>
      <c r="AM244" s="79"/>
      <c r="AN244" s="44"/>
      <c r="AP244" s="168"/>
    </row>
    <row r="245" spans="1:42" ht="25.5" hidden="1" customHeight="1" x14ac:dyDescent="0.25">
      <c r="B245" s="54"/>
      <c r="C245" s="2"/>
      <c r="D245" s="798" t="s">
        <v>504</v>
      </c>
      <c r="E245" s="798"/>
      <c r="F245" s="77"/>
      <c r="G245" s="668"/>
      <c r="H245" s="668"/>
      <c r="I245" s="599"/>
      <c r="J245" s="545"/>
      <c r="K245" s="545"/>
      <c r="L245" s="77"/>
      <c r="M245" s="73"/>
      <c r="N245" s="42"/>
      <c r="O245" s="42"/>
      <c r="P245" s="42"/>
      <c r="Q245" s="1"/>
      <c r="R245" s="79"/>
      <c r="S245" s="79"/>
      <c r="T245" s="79"/>
      <c r="U245" s="79"/>
      <c r="V245" s="79"/>
      <c r="W245" s="79"/>
      <c r="X245" s="79"/>
      <c r="Y245" s="79"/>
      <c r="Z245" s="79"/>
      <c r="AA245" s="74"/>
      <c r="AB245" s="73"/>
      <c r="AC245" s="1"/>
      <c r="AD245" s="1"/>
      <c r="AE245" s="1"/>
      <c r="AF245" s="1"/>
      <c r="AG245" s="79"/>
      <c r="AH245" s="489">
        <f t="shared" si="339"/>
        <v>0</v>
      </c>
      <c r="AI245" s="414"/>
      <c r="AJ245" s="1"/>
      <c r="AK245" s="79"/>
      <c r="AL245" s="79"/>
      <c r="AM245" s="79"/>
      <c r="AN245" s="44"/>
      <c r="AP245" s="168"/>
    </row>
    <row r="246" spans="1:42" ht="15.75" hidden="1" thickBot="1" x14ac:dyDescent="0.3">
      <c r="B246" s="56"/>
      <c r="C246" s="20"/>
      <c r="D246" s="806" t="s">
        <v>505</v>
      </c>
      <c r="E246" s="806"/>
      <c r="F246" s="77"/>
      <c r="G246" s="668"/>
      <c r="H246" s="668"/>
      <c r="I246" s="599"/>
      <c r="J246" s="545"/>
      <c r="K246" s="545"/>
      <c r="L246" s="77"/>
      <c r="M246" s="73"/>
      <c r="N246" s="42"/>
      <c r="O246" s="42"/>
      <c r="P246" s="42"/>
      <c r="Q246" s="1"/>
      <c r="R246" s="79"/>
      <c r="S246" s="79"/>
      <c r="T246" s="79"/>
      <c r="U246" s="79"/>
      <c r="V246" s="79"/>
      <c r="W246" s="79"/>
      <c r="X246" s="79"/>
      <c r="Y246" s="79"/>
      <c r="Z246" s="79"/>
      <c r="AA246" s="74"/>
      <c r="AB246" s="73"/>
      <c r="AC246" s="1"/>
      <c r="AD246" s="1"/>
      <c r="AE246" s="1"/>
      <c r="AF246" s="1"/>
      <c r="AG246" s="79"/>
      <c r="AH246" s="489">
        <f t="shared" si="339"/>
        <v>0</v>
      </c>
      <c r="AI246" s="414"/>
      <c r="AJ246" s="1"/>
      <c r="AK246" s="79"/>
      <c r="AL246" s="79"/>
      <c r="AM246" s="79"/>
      <c r="AN246" s="44"/>
      <c r="AP246" s="168"/>
    </row>
    <row r="247" spans="1:42" ht="15.75" thickBot="1" x14ac:dyDescent="0.3">
      <c r="B247" s="98" t="s">
        <v>87</v>
      </c>
      <c r="C247" s="807" t="s">
        <v>88</v>
      </c>
      <c r="D247" s="808"/>
      <c r="E247" s="808"/>
      <c r="F247" s="83">
        <f t="shared" ref="F247:L247" si="381">F248+F272+F278+F279</f>
        <v>53070454</v>
      </c>
      <c r="G247" s="665">
        <f t="shared" ref="G247" si="382">G248+G272+G278+G279</f>
        <v>49360482</v>
      </c>
      <c r="H247" s="665">
        <f t="shared" ref="H247" si="383">H248+H272+H278+H279</f>
        <v>49360482</v>
      </c>
      <c r="I247" s="596">
        <v>49360482</v>
      </c>
      <c r="J247" s="541">
        <f t="shared" ref="J247:K247" si="384">J248+J272+J278+J279</f>
        <v>49360482</v>
      </c>
      <c r="K247" s="541">
        <f t="shared" si="384"/>
        <v>54464484</v>
      </c>
      <c r="L247" s="83">
        <f t="shared" si="381"/>
        <v>54464484</v>
      </c>
      <c r="M247" s="84">
        <f t="shared" ref="M247:AA247" si="385">M248+M272+M278+M279</f>
        <v>0</v>
      </c>
      <c r="N247" s="87">
        <f t="shared" si="385"/>
        <v>0</v>
      </c>
      <c r="O247" s="87">
        <f t="shared" si="385"/>
        <v>0</v>
      </c>
      <c r="P247" s="87">
        <f t="shared" si="385"/>
        <v>5104002</v>
      </c>
      <c r="Q247" s="85">
        <f t="shared" si="385"/>
        <v>49360482</v>
      </c>
      <c r="R247" s="88">
        <f t="shared" ref="R247:X247" si="386">R248+R272+R278+R279</f>
        <v>0</v>
      </c>
      <c r="S247" s="88">
        <f t="shared" ref="S247:T247" si="387">S248+S272+S278+S279</f>
        <v>0</v>
      </c>
      <c r="T247" s="88">
        <f t="shared" si="387"/>
        <v>0</v>
      </c>
      <c r="U247" s="88">
        <f t="shared" si="386"/>
        <v>0</v>
      </c>
      <c r="V247" s="88">
        <f t="shared" ref="V247:W247" si="388">V248+V272+V278+V279</f>
        <v>0</v>
      </c>
      <c r="W247" s="88">
        <f t="shared" si="388"/>
        <v>0</v>
      </c>
      <c r="X247" s="88">
        <f t="shared" si="386"/>
        <v>0</v>
      </c>
      <c r="Y247" s="88">
        <f t="shared" ref="Y247:Z247" si="389">Y248+Y272+Y278+Y279</f>
        <v>0</v>
      </c>
      <c r="Z247" s="88">
        <f t="shared" si="389"/>
        <v>0</v>
      </c>
      <c r="AA247" s="86">
        <f t="shared" si="385"/>
        <v>0</v>
      </c>
      <c r="AB247" s="84">
        <f>AB248+AB272+AB278+AB279</f>
        <v>0</v>
      </c>
      <c r="AC247" s="85">
        <f t="shared" ref="AC247:AN247" si="390">AC248+AC272+AC278+AC279</f>
        <v>0</v>
      </c>
      <c r="AD247" s="85">
        <f t="shared" si="390"/>
        <v>0</v>
      </c>
      <c r="AE247" s="85">
        <f t="shared" si="390"/>
        <v>0</v>
      </c>
      <c r="AF247" s="85">
        <f t="shared" si="390"/>
        <v>49360482</v>
      </c>
      <c r="AG247" s="88">
        <f t="shared" si="390"/>
        <v>0</v>
      </c>
      <c r="AH247" s="484">
        <f t="shared" si="339"/>
        <v>49360482</v>
      </c>
      <c r="AI247" s="409">
        <f t="shared" si="390"/>
        <v>0</v>
      </c>
      <c r="AJ247" s="85">
        <f t="shared" si="390"/>
        <v>0</v>
      </c>
      <c r="AK247" s="88">
        <f t="shared" si="390"/>
        <v>0</v>
      </c>
      <c r="AL247" s="88">
        <f t="shared" si="390"/>
        <v>0</v>
      </c>
      <c r="AM247" s="88">
        <f t="shared" si="390"/>
        <v>0</v>
      </c>
      <c r="AN247" s="89">
        <f t="shared" si="390"/>
        <v>5104002</v>
      </c>
      <c r="AP247" s="168"/>
    </row>
    <row r="248" spans="1:42" x14ac:dyDescent="0.25">
      <c r="B248" s="114" t="s">
        <v>765</v>
      </c>
      <c r="C248" s="834" t="s">
        <v>89</v>
      </c>
      <c r="D248" s="835"/>
      <c r="E248" s="835"/>
      <c r="F248" s="115">
        <f t="shared" ref="F248:L248" si="391">F249+F253+F261+F264+F265+F266+F267+F268+F269</f>
        <v>53070454</v>
      </c>
      <c r="G248" s="666">
        <f t="shared" ref="G248" si="392">G249+G253+G261+G264+G265+G266+G267+G268+G269</f>
        <v>49360482</v>
      </c>
      <c r="H248" s="666">
        <f t="shared" ref="H248" si="393">H249+H253+H261+H264+H265+H266+H267+H268+H269</f>
        <v>49360482</v>
      </c>
      <c r="I248" s="597">
        <v>49360482</v>
      </c>
      <c r="J248" s="542">
        <f t="shared" ref="J248:K248" si="394">J249+J253+J261+J264+J265+J266+J267+J268+J269</f>
        <v>49360482</v>
      </c>
      <c r="K248" s="542">
        <f t="shared" si="394"/>
        <v>54464484</v>
      </c>
      <c r="L248" s="115">
        <f t="shared" si="391"/>
        <v>54464484</v>
      </c>
      <c r="M248" s="116">
        <f t="shared" ref="M248:AA248" si="395">M249+M253+M261+M264+M265+M266+M267+M268+M269</f>
        <v>0</v>
      </c>
      <c r="N248" s="119">
        <f t="shared" si="395"/>
        <v>0</v>
      </c>
      <c r="O248" s="119">
        <f t="shared" si="395"/>
        <v>0</v>
      </c>
      <c r="P248" s="119">
        <f t="shared" si="395"/>
        <v>5104002</v>
      </c>
      <c r="Q248" s="117">
        <f t="shared" si="395"/>
        <v>49360482</v>
      </c>
      <c r="R248" s="120">
        <f t="shared" ref="R248:X248" si="396">R249+R253+R261+R264+R265+R266+R267+R268+R269</f>
        <v>0</v>
      </c>
      <c r="S248" s="120">
        <f t="shared" ref="S248:T248" si="397">S249+S253+S261+S264+S265+S266+S267+S268+S269</f>
        <v>0</v>
      </c>
      <c r="T248" s="120">
        <f t="shared" si="397"/>
        <v>0</v>
      </c>
      <c r="U248" s="120">
        <f t="shared" si="396"/>
        <v>0</v>
      </c>
      <c r="V248" s="120">
        <f t="shared" ref="V248:W248" si="398">V249+V253+V261+V264+V265+V266+V267+V268+V269</f>
        <v>0</v>
      </c>
      <c r="W248" s="120">
        <f t="shared" si="398"/>
        <v>0</v>
      </c>
      <c r="X248" s="120">
        <f t="shared" si="396"/>
        <v>0</v>
      </c>
      <c r="Y248" s="120">
        <f t="shared" ref="Y248:Z248" si="399">Y249+Y253+Y261+Y264+Y265+Y266+Y267+Y268+Y269</f>
        <v>0</v>
      </c>
      <c r="Z248" s="120">
        <f t="shared" si="399"/>
        <v>0</v>
      </c>
      <c r="AA248" s="118">
        <f t="shared" si="395"/>
        <v>0</v>
      </c>
      <c r="AB248" s="116">
        <f>AB249+AB253+AB261+AB264+AB265+AB266+AB267+AB268+AB269</f>
        <v>0</v>
      </c>
      <c r="AC248" s="117">
        <f t="shared" ref="AC248:AN248" si="400">AC249+AC253+AC261+AC264+AC265+AC266+AC267+AC268+AC269</f>
        <v>0</v>
      </c>
      <c r="AD248" s="117">
        <f t="shared" si="400"/>
        <v>0</v>
      </c>
      <c r="AE248" s="117">
        <f t="shared" si="400"/>
        <v>0</v>
      </c>
      <c r="AF248" s="117">
        <f t="shared" si="400"/>
        <v>49360482</v>
      </c>
      <c r="AG248" s="120">
        <f t="shared" si="400"/>
        <v>0</v>
      </c>
      <c r="AH248" s="485">
        <f t="shared" si="339"/>
        <v>49360482</v>
      </c>
      <c r="AI248" s="410">
        <f t="shared" si="400"/>
        <v>0</v>
      </c>
      <c r="AJ248" s="117">
        <f t="shared" si="400"/>
        <v>0</v>
      </c>
      <c r="AK248" s="120">
        <f t="shared" si="400"/>
        <v>0</v>
      </c>
      <c r="AL248" s="120">
        <f t="shared" si="400"/>
        <v>0</v>
      </c>
      <c r="AM248" s="120">
        <f t="shared" si="400"/>
        <v>0</v>
      </c>
      <c r="AN248" s="121">
        <f t="shared" si="400"/>
        <v>5104002</v>
      </c>
      <c r="AP248" s="168"/>
    </row>
    <row r="249" spans="1:42" s="18" customFormat="1" hidden="1" x14ac:dyDescent="0.25">
      <c r="A249" s="125"/>
      <c r="B249" s="52" t="s">
        <v>766</v>
      </c>
      <c r="C249" s="832" t="s">
        <v>90</v>
      </c>
      <c r="D249" s="833"/>
      <c r="E249" s="833"/>
      <c r="F249" s="78">
        <f t="shared" ref="F249:L249" si="401">F250+F251+F252</f>
        <v>0</v>
      </c>
      <c r="G249" s="667">
        <f t="shared" ref="G249" si="402">G250+G251+G252</f>
        <v>0</v>
      </c>
      <c r="H249" s="667">
        <f t="shared" ref="H249" si="403">H250+H251+H252</f>
        <v>0</v>
      </c>
      <c r="I249" s="595">
        <v>0</v>
      </c>
      <c r="J249" s="543">
        <f t="shared" ref="J249:K249" si="404">J250+J251+J252</f>
        <v>0</v>
      </c>
      <c r="K249" s="543">
        <f t="shared" si="404"/>
        <v>0</v>
      </c>
      <c r="L249" s="78">
        <f t="shared" si="401"/>
        <v>0</v>
      </c>
      <c r="M249" s="75">
        <f t="shared" ref="M249:AA249" si="405">M250+M251+M252</f>
        <v>0</v>
      </c>
      <c r="N249" s="43">
        <f t="shared" si="405"/>
        <v>0</v>
      </c>
      <c r="O249" s="43">
        <f t="shared" si="405"/>
        <v>0</v>
      </c>
      <c r="P249" s="43">
        <f t="shared" si="405"/>
        <v>0</v>
      </c>
      <c r="Q249" s="13">
        <f t="shared" si="405"/>
        <v>0</v>
      </c>
      <c r="R249" s="80">
        <f t="shared" ref="R249:X249" si="406">R250+R251+R252</f>
        <v>0</v>
      </c>
      <c r="S249" s="80">
        <f t="shared" ref="S249:T249" si="407">S250+S251+S252</f>
        <v>0</v>
      </c>
      <c r="T249" s="80">
        <f t="shared" si="407"/>
        <v>0</v>
      </c>
      <c r="U249" s="80">
        <f t="shared" si="406"/>
        <v>0</v>
      </c>
      <c r="V249" s="80">
        <f t="shared" ref="V249:W249" si="408">V250+V251+V252</f>
        <v>0</v>
      </c>
      <c r="W249" s="80">
        <f t="shared" si="408"/>
        <v>0</v>
      </c>
      <c r="X249" s="80">
        <f t="shared" si="406"/>
        <v>0</v>
      </c>
      <c r="Y249" s="80">
        <f t="shared" ref="Y249:Z249" si="409">Y250+Y251+Y252</f>
        <v>0</v>
      </c>
      <c r="Z249" s="80">
        <f t="shared" si="409"/>
        <v>0</v>
      </c>
      <c r="AA249" s="76">
        <f t="shared" si="405"/>
        <v>0</v>
      </c>
      <c r="AB249" s="75">
        <f>AB250+AB251+AB252</f>
        <v>0</v>
      </c>
      <c r="AC249" s="13">
        <f t="shared" ref="AC249:AN249" si="410">AC250+AC251+AC252</f>
        <v>0</v>
      </c>
      <c r="AD249" s="13">
        <f t="shared" si="410"/>
        <v>0</v>
      </c>
      <c r="AE249" s="13">
        <f t="shared" si="410"/>
        <v>0</v>
      </c>
      <c r="AF249" s="13">
        <f t="shared" si="410"/>
        <v>0</v>
      </c>
      <c r="AG249" s="80">
        <f t="shared" si="410"/>
        <v>0</v>
      </c>
      <c r="AH249" s="488">
        <f t="shared" si="339"/>
        <v>0</v>
      </c>
      <c r="AI249" s="413">
        <f t="shared" si="410"/>
        <v>0</v>
      </c>
      <c r="AJ249" s="13">
        <f t="shared" si="410"/>
        <v>0</v>
      </c>
      <c r="AK249" s="80">
        <f t="shared" si="410"/>
        <v>0</v>
      </c>
      <c r="AL249" s="80">
        <f t="shared" si="410"/>
        <v>0</v>
      </c>
      <c r="AM249" s="80">
        <f t="shared" si="410"/>
        <v>0</v>
      </c>
      <c r="AN249" s="45">
        <f t="shared" si="410"/>
        <v>0</v>
      </c>
      <c r="AP249" s="168"/>
    </row>
    <row r="250" spans="1:42" s="189" customFormat="1" hidden="1" x14ac:dyDescent="0.25">
      <c r="A250" s="125" t="s">
        <v>91</v>
      </c>
      <c r="B250" s="169" t="s">
        <v>768</v>
      </c>
      <c r="C250" s="182"/>
      <c r="D250" s="814" t="s">
        <v>952</v>
      </c>
      <c r="E250" s="814"/>
      <c r="F250" s="181"/>
      <c r="G250" s="671"/>
      <c r="H250" s="671"/>
      <c r="I250" s="601"/>
      <c r="J250" s="547"/>
      <c r="K250" s="547"/>
      <c r="L250" s="181"/>
      <c r="M250" s="179"/>
      <c r="N250" s="172"/>
      <c r="O250" s="172"/>
      <c r="P250" s="172"/>
      <c r="Q250" s="173"/>
      <c r="R250" s="174"/>
      <c r="S250" s="174"/>
      <c r="T250" s="174"/>
      <c r="U250" s="174"/>
      <c r="V250" s="174"/>
      <c r="W250" s="174"/>
      <c r="X250" s="174"/>
      <c r="Y250" s="174"/>
      <c r="Z250" s="174"/>
      <c r="AA250" s="180"/>
      <c r="AB250" s="179"/>
      <c r="AC250" s="173"/>
      <c r="AD250" s="173"/>
      <c r="AE250" s="173"/>
      <c r="AF250" s="173"/>
      <c r="AG250" s="174"/>
      <c r="AH250" s="486">
        <f t="shared" si="339"/>
        <v>0</v>
      </c>
      <c r="AI250" s="411"/>
      <c r="AJ250" s="173"/>
      <c r="AK250" s="174"/>
      <c r="AL250" s="174"/>
      <c r="AM250" s="174"/>
      <c r="AN250" s="175"/>
      <c r="AP250" s="168"/>
    </row>
    <row r="251" spans="1:42" s="189" customFormat="1" hidden="1" x14ac:dyDescent="0.25">
      <c r="A251" s="125" t="s">
        <v>92</v>
      </c>
      <c r="B251" s="169" t="s">
        <v>769</v>
      </c>
      <c r="C251" s="182"/>
      <c r="D251" s="814" t="s">
        <v>953</v>
      </c>
      <c r="E251" s="814"/>
      <c r="F251" s="181"/>
      <c r="G251" s="671"/>
      <c r="H251" s="671"/>
      <c r="I251" s="601"/>
      <c r="J251" s="547"/>
      <c r="K251" s="547"/>
      <c r="L251" s="181"/>
      <c r="M251" s="179"/>
      <c r="N251" s="172"/>
      <c r="O251" s="172"/>
      <c r="P251" s="172"/>
      <c r="Q251" s="173"/>
      <c r="R251" s="174"/>
      <c r="S251" s="174"/>
      <c r="T251" s="174"/>
      <c r="U251" s="174"/>
      <c r="V251" s="174"/>
      <c r="W251" s="174"/>
      <c r="X251" s="174"/>
      <c r="Y251" s="174"/>
      <c r="Z251" s="174"/>
      <c r="AA251" s="180"/>
      <c r="AB251" s="179"/>
      <c r="AC251" s="173"/>
      <c r="AD251" s="173"/>
      <c r="AE251" s="173"/>
      <c r="AF251" s="173"/>
      <c r="AG251" s="174"/>
      <c r="AH251" s="486">
        <f t="shared" si="339"/>
        <v>0</v>
      </c>
      <c r="AI251" s="411"/>
      <c r="AJ251" s="173"/>
      <c r="AK251" s="174"/>
      <c r="AL251" s="174"/>
      <c r="AM251" s="174"/>
      <c r="AN251" s="175"/>
      <c r="AP251" s="168"/>
    </row>
    <row r="252" spans="1:42" s="189" customFormat="1" hidden="1" x14ac:dyDescent="0.25">
      <c r="A252" s="125" t="s">
        <v>93</v>
      </c>
      <c r="B252" s="169" t="s">
        <v>770</v>
      </c>
      <c r="C252" s="182"/>
      <c r="D252" s="814" t="s">
        <v>954</v>
      </c>
      <c r="E252" s="814"/>
      <c r="F252" s="181"/>
      <c r="G252" s="671"/>
      <c r="H252" s="671"/>
      <c r="I252" s="601"/>
      <c r="J252" s="547"/>
      <c r="K252" s="547"/>
      <c r="L252" s="181"/>
      <c r="M252" s="179"/>
      <c r="N252" s="172"/>
      <c r="O252" s="172"/>
      <c r="P252" s="172"/>
      <c r="Q252" s="173"/>
      <c r="R252" s="174"/>
      <c r="S252" s="174"/>
      <c r="T252" s="174"/>
      <c r="U252" s="174"/>
      <c r="V252" s="174"/>
      <c r="W252" s="174"/>
      <c r="X252" s="174"/>
      <c r="Y252" s="174"/>
      <c r="Z252" s="174"/>
      <c r="AA252" s="180"/>
      <c r="AB252" s="179"/>
      <c r="AC252" s="173"/>
      <c r="AD252" s="173"/>
      <c r="AE252" s="173"/>
      <c r="AF252" s="173"/>
      <c r="AG252" s="174"/>
      <c r="AH252" s="486">
        <f t="shared" si="339"/>
        <v>0</v>
      </c>
      <c r="AI252" s="411"/>
      <c r="AJ252" s="173"/>
      <c r="AK252" s="174"/>
      <c r="AL252" s="174"/>
      <c r="AM252" s="174"/>
      <c r="AN252" s="175"/>
      <c r="AP252" s="168"/>
    </row>
    <row r="253" spans="1:42" s="18" customFormat="1" hidden="1" x14ac:dyDescent="0.25">
      <c r="A253" s="125"/>
      <c r="B253" s="52" t="s">
        <v>771</v>
      </c>
      <c r="C253" s="832" t="s">
        <v>94</v>
      </c>
      <c r="D253" s="833"/>
      <c r="E253" s="833"/>
      <c r="F253" s="78">
        <f t="shared" ref="F253:L253" si="411">F254+F258+F259+F260</f>
        <v>0</v>
      </c>
      <c r="G253" s="667">
        <f t="shared" ref="G253" si="412">G254+G258+G259+G260</f>
        <v>0</v>
      </c>
      <c r="H253" s="667">
        <f t="shared" ref="H253" si="413">H254+H258+H259+H260</f>
        <v>0</v>
      </c>
      <c r="I253" s="595">
        <v>0</v>
      </c>
      <c r="J253" s="543">
        <f t="shared" ref="J253:K253" si="414">J254+J258+J259+J260</f>
        <v>0</v>
      </c>
      <c r="K253" s="543">
        <f t="shared" si="414"/>
        <v>0</v>
      </c>
      <c r="L253" s="78">
        <f t="shared" si="411"/>
        <v>0</v>
      </c>
      <c r="M253" s="75">
        <f t="shared" ref="M253:AA253" si="415">M254+M258+M259+M260</f>
        <v>0</v>
      </c>
      <c r="N253" s="43">
        <f t="shared" si="415"/>
        <v>0</v>
      </c>
      <c r="O253" s="43">
        <f t="shared" si="415"/>
        <v>0</v>
      </c>
      <c r="P253" s="43">
        <f t="shared" si="415"/>
        <v>0</v>
      </c>
      <c r="Q253" s="13">
        <f t="shared" si="415"/>
        <v>0</v>
      </c>
      <c r="R253" s="80">
        <f t="shared" ref="R253:X253" si="416">R254+R258+R259+R260</f>
        <v>0</v>
      </c>
      <c r="S253" s="80">
        <f t="shared" ref="S253:T253" si="417">S254+S258+S259+S260</f>
        <v>0</v>
      </c>
      <c r="T253" s="80">
        <f t="shared" si="417"/>
        <v>0</v>
      </c>
      <c r="U253" s="80">
        <f t="shared" si="416"/>
        <v>0</v>
      </c>
      <c r="V253" s="80">
        <f t="shared" ref="V253:W253" si="418">V254+V258+V259+V260</f>
        <v>0</v>
      </c>
      <c r="W253" s="80">
        <f t="shared" si="418"/>
        <v>0</v>
      </c>
      <c r="X253" s="80">
        <f t="shared" si="416"/>
        <v>0</v>
      </c>
      <c r="Y253" s="80">
        <f t="shared" ref="Y253:Z253" si="419">Y254+Y258+Y259+Y260</f>
        <v>0</v>
      </c>
      <c r="Z253" s="80">
        <f t="shared" si="419"/>
        <v>0</v>
      </c>
      <c r="AA253" s="76">
        <f t="shared" si="415"/>
        <v>0</v>
      </c>
      <c r="AB253" s="75">
        <f>AB254+AB258+AB259+AB260</f>
        <v>0</v>
      </c>
      <c r="AC253" s="13">
        <f t="shared" ref="AC253:AN253" si="420">AC254+AC258+AC259+AC260</f>
        <v>0</v>
      </c>
      <c r="AD253" s="13">
        <f t="shared" si="420"/>
        <v>0</v>
      </c>
      <c r="AE253" s="13">
        <f t="shared" si="420"/>
        <v>0</v>
      </c>
      <c r="AF253" s="13">
        <f t="shared" si="420"/>
        <v>0</v>
      </c>
      <c r="AG253" s="80">
        <f t="shared" si="420"/>
        <v>0</v>
      </c>
      <c r="AH253" s="488">
        <f t="shared" si="339"/>
        <v>0</v>
      </c>
      <c r="AI253" s="413">
        <f t="shared" si="420"/>
        <v>0</v>
      </c>
      <c r="AJ253" s="13">
        <f t="shared" si="420"/>
        <v>0</v>
      </c>
      <c r="AK253" s="80">
        <f t="shared" si="420"/>
        <v>0</v>
      </c>
      <c r="AL253" s="80">
        <f t="shared" si="420"/>
        <v>0</v>
      </c>
      <c r="AM253" s="80">
        <f t="shared" si="420"/>
        <v>0</v>
      </c>
      <c r="AN253" s="45">
        <f t="shared" si="420"/>
        <v>0</v>
      </c>
      <c r="AP253" s="168"/>
    </row>
    <row r="254" spans="1:42" s="189" customFormat="1" hidden="1" x14ac:dyDescent="0.25">
      <c r="A254" s="125" t="s">
        <v>95</v>
      </c>
      <c r="B254" s="169" t="s">
        <v>772</v>
      </c>
      <c r="C254" s="182"/>
      <c r="D254" s="233" t="s">
        <v>96</v>
      </c>
      <c r="E254" s="234"/>
      <c r="F254" s="181">
        <f t="shared" ref="F254:L254" si="421">F255+F256+F257</f>
        <v>0</v>
      </c>
      <c r="G254" s="671">
        <f t="shared" ref="G254" si="422">G255+G256+G257</f>
        <v>0</v>
      </c>
      <c r="H254" s="671">
        <f t="shared" ref="H254" si="423">H255+H256+H257</f>
        <v>0</v>
      </c>
      <c r="I254" s="601">
        <v>0</v>
      </c>
      <c r="J254" s="547">
        <f t="shared" ref="J254:K254" si="424">J255+J256+J257</f>
        <v>0</v>
      </c>
      <c r="K254" s="547">
        <f t="shared" si="424"/>
        <v>0</v>
      </c>
      <c r="L254" s="181">
        <f t="shared" si="421"/>
        <v>0</v>
      </c>
      <c r="M254" s="179">
        <f t="shared" ref="M254:AA254" si="425">M255+M256+M257</f>
        <v>0</v>
      </c>
      <c r="N254" s="172">
        <f t="shared" si="425"/>
        <v>0</v>
      </c>
      <c r="O254" s="172">
        <f t="shared" si="425"/>
        <v>0</v>
      </c>
      <c r="P254" s="172">
        <f t="shared" si="425"/>
        <v>0</v>
      </c>
      <c r="Q254" s="173">
        <f t="shared" si="425"/>
        <v>0</v>
      </c>
      <c r="R254" s="174">
        <f t="shared" ref="R254:X254" si="426">R255+R256+R257</f>
        <v>0</v>
      </c>
      <c r="S254" s="174">
        <f t="shared" ref="S254:T254" si="427">S255+S256+S257</f>
        <v>0</v>
      </c>
      <c r="T254" s="174">
        <f t="shared" si="427"/>
        <v>0</v>
      </c>
      <c r="U254" s="174">
        <f t="shared" si="426"/>
        <v>0</v>
      </c>
      <c r="V254" s="174">
        <f t="shared" ref="V254:W254" si="428">V255+V256+V257</f>
        <v>0</v>
      </c>
      <c r="W254" s="174">
        <f t="shared" si="428"/>
        <v>0</v>
      </c>
      <c r="X254" s="174">
        <f t="shared" si="426"/>
        <v>0</v>
      </c>
      <c r="Y254" s="174">
        <f t="shared" ref="Y254:Z254" si="429">Y255+Y256+Y257</f>
        <v>0</v>
      </c>
      <c r="Z254" s="174">
        <f t="shared" si="429"/>
        <v>0</v>
      </c>
      <c r="AA254" s="180">
        <f t="shared" si="425"/>
        <v>0</v>
      </c>
      <c r="AB254" s="179">
        <f>AB255+AB256+AB257</f>
        <v>0</v>
      </c>
      <c r="AC254" s="173">
        <f t="shared" ref="AC254:AN254" si="430">AC255+AC256+AC257</f>
        <v>0</v>
      </c>
      <c r="AD254" s="173">
        <f t="shared" si="430"/>
        <v>0</v>
      </c>
      <c r="AE254" s="173">
        <f t="shared" si="430"/>
        <v>0</v>
      </c>
      <c r="AF254" s="173">
        <f t="shared" si="430"/>
        <v>0</v>
      </c>
      <c r="AG254" s="174">
        <f t="shared" si="430"/>
        <v>0</v>
      </c>
      <c r="AH254" s="486">
        <f t="shared" si="339"/>
        <v>0</v>
      </c>
      <c r="AI254" s="411">
        <f t="shared" si="430"/>
        <v>0</v>
      </c>
      <c r="AJ254" s="173">
        <f t="shared" si="430"/>
        <v>0</v>
      </c>
      <c r="AK254" s="174">
        <f t="shared" si="430"/>
        <v>0</v>
      </c>
      <c r="AL254" s="174">
        <f t="shared" si="430"/>
        <v>0</v>
      </c>
      <c r="AM254" s="174">
        <f t="shared" si="430"/>
        <v>0</v>
      </c>
      <c r="AN254" s="175">
        <f t="shared" si="430"/>
        <v>0</v>
      </c>
      <c r="AP254" s="168"/>
    </row>
    <row r="255" spans="1:42" hidden="1" x14ac:dyDescent="0.25">
      <c r="B255" s="54"/>
      <c r="C255" s="2"/>
      <c r="D255" s="208"/>
      <c r="E255" s="211" t="s">
        <v>391</v>
      </c>
      <c r="F255" s="77"/>
      <c r="G255" s="668"/>
      <c r="H255" s="668"/>
      <c r="I255" s="599"/>
      <c r="J255" s="545"/>
      <c r="K255" s="545"/>
      <c r="L255" s="77"/>
      <c r="M255" s="73"/>
      <c r="N255" s="42"/>
      <c r="O255" s="42"/>
      <c r="P255" s="42"/>
      <c r="Q255" s="1"/>
      <c r="R255" s="79"/>
      <c r="S255" s="79"/>
      <c r="T255" s="79"/>
      <c r="U255" s="79"/>
      <c r="V255" s="79"/>
      <c r="W255" s="79"/>
      <c r="X255" s="79"/>
      <c r="Y255" s="79"/>
      <c r="Z255" s="79"/>
      <c r="AA255" s="74"/>
      <c r="AB255" s="73"/>
      <c r="AC255" s="1"/>
      <c r="AD255" s="1"/>
      <c r="AE255" s="1"/>
      <c r="AF255" s="1"/>
      <c r="AG255" s="79"/>
      <c r="AH255" s="489">
        <f t="shared" si="339"/>
        <v>0</v>
      </c>
      <c r="AI255" s="414"/>
      <c r="AJ255" s="1"/>
      <c r="AK255" s="79"/>
      <c r="AL255" s="79"/>
      <c r="AM255" s="79"/>
      <c r="AN255" s="44"/>
      <c r="AP255" s="168"/>
    </row>
    <row r="256" spans="1:42" hidden="1" x14ac:dyDescent="0.25">
      <c r="B256" s="54"/>
      <c r="C256" s="2"/>
      <c r="D256" s="208"/>
      <c r="E256" s="211" t="s">
        <v>392</v>
      </c>
      <c r="F256" s="77"/>
      <c r="G256" s="668"/>
      <c r="H256" s="668"/>
      <c r="I256" s="599"/>
      <c r="J256" s="545"/>
      <c r="K256" s="545"/>
      <c r="L256" s="77"/>
      <c r="M256" s="73"/>
      <c r="N256" s="42"/>
      <c r="O256" s="42"/>
      <c r="P256" s="42"/>
      <c r="Q256" s="1"/>
      <c r="R256" s="79"/>
      <c r="S256" s="79"/>
      <c r="T256" s="79"/>
      <c r="U256" s="79"/>
      <c r="V256" s="79"/>
      <c r="W256" s="79"/>
      <c r="X256" s="79"/>
      <c r="Y256" s="79"/>
      <c r="Z256" s="79"/>
      <c r="AA256" s="74"/>
      <c r="AB256" s="73"/>
      <c r="AC256" s="1"/>
      <c r="AD256" s="1"/>
      <c r="AE256" s="1"/>
      <c r="AF256" s="1"/>
      <c r="AG256" s="79"/>
      <c r="AH256" s="489">
        <f t="shared" si="339"/>
        <v>0</v>
      </c>
      <c r="AI256" s="414"/>
      <c r="AJ256" s="1"/>
      <c r="AK256" s="79"/>
      <c r="AL256" s="79"/>
      <c r="AM256" s="79"/>
      <c r="AN256" s="44"/>
      <c r="AP256" s="168"/>
    </row>
    <row r="257" spans="1:42" hidden="1" x14ac:dyDescent="0.25">
      <c r="B257" s="54"/>
      <c r="C257" s="2"/>
      <c r="D257" s="208"/>
      <c r="E257" s="211" t="s">
        <v>442</v>
      </c>
      <c r="F257" s="77"/>
      <c r="G257" s="668"/>
      <c r="H257" s="668"/>
      <c r="I257" s="599"/>
      <c r="J257" s="545"/>
      <c r="K257" s="545"/>
      <c r="L257" s="77"/>
      <c r="M257" s="73"/>
      <c r="N257" s="42"/>
      <c r="O257" s="42"/>
      <c r="P257" s="42"/>
      <c r="Q257" s="1"/>
      <c r="R257" s="79"/>
      <c r="S257" s="79"/>
      <c r="T257" s="79"/>
      <c r="U257" s="79"/>
      <c r="V257" s="79"/>
      <c r="W257" s="79"/>
      <c r="X257" s="79"/>
      <c r="Y257" s="79"/>
      <c r="Z257" s="79"/>
      <c r="AA257" s="74"/>
      <c r="AB257" s="73"/>
      <c r="AC257" s="1"/>
      <c r="AD257" s="1"/>
      <c r="AE257" s="1"/>
      <c r="AF257" s="1"/>
      <c r="AG257" s="79"/>
      <c r="AH257" s="489">
        <f t="shared" si="339"/>
        <v>0</v>
      </c>
      <c r="AI257" s="414"/>
      <c r="AJ257" s="1"/>
      <c r="AK257" s="79"/>
      <c r="AL257" s="79"/>
      <c r="AM257" s="79"/>
      <c r="AN257" s="44"/>
      <c r="AP257" s="168"/>
    </row>
    <row r="258" spans="1:42" s="189" customFormat="1" hidden="1" x14ac:dyDescent="0.25">
      <c r="A258" s="125" t="s">
        <v>97</v>
      </c>
      <c r="B258" s="169" t="s">
        <v>773</v>
      </c>
      <c r="C258" s="182"/>
      <c r="D258" s="233" t="s">
        <v>98</v>
      </c>
      <c r="E258" s="234"/>
      <c r="F258" s="181"/>
      <c r="G258" s="671"/>
      <c r="H258" s="671"/>
      <c r="I258" s="601"/>
      <c r="J258" s="547"/>
      <c r="K258" s="547"/>
      <c r="L258" s="181"/>
      <c r="M258" s="179"/>
      <c r="N258" s="172"/>
      <c r="O258" s="172"/>
      <c r="P258" s="172"/>
      <c r="Q258" s="173"/>
      <c r="R258" s="174"/>
      <c r="S258" s="174"/>
      <c r="T258" s="174"/>
      <c r="U258" s="174"/>
      <c r="V258" s="174"/>
      <c r="W258" s="174"/>
      <c r="X258" s="174"/>
      <c r="Y258" s="174"/>
      <c r="Z258" s="174"/>
      <c r="AA258" s="180"/>
      <c r="AB258" s="179"/>
      <c r="AC258" s="173"/>
      <c r="AD258" s="173"/>
      <c r="AE258" s="173"/>
      <c r="AF258" s="173"/>
      <c r="AG258" s="174"/>
      <c r="AH258" s="486">
        <f t="shared" si="339"/>
        <v>0</v>
      </c>
      <c r="AI258" s="411"/>
      <c r="AJ258" s="173"/>
      <c r="AK258" s="174"/>
      <c r="AL258" s="174"/>
      <c r="AM258" s="174"/>
      <c r="AN258" s="175"/>
      <c r="AP258" s="168"/>
    </row>
    <row r="259" spans="1:42" s="189" customFormat="1" hidden="1" x14ac:dyDescent="0.25">
      <c r="A259" s="125" t="s">
        <v>99</v>
      </c>
      <c r="B259" s="169" t="s">
        <v>774</v>
      </c>
      <c r="C259" s="182"/>
      <c r="D259" s="233" t="s">
        <v>100</v>
      </c>
      <c r="E259" s="234"/>
      <c r="F259" s="181"/>
      <c r="G259" s="671"/>
      <c r="H259" s="671"/>
      <c r="I259" s="601"/>
      <c r="J259" s="547"/>
      <c r="K259" s="547"/>
      <c r="L259" s="181"/>
      <c r="M259" s="179"/>
      <c r="N259" s="172"/>
      <c r="O259" s="172"/>
      <c r="P259" s="172"/>
      <c r="Q259" s="173"/>
      <c r="R259" s="174"/>
      <c r="S259" s="174"/>
      <c r="T259" s="174"/>
      <c r="U259" s="174"/>
      <c r="V259" s="174"/>
      <c r="W259" s="174"/>
      <c r="X259" s="174"/>
      <c r="Y259" s="174"/>
      <c r="Z259" s="174"/>
      <c r="AA259" s="180"/>
      <c r="AB259" s="179"/>
      <c r="AC259" s="173"/>
      <c r="AD259" s="173"/>
      <c r="AE259" s="173"/>
      <c r="AF259" s="173"/>
      <c r="AG259" s="174"/>
      <c r="AH259" s="486">
        <f t="shared" si="339"/>
        <v>0</v>
      </c>
      <c r="AI259" s="411"/>
      <c r="AJ259" s="173"/>
      <c r="AK259" s="174"/>
      <c r="AL259" s="174"/>
      <c r="AM259" s="174"/>
      <c r="AN259" s="175"/>
      <c r="AP259" s="168"/>
    </row>
    <row r="260" spans="1:42" s="189" customFormat="1" hidden="1" x14ac:dyDescent="0.25">
      <c r="A260" s="125" t="s">
        <v>101</v>
      </c>
      <c r="B260" s="169" t="s">
        <v>775</v>
      </c>
      <c r="C260" s="182"/>
      <c r="D260" s="233" t="s">
        <v>102</v>
      </c>
      <c r="E260" s="234"/>
      <c r="F260" s="181"/>
      <c r="G260" s="671"/>
      <c r="H260" s="671"/>
      <c r="I260" s="601"/>
      <c r="J260" s="547"/>
      <c r="K260" s="547"/>
      <c r="L260" s="181"/>
      <c r="M260" s="179"/>
      <c r="N260" s="172"/>
      <c r="O260" s="172"/>
      <c r="P260" s="172"/>
      <c r="Q260" s="173"/>
      <c r="R260" s="174"/>
      <c r="S260" s="174"/>
      <c r="T260" s="174"/>
      <c r="U260" s="174"/>
      <c r="V260" s="174"/>
      <c r="W260" s="174"/>
      <c r="X260" s="174"/>
      <c r="Y260" s="174"/>
      <c r="Z260" s="174"/>
      <c r="AA260" s="180"/>
      <c r="AB260" s="179"/>
      <c r="AC260" s="173"/>
      <c r="AD260" s="173"/>
      <c r="AE260" s="173"/>
      <c r="AF260" s="173"/>
      <c r="AG260" s="174"/>
      <c r="AH260" s="486">
        <f t="shared" si="339"/>
        <v>0</v>
      </c>
      <c r="AI260" s="411"/>
      <c r="AJ260" s="173"/>
      <c r="AK260" s="174"/>
      <c r="AL260" s="174"/>
      <c r="AM260" s="174"/>
      <c r="AN260" s="175"/>
      <c r="AP260" s="168"/>
    </row>
    <row r="261" spans="1:42" s="18" customFormat="1" x14ac:dyDescent="0.25">
      <c r="A261" s="125"/>
      <c r="B261" s="52" t="s">
        <v>776</v>
      </c>
      <c r="C261" s="823" t="s">
        <v>103</v>
      </c>
      <c r="D261" s="824"/>
      <c r="E261" s="824"/>
      <c r="F261" s="78">
        <f t="shared" ref="F261:L261" si="431">F262+F263</f>
        <v>53070454</v>
      </c>
      <c r="G261" s="667">
        <f t="shared" ref="G261" si="432">G262+G263</f>
        <v>49360482</v>
      </c>
      <c r="H261" s="667">
        <f t="shared" ref="H261" si="433">H262+H263</f>
        <v>49360482</v>
      </c>
      <c r="I261" s="595">
        <v>49360482</v>
      </c>
      <c r="J261" s="543">
        <f t="shared" ref="J261:K261" si="434">J262+J263</f>
        <v>49360482</v>
      </c>
      <c r="K261" s="543">
        <f t="shared" si="434"/>
        <v>49360482</v>
      </c>
      <c r="L261" s="78">
        <f t="shared" si="431"/>
        <v>49360482</v>
      </c>
      <c r="M261" s="75">
        <f t="shared" ref="M261:AA261" si="435">M262+M263</f>
        <v>0</v>
      </c>
      <c r="N261" s="43">
        <f t="shared" si="435"/>
        <v>0</v>
      </c>
      <c r="O261" s="43">
        <f t="shared" si="435"/>
        <v>0</v>
      </c>
      <c r="P261" s="43">
        <f t="shared" si="435"/>
        <v>0</v>
      </c>
      <c r="Q261" s="13">
        <f t="shared" si="435"/>
        <v>49360482</v>
      </c>
      <c r="R261" s="80">
        <f t="shared" ref="R261:X261" si="436">R262+R263</f>
        <v>0</v>
      </c>
      <c r="S261" s="80">
        <f t="shared" ref="S261:T261" si="437">S262+S263</f>
        <v>0</v>
      </c>
      <c r="T261" s="80">
        <f t="shared" si="437"/>
        <v>0</v>
      </c>
      <c r="U261" s="80">
        <f t="shared" si="436"/>
        <v>0</v>
      </c>
      <c r="V261" s="80">
        <f t="shared" ref="V261:W261" si="438">V262+V263</f>
        <v>0</v>
      </c>
      <c r="W261" s="80">
        <f t="shared" si="438"/>
        <v>0</v>
      </c>
      <c r="X261" s="80">
        <f t="shared" si="436"/>
        <v>0</v>
      </c>
      <c r="Y261" s="80">
        <f t="shared" ref="Y261:Z261" si="439">Y262+Y263</f>
        <v>0</v>
      </c>
      <c r="Z261" s="80">
        <f t="shared" si="439"/>
        <v>0</v>
      </c>
      <c r="AA261" s="76">
        <f t="shared" si="435"/>
        <v>0</v>
      </c>
      <c r="AB261" s="75">
        <f>AB262+AB263</f>
        <v>0</v>
      </c>
      <c r="AC261" s="13">
        <f t="shared" ref="AC261:AN261" si="440">AC262+AC263</f>
        <v>0</v>
      </c>
      <c r="AD261" s="13">
        <f t="shared" si="440"/>
        <v>0</v>
      </c>
      <c r="AE261" s="13">
        <f t="shared" si="440"/>
        <v>0</v>
      </c>
      <c r="AF261" s="13">
        <f t="shared" si="440"/>
        <v>49360482</v>
      </c>
      <c r="AG261" s="80">
        <f t="shared" si="440"/>
        <v>0</v>
      </c>
      <c r="AH261" s="488">
        <f t="shared" si="339"/>
        <v>49360482</v>
      </c>
      <c r="AI261" s="413">
        <f t="shared" si="440"/>
        <v>0</v>
      </c>
      <c r="AJ261" s="13">
        <f t="shared" si="440"/>
        <v>0</v>
      </c>
      <c r="AK261" s="80">
        <f t="shared" si="440"/>
        <v>0</v>
      </c>
      <c r="AL261" s="80">
        <f t="shared" si="440"/>
        <v>0</v>
      </c>
      <c r="AM261" s="80">
        <f t="shared" si="440"/>
        <v>0</v>
      </c>
      <c r="AN261" s="45">
        <f t="shared" si="440"/>
        <v>0</v>
      </c>
      <c r="AP261" s="168"/>
    </row>
    <row r="262" spans="1:42" s="189" customFormat="1" x14ac:dyDescent="0.25">
      <c r="A262" s="125" t="s">
        <v>104</v>
      </c>
      <c r="B262" s="169" t="s">
        <v>777</v>
      </c>
      <c r="C262" s="182"/>
      <c r="D262" s="814" t="s">
        <v>767</v>
      </c>
      <c r="E262" s="814"/>
      <c r="F262" s="181">
        <v>53070454</v>
      </c>
      <c r="G262" s="671">
        <v>49360482</v>
      </c>
      <c r="H262" s="671">
        <v>49360482</v>
      </c>
      <c r="I262" s="601">
        <v>49360482</v>
      </c>
      <c r="J262" s="547">
        <v>49360482</v>
      </c>
      <c r="K262" s="547">
        <f>SUM(AG262:AM262)</f>
        <v>49360482</v>
      </c>
      <c r="L262" s="181">
        <f>SUM(AH262:AN262)</f>
        <v>49360482</v>
      </c>
      <c r="M262" s="179"/>
      <c r="N262" s="172"/>
      <c r="O262" s="172"/>
      <c r="P262" s="172"/>
      <c r="Q262" s="173">
        <f>L262</f>
        <v>49360482</v>
      </c>
      <c r="R262" s="174"/>
      <c r="S262" s="174"/>
      <c r="T262" s="174"/>
      <c r="U262" s="174"/>
      <c r="V262" s="174"/>
      <c r="W262" s="174"/>
      <c r="X262" s="174"/>
      <c r="Y262" s="174"/>
      <c r="Z262" s="174"/>
      <c r="AA262" s="180"/>
      <c r="AB262" s="179"/>
      <c r="AC262" s="173"/>
      <c r="AD262" s="173"/>
      <c r="AE262" s="173"/>
      <c r="AF262" s="173">
        <v>49360482</v>
      </c>
      <c r="AG262" s="174"/>
      <c r="AH262" s="486">
        <f t="shared" si="339"/>
        <v>49360482</v>
      </c>
      <c r="AI262" s="411"/>
      <c r="AJ262" s="173"/>
      <c r="AK262" s="174"/>
      <c r="AL262" s="174"/>
      <c r="AM262" s="174"/>
      <c r="AN262" s="175"/>
      <c r="AP262" s="168"/>
    </row>
    <row r="263" spans="1:42" s="189" customFormat="1" hidden="1" x14ac:dyDescent="0.25">
      <c r="A263" s="125" t="s">
        <v>105</v>
      </c>
      <c r="B263" s="169" t="s">
        <v>778</v>
      </c>
      <c r="C263" s="182"/>
      <c r="D263" s="814" t="s">
        <v>779</v>
      </c>
      <c r="E263" s="814"/>
      <c r="F263" s="181">
        <f t="shared" ref="F263:F279" si="441">SUM(AA263:AM263)</f>
        <v>0</v>
      </c>
      <c r="G263" s="671">
        <f t="shared" ref="G263:G279" si="442">SUM(AA263:AM263)</f>
        <v>0</v>
      </c>
      <c r="H263" s="671">
        <f t="shared" ref="H263:H279" si="443">SUM(AA263:AM263)</f>
        <v>0</v>
      </c>
      <c r="I263" s="601">
        <v>0</v>
      </c>
      <c r="J263" s="547">
        <f t="shared" ref="J263:L279" si="444">SUM(Z263:AL263)</f>
        <v>0</v>
      </c>
      <c r="K263" s="547">
        <f t="shared" si="444"/>
        <v>0</v>
      </c>
      <c r="L263" s="181">
        <f t="shared" si="444"/>
        <v>0</v>
      </c>
      <c r="M263" s="179"/>
      <c r="N263" s="172"/>
      <c r="O263" s="172"/>
      <c r="P263" s="172"/>
      <c r="Q263" s="173"/>
      <c r="R263" s="174"/>
      <c r="S263" s="174"/>
      <c r="T263" s="174"/>
      <c r="U263" s="174"/>
      <c r="V263" s="174"/>
      <c r="W263" s="174"/>
      <c r="X263" s="174"/>
      <c r="Y263" s="174"/>
      <c r="Z263" s="174"/>
      <c r="AA263" s="180"/>
      <c r="AB263" s="179"/>
      <c r="AC263" s="173"/>
      <c r="AD263" s="173"/>
      <c r="AE263" s="173"/>
      <c r="AF263" s="173"/>
      <c r="AG263" s="174"/>
      <c r="AH263" s="486">
        <f t="shared" si="339"/>
        <v>0</v>
      </c>
      <c r="AI263" s="411"/>
      <c r="AJ263" s="173"/>
      <c r="AK263" s="174"/>
      <c r="AL263" s="174"/>
      <c r="AM263" s="174"/>
      <c r="AN263" s="175"/>
      <c r="AP263" s="168"/>
    </row>
    <row r="264" spans="1:42" s="41" customFormat="1" ht="15.75" thickBot="1" x14ac:dyDescent="0.3">
      <c r="A264" s="125" t="s">
        <v>106</v>
      </c>
      <c r="B264" s="52" t="s">
        <v>780</v>
      </c>
      <c r="C264" s="823" t="s">
        <v>390</v>
      </c>
      <c r="D264" s="824"/>
      <c r="E264" s="824"/>
      <c r="F264" s="78">
        <f t="shared" si="441"/>
        <v>0</v>
      </c>
      <c r="G264" s="667">
        <f t="shared" si="442"/>
        <v>0</v>
      </c>
      <c r="H264" s="667">
        <f t="shared" si="443"/>
        <v>0</v>
      </c>
      <c r="I264" s="595">
        <v>0</v>
      </c>
      <c r="J264" s="543">
        <f t="shared" si="444"/>
        <v>0</v>
      </c>
      <c r="K264" s="543">
        <v>5104002</v>
      </c>
      <c r="L264" s="78">
        <f t="shared" si="444"/>
        <v>5104002</v>
      </c>
      <c r="M264" s="75"/>
      <c r="N264" s="43"/>
      <c r="O264" s="43"/>
      <c r="P264" s="43">
        <f>L264</f>
        <v>5104002</v>
      </c>
      <c r="Q264" s="13"/>
      <c r="R264" s="80"/>
      <c r="S264" s="80"/>
      <c r="T264" s="80"/>
      <c r="U264" s="80"/>
      <c r="V264" s="80"/>
      <c r="W264" s="80"/>
      <c r="X264" s="80"/>
      <c r="Y264" s="80"/>
      <c r="Z264" s="80"/>
      <c r="AA264" s="76"/>
      <c r="AB264" s="75"/>
      <c r="AC264" s="13"/>
      <c r="AD264" s="13"/>
      <c r="AE264" s="13"/>
      <c r="AF264" s="13"/>
      <c r="AG264" s="80"/>
      <c r="AH264" s="488">
        <f t="shared" ref="AH264:AH280" si="445">SUM(AB264:AG264)</f>
        <v>0</v>
      </c>
      <c r="AI264" s="413"/>
      <c r="AJ264" s="13"/>
      <c r="AK264" s="80"/>
      <c r="AL264" s="80"/>
      <c r="AM264" s="80"/>
      <c r="AN264" s="45">
        <v>5104002</v>
      </c>
      <c r="AP264" s="168"/>
    </row>
    <row r="265" spans="1:42" s="41" customFormat="1" hidden="1" x14ac:dyDescent="0.25">
      <c r="A265" s="125" t="s">
        <v>929</v>
      </c>
      <c r="B265" s="52" t="s">
        <v>930</v>
      </c>
      <c r="C265" s="823" t="s">
        <v>931</v>
      </c>
      <c r="D265" s="824"/>
      <c r="E265" s="824"/>
      <c r="F265" s="78">
        <f t="shared" si="441"/>
        <v>0</v>
      </c>
      <c r="G265" s="667">
        <f t="shared" si="442"/>
        <v>0</v>
      </c>
      <c r="H265" s="667">
        <f t="shared" si="443"/>
        <v>0</v>
      </c>
      <c r="I265" s="595">
        <v>0</v>
      </c>
      <c r="J265" s="543">
        <f t="shared" si="444"/>
        <v>0</v>
      </c>
      <c r="K265" s="543">
        <f t="shared" si="444"/>
        <v>0</v>
      </c>
      <c r="L265" s="78">
        <f t="shared" si="444"/>
        <v>0</v>
      </c>
      <c r="M265" s="75"/>
      <c r="N265" s="43"/>
      <c r="O265" s="43"/>
      <c r="P265" s="43"/>
      <c r="Q265" s="13"/>
      <c r="R265" s="80"/>
      <c r="S265" s="80"/>
      <c r="T265" s="80"/>
      <c r="U265" s="80"/>
      <c r="V265" s="80"/>
      <c r="W265" s="80"/>
      <c r="X265" s="80"/>
      <c r="Y265" s="80"/>
      <c r="Z265" s="80"/>
      <c r="AA265" s="76"/>
      <c r="AB265" s="75"/>
      <c r="AC265" s="13"/>
      <c r="AD265" s="13"/>
      <c r="AE265" s="13"/>
      <c r="AF265" s="13"/>
      <c r="AG265" s="80"/>
      <c r="AH265" s="488">
        <f t="shared" si="445"/>
        <v>0</v>
      </c>
      <c r="AI265" s="413"/>
      <c r="AJ265" s="13"/>
      <c r="AK265" s="80"/>
      <c r="AL265" s="80"/>
      <c r="AM265" s="80"/>
      <c r="AN265" s="45"/>
      <c r="AP265" s="168"/>
    </row>
    <row r="266" spans="1:42" s="41" customFormat="1" hidden="1" x14ac:dyDescent="0.25">
      <c r="A266" s="125" t="s">
        <v>107</v>
      </c>
      <c r="B266" s="52" t="s">
        <v>781</v>
      </c>
      <c r="C266" s="823" t="s">
        <v>932</v>
      </c>
      <c r="D266" s="824"/>
      <c r="E266" s="824"/>
      <c r="F266" s="78">
        <f t="shared" si="441"/>
        <v>0</v>
      </c>
      <c r="G266" s="667">
        <f t="shared" si="442"/>
        <v>0</v>
      </c>
      <c r="H266" s="667">
        <f t="shared" si="443"/>
        <v>0</v>
      </c>
      <c r="I266" s="595">
        <v>0</v>
      </c>
      <c r="J266" s="543">
        <f t="shared" si="444"/>
        <v>0</v>
      </c>
      <c r="K266" s="543">
        <f t="shared" si="444"/>
        <v>0</v>
      </c>
      <c r="L266" s="78">
        <f t="shared" si="444"/>
        <v>0</v>
      </c>
      <c r="M266" s="75"/>
      <c r="N266" s="43"/>
      <c r="O266" s="43"/>
      <c r="P266" s="43"/>
      <c r="Q266" s="13"/>
      <c r="R266" s="80"/>
      <c r="S266" s="80"/>
      <c r="T266" s="80"/>
      <c r="U266" s="80"/>
      <c r="V266" s="80"/>
      <c r="W266" s="80"/>
      <c r="X266" s="80"/>
      <c r="Y266" s="80"/>
      <c r="Z266" s="80"/>
      <c r="AA266" s="76"/>
      <c r="AB266" s="75"/>
      <c r="AC266" s="13"/>
      <c r="AD266" s="13"/>
      <c r="AE266" s="13"/>
      <c r="AF266" s="13"/>
      <c r="AG266" s="80"/>
      <c r="AH266" s="488">
        <f t="shared" si="445"/>
        <v>0</v>
      </c>
      <c r="AI266" s="413"/>
      <c r="AJ266" s="13"/>
      <c r="AK266" s="80"/>
      <c r="AL266" s="80"/>
      <c r="AM266" s="80"/>
      <c r="AN266" s="45"/>
      <c r="AP266" s="168"/>
    </row>
    <row r="267" spans="1:42" s="41" customFormat="1" hidden="1" x14ac:dyDescent="0.25">
      <c r="A267" s="125" t="s">
        <v>108</v>
      </c>
      <c r="B267" s="52" t="s">
        <v>782</v>
      </c>
      <c r="C267" s="823" t="s">
        <v>389</v>
      </c>
      <c r="D267" s="824"/>
      <c r="E267" s="824"/>
      <c r="F267" s="78">
        <f t="shared" si="441"/>
        <v>0</v>
      </c>
      <c r="G267" s="667">
        <f t="shared" si="442"/>
        <v>0</v>
      </c>
      <c r="H267" s="667">
        <f t="shared" si="443"/>
        <v>0</v>
      </c>
      <c r="I267" s="595">
        <v>0</v>
      </c>
      <c r="J267" s="543">
        <f t="shared" si="444"/>
        <v>0</v>
      </c>
      <c r="K267" s="543">
        <f t="shared" si="444"/>
        <v>0</v>
      </c>
      <c r="L267" s="78">
        <f t="shared" si="444"/>
        <v>0</v>
      </c>
      <c r="M267" s="75"/>
      <c r="N267" s="43"/>
      <c r="O267" s="43"/>
      <c r="P267" s="43"/>
      <c r="Q267" s="13"/>
      <c r="R267" s="80"/>
      <c r="S267" s="80"/>
      <c r="T267" s="80"/>
      <c r="U267" s="80"/>
      <c r="V267" s="80"/>
      <c r="W267" s="80"/>
      <c r="X267" s="80"/>
      <c r="Y267" s="80"/>
      <c r="Z267" s="80"/>
      <c r="AA267" s="76"/>
      <c r="AB267" s="75"/>
      <c r="AC267" s="13"/>
      <c r="AD267" s="13"/>
      <c r="AE267" s="13"/>
      <c r="AF267" s="13"/>
      <c r="AG267" s="80"/>
      <c r="AH267" s="488">
        <f t="shared" si="445"/>
        <v>0</v>
      </c>
      <c r="AI267" s="413"/>
      <c r="AJ267" s="13"/>
      <c r="AK267" s="80"/>
      <c r="AL267" s="80"/>
      <c r="AM267" s="80"/>
      <c r="AN267" s="45"/>
      <c r="AP267" s="168"/>
    </row>
    <row r="268" spans="1:42" s="41" customFormat="1" hidden="1" x14ac:dyDescent="0.25">
      <c r="A268" s="125" t="s">
        <v>933</v>
      </c>
      <c r="B268" s="52" t="s">
        <v>934</v>
      </c>
      <c r="C268" s="823" t="s">
        <v>936</v>
      </c>
      <c r="D268" s="824"/>
      <c r="E268" s="824"/>
      <c r="F268" s="78">
        <f t="shared" si="441"/>
        <v>0</v>
      </c>
      <c r="G268" s="667">
        <f t="shared" si="442"/>
        <v>0</v>
      </c>
      <c r="H268" s="667">
        <f t="shared" si="443"/>
        <v>0</v>
      </c>
      <c r="I268" s="595">
        <v>0</v>
      </c>
      <c r="J268" s="543">
        <f t="shared" si="444"/>
        <v>0</v>
      </c>
      <c r="K268" s="543">
        <f t="shared" si="444"/>
        <v>0</v>
      </c>
      <c r="L268" s="78">
        <f t="shared" si="444"/>
        <v>0</v>
      </c>
      <c r="M268" s="75"/>
      <c r="N268" s="43"/>
      <c r="O268" s="43"/>
      <c r="P268" s="43"/>
      <c r="Q268" s="13"/>
      <c r="R268" s="80"/>
      <c r="S268" s="80"/>
      <c r="T268" s="80"/>
      <c r="U268" s="80"/>
      <c r="V268" s="80"/>
      <c r="W268" s="80"/>
      <c r="X268" s="80"/>
      <c r="Y268" s="80"/>
      <c r="Z268" s="80"/>
      <c r="AA268" s="76"/>
      <c r="AB268" s="75"/>
      <c r="AC268" s="13"/>
      <c r="AD268" s="13"/>
      <c r="AE268" s="13"/>
      <c r="AF268" s="13"/>
      <c r="AG268" s="80"/>
      <c r="AH268" s="488">
        <f t="shared" si="445"/>
        <v>0</v>
      </c>
      <c r="AI268" s="413"/>
      <c r="AJ268" s="13"/>
      <c r="AK268" s="80"/>
      <c r="AL268" s="80"/>
      <c r="AM268" s="80"/>
      <c r="AN268" s="45"/>
      <c r="AP268" s="168"/>
    </row>
    <row r="269" spans="1:42" s="41" customFormat="1" hidden="1" x14ac:dyDescent="0.25">
      <c r="A269" s="125"/>
      <c r="B269" s="52" t="s">
        <v>935</v>
      </c>
      <c r="C269" s="823" t="s">
        <v>937</v>
      </c>
      <c r="D269" s="824"/>
      <c r="E269" s="824"/>
      <c r="F269" s="78">
        <f t="shared" si="441"/>
        <v>0</v>
      </c>
      <c r="G269" s="667">
        <f t="shared" si="442"/>
        <v>0</v>
      </c>
      <c r="H269" s="667">
        <f t="shared" si="443"/>
        <v>0</v>
      </c>
      <c r="I269" s="595">
        <v>0</v>
      </c>
      <c r="J269" s="543">
        <f t="shared" si="444"/>
        <v>0</v>
      </c>
      <c r="K269" s="543">
        <f t="shared" si="444"/>
        <v>0</v>
      </c>
      <c r="L269" s="78">
        <f t="shared" si="444"/>
        <v>0</v>
      </c>
      <c r="M269" s="75">
        <f t="shared" ref="M269:AA269" si="446">M270+M271</f>
        <v>0</v>
      </c>
      <c r="N269" s="43">
        <f t="shared" si="446"/>
        <v>0</v>
      </c>
      <c r="O269" s="43">
        <f t="shared" si="446"/>
        <v>0</v>
      </c>
      <c r="P269" s="43">
        <f t="shared" si="446"/>
        <v>0</v>
      </c>
      <c r="Q269" s="13">
        <f t="shared" si="446"/>
        <v>0</v>
      </c>
      <c r="R269" s="80">
        <f t="shared" ref="R269:X269" si="447">R270+R271</f>
        <v>0</v>
      </c>
      <c r="S269" s="80">
        <f t="shared" ref="S269:T269" si="448">S270+S271</f>
        <v>0</v>
      </c>
      <c r="T269" s="80">
        <f t="shared" si="448"/>
        <v>0</v>
      </c>
      <c r="U269" s="80">
        <f t="shared" si="447"/>
        <v>0</v>
      </c>
      <c r="V269" s="80">
        <f t="shared" ref="V269:W269" si="449">V270+V271</f>
        <v>0</v>
      </c>
      <c r="W269" s="80">
        <f t="shared" si="449"/>
        <v>0</v>
      </c>
      <c r="X269" s="80">
        <f t="shared" si="447"/>
        <v>0</v>
      </c>
      <c r="Y269" s="80">
        <f t="shared" ref="Y269:Z269" si="450">Y270+Y271</f>
        <v>0</v>
      </c>
      <c r="Z269" s="80">
        <f t="shared" si="450"/>
        <v>0</v>
      </c>
      <c r="AA269" s="76">
        <f t="shared" si="446"/>
        <v>0</v>
      </c>
      <c r="AB269" s="75">
        <f>AB270+AB271</f>
        <v>0</v>
      </c>
      <c r="AC269" s="13">
        <f t="shared" ref="AC269:AN269" si="451">AC270+AC271</f>
        <v>0</v>
      </c>
      <c r="AD269" s="13">
        <f t="shared" si="451"/>
        <v>0</v>
      </c>
      <c r="AE269" s="13">
        <f t="shared" si="451"/>
        <v>0</v>
      </c>
      <c r="AF269" s="13">
        <f t="shared" si="451"/>
        <v>0</v>
      </c>
      <c r="AG269" s="80">
        <f t="shared" si="451"/>
        <v>0</v>
      </c>
      <c r="AH269" s="488">
        <f t="shared" si="445"/>
        <v>0</v>
      </c>
      <c r="AI269" s="413">
        <f t="shared" si="451"/>
        <v>0</v>
      </c>
      <c r="AJ269" s="13">
        <f t="shared" si="451"/>
        <v>0</v>
      </c>
      <c r="AK269" s="80">
        <f t="shared" si="451"/>
        <v>0</v>
      </c>
      <c r="AL269" s="80">
        <f t="shared" si="451"/>
        <v>0</v>
      </c>
      <c r="AM269" s="80">
        <f t="shared" si="451"/>
        <v>0</v>
      </c>
      <c r="AN269" s="45">
        <f t="shared" si="451"/>
        <v>0</v>
      </c>
      <c r="AP269" s="168"/>
    </row>
    <row r="270" spans="1:42" s="189" customFormat="1" hidden="1" x14ac:dyDescent="0.25">
      <c r="A270" s="125" t="s">
        <v>940</v>
      </c>
      <c r="B270" s="169" t="s">
        <v>942</v>
      </c>
      <c r="C270" s="182"/>
      <c r="D270" s="814" t="s">
        <v>938</v>
      </c>
      <c r="E270" s="814"/>
      <c r="F270" s="181">
        <f t="shared" si="441"/>
        <v>0</v>
      </c>
      <c r="G270" s="671">
        <f t="shared" si="442"/>
        <v>0</v>
      </c>
      <c r="H270" s="671">
        <f t="shared" si="443"/>
        <v>0</v>
      </c>
      <c r="I270" s="601">
        <v>0</v>
      </c>
      <c r="J270" s="547">
        <f t="shared" si="444"/>
        <v>0</v>
      </c>
      <c r="K270" s="547">
        <f t="shared" si="444"/>
        <v>0</v>
      </c>
      <c r="L270" s="181">
        <f t="shared" si="444"/>
        <v>0</v>
      </c>
      <c r="M270" s="179"/>
      <c r="N270" s="172"/>
      <c r="O270" s="172"/>
      <c r="P270" s="172"/>
      <c r="Q270" s="173"/>
      <c r="R270" s="174"/>
      <c r="S270" s="174"/>
      <c r="T270" s="174"/>
      <c r="U270" s="174"/>
      <c r="V270" s="174"/>
      <c r="W270" s="174"/>
      <c r="X270" s="174"/>
      <c r="Y270" s="174"/>
      <c r="Z270" s="174"/>
      <c r="AA270" s="180"/>
      <c r="AB270" s="179"/>
      <c r="AC270" s="173"/>
      <c r="AD270" s="173"/>
      <c r="AE270" s="173"/>
      <c r="AF270" s="173"/>
      <c r="AG270" s="174"/>
      <c r="AH270" s="486">
        <f t="shared" si="445"/>
        <v>0</v>
      </c>
      <c r="AI270" s="411"/>
      <c r="AJ270" s="173"/>
      <c r="AK270" s="174"/>
      <c r="AL270" s="174"/>
      <c r="AM270" s="174"/>
      <c r="AN270" s="175"/>
      <c r="AP270" s="168"/>
    </row>
    <row r="271" spans="1:42" s="189" customFormat="1" hidden="1" x14ac:dyDescent="0.25">
      <c r="A271" s="125" t="s">
        <v>941</v>
      </c>
      <c r="B271" s="169" t="s">
        <v>943</v>
      </c>
      <c r="C271" s="182"/>
      <c r="D271" s="814" t="s">
        <v>939</v>
      </c>
      <c r="E271" s="814"/>
      <c r="F271" s="181">
        <f t="shared" si="441"/>
        <v>0</v>
      </c>
      <c r="G271" s="671">
        <f t="shared" si="442"/>
        <v>0</v>
      </c>
      <c r="H271" s="671">
        <f t="shared" si="443"/>
        <v>0</v>
      </c>
      <c r="I271" s="601">
        <v>0</v>
      </c>
      <c r="J271" s="547">
        <f t="shared" si="444"/>
        <v>0</v>
      </c>
      <c r="K271" s="547">
        <f t="shared" si="444"/>
        <v>0</v>
      </c>
      <c r="L271" s="181">
        <f t="shared" si="444"/>
        <v>0</v>
      </c>
      <c r="M271" s="179"/>
      <c r="N271" s="172"/>
      <c r="O271" s="172"/>
      <c r="P271" s="172"/>
      <c r="Q271" s="173"/>
      <c r="R271" s="174"/>
      <c r="S271" s="174"/>
      <c r="T271" s="174"/>
      <c r="U271" s="174"/>
      <c r="V271" s="174"/>
      <c r="W271" s="174"/>
      <c r="X271" s="174"/>
      <c r="Y271" s="174"/>
      <c r="Z271" s="174"/>
      <c r="AA271" s="180"/>
      <c r="AB271" s="179"/>
      <c r="AC271" s="173"/>
      <c r="AD271" s="173"/>
      <c r="AE271" s="173"/>
      <c r="AF271" s="173"/>
      <c r="AG271" s="174"/>
      <c r="AH271" s="486">
        <f t="shared" si="445"/>
        <v>0</v>
      </c>
      <c r="AI271" s="411"/>
      <c r="AJ271" s="173"/>
      <c r="AK271" s="174"/>
      <c r="AL271" s="174"/>
      <c r="AM271" s="174"/>
      <c r="AN271" s="175"/>
      <c r="AP271" s="168"/>
    </row>
    <row r="272" spans="1:42" hidden="1" x14ac:dyDescent="0.25">
      <c r="B272" s="90" t="s">
        <v>783</v>
      </c>
      <c r="C272" s="799" t="s">
        <v>109</v>
      </c>
      <c r="D272" s="800"/>
      <c r="E272" s="800"/>
      <c r="F272" s="91">
        <f t="shared" si="441"/>
        <v>0</v>
      </c>
      <c r="G272" s="669">
        <f t="shared" si="442"/>
        <v>0</v>
      </c>
      <c r="H272" s="669">
        <f t="shared" si="443"/>
        <v>0</v>
      </c>
      <c r="I272" s="598">
        <v>0</v>
      </c>
      <c r="J272" s="544">
        <f t="shared" si="444"/>
        <v>0</v>
      </c>
      <c r="K272" s="544">
        <f t="shared" si="444"/>
        <v>0</v>
      </c>
      <c r="L272" s="91">
        <f t="shared" si="444"/>
        <v>0</v>
      </c>
      <c r="M272" s="92">
        <f t="shared" ref="M272:AA272" si="452">M273+M274+M275+M276+M277</f>
        <v>0</v>
      </c>
      <c r="N272" s="95">
        <f t="shared" si="452"/>
        <v>0</v>
      </c>
      <c r="O272" s="95">
        <f t="shared" si="452"/>
        <v>0</v>
      </c>
      <c r="P272" s="95">
        <f t="shared" si="452"/>
        <v>0</v>
      </c>
      <c r="Q272" s="93">
        <f t="shared" si="452"/>
        <v>0</v>
      </c>
      <c r="R272" s="96">
        <f t="shared" ref="R272:X272" si="453">R273+R274+R275+R276+R277</f>
        <v>0</v>
      </c>
      <c r="S272" s="96">
        <f t="shared" ref="S272:T272" si="454">S273+S274+S275+S276+S277</f>
        <v>0</v>
      </c>
      <c r="T272" s="96">
        <f t="shared" si="454"/>
        <v>0</v>
      </c>
      <c r="U272" s="96">
        <f t="shared" si="453"/>
        <v>0</v>
      </c>
      <c r="V272" s="96">
        <f t="shared" ref="V272:W272" si="455">V273+V274+V275+V276+V277</f>
        <v>0</v>
      </c>
      <c r="W272" s="96">
        <f t="shared" si="455"/>
        <v>0</v>
      </c>
      <c r="X272" s="96">
        <f t="shared" si="453"/>
        <v>0</v>
      </c>
      <c r="Y272" s="96">
        <f t="shared" ref="Y272:Z272" si="456">Y273+Y274+Y275+Y276+Y277</f>
        <v>0</v>
      </c>
      <c r="Z272" s="96">
        <f t="shared" si="456"/>
        <v>0</v>
      </c>
      <c r="AA272" s="94">
        <f t="shared" si="452"/>
        <v>0</v>
      </c>
      <c r="AB272" s="92">
        <f>AB273+AB274+AB275+AB276+AB277</f>
        <v>0</v>
      </c>
      <c r="AC272" s="93">
        <f t="shared" ref="AC272:AN272" si="457">AC273+AC274+AC275+AC276+AC277</f>
        <v>0</v>
      </c>
      <c r="AD272" s="93">
        <f t="shared" si="457"/>
        <v>0</v>
      </c>
      <c r="AE272" s="93">
        <f t="shared" si="457"/>
        <v>0</v>
      </c>
      <c r="AF272" s="93">
        <f t="shared" si="457"/>
        <v>0</v>
      </c>
      <c r="AG272" s="96">
        <f t="shared" si="457"/>
        <v>0</v>
      </c>
      <c r="AH272" s="487">
        <f t="shared" si="445"/>
        <v>0</v>
      </c>
      <c r="AI272" s="412">
        <f t="shared" si="457"/>
        <v>0</v>
      </c>
      <c r="AJ272" s="93">
        <f t="shared" si="457"/>
        <v>0</v>
      </c>
      <c r="AK272" s="96">
        <f t="shared" si="457"/>
        <v>0</v>
      </c>
      <c r="AL272" s="96">
        <f t="shared" si="457"/>
        <v>0</v>
      </c>
      <c r="AM272" s="96">
        <f t="shared" si="457"/>
        <v>0</v>
      </c>
      <c r="AN272" s="97">
        <f t="shared" si="457"/>
        <v>0</v>
      </c>
      <c r="AP272" s="168"/>
    </row>
    <row r="273" spans="1:42" s="41" customFormat="1" hidden="1" x14ac:dyDescent="0.25">
      <c r="A273" s="125" t="s">
        <v>110</v>
      </c>
      <c r="B273" s="52" t="s">
        <v>784</v>
      </c>
      <c r="C273" s="823" t="s">
        <v>944</v>
      </c>
      <c r="D273" s="824"/>
      <c r="E273" s="824"/>
      <c r="F273" s="78">
        <f t="shared" si="441"/>
        <v>0</v>
      </c>
      <c r="G273" s="667">
        <f t="shared" si="442"/>
        <v>0</v>
      </c>
      <c r="H273" s="667">
        <f t="shared" si="443"/>
        <v>0</v>
      </c>
      <c r="I273" s="595">
        <v>0</v>
      </c>
      <c r="J273" s="543">
        <f t="shared" si="444"/>
        <v>0</v>
      </c>
      <c r="K273" s="543">
        <f t="shared" si="444"/>
        <v>0</v>
      </c>
      <c r="L273" s="78">
        <f t="shared" si="444"/>
        <v>0</v>
      </c>
      <c r="M273" s="75"/>
      <c r="N273" s="43"/>
      <c r="O273" s="43"/>
      <c r="P273" s="43"/>
      <c r="Q273" s="13"/>
      <c r="R273" s="80"/>
      <c r="S273" s="80"/>
      <c r="T273" s="80"/>
      <c r="U273" s="80"/>
      <c r="V273" s="80"/>
      <c r="W273" s="80"/>
      <c r="X273" s="80"/>
      <c r="Y273" s="80"/>
      <c r="Z273" s="80"/>
      <c r="AA273" s="76"/>
      <c r="AB273" s="75"/>
      <c r="AC273" s="13"/>
      <c r="AD273" s="13"/>
      <c r="AE273" s="13"/>
      <c r="AF273" s="13"/>
      <c r="AG273" s="80"/>
      <c r="AH273" s="488">
        <f t="shared" si="445"/>
        <v>0</v>
      </c>
      <c r="AI273" s="413"/>
      <c r="AJ273" s="13"/>
      <c r="AK273" s="80"/>
      <c r="AL273" s="80"/>
      <c r="AM273" s="80"/>
      <c r="AN273" s="45"/>
      <c r="AP273" s="168"/>
    </row>
    <row r="274" spans="1:42" s="41" customFormat="1" hidden="1" x14ac:dyDescent="0.25">
      <c r="A274" s="125" t="s">
        <v>111</v>
      </c>
      <c r="B274" s="52" t="s">
        <v>785</v>
      </c>
      <c r="C274" s="823" t="s">
        <v>945</v>
      </c>
      <c r="D274" s="824"/>
      <c r="E274" s="824"/>
      <c r="F274" s="78">
        <f t="shared" si="441"/>
        <v>0</v>
      </c>
      <c r="G274" s="667">
        <f t="shared" si="442"/>
        <v>0</v>
      </c>
      <c r="H274" s="667">
        <f t="shared" si="443"/>
        <v>0</v>
      </c>
      <c r="I274" s="595">
        <v>0</v>
      </c>
      <c r="J274" s="543">
        <f t="shared" si="444"/>
        <v>0</v>
      </c>
      <c r="K274" s="543">
        <f t="shared" si="444"/>
        <v>0</v>
      </c>
      <c r="L274" s="78">
        <f t="shared" si="444"/>
        <v>0</v>
      </c>
      <c r="M274" s="75"/>
      <c r="N274" s="43"/>
      <c r="O274" s="43"/>
      <c r="P274" s="43"/>
      <c r="Q274" s="13"/>
      <c r="R274" s="80"/>
      <c r="S274" s="80"/>
      <c r="T274" s="80"/>
      <c r="U274" s="80"/>
      <c r="V274" s="80"/>
      <c r="W274" s="80"/>
      <c r="X274" s="80"/>
      <c r="Y274" s="80"/>
      <c r="Z274" s="80"/>
      <c r="AA274" s="76"/>
      <c r="AB274" s="75"/>
      <c r="AC274" s="13"/>
      <c r="AD274" s="13"/>
      <c r="AE274" s="13"/>
      <c r="AF274" s="13"/>
      <c r="AG274" s="80"/>
      <c r="AH274" s="488">
        <f t="shared" si="445"/>
        <v>0</v>
      </c>
      <c r="AI274" s="413"/>
      <c r="AJ274" s="13"/>
      <c r="AK274" s="80"/>
      <c r="AL274" s="80"/>
      <c r="AM274" s="80"/>
      <c r="AN274" s="45"/>
      <c r="AP274" s="168"/>
    </row>
    <row r="275" spans="1:42" s="41" customFormat="1" hidden="1" x14ac:dyDescent="0.25">
      <c r="A275" s="125" t="s">
        <v>112</v>
      </c>
      <c r="B275" s="52" t="s">
        <v>786</v>
      </c>
      <c r="C275" s="823" t="s">
        <v>388</v>
      </c>
      <c r="D275" s="824"/>
      <c r="E275" s="824"/>
      <c r="F275" s="78">
        <f t="shared" si="441"/>
        <v>0</v>
      </c>
      <c r="G275" s="667">
        <f t="shared" si="442"/>
        <v>0</v>
      </c>
      <c r="H275" s="667">
        <f t="shared" si="443"/>
        <v>0</v>
      </c>
      <c r="I275" s="595">
        <v>0</v>
      </c>
      <c r="J275" s="543">
        <f t="shared" si="444"/>
        <v>0</v>
      </c>
      <c r="K275" s="543">
        <f t="shared" si="444"/>
        <v>0</v>
      </c>
      <c r="L275" s="78">
        <f t="shared" si="444"/>
        <v>0</v>
      </c>
      <c r="M275" s="75"/>
      <c r="N275" s="43"/>
      <c r="O275" s="43"/>
      <c r="P275" s="43"/>
      <c r="Q275" s="13"/>
      <c r="R275" s="80"/>
      <c r="S275" s="80"/>
      <c r="T275" s="80"/>
      <c r="U275" s="80"/>
      <c r="V275" s="80"/>
      <c r="W275" s="80"/>
      <c r="X275" s="80"/>
      <c r="Y275" s="80"/>
      <c r="Z275" s="80"/>
      <c r="AA275" s="76"/>
      <c r="AB275" s="75"/>
      <c r="AC275" s="13"/>
      <c r="AD275" s="13"/>
      <c r="AE275" s="13"/>
      <c r="AF275" s="13"/>
      <c r="AG275" s="80"/>
      <c r="AH275" s="488">
        <f t="shared" si="445"/>
        <v>0</v>
      </c>
      <c r="AI275" s="413"/>
      <c r="AJ275" s="13"/>
      <c r="AK275" s="80"/>
      <c r="AL275" s="80"/>
      <c r="AM275" s="80"/>
      <c r="AN275" s="45"/>
      <c r="AP275" s="168"/>
    </row>
    <row r="276" spans="1:42" s="41" customFormat="1" ht="25.5" hidden="1" customHeight="1" x14ac:dyDescent="0.25">
      <c r="A276" s="125" t="s">
        <v>113</v>
      </c>
      <c r="B276" s="52" t="s">
        <v>787</v>
      </c>
      <c r="C276" s="825" t="s">
        <v>946</v>
      </c>
      <c r="D276" s="826"/>
      <c r="E276" s="827"/>
      <c r="F276" s="78">
        <f t="shared" si="441"/>
        <v>0</v>
      </c>
      <c r="G276" s="667">
        <f t="shared" si="442"/>
        <v>0</v>
      </c>
      <c r="H276" s="667">
        <f t="shared" si="443"/>
        <v>0</v>
      </c>
      <c r="I276" s="595">
        <v>0</v>
      </c>
      <c r="J276" s="543">
        <f t="shared" si="444"/>
        <v>0</v>
      </c>
      <c r="K276" s="543">
        <f t="shared" si="444"/>
        <v>0</v>
      </c>
      <c r="L276" s="78">
        <f t="shared" si="444"/>
        <v>0</v>
      </c>
      <c r="M276" s="75"/>
      <c r="N276" s="43"/>
      <c r="O276" s="43"/>
      <c r="P276" s="43"/>
      <c r="Q276" s="13"/>
      <c r="R276" s="80"/>
      <c r="S276" s="80"/>
      <c r="T276" s="80"/>
      <c r="U276" s="80"/>
      <c r="V276" s="80"/>
      <c r="W276" s="80"/>
      <c r="X276" s="80"/>
      <c r="Y276" s="80"/>
      <c r="Z276" s="80"/>
      <c r="AA276" s="76"/>
      <c r="AB276" s="75"/>
      <c r="AC276" s="13"/>
      <c r="AD276" s="13"/>
      <c r="AE276" s="13"/>
      <c r="AF276" s="13"/>
      <c r="AG276" s="80"/>
      <c r="AH276" s="488">
        <f t="shared" si="445"/>
        <v>0</v>
      </c>
      <c r="AI276" s="413"/>
      <c r="AJ276" s="13"/>
      <c r="AK276" s="80"/>
      <c r="AL276" s="80"/>
      <c r="AM276" s="80"/>
      <c r="AN276" s="45"/>
      <c r="AP276" s="168"/>
    </row>
    <row r="277" spans="1:42" s="41" customFormat="1" hidden="1" x14ac:dyDescent="0.25">
      <c r="A277" s="125" t="s">
        <v>114</v>
      </c>
      <c r="B277" s="52" t="s">
        <v>788</v>
      </c>
      <c r="C277" s="823" t="s">
        <v>947</v>
      </c>
      <c r="D277" s="824"/>
      <c r="E277" s="824"/>
      <c r="F277" s="78">
        <f t="shared" si="441"/>
        <v>0</v>
      </c>
      <c r="G277" s="667">
        <f t="shared" si="442"/>
        <v>0</v>
      </c>
      <c r="H277" s="667">
        <f t="shared" si="443"/>
        <v>0</v>
      </c>
      <c r="I277" s="595">
        <v>0</v>
      </c>
      <c r="J277" s="543">
        <f t="shared" si="444"/>
        <v>0</v>
      </c>
      <c r="K277" s="543">
        <f t="shared" si="444"/>
        <v>0</v>
      </c>
      <c r="L277" s="78">
        <f t="shared" si="444"/>
        <v>0</v>
      </c>
      <c r="M277" s="75"/>
      <c r="N277" s="43"/>
      <c r="O277" s="43"/>
      <c r="P277" s="43"/>
      <c r="Q277" s="13"/>
      <c r="R277" s="80"/>
      <c r="S277" s="80"/>
      <c r="T277" s="80"/>
      <c r="U277" s="80"/>
      <c r="V277" s="80"/>
      <c r="W277" s="80"/>
      <c r="X277" s="80"/>
      <c r="Y277" s="80"/>
      <c r="Z277" s="80"/>
      <c r="AA277" s="76"/>
      <c r="AB277" s="75"/>
      <c r="AC277" s="13"/>
      <c r="AD277" s="13"/>
      <c r="AE277" s="13"/>
      <c r="AF277" s="13"/>
      <c r="AG277" s="80"/>
      <c r="AH277" s="488">
        <f t="shared" si="445"/>
        <v>0</v>
      </c>
      <c r="AI277" s="413"/>
      <c r="AJ277" s="13"/>
      <c r="AK277" s="80"/>
      <c r="AL277" s="80"/>
      <c r="AM277" s="80"/>
      <c r="AN277" s="45"/>
      <c r="AP277" s="168"/>
    </row>
    <row r="278" spans="1:42" s="18" customFormat="1" hidden="1" x14ac:dyDescent="0.25">
      <c r="A278" s="125" t="s">
        <v>115</v>
      </c>
      <c r="B278" s="124" t="s">
        <v>789</v>
      </c>
      <c r="C278" s="816" t="s">
        <v>116</v>
      </c>
      <c r="D278" s="817"/>
      <c r="E278" s="817"/>
      <c r="F278" s="91">
        <f t="shared" si="441"/>
        <v>0</v>
      </c>
      <c r="G278" s="669">
        <f t="shared" si="442"/>
        <v>0</v>
      </c>
      <c r="H278" s="669">
        <f t="shared" si="443"/>
        <v>0</v>
      </c>
      <c r="I278" s="598">
        <v>0</v>
      </c>
      <c r="J278" s="544">
        <f t="shared" si="444"/>
        <v>0</v>
      </c>
      <c r="K278" s="544">
        <f t="shared" si="444"/>
        <v>0</v>
      </c>
      <c r="L278" s="91">
        <f t="shared" si="444"/>
        <v>0</v>
      </c>
      <c r="M278" s="92"/>
      <c r="N278" s="95"/>
      <c r="O278" s="95"/>
      <c r="P278" s="95"/>
      <c r="Q278" s="93"/>
      <c r="R278" s="96"/>
      <c r="S278" s="96"/>
      <c r="T278" s="96"/>
      <c r="U278" s="96"/>
      <c r="V278" s="96"/>
      <c r="W278" s="96"/>
      <c r="X278" s="96"/>
      <c r="Y278" s="96"/>
      <c r="Z278" s="96"/>
      <c r="AA278" s="94"/>
      <c r="AB278" s="92"/>
      <c r="AC278" s="93"/>
      <c r="AD278" s="93"/>
      <c r="AE278" s="93"/>
      <c r="AF278" s="93"/>
      <c r="AG278" s="96"/>
      <c r="AH278" s="487">
        <f t="shared" si="445"/>
        <v>0</v>
      </c>
      <c r="AI278" s="412"/>
      <c r="AJ278" s="93"/>
      <c r="AK278" s="96"/>
      <c r="AL278" s="96"/>
      <c r="AM278" s="96"/>
      <c r="AN278" s="97"/>
      <c r="AP278" s="168"/>
    </row>
    <row r="279" spans="1:42" s="18" customFormat="1" ht="15.75" hidden="1" thickBot="1" x14ac:dyDescent="0.3">
      <c r="A279" s="125" t="s">
        <v>948</v>
      </c>
      <c r="B279" s="124" t="s">
        <v>949</v>
      </c>
      <c r="C279" s="816" t="s">
        <v>950</v>
      </c>
      <c r="D279" s="817"/>
      <c r="E279" s="817"/>
      <c r="F279" s="91">
        <f t="shared" si="441"/>
        <v>0</v>
      </c>
      <c r="G279" s="669">
        <f t="shared" si="442"/>
        <v>0</v>
      </c>
      <c r="H279" s="669">
        <f t="shared" si="443"/>
        <v>0</v>
      </c>
      <c r="I279" s="598">
        <v>0</v>
      </c>
      <c r="J279" s="544">
        <f t="shared" si="444"/>
        <v>0</v>
      </c>
      <c r="K279" s="544">
        <f t="shared" si="444"/>
        <v>0</v>
      </c>
      <c r="L279" s="91">
        <f t="shared" si="444"/>
        <v>0</v>
      </c>
      <c r="M279" s="92"/>
      <c r="N279" s="95"/>
      <c r="O279" s="95"/>
      <c r="P279" s="95"/>
      <c r="Q279" s="93"/>
      <c r="R279" s="96"/>
      <c r="S279" s="96"/>
      <c r="T279" s="96"/>
      <c r="U279" s="96"/>
      <c r="V279" s="96"/>
      <c r="W279" s="96"/>
      <c r="X279" s="96"/>
      <c r="Y279" s="96"/>
      <c r="Z279" s="96"/>
      <c r="AA279" s="94"/>
      <c r="AB279" s="92"/>
      <c r="AC279" s="93"/>
      <c r="AD279" s="93"/>
      <c r="AE279" s="93"/>
      <c r="AF279" s="93"/>
      <c r="AG279" s="96"/>
      <c r="AH279" s="487">
        <f t="shared" si="445"/>
        <v>0</v>
      </c>
      <c r="AI279" s="412"/>
      <c r="AJ279" s="93"/>
      <c r="AK279" s="96"/>
      <c r="AL279" s="96"/>
      <c r="AM279" s="96"/>
      <c r="AN279" s="97"/>
      <c r="AP279" s="168"/>
    </row>
    <row r="280" spans="1:42" s="58" customFormat="1" ht="16.5" thickBot="1" x14ac:dyDescent="0.3">
      <c r="A280" s="126"/>
      <c r="B280" s="821" t="s">
        <v>117</v>
      </c>
      <c r="C280" s="822"/>
      <c r="D280" s="822"/>
      <c r="E280" s="822"/>
      <c r="F280" s="99">
        <f t="shared" ref="F280:AN280" si="458">F5+F63+F99+F134+F185+F195+F221+F247</f>
        <v>277142408.60000002</v>
      </c>
      <c r="G280" s="672">
        <f t="shared" ref="G280" si="459">G5+G63+G99+G134+G185+G195+G221+G247</f>
        <v>286745823.69999999</v>
      </c>
      <c r="H280" s="672">
        <f t="shared" ref="H280" si="460">H5+H63+H99+H134+H185+H195+H221+H247</f>
        <v>296413956</v>
      </c>
      <c r="I280" s="602">
        <v>353342296</v>
      </c>
      <c r="J280" s="548">
        <f t="shared" ref="J280:K280" si="461">J5+J63+J99+J134+J185+J195+J221+J247</f>
        <v>353969471</v>
      </c>
      <c r="K280" s="548">
        <f t="shared" si="461"/>
        <v>372346484</v>
      </c>
      <c r="L280" s="99">
        <f t="shared" si="458"/>
        <v>350694354</v>
      </c>
      <c r="M280" s="100">
        <f t="shared" si="458"/>
        <v>7138059</v>
      </c>
      <c r="N280" s="103">
        <f t="shared" si="458"/>
        <v>10319</v>
      </c>
      <c r="O280" s="103">
        <f t="shared" si="458"/>
        <v>42388114</v>
      </c>
      <c r="P280" s="103">
        <f t="shared" si="458"/>
        <v>191974043</v>
      </c>
      <c r="Q280" s="101">
        <f t="shared" si="458"/>
        <v>49360482</v>
      </c>
      <c r="R280" s="104">
        <f t="shared" si="458"/>
        <v>48825</v>
      </c>
      <c r="S280" s="104">
        <f t="shared" si="458"/>
        <v>306917</v>
      </c>
      <c r="T280" s="104">
        <f t="shared" si="458"/>
        <v>366427</v>
      </c>
      <c r="U280" s="104">
        <f t="shared" si="458"/>
        <v>4613400</v>
      </c>
      <c r="V280" s="104">
        <f t="shared" si="458"/>
        <v>4785220</v>
      </c>
      <c r="W280" s="104">
        <f t="shared" si="458"/>
        <v>9365</v>
      </c>
      <c r="X280" s="104">
        <f t="shared" si="458"/>
        <v>459775</v>
      </c>
      <c r="Y280" s="104">
        <f t="shared" ref="Y280:Z280" si="462">Y5+Y63+Y99+Y134+Y185+Y195+Y221+Y247</f>
        <v>37159</v>
      </c>
      <c r="Z280" s="104">
        <f t="shared" si="462"/>
        <v>158000</v>
      </c>
      <c r="AA280" s="102">
        <f t="shared" si="458"/>
        <v>49038249</v>
      </c>
      <c r="AB280" s="100">
        <f t="shared" si="458"/>
        <v>17856834</v>
      </c>
      <c r="AC280" s="101">
        <f t="shared" si="458"/>
        <v>14256004</v>
      </c>
      <c r="AD280" s="101">
        <f t="shared" si="458"/>
        <v>31087734</v>
      </c>
      <c r="AE280" s="101">
        <f t="shared" si="458"/>
        <v>31029450</v>
      </c>
      <c r="AF280" s="101">
        <f t="shared" si="458"/>
        <v>63230018</v>
      </c>
      <c r="AG280" s="104">
        <f t="shared" si="458"/>
        <v>23599208</v>
      </c>
      <c r="AH280" s="549">
        <f t="shared" si="445"/>
        <v>181059248</v>
      </c>
      <c r="AI280" s="449">
        <f t="shared" si="458"/>
        <v>21210912</v>
      </c>
      <c r="AJ280" s="101">
        <f t="shared" si="458"/>
        <v>20887455</v>
      </c>
      <c r="AK280" s="104">
        <f t="shared" si="458"/>
        <v>31358928</v>
      </c>
      <c r="AL280" s="104">
        <f t="shared" si="458"/>
        <v>47561191</v>
      </c>
      <c r="AM280" s="104">
        <f t="shared" si="458"/>
        <v>14369004</v>
      </c>
      <c r="AN280" s="105">
        <f t="shared" si="458"/>
        <v>34247616</v>
      </c>
      <c r="AP280" s="168"/>
    </row>
    <row r="281" spans="1:42" x14ac:dyDescent="0.25">
      <c r="A281" s="127"/>
      <c r="B281" s="27"/>
      <c r="C281" s="28"/>
      <c r="D281" s="28"/>
      <c r="E281" s="2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P281" s="168"/>
    </row>
    <row r="282" spans="1:42" x14ac:dyDescent="0.25">
      <c r="A282" s="127"/>
      <c r="B282" s="27"/>
      <c r="C282" s="24"/>
      <c r="D282" s="24"/>
      <c r="E282" s="28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P282" s="168"/>
    </row>
    <row r="283" spans="1:42" x14ac:dyDescent="0.25">
      <c r="A283" s="127"/>
      <c r="B283" s="27"/>
      <c r="C283" s="24"/>
      <c r="D283" s="24"/>
      <c r="E283" s="28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P283" s="168"/>
    </row>
    <row r="284" spans="1:42" x14ac:dyDescent="0.25">
      <c r="A284" s="127"/>
      <c r="B284" s="27"/>
      <c r="C284" s="24"/>
      <c r="D284" s="24"/>
      <c r="E284" s="28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P284" s="168"/>
    </row>
    <row r="285" spans="1:42" x14ac:dyDescent="0.25">
      <c r="A285" s="127"/>
      <c r="B285" s="27"/>
      <c r="C285" s="24"/>
      <c r="D285" s="24"/>
      <c r="E285" s="28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P285" s="168"/>
    </row>
    <row r="286" spans="1:42" x14ac:dyDescent="0.25">
      <c r="A286" s="127"/>
      <c r="B286" s="27"/>
      <c r="C286" s="24"/>
      <c r="D286" s="24"/>
      <c r="E286" s="28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P286" s="168"/>
    </row>
    <row r="287" spans="1:42" x14ac:dyDescent="0.25">
      <c r="A287" s="127"/>
      <c r="B287" s="27"/>
      <c r="C287" s="24"/>
      <c r="D287" s="24"/>
      <c r="E287" s="28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P287" s="168"/>
    </row>
    <row r="288" spans="1:42" x14ac:dyDescent="0.25">
      <c r="A288" s="127"/>
      <c r="B288" s="27"/>
      <c r="C288" s="24"/>
      <c r="D288" s="24"/>
      <c r="E288" s="28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P288" s="168"/>
    </row>
    <row r="289" spans="1:42" x14ac:dyDescent="0.25">
      <c r="A289" s="127"/>
      <c r="B289" s="27"/>
      <c r="C289" s="24"/>
      <c r="D289" s="24"/>
      <c r="E289" s="28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P289" s="168"/>
    </row>
    <row r="290" spans="1:42" x14ac:dyDescent="0.25">
      <c r="A290" s="127"/>
      <c r="B290" s="27"/>
      <c r="C290" s="24"/>
      <c r="D290" s="24"/>
      <c r="E290" s="28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P290" s="168"/>
    </row>
    <row r="291" spans="1:42" x14ac:dyDescent="0.25">
      <c r="A291" s="127"/>
      <c r="B291" s="27"/>
      <c r="C291" s="24"/>
      <c r="D291" s="24"/>
      <c r="E291" s="28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P291" s="168"/>
    </row>
    <row r="292" spans="1:42" x14ac:dyDescent="0.25">
      <c r="A292" s="127"/>
      <c r="B292" s="27"/>
      <c r="C292" s="28"/>
      <c r="D292" s="28"/>
      <c r="E292" s="2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P292" s="168"/>
    </row>
    <row r="293" spans="1:42" x14ac:dyDescent="0.25">
      <c r="A293" s="127"/>
      <c r="B293" s="27"/>
      <c r="C293" s="24"/>
      <c r="D293" s="24"/>
      <c r="E293" s="28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P293" s="168"/>
    </row>
    <row r="294" spans="1:42" x14ac:dyDescent="0.25">
      <c r="A294" s="127"/>
      <c r="B294" s="27"/>
      <c r="C294" s="24"/>
      <c r="D294" s="24"/>
      <c r="E294" s="28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P294" s="168"/>
    </row>
    <row r="295" spans="1:42" x14ac:dyDescent="0.25">
      <c r="A295" s="127"/>
      <c r="B295" s="27"/>
      <c r="C295" s="24"/>
      <c r="D295" s="24"/>
      <c r="E295" s="28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P295" s="168"/>
    </row>
    <row r="296" spans="1:42" x14ac:dyDescent="0.25">
      <c r="A296" s="127"/>
      <c r="B296" s="27"/>
      <c r="C296" s="24"/>
      <c r="D296" s="24"/>
      <c r="E296" s="28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P296" s="168"/>
    </row>
    <row r="297" spans="1:42" x14ac:dyDescent="0.25">
      <c r="B297" s="27"/>
      <c r="C297" s="24"/>
      <c r="D297" s="24"/>
      <c r="E297" s="28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P297" s="168"/>
    </row>
    <row r="298" spans="1:42" s="12" customFormat="1" x14ac:dyDescent="0.25">
      <c r="A298" s="128"/>
      <c r="B298" s="27"/>
      <c r="C298" s="24"/>
      <c r="D298" s="24"/>
      <c r="E298" s="28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P298" s="168"/>
    </row>
    <row r="299" spans="1:42" s="12" customFormat="1" x14ac:dyDescent="0.25">
      <c r="A299" s="128"/>
      <c r="B299" s="27"/>
      <c r="C299" s="24"/>
      <c r="D299" s="24"/>
      <c r="E299" s="28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P299" s="168"/>
    </row>
    <row r="300" spans="1:42" s="12" customFormat="1" x14ac:dyDescent="0.25">
      <c r="A300" s="128"/>
      <c r="B300" s="27"/>
      <c r="C300" s="24"/>
      <c r="D300" s="24"/>
      <c r="E300" s="28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P300" s="168"/>
    </row>
    <row r="301" spans="1:42" s="12" customFormat="1" x14ac:dyDescent="0.25">
      <c r="A301" s="128"/>
      <c r="B301" s="27"/>
      <c r="C301" s="24"/>
      <c r="D301" s="24"/>
      <c r="E301" s="28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P301" s="168"/>
    </row>
    <row r="302" spans="1:42" s="12" customFormat="1" x14ac:dyDescent="0.25">
      <c r="A302" s="128"/>
      <c r="B302" s="27"/>
      <c r="C302" s="24"/>
      <c r="D302" s="24"/>
      <c r="E302" s="28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P302" s="168"/>
    </row>
    <row r="303" spans="1:42" s="12" customFormat="1" x14ac:dyDescent="0.25">
      <c r="A303" s="128"/>
      <c r="B303" s="27"/>
      <c r="C303" s="28"/>
      <c r="D303" s="28"/>
      <c r="E303" s="2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P303" s="168"/>
    </row>
    <row r="304" spans="1:42" s="12" customFormat="1" x14ac:dyDescent="0.25">
      <c r="A304" s="128"/>
      <c r="B304" s="27"/>
      <c r="C304" s="24"/>
      <c r="D304" s="24"/>
      <c r="E304" s="28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P304" s="168"/>
    </row>
    <row r="305" spans="1:42" s="12" customFormat="1" x14ac:dyDescent="0.25">
      <c r="A305" s="128"/>
      <c r="B305" s="27"/>
      <c r="C305" s="24"/>
      <c r="D305" s="24"/>
      <c r="E305" s="28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P305" s="168"/>
    </row>
    <row r="306" spans="1:42" s="12" customFormat="1" x14ac:dyDescent="0.25">
      <c r="A306" s="128"/>
      <c r="B306" s="27"/>
      <c r="C306" s="24"/>
      <c r="D306" s="24"/>
      <c r="E306" s="28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P306" s="168"/>
    </row>
    <row r="307" spans="1:42" s="12" customFormat="1" x14ac:dyDescent="0.25">
      <c r="A307" s="128"/>
      <c r="B307" s="27"/>
      <c r="C307" s="24"/>
      <c r="D307" s="24"/>
      <c r="E307" s="28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P307" s="168"/>
    </row>
    <row r="308" spans="1:42" s="12" customFormat="1" x14ac:dyDescent="0.25">
      <c r="A308" s="128"/>
      <c r="B308" s="27"/>
      <c r="C308" s="24"/>
      <c r="D308" s="24"/>
      <c r="E308" s="28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P308" s="168"/>
    </row>
    <row r="309" spans="1:42" s="12" customFormat="1" x14ac:dyDescent="0.25">
      <c r="A309" s="128"/>
      <c r="B309" s="27"/>
      <c r="C309" s="24"/>
      <c r="D309" s="24"/>
      <c r="E309" s="28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P309" s="168"/>
    </row>
    <row r="310" spans="1:42" s="12" customFormat="1" x14ac:dyDescent="0.25">
      <c r="A310" s="128"/>
      <c r="B310" s="27"/>
      <c r="C310" s="24"/>
      <c r="D310" s="24"/>
      <c r="E310" s="28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P310" s="168"/>
    </row>
    <row r="311" spans="1:42" s="12" customFormat="1" x14ac:dyDescent="0.25">
      <c r="A311" s="128"/>
      <c r="B311" s="27"/>
      <c r="C311" s="24"/>
      <c r="D311" s="24"/>
      <c r="E311" s="28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P311" s="168"/>
    </row>
    <row r="312" spans="1:42" s="12" customFormat="1" x14ac:dyDescent="0.25">
      <c r="A312" s="128"/>
      <c r="B312" s="27"/>
      <c r="C312" s="24"/>
      <c r="D312" s="24"/>
      <c r="E312" s="28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P312" s="168"/>
    </row>
    <row r="313" spans="1:42" s="12" customFormat="1" x14ac:dyDescent="0.25">
      <c r="A313" s="128"/>
      <c r="B313" s="27"/>
      <c r="C313" s="24"/>
      <c r="D313" s="24"/>
      <c r="E313" s="28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P313" s="168"/>
    </row>
    <row r="314" spans="1:42" x14ac:dyDescent="0.25">
      <c r="B314" s="29"/>
      <c r="C314" s="23"/>
      <c r="D314" s="23"/>
      <c r="E314" s="28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P314" s="168"/>
    </row>
    <row r="315" spans="1:42" x14ac:dyDescent="0.25">
      <c r="B315" s="30"/>
      <c r="C315" s="26"/>
      <c r="D315" s="26"/>
      <c r="E315" s="24"/>
      <c r="AP315" s="168"/>
    </row>
    <row r="316" spans="1:42" x14ac:dyDescent="0.25">
      <c r="B316" s="27"/>
      <c r="C316" s="24"/>
      <c r="D316" s="24"/>
      <c r="E316" s="28"/>
      <c r="AP316" s="168"/>
    </row>
    <row r="317" spans="1:42" x14ac:dyDescent="0.25">
      <c r="B317" s="27"/>
      <c r="C317" s="28"/>
      <c r="D317" s="28"/>
      <c r="E317" s="24"/>
      <c r="AP317" s="168"/>
    </row>
    <row r="318" spans="1:42" x14ac:dyDescent="0.25">
      <c r="B318" s="27"/>
      <c r="C318" s="24"/>
      <c r="D318" s="24"/>
      <c r="E318" s="28"/>
      <c r="AP318" s="168"/>
    </row>
    <row r="319" spans="1:42" x14ac:dyDescent="0.25">
      <c r="B319" s="27"/>
      <c r="C319" s="24"/>
      <c r="D319" s="24"/>
      <c r="E319" s="28"/>
      <c r="AP319" s="168"/>
    </row>
    <row r="320" spans="1:42" x14ac:dyDescent="0.25">
      <c r="B320" s="27"/>
      <c r="C320" s="24"/>
      <c r="D320" s="24"/>
      <c r="E320" s="28"/>
      <c r="AP320" s="168"/>
    </row>
    <row r="321" spans="1:42" x14ac:dyDescent="0.25">
      <c r="B321" s="27"/>
      <c r="C321" s="24"/>
      <c r="D321" s="24"/>
      <c r="E321" s="28"/>
      <c r="AP321" s="168"/>
    </row>
    <row r="322" spans="1:42" x14ac:dyDescent="0.25">
      <c r="B322" s="27"/>
      <c r="C322" s="28"/>
      <c r="D322" s="28"/>
      <c r="E322" s="2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P322" s="168"/>
    </row>
    <row r="323" spans="1:42" x14ac:dyDescent="0.25">
      <c r="B323" s="27"/>
      <c r="C323" s="24"/>
      <c r="D323" s="24"/>
      <c r="E323" s="28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P323" s="168"/>
    </row>
    <row r="324" spans="1:42" x14ac:dyDescent="0.25">
      <c r="B324" s="27"/>
      <c r="C324" s="24"/>
      <c r="D324" s="24"/>
      <c r="E324" s="28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P324" s="168"/>
    </row>
    <row r="325" spans="1:42" x14ac:dyDescent="0.25">
      <c r="B325" s="27"/>
      <c r="C325" s="28"/>
      <c r="D325" s="28"/>
      <c r="E325" s="2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P325" s="168"/>
    </row>
    <row r="326" spans="1:42" x14ac:dyDescent="0.25">
      <c r="B326" s="27"/>
      <c r="C326" s="28"/>
      <c r="D326" s="28"/>
      <c r="E326" s="2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P326" s="168"/>
    </row>
    <row r="327" spans="1:42" x14ac:dyDescent="0.25">
      <c r="B327" s="27"/>
      <c r="C327" s="24"/>
      <c r="D327" s="24"/>
      <c r="E327" s="28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P327" s="168"/>
    </row>
    <row r="328" spans="1:42" x14ac:dyDescent="0.25">
      <c r="B328" s="27"/>
      <c r="C328" s="24"/>
      <c r="D328" s="24"/>
      <c r="E328" s="28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P328" s="168"/>
    </row>
    <row r="329" spans="1:42" x14ac:dyDescent="0.25">
      <c r="A329" s="127"/>
      <c r="B329" s="27"/>
      <c r="C329" s="24"/>
      <c r="D329" s="24"/>
      <c r="E329" s="28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P329" s="168"/>
    </row>
    <row r="330" spans="1:42" x14ac:dyDescent="0.25">
      <c r="A330" s="127"/>
      <c r="B330" s="27"/>
      <c r="C330" s="28"/>
      <c r="D330" s="28"/>
      <c r="E330" s="2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P330" s="168"/>
    </row>
    <row r="331" spans="1:42" x14ac:dyDescent="0.25">
      <c r="A331" s="127"/>
      <c r="B331" s="27"/>
      <c r="C331" s="24"/>
      <c r="D331" s="24"/>
      <c r="E331" s="28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P331" s="168"/>
    </row>
    <row r="332" spans="1:42" x14ac:dyDescent="0.25">
      <c r="A332" s="127"/>
      <c r="B332" s="27"/>
      <c r="C332" s="24"/>
      <c r="D332" s="24"/>
      <c r="E332" s="28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P332" s="168"/>
    </row>
    <row r="333" spans="1:42" x14ac:dyDescent="0.25">
      <c r="A333" s="127"/>
      <c r="B333" s="27"/>
      <c r="C333" s="24"/>
      <c r="D333" s="24"/>
      <c r="E333" s="28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P333" s="168"/>
    </row>
    <row r="334" spans="1:42" x14ac:dyDescent="0.25">
      <c r="A334" s="127"/>
      <c r="B334" s="27"/>
      <c r="C334" s="24"/>
      <c r="D334" s="24"/>
      <c r="E334" s="28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P334" s="168"/>
    </row>
    <row r="335" spans="1:42" x14ac:dyDescent="0.25">
      <c r="A335" s="127"/>
      <c r="B335" s="27"/>
      <c r="C335" s="24"/>
      <c r="D335" s="24"/>
      <c r="E335" s="28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P335" s="168"/>
    </row>
    <row r="336" spans="1:42" x14ac:dyDescent="0.25">
      <c r="A336" s="127"/>
      <c r="B336" s="27"/>
      <c r="C336" s="24"/>
      <c r="D336" s="24"/>
      <c r="E336" s="28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P336" s="168"/>
    </row>
    <row r="337" spans="1:42" x14ac:dyDescent="0.25">
      <c r="A337" s="127"/>
      <c r="B337" s="27"/>
      <c r="C337" s="24"/>
      <c r="D337" s="24"/>
      <c r="E337" s="28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P337" s="168"/>
    </row>
    <row r="338" spans="1:42" x14ac:dyDescent="0.25">
      <c r="A338" s="127"/>
      <c r="B338" s="27"/>
      <c r="C338" s="24"/>
      <c r="D338" s="24"/>
      <c r="E338" s="28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P338" s="168"/>
    </row>
    <row r="339" spans="1:42" x14ac:dyDescent="0.25">
      <c r="A339" s="127"/>
      <c r="B339" s="27"/>
      <c r="C339" s="24"/>
      <c r="D339" s="24"/>
      <c r="E339" s="28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P339" s="168"/>
    </row>
    <row r="340" spans="1:42" x14ac:dyDescent="0.25">
      <c r="A340" s="127"/>
      <c r="B340" s="27"/>
      <c r="C340" s="24"/>
      <c r="D340" s="24"/>
      <c r="E340" s="28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P340" s="168"/>
    </row>
    <row r="341" spans="1:42" x14ac:dyDescent="0.25">
      <c r="A341" s="127"/>
      <c r="B341" s="29"/>
      <c r="C341" s="23"/>
      <c r="D341" s="23"/>
      <c r="E341" s="2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P341" s="168"/>
    </row>
    <row r="342" spans="1:42" x14ac:dyDescent="0.25">
      <c r="A342" s="127"/>
      <c r="B342" s="27"/>
      <c r="C342" s="28"/>
      <c r="D342" s="28"/>
      <c r="E342" s="2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P342" s="168"/>
    </row>
    <row r="343" spans="1:42" x14ac:dyDescent="0.25">
      <c r="A343" s="127"/>
      <c r="B343" s="27"/>
      <c r="C343" s="28"/>
      <c r="D343" s="28"/>
      <c r="E343" s="2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P343" s="168"/>
    </row>
    <row r="344" spans="1:42" x14ac:dyDescent="0.25">
      <c r="A344" s="127"/>
      <c r="B344" s="27"/>
      <c r="C344" s="24"/>
      <c r="D344" s="24"/>
      <c r="E344" s="28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P344" s="168"/>
    </row>
    <row r="345" spans="1:42" x14ac:dyDescent="0.25">
      <c r="A345" s="127"/>
      <c r="B345" s="27"/>
      <c r="C345" s="24"/>
      <c r="D345" s="24"/>
      <c r="E345" s="28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P345" s="168"/>
    </row>
    <row r="346" spans="1:42" x14ac:dyDescent="0.25">
      <c r="A346" s="127"/>
      <c r="B346" s="27"/>
      <c r="C346" s="24"/>
      <c r="D346" s="24"/>
      <c r="E346" s="28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P346" s="168"/>
    </row>
    <row r="347" spans="1:42" x14ac:dyDescent="0.25">
      <c r="A347" s="127"/>
      <c r="B347" s="27"/>
      <c r="C347" s="28"/>
      <c r="D347" s="28"/>
      <c r="E347" s="2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P347" s="168"/>
    </row>
    <row r="348" spans="1:42" x14ac:dyDescent="0.25">
      <c r="A348" s="127"/>
      <c r="B348" s="27"/>
      <c r="C348" s="24"/>
      <c r="D348" s="24"/>
      <c r="E348" s="28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P348" s="168"/>
    </row>
    <row r="349" spans="1:42" x14ac:dyDescent="0.25">
      <c r="A349" s="127"/>
      <c r="B349" s="27"/>
      <c r="C349" s="24"/>
      <c r="D349" s="24"/>
      <c r="E349" s="28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P349" s="168"/>
    </row>
    <row r="350" spans="1:42" x14ac:dyDescent="0.25">
      <c r="A350" s="127"/>
      <c r="B350" s="27"/>
      <c r="C350" s="28"/>
      <c r="D350" s="28"/>
      <c r="E350" s="2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P350" s="168"/>
    </row>
    <row r="351" spans="1:42" x14ac:dyDescent="0.25">
      <c r="A351" s="127"/>
      <c r="B351" s="27"/>
      <c r="C351" s="24"/>
      <c r="D351" s="24"/>
      <c r="E351" s="28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P351" s="168"/>
    </row>
    <row r="352" spans="1:42" x14ac:dyDescent="0.25">
      <c r="A352" s="127"/>
      <c r="B352" s="27"/>
      <c r="C352" s="24"/>
      <c r="D352" s="24"/>
      <c r="E352" s="28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P352" s="168"/>
    </row>
    <row r="353" spans="1:42" x14ac:dyDescent="0.25">
      <c r="A353" s="127"/>
      <c r="B353" s="27"/>
      <c r="C353" s="24"/>
      <c r="D353" s="24"/>
      <c r="E353" s="28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P353" s="168"/>
    </row>
    <row r="354" spans="1:42" x14ac:dyDescent="0.25">
      <c r="A354" s="127"/>
      <c r="B354" s="27"/>
      <c r="C354" s="24"/>
      <c r="D354" s="24"/>
      <c r="E354" s="28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P354" s="168"/>
    </row>
    <row r="355" spans="1:42" x14ac:dyDescent="0.25">
      <c r="A355" s="127"/>
      <c r="B355" s="27"/>
      <c r="C355" s="24"/>
      <c r="D355" s="24"/>
      <c r="E355" s="28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P355" s="168"/>
    </row>
    <row r="356" spans="1:42" x14ac:dyDescent="0.25">
      <c r="A356" s="127"/>
      <c r="B356" s="27"/>
      <c r="C356" s="24"/>
      <c r="D356" s="24"/>
      <c r="E356" s="28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P356" s="168"/>
    </row>
    <row r="357" spans="1:42" x14ac:dyDescent="0.25">
      <c r="A357" s="127"/>
      <c r="B357" s="27"/>
      <c r="C357" s="24"/>
      <c r="D357" s="24"/>
      <c r="E357" s="28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P357" s="168"/>
    </row>
    <row r="358" spans="1:42" x14ac:dyDescent="0.25">
      <c r="A358" s="127"/>
      <c r="B358" s="27"/>
      <c r="C358" s="28"/>
      <c r="D358" s="28"/>
      <c r="E358" s="2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P358" s="168"/>
    </row>
    <row r="359" spans="1:42" x14ac:dyDescent="0.25">
      <c r="A359" s="127"/>
      <c r="B359" s="27"/>
      <c r="C359" s="28"/>
      <c r="D359" s="28"/>
      <c r="E359" s="2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P359" s="168"/>
    </row>
    <row r="360" spans="1:42" x14ac:dyDescent="0.25">
      <c r="A360" s="127"/>
      <c r="B360" s="27"/>
      <c r="C360" s="28"/>
      <c r="D360" s="28"/>
      <c r="E360" s="2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P360" s="168"/>
    </row>
    <row r="361" spans="1:42" x14ac:dyDescent="0.25">
      <c r="A361" s="127"/>
      <c r="B361" s="27"/>
      <c r="C361" s="28"/>
      <c r="D361" s="28"/>
      <c r="E361" s="2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P361" s="168"/>
    </row>
    <row r="362" spans="1:42" x14ac:dyDescent="0.25">
      <c r="A362" s="127"/>
      <c r="B362" s="27"/>
      <c r="C362" s="24"/>
      <c r="D362" s="24"/>
      <c r="E362" s="28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P362" s="168"/>
    </row>
    <row r="363" spans="1:42" x14ac:dyDescent="0.25">
      <c r="A363" s="127"/>
      <c r="B363" s="27"/>
      <c r="C363" s="24"/>
      <c r="D363" s="24"/>
      <c r="E363" s="28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P363" s="168"/>
    </row>
    <row r="364" spans="1:42" x14ac:dyDescent="0.25">
      <c r="A364" s="127"/>
      <c r="B364" s="27"/>
      <c r="C364" s="24"/>
      <c r="D364" s="24"/>
      <c r="E364" s="28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</row>
    <row r="365" spans="1:42" x14ac:dyDescent="0.25">
      <c r="A365" s="127"/>
      <c r="B365" s="27"/>
      <c r="C365" s="24"/>
      <c r="D365" s="24"/>
      <c r="E365" s="28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</row>
    <row r="366" spans="1:42" x14ac:dyDescent="0.25">
      <c r="A366" s="127"/>
      <c r="B366" s="27"/>
      <c r="C366" s="28"/>
      <c r="D366" s="28"/>
      <c r="E366" s="2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</row>
    <row r="367" spans="1:42" x14ac:dyDescent="0.25">
      <c r="A367" s="127"/>
      <c r="B367" s="27"/>
      <c r="C367" s="24"/>
      <c r="D367" s="24"/>
      <c r="E367" s="28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</row>
    <row r="368" spans="1:42" x14ac:dyDescent="0.25">
      <c r="A368" s="127"/>
      <c r="B368" s="27"/>
      <c r="C368" s="24"/>
      <c r="D368" s="24"/>
      <c r="E368" s="28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</row>
    <row r="369" spans="1:40" x14ac:dyDescent="0.25">
      <c r="A369" s="127"/>
      <c r="B369" s="27"/>
      <c r="C369" s="24"/>
      <c r="D369" s="24"/>
      <c r="E369" s="28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</row>
    <row r="370" spans="1:40" x14ac:dyDescent="0.25">
      <c r="A370" s="127"/>
      <c r="B370" s="27"/>
      <c r="C370" s="24"/>
      <c r="D370" s="24"/>
      <c r="E370" s="28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</row>
    <row r="371" spans="1:40" x14ac:dyDescent="0.25">
      <c r="A371" s="127"/>
      <c r="B371" s="27"/>
      <c r="C371" s="24"/>
      <c r="D371" s="24"/>
      <c r="E371" s="28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</row>
    <row r="372" spans="1:40" x14ac:dyDescent="0.25">
      <c r="A372" s="127"/>
      <c r="B372" s="27"/>
      <c r="C372" s="28"/>
      <c r="D372" s="28"/>
      <c r="E372" s="2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</row>
    <row r="373" spans="1:40" x14ac:dyDescent="0.25">
      <c r="A373" s="127"/>
      <c r="B373" s="27"/>
      <c r="C373" s="28"/>
      <c r="D373" s="28"/>
      <c r="E373" s="2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</row>
    <row r="374" spans="1:40" x14ac:dyDescent="0.25">
      <c r="A374" s="127"/>
      <c r="B374" s="27"/>
      <c r="C374" s="24"/>
      <c r="D374" s="24"/>
      <c r="E374" s="28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</row>
    <row r="375" spans="1:40" x14ac:dyDescent="0.25">
      <c r="A375" s="127"/>
      <c r="B375" s="27"/>
      <c r="C375" s="24"/>
      <c r="D375" s="24"/>
      <c r="E375" s="28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</row>
    <row r="376" spans="1:40" x14ac:dyDescent="0.25">
      <c r="A376" s="127"/>
      <c r="B376" s="27"/>
      <c r="C376" s="24"/>
      <c r="D376" s="24"/>
      <c r="E376" s="28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</row>
    <row r="377" spans="1:40" x14ac:dyDescent="0.25">
      <c r="A377" s="127"/>
      <c r="B377" s="29"/>
      <c r="C377" s="23"/>
      <c r="D377" s="23"/>
      <c r="E377" s="2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</row>
    <row r="378" spans="1:40" x14ac:dyDescent="0.25">
      <c r="A378" s="127"/>
      <c r="B378" s="27"/>
      <c r="C378" s="28"/>
      <c r="D378" s="28"/>
      <c r="E378" s="2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</row>
    <row r="379" spans="1:40" x14ac:dyDescent="0.25">
      <c r="A379" s="127"/>
      <c r="B379" s="27"/>
      <c r="C379" s="28"/>
      <c r="D379" s="28"/>
      <c r="E379" s="2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</row>
    <row r="380" spans="1:40" x14ac:dyDescent="0.25">
      <c r="A380" s="127"/>
      <c r="B380" s="27"/>
      <c r="C380" s="24"/>
      <c r="D380" s="24"/>
      <c r="E380" s="28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  <row r="381" spans="1:40" x14ac:dyDescent="0.25">
      <c r="A381" s="127"/>
      <c r="B381" s="27"/>
      <c r="C381" s="24"/>
      <c r="D381" s="24"/>
      <c r="E381" s="28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</row>
    <row r="382" spans="1:40" x14ac:dyDescent="0.25">
      <c r="A382" s="127"/>
      <c r="B382" s="27"/>
      <c r="C382" s="28"/>
      <c r="D382" s="28"/>
      <c r="E382" s="2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</row>
    <row r="383" spans="1:40" x14ac:dyDescent="0.25">
      <c r="A383" s="127"/>
      <c r="B383" s="27"/>
      <c r="C383" s="28"/>
      <c r="D383" s="28"/>
      <c r="E383" s="2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</row>
    <row r="384" spans="1:40" x14ac:dyDescent="0.25">
      <c r="A384" s="127"/>
      <c r="B384" s="27"/>
      <c r="C384" s="24"/>
      <c r="D384" s="24"/>
      <c r="E384" s="28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</row>
    <row r="385" spans="1:40" x14ac:dyDescent="0.25">
      <c r="A385" s="127"/>
      <c r="B385" s="27"/>
      <c r="C385" s="24"/>
      <c r="D385" s="24"/>
      <c r="E385" s="28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</row>
    <row r="386" spans="1:40" x14ac:dyDescent="0.25">
      <c r="A386" s="127"/>
      <c r="B386" s="27"/>
      <c r="C386" s="28"/>
      <c r="D386" s="28"/>
      <c r="E386" s="2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</row>
    <row r="387" spans="1:40" x14ac:dyDescent="0.25">
      <c r="A387" s="127"/>
      <c r="B387" s="29"/>
      <c r="C387" s="23"/>
      <c r="D387" s="23"/>
      <c r="E387" s="2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</row>
    <row r="388" spans="1:40" x14ac:dyDescent="0.25">
      <c r="A388" s="127"/>
      <c r="B388" s="27"/>
      <c r="C388" s="28"/>
      <c r="D388" s="28"/>
      <c r="E388" s="2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</row>
    <row r="389" spans="1:40" x14ac:dyDescent="0.25">
      <c r="A389" s="127"/>
      <c r="B389" s="27"/>
      <c r="C389" s="28"/>
      <c r="D389" s="28"/>
      <c r="E389" s="2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</row>
    <row r="390" spans="1:40" x14ac:dyDescent="0.25">
      <c r="A390" s="127"/>
      <c r="B390" s="27"/>
      <c r="C390" s="28"/>
      <c r="D390" s="28"/>
      <c r="E390" s="2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</row>
    <row r="391" spans="1:40" x14ac:dyDescent="0.25">
      <c r="A391" s="127"/>
      <c r="B391" s="27"/>
      <c r="C391" s="28"/>
      <c r="D391" s="28"/>
      <c r="E391" s="2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</row>
    <row r="392" spans="1:40" x14ac:dyDescent="0.25">
      <c r="A392" s="127"/>
      <c r="B392" s="27"/>
      <c r="C392" s="24"/>
      <c r="D392" s="24"/>
      <c r="E392" s="28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</row>
    <row r="393" spans="1:40" x14ac:dyDescent="0.25">
      <c r="A393" s="127"/>
      <c r="B393" s="27"/>
      <c r="C393" s="24"/>
      <c r="D393" s="24"/>
      <c r="E393" s="28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</row>
    <row r="394" spans="1:40" x14ac:dyDescent="0.25">
      <c r="A394" s="127"/>
      <c r="B394" s="27"/>
      <c r="C394" s="24"/>
      <c r="D394" s="24"/>
      <c r="E394" s="28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</row>
    <row r="395" spans="1:40" x14ac:dyDescent="0.25">
      <c r="A395" s="127"/>
      <c r="B395" s="27"/>
      <c r="C395" s="24"/>
      <c r="D395" s="24"/>
      <c r="E395" s="28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</row>
    <row r="396" spans="1:40" x14ac:dyDescent="0.25">
      <c r="A396" s="127"/>
      <c r="B396" s="27"/>
      <c r="C396" s="24"/>
      <c r="D396" s="24"/>
      <c r="E396" s="28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</row>
    <row r="397" spans="1:40" x14ac:dyDescent="0.25">
      <c r="A397" s="127"/>
      <c r="B397" s="27"/>
      <c r="C397" s="24"/>
      <c r="D397" s="24"/>
      <c r="E397" s="28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</row>
    <row r="398" spans="1:40" x14ac:dyDescent="0.25">
      <c r="A398" s="127"/>
      <c r="B398" s="27"/>
      <c r="C398" s="24"/>
      <c r="D398" s="24"/>
      <c r="E398" s="28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</row>
    <row r="399" spans="1:40" x14ac:dyDescent="0.25">
      <c r="A399" s="127"/>
      <c r="B399" s="27"/>
      <c r="C399" s="24"/>
      <c r="D399" s="24"/>
      <c r="E399" s="28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</row>
    <row r="400" spans="1:40" x14ac:dyDescent="0.25">
      <c r="A400" s="127"/>
      <c r="B400" s="27"/>
      <c r="C400" s="24"/>
      <c r="D400" s="24"/>
      <c r="E400" s="28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</row>
    <row r="401" spans="1:40" x14ac:dyDescent="0.25">
      <c r="A401" s="127"/>
      <c r="B401" s="27"/>
      <c r="C401" s="28"/>
      <c r="D401" s="28"/>
      <c r="E401" s="2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</row>
    <row r="402" spans="1:40" x14ac:dyDescent="0.25">
      <c r="A402" s="127"/>
      <c r="B402" s="27"/>
      <c r="C402" s="24"/>
      <c r="D402" s="24"/>
      <c r="E402" s="28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</row>
    <row r="403" spans="1:40" x14ac:dyDescent="0.25">
      <c r="A403" s="127"/>
      <c r="B403" s="27"/>
      <c r="C403" s="24"/>
      <c r="D403" s="24"/>
      <c r="E403" s="28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</row>
    <row r="404" spans="1:40" x14ac:dyDescent="0.25">
      <c r="A404" s="127"/>
      <c r="B404" s="27"/>
      <c r="C404" s="24"/>
      <c r="D404" s="24"/>
      <c r="E404" s="28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</row>
    <row r="405" spans="1:40" x14ac:dyDescent="0.25">
      <c r="A405" s="127"/>
      <c r="B405" s="27"/>
      <c r="C405" s="24"/>
      <c r="D405" s="24"/>
      <c r="E405" s="28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</row>
    <row r="406" spans="1:40" x14ac:dyDescent="0.25">
      <c r="A406" s="127"/>
      <c r="B406" s="27"/>
      <c r="C406" s="24"/>
      <c r="D406" s="24"/>
      <c r="E406" s="28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</row>
    <row r="407" spans="1:40" x14ac:dyDescent="0.25">
      <c r="A407" s="127"/>
      <c r="B407" s="27"/>
      <c r="C407" s="24"/>
      <c r="D407" s="24"/>
      <c r="E407" s="28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</row>
    <row r="408" spans="1:40" x14ac:dyDescent="0.25">
      <c r="A408" s="127"/>
      <c r="B408" s="27"/>
      <c r="C408" s="24"/>
      <c r="D408" s="24"/>
      <c r="E408" s="28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</row>
    <row r="409" spans="1:40" x14ac:dyDescent="0.25">
      <c r="A409" s="127"/>
      <c r="B409" s="27"/>
      <c r="C409" s="24"/>
      <c r="D409" s="24"/>
      <c r="E409" s="28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</row>
    <row r="410" spans="1:40" x14ac:dyDescent="0.25">
      <c r="A410" s="127"/>
      <c r="B410" s="27"/>
      <c r="C410" s="24"/>
      <c r="D410" s="24"/>
      <c r="E410" s="28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</row>
    <row r="411" spans="1:40" x14ac:dyDescent="0.25">
      <c r="A411" s="127"/>
      <c r="B411" s="27"/>
      <c r="C411" s="24"/>
      <c r="D411" s="24"/>
      <c r="E411" s="28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</row>
    <row r="412" spans="1:40" x14ac:dyDescent="0.25">
      <c r="A412" s="127"/>
      <c r="B412" s="27"/>
      <c r="C412" s="24"/>
      <c r="D412" s="24"/>
      <c r="E412" s="28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</row>
    <row r="413" spans="1:40" x14ac:dyDescent="0.25">
      <c r="A413" s="127"/>
      <c r="B413" s="29"/>
      <c r="C413" s="23"/>
      <c r="D413" s="23"/>
      <c r="E413" s="2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</row>
    <row r="414" spans="1:40" x14ac:dyDescent="0.25">
      <c r="A414" s="127"/>
      <c r="B414" s="27"/>
      <c r="C414" s="28"/>
      <c r="D414" s="28"/>
      <c r="E414" s="2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</row>
    <row r="415" spans="1:40" x14ac:dyDescent="0.25">
      <c r="A415" s="127"/>
      <c r="B415" s="27"/>
      <c r="C415" s="28"/>
      <c r="D415" s="28"/>
      <c r="E415" s="2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</row>
    <row r="416" spans="1:40" x14ac:dyDescent="0.25">
      <c r="A416" s="127"/>
      <c r="B416" s="27"/>
      <c r="C416" s="28"/>
      <c r="D416" s="28"/>
      <c r="E416" s="2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</row>
    <row r="417" spans="1:40" x14ac:dyDescent="0.25">
      <c r="A417" s="127"/>
      <c r="B417" s="27"/>
      <c r="C417" s="28"/>
      <c r="D417" s="28"/>
      <c r="E417" s="2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</row>
    <row r="418" spans="1:40" x14ac:dyDescent="0.25">
      <c r="A418" s="127"/>
      <c r="B418" s="27"/>
      <c r="C418" s="24"/>
      <c r="D418" s="24"/>
      <c r="E418" s="28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</row>
    <row r="419" spans="1:40" x14ac:dyDescent="0.25">
      <c r="A419" s="127"/>
      <c r="B419" s="27"/>
      <c r="C419" s="24"/>
      <c r="D419" s="24"/>
      <c r="E419" s="28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</row>
    <row r="420" spans="1:40" x14ac:dyDescent="0.25">
      <c r="A420" s="127"/>
      <c r="B420" s="27"/>
      <c r="C420" s="24"/>
      <c r="D420" s="24"/>
      <c r="E420" s="28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</row>
    <row r="421" spans="1:40" x14ac:dyDescent="0.25">
      <c r="A421" s="127"/>
      <c r="B421" s="27"/>
      <c r="C421" s="24"/>
      <c r="D421" s="24"/>
      <c r="E421" s="28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</row>
    <row r="422" spans="1:40" x14ac:dyDescent="0.25">
      <c r="A422" s="127"/>
      <c r="B422" s="27"/>
      <c r="C422" s="24"/>
      <c r="D422" s="24"/>
      <c r="E422" s="28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</row>
    <row r="423" spans="1:40" x14ac:dyDescent="0.25">
      <c r="A423" s="127"/>
      <c r="B423" s="27"/>
      <c r="C423" s="24"/>
      <c r="D423" s="24"/>
      <c r="E423" s="28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</row>
    <row r="424" spans="1:40" x14ac:dyDescent="0.25">
      <c r="A424" s="127"/>
      <c r="B424" s="27"/>
      <c r="C424" s="24"/>
      <c r="D424" s="24"/>
      <c r="E424" s="28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</row>
    <row r="425" spans="1:40" x14ac:dyDescent="0.25">
      <c r="A425" s="127"/>
      <c r="B425" s="27"/>
      <c r="C425" s="24"/>
      <c r="D425" s="24"/>
      <c r="E425" s="28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</row>
    <row r="426" spans="1:40" x14ac:dyDescent="0.25">
      <c r="A426" s="127"/>
      <c r="B426" s="27"/>
      <c r="C426" s="24"/>
      <c r="D426" s="24"/>
      <c r="E426" s="28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</row>
    <row r="427" spans="1:40" x14ac:dyDescent="0.25">
      <c r="A427" s="127"/>
      <c r="B427" s="27"/>
      <c r="C427" s="28"/>
      <c r="D427" s="28"/>
      <c r="E427" s="2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</row>
    <row r="428" spans="1:40" x14ac:dyDescent="0.25">
      <c r="A428" s="127"/>
      <c r="B428" s="27"/>
      <c r="C428" s="24"/>
      <c r="D428" s="24"/>
      <c r="E428" s="28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</row>
    <row r="429" spans="1:40" x14ac:dyDescent="0.25">
      <c r="A429" s="127"/>
      <c r="B429" s="27"/>
      <c r="C429" s="24"/>
      <c r="D429" s="24"/>
      <c r="E429" s="28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</row>
    <row r="430" spans="1:40" x14ac:dyDescent="0.25">
      <c r="A430" s="127"/>
      <c r="B430" s="27"/>
      <c r="C430" s="24"/>
      <c r="D430" s="24"/>
      <c r="E430" s="28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</row>
    <row r="431" spans="1:40" x14ac:dyDescent="0.25">
      <c r="A431" s="127"/>
      <c r="B431" s="27"/>
      <c r="C431" s="24"/>
      <c r="D431" s="24"/>
      <c r="E431" s="28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</row>
    <row r="432" spans="1:40" x14ac:dyDescent="0.25">
      <c r="A432" s="127"/>
      <c r="B432" s="27"/>
      <c r="C432" s="24"/>
      <c r="D432" s="24"/>
      <c r="E432" s="28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</row>
    <row r="433" spans="1:40" x14ac:dyDescent="0.25">
      <c r="A433" s="127"/>
      <c r="B433" s="27"/>
      <c r="C433" s="24"/>
      <c r="D433" s="24"/>
      <c r="E433" s="28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</row>
    <row r="434" spans="1:40" x14ac:dyDescent="0.25">
      <c r="A434" s="127"/>
      <c r="B434" s="27"/>
      <c r="C434" s="24"/>
      <c r="D434" s="24"/>
      <c r="E434" s="28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</row>
    <row r="435" spans="1:40" x14ac:dyDescent="0.25">
      <c r="A435" s="127"/>
      <c r="B435" s="27"/>
      <c r="C435" s="24"/>
      <c r="D435" s="24"/>
      <c r="E435" s="28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</row>
    <row r="436" spans="1:40" x14ac:dyDescent="0.25">
      <c r="A436" s="127"/>
      <c r="B436" s="27"/>
      <c r="C436" s="24"/>
      <c r="D436" s="24"/>
      <c r="E436" s="28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</row>
    <row r="437" spans="1:40" x14ac:dyDescent="0.25">
      <c r="A437" s="127"/>
      <c r="B437" s="27"/>
      <c r="C437" s="24"/>
      <c r="D437" s="24"/>
      <c r="E437" s="28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</row>
    <row r="438" spans="1:40" x14ac:dyDescent="0.25">
      <c r="A438" s="127"/>
      <c r="B438" s="27"/>
      <c r="C438" s="24"/>
      <c r="D438" s="24"/>
      <c r="E438" s="28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</row>
    <row r="439" spans="1:40" x14ac:dyDescent="0.25">
      <c r="A439" s="127"/>
      <c r="B439" s="29"/>
      <c r="C439" s="23"/>
      <c r="D439" s="23"/>
      <c r="E439" s="2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</row>
    <row r="440" spans="1:40" x14ac:dyDescent="0.25">
      <c r="A440" s="127"/>
      <c r="B440" s="32"/>
      <c r="C440" s="33"/>
      <c r="D440" s="33"/>
      <c r="E440" s="2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</row>
    <row r="441" spans="1:40" x14ac:dyDescent="0.25">
      <c r="A441" s="127"/>
      <c r="B441" s="34"/>
      <c r="C441" s="35"/>
      <c r="D441" s="35"/>
      <c r="E441" s="36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</row>
    <row r="442" spans="1:40" x14ac:dyDescent="0.25">
      <c r="A442" s="127"/>
      <c r="B442" s="19"/>
      <c r="C442" s="37"/>
      <c r="D442" s="37"/>
      <c r="E442" s="2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</row>
    <row r="443" spans="1:40" x14ac:dyDescent="0.25">
      <c r="A443" s="127"/>
      <c r="B443" s="19"/>
      <c r="C443" s="37"/>
      <c r="D443" s="37"/>
      <c r="E443" s="2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</row>
    <row r="444" spans="1:40" x14ac:dyDescent="0.25">
      <c r="A444" s="127"/>
      <c r="B444" s="19"/>
      <c r="C444" s="37"/>
      <c r="D444" s="37"/>
      <c r="E444" s="2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</row>
    <row r="445" spans="1:40" x14ac:dyDescent="0.25">
      <c r="A445" s="127"/>
      <c r="B445" s="34"/>
      <c r="C445" s="35"/>
      <c r="D445" s="35"/>
      <c r="E445" s="36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</row>
    <row r="446" spans="1:40" x14ac:dyDescent="0.25">
      <c r="A446" s="127"/>
      <c r="B446" s="19"/>
      <c r="C446" s="37"/>
      <c r="D446" s="37"/>
      <c r="E446" s="2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</row>
    <row r="447" spans="1:40" x14ac:dyDescent="0.25">
      <c r="A447" s="127"/>
      <c r="B447" s="19"/>
      <c r="C447" s="24"/>
      <c r="D447" s="24"/>
      <c r="E447" s="37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40" x14ac:dyDescent="0.25">
      <c r="A448" s="127"/>
      <c r="B448" s="19"/>
      <c r="C448" s="24"/>
      <c r="D448" s="24"/>
      <c r="E448" s="37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40" x14ac:dyDescent="0.25">
      <c r="A449" s="127"/>
      <c r="B449" s="19"/>
      <c r="C449" s="24"/>
      <c r="D449" s="24"/>
      <c r="E449" s="37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 spans="1:40" x14ac:dyDescent="0.25">
      <c r="A450" s="127"/>
      <c r="B450" s="19"/>
      <c r="C450" s="24"/>
      <c r="D450" s="24"/>
      <c r="E450" s="37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 spans="1:40" x14ac:dyDescent="0.25">
      <c r="A451" s="127"/>
      <c r="B451" s="19"/>
      <c r="C451" s="24"/>
      <c r="D451" s="24"/>
      <c r="E451" s="37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 spans="1:40" x14ac:dyDescent="0.25">
      <c r="A452" s="127"/>
      <c r="B452" s="19"/>
      <c r="C452" s="24"/>
      <c r="D452" s="24"/>
      <c r="E452" s="37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 spans="1:40" x14ac:dyDescent="0.25">
      <c r="A453" s="127"/>
      <c r="B453" s="34"/>
      <c r="C453" s="35"/>
      <c r="D453" s="35"/>
      <c r="E453" s="36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</row>
    <row r="454" spans="1:40" x14ac:dyDescent="0.25">
      <c r="A454" s="127"/>
      <c r="B454" s="19"/>
      <c r="C454" s="37"/>
      <c r="D454" s="37"/>
      <c r="E454" s="24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 spans="1:40" x14ac:dyDescent="0.25">
      <c r="A455" s="127"/>
      <c r="B455" s="19"/>
      <c r="C455" s="37"/>
      <c r="D455" s="37"/>
      <c r="E455" s="24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 spans="1:40" x14ac:dyDescent="0.25">
      <c r="A456" s="127"/>
      <c r="B456" s="19"/>
      <c r="C456" s="37"/>
      <c r="D456" s="37"/>
      <c r="E456" s="24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 spans="1:40" x14ac:dyDescent="0.25">
      <c r="B457" s="19"/>
      <c r="C457" s="37"/>
      <c r="D457" s="37"/>
      <c r="E457" s="24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</row>
    <row r="458" spans="1:40" s="12" customFormat="1" x14ac:dyDescent="0.25">
      <c r="A458" s="128"/>
      <c r="B458" s="19"/>
      <c r="C458" s="37"/>
      <c r="D458" s="37"/>
      <c r="E458" s="24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 spans="1:40" s="12" customFormat="1" x14ac:dyDescent="0.25">
      <c r="A459" s="128"/>
      <c r="B459" s="32"/>
      <c r="C459" s="33"/>
      <c r="D459" s="33"/>
      <c r="E459" s="24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 spans="1:40" s="12" customFormat="1" x14ac:dyDescent="0.25">
      <c r="A460" s="128"/>
      <c r="B460" s="19"/>
      <c r="C460" s="37"/>
      <c r="D460" s="37"/>
      <c r="E460" s="24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 spans="1:40" s="12" customFormat="1" x14ac:dyDescent="0.25">
      <c r="A461" s="128"/>
      <c r="B461" s="19"/>
      <c r="C461" s="37"/>
      <c r="D461" s="37"/>
      <c r="E461" s="24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 spans="1:40" s="12" customFormat="1" x14ac:dyDescent="0.25">
      <c r="A462" s="128"/>
      <c r="B462" s="19"/>
      <c r="C462" s="37"/>
      <c r="D462" s="37"/>
      <c r="E462" s="24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 spans="1:40" s="12" customFormat="1" x14ac:dyDescent="0.25">
      <c r="A463" s="128"/>
      <c r="B463" s="19"/>
      <c r="C463" s="37"/>
      <c r="D463" s="37"/>
      <c r="E463" s="24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 spans="1:40" s="12" customFormat="1" x14ac:dyDescent="0.25">
      <c r="A464" s="128"/>
      <c r="B464" s="19"/>
      <c r="C464" s="37"/>
      <c r="D464" s="37"/>
      <c r="E464" s="24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 spans="1:27" s="12" customFormat="1" x14ac:dyDescent="0.25">
      <c r="A465" s="128"/>
      <c r="B465" s="19"/>
      <c r="C465" s="37"/>
      <c r="D465" s="37"/>
      <c r="E465" s="24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</sheetData>
  <mergeCells count="242">
    <mergeCell ref="AB2:AN3"/>
    <mergeCell ref="C278:E278"/>
    <mergeCell ref="C249:E249"/>
    <mergeCell ref="D250:E250"/>
    <mergeCell ref="D251:E251"/>
    <mergeCell ref="D252:E252"/>
    <mergeCell ref="C253:E253"/>
    <mergeCell ref="D243:E243"/>
    <mergeCell ref="D244:E244"/>
    <mergeCell ref="D245:E245"/>
    <mergeCell ref="D246:E246"/>
    <mergeCell ref="C247:E247"/>
    <mergeCell ref="C248:E248"/>
    <mergeCell ref="D237:E237"/>
    <mergeCell ref="D238:E238"/>
    <mergeCell ref="D239:E239"/>
    <mergeCell ref="D240:E240"/>
    <mergeCell ref="D241:E241"/>
    <mergeCell ref="D242:E242"/>
    <mergeCell ref="D231:E231"/>
    <mergeCell ref="D232:E232"/>
    <mergeCell ref="D233:E233"/>
    <mergeCell ref="D234:E234"/>
    <mergeCell ref="C235:E235"/>
    <mergeCell ref="C279:E279"/>
    <mergeCell ref="B280:E280"/>
    <mergeCell ref="C272:E272"/>
    <mergeCell ref="C273:E273"/>
    <mergeCell ref="C274:E274"/>
    <mergeCell ref="C275:E275"/>
    <mergeCell ref="C276:E276"/>
    <mergeCell ref="C277:E277"/>
    <mergeCell ref="C261:E261"/>
    <mergeCell ref="D262:E262"/>
    <mergeCell ref="D263:E263"/>
    <mergeCell ref="C264:E264"/>
    <mergeCell ref="C266:E266"/>
    <mergeCell ref="C269:E269"/>
    <mergeCell ref="C265:E265"/>
    <mergeCell ref="C267:E267"/>
    <mergeCell ref="C268:E268"/>
    <mergeCell ref="D270:E270"/>
    <mergeCell ref="D271:E271"/>
    <mergeCell ref="D236:E236"/>
    <mergeCell ref="C225:E225"/>
    <mergeCell ref="D226:E226"/>
    <mergeCell ref="D227:E227"/>
    <mergeCell ref="D228:E228"/>
    <mergeCell ref="D229:E229"/>
    <mergeCell ref="D230:E230"/>
    <mergeCell ref="D219:E219"/>
    <mergeCell ref="D220:E220"/>
    <mergeCell ref="C221:E221"/>
    <mergeCell ref="C222:E222"/>
    <mergeCell ref="C223:E223"/>
    <mergeCell ref="C224:E224"/>
    <mergeCell ref="D213:E213"/>
    <mergeCell ref="D214:E214"/>
    <mergeCell ref="D215:E215"/>
    <mergeCell ref="D216:E216"/>
    <mergeCell ref="D217:E217"/>
    <mergeCell ref="D218:E218"/>
    <mergeCell ref="D207:E207"/>
    <mergeCell ref="D208:E208"/>
    <mergeCell ref="C209:E209"/>
    <mergeCell ref="D210:E210"/>
    <mergeCell ref="D211:E211"/>
    <mergeCell ref="D212:E212"/>
    <mergeCell ref="D201:E201"/>
    <mergeCell ref="D202:E202"/>
    <mergeCell ref="D203:E203"/>
    <mergeCell ref="D204:E204"/>
    <mergeCell ref="D205:E205"/>
    <mergeCell ref="D206:E206"/>
    <mergeCell ref="C196:E196"/>
    <mergeCell ref="C197:E197"/>
    <mergeCell ref="C198:E198"/>
    <mergeCell ref="C199:E199"/>
    <mergeCell ref="D200:E200"/>
    <mergeCell ref="C180:E180"/>
    <mergeCell ref="C181:E181"/>
    <mergeCell ref="D182:E182"/>
    <mergeCell ref="C195:E195"/>
    <mergeCell ref="C177:E177"/>
    <mergeCell ref="D178:E178"/>
    <mergeCell ref="D179:E179"/>
    <mergeCell ref="D167:E167"/>
    <mergeCell ref="C168:E168"/>
    <mergeCell ref="C169:E169"/>
    <mergeCell ref="C170:E170"/>
    <mergeCell ref="C171:E171"/>
    <mergeCell ref="D183:E183"/>
    <mergeCell ref="D189:E189"/>
    <mergeCell ref="C190:E190"/>
    <mergeCell ref="C191:E191"/>
    <mergeCell ref="D192:E192"/>
    <mergeCell ref="D193:E193"/>
    <mergeCell ref="C194:E194"/>
    <mergeCell ref="D184:E184"/>
    <mergeCell ref="C185:E185"/>
    <mergeCell ref="C186:E186"/>
    <mergeCell ref="C187:E187"/>
    <mergeCell ref="D188:E188"/>
    <mergeCell ref="D161:E161"/>
    <mergeCell ref="D162:E162"/>
    <mergeCell ref="D163:E163"/>
    <mergeCell ref="D164:E164"/>
    <mergeCell ref="D165:E165"/>
    <mergeCell ref="D166:E166"/>
    <mergeCell ref="D138:E138"/>
    <mergeCell ref="D139:E139"/>
    <mergeCell ref="C148:E148"/>
    <mergeCell ref="D149:E149"/>
    <mergeCell ref="D155:E155"/>
    <mergeCell ref="C160:E160"/>
    <mergeCell ref="D137:E137"/>
    <mergeCell ref="D124:E124"/>
    <mergeCell ref="D125:E125"/>
    <mergeCell ref="D126:E126"/>
    <mergeCell ref="D127:E127"/>
    <mergeCell ref="D128:E128"/>
    <mergeCell ref="D129:E129"/>
    <mergeCell ref="D131:E131"/>
    <mergeCell ref="D132:E132"/>
    <mergeCell ref="C121:E121"/>
    <mergeCell ref="D122:E122"/>
    <mergeCell ref="D123:E123"/>
    <mergeCell ref="C110:E110"/>
    <mergeCell ref="D130:E130"/>
    <mergeCell ref="D133:E133"/>
    <mergeCell ref="C134:E134"/>
    <mergeCell ref="C135:E135"/>
    <mergeCell ref="C136:E136"/>
    <mergeCell ref="D112:E112"/>
    <mergeCell ref="D113:E113"/>
    <mergeCell ref="C105:E105"/>
    <mergeCell ref="D106:E106"/>
    <mergeCell ref="D107:E107"/>
    <mergeCell ref="D108:E108"/>
    <mergeCell ref="D109:E109"/>
    <mergeCell ref="D95:E95"/>
    <mergeCell ref="D96:E96"/>
    <mergeCell ref="D97:E97"/>
    <mergeCell ref="D98:E98"/>
    <mergeCell ref="C99:E99"/>
    <mergeCell ref="C100:E100"/>
    <mergeCell ref="C104:E104"/>
    <mergeCell ref="C103:E103"/>
    <mergeCell ref="D89:E89"/>
    <mergeCell ref="D90:E90"/>
    <mergeCell ref="D91:E91"/>
    <mergeCell ref="D92:E92"/>
    <mergeCell ref="D93:E93"/>
    <mergeCell ref="D94:E94"/>
    <mergeCell ref="D83:E83"/>
    <mergeCell ref="D84:E84"/>
    <mergeCell ref="D85:E85"/>
    <mergeCell ref="D86:E86"/>
    <mergeCell ref="D87:E87"/>
    <mergeCell ref="C88:E88"/>
    <mergeCell ref="C77:E77"/>
    <mergeCell ref="D78:E78"/>
    <mergeCell ref="C65:E65"/>
    <mergeCell ref="D79:E79"/>
    <mergeCell ref="D80:E80"/>
    <mergeCell ref="D81:E81"/>
    <mergeCell ref="D82:E82"/>
    <mergeCell ref="D71:E71"/>
    <mergeCell ref="D72:E72"/>
    <mergeCell ref="D73:E73"/>
    <mergeCell ref="D74:E74"/>
    <mergeCell ref="D75:E75"/>
    <mergeCell ref="D76:E76"/>
    <mergeCell ref="C66:E66"/>
    <mergeCell ref="D67:E67"/>
    <mergeCell ref="D68:E68"/>
    <mergeCell ref="D69:E69"/>
    <mergeCell ref="D70:E70"/>
    <mergeCell ref="D60:E60"/>
    <mergeCell ref="D61:E61"/>
    <mergeCell ref="D62:E62"/>
    <mergeCell ref="C63:E63"/>
    <mergeCell ref="C64:E64"/>
    <mergeCell ref="D32:E32"/>
    <mergeCell ref="D33:E33"/>
    <mergeCell ref="D34:E34"/>
    <mergeCell ref="D35:E35"/>
    <mergeCell ref="D36:E36"/>
    <mergeCell ref="D37:E37"/>
    <mergeCell ref="D54:E54"/>
    <mergeCell ref="D55:E55"/>
    <mergeCell ref="D44:E44"/>
    <mergeCell ref="D45:E45"/>
    <mergeCell ref="D46:E46"/>
    <mergeCell ref="D47:E47"/>
    <mergeCell ref="D48:E48"/>
    <mergeCell ref="C49:E49"/>
    <mergeCell ref="D39:E39"/>
    <mergeCell ref="C26:E26"/>
    <mergeCell ref="C27:E27"/>
    <mergeCell ref="D28:E28"/>
    <mergeCell ref="C25:E25"/>
    <mergeCell ref="R3:R4"/>
    <mergeCell ref="U3:U4"/>
    <mergeCell ref="S3:S4"/>
    <mergeCell ref="Z3:Z4"/>
    <mergeCell ref="D56:E56"/>
    <mergeCell ref="H2:H4"/>
    <mergeCell ref="Y3:Y4"/>
    <mergeCell ref="D50:E50"/>
    <mergeCell ref="D51:E51"/>
    <mergeCell ref="D52:E52"/>
    <mergeCell ref="D53:E53"/>
    <mergeCell ref="D29:E29"/>
    <mergeCell ref="D30:E30"/>
    <mergeCell ref="D31:E31"/>
    <mergeCell ref="C38:E38"/>
    <mergeCell ref="D42:E42"/>
    <mergeCell ref="D40:E40"/>
    <mergeCell ref="D41:E41"/>
    <mergeCell ref="D43:E43"/>
    <mergeCell ref="T3:T4"/>
    <mergeCell ref="F2:F4"/>
    <mergeCell ref="C18:E18"/>
    <mergeCell ref="C5:E5"/>
    <mergeCell ref="C6:E6"/>
    <mergeCell ref="B2:E4"/>
    <mergeCell ref="L2:L4"/>
    <mergeCell ref="M2:AA2"/>
    <mergeCell ref="M3:M4"/>
    <mergeCell ref="N3:N4"/>
    <mergeCell ref="O3:O4"/>
    <mergeCell ref="P3:P4"/>
    <mergeCell ref="Q3:Q4"/>
    <mergeCell ref="AA3:AA4"/>
    <mergeCell ref="X3:X4"/>
    <mergeCell ref="V3:V4"/>
    <mergeCell ref="W3:W4"/>
    <mergeCell ref="G2:G4"/>
    <mergeCell ref="K2:K4"/>
    <mergeCell ref="I2:I4"/>
    <mergeCell ref="J2:J4"/>
  </mergeCells>
  <pageMargins left="0.25" right="0.25" top="0.75" bottom="0.75" header="0.3" footer="0.3"/>
  <pageSetup paperSize="9" scale="97" orientation="landscape" horizontalDpi="4294967293" r:id="rId1"/>
  <headerFooter>
    <oddHeader>&amp;C&amp;"Times New Roman,Félkövér"&amp;12Szár Községi Önkormányzat bevételei - 2017. év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A719"/>
  <sheetViews>
    <sheetView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258" sqref="L2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2" style="12" bestFit="1" customWidth="1"/>
    <col min="13" max="13" width="5.5703125" style="12" bestFit="1" customWidth="1"/>
    <col min="14" max="14" width="7.85546875" style="12" bestFit="1" customWidth="1"/>
    <col min="15" max="15" width="9" style="12" bestFit="1" customWidth="1"/>
    <col min="16" max="17" width="8.42578125" style="12" bestFit="1" customWidth="1"/>
    <col min="18" max="18" width="9" style="12" bestFit="1" customWidth="1"/>
    <col min="19" max="19" width="10.140625" style="12" bestFit="1" customWidth="1"/>
    <col min="20" max="20" width="8.42578125" style="12" bestFit="1" customWidth="1"/>
    <col min="21" max="22" width="9" style="12" bestFit="1" customWidth="1"/>
    <col min="23" max="24" width="8.42578125" style="12" bestFit="1" customWidth="1"/>
    <col min="25" max="25" width="9" style="12" bestFit="1" customWidth="1"/>
    <col min="26" max="16384" width="9.140625" style="17"/>
  </cols>
  <sheetData>
    <row r="1" spans="1:27" ht="15.75" thickBot="1" x14ac:dyDescent="0.3">
      <c r="Y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74" t="s">
        <v>1079</v>
      </c>
      <c r="G2" s="774" t="s">
        <v>1093</v>
      </c>
      <c r="H2" s="774" t="s">
        <v>1102</v>
      </c>
      <c r="I2" s="774" t="s">
        <v>1109</v>
      </c>
      <c r="J2" s="793" t="s">
        <v>1116</v>
      </c>
      <c r="K2" s="793" t="s">
        <v>1123</v>
      </c>
      <c r="L2" s="890" t="s">
        <v>1125</v>
      </c>
      <c r="M2" s="764" t="s">
        <v>1121</v>
      </c>
      <c r="N2" s="775"/>
      <c r="O2" s="775"/>
      <c r="P2" s="775"/>
      <c r="Q2" s="775"/>
      <c r="R2" s="775"/>
      <c r="S2" s="775"/>
      <c r="T2" s="775"/>
      <c r="U2" s="775"/>
      <c r="V2" s="775"/>
      <c r="W2" s="775"/>
      <c r="X2" s="775"/>
      <c r="Y2" s="828"/>
    </row>
    <row r="3" spans="1:27" ht="27.75" customHeight="1" x14ac:dyDescent="0.25">
      <c r="B3" s="776"/>
      <c r="C3" s="777"/>
      <c r="D3" s="777"/>
      <c r="E3" s="777"/>
      <c r="F3" s="776"/>
      <c r="G3" s="776"/>
      <c r="H3" s="776"/>
      <c r="I3" s="776"/>
      <c r="J3" s="794"/>
      <c r="K3" s="794"/>
      <c r="L3" s="891"/>
      <c r="M3" s="829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1"/>
    </row>
    <row r="4" spans="1:27" ht="15.75" thickBot="1" x14ac:dyDescent="0.3">
      <c r="B4" s="778"/>
      <c r="C4" s="779"/>
      <c r="D4" s="779"/>
      <c r="E4" s="779"/>
      <c r="F4" s="778"/>
      <c r="G4" s="778"/>
      <c r="H4" s="778"/>
      <c r="I4" s="778"/>
      <c r="J4" s="795"/>
      <c r="K4" s="795"/>
      <c r="L4" s="892"/>
      <c r="M4" s="129" t="s">
        <v>593</v>
      </c>
      <c r="N4" s="64" t="s">
        <v>594</v>
      </c>
      <c r="O4" s="64" t="s">
        <v>595</v>
      </c>
      <c r="P4" s="64" t="s">
        <v>596</v>
      </c>
      <c r="Q4" s="64" t="s">
        <v>597</v>
      </c>
      <c r="R4" s="481" t="s">
        <v>598</v>
      </c>
      <c r="S4" s="483" t="s">
        <v>1094</v>
      </c>
      <c r="T4" s="505" t="s">
        <v>599</v>
      </c>
      <c r="U4" s="81" t="s">
        <v>600</v>
      </c>
      <c r="V4" s="594" t="s">
        <v>601</v>
      </c>
      <c r="W4" s="450" t="s">
        <v>602</v>
      </c>
      <c r="X4" s="450" t="s">
        <v>603</v>
      </c>
      <c r="Y4" s="63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 t="shared" ref="F5:Y5" si="0">F6+F20</f>
        <v>904420</v>
      </c>
      <c r="G5" s="363">
        <f t="shared" ref="G5:K5" si="1">G6+G20</f>
        <v>904420</v>
      </c>
      <c r="H5" s="363">
        <f t="shared" ref="H5:J5" si="2">H6+H20</f>
        <v>870103</v>
      </c>
      <c r="I5" s="363">
        <f t="shared" si="2"/>
        <v>870927</v>
      </c>
      <c r="J5" s="517">
        <f t="shared" si="2"/>
        <v>858917</v>
      </c>
      <c r="K5" s="517">
        <f t="shared" si="1"/>
        <v>859673</v>
      </c>
      <c r="L5" s="425">
        <f t="shared" si="0"/>
        <v>858945</v>
      </c>
      <c r="M5" s="84">
        <f t="shared" si="0"/>
        <v>0</v>
      </c>
      <c r="N5" s="85">
        <f t="shared" si="0"/>
        <v>80450</v>
      </c>
      <c r="O5" s="85">
        <f t="shared" si="0"/>
        <v>80560</v>
      </c>
      <c r="P5" s="85">
        <f t="shared" si="0"/>
        <v>84980</v>
      </c>
      <c r="Q5" s="85">
        <f t="shared" si="0"/>
        <v>82511</v>
      </c>
      <c r="R5" s="88">
        <f t="shared" ref="R5" si="3">R6+R20</f>
        <v>79282</v>
      </c>
      <c r="S5" s="484">
        <f t="shared" ref="S5:S6" si="4">SUM(M5:R5)</f>
        <v>407783</v>
      </c>
      <c r="T5" s="409">
        <f t="shared" si="0"/>
        <v>69092</v>
      </c>
      <c r="U5" s="85">
        <f t="shared" si="0"/>
        <v>68300</v>
      </c>
      <c r="V5" s="88">
        <f t="shared" si="0"/>
        <v>69092</v>
      </c>
      <c r="W5" s="88">
        <f t="shared" si="0"/>
        <v>81050</v>
      </c>
      <c r="X5" s="88">
        <f t="shared" si="0"/>
        <v>81806</v>
      </c>
      <c r="Y5" s="89">
        <f t="shared" si="0"/>
        <v>81822</v>
      </c>
    </row>
    <row r="6" spans="1:27" x14ac:dyDescent="0.25">
      <c r="B6" s="122" t="s">
        <v>609</v>
      </c>
      <c r="C6" s="772" t="s">
        <v>120</v>
      </c>
      <c r="D6" s="773"/>
      <c r="E6" s="773"/>
      <c r="F6" s="364">
        <f t="shared" ref="F6:Y6" si="5">F7+F8+F9+F10+F11+F12+F13+F14+F15+F16+F17+F18+F19</f>
        <v>904420</v>
      </c>
      <c r="G6" s="364">
        <f t="shared" ref="G6:K6" si="6">G7+G8+G9+G10+G11+G12+G13+G14+G15+G16+G17+G18+G19</f>
        <v>904420</v>
      </c>
      <c r="H6" s="364">
        <f t="shared" ref="H6:J6" si="7">H7+H8+H9+H10+H11+H12+H13+H14+H15+H16+H17+H18+H19</f>
        <v>870103</v>
      </c>
      <c r="I6" s="364">
        <f t="shared" si="7"/>
        <v>870927</v>
      </c>
      <c r="J6" s="518">
        <f t="shared" si="7"/>
        <v>858917</v>
      </c>
      <c r="K6" s="518">
        <f t="shared" si="6"/>
        <v>859673</v>
      </c>
      <c r="L6" s="426">
        <f t="shared" si="5"/>
        <v>858945</v>
      </c>
      <c r="M6" s="116">
        <f t="shared" si="5"/>
        <v>0</v>
      </c>
      <c r="N6" s="117">
        <f t="shared" si="5"/>
        <v>80450</v>
      </c>
      <c r="O6" s="117">
        <f t="shared" si="5"/>
        <v>80560</v>
      </c>
      <c r="P6" s="117">
        <f t="shared" si="5"/>
        <v>84980</v>
      </c>
      <c r="Q6" s="117">
        <f t="shared" si="5"/>
        <v>82511</v>
      </c>
      <c r="R6" s="120">
        <f t="shared" ref="R6" si="8">R7+R8+R9+R10+R11+R12+R13+R14+R15+R16+R17+R18+R19</f>
        <v>79282</v>
      </c>
      <c r="S6" s="485">
        <f t="shared" si="4"/>
        <v>407783</v>
      </c>
      <c r="T6" s="410">
        <f t="shared" si="5"/>
        <v>69092</v>
      </c>
      <c r="U6" s="117">
        <f t="shared" si="5"/>
        <v>68300</v>
      </c>
      <c r="V6" s="120">
        <f t="shared" si="5"/>
        <v>69092</v>
      </c>
      <c r="W6" s="120">
        <f t="shared" si="5"/>
        <v>81050</v>
      </c>
      <c r="X6" s="120">
        <f t="shared" si="5"/>
        <v>81806</v>
      </c>
      <c r="Y6" s="121">
        <f t="shared" si="5"/>
        <v>81822</v>
      </c>
      <c r="AA6" s="168"/>
    </row>
    <row r="7" spans="1:27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898920</v>
      </c>
      <c r="G7" s="365">
        <v>898920</v>
      </c>
      <c r="H7" s="365">
        <v>864603</v>
      </c>
      <c r="I7" s="365">
        <v>864603</v>
      </c>
      <c r="J7" s="519">
        <v>852593</v>
      </c>
      <c r="K7" s="519">
        <v>852593</v>
      </c>
      <c r="L7" s="427">
        <f>SUM(S7:Y7)</f>
        <v>851865</v>
      </c>
      <c r="M7" s="179"/>
      <c r="N7" s="173">
        <v>80450</v>
      </c>
      <c r="O7" s="173">
        <v>79444</v>
      </c>
      <c r="P7" s="173">
        <v>84260</v>
      </c>
      <c r="Q7" s="173">
        <v>81719</v>
      </c>
      <c r="R7" s="174">
        <v>78670</v>
      </c>
      <c r="S7" s="486">
        <f>SUM(M7:R7)</f>
        <v>404543</v>
      </c>
      <c r="T7" s="411">
        <v>68300</v>
      </c>
      <c r="U7" s="173">
        <v>68300</v>
      </c>
      <c r="V7" s="174">
        <v>68300</v>
      </c>
      <c r="W7" s="174">
        <v>81050</v>
      </c>
      <c r="X7" s="174">
        <v>81050</v>
      </c>
      <c r="Y7" s="175">
        <v>80322</v>
      </c>
      <c r="Z7" s="190"/>
      <c r="AA7" s="168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/>
      <c r="G8" s="365">
        <v>0</v>
      </c>
      <c r="H8" s="365">
        <v>0</v>
      </c>
      <c r="I8" s="365">
        <v>0</v>
      </c>
      <c r="J8" s="519">
        <v>0</v>
      </c>
      <c r="K8" s="519">
        <v>0</v>
      </c>
      <c r="L8" s="427">
        <f t="shared" ref="L8:L19" si="9">SUM(M8:Y8)</f>
        <v>0</v>
      </c>
      <c r="M8" s="179"/>
      <c r="N8" s="173"/>
      <c r="O8" s="173"/>
      <c r="P8" s="173"/>
      <c r="Q8" s="173"/>
      <c r="R8" s="174"/>
      <c r="S8" s="486">
        <f t="shared" ref="S8:S71" si="10">SUM(M8:R8)</f>
        <v>0</v>
      </c>
      <c r="T8" s="411"/>
      <c r="U8" s="173"/>
      <c r="V8" s="174"/>
      <c r="W8" s="174"/>
      <c r="X8" s="174"/>
      <c r="Y8" s="175"/>
      <c r="Z8" s="190"/>
      <c r="AA8" s="168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365">
        <v>0</v>
      </c>
      <c r="H9" s="365">
        <v>0</v>
      </c>
      <c r="I9" s="365">
        <v>0</v>
      </c>
      <c r="J9" s="519">
        <v>0</v>
      </c>
      <c r="K9" s="519">
        <v>0</v>
      </c>
      <c r="L9" s="427">
        <f t="shared" si="9"/>
        <v>0</v>
      </c>
      <c r="M9" s="179"/>
      <c r="N9" s="173"/>
      <c r="O9" s="173"/>
      <c r="P9" s="173"/>
      <c r="Q9" s="173"/>
      <c r="R9" s="174"/>
      <c r="S9" s="486">
        <f t="shared" si="10"/>
        <v>0</v>
      </c>
      <c r="T9" s="411"/>
      <c r="U9" s="173"/>
      <c r="V9" s="174"/>
      <c r="W9" s="174"/>
      <c r="X9" s="174"/>
      <c r="Y9" s="175"/>
      <c r="Z9" s="190"/>
      <c r="AA9" s="168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365">
        <v>0</v>
      </c>
      <c r="H10" s="365">
        <v>0</v>
      </c>
      <c r="I10" s="365">
        <v>0</v>
      </c>
      <c r="J10" s="519">
        <v>0</v>
      </c>
      <c r="K10" s="519">
        <v>0</v>
      </c>
      <c r="L10" s="427">
        <f t="shared" si="9"/>
        <v>0</v>
      </c>
      <c r="M10" s="179"/>
      <c r="N10" s="173"/>
      <c r="O10" s="173"/>
      <c r="P10" s="173"/>
      <c r="Q10" s="173"/>
      <c r="R10" s="174"/>
      <c r="S10" s="486">
        <f t="shared" si="10"/>
        <v>0</v>
      </c>
      <c r="T10" s="411"/>
      <c r="U10" s="173"/>
      <c r="V10" s="174"/>
      <c r="W10" s="174"/>
      <c r="X10" s="174"/>
      <c r="Y10" s="175"/>
      <c r="Z10" s="190"/>
      <c r="AA10" s="168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365">
        <v>0</v>
      </c>
      <c r="H11" s="365">
        <v>0</v>
      </c>
      <c r="I11" s="365">
        <v>0</v>
      </c>
      <c r="J11" s="519">
        <v>0</v>
      </c>
      <c r="K11" s="519">
        <v>0</v>
      </c>
      <c r="L11" s="427">
        <f t="shared" si="9"/>
        <v>0</v>
      </c>
      <c r="M11" s="179"/>
      <c r="N11" s="173"/>
      <c r="O11" s="173"/>
      <c r="P11" s="173"/>
      <c r="Q11" s="173"/>
      <c r="R11" s="174"/>
      <c r="S11" s="486">
        <f t="shared" si="10"/>
        <v>0</v>
      </c>
      <c r="T11" s="411"/>
      <c r="U11" s="173"/>
      <c r="V11" s="174"/>
      <c r="W11" s="174"/>
      <c r="X11" s="174"/>
      <c r="Y11" s="175"/>
      <c r="Z11" s="190"/>
      <c r="AA11" s="168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/>
      <c r="G12" s="365">
        <v>0</v>
      </c>
      <c r="H12" s="365">
        <v>0</v>
      </c>
      <c r="I12" s="365">
        <v>0</v>
      </c>
      <c r="J12" s="519">
        <v>0</v>
      </c>
      <c r="K12" s="519">
        <v>0</v>
      </c>
      <c r="L12" s="427">
        <f t="shared" si="9"/>
        <v>0</v>
      </c>
      <c r="M12" s="179"/>
      <c r="N12" s="173"/>
      <c r="O12" s="173"/>
      <c r="P12" s="173"/>
      <c r="Q12" s="173"/>
      <c r="R12" s="174"/>
      <c r="S12" s="486">
        <f t="shared" si="10"/>
        <v>0</v>
      </c>
      <c r="T12" s="411"/>
      <c r="U12" s="173"/>
      <c r="V12" s="174"/>
      <c r="W12" s="174"/>
      <c r="X12" s="174"/>
      <c r="Y12" s="175"/>
      <c r="Z12" s="190"/>
      <c r="AA12" s="168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365">
        <v>0</v>
      </c>
      <c r="H13" s="365">
        <v>0</v>
      </c>
      <c r="I13" s="365">
        <v>0</v>
      </c>
      <c r="J13" s="519">
        <v>0</v>
      </c>
      <c r="K13" s="519">
        <v>0</v>
      </c>
      <c r="L13" s="427">
        <f t="shared" si="9"/>
        <v>0</v>
      </c>
      <c r="M13" s="179"/>
      <c r="N13" s="173"/>
      <c r="O13" s="173"/>
      <c r="P13" s="173"/>
      <c r="Q13" s="173"/>
      <c r="R13" s="174"/>
      <c r="S13" s="486">
        <f t="shared" si="10"/>
        <v>0</v>
      </c>
      <c r="T13" s="411"/>
      <c r="U13" s="173"/>
      <c r="V13" s="174"/>
      <c r="W13" s="174"/>
      <c r="X13" s="174"/>
      <c r="Y13" s="175"/>
      <c r="Z13" s="190"/>
      <c r="AA13" s="168"/>
    </row>
    <row r="14" spans="1:27" s="189" customFormat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v>1500</v>
      </c>
      <c r="G14" s="365">
        <v>1500</v>
      </c>
      <c r="H14" s="365">
        <v>1500</v>
      </c>
      <c r="I14" s="365">
        <v>1500</v>
      </c>
      <c r="J14" s="519">
        <v>1500</v>
      </c>
      <c r="K14" s="519">
        <v>1500</v>
      </c>
      <c r="L14" s="427">
        <f t="shared" ref="L14:L15" si="11">SUM(S14:Y14)</f>
        <v>1500</v>
      </c>
      <c r="M14" s="179"/>
      <c r="N14" s="173"/>
      <c r="O14" s="173"/>
      <c r="P14" s="173"/>
      <c r="Q14" s="173"/>
      <c r="R14" s="174"/>
      <c r="S14" s="486">
        <f t="shared" si="10"/>
        <v>0</v>
      </c>
      <c r="T14" s="411"/>
      <c r="U14" s="173"/>
      <c r="V14" s="174"/>
      <c r="W14" s="174"/>
      <c r="X14" s="174"/>
      <c r="Y14" s="175">
        <v>1500</v>
      </c>
      <c r="Z14" s="190"/>
      <c r="AA14" s="168"/>
    </row>
    <row r="15" spans="1:27" s="189" customFormat="1" ht="15.75" thickBot="1" x14ac:dyDescent="0.3">
      <c r="A15" s="125" t="s">
        <v>136</v>
      </c>
      <c r="B15" s="169" t="s">
        <v>618</v>
      </c>
      <c r="C15" s="182"/>
      <c r="D15" s="233" t="s">
        <v>137</v>
      </c>
      <c r="E15" s="258"/>
      <c r="F15" s="365">
        <v>4000</v>
      </c>
      <c r="G15" s="365">
        <v>4000</v>
      </c>
      <c r="H15" s="365">
        <v>4000</v>
      </c>
      <c r="I15" s="365">
        <v>4824</v>
      </c>
      <c r="J15" s="519">
        <v>4824</v>
      </c>
      <c r="K15" s="519">
        <v>5580</v>
      </c>
      <c r="L15" s="427">
        <f t="shared" si="11"/>
        <v>5580</v>
      </c>
      <c r="M15" s="179"/>
      <c r="N15" s="173"/>
      <c r="O15" s="173">
        <v>1116</v>
      </c>
      <c r="P15" s="173">
        <v>720</v>
      </c>
      <c r="Q15" s="173">
        <v>792</v>
      </c>
      <c r="R15" s="174">
        <v>612</v>
      </c>
      <c r="S15" s="486">
        <f t="shared" si="10"/>
        <v>3240</v>
      </c>
      <c r="T15" s="411">
        <v>792</v>
      </c>
      <c r="U15" s="173"/>
      <c r="V15" s="174">
        <v>792</v>
      </c>
      <c r="W15" s="174"/>
      <c r="X15" s="174">
        <v>756</v>
      </c>
      <c r="Y15" s="175"/>
      <c r="Z15" s="190"/>
      <c r="AA15" s="168"/>
    </row>
    <row r="16" spans="1:27" s="189" customFormat="1" ht="15.75" hidden="1" thickBot="1" x14ac:dyDescent="0.3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365"/>
      <c r="H16" s="365"/>
      <c r="I16" s="365"/>
      <c r="J16" s="519"/>
      <c r="K16" s="519"/>
      <c r="L16" s="427">
        <f t="shared" si="9"/>
        <v>0</v>
      </c>
      <c r="M16" s="179"/>
      <c r="N16" s="173"/>
      <c r="O16" s="173"/>
      <c r="P16" s="173"/>
      <c r="Q16" s="173"/>
      <c r="R16" s="174"/>
      <c r="S16" s="486">
        <f t="shared" si="10"/>
        <v>0</v>
      </c>
      <c r="T16" s="411"/>
      <c r="U16" s="173"/>
      <c r="V16" s="174"/>
      <c r="W16" s="174"/>
      <c r="X16" s="174"/>
      <c r="Y16" s="175"/>
      <c r="Z16" s="190"/>
      <c r="AA16" s="168"/>
    </row>
    <row r="17" spans="1:27" s="189" customFormat="1" ht="15.75" hidden="1" thickBot="1" x14ac:dyDescent="0.3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365"/>
      <c r="H17" s="365"/>
      <c r="I17" s="365"/>
      <c r="J17" s="519"/>
      <c r="K17" s="519"/>
      <c r="L17" s="427">
        <f t="shared" si="9"/>
        <v>0</v>
      </c>
      <c r="M17" s="179"/>
      <c r="N17" s="173"/>
      <c r="O17" s="173"/>
      <c r="P17" s="173"/>
      <c r="Q17" s="173"/>
      <c r="R17" s="174"/>
      <c r="S17" s="486">
        <f t="shared" si="10"/>
        <v>0</v>
      </c>
      <c r="T17" s="411"/>
      <c r="U17" s="173"/>
      <c r="V17" s="174"/>
      <c r="W17" s="174"/>
      <c r="X17" s="174"/>
      <c r="Y17" s="175"/>
      <c r="Z17" s="190"/>
      <c r="AA17" s="168"/>
    </row>
    <row r="18" spans="1:27" s="189" customFormat="1" ht="15.75" hidden="1" thickBot="1" x14ac:dyDescent="0.3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365"/>
      <c r="H18" s="365"/>
      <c r="I18" s="365"/>
      <c r="J18" s="519"/>
      <c r="K18" s="519"/>
      <c r="L18" s="427">
        <f t="shared" si="9"/>
        <v>0</v>
      </c>
      <c r="M18" s="179"/>
      <c r="N18" s="173"/>
      <c r="O18" s="173"/>
      <c r="P18" s="173"/>
      <c r="Q18" s="173"/>
      <c r="R18" s="174"/>
      <c r="S18" s="486">
        <f t="shared" si="10"/>
        <v>0</v>
      </c>
      <c r="T18" s="411"/>
      <c r="U18" s="173"/>
      <c r="V18" s="174"/>
      <c r="W18" s="174"/>
      <c r="X18" s="174"/>
      <c r="Y18" s="175"/>
      <c r="Z18" s="190"/>
      <c r="AA18" s="168"/>
    </row>
    <row r="19" spans="1:27" s="189" customFormat="1" ht="15.75" hidden="1" thickBot="1" x14ac:dyDescent="0.3">
      <c r="A19" s="125" t="s">
        <v>144</v>
      </c>
      <c r="B19" s="169" t="s">
        <v>622</v>
      </c>
      <c r="C19" s="182"/>
      <c r="D19" s="233" t="s">
        <v>145</v>
      </c>
      <c r="E19" s="258"/>
      <c r="F19" s="365"/>
      <c r="G19" s="365"/>
      <c r="H19" s="365"/>
      <c r="I19" s="365"/>
      <c r="J19" s="519"/>
      <c r="K19" s="519"/>
      <c r="L19" s="427">
        <f t="shared" si="9"/>
        <v>0</v>
      </c>
      <c r="M19" s="179"/>
      <c r="N19" s="173"/>
      <c r="O19" s="173"/>
      <c r="P19" s="173"/>
      <c r="Q19" s="173"/>
      <c r="R19" s="174"/>
      <c r="S19" s="486">
        <f t="shared" si="10"/>
        <v>0</v>
      </c>
      <c r="T19" s="411"/>
      <c r="U19" s="173"/>
      <c r="V19" s="174"/>
      <c r="W19" s="174"/>
      <c r="X19" s="174"/>
      <c r="Y19" s="175"/>
      <c r="Z19" s="190"/>
      <c r="AA19" s="168"/>
    </row>
    <row r="20" spans="1:27" ht="15.75" hidden="1" thickBot="1" x14ac:dyDescent="0.3">
      <c r="B20" s="90" t="s">
        <v>623</v>
      </c>
      <c r="C20" s="799" t="s">
        <v>146</v>
      </c>
      <c r="D20" s="800"/>
      <c r="E20" s="800"/>
      <c r="F20" s="366">
        <f t="shared" ref="F20:L20" si="12">F21+F22+F23</f>
        <v>0</v>
      </c>
      <c r="G20" s="366">
        <f t="shared" si="12"/>
        <v>0</v>
      </c>
      <c r="H20" s="366">
        <f t="shared" si="12"/>
        <v>0</v>
      </c>
      <c r="I20" s="366">
        <f t="shared" si="12"/>
        <v>0</v>
      </c>
      <c r="J20" s="520">
        <f t="shared" ref="J20" si="13">J21+J22+J23</f>
        <v>0</v>
      </c>
      <c r="K20" s="520">
        <f t="shared" si="12"/>
        <v>0</v>
      </c>
      <c r="L20" s="428">
        <f t="shared" si="12"/>
        <v>0</v>
      </c>
      <c r="M20" s="92">
        <f t="shared" ref="M20:Y20" si="14">M21+M22+M23</f>
        <v>0</v>
      </c>
      <c r="N20" s="93">
        <f t="shared" si="14"/>
        <v>0</v>
      </c>
      <c r="O20" s="93">
        <f t="shared" si="14"/>
        <v>0</v>
      </c>
      <c r="P20" s="93">
        <f t="shared" si="14"/>
        <v>0</v>
      </c>
      <c r="Q20" s="93">
        <f t="shared" si="14"/>
        <v>0</v>
      </c>
      <c r="R20" s="96">
        <f t="shared" ref="R20" si="15">R21+R22+R23</f>
        <v>0</v>
      </c>
      <c r="S20" s="487">
        <f t="shared" si="10"/>
        <v>0</v>
      </c>
      <c r="T20" s="412">
        <f t="shared" si="14"/>
        <v>0</v>
      </c>
      <c r="U20" s="93">
        <f t="shared" si="14"/>
        <v>0</v>
      </c>
      <c r="V20" s="96">
        <f t="shared" si="14"/>
        <v>0</v>
      </c>
      <c r="W20" s="96">
        <f t="shared" si="14"/>
        <v>0</v>
      </c>
      <c r="X20" s="96">
        <f t="shared" si="14"/>
        <v>0</v>
      </c>
      <c r="Y20" s="97">
        <f t="shared" si="14"/>
        <v>0</v>
      </c>
      <c r="Z20" s="190"/>
      <c r="AA20" s="168"/>
    </row>
    <row r="21" spans="1:27" s="41" customFormat="1" ht="15.75" hidden="1" thickBot="1" x14ac:dyDescent="0.3">
      <c r="A21" s="125" t="s">
        <v>147</v>
      </c>
      <c r="B21" s="52" t="s">
        <v>624</v>
      </c>
      <c r="C21" s="823" t="s">
        <v>148</v>
      </c>
      <c r="D21" s="824"/>
      <c r="E21" s="824"/>
      <c r="F21" s="367"/>
      <c r="G21" s="367"/>
      <c r="H21" s="367"/>
      <c r="I21" s="367"/>
      <c r="J21" s="521"/>
      <c r="K21" s="521"/>
      <c r="L21" s="429">
        <f>SUM(M21:Y21)</f>
        <v>0</v>
      </c>
      <c r="M21" s="75"/>
      <c r="N21" s="13"/>
      <c r="O21" s="13"/>
      <c r="P21" s="13"/>
      <c r="Q21" s="13"/>
      <c r="R21" s="80"/>
      <c r="S21" s="488">
        <f t="shared" si="10"/>
        <v>0</v>
      </c>
      <c r="T21" s="413"/>
      <c r="U21" s="13"/>
      <c r="V21" s="80"/>
      <c r="W21" s="80"/>
      <c r="X21" s="80"/>
      <c r="Y21" s="45"/>
      <c r="Z21" s="190"/>
      <c r="AA21" s="168"/>
    </row>
    <row r="22" spans="1:27" s="41" customFormat="1" ht="27.7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/>
      <c r="G22" s="367"/>
      <c r="H22" s="367"/>
      <c r="I22" s="367"/>
      <c r="J22" s="521"/>
      <c r="K22" s="521"/>
      <c r="L22" s="429">
        <f>SUM(M22:Y22)</f>
        <v>0</v>
      </c>
      <c r="M22" s="75"/>
      <c r="N22" s="13"/>
      <c r="O22" s="13"/>
      <c r="P22" s="13"/>
      <c r="Q22" s="13"/>
      <c r="R22" s="80"/>
      <c r="S22" s="488">
        <f t="shared" si="10"/>
        <v>0</v>
      </c>
      <c r="T22" s="413"/>
      <c r="U22" s="13"/>
      <c r="V22" s="80"/>
      <c r="W22" s="80"/>
      <c r="X22" s="80"/>
      <c r="Y22" s="45"/>
      <c r="Z22" s="190"/>
      <c r="AA22" s="168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/>
      <c r="G23" s="368"/>
      <c r="H23" s="368"/>
      <c r="I23" s="368"/>
      <c r="J23" s="522"/>
      <c r="K23" s="522"/>
      <c r="L23" s="430">
        <f>SUM(M23:Y23)</f>
        <v>0</v>
      </c>
      <c r="M23" s="75"/>
      <c r="N23" s="13"/>
      <c r="O23" s="13"/>
      <c r="P23" s="13"/>
      <c r="Q23" s="13"/>
      <c r="R23" s="80"/>
      <c r="S23" s="488">
        <f t="shared" si="10"/>
        <v>0</v>
      </c>
      <c r="T23" s="413"/>
      <c r="U23" s="13"/>
      <c r="V23" s="80"/>
      <c r="W23" s="80"/>
      <c r="X23" s="80"/>
      <c r="Y23" s="45"/>
      <c r="Z23" s="190"/>
      <c r="AA23" s="168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Y24" si="16">F25+F26+F27+F28+F29+F30+F31</f>
        <v>195562</v>
      </c>
      <c r="G24" s="369">
        <f t="shared" ref="G24:K24" si="17">G25+G26+G27+G28+G29+G30+G31</f>
        <v>195562</v>
      </c>
      <c r="H24" s="369">
        <f t="shared" ref="H24:J24" si="18">H25+H26+H27+H28+H29+H30+H31</f>
        <v>198299.49999999997</v>
      </c>
      <c r="I24" s="369">
        <f t="shared" si="18"/>
        <v>198299.49999999997</v>
      </c>
      <c r="J24" s="523">
        <f t="shared" si="18"/>
        <v>195580.3</v>
      </c>
      <c r="K24" s="523">
        <f t="shared" si="17"/>
        <v>195579.3</v>
      </c>
      <c r="L24" s="431">
        <f t="shared" si="16"/>
        <v>194905</v>
      </c>
      <c r="M24" s="84">
        <f t="shared" si="16"/>
        <v>0</v>
      </c>
      <c r="N24" s="85">
        <f t="shared" si="16"/>
        <v>18557</v>
      </c>
      <c r="O24" s="85">
        <f t="shared" si="16"/>
        <v>18336</v>
      </c>
      <c r="P24" s="85">
        <f t="shared" si="16"/>
        <v>20167</v>
      </c>
      <c r="Q24" s="85">
        <f t="shared" si="16"/>
        <v>19093</v>
      </c>
      <c r="R24" s="88">
        <f t="shared" ref="R24" si="19">R25+R26+R27+R28+R29+R30+R31</f>
        <v>17308</v>
      </c>
      <c r="S24" s="484">
        <f t="shared" si="10"/>
        <v>93461</v>
      </c>
      <c r="T24" s="409">
        <f t="shared" si="16"/>
        <v>18059</v>
      </c>
      <c r="U24" s="85">
        <f t="shared" si="16"/>
        <v>15026</v>
      </c>
      <c r="V24" s="88">
        <f t="shared" si="16"/>
        <v>15026</v>
      </c>
      <c r="W24" s="88">
        <f t="shared" si="16"/>
        <v>17831</v>
      </c>
      <c r="X24" s="88">
        <f t="shared" si="16"/>
        <v>17831</v>
      </c>
      <c r="Y24" s="89">
        <f t="shared" si="16"/>
        <v>17671</v>
      </c>
      <c r="Z24" s="190"/>
      <c r="AA24" s="168"/>
    </row>
    <row r="25" spans="1:27" x14ac:dyDescent="0.25">
      <c r="B25" s="60"/>
      <c r="C25" s="862" t="s">
        <v>154</v>
      </c>
      <c r="D25" s="863"/>
      <c r="E25" s="863"/>
      <c r="F25" s="370">
        <v>194908</v>
      </c>
      <c r="G25" s="370">
        <v>194908</v>
      </c>
      <c r="H25" s="370">
        <v>197786.19999999998</v>
      </c>
      <c r="I25" s="370">
        <v>197786.19999999998</v>
      </c>
      <c r="J25" s="524">
        <v>195067</v>
      </c>
      <c r="K25" s="524">
        <v>195066</v>
      </c>
      <c r="L25" s="433">
        <f t="shared" ref="L25:L31" si="20">SUM(S25:Y25)</f>
        <v>194905</v>
      </c>
      <c r="M25" s="73"/>
      <c r="N25" s="1">
        <v>18557</v>
      </c>
      <c r="O25" s="1">
        <v>18336</v>
      </c>
      <c r="P25" s="1">
        <v>20167</v>
      </c>
      <c r="Q25" s="1">
        <v>19093</v>
      </c>
      <c r="R25" s="79">
        <v>17308</v>
      </c>
      <c r="S25" s="489">
        <f t="shared" si="10"/>
        <v>93461</v>
      </c>
      <c r="T25" s="414">
        <v>18059</v>
      </c>
      <c r="U25" s="1">
        <f>U7*0.22</f>
        <v>15026</v>
      </c>
      <c r="V25" s="79">
        <v>15026</v>
      </c>
      <c r="W25" s="79">
        <v>17831</v>
      </c>
      <c r="X25" s="79">
        <f>X7*0.22</f>
        <v>17831</v>
      </c>
      <c r="Y25" s="44">
        <v>17671</v>
      </c>
      <c r="Z25" s="190"/>
      <c r="AA25" s="168"/>
    </row>
    <row r="26" spans="1:27" hidden="1" x14ac:dyDescent="0.25">
      <c r="B26" s="61"/>
      <c r="C26" s="858" t="s">
        <v>155</v>
      </c>
      <c r="D26" s="859"/>
      <c r="E26" s="859"/>
      <c r="F26" s="371">
        <v>0</v>
      </c>
      <c r="G26" s="371">
        <v>0</v>
      </c>
      <c r="H26" s="371">
        <v>0</v>
      </c>
      <c r="I26" s="371">
        <v>0</v>
      </c>
      <c r="J26" s="525">
        <v>0</v>
      </c>
      <c r="K26" s="525">
        <v>0</v>
      </c>
      <c r="L26" s="434">
        <f t="shared" si="20"/>
        <v>0</v>
      </c>
      <c r="M26" s="73"/>
      <c r="N26" s="1"/>
      <c r="O26" s="1"/>
      <c r="P26" s="1"/>
      <c r="Q26" s="1"/>
      <c r="R26" s="79"/>
      <c r="S26" s="489">
        <f t="shared" si="10"/>
        <v>0</v>
      </c>
      <c r="T26" s="414"/>
      <c r="U26" s="1"/>
      <c r="V26" s="79"/>
      <c r="W26" s="79"/>
      <c r="X26" s="79"/>
      <c r="Y26" s="44"/>
      <c r="Z26" s="190"/>
      <c r="AA26" s="168"/>
    </row>
    <row r="27" spans="1:27" hidden="1" x14ac:dyDescent="0.25">
      <c r="B27" s="61"/>
      <c r="C27" s="858" t="s">
        <v>156</v>
      </c>
      <c r="D27" s="859"/>
      <c r="E27" s="859"/>
      <c r="F27" s="371">
        <v>0</v>
      </c>
      <c r="G27" s="371">
        <v>0</v>
      </c>
      <c r="H27" s="371">
        <v>0</v>
      </c>
      <c r="I27" s="371">
        <v>0</v>
      </c>
      <c r="J27" s="525">
        <v>0</v>
      </c>
      <c r="K27" s="525">
        <v>0</v>
      </c>
      <c r="L27" s="434">
        <f t="shared" si="20"/>
        <v>0</v>
      </c>
      <c r="M27" s="73"/>
      <c r="N27" s="1"/>
      <c r="O27" s="1"/>
      <c r="P27" s="1"/>
      <c r="Q27" s="1"/>
      <c r="R27" s="79"/>
      <c r="S27" s="489">
        <f t="shared" si="10"/>
        <v>0</v>
      </c>
      <c r="T27" s="414"/>
      <c r="U27" s="1"/>
      <c r="V27" s="79"/>
      <c r="W27" s="79"/>
      <c r="X27" s="79"/>
      <c r="Y27" s="44"/>
      <c r="Z27" s="190"/>
      <c r="AA27" s="168"/>
    </row>
    <row r="28" spans="1:27" x14ac:dyDescent="0.25">
      <c r="B28" s="61"/>
      <c r="C28" s="858" t="s">
        <v>157</v>
      </c>
      <c r="D28" s="859"/>
      <c r="E28" s="859"/>
      <c r="F28" s="371">
        <v>389</v>
      </c>
      <c r="G28" s="371">
        <v>389</v>
      </c>
      <c r="H28" s="371">
        <v>247.8</v>
      </c>
      <c r="I28" s="371">
        <v>247.8</v>
      </c>
      <c r="J28" s="525">
        <v>247.8</v>
      </c>
      <c r="K28" s="525">
        <v>247.8</v>
      </c>
      <c r="L28" s="434">
        <f t="shared" si="20"/>
        <v>0</v>
      </c>
      <c r="M28" s="73"/>
      <c r="N28" s="1"/>
      <c r="O28" s="1"/>
      <c r="P28" s="1"/>
      <c r="Q28" s="1"/>
      <c r="R28" s="79"/>
      <c r="S28" s="489">
        <f t="shared" si="10"/>
        <v>0</v>
      </c>
      <c r="T28" s="414"/>
      <c r="U28" s="1"/>
      <c r="V28" s="79"/>
      <c r="W28" s="79"/>
      <c r="X28" s="79"/>
      <c r="Y28" s="44"/>
      <c r="Z28" s="190"/>
      <c r="AA28" s="168"/>
    </row>
    <row r="29" spans="1:27" hidden="1" x14ac:dyDescent="0.25">
      <c r="B29" s="61"/>
      <c r="C29" s="858" t="s">
        <v>158</v>
      </c>
      <c r="D29" s="859"/>
      <c r="E29" s="859"/>
      <c r="F29" s="371">
        <v>0</v>
      </c>
      <c r="G29" s="371">
        <v>0</v>
      </c>
      <c r="H29" s="371">
        <v>0</v>
      </c>
      <c r="I29" s="371">
        <v>0</v>
      </c>
      <c r="J29" s="525">
        <v>0</v>
      </c>
      <c r="K29" s="525">
        <v>0</v>
      </c>
      <c r="L29" s="434">
        <f t="shared" si="20"/>
        <v>0</v>
      </c>
      <c r="M29" s="73"/>
      <c r="N29" s="1"/>
      <c r="O29" s="1"/>
      <c r="P29" s="1"/>
      <c r="Q29" s="1"/>
      <c r="R29" s="79"/>
      <c r="S29" s="489">
        <f t="shared" si="10"/>
        <v>0</v>
      </c>
      <c r="T29" s="414"/>
      <c r="U29" s="1"/>
      <c r="V29" s="79"/>
      <c r="W29" s="79"/>
      <c r="X29" s="79"/>
      <c r="Y29" s="44"/>
      <c r="Z29" s="190"/>
      <c r="AA29" s="168"/>
    </row>
    <row r="30" spans="1:27" hidden="1" x14ac:dyDescent="0.25">
      <c r="B30" s="61"/>
      <c r="C30" s="858" t="s">
        <v>159</v>
      </c>
      <c r="D30" s="859"/>
      <c r="E30" s="859"/>
      <c r="F30" s="371">
        <v>0</v>
      </c>
      <c r="G30" s="371">
        <v>0</v>
      </c>
      <c r="H30" s="371">
        <v>0</v>
      </c>
      <c r="I30" s="371">
        <v>0</v>
      </c>
      <c r="J30" s="525">
        <v>0</v>
      </c>
      <c r="K30" s="525">
        <v>0</v>
      </c>
      <c r="L30" s="434">
        <f t="shared" si="20"/>
        <v>0</v>
      </c>
      <c r="M30" s="73"/>
      <c r="N30" s="1"/>
      <c r="O30" s="1"/>
      <c r="P30" s="1"/>
      <c r="Q30" s="1"/>
      <c r="R30" s="79"/>
      <c r="S30" s="489">
        <f t="shared" si="10"/>
        <v>0</v>
      </c>
      <c r="T30" s="414"/>
      <c r="U30" s="1"/>
      <c r="V30" s="79"/>
      <c r="W30" s="79"/>
      <c r="X30" s="79"/>
      <c r="Y30" s="44"/>
      <c r="Z30" s="190"/>
      <c r="AA30" s="168"/>
    </row>
    <row r="31" spans="1:27" ht="15.75" thickBot="1" x14ac:dyDescent="0.3">
      <c r="B31" s="61"/>
      <c r="C31" s="858" t="s">
        <v>160</v>
      </c>
      <c r="D31" s="859"/>
      <c r="E31" s="859"/>
      <c r="F31" s="371">
        <v>265</v>
      </c>
      <c r="G31" s="371">
        <v>265</v>
      </c>
      <c r="H31" s="371">
        <v>265.5</v>
      </c>
      <c r="I31" s="371">
        <v>265.5</v>
      </c>
      <c r="J31" s="525">
        <v>265.5</v>
      </c>
      <c r="K31" s="525">
        <v>265.5</v>
      </c>
      <c r="L31" s="434">
        <f t="shared" si="20"/>
        <v>0</v>
      </c>
      <c r="M31" s="73"/>
      <c r="N31" s="1"/>
      <c r="O31" s="1"/>
      <c r="P31" s="1"/>
      <c r="Q31" s="1"/>
      <c r="R31" s="79"/>
      <c r="S31" s="489">
        <f t="shared" si="10"/>
        <v>0</v>
      </c>
      <c r="T31" s="414"/>
      <c r="U31" s="1"/>
      <c r="V31" s="79"/>
      <c r="W31" s="79"/>
      <c r="X31" s="79"/>
      <c r="Y31" s="44"/>
      <c r="Z31" s="190"/>
      <c r="AA31" s="168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Y32" si="21">F33+F37+F40+F50+F53</f>
        <v>1232160</v>
      </c>
      <c r="G32" s="369">
        <f t="shared" ref="G32:K32" si="22">G33+G37+G40+G50+G53</f>
        <v>1198675</v>
      </c>
      <c r="H32" s="369">
        <f t="shared" ref="H32:J32" si="23">H33+H37+H40+H50+H53</f>
        <v>1169041</v>
      </c>
      <c r="I32" s="369">
        <f t="shared" si="23"/>
        <v>1168217</v>
      </c>
      <c r="J32" s="523">
        <f t="shared" si="23"/>
        <v>965577</v>
      </c>
      <c r="K32" s="523">
        <f t="shared" si="22"/>
        <v>943871</v>
      </c>
      <c r="L32" s="431">
        <f t="shared" si="21"/>
        <v>909421</v>
      </c>
      <c r="M32" s="84">
        <f t="shared" si="21"/>
        <v>0</v>
      </c>
      <c r="N32" s="85">
        <f t="shared" si="21"/>
        <v>0</v>
      </c>
      <c r="O32" s="85">
        <f t="shared" si="21"/>
        <v>284063</v>
      </c>
      <c r="P32" s="85">
        <f t="shared" si="21"/>
        <v>0</v>
      </c>
      <c r="Q32" s="85">
        <f t="shared" si="21"/>
        <v>0</v>
      </c>
      <c r="R32" s="88">
        <f t="shared" ref="R32" si="24">R33+R37+R40+R50+R53</f>
        <v>238455</v>
      </c>
      <c r="S32" s="484">
        <f t="shared" si="10"/>
        <v>522518</v>
      </c>
      <c r="T32" s="409">
        <f t="shared" si="21"/>
        <v>0</v>
      </c>
      <c r="U32" s="85">
        <f t="shared" si="21"/>
        <v>4321</v>
      </c>
      <c r="V32" s="88">
        <f t="shared" si="21"/>
        <v>277130</v>
      </c>
      <c r="W32" s="88">
        <f t="shared" si="21"/>
        <v>3788</v>
      </c>
      <c r="X32" s="88">
        <f t="shared" si="21"/>
        <v>101664</v>
      </c>
      <c r="Y32" s="89">
        <f t="shared" si="21"/>
        <v>0</v>
      </c>
      <c r="Z32" s="190"/>
      <c r="AA32" s="168"/>
    </row>
    <row r="33" spans="1:27" x14ac:dyDescent="0.25">
      <c r="B33" s="122" t="s">
        <v>627</v>
      </c>
      <c r="C33" s="772" t="s">
        <v>163</v>
      </c>
      <c r="D33" s="773"/>
      <c r="E33" s="773"/>
      <c r="F33" s="364">
        <f t="shared" ref="F33:Y33" si="25">F34+F35+F36</f>
        <v>920540</v>
      </c>
      <c r="G33" s="364">
        <f t="shared" ref="G33:K33" si="26">G34+G35+G36</f>
        <v>920540</v>
      </c>
      <c r="H33" s="364">
        <f t="shared" ref="H33:J33" si="27">H34+H35+H36</f>
        <v>920540</v>
      </c>
      <c r="I33" s="364">
        <f t="shared" si="27"/>
        <v>920540</v>
      </c>
      <c r="J33" s="518">
        <f t="shared" si="27"/>
        <v>756632</v>
      </c>
      <c r="K33" s="518">
        <f t="shared" si="26"/>
        <v>734926</v>
      </c>
      <c r="L33" s="426">
        <f t="shared" si="25"/>
        <v>734326</v>
      </c>
      <c r="M33" s="116">
        <f t="shared" si="25"/>
        <v>0</v>
      </c>
      <c r="N33" s="117">
        <f t="shared" si="25"/>
        <v>0</v>
      </c>
      <c r="O33" s="117">
        <f t="shared" si="25"/>
        <v>240474</v>
      </c>
      <c r="P33" s="117">
        <f t="shared" si="25"/>
        <v>0</v>
      </c>
      <c r="Q33" s="117">
        <f t="shared" si="25"/>
        <v>0</v>
      </c>
      <c r="R33" s="120">
        <f t="shared" ref="R33" si="28">R34+R35+R36</f>
        <v>168519</v>
      </c>
      <c r="S33" s="485">
        <f t="shared" si="10"/>
        <v>408993</v>
      </c>
      <c r="T33" s="410">
        <f t="shared" si="25"/>
        <v>0</v>
      </c>
      <c r="U33" s="117">
        <f t="shared" si="25"/>
        <v>0</v>
      </c>
      <c r="V33" s="120">
        <f t="shared" si="25"/>
        <v>237898</v>
      </c>
      <c r="W33" s="120">
        <f t="shared" si="25"/>
        <v>2606</v>
      </c>
      <c r="X33" s="120">
        <f t="shared" si="25"/>
        <v>84828</v>
      </c>
      <c r="Y33" s="121">
        <f t="shared" si="25"/>
        <v>1</v>
      </c>
      <c r="Z33" s="190"/>
      <c r="AA33" s="168"/>
    </row>
    <row r="34" spans="1:27" s="41" customFormat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v>600</v>
      </c>
      <c r="G34" s="367">
        <v>600</v>
      </c>
      <c r="H34" s="367">
        <v>600</v>
      </c>
      <c r="I34" s="367">
        <v>600</v>
      </c>
      <c r="J34" s="521">
        <v>600</v>
      </c>
      <c r="K34" s="521">
        <v>600</v>
      </c>
      <c r="L34" s="429">
        <f t="shared" ref="L34:L36" si="29">SUM(S34:Y34)</f>
        <v>0</v>
      </c>
      <c r="M34" s="75"/>
      <c r="N34" s="13"/>
      <c r="O34" s="13"/>
      <c r="P34" s="13"/>
      <c r="Q34" s="13"/>
      <c r="R34" s="80"/>
      <c r="S34" s="488">
        <f t="shared" si="10"/>
        <v>0</v>
      </c>
      <c r="T34" s="413"/>
      <c r="U34" s="13"/>
      <c r="V34" s="80"/>
      <c r="W34" s="80"/>
      <c r="X34" s="80"/>
      <c r="Y34" s="45"/>
      <c r="Z34" s="190"/>
      <c r="AA34" s="168"/>
    </row>
    <row r="35" spans="1:27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v>919940</v>
      </c>
      <c r="G35" s="367">
        <v>919940</v>
      </c>
      <c r="H35" s="367">
        <v>919940</v>
      </c>
      <c r="I35" s="367">
        <v>919940</v>
      </c>
      <c r="J35" s="521">
        <v>756032</v>
      </c>
      <c r="K35" s="521">
        <f>756032-21706</f>
        <v>734326</v>
      </c>
      <c r="L35" s="429">
        <f t="shared" si="29"/>
        <v>734326</v>
      </c>
      <c r="M35" s="75"/>
      <c r="N35" s="13"/>
      <c r="O35" s="13">
        <v>240474</v>
      </c>
      <c r="P35" s="13"/>
      <c r="Q35" s="13"/>
      <c r="R35" s="80">
        <v>168519</v>
      </c>
      <c r="S35" s="488">
        <f t="shared" si="10"/>
        <v>408993</v>
      </c>
      <c r="T35" s="413"/>
      <c r="U35" s="13"/>
      <c r="V35" s="80">
        <v>237898</v>
      </c>
      <c r="W35" s="80">
        <v>2606</v>
      </c>
      <c r="X35" s="80">
        <v>84828</v>
      </c>
      <c r="Y35" s="45">
        <v>1</v>
      </c>
      <c r="Z35" s="190"/>
      <c r="AA35" s="168"/>
    </row>
    <row r="36" spans="1:27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/>
      <c r="G36" s="367">
        <v>0</v>
      </c>
      <c r="H36" s="367">
        <v>0</v>
      </c>
      <c r="I36" s="367">
        <v>0</v>
      </c>
      <c r="J36" s="521">
        <v>0</v>
      </c>
      <c r="K36" s="521">
        <v>0</v>
      </c>
      <c r="L36" s="429">
        <f t="shared" si="29"/>
        <v>0</v>
      </c>
      <c r="M36" s="75"/>
      <c r="N36" s="13"/>
      <c r="O36" s="13"/>
      <c r="P36" s="13"/>
      <c r="Q36" s="13"/>
      <c r="R36" s="80"/>
      <c r="S36" s="488">
        <f t="shared" si="10"/>
        <v>0</v>
      </c>
      <c r="T36" s="413"/>
      <c r="U36" s="13"/>
      <c r="V36" s="80"/>
      <c r="W36" s="80"/>
      <c r="X36" s="80"/>
      <c r="Y36" s="45"/>
      <c r="Z36" s="190"/>
      <c r="AA36" s="168"/>
    </row>
    <row r="37" spans="1:27" x14ac:dyDescent="0.25">
      <c r="B37" s="90" t="s">
        <v>631</v>
      </c>
      <c r="C37" s="799" t="s">
        <v>170</v>
      </c>
      <c r="D37" s="800"/>
      <c r="E37" s="800"/>
      <c r="F37" s="366">
        <f t="shared" ref="F37:Y37" si="30">F38+F39</f>
        <v>42040</v>
      </c>
      <c r="G37" s="366">
        <f t="shared" ref="G37:K37" si="31">G38+G39</f>
        <v>8561</v>
      </c>
      <c r="H37" s="366">
        <f t="shared" ref="H37:J37" si="32">H38+H39</f>
        <v>8561</v>
      </c>
      <c r="I37" s="366">
        <f t="shared" si="32"/>
        <v>8561</v>
      </c>
      <c r="J37" s="520">
        <f t="shared" si="32"/>
        <v>8561</v>
      </c>
      <c r="K37" s="520">
        <f t="shared" si="31"/>
        <v>8561</v>
      </c>
      <c r="L37" s="428">
        <f t="shared" si="30"/>
        <v>8561</v>
      </c>
      <c r="M37" s="92">
        <f t="shared" si="30"/>
        <v>0</v>
      </c>
      <c r="N37" s="93">
        <f t="shared" si="30"/>
        <v>0</v>
      </c>
      <c r="O37" s="93">
        <f t="shared" si="30"/>
        <v>8561</v>
      </c>
      <c r="P37" s="93">
        <f t="shared" si="30"/>
        <v>0</v>
      </c>
      <c r="Q37" s="93">
        <f t="shared" si="30"/>
        <v>0</v>
      </c>
      <c r="R37" s="96">
        <f t="shared" ref="R37" si="33">R38+R39</f>
        <v>0</v>
      </c>
      <c r="S37" s="487">
        <f t="shared" si="10"/>
        <v>8561</v>
      </c>
      <c r="T37" s="412">
        <f t="shared" si="30"/>
        <v>0</v>
      </c>
      <c r="U37" s="93">
        <f t="shared" si="30"/>
        <v>0</v>
      </c>
      <c r="V37" s="96">
        <f t="shared" si="30"/>
        <v>0</v>
      </c>
      <c r="W37" s="96">
        <f t="shared" si="30"/>
        <v>0</v>
      </c>
      <c r="X37" s="96">
        <f t="shared" si="30"/>
        <v>0</v>
      </c>
      <c r="Y37" s="97">
        <f t="shared" si="30"/>
        <v>0</v>
      </c>
      <c r="Z37" s="190"/>
      <c r="AA37" s="168"/>
    </row>
    <row r="38" spans="1:27" s="41" customFormat="1" x14ac:dyDescent="0.25">
      <c r="A38" s="125" t="s">
        <v>171</v>
      </c>
      <c r="B38" s="52" t="s">
        <v>632</v>
      </c>
      <c r="C38" s="823" t="s">
        <v>1083</v>
      </c>
      <c r="D38" s="824"/>
      <c r="E38" s="824"/>
      <c r="F38" s="367">
        <v>40440</v>
      </c>
      <c r="G38" s="367">
        <v>8470</v>
      </c>
      <c r="H38" s="367">
        <v>8470</v>
      </c>
      <c r="I38" s="367">
        <v>8470</v>
      </c>
      <c r="J38" s="521">
        <v>8470</v>
      </c>
      <c r="K38" s="521">
        <v>8470</v>
      </c>
      <c r="L38" s="429">
        <f t="shared" ref="L38:L39" si="34">SUM(S38:Y38)</f>
        <v>8470</v>
      </c>
      <c r="M38" s="75"/>
      <c r="N38" s="13"/>
      <c r="O38" s="13">
        <v>8470</v>
      </c>
      <c r="P38" s="13"/>
      <c r="Q38" s="13"/>
      <c r="R38" s="80"/>
      <c r="S38" s="488">
        <f t="shared" si="10"/>
        <v>8470</v>
      </c>
      <c r="T38" s="413"/>
      <c r="U38" s="13"/>
      <c r="V38" s="80"/>
      <c r="W38" s="80"/>
      <c r="X38" s="80"/>
      <c r="Y38" s="45"/>
      <c r="Z38" s="190"/>
      <c r="AA38" s="168"/>
    </row>
    <row r="39" spans="1:27" s="41" customForma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v>1600</v>
      </c>
      <c r="G39" s="367">
        <v>91</v>
      </c>
      <c r="H39" s="367">
        <v>91</v>
      </c>
      <c r="I39" s="367">
        <v>91</v>
      </c>
      <c r="J39" s="521">
        <v>91</v>
      </c>
      <c r="K39" s="521">
        <v>91</v>
      </c>
      <c r="L39" s="429">
        <f t="shared" si="34"/>
        <v>91</v>
      </c>
      <c r="M39" s="75"/>
      <c r="N39" s="13"/>
      <c r="O39" s="13">
        <v>91</v>
      </c>
      <c r="P39" s="13"/>
      <c r="Q39" s="13"/>
      <c r="R39" s="80"/>
      <c r="S39" s="488">
        <f t="shared" si="10"/>
        <v>91</v>
      </c>
      <c r="T39" s="413"/>
      <c r="U39" s="13"/>
      <c r="V39" s="80"/>
      <c r="W39" s="80"/>
      <c r="X39" s="80"/>
      <c r="Y39" s="45"/>
      <c r="Z39" s="190"/>
      <c r="AA39" s="168"/>
    </row>
    <row r="40" spans="1:27" x14ac:dyDescent="0.25">
      <c r="B40" s="90" t="s">
        <v>634</v>
      </c>
      <c r="C40" s="799" t="s">
        <v>175</v>
      </c>
      <c r="D40" s="800"/>
      <c r="E40" s="800"/>
      <c r="F40" s="366">
        <f t="shared" ref="F40:Y40" si="35">F41+F42+F43+F44+F45+F48+F49</f>
        <v>85240</v>
      </c>
      <c r="G40" s="366">
        <f t="shared" ref="G40:K40" si="36">G41+G42+G43+G44+G45+G48+G49</f>
        <v>85240</v>
      </c>
      <c r="H40" s="366">
        <f t="shared" ref="H40:J40" si="37">H41+H42+H43+H44+H45+H48+H49</f>
        <v>55606</v>
      </c>
      <c r="I40" s="366">
        <f t="shared" si="37"/>
        <v>55606</v>
      </c>
      <c r="J40" s="520">
        <f t="shared" si="37"/>
        <v>55606</v>
      </c>
      <c r="K40" s="520">
        <f t="shared" si="36"/>
        <v>55606</v>
      </c>
      <c r="L40" s="428">
        <f t="shared" si="35"/>
        <v>38139</v>
      </c>
      <c r="M40" s="92">
        <f t="shared" si="35"/>
        <v>0</v>
      </c>
      <c r="N40" s="93">
        <f t="shared" si="35"/>
        <v>0</v>
      </c>
      <c r="O40" s="93">
        <f t="shared" si="35"/>
        <v>1715</v>
      </c>
      <c r="P40" s="93">
        <f t="shared" si="35"/>
        <v>0</v>
      </c>
      <c r="Q40" s="93">
        <f t="shared" si="35"/>
        <v>0</v>
      </c>
      <c r="R40" s="96">
        <f t="shared" ref="R40" si="38">R41+R42+R43+R44+R45+R48+R49</f>
        <v>31531</v>
      </c>
      <c r="S40" s="487">
        <f t="shared" si="10"/>
        <v>33246</v>
      </c>
      <c r="T40" s="412">
        <f t="shared" si="35"/>
        <v>0</v>
      </c>
      <c r="U40" s="93">
        <f t="shared" si="35"/>
        <v>4321</v>
      </c>
      <c r="V40" s="96">
        <f t="shared" si="35"/>
        <v>95</v>
      </c>
      <c r="W40" s="96">
        <f t="shared" si="35"/>
        <v>478</v>
      </c>
      <c r="X40" s="96">
        <f t="shared" si="35"/>
        <v>0</v>
      </c>
      <c r="Y40" s="97">
        <f t="shared" si="35"/>
        <v>-1</v>
      </c>
      <c r="Z40" s="190"/>
      <c r="AA40" s="168"/>
    </row>
    <row r="41" spans="1:27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v>61000</v>
      </c>
      <c r="G41" s="367">
        <v>61000</v>
      </c>
      <c r="H41" s="367">
        <v>31366</v>
      </c>
      <c r="I41" s="367">
        <v>31366</v>
      </c>
      <c r="J41" s="521">
        <v>31366</v>
      </c>
      <c r="K41" s="521">
        <v>31366</v>
      </c>
      <c r="L41" s="429">
        <f t="shared" ref="L41:L49" si="39">SUM(S41:Y41)</f>
        <v>31366</v>
      </c>
      <c r="M41" s="75"/>
      <c r="N41" s="13"/>
      <c r="O41" s="13"/>
      <c r="P41" s="13"/>
      <c r="Q41" s="13"/>
      <c r="R41" s="80">
        <v>31366</v>
      </c>
      <c r="S41" s="488">
        <f t="shared" si="10"/>
        <v>31366</v>
      </c>
      <c r="T41" s="413"/>
      <c r="U41" s="13"/>
      <c r="V41" s="80"/>
      <c r="W41" s="80"/>
      <c r="X41" s="80"/>
      <c r="Y41" s="45"/>
      <c r="Z41" s="190"/>
      <c r="AA41" s="168"/>
    </row>
    <row r="42" spans="1:27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/>
      <c r="G42" s="367">
        <v>0</v>
      </c>
      <c r="H42" s="367">
        <v>0</v>
      </c>
      <c r="I42" s="367">
        <v>0</v>
      </c>
      <c r="J42" s="521">
        <v>0</v>
      </c>
      <c r="K42" s="521">
        <v>0</v>
      </c>
      <c r="L42" s="429">
        <f t="shared" si="39"/>
        <v>0</v>
      </c>
      <c r="M42" s="75"/>
      <c r="N42" s="13"/>
      <c r="O42" s="13"/>
      <c r="P42" s="13"/>
      <c r="Q42" s="13"/>
      <c r="R42" s="80"/>
      <c r="S42" s="488">
        <f t="shared" si="10"/>
        <v>0</v>
      </c>
      <c r="T42" s="413"/>
      <c r="U42" s="13"/>
      <c r="V42" s="80"/>
      <c r="W42" s="80"/>
      <c r="X42" s="80"/>
      <c r="Y42" s="45"/>
      <c r="Z42" s="190">
        <f t="shared" ref="Z42:Z48" si="40">K42-L42</f>
        <v>0</v>
      </c>
      <c r="AA42" s="168"/>
    </row>
    <row r="43" spans="1:27" s="41" customFormat="1" hidden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/>
      <c r="G43" s="367">
        <v>0</v>
      </c>
      <c r="H43" s="367">
        <v>0</v>
      </c>
      <c r="I43" s="367">
        <v>0</v>
      </c>
      <c r="J43" s="521">
        <v>0</v>
      </c>
      <c r="K43" s="521">
        <v>0</v>
      </c>
      <c r="L43" s="429">
        <f t="shared" si="39"/>
        <v>0</v>
      </c>
      <c r="M43" s="75"/>
      <c r="N43" s="13"/>
      <c r="O43" s="13"/>
      <c r="P43" s="13"/>
      <c r="Q43" s="13"/>
      <c r="R43" s="80"/>
      <c r="S43" s="488">
        <f t="shared" si="10"/>
        <v>0</v>
      </c>
      <c r="T43" s="413"/>
      <c r="U43" s="13"/>
      <c r="V43" s="80"/>
      <c r="W43" s="80"/>
      <c r="X43" s="80"/>
      <c r="Y43" s="45"/>
      <c r="Z43" s="190">
        <f t="shared" si="40"/>
        <v>0</v>
      </c>
      <c r="AA43" s="168"/>
    </row>
    <row r="44" spans="1:27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v>12000</v>
      </c>
      <c r="G44" s="367">
        <v>12000</v>
      </c>
      <c r="H44" s="367">
        <v>12000</v>
      </c>
      <c r="I44" s="367">
        <v>12000</v>
      </c>
      <c r="J44" s="521">
        <v>12000</v>
      </c>
      <c r="K44" s="521">
        <v>12000</v>
      </c>
      <c r="L44" s="429">
        <f t="shared" si="39"/>
        <v>165</v>
      </c>
      <c r="M44" s="75"/>
      <c r="N44" s="13"/>
      <c r="O44" s="13"/>
      <c r="P44" s="13"/>
      <c r="Q44" s="13"/>
      <c r="R44" s="80">
        <v>165</v>
      </c>
      <c r="S44" s="488">
        <f t="shared" si="10"/>
        <v>165</v>
      </c>
      <c r="T44" s="413"/>
      <c r="U44" s="13"/>
      <c r="V44" s="80"/>
      <c r="W44" s="80"/>
      <c r="X44" s="80"/>
      <c r="Y44" s="45"/>
      <c r="Z44" s="190"/>
      <c r="AA44" s="168"/>
    </row>
    <row r="45" spans="1:27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v>0</v>
      </c>
      <c r="G45" s="367">
        <v>0</v>
      </c>
      <c r="H45" s="367">
        <v>0</v>
      </c>
      <c r="I45" s="367">
        <v>0</v>
      </c>
      <c r="J45" s="521">
        <v>0</v>
      </c>
      <c r="K45" s="521">
        <v>0</v>
      </c>
      <c r="L45" s="429">
        <f t="shared" si="39"/>
        <v>0</v>
      </c>
      <c r="M45" s="75"/>
      <c r="N45" s="13"/>
      <c r="O45" s="13"/>
      <c r="P45" s="13"/>
      <c r="Q45" s="13"/>
      <c r="R45" s="80">
        <f t="shared" ref="R45" si="41">R46+R47</f>
        <v>0</v>
      </c>
      <c r="S45" s="488">
        <f t="shared" si="10"/>
        <v>0</v>
      </c>
      <c r="T45" s="413">
        <f t="shared" ref="T45:Y45" si="42">T46+T47</f>
        <v>0</v>
      </c>
      <c r="U45" s="13">
        <f t="shared" si="42"/>
        <v>0</v>
      </c>
      <c r="V45" s="80">
        <f t="shared" si="42"/>
        <v>0</v>
      </c>
      <c r="W45" s="80">
        <f t="shared" si="42"/>
        <v>0</v>
      </c>
      <c r="X45" s="80">
        <f t="shared" si="42"/>
        <v>0</v>
      </c>
      <c r="Y45" s="45">
        <f t="shared" si="42"/>
        <v>0</v>
      </c>
      <c r="Z45" s="190">
        <f t="shared" si="40"/>
        <v>0</v>
      </c>
      <c r="AA45" s="168"/>
    </row>
    <row r="46" spans="1:27" hidden="1" x14ac:dyDescent="0.25">
      <c r="B46" s="54"/>
      <c r="C46" s="237"/>
      <c r="D46" s="801" t="s">
        <v>186</v>
      </c>
      <c r="E46" s="801"/>
      <c r="F46" s="373"/>
      <c r="G46" s="373">
        <v>0</v>
      </c>
      <c r="H46" s="373">
        <v>0</v>
      </c>
      <c r="I46" s="373">
        <v>0</v>
      </c>
      <c r="J46" s="527">
        <v>0</v>
      </c>
      <c r="K46" s="527">
        <v>0</v>
      </c>
      <c r="L46" s="437">
        <f t="shared" si="39"/>
        <v>0</v>
      </c>
      <c r="M46" s="73"/>
      <c r="N46" s="1"/>
      <c r="O46" s="1"/>
      <c r="P46" s="1"/>
      <c r="Q46" s="1"/>
      <c r="R46" s="79"/>
      <c r="S46" s="489">
        <f t="shared" si="10"/>
        <v>0</v>
      </c>
      <c r="T46" s="414"/>
      <c r="U46" s="1"/>
      <c r="V46" s="79"/>
      <c r="W46" s="79"/>
      <c r="X46" s="79"/>
      <c r="Y46" s="44"/>
      <c r="Z46" s="190">
        <f t="shared" si="40"/>
        <v>0</v>
      </c>
      <c r="AA46" s="168"/>
    </row>
    <row r="47" spans="1:27" hidden="1" x14ac:dyDescent="0.25">
      <c r="B47" s="54"/>
      <c r="C47" s="237"/>
      <c r="D47" s="801" t="s">
        <v>187</v>
      </c>
      <c r="E47" s="801"/>
      <c r="F47" s="373"/>
      <c r="G47" s="373">
        <v>0</v>
      </c>
      <c r="H47" s="373">
        <v>0</v>
      </c>
      <c r="I47" s="373">
        <v>0</v>
      </c>
      <c r="J47" s="527">
        <v>0</v>
      </c>
      <c r="K47" s="527">
        <v>0</v>
      </c>
      <c r="L47" s="437">
        <f t="shared" si="39"/>
        <v>0</v>
      </c>
      <c r="M47" s="73"/>
      <c r="N47" s="1"/>
      <c r="O47" s="1"/>
      <c r="P47" s="1"/>
      <c r="Q47" s="1"/>
      <c r="R47" s="79"/>
      <c r="S47" s="489">
        <f t="shared" si="10"/>
        <v>0</v>
      </c>
      <c r="T47" s="414"/>
      <c r="U47" s="1"/>
      <c r="V47" s="79"/>
      <c r="W47" s="79"/>
      <c r="X47" s="79"/>
      <c r="Y47" s="44"/>
      <c r="Z47" s="190">
        <f t="shared" si="40"/>
        <v>0</v>
      </c>
      <c r="AA47" s="168"/>
    </row>
    <row r="48" spans="1:27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/>
      <c r="G48" s="367">
        <v>0</v>
      </c>
      <c r="H48" s="367">
        <v>0</v>
      </c>
      <c r="I48" s="367">
        <v>0</v>
      </c>
      <c r="J48" s="521">
        <v>0</v>
      </c>
      <c r="K48" s="521">
        <v>0</v>
      </c>
      <c r="L48" s="429">
        <f t="shared" si="39"/>
        <v>0</v>
      </c>
      <c r="M48" s="75"/>
      <c r="N48" s="13"/>
      <c r="O48" s="13"/>
      <c r="P48" s="13"/>
      <c r="Q48" s="13"/>
      <c r="R48" s="80"/>
      <c r="S48" s="488">
        <f t="shared" si="10"/>
        <v>0</v>
      </c>
      <c r="T48" s="413"/>
      <c r="U48" s="13"/>
      <c r="V48" s="80">
        <f>2450-2450</f>
        <v>0</v>
      </c>
      <c r="W48" s="80"/>
      <c r="X48" s="80"/>
      <c r="Y48" s="45"/>
      <c r="Z48" s="190">
        <f t="shared" si="40"/>
        <v>0</v>
      </c>
      <c r="AA48" s="168"/>
    </row>
    <row r="49" spans="1:27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v>12240</v>
      </c>
      <c r="G49" s="367">
        <v>12240</v>
      </c>
      <c r="H49" s="367">
        <v>12240</v>
      </c>
      <c r="I49" s="367">
        <v>12240</v>
      </c>
      <c r="J49" s="521">
        <v>12240</v>
      </c>
      <c r="K49" s="521">
        <v>12240</v>
      </c>
      <c r="L49" s="429">
        <f t="shared" si="39"/>
        <v>6608</v>
      </c>
      <c r="M49" s="75"/>
      <c r="N49" s="13"/>
      <c r="O49" s="13">
        <v>1715</v>
      </c>
      <c r="P49" s="13"/>
      <c r="Q49" s="13"/>
      <c r="R49" s="80"/>
      <c r="S49" s="488">
        <f t="shared" si="10"/>
        <v>1715</v>
      </c>
      <c r="T49" s="413"/>
      <c r="U49" s="13">
        <v>4321</v>
      </c>
      <c r="V49" s="80">
        <v>95</v>
      </c>
      <c r="W49" s="80">
        <v>478</v>
      </c>
      <c r="X49" s="80"/>
      <c r="Y49" s="45">
        <v>-1</v>
      </c>
      <c r="Z49" s="190"/>
      <c r="AA49" s="168"/>
    </row>
    <row r="50" spans="1:27" hidden="1" x14ac:dyDescent="0.25">
      <c r="B50" s="90" t="s">
        <v>642</v>
      </c>
      <c r="C50" s="803" t="s">
        <v>192</v>
      </c>
      <c r="D50" s="804"/>
      <c r="E50" s="804"/>
      <c r="F50" s="366">
        <f t="shared" ref="F50:L50" si="43">F51+F52</f>
        <v>0</v>
      </c>
      <c r="G50" s="366">
        <f t="shared" si="43"/>
        <v>0</v>
      </c>
      <c r="H50" s="366">
        <f t="shared" si="43"/>
        <v>0</v>
      </c>
      <c r="I50" s="366">
        <f t="shared" si="43"/>
        <v>0</v>
      </c>
      <c r="J50" s="520">
        <f t="shared" ref="J50" si="44">J51+J52</f>
        <v>0</v>
      </c>
      <c r="K50" s="520">
        <f t="shared" si="43"/>
        <v>0</v>
      </c>
      <c r="L50" s="428">
        <f t="shared" si="43"/>
        <v>0</v>
      </c>
      <c r="M50" s="92">
        <f t="shared" ref="M50:Y50" si="45">M51+M52</f>
        <v>0</v>
      </c>
      <c r="N50" s="93">
        <f t="shared" si="45"/>
        <v>0</v>
      </c>
      <c r="O50" s="93">
        <f t="shared" si="45"/>
        <v>0</v>
      </c>
      <c r="P50" s="93">
        <f t="shared" si="45"/>
        <v>0</v>
      </c>
      <c r="Q50" s="93">
        <f t="shared" si="45"/>
        <v>0</v>
      </c>
      <c r="R50" s="96">
        <f t="shared" ref="R50" si="46">R51+R52</f>
        <v>0</v>
      </c>
      <c r="S50" s="487">
        <f t="shared" si="10"/>
        <v>0</v>
      </c>
      <c r="T50" s="412">
        <f t="shared" si="45"/>
        <v>0</v>
      </c>
      <c r="U50" s="93">
        <f t="shared" si="45"/>
        <v>0</v>
      </c>
      <c r="V50" s="96">
        <f t="shared" si="45"/>
        <v>0</v>
      </c>
      <c r="W50" s="96">
        <f t="shared" si="45"/>
        <v>0</v>
      </c>
      <c r="X50" s="96">
        <f t="shared" si="45"/>
        <v>0</v>
      </c>
      <c r="Y50" s="97">
        <f t="shared" si="45"/>
        <v>0</v>
      </c>
      <c r="Z50" s="190"/>
      <c r="AA50" s="168"/>
    </row>
    <row r="51" spans="1:27" s="41" customFormat="1" hidden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367"/>
      <c r="G51" s="367"/>
      <c r="H51" s="367"/>
      <c r="I51" s="367"/>
      <c r="J51" s="521"/>
      <c r="K51" s="521"/>
      <c r="L51" s="429">
        <f t="shared" ref="L51:L52" si="47">SUM(M51:Y51)</f>
        <v>0</v>
      </c>
      <c r="M51" s="75"/>
      <c r="N51" s="13"/>
      <c r="O51" s="13"/>
      <c r="P51" s="13"/>
      <c r="Q51" s="13"/>
      <c r="R51" s="80"/>
      <c r="S51" s="488">
        <f t="shared" si="10"/>
        <v>0</v>
      </c>
      <c r="T51" s="413"/>
      <c r="U51" s="13"/>
      <c r="V51" s="80"/>
      <c r="W51" s="80"/>
      <c r="X51" s="80"/>
      <c r="Y51" s="45"/>
      <c r="Z51" s="190"/>
      <c r="AA51" s="168"/>
    </row>
    <row r="52" spans="1:27" s="41" customFormat="1" hidden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367"/>
      <c r="G52" s="367"/>
      <c r="H52" s="367"/>
      <c r="I52" s="367"/>
      <c r="J52" s="521"/>
      <c r="K52" s="521"/>
      <c r="L52" s="429">
        <f t="shared" si="47"/>
        <v>0</v>
      </c>
      <c r="M52" s="75"/>
      <c r="N52" s="13"/>
      <c r="O52" s="13"/>
      <c r="P52" s="13"/>
      <c r="Q52" s="13"/>
      <c r="R52" s="80"/>
      <c r="S52" s="488">
        <f t="shared" si="10"/>
        <v>0</v>
      </c>
      <c r="T52" s="413"/>
      <c r="U52" s="13"/>
      <c r="V52" s="80"/>
      <c r="W52" s="80"/>
      <c r="X52" s="80"/>
      <c r="Y52" s="45"/>
      <c r="Z52" s="190"/>
      <c r="AA52" s="168"/>
    </row>
    <row r="53" spans="1:27" x14ac:dyDescent="0.25">
      <c r="B53" s="90" t="s">
        <v>645</v>
      </c>
      <c r="C53" s="803" t="s">
        <v>197</v>
      </c>
      <c r="D53" s="804"/>
      <c r="E53" s="804"/>
      <c r="F53" s="366">
        <f t="shared" ref="F53:Y53" si="48">F54+F55+F56+F57+F58</f>
        <v>184340</v>
      </c>
      <c r="G53" s="366">
        <f t="shared" ref="G53:K53" si="49">G54+G55+G56+G57+G58</f>
        <v>184334</v>
      </c>
      <c r="H53" s="366">
        <f t="shared" ref="H53:J53" si="50">H54+H55+H56+H57+H58</f>
        <v>184334</v>
      </c>
      <c r="I53" s="366">
        <f t="shared" si="50"/>
        <v>183510</v>
      </c>
      <c r="J53" s="520">
        <f t="shared" si="50"/>
        <v>144778</v>
      </c>
      <c r="K53" s="520">
        <f t="shared" si="49"/>
        <v>144778</v>
      </c>
      <c r="L53" s="428">
        <f t="shared" si="48"/>
        <v>128395</v>
      </c>
      <c r="M53" s="92">
        <f t="shared" si="48"/>
        <v>0</v>
      </c>
      <c r="N53" s="93">
        <f t="shared" si="48"/>
        <v>0</v>
      </c>
      <c r="O53" s="93">
        <f t="shared" si="48"/>
        <v>33313</v>
      </c>
      <c r="P53" s="93">
        <f t="shared" si="48"/>
        <v>0</v>
      </c>
      <c r="Q53" s="93">
        <f t="shared" si="48"/>
        <v>0</v>
      </c>
      <c r="R53" s="96">
        <f t="shared" ref="R53" si="51">R54+R55+R56+R57+R58</f>
        <v>38405</v>
      </c>
      <c r="S53" s="487">
        <f t="shared" si="10"/>
        <v>71718</v>
      </c>
      <c r="T53" s="412">
        <f t="shared" si="48"/>
        <v>0</v>
      </c>
      <c r="U53" s="93">
        <f t="shared" si="48"/>
        <v>0</v>
      </c>
      <c r="V53" s="96">
        <f t="shared" si="48"/>
        <v>39137</v>
      </c>
      <c r="W53" s="96">
        <f t="shared" si="48"/>
        <v>704</v>
      </c>
      <c r="X53" s="96">
        <f t="shared" si="48"/>
        <v>16836</v>
      </c>
      <c r="Y53" s="97">
        <f t="shared" si="48"/>
        <v>0</v>
      </c>
      <c r="Z53" s="190"/>
      <c r="AA53" s="168"/>
    </row>
    <row r="54" spans="1:27" s="41" customFormat="1" x14ac:dyDescent="0.25">
      <c r="A54" s="125" t="s">
        <v>198</v>
      </c>
      <c r="B54" s="52" t="s">
        <v>646</v>
      </c>
      <c r="C54" s="832" t="s">
        <v>863</v>
      </c>
      <c r="D54" s="833"/>
      <c r="E54" s="833"/>
      <c r="F54" s="367">
        <v>183840</v>
      </c>
      <c r="G54" s="367">
        <v>183834</v>
      </c>
      <c r="H54" s="367">
        <v>183834</v>
      </c>
      <c r="I54" s="367">
        <v>183010</v>
      </c>
      <c r="J54" s="521">
        <v>144278</v>
      </c>
      <c r="K54" s="521">
        <v>144278</v>
      </c>
      <c r="L54" s="429">
        <f t="shared" ref="L54:L58" si="52">SUM(S54:Y54)</f>
        <v>128395</v>
      </c>
      <c r="M54" s="75"/>
      <c r="N54" s="13"/>
      <c r="O54" s="13">
        <v>33313</v>
      </c>
      <c r="P54" s="13"/>
      <c r="Q54" s="13"/>
      <c r="R54" s="80">
        <v>38405</v>
      </c>
      <c r="S54" s="488">
        <f t="shared" si="10"/>
        <v>71718</v>
      </c>
      <c r="T54" s="413"/>
      <c r="U54" s="13"/>
      <c r="V54" s="80">
        <v>39137</v>
      </c>
      <c r="W54" s="80">
        <v>704</v>
      </c>
      <c r="X54" s="80">
        <v>16836</v>
      </c>
      <c r="Y54" s="45"/>
      <c r="Z54" s="190"/>
      <c r="AA54" s="168"/>
    </row>
    <row r="55" spans="1:27" s="41" customFormat="1" hidden="1" x14ac:dyDescent="0.25">
      <c r="A55" s="125" t="s">
        <v>199</v>
      </c>
      <c r="B55" s="52" t="s">
        <v>647</v>
      </c>
      <c r="C55" s="832" t="s">
        <v>200</v>
      </c>
      <c r="D55" s="833"/>
      <c r="E55" s="833"/>
      <c r="F55" s="367"/>
      <c r="G55" s="367">
        <v>0</v>
      </c>
      <c r="H55" s="367">
        <v>0</v>
      </c>
      <c r="I55" s="367">
        <v>0</v>
      </c>
      <c r="J55" s="521">
        <v>0</v>
      </c>
      <c r="K55" s="521">
        <v>0</v>
      </c>
      <c r="L55" s="429">
        <f t="shared" si="52"/>
        <v>0</v>
      </c>
      <c r="M55" s="75"/>
      <c r="N55" s="13"/>
      <c r="O55" s="13"/>
      <c r="P55" s="13"/>
      <c r="Q55" s="13"/>
      <c r="R55" s="80"/>
      <c r="S55" s="488">
        <f t="shared" si="10"/>
        <v>0</v>
      </c>
      <c r="T55" s="413"/>
      <c r="U55" s="13"/>
      <c r="V55" s="80"/>
      <c r="W55" s="80"/>
      <c r="X55" s="80"/>
      <c r="Y55" s="45"/>
      <c r="Z55" s="190"/>
      <c r="AA55" s="168"/>
    </row>
    <row r="56" spans="1:27" s="41" customFormat="1" hidden="1" x14ac:dyDescent="0.25">
      <c r="A56" s="125" t="s">
        <v>201</v>
      </c>
      <c r="B56" s="52" t="s">
        <v>648</v>
      </c>
      <c r="C56" s="832" t="s">
        <v>202</v>
      </c>
      <c r="D56" s="833"/>
      <c r="E56" s="833"/>
      <c r="F56" s="367"/>
      <c r="G56" s="367">
        <v>0</v>
      </c>
      <c r="H56" s="367">
        <v>0</v>
      </c>
      <c r="I56" s="367">
        <v>0</v>
      </c>
      <c r="J56" s="521">
        <v>0</v>
      </c>
      <c r="K56" s="521">
        <v>0</v>
      </c>
      <c r="L56" s="429">
        <f t="shared" si="52"/>
        <v>0</v>
      </c>
      <c r="M56" s="75"/>
      <c r="N56" s="13"/>
      <c r="O56" s="13"/>
      <c r="P56" s="13"/>
      <c r="Q56" s="13"/>
      <c r="R56" s="80"/>
      <c r="S56" s="488">
        <f t="shared" si="10"/>
        <v>0</v>
      </c>
      <c r="T56" s="413"/>
      <c r="U56" s="13"/>
      <c r="V56" s="80"/>
      <c r="W56" s="80"/>
      <c r="X56" s="80"/>
      <c r="Y56" s="45"/>
      <c r="Z56" s="190"/>
      <c r="AA56" s="168"/>
    </row>
    <row r="57" spans="1:27" s="41" customFormat="1" hidden="1" x14ac:dyDescent="0.25">
      <c r="A57" s="125" t="s">
        <v>203</v>
      </c>
      <c r="B57" s="52" t="s">
        <v>649</v>
      </c>
      <c r="C57" s="832" t="s">
        <v>204</v>
      </c>
      <c r="D57" s="833"/>
      <c r="E57" s="833"/>
      <c r="F57" s="367"/>
      <c r="G57" s="367">
        <v>0</v>
      </c>
      <c r="H57" s="367">
        <v>0</v>
      </c>
      <c r="I57" s="367">
        <v>0</v>
      </c>
      <c r="J57" s="521">
        <v>0</v>
      </c>
      <c r="K57" s="521">
        <v>0</v>
      </c>
      <c r="L57" s="429">
        <f t="shared" si="52"/>
        <v>0</v>
      </c>
      <c r="M57" s="75"/>
      <c r="N57" s="13"/>
      <c r="O57" s="13"/>
      <c r="P57" s="13"/>
      <c r="Q57" s="13"/>
      <c r="R57" s="80"/>
      <c r="S57" s="488">
        <f t="shared" si="10"/>
        <v>0</v>
      </c>
      <c r="T57" s="413"/>
      <c r="U57" s="13"/>
      <c r="V57" s="80"/>
      <c r="W57" s="80"/>
      <c r="X57" s="80"/>
      <c r="Y57" s="45"/>
      <c r="Z57" s="190"/>
      <c r="AA57" s="168"/>
    </row>
    <row r="58" spans="1:27" s="41" customFormat="1" ht="15.75" thickBot="1" x14ac:dyDescent="0.3">
      <c r="A58" s="125" t="s">
        <v>205</v>
      </c>
      <c r="B58" s="52" t="s">
        <v>650</v>
      </c>
      <c r="C58" s="832" t="s">
        <v>206</v>
      </c>
      <c r="D58" s="833"/>
      <c r="E58" s="833"/>
      <c r="F58" s="367">
        <v>500</v>
      </c>
      <c r="G58" s="367">
        <v>500</v>
      </c>
      <c r="H58" s="367">
        <v>500</v>
      </c>
      <c r="I58" s="367">
        <v>500</v>
      </c>
      <c r="J58" s="521">
        <v>500</v>
      </c>
      <c r="K58" s="521">
        <v>500</v>
      </c>
      <c r="L58" s="429">
        <f t="shared" si="52"/>
        <v>0</v>
      </c>
      <c r="M58" s="75"/>
      <c r="N58" s="13"/>
      <c r="O58" s="13"/>
      <c r="P58" s="13"/>
      <c r="Q58" s="13"/>
      <c r="R58" s="80"/>
      <c r="S58" s="488">
        <f t="shared" si="10"/>
        <v>0</v>
      </c>
      <c r="T58" s="413"/>
      <c r="U58" s="13"/>
      <c r="V58" s="80"/>
      <c r="W58" s="80"/>
      <c r="X58" s="80"/>
      <c r="Y58" s="45"/>
      <c r="Z58" s="190"/>
      <c r="AA58" s="168"/>
    </row>
    <row r="59" spans="1:27" ht="15.75" thickBot="1" x14ac:dyDescent="0.3">
      <c r="B59" s="82" t="s">
        <v>207</v>
      </c>
      <c r="C59" s="807" t="s">
        <v>208</v>
      </c>
      <c r="D59" s="808"/>
      <c r="E59" s="808"/>
      <c r="F59" s="369">
        <f t="shared" ref="F59:L59" si="53">F60+F61+F62+F63+F64+F65+F66+F70</f>
        <v>0</v>
      </c>
      <c r="G59" s="369">
        <f t="shared" si="53"/>
        <v>0</v>
      </c>
      <c r="H59" s="369">
        <f t="shared" si="53"/>
        <v>0</v>
      </c>
      <c r="I59" s="369">
        <f t="shared" si="53"/>
        <v>0</v>
      </c>
      <c r="J59" s="523">
        <f t="shared" ref="J59" si="54">J60+J61+J62+J63+J64+J65+J66+J70</f>
        <v>0</v>
      </c>
      <c r="K59" s="523">
        <f t="shared" si="53"/>
        <v>0</v>
      </c>
      <c r="L59" s="431">
        <f t="shared" si="53"/>
        <v>0</v>
      </c>
      <c r="M59" s="84">
        <f t="shared" ref="M59:Y59" si="55">M60+M61+M62+M63+M64+M65+M66+M70</f>
        <v>0</v>
      </c>
      <c r="N59" s="85">
        <f t="shared" si="55"/>
        <v>0</v>
      </c>
      <c r="O59" s="85">
        <f t="shared" si="55"/>
        <v>0</v>
      </c>
      <c r="P59" s="85">
        <f t="shared" si="55"/>
        <v>0</v>
      </c>
      <c r="Q59" s="85">
        <f t="shared" si="55"/>
        <v>0</v>
      </c>
      <c r="R59" s="88">
        <f t="shared" ref="R59" si="56">R60+R61+R62+R63+R64+R65+R66+R70</f>
        <v>0</v>
      </c>
      <c r="S59" s="484">
        <f t="shared" si="10"/>
        <v>0</v>
      </c>
      <c r="T59" s="409">
        <f t="shared" si="55"/>
        <v>0</v>
      </c>
      <c r="U59" s="85">
        <f t="shared" si="55"/>
        <v>0</v>
      </c>
      <c r="V59" s="88">
        <f t="shared" si="55"/>
        <v>0</v>
      </c>
      <c r="W59" s="88">
        <f t="shared" si="55"/>
        <v>0</v>
      </c>
      <c r="X59" s="88">
        <f t="shared" si="55"/>
        <v>0</v>
      </c>
      <c r="Y59" s="89">
        <f t="shared" si="55"/>
        <v>0</v>
      </c>
    </row>
    <row r="60" spans="1:27" s="18" customFormat="1" ht="15.75" hidden="1" thickBot="1" x14ac:dyDescent="0.3">
      <c r="A60" s="125" t="s">
        <v>864</v>
      </c>
      <c r="B60" s="114" t="s">
        <v>865</v>
      </c>
      <c r="C60" s="834" t="s">
        <v>866</v>
      </c>
      <c r="D60" s="835"/>
      <c r="E60" s="835"/>
      <c r="F60" s="364"/>
      <c r="G60" s="364"/>
      <c r="H60" s="364"/>
      <c r="I60" s="364"/>
      <c r="J60" s="518"/>
      <c r="K60" s="518"/>
      <c r="L60" s="426">
        <f t="shared" ref="L60:L65" si="57">SUM(M60:Y60)</f>
        <v>0</v>
      </c>
      <c r="M60" s="92"/>
      <c r="N60" s="93"/>
      <c r="O60" s="93"/>
      <c r="P60" s="93"/>
      <c r="Q60" s="93"/>
      <c r="R60" s="96"/>
      <c r="S60" s="487">
        <f t="shared" si="10"/>
        <v>0</v>
      </c>
      <c r="T60" s="412"/>
      <c r="U60" s="93"/>
      <c r="V60" s="96"/>
      <c r="W60" s="96"/>
      <c r="X60" s="96"/>
      <c r="Y60" s="97"/>
    </row>
    <row r="61" spans="1:27" s="18" customFormat="1" ht="15.75" hidden="1" thickBot="1" x14ac:dyDescent="0.3">
      <c r="A61" s="125" t="s">
        <v>209</v>
      </c>
      <c r="B61" s="114" t="s">
        <v>651</v>
      </c>
      <c r="C61" s="834" t="s">
        <v>210</v>
      </c>
      <c r="D61" s="835"/>
      <c r="E61" s="835"/>
      <c r="F61" s="364"/>
      <c r="G61" s="364"/>
      <c r="H61" s="364"/>
      <c r="I61" s="364"/>
      <c r="J61" s="518"/>
      <c r="K61" s="518"/>
      <c r="L61" s="426">
        <f t="shared" si="57"/>
        <v>0</v>
      </c>
      <c r="M61" s="92"/>
      <c r="N61" s="93"/>
      <c r="O61" s="93"/>
      <c r="P61" s="93"/>
      <c r="Q61" s="93"/>
      <c r="R61" s="96"/>
      <c r="S61" s="487">
        <f t="shared" si="10"/>
        <v>0</v>
      </c>
      <c r="T61" s="412"/>
      <c r="U61" s="93"/>
      <c r="V61" s="96"/>
      <c r="W61" s="96"/>
      <c r="X61" s="96"/>
      <c r="Y61" s="97"/>
    </row>
    <row r="62" spans="1:27" s="18" customFormat="1" ht="15.75" hidden="1" thickBot="1" x14ac:dyDescent="0.3">
      <c r="A62" s="125" t="s">
        <v>211</v>
      </c>
      <c r="B62" s="90" t="s">
        <v>652</v>
      </c>
      <c r="C62" s="803" t="s">
        <v>352</v>
      </c>
      <c r="D62" s="804"/>
      <c r="E62" s="804"/>
      <c r="F62" s="366"/>
      <c r="G62" s="366"/>
      <c r="H62" s="366"/>
      <c r="I62" s="366"/>
      <c r="J62" s="520"/>
      <c r="K62" s="520"/>
      <c r="L62" s="428">
        <f t="shared" si="57"/>
        <v>0</v>
      </c>
      <c r="M62" s="92"/>
      <c r="N62" s="93"/>
      <c r="O62" s="93"/>
      <c r="P62" s="93"/>
      <c r="Q62" s="93"/>
      <c r="R62" s="96"/>
      <c r="S62" s="487">
        <f t="shared" si="10"/>
        <v>0</v>
      </c>
      <c r="T62" s="412"/>
      <c r="U62" s="93"/>
      <c r="V62" s="96"/>
      <c r="W62" s="96"/>
      <c r="X62" s="96"/>
      <c r="Y62" s="97"/>
    </row>
    <row r="63" spans="1:27" s="18" customFormat="1" ht="15.75" hidden="1" thickBot="1" x14ac:dyDescent="0.3">
      <c r="A63" s="125" t="s">
        <v>212</v>
      </c>
      <c r="B63" s="114" t="s">
        <v>653</v>
      </c>
      <c r="C63" s="803" t="s">
        <v>867</v>
      </c>
      <c r="D63" s="804"/>
      <c r="E63" s="804"/>
      <c r="F63" s="366"/>
      <c r="G63" s="366"/>
      <c r="H63" s="366"/>
      <c r="I63" s="366"/>
      <c r="J63" s="520"/>
      <c r="K63" s="520"/>
      <c r="L63" s="428">
        <f t="shared" si="57"/>
        <v>0</v>
      </c>
      <c r="M63" s="92"/>
      <c r="N63" s="93"/>
      <c r="O63" s="93"/>
      <c r="P63" s="93"/>
      <c r="Q63" s="93"/>
      <c r="R63" s="96"/>
      <c r="S63" s="487">
        <f t="shared" si="10"/>
        <v>0</v>
      </c>
      <c r="T63" s="412"/>
      <c r="U63" s="93"/>
      <c r="V63" s="96"/>
      <c r="W63" s="96"/>
      <c r="X63" s="96"/>
      <c r="Y63" s="97"/>
    </row>
    <row r="64" spans="1:27" s="18" customFormat="1" ht="15.75" hidden="1" thickBot="1" x14ac:dyDescent="0.3">
      <c r="A64" s="125" t="s">
        <v>213</v>
      </c>
      <c r="B64" s="90" t="s">
        <v>654</v>
      </c>
      <c r="C64" s="803" t="s">
        <v>868</v>
      </c>
      <c r="D64" s="804"/>
      <c r="E64" s="804"/>
      <c r="F64" s="366"/>
      <c r="G64" s="366"/>
      <c r="H64" s="366"/>
      <c r="I64" s="366"/>
      <c r="J64" s="520"/>
      <c r="K64" s="520"/>
      <c r="L64" s="428">
        <f t="shared" si="57"/>
        <v>0</v>
      </c>
      <c r="M64" s="92"/>
      <c r="N64" s="93"/>
      <c r="O64" s="93"/>
      <c r="P64" s="93"/>
      <c r="Q64" s="93"/>
      <c r="R64" s="96"/>
      <c r="S64" s="487">
        <f t="shared" si="10"/>
        <v>0</v>
      </c>
      <c r="T64" s="412"/>
      <c r="U64" s="93"/>
      <c r="V64" s="96"/>
      <c r="W64" s="96"/>
      <c r="X64" s="96"/>
      <c r="Y64" s="97"/>
    </row>
    <row r="65" spans="1:26" s="18" customFormat="1" ht="15.75" hidden="1" thickBot="1" x14ac:dyDescent="0.3">
      <c r="A65" s="125" t="s">
        <v>214</v>
      </c>
      <c r="B65" s="114" t="s">
        <v>655</v>
      </c>
      <c r="C65" s="803" t="s">
        <v>215</v>
      </c>
      <c r="D65" s="804"/>
      <c r="E65" s="804"/>
      <c r="F65" s="366"/>
      <c r="G65" s="366"/>
      <c r="H65" s="366"/>
      <c r="I65" s="366"/>
      <c r="J65" s="520"/>
      <c r="K65" s="520"/>
      <c r="L65" s="428">
        <f t="shared" si="57"/>
        <v>0</v>
      </c>
      <c r="M65" s="92"/>
      <c r="N65" s="93"/>
      <c r="O65" s="93"/>
      <c r="P65" s="93"/>
      <c r="Q65" s="93"/>
      <c r="R65" s="96"/>
      <c r="S65" s="487">
        <f t="shared" si="10"/>
        <v>0</v>
      </c>
      <c r="T65" s="412"/>
      <c r="U65" s="93"/>
      <c r="V65" s="96"/>
      <c r="W65" s="96"/>
      <c r="X65" s="96"/>
      <c r="Y65" s="97"/>
    </row>
    <row r="66" spans="1:26" s="18" customFormat="1" ht="15.75" hidden="1" thickBot="1" x14ac:dyDescent="0.3">
      <c r="A66" s="125" t="s">
        <v>216</v>
      </c>
      <c r="B66" s="90" t="s">
        <v>656</v>
      </c>
      <c r="C66" s="803" t="s">
        <v>217</v>
      </c>
      <c r="D66" s="804"/>
      <c r="E66" s="804"/>
      <c r="F66" s="366">
        <f t="shared" ref="F66:L66" si="58">F67+F68+F69</f>
        <v>0</v>
      </c>
      <c r="G66" s="366">
        <f t="shared" si="58"/>
        <v>0</v>
      </c>
      <c r="H66" s="366">
        <f t="shared" si="58"/>
        <v>0</v>
      </c>
      <c r="I66" s="366">
        <f t="shared" si="58"/>
        <v>0</v>
      </c>
      <c r="J66" s="520">
        <f t="shared" ref="J66" si="59">J67+J68+J69</f>
        <v>0</v>
      </c>
      <c r="K66" s="520">
        <f t="shared" si="58"/>
        <v>0</v>
      </c>
      <c r="L66" s="428">
        <f t="shared" si="58"/>
        <v>0</v>
      </c>
      <c r="M66" s="92">
        <f t="shared" ref="M66:Y66" si="60">M67+M68+M69</f>
        <v>0</v>
      </c>
      <c r="N66" s="93">
        <f t="shared" si="60"/>
        <v>0</v>
      </c>
      <c r="O66" s="93">
        <f t="shared" si="60"/>
        <v>0</v>
      </c>
      <c r="P66" s="93">
        <f t="shared" si="60"/>
        <v>0</v>
      </c>
      <c r="Q66" s="93">
        <f t="shared" si="60"/>
        <v>0</v>
      </c>
      <c r="R66" s="96">
        <f t="shared" ref="R66" si="61">R67+R68+R69</f>
        <v>0</v>
      </c>
      <c r="S66" s="487">
        <f t="shared" si="10"/>
        <v>0</v>
      </c>
      <c r="T66" s="412">
        <f t="shared" si="60"/>
        <v>0</v>
      </c>
      <c r="U66" s="93">
        <f t="shared" si="60"/>
        <v>0</v>
      </c>
      <c r="V66" s="96">
        <f t="shared" si="60"/>
        <v>0</v>
      </c>
      <c r="W66" s="96">
        <f t="shared" si="60"/>
        <v>0</v>
      </c>
      <c r="X66" s="96">
        <f t="shared" si="60"/>
        <v>0</v>
      </c>
      <c r="Y66" s="97">
        <f t="shared" si="60"/>
        <v>0</v>
      </c>
    </row>
    <row r="67" spans="1:26" ht="15.75" hidden="1" thickBot="1" x14ac:dyDescent="0.3">
      <c r="B67" s="54"/>
      <c r="C67" s="2"/>
      <c r="D67" s="801" t="s">
        <v>343</v>
      </c>
      <c r="E67" s="801"/>
      <c r="F67" s="373"/>
      <c r="G67" s="373"/>
      <c r="H67" s="373"/>
      <c r="I67" s="373"/>
      <c r="J67" s="527"/>
      <c r="K67" s="527"/>
      <c r="L67" s="437">
        <f t="shared" ref="L67:L69" si="62">SUM(M67:Y67)</f>
        <v>0</v>
      </c>
      <c r="M67" s="73"/>
      <c r="N67" s="1"/>
      <c r="O67" s="1"/>
      <c r="P67" s="1"/>
      <c r="Q67" s="1"/>
      <c r="R67" s="79"/>
      <c r="S67" s="489">
        <f t="shared" si="10"/>
        <v>0</v>
      </c>
      <c r="T67" s="414"/>
      <c r="U67" s="1"/>
      <c r="V67" s="79"/>
      <c r="W67" s="79"/>
      <c r="X67" s="79"/>
      <c r="Y67" s="44"/>
      <c r="Z67" s="21"/>
    </row>
    <row r="68" spans="1:26" ht="15.75" hidden="1" thickBot="1" x14ac:dyDescent="0.3">
      <c r="B68" s="54"/>
      <c r="C68" s="2"/>
      <c r="D68" s="801" t="s">
        <v>344</v>
      </c>
      <c r="E68" s="801"/>
      <c r="F68" s="373"/>
      <c r="G68" s="373"/>
      <c r="H68" s="373"/>
      <c r="I68" s="373"/>
      <c r="J68" s="527"/>
      <c r="K68" s="527"/>
      <c r="L68" s="437">
        <f t="shared" si="62"/>
        <v>0</v>
      </c>
      <c r="M68" s="73"/>
      <c r="N68" s="1"/>
      <c r="O68" s="1"/>
      <c r="P68" s="1"/>
      <c r="Q68" s="1"/>
      <c r="R68" s="79"/>
      <c r="S68" s="489">
        <f t="shared" si="10"/>
        <v>0</v>
      </c>
      <c r="T68" s="414"/>
      <c r="U68" s="1"/>
      <c r="V68" s="79"/>
      <c r="W68" s="79"/>
      <c r="X68" s="79"/>
      <c r="Y68" s="44"/>
    </row>
    <row r="69" spans="1:26" ht="15.75" hidden="1" thickBot="1" x14ac:dyDescent="0.3">
      <c r="B69" s="54"/>
      <c r="C69" s="2"/>
      <c r="D69" s="801" t="s">
        <v>345</v>
      </c>
      <c r="E69" s="801"/>
      <c r="F69" s="373"/>
      <c r="G69" s="373"/>
      <c r="H69" s="373"/>
      <c r="I69" s="373"/>
      <c r="J69" s="527"/>
      <c r="K69" s="527"/>
      <c r="L69" s="437">
        <f t="shared" si="62"/>
        <v>0</v>
      </c>
      <c r="M69" s="73"/>
      <c r="N69" s="1"/>
      <c r="O69" s="1"/>
      <c r="P69" s="1"/>
      <c r="Q69" s="1"/>
      <c r="R69" s="79"/>
      <c r="S69" s="489">
        <f t="shared" si="10"/>
        <v>0</v>
      </c>
      <c r="T69" s="414"/>
      <c r="U69" s="1"/>
      <c r="V69" s="79"/>
      <c r="W69" s="79"/>
      <c r="X69" s="79"/>
      <c r="Y69" s="44"/>
    </row>
    <row r="70" spans="1:26" s="18" customFormat="1" ht="15.75" hidden="1" thickBot="1" x14ac:dyDescent="0.3">
      <c r="A70" s="125" t="s">
        <v>218</v>
      </c>
      <c r="B70" s="90" t="s">
        <v>657</v>
      </c>
      <c r="C70" s="803" t="s">
        <v>219</v>
      </c>
      <c r="D70" s="804"/>
      <c r="E70" s="804"/>
      <c r="F70" s="366">
        <f t="shared" ref="F70:L70" si="63">F71+F72+F73+F74</f>
        <v>0</v>
      </c>
      <c r="G70" s="366">
        <f t="shared" si="63"/>
        <v>0</v>
      </c>
      <c r="H70" s="366">
        <f t="shared" si="63"/>
        <v>0</v>
      </c>
      <c r="I70" s="366">
        <f t="shared" si="63"/>
        <v>0</v>
      </c>
      <c r="J70" s="520">
        <f t="shared" ref="J70" si="64">J71+J72+J73+J74</f>
        <v>0</v>
      </c>
      <c r="K70" s="520">
        <f t="shared" si="63"/>
        <v>0</v>
      </c>
      <c r="L70" s="428">
        <f t="shared" si="63"/>
        <v>0</v>
      </c>
      <c r="M70" s="92">
        <f t="shared" ref="M70:Y70" si="65">M71+M72+M73+M74</f>
        <v>0</v>
      </c>
      <c r="N70" s="93">
        <f t="shared" si="65"/>
        <v>0</v>
      </c>
      <c r="O70" s="93">
        <f t="shared" si="65"/>
        <v>0</v>
      </c>
      <c r="P70" s="93">
        <f t="shared" si="65"/>
        <v>0</v>
      </c>
      <c r="Q70" s="93">
        <f t="shared" si="65"/>
        <v>0</v>
      </c>
      <c r="R70" s="96">
        <f t="shared" ref="R70" si="66">R71+R72+R73+R74</f>
        <v>0</v>
      </c>
      <c r="S70" s="487">
        <f t="shared" si="10"/>
        <v>0</v>
      </c>
      <c r="T70" s="412">
        <f t="shared" si="65"/>
        <v>0</v>
      </c>
      <c r="U70" s="93">
        <f t="shared" si="65"/>
        <v>0</v>
      </c>
      <c r="V70" s="96">
        <f t="shared" si="65"/>
        <v>0</v>
      </c>
      <c r="W70" s="96">
        <f t="shared" si="65"/>
        <v>0</v>
      </c>
      <c r="X70" s="96">
        <f t="shared" si="65"/>
        <v>0</v>
      </c>
      <c r="Y70" s="97">
        <f t="shared" si="65"/>
        <v>0</v>
      </c>
    </row>
    <row r="71" spans="1:26" ht="15.75" hidden="1" thickBot="1" x14ac:dyDescent="0.3">
      <c r="B71" s="54"/>
      <c r="C71" s="2"/>
      <c r="D71" s="801" t="s">
        <v>835</v>
      </c>
      <c r="E71" s="801"/>
      <c r="F71" s="373"/>
      <c r="G71" s="373"/>
      <c r="H71" s="373"/>
      <c r="I71" s="373"/>
      <c r="J71" s="527"/>
      <c r="K71" s="527"/>
      <c r="L71" s="437">
        <f t="shared" ref="L71:L74" si="67">SUM(M71:Y71)</f>
        <v>0</v>
      </c>
      <c r="M71" s="73"/>
      <c r="N71" s="1"/>
      <c r="O71" s="1"/>
      <c r="P71" s="1"/>
      <c r="Q71" s="1"/>
      <c r="R71" s="79"/>
      <c r="S71" s="489">
        <f t="shared" si="10"/>
        <v>0</v>
      </c>
      <c r="T71" s="414"/>
      <c r="U71" s="1"/>
      <c r="V71" s="79"/>
      <c r="W71" s="79"/>
      <c r="X71" s="79"/>
      <c r="Y71" s="44"/>
    </row>
    <row r="72" spans="1:26" ht="15.75" hidden="1" thickBot="1" x14ac:dyDescent="0.3">
      <c r="B72" s="54"/>
      <c r="C72" s="2"/>
      <c r="D72" s="801" t="s">
        <v>346</v>
      </c>
      <c r="E72" s="801"/>
      <c r="F72" s="373"/>
      <c r="G72" s="373"/>
      <c r="H72" s="373"/>
      <c r="I72" s="373"/>
      <c r="J72" s="527"/>
      <c r="K72" s="527"/>
      <c r="L72" s="437">
        <f t="shared" si="67"/>
        <v>0</v>
      </c>
      <c r="M72" s="73"/>
      <c r="N72" s="1"/>
      <c r="O72" s="1"/>
      <c r="P72" s="1"/>
      <c r="Q72" s="1"/>
      <c r="R72" s="79"/>
      <c r="S72" s="489">
        <f t="shared" ref="S72:S135" si="68">SUM(M72:R72)</f>
        <v>0</v>
      </c>
      <c r="T72" s="414"/>
      <c r="U72" s="1"/>
      <c r="V72" s="79"/>
      <c r="W72" s="79"/>
      <c r="X72" s="79"/>
      <c r="Y72" s="44"/>
    </row>
    <row r="73" spans="1:26" ht="15.75" hidden="1" thickBot="1" x14ac:dyDescent="0.3">
      <c r="B73" s="54"/>
      <c r="C73" s="2"/>
      <c r="D73" s="801" t="s">
        <v>836</v>
      </c>
      <c r="E73" s="801"/>
      <c r="F73" s="373"/>
      <c r="G73" s="373"/>
      <c r="H73" s="373"/>
      <c r="I73" s="373"/>
      <c r="J73" s="527"/>
      <c r="K73" s="527"/>
      <c r="L73" s="437">
        <f t="shared" si="67"/>
        <v>0</v>
      </c>
      <c r="M73" s="73"/>
      <c r="N73" s="1"/>
      <c r="O73" s="1"/>
      <c r="P73" s="1"/>
      <c r="Q73" s="1"/>
      <c r="R73" s="79"/>
      <c r="S73" s="489">
        <f t="shared" si="68"/>
        <v>0</v>
      </c>
      <c r="T73" s="414"/>
      <c r="U73" s="1"/>
      <c r="V73" s="79"/>
      <c r="W73" s="79"/>
      <c r="X73" s="79"/>
      <c r="Y73" s="44"/>
    </row>
    <row r="74" spans="1:26" ht="15.75" hidden="1" thickBot="1" x14ac:dyDescent="0.3">
      <c r="B74" s="54"/>
      <c r="C74" s="2"/>
      <c r="D74" s="801" t="s">
        <v>834</v>
      </c>
      <c r="E74" s="801"/>
      <c r="F74" s="373"/>
      <c r="G74" s="373"/>
      <c r="H74" s="373"/>
      <c r="I74" s="373"/>
      <c r="J74" s="527"/>
      <c r="K74" s="527"/>
      <c r="L74" s="437">
        <f t="shared" si="67"/>
        <v>0</v>
      </c>
      <c r="M74" s="73"/>
      <c r="N74" s="1"/>
      <c r="O74" s="1"/>
      <c r="P74" s="1"/>
      <c r="Q74" s="1"/>
      <c r="R74" s="79"/>
      <c r="S74" s="489">
        <f t="shared" si="68"/>
        <v>0</v>
      </c>
      <c r="T74" s="414"/>
      <c r="U74" s="1"/>
      <c r="V74" s="79"/>
      <c r="W74" s="79"/>
      <c r="X74" s="79"/>
      <c r="Y74" s="44"/>
    </row>
    <row r="75" spans="1:26" ht="15.75" thickBot="1" x14ac:dyDescent="0.3">
      <c r="B75" s="98" t="s">
        <v>220</v>
      </c>
      <c r="C75" s="807" t="s">
        <v>221</v>
      </c>
      <c r="D75" s="808"/>
      <c r="E75" s="808"/>
      <c r="F75" s="369">
        <f t="shared" ref="F75:L75" si="69">F76+F79+F83+F84+F95+F106+F117+F120+F132+F133+F134+F135+F146</f>
        <v>0</v>
      </c>
      <c r="G75" s="369">
        <f t="shared" si="69"/>
        <v>0</v>
      </c>
      <c r="H75" s="369">
        <f t="shared" si="69"/>
        <v>0</v>
      </c>
      <c r="I75" s="369">
        <f t="shared" si="69"/>
        <v>0</v>
      </c>
      <c r="J75" s="523">
        <f t="shared" ref="J75" si="70">J76+J79+J83+J84+J95+J106+J117+J120+J132+J133+J134+J135+J146</f>
        <v>0</v>
      </c>
      <c r="K75" s="523">
        <f t="shared" si="69"/>
        <v>0</v>
      </c>
      <c r="L75" s="431">
        <f t="shared" si="69"/>
        <v>0</v>
      </c>
      <c r="M75" s="84">
        <f t="shared" ref="M75:Y75" si="71">M76+M79+M83+M84+M95+M106+M117+M120+M132+M133+M134+M135+M146</f>
        <v>0</v>
      </c>
      <c r="N75" s="85">
        <f t="shared" si="71"/>
        <v>0</v>
      </c>
      <c r="O75" s="85">
        <f t="shared" si="71"/>
        <v>0</v>
      </c>
      <c r="P75" s="85">
        <f t="shared" si="71"/>
        <v>0</v>
      </c>
      <c r="Q75" s="85">
        <f t="shared" si="71"/>
        <v>0</v>
      </c>
      <c r="R75" s="88">
        <f t="shared" ref="R75" si="72">R76+R79+R83+R84+R95+R106+R117+R120+R132+R133+R134+R135+R146</f>
        <v>0</v>
      </c>
      <c r="S75" s="484">
        <f t="shared" si="68"/>
        <v>0</v>
      </c>
      <c r="T75" s="409">
        <f t="shared" si="71"/>
        <v>0</v>
      </c>
      <c r="U75" s="85">
        <f t="shared" si="71"/>
        <v>0</v>
      </c>
      <c r="V75" s="88">
        <f t="shared" si="71"/>
        <v>0</v>
      </c>
      <c r="W75" s="88">
        <f t="shared" si="71"/>
        <v>0</v>
      </c>
      <c r="X75" s="88">
        <f t="shared" si="71"/>
        <v>0</v>
      </c>
      <c r="Y75" s="89">
        <f t="shared" si="71"/>
        <v>0</v>
      </c>
    </row>
    <row r="76" spans="1:26" s="41" customFormat="1" ht="15.75" hidden="1" thickBot="1" x14ac:dyDescent="0.3">
      <c r="A76" s="125" t="s">
        <v>222</v>
      </c>
      <c r="B76" s="123" t="s">
        <v>658</v>
      </c>
      <c r="C76" s="809" t="s">
        <v>223</v>
      </c>
      <c r="D76" s="810"/>
      <c r="E76" s="810"/>
      <c r="F76" s="374">
        <f t="shared" ref="F76:L76" si="73">F77+F78</f>
        <v>0</v>
      </c>
      <c r="G76" s="374">
        <f t="shared" si="73"/>
        <v>0</v>
      </c>
      <c r="H76" s="374">
        <f t="shared" si="73"/>
        <v>0</v>
      </c>
      <c r="I76" s="374">
        <f t="shared" si="73"/>
        <v>0</v>
      </c>
      <c r="J76" s="528">
        <f t="shared" ref="J76" si="74">J77+J78</f>
        <v>0</v>
      </c>
      <c r="K76" s="528">
        <f t="shared" si="73"/>
        <v>0</v>
      </c>
      <c r="L76" s="438">
        <f t="shared" si="73"/>
        <v>0</v>
      </c>
      <c r="M76" s="163">
        <f t="shared" ref="M76:Y76" si="75">M77+M78</f>
        <v>0</v>
      </c>
      <c r="N76" s="131">
        <f t="shared" si="75"/>
        <v>0</v>
      </c>
      <c r="O76" s="131">
        <f t="shared" si="75"/>
        <v>0</v>
      </c>
      <c r="P76" s="131">
        <f t="shared" si="75"/>
        <v>0</v>
      </c>
      <c r="Q76" s="131">
        <f t="shared" si="75"/>
        <v>0</v>
      </c>
      <c r="R76" s="132">
        <f t="shared" ref="R76" si="76">R77+R78</f>
        <v>0</v>
      </c>
      <c r="S76" s="490">
        <f t="shared" si="68"/>
        <v>0</v>
      </c>
      <c r="T76" s="415">
        <f t="shared" si="75"/>
        <v>0</v>
      </c>
      <c r="U76" s="131">
        <f t="shared" si="75"/>
        <v>0</v>
      </c>
      <c r="V76" s="132">
        <f t="shared" si="75"/>
        <v>0</v>
      </c>
      <c r="W76" s="132">
        <f t="shared" si="75"/>
        <v>0</v>
      </c>
      <c r="X76" s="132">
        <f t="shared" si="75"/>
        <v>0</v>
      </c>
      <c r="Y76" s="133">
        <f t="shared" si="75"/>
        <v>0</v>
      </c>
    </row>
    <row r="77" spans="1:26" ht="15.75" hidden="1" thickBot="1" x14ac:dyDescent="0.3">
      <c r="B77" s="54"/>
      <c r="C77" s="2"/>
      <c r="D77" s="801" t="s">
        <v>347</v>
      </c>
      <c r="E77" s="801"/>
      <c r="F77" s="373"/>
      <c r="G77" s="373"/>
      <c r="H77" s="373"/>
      <c r="I77" s="373"/>
      <c r="J77" s="527"/>
      <c r="K77" s="527"/>
      <c r="L77" s="437">
        <f t="shared" ref="L77:L78" si="77">SUM(M77:Y77)</f>
        <v>0</v>
      </c>
      <c r="M77" s="73"/>
      <c r="N77" s="1"/>
      <c r="O77" s="1"/>
      <c r="P77" s="1"/>
      <c r="Q77" s="1"/>
      <c r="R77" s="79"/>
      <c r="S77" s="489">
        <f t="shared" si="68"/>
        <v>0</v>
      </c>
      <c r="T77" s="414"/>
      <c r="U77" s="1"/>
      <c r="V77" s="79"/>
      <c r="W77" s="79"/>
      <c r="X77" s="79"/>
      <c r="Y77" s="44"/>
    </row>
    <row r="78" spans="1:26" ht="15.75" hidden="1" thickBot="1" x14ac:dyDescent="0.3">
      <c r="B78" s="54"/>
      <c r="C78" s="2"/>
      <c r="D78" s="801" t="s">
        <v>348</v>
      </c>
      <c r="E78" s="801"/>
      <c r="F78" s="373"/>
      <c r="G78" s="373"/>
      <c r="H78" s="373"/>
      <c r="I78" s="373"/>
      <c r="J78" s="527"/>
      <c r="K78" s="527"/>
      <c r="L78" s="437">
        <f t="shared" si="77"/>
        <v>0</v>
      </c>
      <c r="M78" s="73"/>
      <c r="N78" s="1"/>
      <c r="O78" s="1"/>
      <c r="P78" s="1"/>
      <c r="Q78" s="1"/>
      <c r="R78" s="79"/>
      <c r="S78" s="489">
        <f t="shared" si="68"/>
        <v>0</v>
      </c>
      <c r="T78" s="414"/>
      <c r="U78" s="1"/>
      <c r="V78" s="79"/>
      <c r="W78" s="79"/>
      <c r="X78" s="79"/>
      <c r="Y78" s="44"/>
    </row>
    <row r="79" spans="1:26" ht="15.75" hidden="1" thickBot="1" x14ac:dyDescent="0.3">
      <c r="B79" s="123" t="s">
        <v>837</v>
      </c>
      <c r="C79" s="809" t="s">
        <v>838</v>
      </c>
      <c r="D79" s="810"/>
      <c r="E79" s="810"/>
      <c r="F79" s="374">
        <f t="shared" ref="F79:L79" si="78">F80+F81+F82</f>
        <v>0</v>
      </c>
      <c r="G79" s="374">
        <f t="shared" si="78"/>
        <v>0</v>
      </c>
      <c r="H79" s="374">
        <f t="shared" si="78"/>
        <v>0</v>
      </c>
      <c r="I79" s="374">
        <f t="shared" si="78"/>
        <v>0</v>
      </c>
      <c r="J79" s="528">
        <f t="shared" ref="J79" si="79">J80+J81+J82</f>
        <v>0</v>
      </c>
      <c r="K79" s="528">
        <f t="shared" si="78"/>
        <v>0</v>
      </c>
      <c r="L79" s="438">
        <f t="shared" si="78"/>
        <v>0</v>
      </c>
      <c r="M79" s="163">
        <f t="shared" ref="M79:Y79" si="80">M80+M81+M82</f>
        <v>0</v>
      </c>
      <c r="N79" s="131">
        <f t="shared" si="80"/>
        <v>0</v>
      </c>
      <c r="O79" s="131">
        <f t="shared" si="80"/>
        <v>0</v>
      </c>
      <c r="P79" s="131">
        <f t="shared" si="80"/>
        <v>0</v>
      </c>
      <c r="Q79" s="131">
        <f t="shared" si="80"/>
        <v>0</v>
      </c>
      <c r="R79" s="132">
        <f t="shared" ref="R79" si="81">R80+R81+R82</f>
        <v>0</v>
      </c>
      <c r="S79" s="490">
        <f t="shared" si="68"/>
        <v>0</v>
      </c>
      <c r="T79" s="415">
        <f t="shared" si="80"/>
        <v>0</v>
      </c>
      <c r="U79" s="131">
        <f t="shared" si="80"/>
        <v>0</v>
      </c>
      <c r="V79" s="132">
        <f t="shared" si="80"/>
        <v>0</v>
      </c>
      <c r="W79" s="132">
        <f t="shared" si="80"/>
        <v>0</v>
      </c>
      <c r="X79" s="132">
        <f t="shared" si="80"/>
        <v>0</v>
      </c>
      <c r="Y79" s="133">
        <f t="shared" si="80"/>
        <v>0</v>
      </c>
    </row>
    <row r="80" spans="1:26" s="189" customFormat="1" ht="15.75" hidden="1" thickBot="1" x14ac:dyDescent="0.3">
      <c r="A80" s="125" t="s">
        <v>869</v>
      </c>
      <c r="B80" s="169" t="s">
        <v>870</v>
      </c>
      <c r="C80" s="182"/>
      <c r="D80" s="233" t="s">
        <v>955</v>
      </c>
      <c r="E80" s="258"/>
      <c r="F80" s="365"/>
      <c r="G80" s="365"/>
      <c r="H80" s="365"/>
      <c r="I80" s="365"/>
      <c r="J80" s="519"/>
      <c r="K80" s="519"/>
      <c r="L80" s="427">
        <f t="shared" ref="L80:L83" si="82">SUM(M80:Y80)</f>
        <v>0</v>
      </c>
      <c r="M80" s="179"/>
      <c r="N80" s="173"/>
      <c r="O80" s="173"/>
      <c r="P80" s="173"/>
      <c r="Q80" s="173"/>
      <c r="R80" s="174"/>
      <c r="S80" s="486">
        <f t="shared" si="68"/>
        <v>0</v>
      </c>
      <c r="T80" s="411"/>
      <c r="U80" s="173"/>
      <c r="V80" s="174"/>
      <c r="W80" s="174"/>
      <c r="X80" s="174"/>
      <c r="Y80" s="175"/>
    </row>
    <row r="81" spans="1:25" s="189" customFormat="1" ht="15.75" hidden="1" thickBot="1" x14ac:dyDescent="0.3">
      <c r="A81" s="125" t="s">
        <v>224</v>
      </c>
      <c r="B81" s="169" t="s">
        <v>659</v>
      </c>
      <c r="C81" s="182"/>
      <c r="D81" s="233" t="s">
        <v>225</v>
      </c>
      <c r="E81" s="258"/>
      <c r="F81" s="365"/>
      <c r="G81" s="365"/>
      <c r="H81" s="365"/>
      <c r="I81" s="365"/>
      <c r="J81" s="519"/>
      <c r="K81" s="519"/>
      <c r="L81" s="427">
        <f t="shared" si="82"/>
        <v>0</v>
      </c>
      <c r="M81" s="179"/>
      <c r="N81" s="173"/>
      <c r="O81" s="173"/>
      <c r="P81" s="173"/>
      <c r="Q81" s="173"/>
      <c r="R81" s="174"/>
      <c r="S81" s="486">
        <f t="shared" si="68"/>
        <v>0</v>
      </c>
      <c r="T81" s="411"/>
      <c r="U81" s="173"/>
      <c r="V81" s="174"/>
      <c r="W81" s="174"/>
      <c r="X81" s="174"/>
      <c r="Y81" s="175"/>
    </row>
    <row r="82" spans="1:25" s="189" customFormat="1" ht="15.75" hidden="1" thickBot="1" x14ac:dyDescent="0.3">
      <c r="A82" s="125" t="s">
        <v>226</v>
      </c>
      <c r="B82" s="169" t="s">
        <v>660</v>
      </c>
      <c r="C82" s="182"/>
      <c r="D82" s="233" t="s">
        <v>227</v>
      </c>
      <c r="E82" s="258"/>
      <c r="F82" s="365"/>
      <c r="G82" s="365"/>
      <c r="H82" s="365"/>
      <c r="I82" s="365"/>
      <c r="J82" s="519"/>
      <c r="K82" s="519"/>
      <c r="L82" s="427">
        <f t="shared" si="82"/>
        <v>0</v>
      </c>
      <c r="M82" s="179"/>
      <c r="N82" s="173"/>
      <c r="O82" s="173"/>
      <c r="P82" s="173"/>
      <c r="Q82" s="173"/>
      <c r="R82" s="174"/>
      <c r="S82" s="486">
        <f t="shared" si="68"/>
        <v>0</v>
      </c>
      <c r="T82" s="411"/>
      <c r="U82" s="173"/>
      <c r="V82" s="174"/>
      <c r="W82" s="174"/>
      <c r="X82" s="174"/>
      <c r="Y82" s="175"/>
    </row>
    <row r="83" spans="1:25" s="41" customFormat="1" ht="27.75" hidden="1" customHeight="1" x14ac:dyDescent="0.25">
      <c r="A83" s="125" t="s">
        <v>228</v>
      </c>
      <c r="B83" s="106" t="s">
        <v>661</v>
      </c>
      <c r="C83" s="853" t="s">
        <v>353</v>
      </c>
      <c r="D83" s="854"/>
      <c r="E83" s="854"/>
      <c r="F83" s="375"/>
      <c r="G83" s="375"/>
      <c r="H83" s="375"/>
      <c r="I83" s="375"/>
      <c r="J83" s="529"/>
      <c r="K83" s="529"/>
      <c r="L83" s="439">
        <f t="shared" si="82"/>
        <v>0</v>
      </c>
      <c r="M83" s="108"/>
      <c r="N83" s="109"/>
      <c r="O83" s="109"/>
      <c r="P83" s="109"/>
      <c r="Q83" s="109"/>
      <c r="R83" s="112"/>
      <c r="S83" s="491">
        <f t="shared" si="68"/>
        <v>0</v>
      </c>
      <c r="T83" s="416"/>
      <c r="U83" s="109"/>
      <c r="V83" s="112"/>
      <c r="W83" s="112"/>
      <c r="X83" s="112"/>
      <c r="Y83" s="113"/>
    </row>
    <row r="84" spans="1:25" s="41" customFormat="1" ht="15.75" hidden="1" thickBot="1" x14ac:dyDescent="0.3">
      <c r="A84" s="125" t="s">
        <v>229</v>
      </c>
      <c r="B84" s="106" t="s">
        <v>662</v>
      </c>
      <c r="C84" s="853" t="s">
        <v>804</v>
      </c>
      <c r="D84" s="854"/>
      <c r="E84" s="854"/>
      <c r="F84" s="375">
        <f t="shared" ref="F84:L84" si="83">F85+F86+F87+F88+F89+F90+F91+F92+F93+F94</f>
        <v>0</v>
      </c>
      <c r="G84" s="375">
        <f t="shared" si="83"/>
        <v>0</v>
      </c>
      <c r="H84" s="375">
        <f t="shared" si="83"/>
        <v>0</v>
      </c>
      <c r="I84" s="375">
        <f t="shared" si="83"/>
        <v>0</v>
      </c>
      <c r="J84" s="529">
        <f t="shared" ref="J84" si="84">J85+J86+J87+J88+J89+J90+J91+J92+J93+J94</f>
        <v>0</v>
      </c>
      <c r="K84" s="529">
        <f t="shared" si="83"/>
        <v>0</v>
      </c>
      <c r="L84" s="439">
        <f t="shared" si="83"/>
        <v>0</v>
      </c>
      <c r="M84" s="108">
        <f t="shared" ref="M84:Y84" si="85">M85+M86+M87+M88+M89+M90+M91+M92+M93+M94</f>
        <v>0</v>
      </c>
      <c r="N84" s="109">
        <f t="shared" si="85"/>
        <v>0</v>
      </c>
      <c r="O84" s="109">
        <f t="shared" si="85"/>
        <v>0</v>
      </c>
      <c r="P84" s="109">
        <f t="shared" si="85"/>
        <v>0</v>
      </c>
      <c r="Q84" s="109">
        <f t="shared" si="85"/>
        <v>0</v>
      </c>
      <c r="R84" s="112">
        <f t="shared" ref="R84" si="86">R85+R86+R87+R88+R89+R90+R91+R92+R93+R94</f>
        <v>0</v>
      </c>
      <c r="S84" s="491">
        <f t="shared" si="68"/>
        <v>0</v>
      </c>
      <c r="T84" s="416">
        <f t="shared" si="85"/>
        <v>0</v>
      </c>
      <c r="U84" s="109">
        <f t="shared" si="85"/>
        <v>0</v>
      </c>
      <c r="V84" s="112">
        <f t="shared" si="85"/>
        <v>0</v>
      </c>
      <c r="W84" s="112">
        <f t="shared" si="85"/>
        <v>0</v>
      </c>
      <c r="X84" s="112">
        <f t="shared" si="85"/>
        <v>0</v>
      </c>
      <c r="Y84" s="113">
        <f t="shared" si="85"/>
        <v>0</v>
      </c>
    </row>
    <row r="85" spans="1:25" ht="15.75" hidden="1" thickBot="1" x14ac:dyDescent="0.3">
      <c r="B85" s="54"/>
      <c r="C85" s="2"/>
      <c r="D85" s="801" t="s">
        <v>370</v>
      </c>
      <c r="E85" s="801"/>
      <c r="F85" s="373"/>
      <c r="G85" s="373"/>
      <c r="H85" s="373"/>
      <c r="I85" s="373"/>
      <c r="J85" s="527"/>
      <c r="K85" s="527"/>
      <c r="L85" s="437">
        <f t="shared" ref="L85:L94" si="87">SUM(M85:Y85)</f>
        <v>0</v>
      </c>
      <c r="M85" s="73"/>
      <c r="N85" s="1"/>
      <c r="O85" s="1"/>
      <c r="P85" s="1"/>
      <c r="Q85" s="1"/>
      <c r="R85" s="79"/>
      <c r="S85" s="489">
        <f t="shared" si="68"/>
        <v>0</v>
      </c>
      <c r="T85" s="414"/>
      <c r="U85" s="1"/>
      <c r="V85" s="79"/>
      <c r="W85" s="79"/>
      <c r="X85" s="79"/>
      <c r="Y85" s="44"/>
    </row>
    <row r="86" spans="1:25" ht="15.75" hidden="1" thickBot="1" x14ac:dyDescent="0.3">
      <c r="B86" s="54"/>
      <c r="C86" s="2"/>
      <c r="D86" s="801" t="s">
        <v>506</v>
      </c>
      <c r="E86" s="801"/>
      <c r="F86" s="373"/>
      <c r="G86" s="373"/>
      <c r="H86" s="373"/>
      <c r="I86" s="373"/>
      <c r="J86" s="527"/>
      <c r="K86" s="527"/>
      <c r="L86" s="437">
        <f t="shared" si="87"/>
        <v>0</v>
      </c>
      <c r="M86" s="73"/>
      <c r="N86" s="1"/>
      <c r="O86" s="1"/>
      <c r="P86" s="1"/>
      <c r="Q86" s="1"/>
      <c r="R86" s="79"/>
      <c r="S86" s="489">
        <f t="shared" si="68"/>
        <v>0</v>
      </c>
      <c r="T86" s="414"/>
      <c r="U86" s="1"/>
      <c r="V86" s="79"/>
      <c r="W86" s="79"/>
      <c r="X86" s="79"/>
      <c r="Y86" s="44"/>
    </row>
    <row r="87" spans="1:25" ht="15.75" hidden="1" thickBot="1" x14ac:dyDescent="0.3">
      <c r="B87" s="54"/>
      <c r="C87" s="2"/>
      <c r="D87" s="801" t="s">
        <v>507</v>
      </c>
      <c r="E87" s="801"/>
      <c r="F87" s="373"/>
      <c r="G87" s="373"/>
      <c r="H87" s="373"/>
      <c r="I87" s="373"/>
      <c r="J87" s="527"/>
      <c r="K87" s="527"/>
      <c r="L87" s="437">
        <f t="shared" si="87"/>
        <v>0</v>
      </c>
      <c r="M87" s="73"/>
      <c r="N87" s="1"/>
      <c r="O87" s="1"/>
      <c r="P87" s="1"/>
      <c r="Q87" s="1"/>
      <c r="R87" s="79"/>
      <c r="S87" s="489">
        <f t="shared" si="68"/>
        <v>0</v>
      </c>
      <c r="T87" s="414"/>
      <c r="U87" s="1"/>
      <c r="V87" s="79"/>
      <c r="W87" s="79"/>
      <c r="X87" s="79"/>
      <c r="Y87" s="44"/>
    </row>
    <row r="88" spans="1:25" ht="15.75" hidden="1" thickBot="1" x14ac:dyDescent="0.3">
      <c r="B88" s="54"/>
      <c r="C88" s="2"/>
      <c r="D88" s="801" t="s">
        <v>508</v>
      </c>
      <c r="E88" s="801"/>
      <c r="F88" s="373"/>
      <c r="G88" s="373"/>
      <c r="H88" s="373"/>
      <c r="I88" s="373"/>
      <c r="J88" s="527"/>
      <c r="K88" s="527"/>
      <c r="L88" s="437">
        <f t="shared" si="87"/>
        <v>0</v>
      </c>
      <c r="M88" s="73"/>
      <c r="N88" s="1"/>
      <c r="O88" s="1"/>
      <c r="P88" s="1"/>
      <c r="Q88" s="1"/>
      <c r="R88" s="79"/>
      <c r="S88" s="489">
        <f t="shared" si="68"/>
        <v>0</v>
      </c>
      <c r="T88" s="414"/>
      <c r="U88" s="1"/>
      <c r="V88" s="79"/>
      <c r="W88" s="79"/>
      <c r="X88" s="79"/>
      <c r="Y88" s="44"/>
    </row>
    <row r="89" spans="1:25" ht="15.75" hidden="1" thickBot="1" x14ac:dyDescent="0.3">
      <c r="B89" s="54"/>
      <c r="C89" s="2"/>
      <c r="D89" s="801" t="s">
        <v>509</v>
      </c>
      <c r="E89" s="801"/>
      <c r="F89" s="373"/>
      <c r="G89" s="373"/>
      <c r="H89" s="373"/>
      <c r="I89" s="373"/>
      <c r="J89" s="527"/>
      <c r="K89" s="527"/>
      <c r="L89" s="437">
        <f t="shared" si="87"/>
        <v>0</v>
      </c>
      <c r="M89" s="73"/>
      <c r="N89" s="1"/>
      <c r="O89" s="1"/>
      <c r="P89" s="1"/>
      <c r="Q89" s="1"/>
      <c r="R89" s="79"/>
      <c r="S89" s="489">
        <f t="shared" si="68"/>
        <v>0</v>
      </c>
      <c r="T89" s="414"/>
      <c r="U89" s="1"/>
      <c r="V89" s="79"/>
      <c r="W89" s="79"/>
      <c r="X89" s="79"/>
      <c r="Y89" s="44"/>
    </row>
    <row r="90" spans="1:25" ht="15.75" hidden="1" thickBot="1" x14ac:dyDescent="0.3">
      <c r="B90" s="54"/>
      <c r="C90" s="2"/>
      <c r="D90" s="801" t="s">
        <v>510</v>
      </c>
      <c r="E90" s="801"/>
      <c r="F90" s="373"/>
      <c r="G90" s="373"/>
      <c r="H90" s="373"/>
      <c r="I90" s="373"/>
      <c r="J90" s="527"/>
      <c r="K90" s="527"/>
      <c r="L90" s="437">
        <f t="shared" si="87"/>
        <v>0</v>
      </c>
      <c r="M90" s="73"/>
      <c r="N90" s="1"/>
      <c r="O90" s="1"/>
      <c r="P90" s="1"/>
      <c r="Q90" s="1"/>
      <c r="R90" s="79"/>
      <c r="S90" s="489">
        <f t="shared" si="68"/>
        <v>0</v>
      </c>
      <c r="T90" s="414"/>
      <c r="U90" s="1"/>
      <c r="V90" s="79"/>
      <c r="W90" s="79"/>
      <c r="X90" s="79"/>
      <c r="Y90" s="44"/>
    </row>
    <row r="91" spans="1:25" ht="25.5" hidden="1" customHeight="1" x14ac:dyDescent="0.25">
      <c r="B91" s="54"/>
      <c r="C91" s="2"/>
      <c r="D91" s="798" t="s">
        <v>511</v>
      </c>
      <c r="E91" s="798"/>
      <c r="F91" s="376"/>
      <c r="G91" s="376"/>
      <c r="H91" s="376"/>
      <c r="I91" s="376"/>
      <c r="J91" s="530"/>
      <c r="K91" s="530"/>
      <c r="L91" s="440">
        <f t="shared" si="87"/>
        <v>0</v>
      </c>
      <c r="M91" s="73"/>
      <c r="N91" s="1"/>
      <c r="O91" s="1"/>
      <c r="P91" s="1"/>
      <c r="Q91" s="1"/>
      <c r="R91" s="79"/>
      <c r="S91" s="489">
        <f t="shared" si="68"/>
        <v>0</v>
      </c>
      <c r="T91" s="414"/>
      <c r="U91" s="1"/>
      <c r="V91" s="79"/>
      <c r="W91" s="79"/>
      <c r="X91" s="79"/>
      <c r="Y91" s="44"/>
    </row>
    <row r="92" spans="1:25" ht="15.75" hidden="1" thickBot="1" x14ac:dyDescent="0.3">
      <c r="B92" s="54"/>
      <c r="C92" s="2"/>
      <c r="D92" s="801" t="s">
        <v>805</v>
      </c>
      <c r="E92" s="801"/>
      <c r="F92" s="373"/>
      <c r="G92" s="373"/>
      <c r="H92" s="373"/>
      <c r="I92" s="373"/>
      <c r="J92" s="527"/>
      <c r="K92" s="527"/>
      <c r="L92" s="437">
        <f t="shared" si="87"/>
        <v>0</v>
      </c>
      <c r="M92" s="73"/>
      <c r="N92" s="1"/>
      <c r="O92" s="1"/>
      <c r="P92" s="1"/>
      <c r="Q92" s="1"/>
      <c r="R92" s="79"/>
      <c r="S92" s="489">
        <f t="shared" si="68"/>
        <v>0</v>
      </c>
      <c r="T92" s="414"/>
      <c r="U92" s="1"/>
      <c r="V92" s="79"/>
      <c r="W92" s="79"/>
      <c r="X92" s="79"/>
      <c r="Y92" s="44"/>
    </row>
    <row r="93" spans="1:25" ht="25.5" hidden="1" customHeight="1" x14ac:dyDescent="0.25">
      <c r="B93" s="54"/>
      <c r="C93" s="2"/>
      <c r="D93" s="798" t="s">
        <v>512</v>
      </c>
      <c r="E93" s="798"/>
      <c r="F93" s="376"/>
      <c r="G93" s="376"/>
      <c r="H93" s="376"/>
      <c r="I93" s="376"/>
      <c r="J93" s="530"/>
      <c r="K93" s="530"/>
      <c r="L93" s="440">
        <f t="shared" si="87"/>
        <v>0</v>
      </c>
      <c r="M93" s="73"/>
      <c r="N93" s="1"/>
      <c r="O93" s="1"/>
      <c r="P93" s="1"/>
      <c r="Q93" s="1"/>
      <c r="R93" s="79"/>
      <c r="S93" s="489">
        <f t="shared" si="68"/>
        <v>0</v>
      </c>
      <c r="T93" s="414"/>
      <c r="U93" s="1"/>
      <c r="V93" s="79"/>
      <c r="W93" s="79"/>
      <c r="X93" s="79"/>
      <c r="Y93" s="44"/>
    </row>
    <row r="94" spans="1:25" ht="25.5" hidden="1" customHeight="1" x14ac:dyDescent="0.25">
      <c r="B94" s="54"/>
      <c r="C94" s="2"/>
      <c r="D94" s="798" t="s">
        <v>513</v>
      </c>
      <c r="E94" s="798"/>
      <c r="F94" s="376"/>
      <c r="G94" s="376"/>
      <c r="H94" s="376"/>
      <c r="I94" s="376"/>
      <c r="J94" s="530"/>
      <c r="K94" s="530"/>
      <c r="L94" s="440">
        <f t="shared" si="87"/>
        <v>0</v>
      </c>
      <c r="M94" s="73"/>
      <c r="N94" s="1"/>
      <c r="O94" s="1"/>
      <c r="P94" s="1"/>
      <c r="Q94" s="1"/>
      <c r="R94" s="79"/>
      <c r="S94" s="489">
        <f t="shared" si="68"/>
        <v>0</v>
      </c>
      <c r="T94" s="414"/>
      <c r="U94" s="1"/>
      <c r="V94" s="79"/>
      <c r="W94" s="79"/>
      <c r="X94" s="79"/>
      <c r="Y94" s="44"/>
    </row>
    <row r="95" spans="1:25" s="41" customFormat="1" ht="15" hidden="1" customHeight="1" x14ac:dyDescent="0.25">
      <c r="A95" s="125" t="s">
        <v>230</v>
      </c>
      <c r="B95" s="106" t="s">
        <v>663</v>
      </c>
      <c r="C95" s="853" t="s">
        <v>806</v>
      </c>
      <c r="D95" s="854"/>
      <c r="E95" s="854"/>
      <c r="F95" s="375">
        <f t="shared" ref="F95:L95" si="88">F96+F97+F98+F99+F100+F101+F102+F103+F104+F105</f>
        <v>0</v>
      </c>
      <c r="G95" s="375">
        <f t="shared" si="88"/>
        <v>0</v>
      </c>
      <c r="H95" s="375">
        <f t="shared" si="88"/>
        <v>0</v>
      </c>
      <c r="I95" s="375">
        <f t="shared" si="88"/>
        <v>0</v>
      </c>
      <c r="J95" s="529">
        <f t="shared" ref="J95" si="89">J96+J97+J98+J99+J100+J101+J102+J103+J104+J105</f>
        <v>0</v>
      </c>
      <c r="K95" s="529">
        <f t="shared" si="88"/>
        <v>0</v>
      </c>
      <c r="L95" s="439">
        <f t="shared" si="88"/>
        <v>0</v>
      </c>
      <c r="M95" s="108">
        <f t="shared" ref="M95:Y95" si="90">M96+M97+M98+M99+M100+M101+M102+M103+M104+M105</f>
        <v>0</v>
      </c>
      <c r="N95" s="109">
        <f t="shared" si="90"/>
        <v>0</v>
      </c>
      <c r="O95" s="109">
        <f t="shared" si="90"/>
        <v>0</v>
      </c>
      <c r="P95" s="109">
        <f t="shared" si="90"/>
        <v>0</v>
      </c>
      <c r="Q95" s="109">
        <f t="shared" si="90"/>
        <v>0</v>
      </c>
      <c r="R95" s="112">
        <f t="shared" ref="R95" si="91">R96+R97+R98+R99+R100+R101+R102+R103+R104+R105</f>
        <v>0</v>
      </c>
      <c r="S95" s="491">
        <f t="shared" si="68"/>
        <v>0</v>
      </c>
      <c r="T95" s="416">
        <f t="shared" si="90"/>
        <v>0</v>
      </c>
      <c r="U95" s="109">
        <f t="shared" si="90"/>
        <v>0</v>
      </c>
      <c r="V95" s="112">
        <f t="shared" si="90"/>
        <v>0</v>
      </c>
      <c r="W95" s="112">
        <f t="shared" si="90"/>
        <v>0</v>
      </c>
      <c r="X95" s="112">
        <f t="shared" si="90"/>
        <v>0</v>
      </c>
      <c r="Y95" s="113">
        <f t="shared" si="90"/>
        <v>0</v>
      </c>
    </row>
    <row r="96" spans="1:25" ht="15.75" hidden="1" thickBot="1" x14ac:dyDescent="0.3">
      <c r="B96" s="54"/>
      <c r="C96" s="2"/>
      <c r="D96" s="801" t="s">
        <v>369</v>
      </c>
      <c r="E96" s="801"/>
      <c r="F96" s="373"/>
      <c r="G96" s="373"/>
      <c r="H96" s="373"/>
      <c r="I96" s="373"/>
      <c r="J96" s="527"/>
      <c r="K96" s="527"/>
      <c r="L96" s="437">
        <f t="shared" ref="L96:L105" si="92">SUM(M96:Y96)</f>
        <v>0</v>
      </c>
      <c r="M96" s="73"/>
      <c r="N96" s="1"/>
      <c r="O96" s="1"/>
      <c r="P96" s="1"/>
      <c r="Q96" s="1"/>
      <c r="R96" s="79"/>
      <c r="S96" s="489">
        <f t="shared" si="68"/>
        <v>0</v>
      </c>
      <c r="T96" s="414"/>
      <c r="U96" s="1"/>
      <c r="V96" s="79"/>
      <c r="W96" s="79"/>
      <c r="X96" s="79"/>
      <c r="Y96" s="44"/>
    </row>
    <row r="97" spans="1:25" ht="15.75" hidden="1" thickBot="1" x14ac:dyDescent="0.3">
      <c r="B97" s="54"/>
      <c r="C97" s="2"/>
      <c r="D97" s="801" t="s">
        <v>514</v>
      </c>
      <c r="E97" s="801"/>
      <c r="F97" s="373"/>
      <c r="G97" s="373"/>
      <c r="H97" s="373"/>
      <c r="I97" s="373"/>
      <c r="J97" s="527"/>
      <c r="K97" s="527"/>
      <c r="L97" s="437">
        <f t="shared" si="92"/>
        <v>0</v>
      </c>
      <c r="M97" s="73"/>
      <c r="N97" s="1"/>
      <c r="O97" s="1"/>
      <c r="P97" s="1"/>
      <c r="Q97" s="1"/>
      <c r="R97" s="79"/>
      <c r="S97" s="489">
        <f t="shared" si="68"/>
        <v>0</v>
      </c>
      <c r="T97" s="414"/>
      <c r="U97" s="1"/>
      <c r="V97" s="79"/>
      <c r="W97" s="79"/>
      <c r="X97" s="79"/>
      <c r="Y97" s="44"/>
    </row>
    <row r="98" spans="1:25" ht="15.75" hidden="1" thickBot="1" x14ac:dyDescent="0.3">
      <c r="B98" s="54"/>
      <c r="C98" s="2"/>
      <c r="D98" s="801" t="s">
        <v>516</v>
      </c>
      <c r="E98" s="801"/>
      <c r="F98" s="373"/>
      <c r="G98" s="373"/>
      <c r="H98" s="373"/>
      <c r="I98" s="373"/>
      <c r="J98" s="527"/>
      <c r="K98" s="527"/>
      <c r="L98" s="437">
        <f t="shared" si="92"/>
        <v>0</v>
      </c>
      <c r="M98" s="73"/>
      <c r="N98" s="1"/>
      <c r="O98" s="1"/>
      <c r="P98" s="1"/>
      <c r="Q98" s="1"/>
      <c r="R98" s="79"/>
      <c r="S98" s="489">
        <f t="shared" si="68"/>
        <v>0</v>
      </c>
      <c r="T98" s="414"/>
      <c r="U98" s="1"/>
      <c r="V98" s="79"/>
      <c r="W98" s="79"/>
      <c r="X98" s="79"/>
      <c r="Y98" s="44"/>
    </row>
    <row r="99" spans="1:25" ht="15.75" hidden="1" thickBot="1" x14ac:dyDescent="0.3">
      <c r="B99" s="54"/>
      <c r="C99" s="2"/>
      <c r="D99" s="801" t="s">
        <v>808</v>
      </c>
      <c r="E99" s="801"/>
      <c r="F99" s="373"/>
      <c r="G99" s="373"/>
      <c r="H99" s="373"/>
      <c r="I99" s="373"/>
      <c r="J99" s="527"/>
      <c r="K99" s="527"/>
      <c r="L99" s="437">
        <f t="shared" si="92"/>
        <v>0</v>
      </c>
      <c r="M99" s="73"/>
      <c r="N99" s="1"/>
      <c r="O99" s="1"/>
      <c r="P99" s="1"/>
      <c r="Q99" s="1"/>
      <c r="R99" s="79"/>
      <c r="S99" s="489">
        <f t="shared" si="68"/>
        <v>0</v>
      </c>
      <c r="T99" s="414"/>
      <c r="U99" s="1"/>
      <c r="V99" s="79"/>
      <c r="W99" s="79"/>
      <c r="X99" s="79"/>
      <c r="Y99" s="44"/>
    </row>
    <row r="100" spans="1:25" ht="15.75" hidden="1" thickBot="1" x14ac:dyDescent="0.3">
      <c r="B100" s="54"/>
      <c r="C100" s="2"/>
      <c r="D100" s="801" t="s">
        <v>521</v>
      </c>
      <c r="E100" s="801"/>
      <c r="F100" s="373"/>
      <c r="G100" s="373"/>
      <c r="H100" s="373"/>
      <c r="I100" s="373"/>
      <c r="J100" s="527"/>
      <c r="K100" s="527"/>
      <c r="L100" s="437">
        <f t="shared" si="92"/>
        <v>0</v>
      </c>
      <c r="M100" s="73"/>
      <c r="N100" s="1"/>
      <c r="O100" s="1"/>
      <c r="P100" s="1"/>
      <c r="Q100" s="1"/>
      <c r="R100" s="79"/>
      <c r="S100" s="489">
        <f t="shared" si="68"/>
        <v>0</v>
      </c>
      <c r="T100" s="414"/>
      <c r="U100" s="1"/>
      <c r="V100" s="79"/>
      <c r="W100" s="79"/>
      <c r="X100" s="79"/>
      <c r="Y100" s="44"/>
    </row>
    <row r="101" spans="1:25" ht="15.75" hidden="1" thickBot="1" x14ac:dyDescent="0.3">
      <c r="B101" s="54"/>
      <c r="C101" s="2"/>
      <c r="D101" s="801" t="s">
        <v>519</v>
      </c>
      <c r="E101" s="801"/>
      <c r="F101" s="373"/>
      <c r="G101" s="373"/>
      <c r="H101" s="373"/>
      <c r="I101" s="373"/>
      <c r="J101" s="527"/>
      <c r="K101" s="527"/>
      <c r="L101" s="437">
        <f t="shared" si="92"/>
        <v>0</v>
      </c>
      <c r="M101" s="73"/>
      <c r="N101" s="1"/>
      <c r="O101" s="1"/>
      <c r="P101" s="1"/>
      <c r="Q101" s="1"/>
      <c r="R101" s="79"/>
      <c r="S101" s="489">
        <f t="shared" si="68"/>
        <v>0</v>
      </c>
      <c r="T101" s="414"/>
      <c r="U101" s="1"/>
      <c r="V101" s="79"/>
      <c r="W101" s="79"/>
      <c r="X101" s="79"/>
      <c r="Y101" s="44"/>
    </row>
    <row r="102" spans="1:25" ht="25.5" hidden="1" customHeight="1" x14ac:dyDescent="0.25">
      <c r="B102" s="54"/>
      <c r="C102" s="2"/>
      <c r="D102" s="798" t="s">
        <v>523</v>
      </c>
      <c r="E102" s="798"/>
      <c r="F102" s="376"/>
      <c r="G102" s="376"/>
      <c r="H102" s="376"/>
      <c r="I102" s="376"/>
      <c r="J102" s="530"/>
      <c r="K102" s="530"/>
      <c r="L102" s="440">
        <f t="shared" si="92"/>
        <v>0</v>
      </c>
      <c r="M102" s="73"/>
      <c r="N102" s="1"/>
      <c r="O102" s="1"/>
      <c r="P102" s="1"/>
      <c r="Q102" s="1"/>
      <c r="R102" s="79"/>
      <c r="S102" s="489">
        <f t="shared" si="68"/>
        <v>0</v>
      </c>
      <c r="T102" s="414"/>
      <c r="U102" s="1"/>
      <c r="V102" s="79"/>
      <c r="W102" s="79"/>
      <c r="X102" s="79"/>
      <c r="Y102" s="44"/>
    </row>
    <row r="103" spans="1:25" ht="15.75" hidden="1" thickBot="1" x14ac:dyDescent="0.3">
      <c r="B103" s="54"/>
      <c r="C103" s="2"/>
      <c r="D103" s="801" t="s">
        <v>807</v>
      </c>
      <c r="E103" s="801"/>
      <c r="F103" s="373"/>
      <c r="G103" s="373"/>
      <c r="H103" s="373"/>
      <c r="I103" s="373"/>
      <c r="J103" s="527"/>
      <c r="K103" s="527"/>
      <c r="L103" s="437">
        <f t="shared" si="92"/>
        <v>0</v>
      </c>
      <c r="M103" s="73"/>
      <c r="N103" s="1"/>
      <c r="O103" s="1"/>
      <c r="P103" s="1"/>
      <c r="Q103" s="1"/>
      <c r="R103" s="79"/>
      <c r="S103" s="489">
        <f t="shared" si="68"/>
        <v>0</v>
      </c>
      <c r="T103" s="414"/>
      <c r="U103" s="1"/>
      <c r="V103" s="79"/>
      <c r="W103" s="79"/>
      <c r="X103" s="79"/>
      <c r="Y103" s="44"/>
    </row>
    <row r="104" spans="1:25" ht="25.5" hidden="1" customHeight="1" x14ac:dyDescent="0.25">
      <c r="B104" s="54"/>
      <c r="C104" s="2"/>
      <c r="D104" s="798" t="s">
        <v>526</v>
      </c>
      <c r="E104" s="798"/>
      <c r="F104" s="376"/>
      <c r="G104" s="376"/>
      <c r="H104" s="376"/>
      <c r="I104" s="376"/>
      <c r="J104" s="530"/>
      <c r="K104" s="530"/>
      <c r="L104" s="440">
        <f t="shared" si="92"/>
        <v>0</v>
      </c>
      <c r="M104" s="73"/>
      <c r="N104" s="1"/>
      <c r="O104" s="1"/>
      <c r="P104" s="1"/>
      <c r="Q104" s="1"/>
      <c r="R104" s="79"/>
      <c r="S104" s="489">
        <f t="shared" si="68"/>
        <v>0</v>
      </c>
      <c r="T104" s="414"/>
      <c r="U104" s="1"/>
      <c r="V104" s="79"/>
      <c r="W104" s="79"/>
      <c r="X104" s="79"/>
      <c r="Y104" s="44"/>
    </row>
    <row r="105" spans="1:25" ht="25.5" hidden="1" customHeight="1" x14ac:dyDescent="0.25">
      <c r="B105" s="54"/>
      <c r="C105" s="2"/>
      <c r="D105" s="798" t="s">
        <v>528</v>
      </c>
      <c r="E105" s="798"/>
      <c r="F105" s="376"/>
      <c r="G105" s="376"/>
      <c r="H105" s="376"/>
      <c r="I105" s="376"/>
      <c r="J105" s="530"/>
      <c r="K105" s="530"/>
      <c r="L105" s="440">
        <f t="shared" si="92"/>
        <v>0</v>
      </c>
      <c r="M105" s="73"/>
      <c r="N105" s="1"/>
      <c r="O105" s="1"/>
      <c r="P105" s="1"/>
      <c r="Q105" s="1"/>
      <c r="R105" s="79"/>
      <c r="S105" s="489">
        <f t="shared" si="68"/>
        <v>0</v>
      </c>
      <c r="T105" s="414"/>
      <c r="U105" s="1"/>
      <c r="V105" s="79"/>
      <c r="W105" s="79"/>
      <c r="X105" s="79"/>
      <c r="Y105" s="44"/>
    </row>
    <row r="106" spans="1:25" s="41" customFormat="1" ht="15.75" hidden="1" thickBot="1" x14ac:dyDescent="0.3">
      <c r="A106" s="125" t="s">
        <v>231</v>
      </c>
      <c r="B106" s="106" t="s">
        <v>664</v>
      </c>
      <c r="C106" s="811" t="s">
        <v>232</v>
      </c>
      <c r="D106" s="812"/>
      <c r="E106" s="812"/>
      <c r="F106" s="377">
        <f t="shared" ref="F106:L106" si="93">F107+F108+F109+F110+F111+F112+F113+F114+F115+F116</f>
        <v>0</v>
      </c>
      <c r="G106" s="377">
        <f t="shared" si="93"/>
        <v>0</v>
      </c>
      <c r="H106" s="377">
        <f t="shared" si="93"/>
        <v>0</v>
      </c>
      <c r="I106" s="377">
        <f t="shared" si="93"/>
        <v>0</v>
      </c>
      <c r="J106" s="531">
        <f t="shared" ref="J106" si="94">J107+J108+J109+J110+J111+J112+J113+J114+J115+J116</f>
        <v>0</v>
      </c>
      <c r="K106" s="531">
        <f t="shared" si="93"/>
        <v>0</v>
      </c>
      <c r="L106" s="441">
        <f t="shared" si="93"/>
        <v>0</v>
      </c>
      <c r="M106" s="108">
        <f t="shared" ref="M106:Y106" si="95">M107+M108+M109+M110+M111+M112+M113+M114+M115+M116</f>
        <v>0</v>
      </c>
      <c r="N106" s="109">
        <f t="shared" si="95"/>
        <v>0</v>
      </c>
      <c r="O106" s="109">
        <f t="shared" si="95"/>
        <v>0</v>
      </c>
      <c r="P106" s="109">
        <f t="shared" si="95"/>
        <v>0</v>
      </c>
      <c r="Q106" s="109">
        <f t="shared" si="95"/>
        <v>0</v>
      </c>
      <c r="R106" s="112">
        <f t="shared" ref="R106" si="96">R107+R108+R109+R110+R111+R112+R113+R114+R115+R116</f>
        <v>0</v>
      </c>
      <c r="S106" s="491">
        <f t="shared" si="68"/>
        <v>0</v>
      </c>
      <c r="T106" s="416">
        <f t="shared" si="95"/>
        <v>0</v>
      </c>
      <c r="U106" s="109">
        <f t="shared" si="95"/>
        <v>0</v>
      </c>
      <c r="V106" s="112">
        <f t="shared" si="95"/>
        <v>0</v>
      </c>
      <c r="W106" s="112">
        <f t="shared" si="95"/>
        <v>0</v>
      </c>
      <c r="X106" s="112">
        <f t="shared" si="95"/>
        <v>0</v>
      </c>
      <c r="Y106" s="113">
        <f t="shared" si="95"/>
        <v>0</v>
      </c>
    </row>
    <row r="107" spans="1:25" ht="15.75" hidden="1" thickBot="1" x14ac:dyDescent="0.3">
      <c r="B107" s="54"/>
      <c r="C107" s="2"/>
      <c r="D107" s="801" t="s">
        <v>368</v>
      </c>
      <c r="E107" s="801"/>
      <c r="F107" s="373"/>
      <c r="G107" s="373"/>
      <c r="H107" s="373"/>
      <c r="I107" s="373"/>
      <c r="J107" s="527"/>
      <c r="K107" s="527"/>
      <c r="L107" s="437">
        <f t="shared" ref="L107:L116" si="97">SUM(M107:Y107)</f>
        <v>0</v>
      </c>
      <c r="M107" s="73"/>
      <c r="N107" s="1"/>
      <c r="O107" s="1"/>
      <c r="P107" s="1"/>
      <c r="Q107" s="1"/>
      <c r="R107" s="79"/>
      <c r="S107" s="489">
        <f t="shared" si="68"/>
        <v>0</v>
      </c>
      <c r="T107" s="414"/>
      <c r="U107" s="1"/>
      <c r="V107" s="79"/>
      <c r="W107" s="79"/>
      <c r="X107" s="79"/>
      <c r="Y107" s="44"/>
    </row>
    <row r="108" spans="1:25" ht="15.75" hidden="1" thickBot="1" x14ac:dyDescent="0.3">
      <c r="B108" s="54"/>
      <c r="C108" s="2"/>
      <c r="D108" s="801" t="s">
        <v>515</v>
      </c>
      <c r="E108" s="801"/>
      <c r="F108" s="373"/>
      <c r="G108" s="373"/>
      <c r="H108" s="373"/>
      <c r="I108" s="373"/>
      <c r="J108" s="527"/>
      <c r="K108" s="527"/>
      <c r="L108" s="437">
        <f t="shared" si="97"/>
        <v>0</v>
      </c>
      <c r="M108" s="73"/>
      <c r="N108" s="1"/>
      <c r="O108" s="1"/>
      <c r="P108" s="1"/>
      <c r="Q108" s="1"/>
      <c r="R108" s="79"/>
      <c r="S108" s="489">
        <f t="shared" si="68"/>
        <v>0</v>
      </c>
      <c r="T108" s="414"/>
      <c r="U108" s="1"/>
      <c r="V108" s="79"/>
      <c r="W108" s="79"/>
      <c r="X108" s="79"/>
      <c r="Y108" s="44"/>
    </row>
    <row r="109" spans="1:25" ht="15.75" hidden="1" thickBot="1" x14ac:dyDescent="0.3">
      <c r="B109" s="54"/>
      <c r="C109" s="2"/>
      <c r="D109" s="801" t="s">
        <v>517</v>
      </c>
      <c r="E109" s="801"/>
      <c r="F109" s="373"/>
      <c r="G109" s="373"/>
      <c r="H109" s="373"/>
      <c r="I109" s="373"/>
      <c r="J109" s="527"/>
      <c r="K109" s="527"/>
      <c r="L109" s="437">
        <f t="shared" si="97"/>
        <v>0</v>
      </c>
      <c r="M109" s="73"/>
      <c r="N109" s="1"/>
      <c r="O109" s="1"/>
      <c r="P109" s="1"/>
      <c r="Q109" s="1"/>
      <c r="R109" s="79"/>
      <c r="S109" s="489">
        <f t="shared" si="68"/>
        <v>0</v>
      </c>
      <c r="T109" s="414"/>
      <c r="U109" s="1"/>
      <c r="V109" s="79"/>
      <c r="W109" s="79"/>
      <c r="X109" s="79"/>
      <c r="Y109" s="44"/>
    </row>
    <row r="110" spans="1:25" ht="15.75" hidden="1" thickBot="1" x14ac:dyDescent="0.3">
      <c r="B110" s="54"/>
      <c r="C110" s="2"/>
      <c r="D110" s="801" t="s">
        <v>518</v>
      </c>
      <c r="E110" s="801"/>
      <c r="F110" s="373"/>
      <c r="G110" s="373"/>
      <c r="H110" s="373"/>
      <c r="I110" s="373"/>
      <c r="J110" s="527"/>
      <c r="K110" s="527"/>
      <c r="L110" s="437">
        <f t="shared" si="97"/>
        <v>0</v>
      </c>
      <c r="M110" s="73"/>
      <c r="N110" s="1"/>
      <c r="O110" s="1"/>
      <c r="P110" s="1"/>
      <c r="Q110" s="1"/>
      <c r="R110" s="79"/>
      <c r="S110" s="489">
        <f t="shared" si="68"/>
        <v>0</v>
      </c>
      <c r="T110" s="414"/>
      <c r="U110" s="1"/>
      <c r="V110" s="79"/>
      <c r="W110" s="79"/>
      <c r="X110" s="79"/>
      <c r="Y110" s="44"/>
    </row>
    <row r="111" spans="1:25" ht="15.75" hidden="1" thickBot="1" x14ac:dyDescent="0.3">
      <c r="B111" s="54"/>
      <c r="C111" s="2"/>
      <c r="D111" s="801" t="s">
        <v>522</v>
      </c>
      <c r="E111" s="801"/>
      <c r="F111" s="373"/>
      <c r="G111" s="373"/>
      <c r="H111" s="373"/>
      <c r="I111" s="373"/>
      <c r="J111" s="527"/>
      <c r="K111" s="527"/>
      <c r="L111" s="437">
        <f t="shared" si="97"/>
        <v>0</v>
      </c>
      <c r="M111" s="73"/>
      <c r="N111" s="1"/>
      <c r="O111" s="1"/>
      <c r="P111" s="1"/>
      <c r="Q111" s="1"/>
      <c r="R111" s="79"/>
      <c r="S111" s="489">
        <f t="shared" si="68"/>
        <v>0</v>
      </c>
      <c r="T111" s="414"/>
      <c r="U111" s="1"/>
      <c r="V111" s="79"/>
      <c r="W111" s="79"/>
      <c r="X111" s="79"/>
      <c r="Y111" s="44"/>
    </row>
    <row r="112" spans="1:25" ht="15.75" hidden="1" thickBot="1" x14ac:dyDescent="0.3">
      <c r="B112" s="54"/>
      <c r="C112" s="2"/>
      <c r="D112" s="801" t="s">
        <v>520</v>
      </c>
      <c r="E112" s="801"/>
      <c r="F112" s="373"/>
      <c r="G112" s="373"/>
      <c r="H112" s="373"/>
      <c r="I112" s="373"/>
      <c r="J112" s="527"/>
      <c r="K112" s="527"/>
      <c r="L112" s="437">
        <f t="shared" si="97"/>
        <v>0</v>
      </c>
      <c r="M112" s="73"/>
      <c r="N112" s="1"/>
      <c r="O112" s="1"/>
      <c r="P112" s="1"/>
      <c r="Q112" s="1"/>
      <c r="R112" s="79"/>
      <c r="S112" s="489">
        <f t="shared" si="68"/>
        <v>0</v>
      </c>
      <c r="T112" s="414"/>
      <c r="U112" s="1"/>
      <c r="V112" s="79"/>
      <c r="W112" s="79"/>
      <c r="X112" s="79"/>
      <c r="Y112" s="44"/>
    </row>
    <row r="113" spans="1:25" ht="25.5" hidden="1" customHeight="1" x14ac:dyDescent="0.25">
      <c r="B113" s="54"/>
      <c r="C113" s="2"/>
      <c r="D113" s="798" t="s">
        <v>524</v>
      </c>
      <c r="E113" s="798"/>
      <c r="F113" s="376"/>
      <c r="G113" s="376"/>
      <c r="H113" s="376"/>
      <c r="I113" s="376"/>
      <c r="J113" s="530"/>
      <c r="K113" s="530"/>
      <c r="L113" s="440">
        <f t="shared" si="97"/>
        <v>0</v>
      </c>
      <c r="M113" s="73"/>
      <c r="N113" s="1"/>
      <c r="O113" s="1"/>
      <c r="P113" s="1"/>
      <c r="Q113" s="1"/>
      <c r="R113" s="79"/>
      <c r="S113" s="489">
        <f t="shared" si="68"/>
        <v>0</v>
      </c>
      <c r="T113" s="414"/>
      <c r="U113" s="1"/>
      <c r="V113" s="79"/>
      <c r="W113" s="79"/>
      <c r="X113" s="79"/>
      <c r="Y113" s="44"/>
    </row>
    <row r="114" spans="1:25" ht="15.75" hidden="1" thickBot="1" x14ac:dyDescent="0.3">
      <c r="B114" s="54"/>
      <c r="C114" s="2"/>
      <c r="D114" s="801" t="s">
        <v>525</v>
      </c>
      <c r="E114" s="801"/>
      <c r="F114" s="373"/>
      <c r="G114" s="373"/>
      <c r="H114" s="373"/>
      <c r="I114" s="373"/>
      <c r="J114" s="527"/>
      <c r="K114" s="527"/>
      <c r="L114" s="437">
        <f t="shared" si="97"/>
        <v>0</v>
      </c>
      <c r="M114" s="73"/>
      <c r="N114" s="1"/>
      <c r="O114" s="1"/>
      <c r="P114" s="1"/>
      <c r="Q114" s="1"/>
      <c r="R114" s="79"/>
      <c r="S114" s="489">
        <f t="shared" si="68"/>
        <v>0</v>
      </c>
      <c r="T114" s="414"/>
      <c r="U114" s="1"/>
      <c r="V114" s="79"/>
      <c r="W114" s="79"/>
      <c r="X114" s="79"/>
      <c r="Y114" s="44"/>
    </row>
    <row r="115" spans="1:25" ht="25.5" hidden="1" customHeight="1" x14ac:dyDescent="0.25">
      <c r="B115" s="54"/>
      <c r="C115" s="2"/>
      <c r="D115" s="798" t="s">
        <v>527</v>
      </c>
      <c r="E115" s="798"/>
      <c r="F115" s="376"/>
      <c r="G115" s="376"/>
      <c r="H115" s="376"/>
      <c r="I115" s="376"/>
      <c r="J115" s="530"/>
      <c r="K115" s="530"/>
      <c r="L115" s="440">
        <f t="shared" si="97"/>
        <v>0</v>
      </c>
      <c r="M115" s="73"/>
      <c r="N115" s="1"/>
      <c r="O115" s="1"/>
      <c r="P115" s="1"/>
      <c r="Q115" s="1"/>
      <c r="R115" s="79"/>
      <c r="S115" s="489">
        <f t="shared" si="68"/>
        <v>0</v>
      </c>
      <c r="T115" s="414"/>
      <c r="U115" s="1"/>
      <c r="V115" s="79"/>
      <c r="W115" s="79"/>
      <c r="X115" s="79"/>
      <c r="Y115" s="44"/>
    </row>
    <row r="116" spans="1:25" ht="25.5" hidden="1" customHeight="1" x14ac:dyDescent="0.25">
      <c r="B116" s="54"/>
      <c r="C116" s="2"/>
      <c r="D116" s="798" t="s">
        <v>529</v>
      </c>
      <c r="E116" s="798"/>
      <c r="F116" s="376"/>
      <c r="G116" s="376"/>
      <c r="H116" s="376"/>
      <c r="I116" s="376"/>
      <c r="J116" s="530"/>
      <c r="K116" s="530"/>
      <c r="L116" s="440">
        <f t="shared" si="97"/>
        <v>0</v>
      </c>
      <c r="M116" s="73"/>
      <c r="N116" s="1"/>
      <c r="O116" s="1"/>
      <c r="P116" s="1"/>
      <c r="Q116" s="1"/>
      <c r="R116" s="79"/>
      <c r="S116" s="489">
        <f t="shared" si="68"/>
        <v>0</v>
      </c>
      <c r="T116" s="414"/>
      <c r="U116" s="1"/>
      <c r="V116" s="79"/>
      <c r="W116" s="79"/>
      <c r="X116" s="79"/>
      <c r="Y116" s="44"/>
    </row>
    <row r="117" spans="1:25" s="41" customFormat="1" ht="27.75" hidden="1" customHeight="1" x14ac:dyDescent="0.25">
      <c r="A117" s="125" t="s">
        <v>233</v>
      </c>
      <c r="B117" s="106" t="s">
        <v>665</v>
      </c>
      <c r="C117" s="853" t="s">
        <v>809</v>
      </c>
      <c r="D117" s="854"/>
      <c r="E117" s="854"/>
      <c r="F117" s="375">
        <f t="shared" ref="F117:L117" si="98">F118+F119</f>
        <v>0</v>
      </c>
      <c r="G117" s="375">
        <f t="shared" si="98"/>
        <v>0</v>
      </c>
      <c r="H117" s="375">
        <f t="shared" si="98"/>
        <v>0</v>
      </c>
      <c r="I117" s="375">
        <f t="shared" si="98"/>
        <v>0</v>
      </c>
      <c r="J117" s="529">
        <f t="shared" ref="J117" si="99">J118+J119</f>
        <v>0</v>
      </c>
      <c r="K117" s="529">
        <f t="shared" si="98"/>
        <v>0</v>
      </c>
      <c r="L117" s="439">
        <f t="shared" si="98"/>
        <v>0</v>
      </c>
      <c r="M117" s="108">
        <f t="shared" ref="M117:Y117" si="100">M118+M119</f>
        <v>0</v>
      </c>
      <c r="N117" s="109">
        <f t="shared" si="100"/>
        <v>0</v>
      </c>
      <c r="O117" s="109">
        <f t="shared" si="100"/>
        <v>0</v>
      </c>
      <c r="P117" s="109">
        <f t="shared" si="100"/>
        <v>0</v>
      </c>
      <c r="Q117" s="109">
        <f t="shared" si="100"/>
        <v>0</v>
      </c>
      <c r="R117" s="112">
        <f t="shared" ref="R117" si="101">R118+R119</f>
        <v>0</v>
      </c>
      <c r="S117" s="491">
        <f t="shared" si="68"/>
        <v>0</v>
      </c>
      <c r="T117" s="416">
        <f t="shared" si="100"/>
        <v>0</v>
      </c>
      <c r="U117" s="109">
        <f t="shared" si="100"/>
        <v>0</v>
      </c>
      <c r="V117" s="112">
        <f t="shared" si="100"/>
        <v>0</v>
      </c>
      <c r="W117" s="112">
        <f t="shared" si="100"/>
        <v>0</v>
      </c>
      <c r="X117" s="112">
        <f t="shared" si="100"/>
        <v>0</v>
      </c>
      <c r="Y117" s="113">
        <f t="shared" si="100"/>
        <v>0</v>
      </c>
    </row>
    <row r="118" spans="1:25" ht="15.75" hidden="1" thickBot="1" x14ac:dyDescent="0.3">
      <c r="B118" s="54"/>
      <c r="C118" s="2"/>
      <c r="D118" s="801" t="s">
        <v>531</v>
      </c>
      <c r="E118" s="801"/>
      <c r="F118" s="373"/>
      <c r="G118" s="373"/>
      <c r="H118" s="373"/>
      <c r="I118" s="373"/>
      <c r="J118" s="527"/>
      <c r="K118" s="527"/>
      <c r="L118" s="437">
        <f t="shared" ref="L118:L119" si="102">SUM(M118:Y118)</f>
        <v>0</v>
      </c>
      <c r="M118" s="73"/>
      <c r="N118" s="1"/>
      <c r="O118" s="1"/>
      <c r="P118" s="1"/>
      <c r="Q118" s="1"/>
      <c r="R118" s="79"/>
      <c r="S118" s="489">
        <f t="shared" si="68"/>
        <v>0</v>
      </c>
      <c r="T118" s="414"/>
      <c r="U118" s="1"/>
      <c r="V118" s="79"/>
      <c r="W118" s="79"/>
      <c r="X118" s="79"/>
      <c r="Y118" s="44"/>
    </row>
    <row r="119" spans="1:25" ht="25.5" hidden="1" customHeight="1" x14ac:dyDescent="0.25">
      <c r="B119" s="54"/>
      <c r="C119" s="2"/>
      <c r="D119" s="798" t="s">
        <v>530</v>
      </c>
      <c r="E119" s="798"/>
      <c r="F119" s="376"/>
      <c r="G119" s="376"/>
      <c r="H119" s="376"/>
      <c r="I119" s="376"/>
      <c r="J119" s="530"/>
      <c r="K119" s="530"/>
      <c r="L119" s="440">
        <f t="shared" si="102"/>
        <v>0</v>
      </c>
      <c r="M119" s="73"/>
      <c r="N119" s="1"/>
      <c r="O119" s="1"/>
      <c r="P119" s="1"/>
      <c r="Q119" s="1"/>
      <c r="R119" s="79"/>
      <c r="S119" s="489">
        <f t="shared" si="68"/>
        <v>0</v>
      </c>
      <c r="T119" s="414"/>
      <c r="U119" s="1"/>
      <c r="V119" s="79"/>
      <c r="W119" s="79"/>
      <c r="X119" s="79"/>
      <c r="Y119" s="44"/>
    </row>
    <row r="120" spans="1:25" s="41" customFormat="1" ht="15.75" hidden="1" thickBot="1" x14ac:dyDescent="0.3">
      <c r="A120" s="125" t="s">
        <v>234</v>
      </c>
      <c r="B120" s="106" t="s">
        <v>667</v>
      </c>
      <c r="C120" s="853" t="s">
        <v>810</v>
      </c>
      <c r="D120" s="854"/>
      <c r="E120" s="854"/>
      <c r="F120" s="375">
        <f t="shared" ref="F120:L120" si="103">F121+F122+F123+F124+F125+F126+F127+F128+F129+F130+F131</f>
        <v>0</v>
      </c>
      <c r="G120" s="375">
        <f t="shared" si="103"/>
        <v>0</v>
      </c>
      <c r="H120" s="375">
        <f t="shared" si="103"/>
        <v>0</v>
      </c>
      <c r="I120" s="375">
        <f t="shared" si="103"/>
        <v>0</v>
      </c>
      <c r="J120" s="529">
        <f t="shared" ref="J120" si="104">J121+J122+J123+J124+J125+J126+J127+J128+J129+J130+J131</f>
        <v>0</v>
      </c>
      <c r="K120" s="529">
        <f t="shared" si="103"/>
        <v>0</v>
      </c>
      <c r="L120" s="439">
        <f t="shared" si="103"/>
        <v>0</v>
      </c>
      <c r="M120" s="108">
        <f t="shared" ref="M120:Y120" si="105">M121+M122+M123+M124+M125+M126+M127+M128+M129+M130+M131</f>
        <v>0</v>
      </c>
      <c r="N120" s="109">
        <f t="shared" si="105"/>
        <v>0</v>
      </c>
      <c r="O120" s="109">
        <f t="shared" si="105"/>
        <v>0</v>
      </c>
      <c r="P120" s="109">
        <f t="shared" si="105"/>
        <v>0</v>
      </c>
      <c r="Q120" s="109">
        <f t="shared" si="105"/>
        <v>0</v>
      </c>
      <c r="R120" s="112">
        <f t="shared" ref="R120" si="106">R121+R122+R123+R124+R125+R126+R127+R128+R129+R130+R131</f>
        <v>0</v>
      </c>
      <c r="S120" s="491">
        <f t="shared" si="68"/>
        <v>0</v>
      </c>
      <c r="T120" s="416">
        <f t="shared" si="105"/>
        <v>0</v>
      </c>
      <c r="U120" s="109">
        <f t="shared" si="105"/>
        <v>0</v>
      </c>
      <c r="V120" s="112">
        <f t="shared" si="105"/>
        <v>0</v>
      </c>
      <c r="W120" s="112">
        <f t="shared" si="105"/>
        <v>0</v>
      </c>
      <c r="X120" s="112">
        <f t="shared" si="105"/>
        <v>0</v>
      </c>
      <c r="Y120" s="113">
        <f t="shared" si="105"/>
        <v>0</v>
      </c>
    </row>
    <row r="121" spans="1:25" ht="15.75" hidden="1" thickBot="1" x14ac:dyDescent="0.3">
      <c r="B121" s="54"/>
      <c r="C121" s="2"/>
      <c r="D121" s="801" t="s">
        <v>354</v>
      </c>
      <c r="E121" s="801"/>
      <c r="F121" s="373"/>
      <c r="G121" s="373"/>
      <c r="H121" s="373"/>
      <c r="I121" s="373"/>
      <c r="J121" s="527"/>
      <c r="K121" s="527"/>
      <c r="L121" s="437">
        <f t="shared" ref="L121:L134" si="107">SUM(M121:Y121)</f>
        <v>0</v>
      </c>
      <c r="M121" s="73"/>
      <c r="N121" s="1"/>
      <c r="O121" s="1"/>
      <c r="P121" s="1"/>
      <c r="Q121" s="1"/>
      <c r="R121" s="79"/>
      <c r="S121" s="489">
        <f t="shared" si="68"/>
        <v>0</v>
      </c>
      <c r="T121" s="414"/>
      <c r="U121" s="1"/>
      <c r="V121" s="79"/>
      <c r="W121" s="79"/>
      <c r="X121" s="79"/>
      <c r="Y121" s="44"/>
    </row>
    <row r="122" spans="1:25" ht="15.75" hidden="1" thickBot="1" x14ac:dyDescent="0.3">
      <c r="B122" s="54"/>
      <c r="C122" s="2"/>
      <c r="D122" s="801" t="s">
        <v>357</v>
      </c>
      <c r="E122" s="801"/>
      <c r="F122" s="373"/>
      <c r="G122" s="373"/>
      <c r="H122" s="373"/>
      <c r="I122" s="373"/>
      <c r="J122" s="527"/>
      <c r="K122" s="527"/>
      <c r="L122" s="437">
        <f t="shared" si="107"/>
        <v>0</v>
      </c>
      <c r="M122" s="73"/>
      <c r="N122" s="1"/>
      <c r="O122" s="1"/>
      <c r="P122" s="1"/>
      <c r="Q122" s="1"/>
      <c r="R122" s="79"/>
      <c r="S122" s="489">
        <f t="shared" si="68"/>
        <v>0</v>
      </c>
      <c r="T122" s="414"/>
      <c r="U122" s="1"/>
      <c r="V122" s="79"/>
      <c r="W122" s="79"/>
      <c r="X122" s="79"/>
      <c r="Y122" s="44"/>
    </row>
    <row r="123" spans="1:25" ht="15.75" hidden="1" thickBot="1" x14ac:dyDescent="0.3">
      <c r="B123" s="54"/>
      <c r="C123" s="2"/>
      <c r="D123" s="801" t="s">
        <v>358</v>
      </c>
      <c r="E123" s="801"/>
      <c r="F123" s="373"/>
      <c r="G123" s="373"/>
      <c r="H123" s="373"/>
      <c r="I123" s="373"/>
      <c r="J123" s="527"/>
      <c r="K123" s="527"/>
      <c r="L123" s="437">
        <f t="shared" si="107"/>
        <v>0</v>
      </c>
      <c r="M123" s="73"/>
      <c r="N123" s="1"/>
      <c r="O123" s="1"/>
      <c r="P123" s="1"/>
      <c r="Q123" s="1"/>
      <c r="R123" s="79"/>
      <c r="S123" s="489">
        <f t="shared" si="68"/>
        <v>0</v>
      </c>
      <c r="T123" s="414"/>
      <c r="U123" s="1"/>
      <c r="V123" s="79"/>
      <c r="W123" s="79"/>
      <c r="X123" s="79"/>
      <c r="Y123" s="44"/>
    </row>
    <row r="124" spans="1:25" ht="15.75" hidden="1" thickBot="1" x14ac:dyDescent="0.3">
      <c r="B124" s="54"/>
      <c r="C124" s="2"/>
      <c r="D124" s="801" t="s">
        <v>355</v>
      </c>
      <c r="E124" s="801"/>
      <c r="F124" s="373"/>
      <c r="G124" s="373"/>
      <c r="H124" s="373"/>
      <c r="I124" s="373"/>
      <c r="J124" s="527"/>
      <c r="K124" s="527"/>
      <c r="L124" s="437">
        <f t="shared" si="107"/>
        <v>0</v>
      </c>
      <c r="M124" s="73"/>
      <c r="N124" s="1"/>
      <c r="O124" s="1"/>
      <c r="P124" s="1"/>
      <c r="Q124" s="1"/>
      <c r="R124" s="79"/>
      <c r="S124" s="489">
        <f t="shared" si="68"/>
        <v>0</v>
      </c>
      <c r="T124" s="414"/>
      <c r="U124" s="1"/>
      <c r="V124" s="79"/>
      <c r="W124" s="79"/>
      <c r="X124" s="79"/>
      <c r="Y124" s="44"/>
    </row>
    <row r="125" spans="1:25" ht="15.75" hidden="1" thickBot="1" x14ac:dyDescent="0.3">
      <c r="B125" s="54"/>
      <c r="C125" s="2"/>
      <c r="D125" s="801" t="s">
        <v>811</v>
      </c>
      <c r="E125" s="801"/>
      <c r="F125" s="373"/>
      <c r="G125" s="373"/>
      <c r="H125" s="373"/>
      <c r="I125" s="373"/>
      <c r="J125" s="527"/>
      <c r="K125" s="527"/>
      <c r="L125" s="437">
        <f t="shared" si="107"/>
        <v>0</v>
      </c>
      <c r="M125" s="73"/>
      <c r="N125" s="1"/>
      <c r="O125" s="1"/>
      <c r="P125" s="1"/>
      <c r="Q125" s="1"/>
      <c r="R125" s="79"/>
      <c r="S125" s="489">
        <f t="shared" si="68"/>
        <v>0</v>
      </c>
      <c r="T125" s="414"/>
      <c r="U125" s="1"/>
      <c r="V125" s="79"/>
      <c r="W125" s="79"/>
      <c r="X125" s="79"/>
      <c r="Y125" s="44"/>
    </row>
    <row r="126" spans="1:25" ht="25.5" hidden="1" customHeight="1" x14ac:dyDescent="0.25">
      <c r="B126" s="54"/>
      <c r="C126" s="2"/>
      <c r="D126" s="798" t="s">
        <v>532</v>
      </c>
      <c r="E126" s="798"/>
      <c r="F126" s="376"/>
      <c r="G126" s="376"/>
      <c r="H126" s="376"/>
      <c r="I126" s="376"/>
      <c r="J126" s="530"/>
      <c r="K126" s="530"/>
      <c r="L126" s="440">
        <f t="shared" si="107"/>
        <v>0</v>
      </c>
      <c r="M126" s="73"/>
      <c r="N126" s="1"/>
      <c r="O126" s="1"/>
      <c r="P126" s="1"/>
      <c r="Q126" s="1"/>
      <c r="R126" s="79"/>
      <c r="S126" s="489">
        <f t="shared" si="68"/>
        <v>0</v>
      </c>
      <c r="T126" s="414"/>
      <c r="U126" s="1"/>
      <c r="V126" s="79"/>
      <c r="W126" s="79"/>
      <c r="X126" s="79"/>
      <c r="Y126" s="44"/>
    </row>
    <row r="127" spans="1:25" ht="25.5" hidden="1" customHeight="1" x14ac:dyDescent="0.25">
      <c r="B127" s="54"/>
      <c r="C127" s="2"/>
      <c r="D127" s="798" t="s">
        <v>533</v>
      </c>
      <c r="E127" s="798"/>
      <c r="F127" s="376"/>
      <c r="G127" s="376"/>
      <c r="H127" s="376"/>
      <c r="I127" s="376"/>
      <c r="J127" s="530"/>
      <c r="K127" s="530"/>
      <c r="L127" s="440">
        <f t="shared" si="107"/>
        <v>0</v>
      </c>
      <c r="M127" s="73"/>
      <c r="N127" s="1"/>
      <c r="O127" s="1"/>
      <c r="P127" s="1"/>
      <c r="Q127" s="1"/>
      <c r="R127" s="79"/>
      <c r="S127" s="489">
        <f t="shared" si="68"/>
        <v>0</v>
      </c>
      <c r="T127" s="414"/>
      <c r="U127" s="1"/>
      <c r="V127" s="79"/>
      <c r="W127" s="79"/>
      <c r="X127" s="79"/>
      <c r="Y127" s="44"/>
    </row>
    <row r="128" spans="1:25" ht="15.75" hidden="1" thickBot="1" x14ac:dyDescent="0.3">
      <c r="B128" s="54"/>
      <c r="C128" s="2"/>
      <c r="D128" s="801" t="s">
        <v>364</v>
      </c>
      <c r="E128" s="801"/>
      <c r="F128" s="373"/>
      <c r="G128" s="373"/>
      <c r="H128" s="373"/>
      <c r="I128" s="373"/>
      <c r="J128" s="527"/>
      <c r="K128" s="527"/>
      <c r="L128" s="437">
        <f t="shared" si="107"/>
        <v>0</v>
      </c>
      <c r="M128" s="73"/>
      <c r="N128" s="1"/>
      <c r="O128" s="1"/>
      <c r="P128" s="1"/>
      <c r="Q128" s="1"/>
      <c r="R128" s="79"/>
      <c r="S128" s="489">
        <f t="shared" si="68"/>
        <v>0</v>
      </c>
      <c r="T128" s="414"/>
      <c r="U128" s="1"/>
      <c r="V128" s="79"/>
      <c r="W128" s="79"/>
      <c r="X128" s="79"/>
      <c r="Y128" s="44"/>
    </row>
    <row r="129" spans="1:25" ht="15.75" hidden="1" thickBot="1" x14ac:dyDescent="0.3">
      <c r="B129" s="54"/>
      <c r="C129" s="2"/>
      <c r="D129" s="801" t="s">
        <v>356</v>
      </c>
      <c r="E129" s="801"/>
      <c r="F129" s="373"/>
      <c r="G129" s="373"/>
      <c r="H129" s="373"/>
      <c r="I129" s="373"/>
      <c r="J129" s="527"/>
      <c r="K129" s="527"/>
      <c r="L129" s="437">
        <f t="shared" si="107"/>
        <v>0</v>
      </c>
      <c r="M129" s="73"/>
      <c r="N129" s="1"/>
      <c r="O129" s="1"/>
      <c r="P129" s="1"/>
      <c r="Q129" s="1"/>
      <c r="R129" s="79"/>
      <c r="S129" s="489">
        <f t="shared" si="68"/>
        <v>0</v>
      </c>
      <c r="T129" s="414"/>
      <c r="U129" s="1"/>
      <c r="V129" s="79"/>
      <c r="W129" s="79"/>
      <c r="X129" s="79"/>
      <c r="Y129" s="44"/>
    </row>
    <row r="130" spans="1:25" ht="25.5" hidden="1" customHeight="1" x14ac:dyDescent="0.25">
      <c r="B130" s="54"/>
      <c r="C130" s="2"/>
      <c r="D130" s="798" t="s">
        <v>534</v>
      </c>
      <c r="E130" s="798"/>
      <c r="F130" s="376"/>
      <c r="G130" s="376"/>
      <c r="H130" s="376"/>
      <c r="I130" s="376"/>
      <c r="J130" s="530"/>
      <c r="K130" s="530"/>
      <c r="L130" s="440">
        <f t="shared" si="107"/>
        <v>0</v>
      </c>
      <c r="M130" s="73"/>
      <c r="N130" s="1"/>
      <c r="O130" s="1"/>
      <c r="P130" s="1"/>
      <c r="Q130" s="1"/>
      <c r="R130" s="79"/>
      <c r="S130" s="489">
        <f t="shared" si="68"/>
        <v>0</v>
      </c>
      <c r="T130" s="414"/>
      <c r="U130" s="1"/>
      <c r="V130" s="79"/>
      <c r="W130" s="79"/>
      <c r="X130" s="79"/>
      <c r="Y130" s="44"/>
    </row>
    <row r="131" spans="1:25" ht="15.75" hidden="1" thickBot="1" x14ac:dyDescent="0.3">
      <c r="B131" s="54"/>
      <c r="C131" s="2"/>
      <c r="D131" s="801" t="s">
        <v>535</v>
      </c>
      <c r="E131" s="801"/>
      <c r="F131" s="373"/>
      <c r="G131" s="373"/>
      <c r="H131" s="373"/>
      <c r="I131" s="373"/>
      <c r="J131" s="527"/>
      <c r="K131" s="527"/>
      <c r="L131" s="437">
        <f t="shared" si="107"/>
        <v>0</v>
      </c>
      <c r="M131" s="73"/>
      <c r="N131" s="1"/>
      <c r="O131" s="1"/>
      <c r="P131" s="1"/>
      <c r="Q131" s="1"/>
      <c r="R131" s="79"/>
      <c r="S131" s="489">
        <f t="shared" si="68"/>
        <v>0</v>
      </c>
      <c r="T131" s="414"/>
      <c r="U131" s="1"/>
      <c r="V131" s="79"/>
      <c r="W131" s="79"/>
      <c r="X131" s="79"/>
      <c r="Y131" s="44"/>
    </row>
    <row r="132" spans="1:25" s="41" customFormat="1" ht="15.75" hidden="1" thickBot="1" x14ac:dyDescent="0.3">
      <c r="A132" s="125" t="s">
        <v>235</v>
      </c>
      <c r="B132" s="106" t="s">
        <v>666</v>
      </c>
      <c r="C132" s="811" t="s">
        <v>236</v>
      </c>
      <c r="D132" s="812"/>
      <c r="E132" s="812"/>
      <c r="F132" s="377"/>
      <c r="G132" s="377"/>
      <c r="H132" s="377"/>
      <c r="I132" s="377"/>
      <c r="J132" s="531"/>
      <c r="K132" s="531"/>
      <c r="L132" s="441">
        <f t="shared" si="107"/>
        <v>0</v>
      </c>
      <c r="M132" s="108"/>
      <c r="N132" s="109"/>
      <c r="O132" s="109"/>
      <c r="P132" s="109"/>
      <c r="Q132" s="109"/>
      <c r="R132" s="112"/>
      <c r="S132" s="491">
        <f t="shared" si="68"/>
        <v>0</v>
      </c>
      <c r="T132" s="416"/>
      <c r="U132" s="109"/>
      <c r="V132" s="112"/>
      <c r="W132" s="112"/>
      <c r="X132" s="112"/>
      <c r="Y132" s="113"/>
    </row>
    <row r="133" spans="1:25" s="41" customFormat="1" ht="15.75" hidden="1" thickBot="1" x14ac:dyDescent="0.3">
      <c r="A133" s="125" t="s">
        <v>237</v>
      </c>
      <c r="B133" s="106" t="s">
        <v>668</v>
      </c>
      <c r="C133" s="811" t="s">
        <v>238</v>
      </c>
      <c r="D133" s="812"/>
      <c r="E133" s="812"/>
      <c r="F133" s="377"/>
      <c r="G133" s="377"/>
      <c r="H133" s="377"/>
      <c r="I133" s="377"/>
      <c r="J133" s="531"/>
      <c r="K133" s="531"/>
      <c r="L133" s="441">
        <f t="shared" si="107"/>
        <v>0</v>
      </c>
      <c r="M133" s="108"/>
      <c r="N133" s="109"/>
      <c r="O133" s="109"/>
      <c r="P133" s="109"/>
      <c r="Q133" s="109"/>
      <c r="R133" s="112"/>
      <c r="S133" s="491">
        <f t="shared" si="68"/>
        <v>0</v>
      </c>
      <c r="T133" s="416"/>
      <c r="U133" s="109"/>
      <c r="V133" s="112"/>
      <c r="W133" s="112"/>
      <c r="X133" s="112"/>
      <c r="Y133" s="113"/>
    </row>
    <row r="134" spans="1:25" s="41" customFormat="1" ht="15.75" hidden="1" thickBot="1" x14ac:dyDescent="0.3">
      <c r="A134" s="125" t="s">
        <v>239</v>
      </c>
      <c r="B134" s="106" t="s">
        <v>669</v>
      </c>
      <c r="C134" s="811" t="s">
        <v>240</v>
      </c>
      <c r="D134" s="812"/>
      <c r="E134" s="812"/>
      <c r="F134" s="377"/>
      <c r="G134" s="377"/>
      <c r="H134" s="377"/>
      <c r="I134" s="377"/>
      <c r="J134" s="531"/>
      <c r="K134" s="531"/>
      <c r="L134" s="441">
        <f t="shared" si="107"/>
        <v>0</v>
      </c>
      <c r="M134" s="108"/>
      <c r="N134" s="109"/>
      <c r="O134" s="109"/>
      <c r="P134" s="109"/>
      <c r="Q134" s="109"/>
      <c r="R134" s="112"/>
      <c r="S134" s="491">
        <f t="shared" si="68"/>
        <v>0</v>
      </c>
      <c r="T134" s="416"/>
      <c r="U134" s="109"/>
      <c r="V134" s="112"/>
      <c r="W134" s="112"/>
      <c r="X134" s="112"/>
      <c r="Y134" s="113"/>
    </row>
    <row r="135" spans="1:25" s="41" customFormat="1" ht="15.75" hidden="1" thickBot="1" x14ac:dyDescent="0.3">
      <c r="A135" s="125" t="s">
        <v>241</v>
      </c>
      <c r="B135" s="106" t="s">
        <v>670</v>
      </c>
      <c r="C135" s="811" t="s">
        <v>242</v>
      </c>
      <c r="D135" s="812"/>
      <c r="E135" s="812"/>
      <c r="F135" s="377">
        <f t="shared" ref="F135:L135" si="108">F136+F137+F138+F139+F140+F141+F142+F143+F144+F145</f>
        <v>0</v>
      </c>
      <c r="G135" s="377">
        <f t="shared" si="108"/>
        <v>0</v>
      </c>
      <c r="H135" s="377">
        <f t="shared" si="108"/>
        <v>0</v>
      </c>
      <c r="I135" s="377">
        <f t="shared" si="108"/>
        <v>0</v>
      </c>
      <c r="J135" s="531">
        <f t="shared" ref="J135" si="109">J136+J137+J138+J139+J140+J141+J142+J143+J144+J145</f>
        <v>0</v>
      </c>
      <c r="K135" s="531">
        <f t="shared" si="108"/>
        <v>0</v>
      </c>
      <c r="L135" s="441">
        <f t="shared" si="108"/>
        <v>0</v>
      </c>
      <c r="M135" s="108">
        <f t="shared" ref="M135:Y135" si="110">M136+M137+M138+M139+M140+M141+M142+M143+M144+M145</f>
        <v>0</v>
      </c>
      <c r="N135" s="109">
        <f t="shared" si="110"/>
        <v>0</v>
      </c>
      <c r="O135" s="109">
        <f t="shared" si="110"/>
        <v>0</v>
      </c>
      <c r="P135" s="109">
        <f t="shared" si="110"/>
        <v>0</v>
      </c>
      <c r="Q135" s="109">
        <f t="shared" si="110"/>
        <v>0</v>
      </c>
      <c r="R135" s="112">
        <f t="shared" ref="R135" si="111">R136+R137+R138+R139+R140+R141+R142+R143+R144+R145</f>
        <v>0</v>
      </c>
      <c r="S135" s="491">
        <f t="shared" si="68"/>
        <v>0</v>
      </c>
      <c r="T135" s="416">
        <f t="shared" si="110"/>
        <v>0</v>
      </c>
      <c r="U135" s="109">
        <f t="shared" si="110"/>
        <v>0</v>
      </c>
      <c r="V135" s="112">
        <f t="shared" si="110"/>
        <v>0</v>
      </c>
      <c r="W135" s="112">
        <f t="shared" si="110"/>
        <v>0</v>
      </c>
      <c r="X135" s="112">
        <f t="shared" si="110"/>
        <v>0</v>
      </c>
      <c r="Y135" s="113">
        <f t="shared" si="110"/>
        <v>0</v>
      </c>
    </row>
    <row r="136" spans="1:25" ht="15.75" hidden="1" thickBot="1" x14ac:dyDescent="0.3">
      <c r="B136" s="54"/>
      <c r="C136" s="2"/>
      <c r="D136" s="801" t="s">
        <v>359</v>
      </c>
      <c r="E136" s="801"/>
      <c r="F136" s="373"/>
      <c r="G136" s="373"/>
      <c r="H136" s="373"/>
      <c r="I136" s="373"/>
      <c r="J136" s="527"/>
      <c r="K136" s="527"/>
      <c r="L136" s="437">
        <f t="shared" ref="L136:L146" si="112">SUM(M136:Y136)</f>
        <v>0</v>
      </c>
      <c r="M136" s="73"/>
      <c r="N136" s="1"/>
      <c r="O136" s="1"/>
      <c r="P136" s="1"/>
      <c r="Q136" s="1"/>
      <c r="R136" s="79"/>
      <c r="S136" s="489">
        <f t="shared" ref="S136:S199" si="113">SUM(M136:R136)</f>
        <v>0</v>
      </c>
      <c r="T136" s="414"/>
      <c r="U136" s="1"/>
      <c r="V136" s="79"/>
      <c r="W136" s="79"/>
      <c r="X136" s="79"/>
      <c r="Y136" s="44"/>
    </row>
    <row r="137" spans="1:25" ht="15.75" hidden="1" thickBot="1" x14ac:dyDescent="0.3">
      <c r="B137" s="54"/>
      <c r="C137" s="2"/>
      <c r="D137" s="801" t="s">
        <v>360</v>
      </c>
      <c r="E137" s="801"/>
      <c r="F137" s="373"/>
      <c r="G137" s="373"/>
      <c r="H137" s="373"/>
      <c r="I137" s="373"/>
      <c r="J137" s="527"/>
      <c r="K137" s="527"/>
      <c r="L137" s="437">
        <f t="shared" si="112"/>
        <v>0</v>
      </c>
      <c r="M137" s="73"/>
      <c r="N137" s="1"/>
      <c r="O137" s="1"/>
      <c r="P137" s="1"/>
      <c r="Q137" s="1"/>
      <c r="R137" s="79"/>
      <c r="S137" s="489">
        <f t="shared" si="113"/>
        <v>0</v>
      </c>
      <c r="T137" s="414"/>
      <c r="U137" s="1"/>
      <c r="V137" s="79"/>
      <c r="W137" s="79"/>
      <c r="X137" s="79"/>
      <c r="Y137" s="44"/>
    </row>
    <row r="138" spans="1:25" ht="15.75" hidden="1" thickBot="1" x14ac:dyDescent="0.3">
      <c r="B138" s="54"/>
      <c r="C138" s="2"/>
      <c r="D138" s="801" t="s">
        <v>361</v>
      </c>
      <c r="E138" s="801"/>
      <c r="F138" s="373"/>
      <c r="G138" s="373"/>
      <c r="H138" s="373"/>
      <c r="I138" s="373"/>
      <c r="J138" s="527"/>
      <c r="K138" s="527"/>
      <c r="L138" s="437">
        <f t="shared" si="112"/>
        <v>0</v>
      </c>
      <c r="M138" s="73"/>
      <c r="N138" s="1"/>
      <c r="O138" s="1"/>
      <c r="P138" s="1"/>
      <c r="Q138" s="1"/>
      <c r="R138" s="79"/>
      <c r="S138" s="489">
        <f t="shared" si="113"/>
        <v>0</v>
      </c>
      <c r="T138" s="414"/>
      <c r="U138" s="1"/>
      <c r="V138" s="79"/>
      <c r="W138" s="79"/>
      <c r="X138" s="79"/>
      <c r="Y138" s="44"/>
    </row>
    <row r="139" spans="1:25" ht="15.75" hidden="1" thickBot="1" x14ac:dyDescent="0.3">
      <c r="B139" s="54"/>
      <c r="C139" s="2"/>
      <c r="D139" s="801" t="s">
        <v>362</v>
      </c>
      <c r="E139" s="801"/>
      <c r="F139" s="373"/>
      <c r="G139" s="373"/>
      <c r="H139" s="373"/>
      <c r="I139" s="373"/>
      <c r="J139" s="527"/>
      <c r="K139" s="527"/>
      <c r="L139" s="437">
        <f t="shared" si="112"/>
        <v>0</v>
      </c>
      <c r="M139" s="73"/>
      <c r="N139" s="1"/>
      <c r="O139" s="1"/>
      <c r="P139" s="1"/>
      <c r="Q139" s="1"/>
      <c r="R139" s="79"/>
      <c r="S139" s="489">
        <f t="shared" si="113"/>
        <v>0</v>
      </c>
      <c r="T139" s="414"/>
      <c r="U139" s="1"/>
      <c r="V139" s="79"/>
      <c r="W139" s="79"/>
      <c r="X139" s="79"/>
      <c r="Y139" s="44"/>
    </row>
    <row r="140" spans="1:25" ht="15.75" hidden="1" thickBot="1" x14ac:dyDescent="0.3">
      <c r="B140" s="54"/>
      <c r="C140" s="2"/>
      <c r="D140" s="801" t="s">
        <v>363</v>
      </c>
      <c r="E140" s="801"/>
      <c r="F140" s="373"/>
      <c r="G140" s="373"/>
      <c r="H140" s="373"/>
      <c r="I140" s="373"/>
      <c r="J140" s="527"/>
      <c r="K140" s="527"/>
      <c r="L140" s="437">
        <f t="shared" si="112"/>
        <v>0</v>
      </c>
      <c r="M140" s="73"/>
      <c r="N140" s="1"/>
      <c r="O140" s="1"/>
      <c r="P140" s="1"/>
      <c r="Q140" s="1"/>
      <c r="R140" s="79"/>
      <c r="S140" s="489">
        <f t="shared" si="113"/>
        <v>0</v>
      </c>
      <c r="T140" s="414"/>
      <c r="U140" s="1"/>
      <c r="V140" s="79"/>
      <c r="W140" s="79"/>
      <c r="X140" s="79"/>
      <c r="Y140" s="44"/>
    </row>
    <row r="141" spans="1:25" ht="25.5" hidden="1" customHeight="1" x14ac:dyDescent="0.25">
      <c r="B141" s="54"/>
      <c r="C141" s="2"/>
      <c r="D141" s="798" t="s">
        <v>536</v>
      </c>
      <c r="E141" s="798"/>
      <c r="F141" s="376"/>
      <c r="G141" s="376"/>
      <c r="H141" s="376"/>
      <c r="I141" s="376"/>
      <c r="J141" s="530"/>
      <c r="K141" s="530"/>
      <c r="L141" s="440">
        <f t="shared" si="112"/>
        <v>0</v>
      </c>
      <c r="M141" s="73"/>
      <c r="N141" s="1"/>
      <c r="O141" s="1"/>
      <c r="P141" s="1"/>
      <c r="Q141" s="1"/>
      <c r="R141" s="79"/>
      <c r="S141" s="489">
        <f t="shared" si="113"/>
        <v>0</v>
      </c>
      <c r="T141" s="414"/>
      <c r="U141" s="1"/>
      <c r="V141" s="79"/>
      <c r="W141" s="79"/>
      <c r="X141" s="79"/>
      <c r="Y141" s="44"/>
    </row>
    <row r="142" spans="1:25" ht="25.5" hidden="1" customHeight="1" x14ac:dyDescent="0.25">
      <c r="B142" s="54"/>
      <c r="C142" s="2"/>
      <c r="D142" s="798" t="s">
        <v>539</v>
      </c>
      <c r="E142" s="798"/>
      <c r="F142" s="376"/>
      <c r="G142" s="376"/>
      <c r="H142" s="376"/>
      <c r="I142" s="376"/>
      <c r="J142" s="530"/>
      <c r="K142" s="530"/>
      <c r="L142" s="440">
        <f t="shared" si="112"/>
        <v>0</v>
      </c>
      <c r="M142" s="73"/>
      <c r="N142" s="1"/>
      <c r="O142" s="1"/>
      <c r="P142" s="1"/>
      <c r="Q142" s="1"/>
      <c r="R142" s="79"/>
      <c r="S142" s="489">
        <f t="shared" si="113"/>
        <v>0</v>
      </c>
      <c r="T142" s="414"/>
      <c r="U142" s="1"/>
      <c r="V142" s="79"/>
      <c r="W142" s="79"/>
      <c r="X142" s="79"/>
      <c r="Y142" s="44"/>
    </row>
    <row r="143" spans="1:25" ht="15.75" hidden="1" thickBot="1" x14ac:dyDescent="0.3">
      <c r="B143" s="54"/>
      <c r="C143" s="2"/>
      <c r="D143" s="801" t="s">
        <v>365</v>
      </c>
      <c r="E143" s="801"/>
      <c r="F143" s="373"/>
      <c r="G143" s="373"/>
      <c r="H143" s="373"/>
      <c r="I143" s="373"/>
      <c r="J143" s="527"/>
      <c r="K143" s="527"/>
      <c r="L143" s="437">
        <f t="shared" si="112"/>
        <v>0</v>
      </c>
      <c r="M143" s="73"/>
      <c r="N143" s="1"/>
      <c r="O143" s="1"/>
      <c r="P143" s="1"/>
      <c r="Q143" s="1"/>
      <c r="R143" s="79"/>
      <c r="S143" s="489">
        <f t="shared" si="113"/>
        <v>0</v>
      </c>
      <c r="T143" s="414"/>
      <c r="U143" s="1"/>
      <c r="V143" s="79"/>
      <c r="W143" s="79"/>
      <c r="X143" s="79"/>
      <c r="Y143" s="44"/>
    </row>
    <row r="144" spans="1:25" ht="25.5" hidden="1" customHeight="1" x14ac:dyDescent="0.25">
      <c r="B144" s="54"/>
      <c r="C144" s="2"/>
      <c r="D144" s="798" t="s">
        <v>542</v>
      </c>
      <c r="E144" s="798"/>
      <c r="F144" s="376"/>
      <c r="G144" s="376"/>
      <c r="H144" s="376"/>
      <c r="I144" s="376"/>
      <c r="J144" s="530"/>
      <c r="K144" s="530"/>
      <c r="L144" s="440">
        <f t="shared" si="112"/>
        <v>0</v>
      </c>
      <c r="M144" s="73"/>
      <c r="N144" s="1"/>
      <c r="O144" s="1"/>
      <c r="P144" s="1"/>
      <c r="Q144" s="1"/>
      <c r="R144" s="79"/>
      <c r="S144" s="489">
        <f t="shared" si="113"/>
        <v>0</v>
      </c>
      <c r="T144" s="414"/>
      <c r="U144" s="1"/>
      <c r="V144" s="79"/>
      <c r="W144" s="79"/>
      <c r="X144" s="79"/>
      <c r="Y144" s="44"/>
    </row>
    <row r="145" spans="1:25" ht="15.75" hidden="1" thickBot="1" x14ac:dyDescent="0.3">
      <c r="B145" s="54"/>
      <c r="C145" s="2"/>
      <c r="D145" s="801" t="s">
        <v>543</v>
      </c>
      <c r="E145" s="801"/>
      <c r="F145" s="373"/>
      <c r="G145" s="373"/>
      <c r="H145" s="373"/>
      <c r="I145" s="373"/>
      <c r="J145" s="527"/>
      <c r="K145" s="527"/>
      <c r="L145" s="437">
        <f t="shared" si="112"/>
        <v>0</v>
      </c>
      <c r="M145" s="73"/>
      <c r="N145" s="1"/>
      <c r="O145" s="1"/>
      <c r="P145" s="1"/>
      <c r="Q145" s="1"/>
      <c r="R145" s="79"/>
      <c r="S145" s="489">
        <f t="shared" si="113"/>
        <v>0</v>
      </c>
      <c r="T145" s="414"/>
      <c r="U145" s="1"/>
      <c r="V145" s="79"/>
      <c r="W145" s="79"/>
      <c r="X145" s="79"/>
      <c r="Y145" s="44"/>
    </row>
    <row r="146" spans="1:25" s="41" customFormat="1" ht="15.75" hidden="1" thickBot="1" x14ac:dyDescent="0.3">
      <c r="A146" s="125" t="s">
        <v>243</v>
      </c>
      <c r="B146" s="134" t="s">
        <v>671</v>
      </c>
      <c r="C146" s="851" t="s">
        <v>244</v>
      </c>
      <c r="D146" s="852"/>
      <c r="E146" s="852"/>
      <c r="F146" s="378"/>
      <c r="G146" s="378"/>
      <c r="H146" s="378"/>
      <c r="I146" s="378"/>
      <c r="J146" s="532"/>
      <c r="K146" s="532"/>
      <c r="L146" s="442">
        <f t="shared" si="112"/>
        <v>0</v>
      </c>
      <c r="M146" s="108"/>
      <c r="N146" s="109"/>
      <c r="O146" s="109"/>
      <c r="P146" s="109"/>
      <c r="Q146" s="109"/>
      <c r="R146" s="112"/>
      <c r="S146" s="491">
        <f t="shared" si="113"/>
        <v>0</v>
      </c>
      <c r="T146" s="416"/>
      <c r="U146" s="109"/>
      <c r="V146" s="112"/>
      <c r="W146" s="112"/>
      <c r="X146" s="112"/>
      <c r="Y146" s="113"/>
    </row>
    <row r="147" spans="1:25" ht="15.75" thickBot="1" x14ac:dyDescent="0.3">
      <c r="B147" s="98" t="s">
        <v>245</v>
      </c>
      <c r="C147" s="807" t="s">
        <v>246</v>
      </c>
      <c r="D147" s="808"/>
      <c r="E147" s="808"/>
      <c r="F147" s="369">
        <f t="shared" ref="F147:L147" si="114">F148+F149+F152+F153+F154+F155+F156</f>
        <v>0</v>
      </c>
      <c r="G147" s="369">
        <f t="shared" si="114"/>
        <v>0</v>
      </c>
      <c r="H147" s="369">
        <f t="shared" si="114"/>
        <v>0</v>
      </c>
      <c r="I147" s="369">
        <f t="shared" si="114"/>
        <v>0</v>
      </c>
      <c r="J147" s="523">
        <f t="shared" ref="J147" si="115">J148+J149+J152+J153+J154+J155+J156</f>
        <v>0</v>
      </c>
      <c r="K147" s="523">
        <f t="shared" si="114"/>
        <v>0</v>
      </c>
      <c r="L147" s="431">
        <f t="shared" si="114"/>
        <v>0</v>
      </c>
      <c r="M147" s="84">
        <f t="shared" ref="M147:Y147" si="116">M148+M149+M152+M153+M154+M155+M156</f>
        <v>0</v>
      </c>
      <c r="N147" s="85">
        <f t="shared" si="116"/>
        <v>0</v>
      </c>
      <c r="O147" s="85">
        <f t="shared" si="116"/>
        <v>0</v>
      </c>
      <c r="P147" s="85">
        <f t="shared" si="116"/>
        <v>0</v>
      </c>
      <c r="Q147" s="85">
        <f t="shared" si="116"/>
        <v>0</v>
      </c>
      <c r="R147" s="88">
        <f t="shared" ref="R147" si="117">R148+R149+R152+R153+R154+R155+R156</f>
        <v>0</v>
      </c>
      <c r="S147" s="484">
        <f t="shared" si="113"/>
        <v>0</v>
      </c>
      <c r="T147" s="409">
        <f t="shared" si="116"/>
        <v>0</v>
      </c>
      <c r="U147" s="85">
        <f t="shared" si="116"/>
        <v>0</v>
      </c>
      <c r="V147" s="88">
        <f t="shared" si="116"/>
        <v>0</v>
      </c>
      <c r="W147" s="88">
        <f t="shared" si="116"/>
        <v>0</v>
      </c>
      <c r="X147" s="88">
        <f t="shared" si="116"/>
        <v>0</v>
      </c>
      <c r="Y147" s="89">
        <f t="shared" si="116"/>
        <v>0</v>
      </c>
    </row>
    <row r="148" spans="1:25" s="18" customFormat="1" ht="15.75" hidden="1" thickBot="1" x14ac:dyDescent="0.3">
      <c r="A148" s="125" t="s">
        <v>247</v>
      </c>
      <c r="B148" s="114" t="s">
        <v>672</v>
      </c>
      <c r="C148" s="834" t="s">
        <v>248</v>
      </c>
      <c r="D148" s="835"/>
      <c r="E148" s="835"/>
      <c r="F148" s="364"/>
      <c r="G148" s="364"/>
      <c r="H148" s="364"/>
      <c r="I148" s="364"/>
      <c r="J148" s="518"/>
      <c r="K148" s="518"/>
      <c r="L148" s="426">
        <f t="shared" ref="L148" si="118">SUM(M148:Y148)</f>
        <v>0</v>
      </c>
      <c r="M148" s="92"/>
      <c r="N148" s="93"/>
      <c r="O148" s="93"/>
      <c r="P148" s="93"/>
      <c r="Q148" s="93"/>
      <c r="R148" s="96"/>
      <c r="S148" s="487">
        <f t="shared" si="113"/>
        <v>0</v>
      </c>
      <c r="T148" s="412"/>
      <c r="U148" s="93"/>
      <c r="V148" s="96"/>
      <c r="W148" s="96"/>
      <c r="X148" s="96"/>
      <c r="Y148" s="97"/>
    </row>
    <row r="149" spans="1:25" s="18" customFormat="1" ht="15.75" hidden="1" thickBot="1" x14ac:dyDescent="0.3">
      <c r="A149" s="125" t="s">
        <v>249</v>
      </c>
      <c r="B149" s="90" t="s">
        <v>673</v>
      </c>
      <c r="C149" s="803" t="s">
        <v>250</v>
      </c>
      <c r="D149" s="804"/>
      <c r="E149" s="804"/>
      <c r="F149" s="366">
        <f t="shared" ref="F149:L149" si="119">F150+F151</f>
        <v>0</v>
      </c>
      <c r="G149" s="366">
        <f t="shared" si="119"/>
        <v>0</v>
      </c>
      <c r="H149" s="366">
        <f t="shared" si="119"/>
        <v>0</v>
      </c>
      <c r="I149" s="366">
        <f t="shared" si="119"/>
        <v>0</v>
      </c>
      <c r="J149" s="520">
        <f t="shared" ref="J149" si="120">J150+J151</f>
        <v>0</v>
      </c>
      <c r="K149" s="520">
        <f t="shared" si="119"/>
        <v>0</v>
      </c>
      <c r="L149" s="428">
        <f t="shared" si="119"/>
        <v>0</v>
      </c>
      <c r="M149" s="92">
        <f t="shared" ref="M149:Y149" si="121">M150+M151</f>
        <v>0</v>
      </c>
      <c r="N149" s="93">
        <f t="shared" si="121"/>
        <v>0</v>
      </c>
      <c r="O149" s="93">
        <f t="shared" si="121"/>
        <v>0</v>
      </c>
      <c r="P149" s="93">
        <f t="shared" si="121"/>
        <v>0</v>
      </c>
      <c r="Q149" s="93">
        <f t="shared" si="121"/>
        <v>0</v>
      </c>
      <c r="R149" s="96">
        <f t="shared" ref="R149" si="122">R150+R151</f>
        <v>0</v>
      </c>
      <c r="S149" s="487">
        <f t="shared" si="113"/>
        <v>0</v>
      </c>
      <c r="T149" s="412">
        <f t="shared" si="121"/>
        <v>0</v>
      </c>
      <c r="U149" s="93">
        <f t="shared" si="121"/>
        <v>0</v>
      </c>
      <c r="V149" s="96">
        <f t="shared" si="121"/>
        <v>0</v>
      </c>
      <c r="W149" s="96">
        <f t="shared" si="121"/>
        <v>0</v>
      </c>
      <c r="X149" s="96">
        <f t="shared" si="121"/>
        <v>0</v>
      </c>
      <c r="Y149" s="97">
        <f t="shared" si="121"/>
        <v>0</v>
      </c>
    </row>
    <row r="150" spans="1:25" ht="15.75" hidden="1" thickBot="1" x14ac:dyDescent="0.3">
      <c r="B150" s="54"/>
      <c r="C150" s="2"/>
      <c r="D150" s="801" t="s">
        <v>250</v>
      </c>
      <c r="E150" s="801"/>
      <c r="F150" s="373"/>
      <c r="G150" s="373"/>
      <c r="H150" s="373"/>
      <c r="I150" s="373"/>
      <c r="J150" s="527"/>
      <c r="K150" s="527"/>
      <c r="L150" s="437">
        <f t="shared" ref="L150:L156" si="123">SUM(M150:Y150)</f>
        <v>0</v>
      </c>
      <c r="M150" s="73"/>
      <c r="N150" s="1"/>
      <c r="O150" s="1"/>
      <c r="P150" s="1"/>
      <c r="Q150" s="1"/>
      <c r="R150" s="79"/>
      <c r="S150" s="489">
        <f t="shared" si="113"/>
        <v>0</v>
      </c>
      <c r="T150" s="414"/>
      <c r="U150" s="1"/>
      <c r="V150" s="79"/>
      <c r="W150" s="79"/>
      <c r="X150" s="79"/>
      <c r="Y150" s="44"/>
    </row>
    <row r="151" spans="1:25" ht="15.75" hidden="1" thickBot="1" x14ac:dyDescent="0.3">
      <c r="B151" s="54"/>
      <c r="C151" s="2"/>
      <c r="D151" s="801" t="s">
        <v>349</v>
      </c>
      <c r="E151" s="801"/>
      <c r="F151" s="373"/>
      <c r="G151" s="373"/>
      <c r="H151" s="373"/>
      <c r="I151" s="373"/>
      <c r="J151" s="527"/>
      <c r="K151" s="527"/>
      <c r="L151" s="437">
        <f t="shared" si="123"/>
        <v>0</v>
      </c>
      <c r="M151" s="73"/>
      <c r="N151" s="1"/>
      <c r="O151" s="1"/>
      <c r="P151" s="1"/>
      <c r="Q151" s="1"/>
      <c r="R151" s="79"/>
      <c r="S151" s="489">
        <f t="shared" si="113"/>
        <v>0</v>
      </c>
      <c r="T151" s="414"/>
      <c r="U151" s="1"/>
      <c r="V151" s="79"/>
      <c r="W151" s="79"/>
      <c r="X151" s="79"/>
      <c r="Y151" s="44"/>
    </row>
    <row r="152" spans="1:25" s="18" customFormat="1" ht="15.75" hidden="1" thickBot="1" x14ac:dyDescent="0.3">
      <c r="A152" s="125" t="s">
        <v>251</v>
      </c>
      <c r="B152" s="90" t="s">
        <v>674</v>
      </c>
      <c r="C152" s="803" t="s">
        <v>252</v>
      </c>
      <c r="D152" s="804"/>
      <c r="E152" s="804"/>
      <c r="F152" s="366"/>
      <c r="G152" s="366"/>
      <c r="H152" s="366"/>
      <c r="I152" s="366"/>
      <c r="J152" s="520"/>
      <c r="K152" s="520"/>
      <c r="L152" s="428">
        <f t="shared" si="123"/>
        <v>0</v>
      </c>
      <c r="M152" s="92"/>
      <c r="N152" s="93"/>
      <c r="O152" s="93"/>
      <c r="P152" s="93"/>
      <c r="Q152" s="93"/>
      <c r="R152" s="96"/>
      <c r="S152" s="487">
        <f t="shared" si="113"/>
        <v>0</v>
      </c>
      <c r="T152" s="412"/>
      <c r="U152" s="93"/>
      <c r="V152" s="96"/>
      <c r="W152" s="96"/>
      <c r="X152" s="96"/>
      <c r="Y152" s="97"/>
    </row>
    <row r="153" spans="1:25" s="18" customFormat="1" ht="15.75" hidden="1" thickBot="1" x14ac:dyDescent="0.3">
      <c r="A153" s="125" t="s">
        <v>253</v>
      </c>
      <c r="B153" s="90" t="s">
        <v>675</v>
      </c>
      <c r="C153" s="803" t="s">
        <v>254</v>
      </c>
      <c r="D153" s="804"/>
      <c r="E153" s="804"/>
      <c r="F153" s="366"/>
      <c r="G153" s="366"/>
      <c r="H153" s="366"/>
      <c r="I153" s="366"/>
      <c r="J153" s="520"/>
      <c r="K153" s="520"/>
      <c r="L153" s="428">
        <f t="shared" si="123"/>
        <v>0</v>
      </c>
      <c r="M153" s="92"/>
      <c r="N153" s="93"/>
      <c r="O153" s="93"/>
      <c r="P153" s="93"/>
      <c r="Q153" s="93"/>
      <c r="R153" s="96"/>
      <c r="S153" s="487">
        <f t="shared" si="113"/>
        <v>0</v>
      </c>
      <c r="T153" s="412"/>
      <c r="U153" s="93"/>
      <c r="V153" s="96"/>
      <c r="W153" s="96"/>
      <c r="X153" s="96"/>
      <c r="Y153" s="97"/>
    </row>
    <row r="154" spans="1:25" s="18" customFormat="1" ht="15.75" hidden="1" thickBot="1" x14ac:dyDescent="0.3">
      <c r="A154" s="125" t="s">
        <v>255</v>
      </c>
      <c r="B154" s="90" t="s">
        <v>676</v>
      </c>
      <c r="C154" s="803" t="s">
        <v>256</v>
      </c>
      <c r="D154" s="804"/>
      <c r="E154" s="804"/>
      <c r="F154" s="366"/>
      <c r="G154" s="366"/>
      <c r="H154" s="366"/>
      <c r="I154" s="366"/>
      <c r="J154" s="520"/>
      <c r="K154" s="520"/>
      <c r="L154" s="428">
        <f t="shared" si="123"/>
        <v>0</v>
      </c>
      <c r="M154" s="92"/>
      <c r="N154" s="93"/>
      <c r="O154" s="93"/>
      <c r="P154" s="93"/>
      <c r="Q154" s="93"/>
      <c r="R154" s="96"/>
      <c r="S154" s="487">
        <f t="shared" si="113"/>
        <v>0</v>
      </c>
      <c r="T154" s="412"/>
      <c r="U154" s="93"/>
      <c r="V154" s="96"/>
      <c r="W154" s="96"/>
      <c r="X154" s="96"/>
      <c r="Y154" s="97"/>
    </row>
    <row r="155" spans="1:25" s="18" customFormat="1" ht="15.75" hidden="1" thickBot="1" x14ac:dyDescent="0.3">
      <c r="A155" s="125" t="s">
        <v>257</v>
      </c>
      <c r="B155" s="90" t="s">
        <v>677</v>
      </c>
      <c r="C155" s="803" t="s">
        <v>258</v>
      </c>
      <c r="D155" s="804"/>
      <c r="E155" s="804"/>
      <c r="F155" s="366"/>
      <c r="G155" s="366"/>
      <c r="H155" s="366"/>
      <c r="I155" s="366"/>
      <c r="J155" s="520"/>
      <c r="K155" s="520"/>
      <c r="L155" s="428">
        <f t="shared" si="123"/>
        <v>0</v>
      </c>
      <c r="M155" s="92"/>
      <c r="N155" s="93"/>
      <c r="O155" s="93"/>
      <c r="P155" s="93"/>
      <c r="Q155" s="93"/>
      <c r="R155" s="96"/>
      <c r="S155" s="487">
        <f t="shared" si="113"/>
        <v>0</v>
      </c>
      <c r="T155" s="412"/>
      <c r="U155" s="93"/>
      <c r="V155" s="96"/>
      <c r="W155" s="96"/>
      <c r="X155" s="96"/>
      <c r="Y155" s="97"/>
    </row>
    <row r="156" spans="1:25" s="18" customFormat="1" ht="15.75" hidden="1" thickBot="1" x14ac:dyDescent="0.3">
      <c r="A156" s="125" t="s">
        <v>259</v>
      </c>
      <c r="B156" s="124" t="s">
        <v>678</v>
      </c>
      <c r="C156" s="847" t="s">
        <v>260</v>
      </c>
      <c r="D156" s="848"/>
      <c r="E156" s="848"/>
      <c r="F156" s="379"/>
      <c r="G156" s="379"/>
      <c r="H156" s="379"/>
      <c r="I156" s="379"/>
      <c r="J156" s="533"/>
      <c r="K156" s="533"/>
      <c r="L156" s="443">
        <f t="shared" si="123"/>
        <v>0</v>
      </c>
      <c r="M156" s="92"/>
      <c r="N156" s="93"/>
      <c r="O156" s="93"/>
      <c r="P156" s="93"/>
      <c r="Q156" s="93"/>
      <c r="R156" s="96"/>
      <c r="S156" s="487">
        <f t="shared" si="113"/>
        <v>0</v>
      </c>
      <c r="T156" s="412"/>
      <c r="U156" s="93"/>
      <c r="V156" s="96"/>
      <c r="W156" s="96"/>
      <c r="X156" s="96"/>
      <c r="Y156" s="97"/>
    </row>
    <row r="157" spans="1:25" ht="15.75" thickBot="1" x14ac:dyDescent="0.3">
      <c r="B157" s="98" t="s">
        <v>261</v>
      </c>
      <c r="C157" s="807" t="s">
        <v>262</v>
      </c>
      <c r="D157" s="808"/>
      <c r="E157" s="808"/>
      <c r="F157" s="369">
        <f t="shared" ref="F157:L157" si="124">F158+F159+F160+F161</f>
        <v>0</v>
      </c>
      <c r="G157" s="369">
        <f t="shared" si="124"/>
        <v>0</v>
      </c>
      <c r="H157" s="369">
        <f t="shared" si="124"/>
        <v>0</v>
      </c>
      <c r="I157" s="369">
        <f t="shared" si="124"/>
        <v>0</v>
      </c>
      <c r="J157" s="523">
        <f t="shared" ref="J157" si="125">J158+J159+J160+J161</f>
        <v>0</v>
      </c>
      <c r="K157" s="523">
        <f t="shared" si="124"/>
        <v>0</v>
      </c>
      <c r="L157" s="431">
        <f t="shared" si="124"/>
        <v>0</v>
      </c>
      <c r="M157" s="84">
        <f t="shared" ref="M157:Y157" si="126">M158+M159+M160+M161</f>
        <v>0</v>
      </c>
      <c r="N157" s="85">
        <f t="shared" si="126"/>
        <v>0</v>
      </c>
      <c r="O157" s="85">
        <f t="shared" si="126"/>
        <v>0</v>
      </c>
      <c r="P157" s="85">
        <f t="shared" si="126"/>
        <v>0</v>
      </c>
      <c r="Q157" s="85">
        <f t="shared" si="126"/>
        <v>0</v>
      </c>
      <c r="R157" s="88">
        <f t="shared" ref="R157" si="127">R158+R159+R160+R161</f>
        <v>0</v>
      </c>
      <c r="S157" s="484">
        <f t="shared" si="113"/>
        <v>0</v>
      </c>
      <c r="T157" s="409">
        <f t="shared" si="126"/>
        <v>0</v>
      </c>
      <c r="U157" s="85">
        <f t="shared" si="126"/>
        <v>0</v>
      </c>
      <c r="V157" s="88">
        <f t="shared" si="126"/>
        <v>0</v>
      </c>
      <c r="W157" s="88">
        <f t="shared" si="126"/>
        <v>0</v>
      </c>
      <c r="X157" s="88">
        <f t="shared" si="126"/>
        <v>0</v>
      </c>
      <c r="Y157" s="89">
        <f t="shared" si="126"/>
        <v>0</v>
      </c>
    </row>
    <row r="158" spans="1:25" s="18" customFormat="1" ht="15.75" hidden="1" thickBot="1" x14ac:dyDescent="0.3">
      <c r="A158" s="125" t="s">
        <v>263</v>
      </c>
      <c r="B158" s="241" t="s">
        <v>679</v>
      </c>
      <c r="C158" s="849" t="s">
        <v>264</v>
      </c>
      <c r="D158" s="850"/>
      <c r="E158" s="850"/>
      <c r="F158" s="380"/>
      <c r="G158" s="380"/>
      <c r="H158" s="380"/>
      <c r="I158" s="380"/>
      <c r="J158" s="534"/>
      <c r="K158" s="534"/>
      <c r="L158" s="444">
        <f t="shared" ref="L158:L161" si="128">SUM(M158:Y158)</f>
        <v>0</v>
      </c>
      <c r="M158" s="245"/>
      <c r="N158" s="246"/>
      <c r="O158" s="246"/>
      <c r="P158" s="246"/>
      <c r="Q158" s="246"/>
      <c r="R158" s="247"/>
      <c r="S158" s="492">
        <f t="shared" si="113"/>
        <v>0</v>
      </c>
      <c r="T158" s="417"/>
      <c r="U158" s="246"/>
      <c r="V158" s="247"/>
      <c r="W158" s="247"/>
      <c r="X158" s="247"/>
      <c r="Y158" s="249"/>
    </row>
    <row r="159" spans="1:25" s="18" customFormat="1" ht="15.75" hidden="1" thickBot="1" x14ac:dyDescent="0.3">
      <c r="A159" s="125" t="s">
        <v>265</v>
      </c>
      <c r="B159" s="250" t="s">
        <v>680</v>
      </c>
      <c r="C159" s="843" t="s">
        <v>871</v>
      </c>
      <c r="D159" s="844"/>
      <c r="E159" s="844"/>
      <c r="F159" s="381"/>
      <c r="G159" s="381"/>
      <c r="H159" s="381"/>
      <c r="I159" s="381"/>
      <c r="J159" s="535"/>
      <c r="K159" s="535"/>
      <c r="L159" s="445">
        <f t="shared" si="128"/>
        <v>0</v>
      </c>
      <c r="M159" s="245"/>
      <c r="N159" s="246"/>
      <c r="O159" s="246"/>
      <c r="P159" s="246"/>
      <c r="Q159" s="246"/>
      <c r="R159" s="247"/>
      <c r="S159" s="492">
        <f t="shared" si="113"/>
        <v>0</v>
      </c>
      <c r="T159" s="417"/>
      <c r="U159" s="246"/>
      <c r="V159" s="247"/>
      <c r="W159" s="247"/>
      <c r="X159" s="247"/>
      <c r="Y159" s="249"/>
    </row>
    <row r="160" spans="1:25" s="18" customFormat="1" ht="15.75" hidden="1" thickBot="1" x14ac:dyDescent="0.3">
      <c r="A160" s="125" t="s">
        <v>266</v>
      </c>
      <c r="B160" s="250" t="s">
        <v>681</v>
      </c>
      <c r="C160" s="843" t="s">
        <v>267</v>
      </c>
      <c r="D160" s="844"/>
      <c r="E160" s="844"/>
      <c r="F160" s="381"/>
      <c r="G160" s="381"/>
      <c r="H160" s="381"/>
      <c r="I160" s="381"/>
      <c r="J160" s="535"/>
      <c r="K160" s="535"/>
      <c r="L160" s="445">
        <f t="shared" si="128"/>
        <v>0</v>
      </c>
      <c r="M160" s="245"/>
      <c r="N160" s="246"/>
      <c r="O160" s="246"/>
      <c r="P160" s="246"/>
      <c r="Q160" s="246"/>
      <c r="R160" s="247"/>
      <c r="S160" s="492">
        <f t="shared" si="113"/>
        <v>0</v>
      </c>
      <c r="T160" s="417"/>
      <c r="U160" s="246"/>
      <c r="V160" s="247"/>
      <c r="W160" s="247"/>
      <c r="X160" s="247"/>
      <c r="Y160" s="249"/>
    </row>
    <row r="161" spans="1:25" s="18" customFormat="1" ht="15.75" hidden="1" thickBot="1" x14ac:dyDescent="0.3">
      <c r="A161" s="125" t="s">
        <v>268</v>
      </c>
      <c r="B161" s="253" t="s">
        <v>682</v>
      </c>
      <c r="C161" s="845" t="s">
        <v>366</v>
      </c>
      <c r="D161" s="846"/>
      <c r="E161" s="846"/>
      <c r="F161" s="382"/>
      <c r="G161" s="382"/>
      <c r="H161" s="382"/>
      <c r="I161" s="382"/>
      <c r="J161" s="536"/>
      <c r="K161" s="536"/>
      <c r="L161" s="446">
        <f t="shared" si="128"/>
        <v>0</v>
      </c>
      <c r="M161" s="245"/>
      <c r="N161" s="246"/>
      <c r="O161" s="246"/>
      <c r="P161" s="246"/>
      <c r="Q161" s="246"/>
      <c r="R161" s="247"/>
      <c r="S161" s="492">
        <f t="shared" si="113"/>
        <v>0</v>
      </c>
      <c r="T161" s="417"/>
      <c r="U161" s="246"/>
      <c r="V161" s="247"/>
      <c r="W161" s="247"/>
      <c r="X161" s="247"/>
      <c r="Y161" s="249"/>
    </row>
    <row r="162" spans="1:25" ht="15.75" thickBot="1" x14ac:dyDescent="0.3">
      <c r="B162" s="98" t="s">
        <v>269</v>
      </c>
      <c r="C162" s="807" t="s">
        <v>270</v>
      </c>
      <c r="D162" s="808"/>
      <c r="E162" s="808"/>
      <c r="F162" s="369">
        <f t="shared" ref="F162:L162" si="129">F163+F164+F175+F186+F197+F200+F212+F213+F214</f>
        <v>0</v>
      </c>
      <c r="G162" s="369">
        <f t="shared" si="129"/>
        <v>0</v>
      </c>
      <c r="H162" s="369">
        <f t="shared" si="129"/>
        <v>0</v>
      </c>
      <c r="I162" s="369">
        <f t="shared" si="129"/>
        <v>0</v>
      </c>
      <c r="J162" s="523">
        <f t="shared" ref="J162" si="130">J163+J164+J175+J186+J197+J200+J212+J213+J214</f>
        <v>0</v>
      </c>
      <c r="K162" s="523">
        <f t="shared" si="129"/>
        <v>0</v>
      </c>
      <c r="L162" s="431">
        <f t="shared" si="129"/>
        <v>0</v>
      </c>
      <c r="M162" s="84">
        <f t="shared" ref="M162:Y162" si="131">M163+M164+M175+M186+M197+M200+M212+M213+M214</f>
        <v>0</v>
      </c>
      <c r="N162" s="85">
        <f t="shared" si="131"/>
        <v>0</v>
      </c>
      <c r="O162" s="85">
        <f t="shared" si="131"/>
        <v>0</v>
      </c>
      <c r="P162" s="85">
        <f t="shared" si="131"/>
        <v>0</v>
      </c>
      <c r="Q162" s="85">
        <f t="shared" si="131"/>
        <v>0</v>
      </c>
      <c r="R162" s="88">
        <f t="shared" ref="R162" si="132">R163+R164+R175+R186+R197+R200+R212+R213+R214</f>
        <v>0</v>
      </c>
      <c r="S162" s="484">
        <f t="shared" si="113"/>
        <v>0</v>
      </c>
      <c r="T162" s="409">
        <f t="shared" si="131"/>
        <v>0</v>
      </c>
      <c r="U162" s="85">
        <f t="shared" si="131"/>
        <v>0</v>
      </c>
      <c r="V162" s="88">
        <f t="shared" si="131"/>
        <v>0</v>
      </c>
      <c r="W162" s="88">
        <f t="shared" si="131"/>
        <v>0</v>
      </c>
      <c r="X162" s="88">
        <f t="shared" si="131"/>
        <v>0</v>
      </c>
      <c r="Y162" s="89">
        <f t="shared" si="131"/>
        <v>0</v>
      </c>
    </row>
    <row r="163" spans="1:25" s="18" customFormat="1" ht="25.5" hidden="1" customHeight="1" x14ac:dyDescent="0.25">
      <c r="A163" s="125" t="s">
        <v>271</v>
      </c>
      <c r="B163" s="90" t="s">
        <v>683</v>
      </c>
      <c r="C163" s="796" t="s">
        <v>367</v>
      </c>
      <c r="D163" s="797"/>
      <c r="E163" s="797"/>
      <c r="F163" s="383"/>
      <c r="G163" s="383"/>
      <c r="H163" s="383"/>
      <c r="I163" s="383"/>
      <c r="J163" s="537"/>
      <c r="K163" s="537"/>
      <c r="L163" s="447">
        <f t="shared" ref="L163" si="133">SUM(M163:Y163)</f>
        <v>0</v>
      </c>
      <c r="M163" s="92"/>
      <c r="N163" s="93"/>
      <c r="O163" s="93"/>
      <c r="P163" s="93"/>
      <c r="Q163" s="93"/>
      <c r="R163" s="96"/>
      <c r="S163" s="487">
        <f t="shared" si="113"/>
        <v>0</v>
      </c>
      <c r="T163" s="412"/>
      <c r="U163" s="93"/>
      <c r="V163" s="96"/>
      <c r="W163" s="96"/>
      <c r="X163" s="96"/>
      <c r="Y163" s="97"/>
    </row>
    <row r="164" spans="1:25" s="18" customFormat="1" ht="16.350000000000001" hidden="1" customHeight="1" x14ac:dyDescent="0.25">
      <c r="A164" s="125" t="s">
        <v>272</v>
      </c>
      <c r="B164" s="90" t="s">
        <v>684</v>
      </c>
      <c r="C164" s="841" t="s">
        <v>812</v>
      </c>
      <c r="D164" s="842"/>
      <c r="E164" s="842"/>
      <c r="F164" s="383">
        <f t="shared" ref="F164:L164" si="134">F165+F166+F167+F168+F169+F170+F171+F172+F173+F174</f>
        <v>0</v>
      </c>
      <c r="G164" s="383">
        <f t="shared" si="134"/>
        <v>0</v>
      </c>
      <c r="H164" s="383">
        <f t="shared" si="134"/>
        <v>0</v>
      </c>
      <c r="I164" s="383">
        <f t="shared" si="134"/>
        <v>0</v>
      </c>
      <c r="J164" s="537">
        <f t="shared" ref="J164" si="135">J165+J166+J167+J168+J169+J170+J171+J172+J173+J174</f>
        <v>0</v>
      </c>
      <c r="K164" s="537">
        <f t="shared" si="134"/>
        <v>0</v>
      </c>
      <c r="L164" s="447">
        <f t="shared" si="134"/>
        <v>0</v>
      </c>
      <c r="M164" s="92">
        <f t="shared" ref="M164:Y164" si="136">M165+M166+M167+M168+M169+M170+M171+M172+M173+M174</f>
        <v>0</v>
      </c>
      <c r="N164" s="93">
        <f t="shared" si="136"/>
        <v>0</v>
      </c>
      <c r="O164" s="93">
        <f t="shared" si="136"/>
        <v>0</v>
      </c>
      <c r="P164" s="93">
        <f t="shared" si="136"/>
        <v>0</v>
      </c>
      <c r="Q164" s="93">
        <f t="shared" si="136"/>
        <v>0</v>
      </c>
      <c r="R164" s="96">
        <f t="shared" ref="R164" si="137">R165+R166+R167+R168+R169+R170+R171+R172+R173+R174</f>
        <v>0</v>
      </c>
      <c r="S164" s="487">
        <f t="shared" si="113"/>
        <v>0</v>
      </c>
      <c r="T164" s="412">
        <f t="shared" si="136"/>
        <v>0</v>
      </c>
      <c r="U164" s="93">
        <f t="shared" si="136"/>
        <v>0</v>
      </c>
      <c r="V164" s="96">
        <f t="shared" si="136"/>
        <v>0</v>
      </c>
      <c r="W164" s="96">
        <f t="shared" si="136"/>
        <v>0</v>
      </c>
      <c r="X164" s="96">
        <f t="shared" si="136"/>
        <v>0</v>
      </c>
      <c r="Y164" s="97">
        <f t="shared" si="136"/>
        <v>0</v>
      </c>
    </row>
    <row r="165" spans="1:25" ht="15.75" hidden="1" thickBot="1" x14ac:dyDescent="0.3">
      <c r="B165" s="54"/>
      <c r="C165" s="2"/>
      <c r="D165" s="801" t="s">
        <v>813</v>
      </c>
      <c r="E165" s="801"/>
      <c r="F165" s="373"/>
      <c r="G165" s="373"/>
      <c r="H165" s="373"/>
      <c r="I165" s="373"/>
      <c r="J165" s="527"/>
      <c r="K165" s="527"/>
      <c r="L165" s="437">
        <f t="shared" ref="L165:L174" si="138">SUM(M165:Y165)</f>
        <v>0</v>
      </c>
      <c r="M165" s="73"/>
      <c r="N165" s="1"/>
      <c r="O165" s="1"/>
      <c r="P165" s="1"/>
      <c r="Q165" s="1"/>
      <c r="R165" s="79"/>
      <c r="S165" s="489">
        <f t="shared" si="113"/>
        <v>0</v>
      </c>
      <c r="T165" s="414"/>
      <c r="U165" s="1"/>
      <c r="V165" s="79"/>
      <c r="W165" s="79"/>
      <c r="X165" s="79"/>
      <c r="Y165" s="44"/>
    </row>
    <row r="166" spans="1:25" ht="15.75" hidden="1" thickBot="1" x14ac:dyDescent="0.3">
      <c r="B166" s="54"/>
      <c r="C166" s="2"/>
      <c r="D166" s="801" t="s">
        <v>814</v>
      </c>
      <c r="E166" s="801"/>
      <c r="F166" s="373"/>
      <c r="G166" s="373"/>
      <c r="H166" s="373"/>
      <c r="I166" s="373"/>
      <c r="J166" s="527"/>
      <c r="K166" s="527"/>
      <c r="L166" s="437">
        <f t="shared" si="138"/>
        <v>0</v>
      </c>
      <c r="M166" s="73"/>
      <c r="N166" s="1"/>
      <c r="O166" s="1"/>
      <c r="P166" s="1"/>
      <c r="Q166" s="1"/>
      <c r="R166" s="79"/>
      <c r="S166" s="489">
        <f t="shared" si="113"/>
        <v>0</v>
      </c>
      <c r="T166" s="414"/>
      <c r="U166" s="1"/>
      <c r="V166" s="79"/>
      <c r="W166" s="79"/>
      <c r="X166" s="79"/>
      <c r="Y166" s="44"/>
    </row>
    <row r="167" spans="1:25" ht="15.75" hidden="1" thickBot="1" x14ac:dyDescent="0.3">
      <c r="B167" s="54"/>
      <c r="C167" s="2"/>
      <c r="D167" s="801" t="s">
        <v>545</v>
      </c>
      <c r="E167" s="801"/>
      <c r="F167" s="373"/>
      <c r="G167" s="373"/>
      <c r="H167" s="373"/>
      <c r="I167" s="373"/>
      <c r="J167" s="527"/>
      <c r="K167" s="527"/>
      <c r="L167" s="437">
        <f t="shared" si="138"/>
        <v>0</v>
      </c>
      <c r="M167" s="73"/>
      <c r="N167" s="1"/>
      <c r="O167" s="1"/>
      <c r="P167" s="1"/>
      <c r="Q167" s="1"/>
      <c r="R167" s="79"/>
      <c r="S167" s="489">
        <f t="shared" si="113"/>
        <v>0</v>
      </c>
      <c r="T167" s="414"/>
      <c r="U167" s="1"/>
      <c r="V167" s="79"/>
      <c r="W167" s="79"/>
      <c r="X167" s="79"/>
      <c r="Y167" s="44"/>
    </row>
    <row r="168" spans="1:25" ht="25.5" hidden="1" customHeight="1" x14ac:dyDescent="0.25">
      <c r="B168" s="54"/>
      <c r="C168" s="2"/>
      <c r="D168" s="798" t="s">
        <v>548</v>
      </c>
      <c r="E168" s="798"/>
      <c r="F168" s="376"/>
      <c r="G168" s="376"/>
      <c r="H168" s="376"/>
      <c r="I168" s="376"/>
      <c r="J168" s="530"/>
      <c r="K168" s="530"/>
      <c r="L168" s="440">
        <f t="shared" si="138"/>
        <v>0</v>
      </c>
      <c r="M168" s="73"/>
      <c r="N168" s="1"/>
      <c r="O168" s="1"/>
      <c r="P168" s="1"/>
      <c r="Q168" s="1"/>
      <c r="R168" s="79"/>
      <c r="S168" s="489">
        <f t="shared" si="113"/>
        <v>0</v>
      </c>
      <c r="T168" s="414"/>
      <c r="U168" s="1"/>
      <c r="V168" s="79"/>
      <c r="W168" s="79"/>
      <c r="X168" s="79"/>
      <c r="Y168" s="44"/>
    </row>
    <row r="169" spans="1:25" ht="15.75" hidden="1" thickBot="1" x14ac:dyDescent="0.3">
      <c r="B169" s="54"/>
      <c r="C169" s="2"/>
      <c r="D169" s="801" t="s">
        <v>550</v>
      </c>
      <c r="E169" s="801"/>
      <c r="F169" s="373"/>
      <c r="G169" s="373"/>
      <c r="H169" s="373"/>
      <c r="I169" s="373"/>
      <c r="J169" s="527"/>
      <c r="K169" s="527"/>
      <c r="L169" s="437">
        <f t="shared" si="138"/>
        <v>0</v>
      </c>
      <c r="M169" s="73"/>
      <c r="N169" s="1"/>
      <c r="O169" s="1"/>
      <c r="P169" s="1"/>
      <c r="Q169" s="1"/>
      <c r="R169" s="79"/>
      <c r="S169" s="489">
        <f t="shared" si="113"/>
        <v>0</v>
      </c>
      <c r="T169" s="414"/>
      <c r="U169" s="1"/>
      <c r="V169" s="79"/>
      <c r="W169" s="79"/>
      <c r="X169" s="79"/>
      <c r="Y169" s="44"/>
    </row>
    <row r="170" spans="1:25" ht="15.75" hidden="1" thickBot="1" x14ac:dyDescent="0.3">
      <c r="B170" s="54"/>
      <c r="C170" s="2"/>
      <c r="D170" s="801" t="s">
        <v>551</v>
      </c>
      <c r="E170" s="801"/>
      <c r="F170" s="373"/>
      <c r="G170" s="373"/>
      <c r="H170" s="373"/>
      <c r="I170" s="373"/>
      <c r="J170" s="527"/>
      <c r="K170" s="527"/>
      <c r="L170" s="437">
        <f t="shared" si="138"/>
        <v>0</v>
      </c>
      <c r="M170" s="73"/>
      <c r="N170" s="1"/>
      <c r="O170" s="1"/>
      <c r="P170" s="1"/>
      <c r="Q170" s="1"/>
      <c r="R170" s="79"/>
      <c r="S170" s="489">
        <f t="shared" si="113"/>
        <v>0</v>
      </c>
      <c r="T170" s="414"/>
      <c r="U170" s="1"/>
      <c r="V170" s="79"/>
      <c r="W170" s="79"/>
      <c r="X170" s="79"/>
      <c r="Y170" s="44"/>
    </row>
    <row r="171" spans="1:25" ht="25.5" hidden="1" customHeight="1" x14ac:dyDescent="0.25">
      <c r="B171" s="54"/>
      <c r="C171" s="2"/>
      <c r="D171" s="798" t="s">
        <v>555</v>
      </c>
      <c r="E171" s="798"/>
      <c r="F171" s="376"/>
      <c r="G171" s="376"/>
      <c r="H171" s="376"/>
      <c r="I171" s="376"/>
      <c r="J171" s="530"/>
      <c r="K171" s="530"/>
      <c r="L171" s="440">
        <f t="shared" si="138"/>
        <v>0</v>
      </c>
      <c r="M171" s="73"/>
      <c r="N171" s="1"/>
      <c r="O171" s="1"/>
      <c r="P171" s="1"/>
      <c r="Q171" s="1"/>
      <c r="R171" s="79"/>
      <c r="S171" s="489">
        <f t="shared" si="113"/>
        <v>0</v>
      </c>
      <c r="T171" s="414"/>
      <c r="U171" s="1"/>
      <c r="V171" s="79"/>
      <c r="W171" s="79"/>
      <c r="X171" s="79"/>
      <c r="Y171" s="44"/>
    </row>
    <row r="172" spans="1:25" ht="25.5" hidden="1" customHeight="1" x14ac:dyDescent="0.25">
      <c r="B172" s="54"/>
      <c r="C172" s="2"/>
      <c r="D172" s="798" t="s">
        <v>558</v>
      </c>
      <c r="E172" s="798"/>
      <c r="F172" s="376"/>
      <c r="G172" s="376"/>
      <c r="H172" s="376"/>
      <c r="I172" s="376"/>
      <c r="J172" s="530"/>
      <c r="K172" s="530"/>
      <c r="L172" s="440">
        <f t="shared" si="138"/>
        <v>0</v>
      </c>
      <c r="M172" s="73"/>
      <c r="N172" s="1"/>
      <c r="O172" s="1"/>
      <c r="P172" s="1"/>
      <c r="Q172" s="1"/>
      <c r="R172" s="79"/>
      <c r="S172" s="489">
        <f t="shared" si="113"/>
        <v>0</v>
      </c>
      <c r="T172" s="414"/>
      <c r="U172" s="1"/>
      <c r="V172" s="79"/>
      <c r="W172" s="79"/>
      <c r="X172" s="79"/>
      <c r="Y172" s="44"/>
    </row>
    <row r="173" spans="1:25" ht="25.5" hidden="1" customHeight="1" x14ac:dyDescent="0.25">
      <c r="B173" s="54"/>
      <c r="C173" s="2"/>
      <c r="D173" s="798" t="s">
        <v>560</v>
      </c>
      <c r="E173" s="798"/>
      <c r="F173" s="376"/>
      <c r="G173" s="376"/>
      <c r="H173" s="376"/>
      <c r="I173" s="376"/>
      <c r="J173" s="530"/>
      <c r="K173" s="530"/>
      <c r="L173" s="440">
        <f t="shared" si="138"/>
        <v>0</v>
      </c>
      <c r="M173" s="73"/>
      <c r="N173" s="1"/>
      <c r="O173" s="1"/>
      <c r="P173" s="1"/>
      <c r="Q173" s="1"/>
      <c r="R173" s="79"/>
      <c r="S173" s="489">
        <f t="shared" si="113"/>
        <v>0</v>
      </c>
      <c r="T173" s="414"/>
      <c r="U173" s="1"/>
      <c r="V173" s="79"/>
      <c r="W173" s="79"/>
      <c r="X173" s="79"/>
      <c r="Y173" s="44"/>
    </row>
    <row r="174" spans="1:25" ht="25.5" hidden="1" customHeight="1" x14ac:dyDescent="0.25">
      <c r="B174" s="54"/>
      <c r="C174" s="2"/>
      <c r="D174" s="798" t="s">
        <v>563</v>
      </c>
      <c r="E174" s="798"/>
      <c r="F174" s="376"/>
      <c r="G174" s="376"/>
      <c r="H174" s="376"/>
      <c r="I174" s="376"/>
      <c r="J174" s="530"/>
      <c r="K174" s="530"/>
      <c r="L174" s="440">
        <f t="shared" si="138"/>
        <v>0</v>
      </c>
      <c r="M174" s="73"/>
      <c r="N174" s="1"/>
      <c r="O174" s="1"/>
      <c r="P174" s="1"/>
      <c r="Q174" s="1"/>
      <c r="R174" s="79"/>
      <c r="S174" s="489">
        <f t="shared" si="113"/>
        <v>0</v>
      </c>
      <c r="T174" s="414"/>
      <c r="U174" s="1"/>
      <c r="V174" s="79"/>
      <c r="W174" s="79"/>
      <c r="X174" s="79"/>
      <c r="Y174" s="44"/>
    </row>
    <row r="175" spans="1:25" s="18" customFormat="1" ht="25.5" hidden="1" customHeight="1" x14ac:dyDescent="0.25">
      <c r="A175" s="128" t="s">
        <v>273</v>
      </c>
      <c r="B175" s="90" t="s">
        <v>685</v>
      </c>
      <c r="C175" s="841" t="s">
        <v>606</v>
      </c>
      <c r="D175" s="842"/>
      <c r="E175" s="842"/>
      <c r="F175" s="383">
        <f t="shared" ref="F175:L175" si="139">F176+F177+F178+F179+F180+F181+F182+F183+F184+F185</f>
        <v>0</v>
      </c>
      <c r="G175" s="383">
        <f t="shared" si="139"/>
        <v>0</v>
      </c>
      <c r="H175" s="383">
        <f t="shared" si="139"/>
        <v>0</v>
      </c>
      <c r="I175" s="383">
        <f t="shared" si="139"/>
        <v>0</v>
      </c>
      <c r="J175" s="537">
        <f t="shared" ref="J175" si="140">J176+J177+J178+J179+J180+J181+J182+J183+J184+J185</f>
        <v>0</v>
      </c>
      <c r="K175" s="537">
        <f t="shared" si="139"/>
        <v>0</v>
      </c>
      <c r="L175" s="447">
        <f t="shared" si="139"/>
        <v>0</v>
      </c>
      <c r="M175" s="92">
        <f t="shared" ref="M175:Y175" si="141">M176+M177+M178+M179+M180+M181+M182+M183+M184+M185</f>
        <v>0</v>
      </c>
      <c r="N175" s="93">
        <f t="shared" si="141"/>
        <v>0</v>
      </c>
      <c r="O175" s="93">
        <f t="shared" si="141"/>
        <v>0</v>
      </c>
      <c r="P175" s="93">
        <f t="shared" si="141"/>
        <v>0</v>
      </c>
      <c r="Q175" s="93">
        <f t="shared" si="141"/>
        <v>0</v>
      </c>
      <c r="R175" s="96">
        <f t="shared" ref="R175" si="142">R176+R177+R178+R179+R180+R181+R182+R183+R184+R185</f>
        <v>0</v>
      </c>
      <c r="S175" s="487">
        <f t="shared" si="113"/>
        <v>0</v>
      </c>
      <c r="T175" s="412">
        <f t="shared" si="141"/>
        <v>0</v>
      </c>
      <c r="U175" s="93">
        <f t="shared" si="141"/>
        <v>0</v>
      </c>
      <c r="V175" s="96">
        <f t="shared" si="141"/>
        <v>0</v>
      </c>
      <c r="W175" s="96">
        <f t="shared" si="141"/>
        <v>0</v>
      </c>
      <c r="X175" s="96">
        <f t="shared" si="141"/>
        <v>0</v>
      </c>
      <c r="Y175" s="97">
        <f t="shared" si="141"/>
        <v>0</v>
      </c>
    </row>
    <row r="176" spans="1:25" ht="15.75" hidden="1" thickBot="1" x14ac:dyDescent="0.3">
      <c r="B176" s="54"/>
      <c r="C176" s="2"/>
      <c r="D176" s="801" t="s">
        <v>815</v>
      </c>
      <c r="E176" s="801"/>
      <c r="F176" s="373"/>
      <c r="G176" s="373"/>
      <c r="H176" s="373"/>
      <c r="I176" s="373"/>
      <c r="J176" s="527"/>
      <c r="K176" s="527"/>
      <c r="L176" s="437">
        <f t="shared" ref="L176:L185" si="143">SUM(M176:Y176)</f>
        <v>0</v>
      </c>
      <c r="M176" s="73"/>
      <c r="N176" s="1"/>
      <c r="O176" s="1"/>
      <c r="P176" s="1"/>
      <c r="Q176" s="1"/>
      <c r="R176" s="79"/>
      <c r="S176" s="489">
        <f t="shared" si="113"/>
        <v>0</v>
      </c>
      <c r="T176" s="414"/>
      <c r="U176" s="1"/>
      <c r="V176" s="79"/>
      <c r="W176" s="79"/>
      <c r="X176" s="79"/>
      <c r="Y176" s="44"/>
    </row>
    <row r="177" spans="1:25" ht="15.75" hidden="1" thickBot="1" x14ac:dyDescent="0.3">
      <c r="B177" s="54"/>
      <c r="C177" s="2"/>
      <c r="D177" s="801" t="s">
        <v>816</v>
      </c>
      <c r="E177" s="801"/>
      <c r="F177" s="373"/>
      <c r="G177" s="373"/>
      <c r="H177" s="373"/>
      <c r="I177" s="373"/>
      <c r="J177" s="527"/>
      <c r="K177" s="527"/>
      <c r="L177" s="437">
        <f t="shared" si="143"/>
        <v>0</v>
      </c>
      <c r="M177" s="73"/>
      <c r="N177" s="1"/>
      <c r="O177" s="1"/>
      <c r="P177" s="1"/>
      <c r="Q177" s="1"/>
      <c r="R177" s="79"/>
      <c r="S177" s="489">
        <f t="shared" si="113"/>
        <v>0</v>
      </c>
      <c r="T177" s="414"/>
      <c r="U177" s="1"/>
      <c r="V177" s="79"/>
      <c r="W177" s="79"/>
      <c r="X177" s="79"/>
      <c r="Y177" s="44"/>
    </row>
    <row r="178" spans="1:25" ht="15.75" hidden="1" thickBot="1" x14ac:dyDescent="0.3">
      <c r="B178" s="54"/>
      <c r="C178" s="2"/>
      <c r="D178" s="801" t="s">
        <v>546</v>
      </c>
      <c r="E178" s="801"/>
      <c r="F178" s="373"/>
      <c r="G178" s="373"/>
      <c r="H178" s="373"/>
      <c r="I178" s="373"/>
      <c r="J178" s="527"/>
      <c r="K178" s="527"/>
      <c r="L178" s="437">
        <f t="shared" si="143"/>
        <v>0</v>
      </c>
      <c r="M178" s="73"/>
      <c r="N178" s="1"/>
      <c r="O178" s="1"/>
      <c r="P178" s="1"/>
      <c r="Q178" s="1"/>
      <c r="R178" s="79"/>
      <c r="S178" s="489">
        <f t="shared" si="113"/>
        <v>0</v>
      </c>
      <c r="T178" s="414"/>
      <c r="U178" s="1"/>
      <c r="V178" s="79"/>
      <c r="W178" s="79"/>
      <c r="X178" s="79"/>
      <c r="Y178" s="44"/>
    </row>
    <row r="179" spans="1:25" ht="25.5" hidden="1" customHeight="1" x14ac:dyDescent="0.25">
      <c r="B179" s="54"/>
      <c r="C179" s="2"/>
      <c r="D179" s="798" t="s">
        <v>549</v>
      </c>
      <c r="E179" s="798"/>
      <c r="F179" s="376"/>
      <c r="G179" s="376"/>
      <c r="H179" s="376"/>
      <c r="I179" s="376"/>
      <c r="J179" s="530"/>
      <c r="K179" s="530"/>
      <c r="L179" s="440">
        <f t="shared" si="143"/>
        <v>0</v>
      </c>
      <c r="M179" s="73"/>
      <c r="N179" s="1"/>
      <c r="O179" s="1"/>
      <c r="P179" s="1"/>
      <c r="Q179" s="1"/>
      <c r="R179" s="79"/>
      <c r="S179" s="489">
        <f t="shared" si="113"/>
        <v>0</v>
      </c>
      <c r="T179" s="414"/>
      <c r="U179" s="1"/>
      <c r="V179" s="79"/>
      <c r="W179" s="79"/>
      <c r="X179" s="79"/>
      <c r="Y179" s="44"/>
    </row>
    <row r="180" spans="1:25" ht="15.75" hidden="1" thickBot="1" x14ac:dyDescent="0.3">
      <c r="B180" s="54"/>
      <c r="C180" s="2"/>
      <c r="D180" s="801" t="s">
        <v>552</v>
      </c>
      <c r="E180" s="801"/>
      <c r="F180" s="373"/>
      <c r="G180" s="373"/>
      <c r="H180" s="373"/>
      <c r="I180" s="373"/>
      <c r="J180" s="527"/>
      <c r="K180" s="527"/>
      <c r="L180" s="437">
        <f t="shared" si="143"/>
        <v>0</v>
      </c>
      <c r="M180" s="73"/>
      <c r="N180" s="1"/>
      <c r="O180" s="1"/>
      <c r="P180" s="1"/>
      <c r="Q180" s="1"/>
      <c r="R180" s="79"/>
      <c r="S180" s="489">
        <f t="shared" si="113"/>
        <v>0</v>
      </c>
      <c r="T180" s="414"/>
      <c r="U180" s="1"/>
      <c r="V180" s="79"/>
      <c r="W180" s="79"/>
      <c r="X180" s="79"/>
      <c r="Y180" s="44"/>
    </row>
    <row r="181" spans="1:25" ht="15.75" hidden="1" thickBot="1" x14ac:dyDescent="0.3">
      <c r="B181" s="54"/>
      <c r="C181" s="2"/>
      <c r="D181" s="801" t="s">
        <v>817</v>
      </c>
      <c r="E181" s="801"/>
      <c r="F181" s="373"/>
      <c r="G181" s="373"/>
      <c r="H181" s="373"/>
      <c r="I181" s="373"/>
      <c r="J181" s="527"/>
      <c r="K181" s="527"/>
      <c r="L181" s="437">
        <f t="shared" si="143"/>
        <v>0</v>
      </c>
      <c r="M181" s="73"/>
      <c r="N181" s="1"/>
      <c r="O181" s="1"/>
      <c r="P181" s="1"/>
      <c r="Q181" s="1"/>
      <c r="R181" s="79"/>
      <c r="S181" s="489">
        <f t="shared" si="113"/>
        <v>0</v>
      </c>
      <c r="T181" s="414"/>
      <c r="U181" s="1"/>
      <c r="V181" s="79"/>
      <c r="W181" s="79"/>
      <c r="X181" s="79"/>
      <c r="Y181" s="44"/>
    </row>
    <row r="182" spans="1:25" ht="25.5" hidden="1" customHeight="1" x14ac:dyDescent="0.25">
      <c r="B182" s="54"/>
      <c r="C182" s="2"/>
      <c r="D182" s="798" t="s">
        <v>556</v>
      </c>
      <c r="E182" s="798"/>
      <c r="F182" s="376"/>
      <c r="G182" s="376"/>
      <c r="H182" s="376"/>
      <c r="I182" s="376"/>
      <c r="J182" s="530"/>
      <c r="K182" s="530"/>
      <c r="L182" s="440">
        <f t="shared" si="143"/>
        <v>0</v>
      </c>
      <c r="M182" s="73"/>
      <c r="N182" s="1"/>
      <c r="O182" s="1"/>
      <c r="P182" s="1"/>
      <c r="Q182" s="1"/>
      <c r="R182" s="79"/>
      <c r="S182" s="489">
        <f t="shared" si="113"/>
        <v>0</v>
      </c>
      <c r="T182" s="414"/>
      <c r="U182" s="1"/>
      <c r="V182" s="79"/>
      <c r="W182" s="79"/>
      <c r="X182" s="79"/>
      <c r="Y182" s="44"/>
    </row>
    <row r="183" spans="1:25" ht="25.5" hidden="1" customHeight="1" x14ac:dyDescent="0.25">
      <c r="B183" s="54"/>
      <c r="C183" s="2"/>
      <c r="D183" s="798" t="s">
        <v>559</v>
      </c>
      <c r="E183" s="798"/>
      <c r="F183" s="376"/>
      <c r="G183" s="376"/>
      <c r="H183" s="376"/>
      <c r="I183" s="376"/>
      <c r="J183" s="530"/>
      <c r="K183" s="530"/>
      <c r="L183" s="440">
        <f t="shared" si="143"/>
        <v>0</v>
      </c>
      <c r="M183" s="73"/>
      <c r="N183" s="1"/>
      <c r="O183" s="1"/>
      <c r="P183" s="1"/>
      <c r="Q183" s="1"/>
      <c r="R183" s="79"/>
      <c r="S183" s="489">
        <f t="shared" si="113"/>
        <v>0</v>
      </c>
      <c r="T183" s="414"/>
      <c r="U183" s="1"/>
      <c r="V183" s="79"/>
      <c r="W183" s="79"/>
      <c r="X183" s="79"/>
      <c r="Y183" s="44"/>
    </row>
    <row r="184" spans="1:25" ht="25.5" hidden="1" customHeight="1" x14ac:dyDescent="0.25">
      <c r="B184" s="54"/>
      <c r="C184" s="2"/>
      <c r="D184" s="798" t="s">
        <v>561</v>
      </c>
      <c r="E184" s="798"/>
      <c r="F184" s="376"/>
      <c r="G184" s="376"/>
      <c r="H184" s="376"/>
      <c r="I184" s="376"/>
      <c r="J184" s="530"/>
      <c r="K184" s="530"/>
      <c r="L184" s="440">
        <f t="shared" si="143"/>
        <v>0</v>
      </c>
      <c r="M184" s="73"/>
      <c r="N184" s="1"/>
      <c r="O184" s="1"/>
      <c r="P184" s="1"/>
      <c r="Q184" s="1"/>
      <c r="R184" s="79"/>
      <c r="S184" s="489">
        <f t="shared" si="113"/>
        <v>0</v>
      </c>
      <c r="T184" s="414"/>
      <c r="U184" s="1"/>
      <c r="V184" s="79"/>
      <c r="W184" s="79"/>
      <c r="X184" s="79"/>
      <c r="Y184" s="44"/>
    </row>
    <row r="185" spans="1:25" ht="25.5" hidden="1" customHeight="1" x14ac:dyDescent="0.25">
      <c r="B185" s="54"/>
      <c r="C185" s="2"/>
      <c r="D185" s="798" t="s">
        <v>564</v>
      </c>
      <c r="E185" s="798"/>
      <c r="F185" s="376"/>
      <c r="G185" s="376"/>
      <c r="H185" s="376"/>
      <c r="I185" s="376"/>
      <c r="J185" s="530"/>
      <c r="K185" s="530"/>
      <c r="L185" s="440">
        <f t="shared" si="143"/>
        <v>0</v>
      </c>
      <c r="M185" s="73"/>
      <c r="N185" s="1"/>
      <c r="O185" s="1"/>
      <c r="P185" s="1"/>
      <c r="Q185" s="1"/>
      <c r="R185" s="79"/>
      <c r="S185" s="489">
        <f t="shared" si="113"/>
        <v>0</v>
      </c>
      <c r="T185" s="414"/>
      <c r="U185" s="1"/>
      <c r="V185" s="79"/>
      <c r="W185" s="79"/>
      <c r="X185" s="79"/>
      <c r="Y185" s="44"/>
    </row>
    <row r="186" spans="1:25" s="18" customFormat="1" ht="15.75" hidden="1" thickBot="1" x14ac:dyDescent="0.3">
      <c r="A186" s="125" t="s">
        <v>274</v>
      </c>
      <c r="B186" s="90" t="s">
        <v>686</v>
      </c>
      <c r="C186" s="803" t="s">
        <v>275</v>
      </c>
      <c r="D186" s="804"/>
      <c r="E186" s="804"/>
      <c r="F186" s="366">
        <f t="shared" ref="F186:L186" si="144">F187+F188+F189+F190+F191+F192+F193+F194+F195+F196</f>
        <v>0</v>
      </c>
      <c r="G186" s="366">
        <f t="shared" si="144"/>
        <v>0</v>
      </c>
      <c r="H186" s="366">
        <f t="shared" si="144"/>
        <v>0</v>
      </c>
      <c r="I186" s="366">
        <f t="shared" si="144"/>
        <v>0</v>
      </c>
      <c r="J186" s="520">
        <f t="shared" ref="J186" si="145">J187+J188+J189+J190+J191+J192+J193+J194+J195+J196</f>
        <v>0</v>
      </c>
      <c r="K186" s="520">
        <f t="shared" si="144"/>
        <v>0</v>
      </c>
      <c r="L186" s="428">
        <f t="shared" si="144"/>
        <v>0</v>
      </c>
      <c r="M186" s="92">
        <f t="shared" ref="M186:Y186" si="146">M187+M188+M189+M190+M191+M192+M193+M194+M195+M196</f>
        <v>0</v>
      </c>
      <c r="N186" s="93">
        <f t="shared" si="146"/>
        <v>0</v>
      </c>
      <c r="O186" s="93">
        <f t="shared" si="146"/>
        <v>0</v>
      </c>
      <c r="P186" s="93">
        <f t="shared" si="146"/>
        <v>0</v>
      </c>
      <c r="Q186" s="93">
        <f t="shared" si="146"/>
        <v>0</v>
      </c>
      <c r="R186" s="96">
        <f t="shared" ref="R186" si="147">R187+R188+R189+R190+R191+R192+R193+R194+R195+R196</f>
        <v>0</v>
      </c>
      <c r="S186" s="487">
        <f t="shared" si="113"/>
        <v>0</v>
      </c>
      <c r="T186" s="412">
        <f t="shared" si="146"/>
        <v>0</v>
      </c>
      <c r="U186" s="93">
        <f t="shared" si="146"/>
        <v>0</v>
      </c>
      <c r="V186" s="96">
        <f t="shared" si="146"/>
        <v>0</v>
      </c>
      <c r="W186" s="96">
        <f t="shared" si="146"/>
        <v>0</v>
      </c>
      <c r="X186" s="96">
        <f t="shared" si="146"/>
        <v>0</v>
      </c>
      <c r="Y186" s="97">
        <f t="shared" si="146"/>
        <v>0</v>
      </c>
    </row>
    <row r="187" spans="1:25" ht="15.75" hidden="1" thickBot="1" x14ac:dyDescent="0.3">
      <c r="B187" s="54"/>
      <c r="C187" s="2"/>
      <c r="D187" s="801" t="s">
        <v>371</v>
      </c>
      <c r="E187" s="801"/>
      <c r="F187" s="373"/>
      <c r="G187" s="373"/>
      <c r="H187" s="373"/>
      <c r="I187" s="373"/>
      <c r="J187" s="527"/>
      <c r="K187" s="527"/>
      <c r="L187" s="437">
        <f t="shared" ref="L187:L196" si="148">SUM(M187:Y187)</f>
        <v>0</v>
      </c>
      <c r="M187" s="73"/>
      <c r="N187" s="1"/>
      <c r="O187" s="1"/>
      <c r="P187" s="1"/>
      <c r="Q187" s="1"/>
      <c r="R187" s="79"/>
      <c r="S187" s="489">
        <f t="shared" si="113"/>
        <v>0</v>
      </c>
      <c r="T187" s="414"/>
      <c r="U187" s="1"/>
      <c r="V187" s="79"/>
      <c r="W187" s="79"/>
      <c r="X187" s="79"/>
      <c r="Y187" s="44"/>
    </row>
    <row r="188" spans="1:25" ht="15.75" hidden="1" thickBot="1" x14ac:dyDescent="0.3">
      <c r="B188" s="54"/>
      <c r="C188" s="2"/>
      <c r="D188" s="801" t="s">
        <v>544</v>
      </c>
      <c r="E188" s="801"/>
      <c r="F188" s="373"/>
      <c r="G188" s="373"/>
      <c r="H188" s="373"/>
      <c r="I188" s="373"/>
      <c r="J188" s="527"/>
      <c r="K188" s="527"/>
      <c r="L188" s="437">
        <f t="shared" si="148"/>
        <v>0</v>
      </c>
      <c r="M188" s="73"/>
      <c r="N188" s="1"/>
      <c r="O188" s="1"/>
      <c r="P188" s="1"/>
      <c r="Q188" s="1"/>
      <c r="R188" s="79"/>
      <c r="S188" s="489">
        <f t="shared" si="113"/>
        <v>0</v>
      </c>
      <c r="T188" s="414"/>
      <c r="U188" s="1"/>
      <c r="V188" s="79"/>
      <c r="W188" s="79"/>
      <c r="X188" s="79"/>
      <c r="Y188" s="44"/>
    </row>
    <row r="189" spans="1:25" ht="15.75" hidden="1" thickBot="1" x14ac:dyDescent="0.3">
      <c r="B189" s="54"/>
      <c r="C189" s="2"/>
      <c r="D189" s="801" t="s">
        <v>547</v>
      </c>
      <c r="E189" s="801"/>
      <c r="F189" s="373"/>
      <c r="G189" s="373"/>
      <c r="H189" s="373"/>
      <c r="I189" s="373"/>
      <c r="J189" s="527"/>
      <c r="K189" s="527"/>
      <c r="L189" s="437">
        <f t="shared" si="148"/>
        <v>0</v>
      </c>
      <c r="M189" s="73"/>
      <c r="N189" s="1"/>
      <c r="O189" s="1"/>
      <c r="P189" s="1"/>
      <c r="Q189" s="1"/>
      <c r="R189" s="79"/>
      <c r="S189" s="489">
        <f t="shared" si="113"/>
        <v>0</v>
      </c>
      <c r="T189" s="414"/>
      <c r="U189" s="1"/>
      <c r="V189" s="79"/>
      <c r="W189" s="79"/>
      <c r="X189" s="79"/>
      <c r="Y189" s="44"/>
    </row>
    <row r="190" spans="1:25" ht="15.75" hidden="1" thickBot="1" x14ac:dyDescent="0.3">
      <c r="B190" s="54"/>
      <c r="C190" s="2"/>
      <c r="D190" s="798" t="s">
        <v>818</v>
      </c>
      <c r="E190" s="798"/>
      <c r="F190" s="376"/>
      <c r="G190" s="376"/>
      <c r="H190" s="376"/>
      <c r="I190" s="376"/>
      <c r="J190" s="530"/>
      <c r="K190" s="530"/>
      <c r="L190" s="440">
        <f t="shared" si="148"/>
        <v>0</v>
      </c>
      <c r="M190" s="73"/>
      <c r="N190" s="1"/>
      <c r="O190" s="1"/>
      <c r="P190" s="1"/>
      <c r="Q190" s="1"/>
      <c r="R190" s="79"/>
      <c r="S190" s="489">
        <f t="shared" si="113"/>
        <v>0</v>
      </c>
      <c r="T190" s="414"/>
      <c r="U190" s="1"/>
      <c r="V190" s="79"/>
      <c r="W190" s="79"/>
      <c r="X190" s="79"/>
      <c r="Y190" s="44"/>
    </row>
    <row r="191" spans="1:25" ht="15.75" hidden="1" thickBot="1" x14ac:dyDescent="0.3">
      <c r="B191" s="54"/>
      <c r="C191" s="2"/>
      <c r="D191" s="801" t="s">
        <v>554</v>
      </c>
      <c r="E191" s="801"/>
      <c r="F191" s="373"/>
      <c r="G191" s="373"/>
      <c r="H191" s="373"/>
      <c r="I191" s="373"/>
      <c r="J191" s="527"/>
      <c r="K191" s="527"/>
      <c r="L191" s="437">
        <f t="shared" si="148"/>
        <v>0</v>
      </c>
      <c r="M191" s="73"/>
      <c r="N191" s="1"/>
      <c r="O191" s="1"/>
      <c r="P191" s="1"/>
      <c r="Q191" s="1"/>
      <c r="R191" s="79"/>
      <c r="S191" s="489">
        <f t="shared" si="113"/>
        <v>0</v>
      </c>
      <c r="T191" s="414"/>
      <c r="U191" s="1"/>
      <c r="V191" s="79"/>
      <c r="W191" s="79"/>
      <c r="X191" s="79"/>
      <c r="Y191" s="44"/>
    </row>
    <row r="192" spans="1:25" ht="15.75" hidden="1" thickBot="1" x14ac:dyDescent="0.3">
      <c r="B192" s="54"/>
      <c r="C192" s="2"/>
      <c r="D192" s="801" t="s">
        <v>553</v>
      </c>
      <c r="E192" s="801"/>
      <c r="F192" s="373"/>
      <c r="G192" s="373"/>
      <c r="H192" s="373"/>
      <c r="I192" s="373"/>
      <c r="J192" s="527"/>
      <c r="K192" s="527"/>
      <c r="L192" s="437">
        <f t="shared" si="148"/>
        <v>0</v>
      </c>
      <c r="M192" s="73"/>
      <c r="N192" s="1"/>
      <c r="O192" s="1"/>
      <c r="P192" s="1"/>
      <c r="Q192" s="1"/>
      <c r="R192" s="79"/>
      <c r="S192" s="489">
        <f t="shared" si="113"/>
        <v>0</v>
      </c>
      <c r="T192" s="414"/>
      <c r="U192" s="1"/>
      <c r="V192" s="79"/>
      <c r="W192" s="79"/>
      <c r="X192" s="79"/>
      <c r="Y192" s="44"/>
    </row>
    <row r="193" spans="1:25" ht="25.5" hidden="1" customHeight="1" x14ac:dyDescent="0.25">
      <c r="B193" s="54"/>
      <c r="C193" s="2"/>
      <c r="D193" s="798" t="s">
        <v>557</v>
      </c>
      <c r="E193" s="798"/>
      <c r="F193" s="376"/>
      <c r="G193" s="376"/>
      <c r="H193" s="376"/>
      <c r="I193" s="376"/>
      <c r="J193" s="530"/>
      <c r="K193" s="530"/>
      <c r="L193" s="440">
        <f t="shared" si="148"/>
        <v>0</v>
      </c>
      <c r="M193" s="73"/>
      <c r="N193" s="1"/>
      <c r="O193" s="1"/>
      <c r="P193" s="1"/>
      <c r="Q193" s="1"/>
      <c r="R193" s="79"/>
      <c r="S193" s="489">
        <f t="shared" si="113"/>
        <v>0</v>
      </c>
      <c r="T193" s="414"/>
      <c r="U193" s="1"/>
      <c r="V193" s="79"/>
      <c r="W193" s="79"/>
      <c r="X193" s="79"/>
      <c r="Y193" s="44"/>
    </row>
    <row r="194" spans="1:25" ht="15.75" hidden="1" thickBot="1" x14ac:dyDescent="0.3">
      <c r="B194" s="54"/>
      <c r="C194" s="2"/>
      <c r="D194" s="801" t="s">
        <v>819</v>
      </c>
      <c r="E194" s="801"/>
      <c r="F194" s="373"/>
      <c r="G194" s="373"/>
      <c r="H194" s="373"/>
      <c r="I194" s="373"/>
      <c r="J194" s="527"/>
      <c r="K194" s="527"/>
      <c r="L194" s="437">
        <f t="shared" si="148"/>
        <v>0</v>
      </c>
      <c r="M194" s="73"/>
      <c r="N194" s="1"/>
      <c r="O194" s="1"/>
      <c r="P194" s="1"/>
      <c r="Q194" s="1"/>
      <c r="R194" s="79"/>
      <c r="S194" s="489">
        <f t="shared" si="113"/>
        <v>0</v>
      </c>
      <c r="T194" s="414"/>
      <c r="U194" s="1"/>
      <c r="V194" s="79"/>
      <c r="W194" s="79"/>
      <c r="X194" s="79"/>
      <c r="Y194" s="44"/>
    </row>
    <row r="195" spans="1:25" ht="25.5" hidden="1" customHeight="1" x14ac:dyDescent="0.25">
      <c r="B195" s="54"/>
      <c r="C195" s="2"/>
      <c r="D195" s="798" t="s">
        <v>562</v>
      </c>
      <c r="E195" s="798"/>
      <c r="F195" s="376"/>
      <c r="G195" s="376"/>
      <c r="H195" s="376"/>
      <c r="I195" s="376"/>
      <c r="J195" s="530"/>
      <c r="K195" s="530"/>
      <c r="L195" s="440">
        <f t="shared" si="148"/>
        <v>0</v>
      </c>
      <c r="M195" s="73"/>
      <c r="N195" s="1"/>
      <c r="O195" s="1"/>
      <c r="P195" s="1"/>
      <c r="Q195" s="1"/>
      <c r="R195" s="79"/>
      <c r="S195" s="489">
        <f t="shared" si="113"/>
        <v>0</v>
      </c>
      <c r="T195" s="414"/>
      <c r="U195" s="1"/>
      <c r="V195" s="79"/>
      <c r="W195" s="79"/>
      <c r="X195" s="79"/>
      <c r="Y195" s="44"/>
    </row>
    <row r="196" spans="1:25" ht="25.5" hidden="1" customHeight="1" x14ac:dyDescent="0.25">
      <c r="B196" s="54"/>
      <c r="C196" s="2"/>
      <c r="D196" s="798" t="s">
        <v>565</v>
      </c>
      <c r="E196" s="798"/>
      <c r="F196" s="376"/>
      <c r="G196" s="376"/>
      <c r="H196" s="376"/>
      <c r="I196" s="376"/>
      <c r="J196" s="530"/>
      <c r="K196" s="530"/>
      <c r="L196" s="440">
        <f t="shared" si="148"/>
        <v>0</v>
      </c>
      <c r="M196" s="73"/>
      <c r="N196" s="1"/>
      <c r="O196" s="1"/>
      <c r="P196" s="1"/>
      <c r="Q196" s="1"/>
      <c r="R196" s="79"/>
      <c r="S196" s="489">
        <f t="shared" si="113"/>
        <v>0</v>
      </c>
      <c r="T196" s="414"/>
      <c r="U196" s="1"/>
      <c r="V196" s="79"/>
      <c r="W196" s="79"/>
      <c r="X196" s="79"/>
      <c r="Y196" s="44"/>
    </row>
    <row r="197" spans="1:25" s="18" customFormat="1" ht="25.5" hidden="1" customHeight="1" x14ac:dyDescent="0.25">
      <c r="A197" s="125" t="s">
        <v>276</v>
      </c>
      <c r="B197" s="90" t="s">
        <v>687</v>
      </c>
      <c r="C197" s="841" t="s">
        <v>607</v>
      </c>
      <c r="D197" s="842"/>
      <c r="E197" s="842"/>
      <c r="F197" s="383">
        <f t="shared" ref="F197:L197" si="149">F198+F199</f>
        <v>0</v>
      </c>
      <c r="G197" s="383">
        <f t="shared" si="149"/>
        <v>0</v>
      </c>
      <c r="H197" s="383">
        <f t="shared" si="149"/>
        <v>0</v>
      </c>
      <c r="I197" s="383">
        <f t="shared" si="149"/>
        <v>0</v>
      </c>
      <c r="J197" s="537">
        <f t="shared" ref="J197" si="150">J198+J199</f>
        <v>0</v>
      </c>
      <c r="K197" s="537">
        <f t="shared" si="149"/>
        <v>0</v>
      </c>
      <c r="L197" s="447">
        <f t="shared" si="149"/>
        <v>0</v>
      </c>
      <c r="M197" s="92">
        <f t="shared" ref="M197:Y197" si="151">M198+M199</f>
        <v>0</v>
      </c>
      <c r="N197" s="93">
        <f t="shared" si="151"/>
        <v>0</v>
      </c>
      <c r="O197" s="93">
        <f t="shared" si="151"/>
        <v>0</v>
      </c>
      <c r="P197" s="93">
        <f t="shared" si="151"/>
        <v>0</v>
      </c>
      <c r="Q197" s="93">
        <f t="shared" si="151"/>
        <v>0</v>
      </c>
      <c r="R197" s="96">
        <f t="shared" ref="R197" si="152">R198+R199</f>
        <v>0</v>
      </c>
      <c r="S197" s="487">
        <f t="shared" si="113"/>
        <v>0</v>
      </c>
      <c r="T197" s="412">
        <f t="shared" si="151"/>
        <v>0</v>
      </c>
      <c r="U197" s="93">
        <f t="shared" si="151"/>
        <v>0</v>
      </c>
      <c r="V197" s="96">
        <f t="shared" si="151"/>
        <v>0</v>
      </c>
      <c r="W197" s="96">
        <f t="shared" si="151"/>
        <v>0</v>
      </c>
      <c r="X197" s="96">
        <f t="shared" si="151"/>
        <v>0</v>
      </c>
      <c r="Y197" s="97">
        <f t="shared" si="151"/>
        <v>0</v>
      </c>
    </row>
    <row r="198" spans="1:25" ht="25.5" hidden="1" customHeight="1" x14ac:dyDescent="0.25">
      <c r="B198" s="54"/>
      <c r="C198" s="2"/>
      <c r="D198" s="798" t="s">
        <v>568</v>
      </c>
      <c r="E198" s="798"/>
      <c r="F198" s="376"/>
      <c r="G198" s="376"/>
      <c r="H198" s="376"/>
      <c r="I198" s="376"/>
      <c r="J198" s="530"/>
      <c r="K198" s="530"/>
      <c r="L198" s="440">
        <f t="shared" ref="L198:L199" si="153">SUM(M198:Y198)</f>
        <v>0</v>
      </c>
      <c r="M198" s="73"/>
      <c r="N198" s="1"/>
      <c r="O198" s="1"/>
      <c r="P198" s="1"/>
      <c r="Q198" s="1"/>
      <c r="R198" s="79"/>
      <c r="S198" s="489">
        <f t="shared" si="113"/>
        <v>0</v>
      </c>
      <c r="T198" s="414"/>
      <c r="U198" s="1"/>
      <c r="V198" s="79"/>
      <c r="W198" s="79"/>
      <c r="X198" s="79"/>
      <c r="Y198" s="44"/>
    </row>
    <row r="199" spans="1:25" ht="25.5" hidden="1" customHeight="1" x14ac:dyDescent="0.25">
      <c r="B199" s="54"/>
      <c r="C199" s="2"/>
      <c r="D199" s="798" t="s">
        <v>569</v>
      </c>
      <c r="E199" s="798"/>
      <c r="F199" s="376"/>
      <c r="G199" s="376"/>
      <c r="H199" s="376"/>
      <c r="I199" s="376"/>
      <c r="J199" s="530"/>
      <c r="K199" s="530"/>
      <c r="L199" s="440">
        <f t="shared" si="153"/>
        <v>0</v>
      </c>
      <c r="M199" s="73"/>
      <c r="N199" s="1"/>
      <c r="O199" s="1"/>
      <c r="P199" s="1"/>
      <c r="Q199" s="1"/>
      <c r="R199" s="79"/>
      <c r="S199" s="489">
        <f t="shared" si="113"/>
        <v>0</v>
      </c>
      <c r="T199" s="414"/>
      <c r="U199" s="1"/>
      <c r="V199" s="79"/>
      <c r="W199" s="79"/>
      <c r="X199" s="79"/>
      <c r="Y199" s="44"/>
    </row>
    <row r="200" spans="1:25" s="18" customFormat="1" ht="15" hidden="1" customHeight="1" x14ac:dyDescent="0.25">
      <c r="A200" s="125" t="s">
        <v>277</v>
      </c>
      <c r="B200" s="90" t="s">
        <v>688</v>
      </c>
      <c r="C200" s="841" t="s">
        <v>820</v>
      </c>
      <c r="D200" s="842"/>
      <c r="E200" s="842"/>
      <c r="F200" s="383">
        <f t="shared" ref="F200:L200" si="154">F201+F202+F203+F204+F205+F206+F207+F208+F209+F210+F211</f>
        <v>0</v>
      </c>
      <c r="G200" s="383">
        <f t="shared" si="154"/>
        <v>0</v>
      </c>
      <c r="H200" s="383">
        <f t="shared" si="154"/>
        <v>0</v>
      </c>
      <c r="I200" s="383">
        <f t="shared" si="154"/>
        <v>0</v>
      </c>
      <c r="J200" s="537">
        <f t="shared" ref="J200" si="155">J201+J202+J203+J204+J205+J206+J207+J208+J209+J210+J211</f>
        <v>0</v>
      </c>
      <c r="K200" s="537">
        <f t="shared" si="154"/>
        <v>0</v>
      </c>
      <c r="L200" s="447">
        <f t="shared" si="154"/>
        <v>0</v>
      </c>
      <c r="M200" s="92">
        <f t="shared" ref="M200:Y200" si="156">M201+M202+M203+M204+M205+M206+M207+M208+M209+M210+M211</f>
        <v>0</v>
      </c>
      <c r="N200" s="93">
        <f t="shared" si="156"/>
        <v>0</v>
      </c>
      <c r="O200" s="93">
        <f t="shared" si="156"/>
        <v>0</v>
      </c>
      <c r="P200" s="93">
        <f t="shared" si="156"/>
        <v>0</v>
      </c>
      <c r="Q200" s="93">
        <f t="shared" si="156"/>
        <v>0</v>
      </c>
      <c r="R200" s="96">
        <f t="shared" ref="R200" si="157">R201+R202+R203+R204+R205+R206+R207+R208+R209+R210+R211</f>
        <v>0</v>
      </c>
      <c r="S200" s="487">
        <f t="shared" ref="S200:S255" si="158">SUM(M200:R200)</f>
        <v>0</v>
      </c>
      <c r="T200" s="412">
        <f t="shared" si="156"/>
        <v>0</v>
      </c>
      <c r="U200" s="93">
        <f t="shared" si="156"/>
        <v>0</v>
      </c>
      <c r="V200" s="96">
        <f t="shared" si="156"/>
        <v>0</v>
      </c>
      <c r="W200" s="96">
        <f t="shared" si="156"/>
        <v>0</v>
      </c>
      <c r="X200" s="96">
        <f t="shared" si="156"/>
        <v>0</v>
      </c>
      <c r="Y200" s="97">
        <f t="shared" si="156"/>
        <v>0</v>
      </c>
    </row>
    <row r="201" spans="1:25" ht="15.75" hidden="1" thickBot="1" x14ac:dyDescent="0.3">
      <c r="B201" s="54"/>
      <c r="C201" s="2"/>
      <c r="D201" s="801" t="s">
        <v>372</v>
      </c>
      <c r="E201" s="801"/>
      <c r="F201" s="373"/>
      <c r="G201" s="373"/>
      <c r="H201" s="373"/>
      <c r="I201" s="373"/>
      <c r="J201" s="527"/>
      <c r="K201" s="527"/>
      <c r="L201" s="437">
        <f t="shared" ref="L201:L213" si="159">SUM(M201:Y201)</f>
        <v>0</v>
      </c>
      <c r="M201" s="73"/>
      <c r="N201" s="1"/>
      <c r="O201" s="1"/>
      <c r="P201" s="1"/>
      <c r="Q201" s="1"/>
      <c r="R201" s="79"/>
      <c r="S201" s="489">
        <f t="shared" si="158"/>
        <v>0</v>
      </c>
      <c r="T201" s="414"/>
      <c r="U201" s="1"/>
      <c r="V201" s="79"/>
      <c r="W201" s="79"/>
      <c r="X201" s="79"/>
      <c r="Y201" s="44"/>
    </row>
    <row r="202" spans="1:25" ht="15.75" hidden="1" thickBot="1" x14ac:dyDescent="0.3">
      <c r="B202" s="54"/>
      <c r="C202" s="2"/>
      <c r="D202" s="801" t="s">
        <v>821</v>
      </c>
      <c r="E202" s="801"/>
      <c r="F202" s="373"/>
      <c r="G202" s="373"/>
      <c r="H202" s="373"/>
      <c r="I202" s="373"/>
      <c r="J202" s="527"/>
      <c r="K202" s="527"/>
      <c r="L202" s="437">
        <f t="shared" si="159"/>
        <v>0</v>
      </c>
      <c r="M202" s="73"/>
      <c r="N202" s="1"/>
      <c r="O202" s="1"/>
      <c r="P202" s="1"/>
      <c r="Q202" s="1"/>
      <c r="R202" s="79"/>
      <c r="S202" s="489">
        <f t="shared" si="158"/>
        <v>0</v>
      </c>
      <c r="T202" s="414"/>
      <c r="U202" s="1"/>
      <c r="V202" s="79"/>
      <c r="W202" s="79"/>
      <c r="X202" s="79"/>
      <c r="Y202" s="44"/>
    </row>
    <row r="203" spans="1:25" ht="15.75" hidden="1" thickBot="1" x14ac:dyDescent="0.3">
      <c r="B203" s="54"/>
      <c r="C203" s="2"/>
      <c r="D203" s="801" t="s">
        <v>375</v>
      </c>
      <c r="E203" s="801"/>
      <c r="F203" s="373"/>
      <c r="G203" s="373"/>
      <c r="H203" s="373"/>
      <c r="I203" s="373"/>
      <c r="J203" s="527"/>
      <c r="K203" s="527"/>
      <c r="L203" s="437">
        <f t="shared" si="159"/>
        <v>0</v>
      </c>
      <c r="M203" s="73"/>
      <c r="N203" s="1"/>
      <c r="O203" s="1"/>
      <c r="P203" s="1"/>
      <c r="Q203" s="1"/>
      <c r="R203" s="79"/>
      <c r="S203" s="489">
        <f t="shared" si="158"/>
        <v>0</v>
      </c>
      <c r="T203" s="414"/>
      <c r="U203" s="1"/>
      <c r="V203" s="79"/>
      <c r="W203" s="79"/>
      <c r="X203" s="79"/>
      <c r="Y203" s="44"/>
    </row>
    <row r="204" spans="1:25" ht="15.75" hidden="1" thickBot="1" x14ac:dyDescent="0.3">
      <c r="B204" s="54"/>
      <c r="C204" s="2"/>
      <c r="D204" s="801" t="s">
        <v>373</v>
      </c>
      <c r="E204" s="801"/>
      <c r="F204" s="373"/>
      <c r="G204" s="373"/>
      <c r="H204" s="373"/>
      <c r="I204" s="373"/>
      <c r="J204" s="527"/>
      <c r="K204" s="527"/>
      <c r="L204" s="437">
        <f t="shared" si="159"/>
        <v>0</v>
      </c>
      <c r="M204" s="73"/>
      <c r="N204" s="1"/>
      <c r="O204" s="1"/>
      <c r="P204" s="1"/>
      <c r="Q204" s="1"/>
      <c r="R204" s="79"/>
      <c r="S204" s="489">
        <f t="shared" si="158"/>
        <v>0</v>
      </c>
      <c r="T204" s="414"/>
      <c r="U204" s="1"/>
      <c r="V204" s="79"/>
      <c r="W204" s="79"/>
      <c r="X204" s="79"/>
      <c r="Y204" s="44"/>
    </row>
    <row r="205" spans="1:25" ht="15.75" hidden="1" thickBot="1" x14ac:dyDescent="0.3">
      <c r="B205" s="54"/>
      <c r="C205" s="2"/>
      <c r="D205" s="801" t="s">
        <v>822</v>
      </c>
      <c r="E205" s="801"/>
      <c r="F205" s="373"/>
      <c r="G205" s="373"/>
      <c r="H205" s="373"/>
      <c r="I205" s="373"/>
      <c r="J205" s="527"/>
      <c r="K205" s="527"/>
      <c r="L205" s="437">
        <f t="shared" si="159"/>
        <v>0</v>
      </c>
      <c r="M205" s="73"/>
      <c r="N205" s="1"/>
      <c r="O205" s="1"/>
      <c r="P205" s="1"/>
      <c r="Q205" s="1"/>
      <c r="R205" s="79"/>
      <c r="S205" s="489">
        <f t="shared" si="158"/>
        <v>0</v>
      </c>
      <c r="T205" s="414"/>
      <c r="U205" s="1"/>
      <c r="V205" s="79"/>
      <c r="W205" s="79"/>
      <c r="X205" s="79"/>
      <c r="Y205" s="44"/>
    </row>
    <row r="206" spans="1:25" ht="25.5" hidden="1" customHeight="1" x14ac:dyDescent="0.25">
      <c r="B206" s="54"/>
      <c r="C206" s="2"/>
      <c r="D206" s="798" t="s">
        <v>537</v>
      </c>
      <c r="E206" s="798"/>
      <c r="F206" s="376"/>
      <c r="G206" s="376"/>
      <c r="H206" s="376"/>
      <c r="I206" s="376"/>
      <c r="J206" s="530"/>
      <c r="K206" s="530"/>
      <c r="L206" s="440">
        <f t="shared" si="159"/>
        <v>0</v>
      </c>
      <c r="M206" s="73"/>
      <c r="N206" s="1"/>
      <c r="O206" s="1"/>
      <c r="P206" s="1"/>
      <c r="Q206" s="1"/>
      <c r="R206" s="79"/>
      <c r="S206" s="489">
        <f t="shared" si="158"/>
        <v>0</v>
      </c>
      <c r="T206" s="414"/>
      <c r="U206" s="1"/>
      <c r="V206" s="79"/>
      <c r="W206" s="79"/>
      <c r="X206" s="79"/>
      <c r="Y206" s="44"/>
    </row>
    <row r="207" spans="1:25" ht="25.5" hidden="1" customHeight="1" x14ac:dyDescent="0.25">
      <c r="B207" s="54"/>
      <c r="C207" s="2"/>
      <c r="D207" s="798" t="s">
        <v>540</v>
      </c>
      <c r="E207" s="798"/>
      <c r="F207" s="376"/>
      <c r="G207" s="376"/>
      <c r="H207" s="376"/>
      <c r="I207" s="376"/>
      <c r="J207" s="530"/>
      <c r="K207" s="530"/>
      <c r="L207" s="440">
        <f t="shared" si="159"/>
        <v>0</v>
      </c>
      <c r="M207" s="73"/>
      <c r="N207" s="1"/>
      <c r="O207" s="1"/>
      <c r="P207" s="1"/>
      <c r="Q207" s="1"/>
      <c r="R207" s="79"/>
      <c r="S207" s="489">
        <f t="shared" si="158"/>
        <v>0</v>
      </c>
      <c r="T207" s="414"/>
      <c r="U207" s="1"/>
      <c r="V207" s="79"/>
      <c r="W207" s="79"/>
      <c r="X207" s="79"/>
      <c r="Y207" s="44"/>
    </row>
    <row r="208" spans="1:25" ht="15.75" hidden="1" thickBot="1" x14ac:dyDescent="0.3">
      <c r="B208" s="54"/>
      <c r="C208" s="2"/>
      <c r="D208" s="801" t="s">
        <v>823</v>
      </c>
      <c r="E208" s="801"/>
      <c r="F208" s="373"/>
      <c r="G208" s="373"/>
      <c r="H208" s="373"/>
      <c r="I208" s="373"/>
      <c r="J208" s="527"/>
      <c r="K208" s="527"/>
      <c r="L208" s="437">
        <f t="shared" si="159"/>
        <v>0</v>
      </c>
      <c r="M208" s="73"/>
      <c r="N208" s="1"/>
      <c r="O208" s="1"/>
      <c r="P208" s="1"/>
      <c r="Q208" s="1"/>
      <c r="R208" s="79"/>
      <c r="S208" s="489">
        <f t="shared" si="158"/>
        <v>0</v>
      </c>
      <c r="T208" s="414"/>
      <c r="U208" s="1"/>
      <c r="V208" s="79"/>
      <c r="W208" s="79"/>
      <c r="X208" s="79"/>
      <c r="Y208" s="44"/>
    </row>
    <row r="209" spans="1:25" ht="15.75" hidden="1" thickBot="1" x14ac:dyDescent="0.3">
      <c r="B209" s="54"/>
      <c r="C209" s="2"/>
      <c r="D209" s="801" t="s">
        <v>374</v>
      </c>
      <c r="E209" s="801"/>
      <c r="F209" s="373"/>
      <c r="G209" s="373"/>
      <c r="H209" s="373"/>
      <c r="I209" s="373"/>
      <c r="J209" s="527"/>
      <c r="K209" s="527"/>
      <c r="L209" s="437">
        <f t="shared" si="159"/>
        <v>0</v>
      </c>
      <c r="M209" s="73"/>
      <c r="N209" s="1"/>
      <c r="O209" s="1"/>
      <c r="P209" s="1"/>
      <c r="Q209" s="1"/>
      <c r="R209" s="79"/>
      <c r="S209" s="489">
        <f t="shared" si="158"/>
        <v>0</v>
      </c>
      <c r="T209" s="414"/>
      <c r="U209" s="1"/>
      <c r="V209" s="79"/>
      <c r="W209" s="79"/>
      <c r="X209" s="79"/>
      <c r="Y209" s="44"/>
    </row>
    <row r="210" spans="1:25" ht="15.75" hidden="1" thickBot="1" x14ac:dyDescent="0.3">
      <c r="B210" s="54"/>
      <c r="C210" s="2"/>
      <c r="D210" s="801" t="s">
        <v>824</v>
      </c>
      <c r="E210" s="801"/>
      <c r="F210" s="373"/>
      <c r="G210" s="373"/>
      <c r="H210" s="373"/>
      <c r="I210" s="373"/>
      <c r="J210" s="527"/>
      <c r="K210" s="527"/>
      <c r="L210" s="437">
        <f t="shared" si="159"/>
        <v>0</v>
      </c>
      <c r="M210" s="73"/>
      <c r="N210" s="1"/>
      <c r="O210" s="1"/>
      <c r="P210" s="1"/>
      <c r="Q210" s="1"/>
      <c r="R210" s="79"/>
      <c r="S210" s="489">
        <f t="shared" si="158"/>
        <v>0</v>
      </c>
      <c r="T210" s="414"/>
      <c r="U210" s="1"/>
      <c r="V210" s="79"/>
      <c r="W210" s="79"/>
      <c r="X210" s="79"/>
      <c r="Y210" s="44"/>
    </row>
    <row r="211" spans="1:25" ht="15.75" hidden="1" thickBot="1" x14ac:dyDescent="0.3">
      <c r="B211" s="54"/>
      <c r="C211" s="2"/>
      <c r="D211" s="801" t="s">
        <v>566</v>
      </c>
      <c r="E211" s="801"/>
      <c r="F211" s="373"/>
      <c r="G211" s="373"/>
      <c r="H211" s="373"/>
      <c r="I211" s="373"/>
      <c r="J211" s="527"/>
      <c r="K211" s="527"/>
      <c r="L211" s="437">
        <f t="shared" si="159"/>
        <v>0</v>
      </c>
      <c r="M211" s="73"/>
      <c r="N211" s="1"/>
      <c r="O211" s="1"/>
      <c r="P211" s="1"/>
      <c r="Q211" s="1"/>
      <c r="R211" s="79"/>
      <c r="S211" s="489">
        <f t="shared" si="158"/>
        <v>0</v>
      </c>
      <c r="T211" s="414"/>
      <c r="U211" s="1"/>
      <c r="V211" s="79"/>
      <c r="W211" s="79"/>
      <c r="X211" s="79"/>
      <c r="Y211" s="44"/>
    </row>
    <row r="212" spans="1:25" s="18" customFormat="1" ht="15.75" hidden="1" thickBot="1" x14ac:dyDescent="0.3">
      <c r="A212" s="125" t="s">
        <v>278</v>
      </c>
      <c r="B212" s="90" t="s">
        <v>689</v>
      </c>
      <c r="C212" s="803" t="s">
        <v>279</v>
      </c>
      <c r="D212" s="804"/>
      <c r="E212" s="804"/>
      <c r="F212" s="366"/>
      <c r="G212" s="366"/>
      <c r="H212" s="366"/>
      <c r="I212" s="366"/>
      <c r="J212" s="520"/>
      <c r="K212" s="520"/>
      <c r="L212" s="428">
        <f t="shared" si="159"/>
        <v>0</v>
      </c>
      <c r="M212" s="92"/>
      <c r="N212" s="93"/>
      <c r="O212" s="93"/>
      <c r="P212" s="93"/>
      <c r="Q212" s="93"/>
      <c r="R212" s="96"/>
      <c r="S212" s="487">
        <f t="shared" si="158"/>
        <v>0</v>
      </c>
      <c r="T212" s="412"/>
      <c r="U212" s="93"/>
      <c r="V212" s="96"/>
      <c r="W212" s="96"/>
      <c r="X212" s="96"/>
      <c r="Y212" s="97"/>
    </row>
    <row r="213" spans="1:25" s="18" customFormat="1" ht="15.75" hidden="1" thickBot="1" x14ac:dyDescent="0.3">
      <c r="A213" s="125" t="s">
        <v>280</v>
      </c>
      <c r="B213" s="90" t="s">
        <v>690</v>
      </c>
      <c r="C213" s="803" t="s">
        <v>281</v>
      </c>
      <c r="D213" s="804"/>
      <c r="E213" s="804"/>
      <c r="F213" s="366"/>
      <c r="G213" s="366"/>
      <c r="H213" s="366"/>
      <c r="I213" s="366"/>
      <c r="J213" s="520"/>
      <c r="K213" s="520"/>
      <c r="L213" s="428">
        <f t="shared" si="159"/>
        <v>0</v>
      </c>
      <c r="M213" s="92"/>
      <c r="N213" s="93"/>
      <c r="O213" s="93"/>
      <c r="P213" s="93"/>
      <c r="Q213" s="93"/>
      <c r="R213" s="96"/>
      <c r="S213" s="487">
        <f t="shared" si="158"/>
        <v>0</v>
      </c>
      <c r="T213" s="412"/>
      <c r="U213" s="93"/>
      <c r="V213" s="96"/>
      <c r="W213" s="96"/>
      <c r="X213" s="96"/>
      <c r="Y213" s="97"/>
    </row>
    <row r="214" spans="1:25" s="18" customFormat="1" ht="15.75" hidden="1" thickBot="1" x14ac:dyDescent="0.3">
      <c r="A214" s="125" t="s">
        <v>282</v>
      </c>
      <c r="B214" s="90" t="s">
        <v>691</v>
      </c>
      <c r="C214" s="803" t="s">
        <v>283</v>
      </c>
      <c r="D214" s="804"/>
      <c r="E214" s="804"/>
      <c r="F214" s="366">
        <f t="shared" ref="F214:L214" si="160">F215+F216+F217+F218+F219+F220+F221+F222+F223+F224</f>
        <v>0</v>
      </c>
      <c r="G214" s="366">
        <f t="shared" si="160"/>
        <v>0</v>
      </c>
      <c r="H214" s="366">
        <f t="shared" si="160"/>
        <v>0</v>
      </c>
      <c r="I214" s="366">
        <f t="shared" si="160"/>
        <v>0</v>
      </c>
      <c r="J214" s="520">
        <f t="shared" ref="J214" si="161">J215+J216+J217+J218+J219+J220+J221+J222+J223+J224</f>
        <v>0</v>
      </c>
      <c r="K214" s="520">
        <f t="shared" si="160"/>
        <v>0</v>
      </c>
      <c r="L214" s="428">
        <f t="shared" si="160"/>
        <v>0</v>
      </c>
      <c r="M214" s="92">
        <f t="shared" ref="M214:Y214" si="162">M215+M216+M217+M218+M219+M220+M221+M222+M223+M224</f>
        <v>0</v>
      </c>
      <c r="N214" s="93">
        <f t="shared" si="162"/>
        <v>0</v>
      </c>
      <c r="O214" s="93">
        <f t="shared" si="162"/>
        <v>0</v>
      </c>
      <c r="P214" s="93">
        <f t="shared" si="162"/>
        <v>0</v>
      </c>
      <c r="Q214" s="93">
        <f t="shared" si="162"/>
        <v>0</v>
      </c>
      <c r="R214" s="96">
        <f t="shared" ref="R214" si="163">R215+R216+R217+R218+R219+R220+R221+R222+R223+R224</f>
        <v>0</v>
      </c>
      <c r="S214" s="487">
        <f t="shared" si="158"/>
        <v>0</v>
      </c>
      <c r="T214" s="412">
        <f t="shared" si="162"/>
        <v>0</v>
      </c>
      <c r="U214" s="93">
        <f t="shared" si="162"/>
        <v>0</v>
      </c>
      <c r="V214" s="96">
        <f t="shared" si="162"/>
        <v>0</v>
      </c>
      <c r="W214" s="96">
        <f t="shared" si="162"/>
        <v>0</v>
      </c>
      <c r="X214" s="96">
        <f t="shared" si="162"/>
        <v>0</v>
      </c>
      <c r="Y214" s="97">
        <f t="shared" si="162"/>
        <v>0</v>
      </c>
    </row>
    <row r="215" spans="1:25" ht="15.75" hidden="1" thickBot="1" x14ac:dyDescent="0.3">
      <c r="B215" s="54"/>
      <c r="C215" s="2"/>
      <c r="D215" s="801" t="s">
        <v>376</v>
      </c>
      <c r="E215" s="801"/>
      <c r="F215" s="373"/>
      <c r="G215" s="373"/>
      <c r="H215" s="373"/>
      <c r="I215" s="373"/>
      <c r="J215" s="527"/>
      <c r="K215" s="527"/>
      <c r="L215" s="437">
        <f t="shared" ref="L215:L224" si="164">SUM(M215:Y215)</f>
        <v>0</v>
      </c>
      <c r="M215" s="73"/>
      <c r="N215" s="1"/>
      <c r="O215" s="1"/>
      <c r="P215" s="1"/>
      <c r="Q215" s="1"/>
      <c r="R215" s="79"/>
      <c r="S215" s="489">
        <f t="shared" si="158"/>
        <v>0</v>
      </c>
      <c r="T215" s="414"/>
      <c r="U215" s="1"/>
      <c r="V215" s="79"/>
      <c r="W215" s="79"/>
      <c r="X215" s="79"/>
      <c r="Y215" s="44"/>
    </row>
    <row r="216" spans="1:25" ht="15.75" hidden="1" thickBot="1" x14ac:dyDescent="0.3">
      <c r="B216" s="54"/>
      <c r="C216" s="2"/>
      <c r="D216" s="801" t="s">
        <v>377</v>
      </c>
      <c r="E216" s="801"/>
      <c r="F216" s="373"/>
      <c r="G216" s="373"/>
      <c r="H216" s="373"/>
      <c r="I216" s="373"/>
      <c r="J216" s="527"/>
      <c r="K216" s="527"/>
      <c r="L216" s="437">
        <f t="shared" si="164"/>
        <v>0</v>
      </c>
      <c r="M216" s="73"/>
      <c r="N216" s="1"/>
      <c r="O216" s="1"/>
      <c r="P216" s="1"/>
      <c r="Q216" s="1"/>
      <c r="R216" s="79"/>
      <c r="S216" s="489">
        <f t="shared" si="158"/>
        <v>0</v>
      </c>
      <c r="T216" s="414"/>
      <c r="U216" s="1"/>
      <c r="V216" s="79"/>
      <c r="W216" s="79"/>
      <c r="X216" s="79"/>
      <c r="Y216" s="44"/>
    </row>
    <row r="217" spans="1:25" ht="15.75" hidden="1" thickBot="1" x14ac:dyDescent="0.3">
      <c r="B217" s="54"/>
      <c r="C217" s="2"/>
      <c r="D217" s="801" t="s">
        <v>378</v>
      </c>
      <c r="E217" s="801"/>
      <c r="F217" s="373"/>
      <c r="G217" s="373"/>
      <c r="H217" s="373"/>
      <c r="I217" s="373"/>
      <c r="J217" s="527"/>
      <c r="K217" s="527"/>
      <c r="L217" s="437">
        <f t="shared" si="164"/>
        <v>0</v>
      </c>
      <c r="M217" s="73"/>
      <c r="N217" s="1"/>
      <c r="O217" s="1"/>
      <c r="P217" s="1"/>
      <c r="Q217" s="1"/>
      <c r="R217" s="79"/>
      <c r="S217" s="489">
        <f t="shared" si="158"/>
        <v>0</v>
      </c>
      <c r="T217" s="414"/>
      <c r="U217" s="1"/>
      <c r="V217" s="79"/>
      <c r="W217" s="79"/>
      <c r="X217" s="79"/>
      <c r="Y217" s="44"/>
    </row>
    <row r="218" spans="1:25" ht="15.75" hidden="1" thickBot="1" x14ac:dyDescent="0.3">
      <c r="B218" s="54"/>
      <c r="C218" s="2"/>
      <c r="D218" s="801" t="s">
        <v>379</v>
      </c>
      <c r="E218" s="801"/>
      <c r="F218" s="373"/>
      <c r="G218" s="373"/>
      <c r="H218" s="373"/>
      <c r="I218" s="373"/>
      <c r="J218" s="527"/>
      <c r="K218" s="527"/>
      <c r="L218" s="437">
        <f t="shared" si="164"/>
        <v>0</v>
      </c>
      <c r="M218" s="73"/>
      <c r="N218" s="1"/>
      <c r="O218" s="1"/>
      <c r="P218" s="1"/>
      <c r="Q218" s="1"/>
      <c r="R218" s="79"/>
      <c r="S218" s="489">
        <f t="shared" si="158"/>
        <v>0</v>
      </c>
      <c r="T218" s="414"/>
      <c r="U218" s="1"/>
      <c r="V218" s="79"/>
      <c r="W218" s="79"/>
      <c r="X218" s="79"/>
      <c r="Y218" s="44"/>
    </row>
    <row r="219" spans="1:25" ht="15.75" hidden="1" thickBot="1" x14ac:dyDescent="0.3">
      <c r="B219" s="54"/>
      <c r="C219" s="2"/>
      <c r="D219" s="801" t="s">
        <v>380</v>
      </c>
      <c r="E219" s="801"/>
      <c r="F219" s="373"/>
      <c r="G219" s="373"/>
      <c r="H219" s="373"/>
      <c r="I219" s="373"/>
      <c r="J219" s="527"/>
      <c r="K219" s="527"/>
      <c r="L219" s="437">
        <f t="shared" si="164"/>
        <v>0</v>
      </c>
      <c r="M219" s="73"/>
      <c r="N219" s="1"/>
      <c r="O219" s="1"/>
      <c r="P219" s="1"/>
      <c r="Q219" s="1"/>
      <c r="R219" s="79"/>
      <c r="S219" s="489">
        <f t="shared" si="158"/>
        <v>0</v>
      </c>
      <c r="T219" s="414"/>
      <c r="U219" s="1"/>
      <c r="V219" s="79"/>
      <c r="W219" s="79"/>
      <c r="X219" s="79"/>
      <c r="Y219" s="44"/>
    </row>
    <row r="220" spans="1:25" ht="25.5" hidden="1" customHeight="1" x14ac:dyDescent="0.25">
      <c r="B220" s="54"/>
      <c r="C220" s="2"/>
      <c r="D220" s="798" t="s">
        <v>538</v>
      </c>
      <c r="E220" s="798"/>
      <c r="F220" s="376"/>
      <c r="G220" s="376"/>
      <c r="H220" s="376"/>
      <c r="I220" s="376"/>
      <c r="J220" s="530"/>
      <c r="K220" s="530"/>
      <c r="L220" s="440">
        <f t="shared" si="164"/>
        <v>0</v>
      </c>
      <c r="M220" s="73"/>
      <c r="N220" s="1"/>
      <c r="O220" s="1"/>
      <c r="P220" s="1"/>
      <c r="Q220" s="1"/>
      <c r="R220" s="79"/>
      <c r="S220" s="489">
        <f t="shared" si="158"/>
        <v>0</v>
      </c>
      <c r="T220" s="414"/>
      <c r="U220" s="1"/>
      <c r="V220" s="79"/>
      <c r="W220" s="79"/>
      <c r="X220" s="79"/>
      <c r="Y220" s="44"/>
    </row>
    <row r="221" spans="1:25" ht="25.5" hidden="1" customHeight="1" x14ac:dyDescent="0.25">
      <c r="B221" s="54"/>
      <c r="C221" s="2"/>
      <c r="D221" s="798" t="s">
        <v>541</v>
      </c>
      <c r="E221" s="798"/>
      <c r="F221" s="376"/>
      <c r="G221" s="376"/>
      <c r="H221" s="376"/>
      <c r="I221" s="376"/>
      <c r="J221" s="530"/>
      <c r="K221" s="530"/>
      <c r="L221" s="440">
        <f t="shared" si="164"/>
        <v>0</v>
      </c>
      <c r="M221" s="73"/>
      <c r="N221" s="1"/>
      <c r="O221" s="1"/>
      <c r="P221" s="1"/>
      <c r="Q221" s="1"/>
      <c r="R221" s="79"/>
      <c r="S221" s="489">
        <f t="shared" si="158"/>
        <v>0</v>
      </c>
      <c r="T221" s="414"/>
      <c r="U221" s="1"/>
      <c r="V221" s="79"/>
      <c r="W221" s="79"/>
      <c r="X221" s="79"/>
      <c r="Y221" s="44"/>
    </row>
    <row r="222" spans="1:25" ht="15.75" hidden="1" thickBot="1" x14ac:dyDescent="0.3">
      <c r="B222" s="54"/>
      <c r="C222" s="2"/>
      <c r="D222" s="801" t="s">
        <v>381</v>
      </c>
      <c r="E222" s="801"/>
      <c r="F222" s="373"/>
      <c r="G222" s="373"/>
      <c r="H222" s="373"/>
      <c r="I222" s="373"/>
      <c r="J222" s="527"/>
      <c r="K222" s="527"/>
      <c r="L222" s="437">
        <f t="shared" si="164"/>
        <v>0</v>
      </c>
      <c r="M222" s="73"/>
      <c r="N222" s="1"/>
      <c r="O222" s="1"/>
      <c r="P222" s="1"/>
      <c r="Q222" s="1"/>
      <c r="R222" s="79"/>
      <c r="S222" s="489">
        <f t="shared" si="158"/>
        <v>0</v>
      </c>
      <c r="T222" s="414"/>
      <c r="U222" s="1"/>
      <c r="V222" s="79"/>
      <c r="W222" s="79"/>
      <c r="X222" s="79"/>
      <c r="Y222" s="44"/>
    </row>
    <row r="223" spans="1:25" ht="15.75" hidden="1" thickBot="1" x14ac:dyDescent="0.3">
      <c r="B223" s="54"/>
      <c r="C223" s="2"/>
      <c r="D223" s="801" t="s">
        <v>382</v>
      </c>
      <c r="E223" s="801"/>
      <c r="F223" s="373"/>
      <c r="G223" s="373"/>
      <c r="H223" s="373"/>
      <c r="I223" s="373"/>
      <c r="J223" s="527"/>
      <c r="K223" s="527"/>
      <c r="L223" s="437">
        <f t="shared" si="164"/>
        <v>0</v>
      </c>
      <c r="M223" s="73"/>
      <c r="N223" s="1"/>
      <c r="O223" s="1"/>
      <c r="P223" s="1"/>
      <c r="Q223" s="1"/>
      <c r="R223" s="79"/>
      <c r="S223" s="489">
        <f t="shared" si="158"/>
        <v>0</v>
      </c>
      <c r="T223" s="414"/>
      <c r="U223" s="1"/>
      <c r="V223" s="79"/>
      <c r="W223" s="79"/>
      <c r="X223" s="79"/>
      <c r="Y223" s="44"/>
    </row>
    <row r="224" spans="1:25" ht="15.75" hidden="1" thickBot="1" x14ac:dyDescent="0.3">
      <c r="B224" s="56"/>
      <c r="C224" s="20"/>
      <c r="D224" s="806" t="s">
        <v>567</v>
      </c>
      <c r="E224" s="806"/>
      <c r="F224" s="384"/>
      <c r="G224" s="384"/>
      <c r="H224" s="384"/>
      <c r="I224" s="384"/>
      <c r="J224" s="538"/>
      <c r="K224" s="538"/>
      <c r="L224" s="448">
        <f t="shared" si="164"/>
        <v>0</v>
      </c>
      <c r="M224" s="73"/>
      <c r="N224" s="1"/>
      <c r="O224" s="1"/>
      <c r="P224" s="1"/>
      <c r="Q224" s="1"/>
      <c r="R224" s="79"/>
      <c r="S224" s="489">
        <f t="shared" si="158"/>
        <v>0</v>
      </c>
      <c r="T224" s="414"/>
      <c r="U224" s="1"/>
      <c r="V224" s="79"/>
      <c r="W224" s="79"/>
      <c r="X224" s="79"/>
      <c r="Y224" s="44"/>
    </row>
    <row r="225" spans="1:25" ht="15.75" thickBot="1" x14ac:dyDescent="0.3">
      <c r="B225" s="98" t="s">
        <v>284</v>
      </c>
      <c r="C225" s="807" t="s">
        <v>285</v>
      </c>
      <c r="D225" s="808"/>
      <c r="E225" s="808"/>
      <c r="F225" s="369">
        <f t="shared" ref="F225:L225" si="165">F226+F247+F253+F254</f>
        <v>0</v>
      </c>
      <c r="G225" s="369">
        <f t="shared" si="165"/>
        <v>0</v>
      </c>
      <c r="H225" s="369">
        <f t="shared" si="165"/>
        <v>0</v>
      </c>
      <c r="I225" s="369">
        <f t="shared" si="165"/>
        <v>0</v>
      </c>
      <c r="J225" s="523">
        <f t="shared" ref="J225" si="166">J226+J247+J253+J254</f>
        <v>0</v>
      </c>
      <c r="K225" s="523">
        <f t="shared" si="165"/>
        <v>0</v>
      </c>
      <c r="L225" s="431">
        <f t="shared" si="165"/>
        <v>0</v>
      </c>
      <c r="M225" s="84">
        <f t="shared" ref="M225:Y225" si="167">M226+M247+M253+M254</f>
        <v>0</v>
      </c>
      <c r="N225" s="85">
        <f t="shared" si="167"/>
        <v>0</v>
      </c>
      <c r="O225" s="85">
        <f t="shared" si="167"/>
        <v>0</v>
      </c>
      <c r="P225" s="85">
        <f t="shared" si="167"/>
        <v>0</v>
      </c>
      <c r="Q225" s="85">
        <f t="shared" si="167"/>
        <v>0</v>
      </c>
      <c r="R225" s="88">
        <f t="shared" ref="R225" si="168">R226+R247+R253+R254</f>
        <v>0</v>
      </c>
      <c r="S225" s="484">
        <f t="shared" si="158"/>
        <v>0</v>
      </c>
      <c r="T225" s="409">
        <f t="shared" si="167"/>
        <v>0</v>
      </c>
      <c r="U225" s="85">
        <f t="shared" si="167"/>
        <v>0</v>
      </c>
      <c r="V225" s="88">
        <f t="shared" si="167"/>
        <v>0</v>
      </c>
      <c r="W225" s="88">
        <f t="shared" si="167"/>
        <v>0</v>
      </c>
      <c r="X225" s="88">
        <f t="shared" si="167"/>
        <v>0</v>
      </c>
      <c r="Y225" s="89">
        <f t="shared" si="167"/>
        <v>0</v>
      </c>
    </row>
    <row r="226" spans="1:25" ht="15.75" hidden="1" thickBot="1" x14ac:dyDescent="0.3">
      <c r="B226" s="114" t="s">
        <v>692</v>
      </c>
      <c r="C226" s="834" t="s">
        <v>286</v>
      </c>
      <c r="D226" s="835"/>
      <c r="E226" s="835"/>
      <c r="F226" s="364">
        <f t="shared" ref="F226:L226" si="169">F227+F231+F238+F239+F240+F241+F242+F243+F244</f>
        <v>0</v>
      </c>
      <c r="G226" s="364">
        <f t="shared" si="169"/>
        <v>0</v>
      </c>
      <c r="H226" s="364">
        <f t="shared" si="169"/>
        <v>0</v>
      </c>
      <c r="I226" s="364">
        <f t="shared" si="169"/>
        <v>0</v>
      </c>
      <c r="J226" s="518">
        <f t="shared" ref="J226" si="170">J227+J231+J238+J239+J240+J241+J242+J243+J244</f>
        <v>0</v>
      </c>
      <c r="K226" s="518">
        <f t="shared" si="169"/>
        <v>0</v>
      </c>
      <c r="L226" s="426">
        <f t="shared" si="169"/>
        <v>0</v>
      </c>
      <c r="M226" s="116">
        <f t="shared" ref="M226:Y226" si="171">M227+M231+M238+M239+M240+M241+M242+M243+M244</f>
        <v>0</v>
      </c>
      <c r="N226" s="117">
        <f t="shared" si="171"/>
        <v>0</v>
      </c>
      <c r="O226" s="117">
        <f t="shared" si="171"/>
        <v>0</v>
      </c>
      <c r="P226" s="117">
        <f t="shared" si="171"/>
        <v>0</v>
      </c>
      <c r="Q226" s="117">
        <f t="shared" si="171"/>
        <v>0</v>
      </c>
      <c r="R226" s="120">
        <f t="shared" ref="R226" si="172">R227+R231+R238+R239+R240+R241+R242+R243+R244</f>
        <v>0</v>
      </c>
      <c r="S226" s="485">
        <f t="shared" si="158"/>
        <v>0</v>
      </c>
      <c r="T226" s="410">
        <f t="shared" si="171"/>
        <v>0</v>
      </c>
      <c r="U226" s="117">
        <f t="shared" si="171"/>
        <v>0</v>
      </c>
      <c r="V226" s="120">
        <f t="shared" si="171"/>
        <v>0</v>
      </c>
      <c r="W226" s="120">
        <f t="shared" si="171"/>
        <v>0</v>
      </c>
      <c r="X226" s="120">
        <f t="shared" si="171"/>
        <v>0</v>
      </c>
      <c r="Y226" s="121">
        <f t="shared" si="171"/>
        <v>0</v>
      </c>
    </row>
    <row r="227" spans="1:25" s="18" customFormat="1" ht="15.75" hidden="1" thickBot="1" x14ac:dyDescent="0.3">
      <c r="A227" s="125"/>
      <c r="B227" s="52" t="s">
        <v>693</v>
      </c>
      <c r="C227" s="832" t="s">
        <v>287</v>
      </c>
      <c r="D227" s="833"/>
      <c r="E227" s="833"/>
      <c r="F227" s="367">
        <f t="shared" ref="F227:L227" si="173">F228+F229+F230</f>
        <v>0</v>
      </c>
      <c r="G227" s="367">
        <f t="shared" si="173"/>
        <v>0</v>
      </c>
      <c r="H227" s="367">
        <f t="shared" si="173"/>
        <v>0</v>
      </c>
      <c r="I227" s="367">
        <f t="shared" si="173"/>
        <v>0</v>
      </c>
      <c r="J227" s="521">
        <f t="shared" ref="J227" si="174">J228+J229+J230</f>
        <v>0</v>
      </c>
      <c r="K227" s="521">
        <f t="shared" si="173"/>
        <v>0</v>
      </c>
      <c r="L227" s="429">
        <f t="shared" si="173"/>
        <v>0</v>
      </c>
      <c r="M227" s="75">
        <f t="shared" ref="M227:Y227" si="175">M228+M229+M230</f>
        <v>0</v>
      </c>
      <c r="N227" s="13">
        <f t="shared" si="175"/>
        <v>0</v>
      </c>
      <c r="O227" s="13">
        <f t="shared" si="175"/>
        <v>0</v>
      </c>
      <c r="P227" s="13">
        <f t="shared" si="175"/>
        <v>0</v>
      </c>
      <c r="Q227" s="13">
        <f t="shared" si="175"/>
        <v>0</v>
      </c>
      <c r="R227" s="80">
        <f t="shared" ref="R227" si="176">R228+R229+R230</f>
        <v>0</v>
      </c>
      <c r="S227" s="488">
        <f t="shared" si="158"/>
        <v>0</v>
      </c>
      <c r="T227" s="413">
        <f t="shared" si="175"/>
        <v>0</v>
      </c>
      <c r="U227" s="13">
        <f t="shared" si="175"/>
        <v>0</v>
      </c>
      <c r="V227" s="80">
        <f t="shared" si="175"/>
        <v>0</v>
      </c>
      <c r="W227" s="80">
        <f t="shared" si="175"/>
        <v>0</v>
      </c>
      <c r="X227" s="80">
        <f t="shared" si="175"/>
        <v>0</v>
      </c>
      <c r="Y227" s="45">
        <f t="shared" si="175"/>
        <v>0</v>
      </c>
    </row>
    <row r="228" spans="1:25" s="189" customFormat="1" ht="15.75" hidden="1" thickBot="1" x14ac:dyDescent="0.3">
      <c r="A228" s="125" t="s">
        <v>288</v>
      </c>
      <c r="B228" s="169" t="s">
        <v>694</v>
      </c>
      <c r="C228" s="213"/>
      <c r="D228" s="836" t="s">
        <v>706</v>
      </c>
      <c r="E228" s="836"/>
      <c r="F228" s="385"/>
      <c r="G228" s="385"/>
      <c r="H228" s="385"/>
      <c r="I228" s="385"/>
      <c r="J228" s="539"/>
      <c r="K228" s="539"/>
      <c r="L228" s="435">
        <f t="shared" ref="L228:L230" si="177">SUM(M228:Y228)</f>
        <v>0</v>
      </c>
      <c r="M228" s="179"/>
      <c r="N228" s="173"/>
      <c r="O228" s="173"/>
      <c r="P228" s="173"/>
      <c r="Q228" s="173"/>
      <c r="R228" s="174"/>
      <c r="S228" s="486">
        <f t="shared" si="158"/>
        <v>0</v>
      </c>
      <c r="T228" s="411"/>
      <c r="U228" s="173"/>
      <c r="V228" s="174"/>
      <c r="W228" s="174"/>
      <c r="X228" s="174"/>
      <c r="Y228" s="175"/>
    </row>
    <row r="229" spans="1:25" s="189" customFormat="1" ht="15.75" hidden="1" thickBot="1" x14ac:dyDescent="0.3">
      <c r="A229" s="125" t="s">
        <v>289</v>
      </c>
      <c r="B229" s="169" t="s">
        <v>695</v>
      </c>
      <c r="C229" s="178"/>
      <c r="D229" s="814" t="s">
        <v>707</v>
      </c>
      <c r="E229" s="814"/>
      <c r="F229" s="365"/>
      <c r="G229" s="365"/>
      <c r="H229" s="365"/>
      <c r="I229" s="365"/>
      <c r="J229" s="519"/>
      <c r="K229" s="519"/>
      <c r="L229" s="427">
        <f t="shared" si="177"/>
        <v>0</v>
      </c>
      <c r="M229" s="179"/>
      <c r="N229" s="173"/>
      <c r="O229" s="173"/>
      <c r="P229" s="173"/>
      <c r="Q229" s="173"/>
      <c r="R229" s="174"/>
      <c r="S229" s="486">
        <f t="shared" si="158"/>
        <v>0</v>
      </c>
      <c r="T229" s="411"/>
      <c r="U229" s="173"/>
      <c r="V229" s="174"/>
      <c r="W229" s="174"/>
      <c r="X229" s="174"/>
      <c r="Y229" s="175"/>
    </row>
    <row r="230" spans="1:25" s="189" customFormat="1" ht="15.75" hidden="1" thickBot="1" x14ac:dyDescent="0.3">
      <c r="A230" s="125" t="s">
        <v>290</v>
      </c>
      <c r="B230" s="169" t="s">
        <v>696</v>
      </c>
      <c r="C230" s="178"/>
      <c r="D230" s="814" t="s">
        <v>708</v>
      </c>
      <c r="E230" s="814"/>
      <c r="F230" s="365"/>
      <c r="G230" s="365"/>
      <c r="H230" s="365"/>
      <c r="I230" s="365"/>
      <c r="J230" s="519"/>
      <c r="K230" s="519"/>
      <c r="L230" s="427">
        <f t="shared" si="177"/>
        <v>0</v>
      </c>
      <c r="M230" s="179"/>
      <c r="N230" s="173"/>
      <c r="O230" s="173"/>
      <c r="P230" s="173"/>
      <c r="Q230" s="173"/>
      <c r="R230" s="174"/>
      <c r="S230" s="486">
        <f t="shared" si="158"/>
        <v>0</v>
      </c>
      <c r="T230" s="411"/>
      <c r="U230" s="173"/>
      <c r="V230" s="174"/>
      <c r="W230" s="174"/>
      <c r="X230" s="174"/>
      <c r="Y230" s="175"/>
    </row>
    <row r="231" spans="1:25" s="18" customFormat="1" ht="15.75" hidden="1" thickBot="1" x14ac:dyDescent="0.3">
      <c r="A231" s="125"/>
      <c r="B231" s="52" t="s">
        <v>697</v>
      </c>
      <c r="C231" s="832" t="s">
        <v>291</v>
      </c>
      <c r="D231" s="833"/>
      <c r="E231" s="833"/>
      <c r="F231" s="367">
        <f t="shared" ref="F231:L231" si="178">F232+F233+F234+F235+F236+F237</f>
        <v>0</v>
      </c>
      <c r="G231" s="367">
        <f t="shared" si="178"/>
        <v>0</v>
      </c>
      <c r="H231" s="367">
        <f t="shared" si="178"/>
        <v>0</v>
      </c>
      <c r="I231" s="367">
        <f t="shared" si="178"/>
        <v>0</v>
      </c>
      <c r="J231" s="521">
        <f t="shared" ref="J231" si="179">J232+J233+J234+J235+J236+J237</f>
        <v>0</v>
      </c>
      <c r="K231" s="521">
        <f t="shared" si="178"/>
        <v>0</v>
      </c>
      <c r="L231" s="429">
        <f t="shared" si="178"/>
        <v>0</v>
      </c>
      <c r="M231" s="75">
        <f t="shared" ref="M231:Y231" si="180">M232+M233+M234+M235+M236+M237</f>
        <v>0</v>
      </c>
      <c r="N231" s="13">
        <f t="shared" si="180"/>
        <v>0</v>
      </c>
      <c r="O231" s="13">
        <f t="shared" si="180"/>
        <v>0</v>
      </c>
      <c r="P231" s="13">
        <f t="shared" si="180"/>
        <v>0</v>
      </c>
      <c r="Q231" s="13">
        <f t="shared" si="180"/>
        <v>0</v>
      </c>
      <c r="R231" s="80">
        <f t="shared" ref="R231" si="181">R232+R233+R234+R235+R236+R237</f>
        <v>0</v>
      </c>
      <c r="S231" s="488">
        <f t="shared" si="158"/>
        <v>0</v>
      </c>
      <c r="T231" s="413">
        <f t="shared" si="180"/>
        <v>0</v>
      </c>
      <c r="U231" s="13">
        <f t="shared" si="180"/>
        <v>0</v>
      </c>
      <c r="V231" s="80">
        <f t="shared" si="180"/>
        <v>0</v>
      </c>
      <c r="W231" s="80">
        <f t="shared" si="180"/>
        <v>0</v>
      </c>
      <c r="X231" s="80">
        <f t="shared" si="180"/>
        <v>0</v>
      </c>
      <c r="Y231" s="45">
        <f t="shared" si="180"/>
        <v>0</v>
      </c>
    </row>
    <row r="232" spans="1:25" s="189" customFormat="1" ht="15.75" hidden="1" thickBot="1" x14ac:dyDescent="0.3">
      <c r="A232" s="125" t="s">
        <v>292</v>
      </c>
      <c r="B232" s="169" t="s">
        <v>698</v>
      </c>
      <c r="C232" s="178"/>
      <c r="D232" s="814" t="s">
        <v>383</v>
      </c>
      <c r="E232" s="814"/>
      <c r="F232" s="365"/>
      <c r="G232" s="365"/>
      <c r="H232" s="365"/>
      <c r="I232" s="365"/>
      <c r="J232" s="519"/>
      <c r="K232" s="519"/>
      <c r="L232" s="427">
        <f t="shared" ref="L232:L243" si="182">SUM(M232:Y232)</f>
        <v>0</v>
      </c>
      <c r="M232" s="179"/>
      <c r="N232" s="173"/>
      <c r="O232" s="173"/>
      <c r="P232" s="173"/>
      <c r="Q232" s="173"/>
      <c r="R232" s="174"/>
      <c r="S232" s="486">
        <f t="shared" si="158"/>
        <v>0</v>
      </c>
      <c r="T232" s="411"/>
      <c r="U232" s="173"/>
      <c r="V232" s="174"/>
      <c r="W232" s="174"/>
      <c r="X232" s="174"/>
      <c r="Y232" s="175"/>
    </row>
    <row r="233" spans="1:25" s="189" customFormat="1" ht="15.75" hidden="1" thickBot="1" x14ac:dyDescent="0.3">
      <c r="A233" s="125" t="s">
        <v>293</v>
      </c>
      <c r="B233" s="169" t="s">
        <v>699</v>
      </c>
      <c r="C233" s="178"/>
      <c r="D233" s="814" t="s">
        <v>384</v>
      </c>
      <c r="E233" s="814"/>
      <c r="F233" s="365"/>
      <c r="G233" s="365"/>
      <c r="H233" s="365"/>
      <c r="I233" s="365"/>
      <c r="J233" s="519"/>
      <c r="K233" s="519"/>
      <c r="L233" s="427">
        <f t="shared" si="182"/>
        <v>0</v>
      </c>
      <c r="M233" s="179"/>
      <c r="N233" s="173"/>
      <c r="O233" s="173"/>
      <c r="P233" s="173"/>
      <c r="Q233" s="173"/>
      <c r="R233" s="174"/>
      <c r="S233" s="486">
        <f t="shared" si="158"/>
        <v>0</v>
      </c>
      <c r="T233" s="411"/>
      <c r="U233" s="173"/>
      <c r="V233" s="174"/>
      <c r="W233" s="174"/>
      <c r="X233" s="174"/>
      <c r="Y233" s="175"/>
    </row>
    <row r="234" spans="1:25" s="189" customFormat="1" ht="15.75" hidden="1" thickBot="1" x14ac:dyDescent="0.3">
      <c r="A234" s="125" t="s">
        <v>872</v>
      </c>
      <c r="B234" s="169" t="s">
        <v>873</v>
      </c>
      <c r="C234" s="178"/>
      <c r="D234" s="814" t="s">
        <v>874</v>
      </c>
      <c r="E234" s="814"/>
      <c r="F234" s="365"/>
      <c r="G234" s="365"/>
      <c r="H234" s="365"/>
      <c r="I234" s="365"/>
      <c r="J234" s="519"/>
      <c r="K234" s="519"/>
      <c r="L234" s="427">
        <f t="shared" si="182"/>
        <v>0</v>
      </c>
      <c r="M234" s="179"/>
      <c r="N234" s="173"/>
      <c r="O234" s="173"/>
      <c r="P234" s="173"/>
      <c r="Q234" s="173"/>
      <c r="R234" s="174"/>
      <c r="S234" s="486">
        <f t="shared" si="158"/>
        <v>0</v>
      </c>
      <c r="T234" s="411"/>
      <c r="U234" s="173"/>
      <c r="V234" s="174"/>
      <c r="W234" s="174"/>
      <c r="X234" s="174"/>
      <c r="Y234" s="175"/>
    </row>
    <row r="235" spans="1:25" s="189" customFormat="1" ht="15.75" hidden="1" thickBot="1" x14ac:dyDescent="0.3">
      <c r="A235" s="125" t="s">
        <v>294</v>
      </c>
      <c r="B235" s="169" t="s">
        <v>700</v>
      </c>
      <c r="C235" s="178"/>
      <c r="D235" s="814" t="s">
        <v>295</v>
      </c>
      <c r="E235" s="814"/>
      <c r="F235" s="365"/>
      <c r="G235" s="365"/>
      <c r="H235" s="365"/>
      <c r="I235" s="365"/>
      <c r="J235" s="519"/>
      <c r="K235" s="519"/>
      <c r="L235" s="427">
        <f t="shared" si="182"/>
        <v>0</v>
      </c>
      <c r="M235" s="179"/>
      <c r="N235" s="173"/>
      <c r="O235" s="173"/>
      <c r="P235" s="173"/>
      <c r="Q235" s="173"/>
      <c r="R235" s="174"/>
      <c r="S235" s="486">
        <f t="shared" si="158"/>
        <v>0</v>
      </c>
      <c r="T235" s="411"/>
      <c r="U235" s="173"/>
      <c r="V235" s="174"/>
      <c r="W235" s="174"/>
      <c r="X235" s="174"/>
      <c r="Y235" s="175"/>
    </row>
    <row r="236" spans="1:25" s="189" customFormat="1" ht="15.75" hidden="1" thickBot="1" x14ac:dyDescent="0.3">
      <c r="A236" s="125" t="s">
        <v>296</v>
      </c>
      <c r="B236" s="169" t="s">
        <v>701</v>
      </c>
      <c r="C236" s="178"/>
      <c r="D236" s="814" t="s">
        <v>297</v>
      </c>
      <c r="E236" s="814"/>
      <c r="F236" s="365"/>
      <c r="G236" s="365"/>
      <c r="H236" s="365"/>
      <c r="I236" s="365"/>
      <c r="J236" s="519"/>
      <c r="K236" s="519"/>
      <c r="L236" s="427">
        <f t="shared" si="182"/>
        <v>0</v>
      </c>
      <c r="M236" s="179"/>
      <c r="N236" s="173"/>
      <c r="O236" s="173"/>
      <c r="P236" s="173"/>
      <c r="Q236" s="173"/>
      <c r="R236" s="174"/>
      <c r="S236" s="486">
        <f t="shared" si="158"/>
        <v>0</v>
      </c>
      <c r="T236" s="411"/>
      <c r="U236" s="173"/>
      <c r="V236" s="174"/>
      <c r="W236" s="174"/>
      <c r="X236" s="174"/>
      <c r="Y236" s="175"/>
    </row>
    <row r="237" spans="1:25" s="189" customFormat="1" ht="15.75" hidden="1" thickBot="1" x14ac:dyDescent="0.3">
      <c r="A237" s="125" t="s">
        <v>875</v>
      </c>
      <c r="B237" s="169" t="s">
        <v>876</v>
      </c>
      <c r="C237" s="178"/>
      <c r="D237" s="814" t="s">
        <v>877</v>
      </c>
      <c r="E237" s="814"/>
      <c r="F237" s="365"/>
      <c r="G237" s="365"/>
      <c r="H237" s="365"/>
      <c r="I237" s="365"/>
      <c r="J237" s="519"/>
      <c r="K237" s="519"/>
      <c r="L237" s="427">
        <f t="shared" si="182"/>
        <v>0</v>
      </c>
      <c r="M237" s="179"/>
      <c r="N237" s="173"/>
      <c r="O237" s="173"/>
      <c r="P237" s="173"/>
      <c r="Q237" s="173"/>
      <c r="R237" s="174"/>
      <c r="S237" s="486">
        <f t="shared" si="158"/>
        <v>0</v>
      </c>
      <c r="T237" s="411"/>
      <c r="U237" s="173"/>
      <c r="V237" s="174"/>
      <c r="W237" s="174"/>
      <c r="X237" s="174"/>
      <c r="Y237" s="175"/>
    </row>
    <row r="238" spans="1:25" s="41" customFormat="1" ht="15.75" hidden="1" thickBot="1" x14ac:dyDescent="0.3">
      <c r="A238" s="125" t="s">
        <v>878</v>
      </c>
      <c r="B238" s="52" t="s">
        <v>879</v>
      </c>
      <c r="C238" s="832" t="s">
        <v>880</v>
      </c>
      <c r="D238" s="833"/>
      <c r="E238" s="833"/>
      <c r="F238" s="367"/>
      <c r="G238" s="367"/>
      <c r="H238" s="367"/>
      <c r="I238" s="367"/>
      <c r="J238" s="521"/>
      <c r="K238" s="521"/>
      <c r="L238" s="429">
        <f t="shared" si="182"/>
        <v>0</v>
      </c>
      <c r="M238" s="75"/>
      <c r="N238" s="13"/>
      <c r="O238" s="13"/>
      <c r="P238" s="13"/>
      <c r="Q238" s="13"/>
      <c r="R238" s="80"/>
      <c r="S238" s="488">
        <f t="shared" si="158"/>
        <v>0</v>
      </c>
      <c r="T238" s="413"/>
      <c r="U238" s="13"/>
      <c r="V238" s="80"/>
      <c r="W238" s="80"/>
      <c r="X238" s="80"/>
      <c r="Y238" s="45"/>
    </row>
    <row r="239" spans="1:25" s="41" customFormat="1" ht="15.75" hidden="1" thickBot="1" x14ac:dyDescent="0.3">
      <c r="A239" s="125" t="s">
        <v>298</v>
      </c>
      <c r="B239" s="52" t="s">
        <v>702</v>
      </c>
      <c r="C239" s="832" t="s">
        <v>299</v>
      </c>
      <c r="D239" s="833"/>
      <c r="E239" s="833"/>
      <c r="F239" s="367"/>
      <c r="G239" s="367"/>
      <c r="H239" s="367"/>
      <c r="I239" s="367"/>
      <c r="J239" s="521"/>
      <c r="K239" s="521"/>
      <c r="L239" s="429">
        <f t="shared" si="182"/>
        <v>0</v>
      </c>
      <c r="M239" s="75"/>
      <c r="N239" s="13"/>
      <c r="O239" s="13"/>
      <c r="P239" s="13"/>
      <c r="Q239" s="13"/>
      <c r="R239" s="80"/>
      <c r="S239" s="488">
        <f t="shared" si="158"/>
        <v>0</v>
      </c>
      <c r="T239" s="413"/>
      <c r="U239" s="13"/>
      <c r="V239" s="80"/>
      <c r="W239" s="80"/>
      <c r="X239" s="80"/>
      <c r="Y239" s="45"/>
    </row>
    <row r="240" spans="1:25" s="41" customFormat="1" ht="15.75" hidden="1" thickBot="1" x14ac:dyDescent="0.3">
      <c r="A240" s="125" t="s">
        <v>300</v>
      </c>
      <c r="B240" s="52" t="s">
        <v>703</v>
      </c>
      <c r="C240" s="832" t="s">
        <v>881</v>
      </c>
      <c r="D240" s="833"/>
      <c r="E240" s="833"/>
      <c r="F240" s="367"/>
      <c r="G240" s="367"/>
      <c r="H240" s="367"/>
      <c r="I240" s="367"/>
      <c r="J240" s="521"/>
      <c r="K240" s="521"/>
      <c r="L240" s="429">
        <f t="shared" si="182"/>
        <v>0</v>
      </c>
      <c r="M240" s="75"/>
      <c r="N240" s="13"/>
      <c r="O240" s="13"/>
      <c r="P240" s="13"/>
      <c r="Q240" s="13"/>
      <c r="R240" s="80"/>
      <c r="S240" s="488">
        <f t="shared" si="158"/>
        <v>0</v>
      </c>
      <c r="T240" s="413"/>
      <c r="U240" s="13"/>
      <c r="V240" s="80"/>
      <c r="W240" s="80"/>
      <c r="X240" s="80"/>
      <c r="Y240" s="45"/>
    </row>
    <row r="241" spans="1:25" s="41" customFormat="1" ht="15.75" hidden="1" thickBot="1" x14ac:dyDescent="0.3">
      <c r="A241" s="125" t="s">
        <v>301</v>
      </c>
      <c r="B241" s="52" t="s">
        <v>704</v>
      </c>
      <c r="C241" s="832" t="s">
        <v>882</v>
      </c>
      <c r="D241" s="833"/>
      <c r="E241" s="833"/>
      <c r="F241" s="367"/>
      <c r="G241" s="367"/>
      <c r="H241" s="367"/>
      <c r="I241" s="367"/>
      <c r="J241" s="521"/>
      <c r="K241" s="521"/>
      <c r="L241" s="429">
        <f t="shared" si="182"/>
        <v>0</v>
      </c>
      <c r="M241" s="75"/>
      <c r="N241" s="13"/>
      <c r="O241" s="13"/>
      <c r="P241" s="13"/>
      <c r="Q241" s="13"/>
      <c r="R241" s="80"/>
      <c r="S241" s="488">
        <f t="shared" si="158"/>
        <v>0</v>
      </c>
      <c r="T241" s="413"/>
      <c r="U241" s="13"/>
      <c r="V241" s="80"/>
      <c r="W241" s="80"/>
      <c r="X241" s="80"/>
      <c r="Y241" s="45"/>
    </row>
    <row r="242" spans="1:25" s="41" customFormat="1" ht="15.75" hidden="1" thickBot="1" x14ac:dyDescent="0.3">
      <c r="A242" s="125" t="s">
        <v>302</v>
      </c>
      <c r="B242" s="52" t="s">
        <v>705</v>
      </c>
      <c r="C242" s="832" t="s">
        <v>303</v>
      </c>
      <c r="D242" s="833"/>
      <c r="E242" s="833"/>
      <c r="F242" s="367"/>
      <c r="G242" s="367"/>
      <c r="H242" s="367"/>
      <c r="I242" s="367"/>
      <c r="J242" s="521"/>
      <c r="K242" s="521"/>
      <c r="L242" s="429">
        <f t="shared" si="182"/>
        <v>0</v>
      </c>
      <c r="M242" s="75"/>
      <c r="N242" s="13"/>
      <c r="O242" s="13"/>
      <c r="P242" s="13"/>
      <c r="Q242" s="13"/>
      <c r="R242" s="80"/>
      <c r="S242" s="488">
        <f t="shared" si="158"/>
        <v>0</v>
      </c>
      <c r="T242" s="413"/>
      <c r="U242" s="13"/>
      <c r="V242" s="80"/>
      <c r="W242" s="80"/>
      <c r="X242" s="80"/>
      <c r="Y242" s="45"/>
    </row>
    <row r="243" spans="1:25" s="41" customFormat="1" ht="15.75" hidden="1" thickBot="1" x14ac:dyDescent="0.3">
      <c r="A243" s="125" t="s">
        <v>883</v>
      </c>
      <c r="B243" s="52" t="s">
        <v>884</v>
      </c>
      <c r="C243" s="832" t="s">
        <v>886</v>
      </c>
      <c r="D243" s="833"/>
      <c r="E243" s="833"/>
      <c r="F243" s="367"/>
      <c r="G243" s="367"/>
      <c r="H243" s="367"/>
      <c r="I243" s="367"/>
      <c r="J243" s="521"/>
      <c r="K243" s="521"/>
      <c r="L243" s="429">
        <f t="shared" si="182"/>
        <v>0</v>
      </c>
      <c r="M243" s="75"/>
      <c r="N243" s="13"/>
      <c r="O243" s="13"/>
      <c r="P243" s="13"/>
      <c r="Q243" s="13"/>
      <c r="R243" s="80"/>
      <c r="S243" s="488">
        <f t="shared" si="158"/>
        <v>0</v>
      </c>
      <c r="T243" s="413"/>
      <c r="U243" s="13"/>
      <c r="V243" s="80"/>
      <c r="W243" s="80"/>
      <c r="X243" s="80"/>
      <c r="Y243" s="45"/>
    </row>
    <row r="244" spans="1:25" s="41" customFormat="1" ht="15.75" hidden="1" thickBot="1" x14ac:dyDescent="0.3">
      <c r="A244" s="125"/>
      <c r="B244" s="52" t="s">
        <v>885</v>
      </c>
      <c r="C244" s="832" t="s">
        <v>887</v>
      </c>
      <c r="D244" s="833"/>
      <c r="E244" s="833"/>
      <c r="F244" s="367">
        <f t="shared" ref="F244:L244" si="183">F245+F246</f>
        <v>0</v>
      </c>
      <c r="G244" s="367">
        <f t="shared" si="183"/>
        <v>0</v>
      </c>
      <c r="H244" s="367">
        <f t="shared" si="183"/>
        <v>0</v>
      </c>
      <c r="I244" s="367">
        <f t="shared" si="183"/>
        <v>0</v>
      </c>
      <c r="J244" s="521">
        <f t="shared" ref="J244" si="184">J245+J246</f>
        <v>0</v>
      </c>
      <c r="K244" s="521">
        <f t="shared" si="183"/>
        <v>0</v>
      </c>
      <c r="L244" s="429">
        <f t="shared" si="183"/>
        <v>0</v>
      </c>
      <c r="M244" s="75">
        <f t="shared" ref="M244:Y244" si="185">M245+M246</f>
        <v>0</v>
      </c>
      <c r="N244" s="13">
        <f t="shared" si="185"/>
        <v>0</v>
      </c>
      <c r="O244" s="13">
        <f t="shared" si="185"/>
        <v>0</v>
      </c>
      <c r="P244" s="13">
        <f t="shared" si="185"/>
        <v>0</v>
      </c>
      <c r="Q244" s="13">
        <f t="shared" si="185"/>
        <v>0</v>
      </c>
      <c r="R244" s="80">
        <f t="shared" ref="R244" si="186">R245+R246</f>
        <v>0</v>
      </c>
      <c r="S244" s="488">
        <f t="shared" si="158"/>
        <v>0</v>
      </c>
      <c r="T244" s="413">
        <f t="shared" si="185"/>
        <v>0</v>
      </c>
      <c r="U244" s="13">
        <f t="shared" si="185"/>
        <v>0</v>
      </c>
      <c r="V244" s="80">
        <f t="shared" si="185"/>
        <v>0</v>
      </c>
      <c r="W244" s="80">
        <f t="shared" si="185"/>
        <v>0</v>
      </c>
      <c r="X244" s="80">
        <f t="shared" si="185"/>
        <v>0</v>
      </c>
      <c r="Y244" s="45">
        <f t="shared" si="185"/>
        <v>0</v>
      </c>
    </row>
    <row r="245" spans="1:25" s="189" customFormat="1" ht="15.75" hidden="1" thickBot="1" x14ac:dyDescent="0.3">
      <c r="A245" s="125" t="s">
        <v>889</v>
      </c>
      <c r="B245" s="169" t="s">
        <v>888</v>
      </c>
      <c r="C245" s="178"/>
      <c r="D245" s="814" t="s">
        <v>892</v>
      </c>
      <c r="E245" s="814"/>
      <c r="F245" s="365"/>
      <c r="G245" s="365"/>
      <c r="H245" s="365"/>
      <c r="I245" s="365"/>
      <c r="J245" s="519"/>
      <c r="K245" s="519"/>
      <c r="L245" s="427">
        <f t="shared" ref="L245:L246" si="187">SUM(M245:Y245)</f>
        <v>0</v>
      </c>
      <c r="M245" s="179"/>
      <c r="N245" s="173"/>
      <c r="O245" s="173"/>
      <c r="P245" s="173"/>
      <c r="Q245" s="173"/>
      <c r="R245" s="174"/>
      <c r="S245" s="486">
        <f t="shared" si="158"/>
        <v>0</v>
      </c>
      <c r="T245" s="411"/>
      <c r="U245" s="173"/>
      <c r="V245" s="174"/>
      <c r="W245" s="174"/>
      <c r="X245" s="174"/>
      <c r="Y245" s="175"/>
    </row>
    <row r="246" spans="1:25" s="189" customFormat="1" ht="15.75" hidden="1" thickBot="1" x14ac:dyDescent="0.3">
      <c r="A246" s="125" t="s">
        <v>890</v>
      </c>
      <c r="B246" s="169" t="s">
        <v>891</v>
      </c>
      <c r="C246" s="178"/>
      <c r="D246" s="814" t="s">
        <v>893</v>
      </c>
      <c r="E246" s="814"/>
      <c r="F246" s="365"/>
      <c r="G246" s="365"/>
      <c r="H246" s="365"/>
      <c r="I246" s="365"/>
      <c r="J246" s="519"/>
      <c r="K246" s="519"/>
      <c r="L246" s="427">
        <f t="shared" si="187"/>
        <v>0</v>
      </c>
      <c r="M246" s="179"/>
      <c r="N246" s="173"/>
      <c r="O246" s="173"/>
      <c r="P246" s="173"/>
      <c r="Q246" s="173"/>
      <c r="R246" s="174"/>
      <c r="S246" s="486">
        <f t="shared" si="158"/>
        <v>0</v>
      </c>
      <c r="T246" s="411"/>
      <c r="U246" s="173"/>
      <c r="V246" s="174"/>
      <c r="W246" s="174"/>
      <c r="X246" s="174"/>
      <c r="Y246" s="175"/>
    </row>
    <row r="247" spans="1:25" ht="15.75" hidden="1" thickBot="1" x14ac:dyDescent="0.3">
      <c r="B247" s="90" t="s">
        <v>709</v>
      </c>
      <c r="C247" s="803" t="s">
        <v>304</v>
      </c>
      <c r="D247" s="804"/>
      <c r="E247" s="804"/>
      <c r="F247" s="366">
        <f t="shared" ref="F247:L247" si="188">F248+F249+F250+F251+F252</f>
        <v>0</v>
      </c>
      <c r="G247" s="366">
        <f t="shared" si="188"/>
        <v>0</v>
      </c>
      <c r="H247" s="366">
        <f t="shared" si="188"/>
        <v>0</v>
      </c>
      <c r="I247" s="366">
        <f t="shared" si="188"/>
        <v>0</v>
      </c>
      <c r="J247" s="520">
        <f t="shared" ref="J247" si="189">J248+J249+J250+J251+J252</f>
        <v>0</v>
      </c>
      <c r="K247" s="520">
        <f t="shared" si="188"/>
        <v>0</v>
      </c>
      <c r="L247" s="428">
        <f t="shared" si="188"/>
        <v>0</v>
      </c>
      <c r="M247" s="92">
        <f t="shared" ref="M247:Y247" si="190">M248+M249+M250+M251+M252</f>
        <v>0</v>
      </c>
      <c r="N247" s="93">
        <f t="shared" si="190"/>
        <v>0</v>
      </c>
      <c r="O247" s="93">
        <f t="shared" si="190"/>
        <v>0</v>
      </c>
      <c r="P247" s="93">
        <f t="shared" si="190"/>
        <v>0</v>
      </c>
      <c r="Q247" s="93">
        <f t="shared" si="190"/>
        <v>0</v>
      </c>
      <c r="R247" s="96">
        <f t="shared" ref="R247" si="191">R248+R249+R250+R251+R252</f>
        <v>0</v>
      </c>
      <c r="S247" s="487">
        <f t="shared" si="158"/>
        <v>0</v>
      </c>
      <c r="T247" s="412">
        <f t="shared" si="190"/>
        <v>0</v>
      </c>
      <c r="U247" s="93">
        <f t="shared" si="190"/>
        <v>0</v>
      </c>
      <c r="V247" s="96">
        <f t="shared" si="190"/>
        <v>0</v>
      </c>
      <c r="W247" s="96">
        <f t="shared" si="190"/>
        <v>0</v>
      </c>
      <c r="X247" s="96">
        <f t="shared" si="190"/>
        <v>0</v>
      </c>
      <c r="Y247" s="97">
        <f t="shared" si="190"/>
        <v>0</v>
      </c>
    </row>
    <row r="248" spans="1:25" s="41" customFormat="1" ht="15.75" hidden="1" thickBot="1" x14ac:dyDescent="0.3">
      <c r="A248" s="125" t="s">
        <v>305</v>
      </c>
      <c r="B248" s="176" t="s">
        <v>710</v>
      </c>
      <c r="C248" s="837" t="s">
        <v>385</v>
      </c>
      <c r="D248" s="838"/>
      <c r="E248" s="838"/>
      <c r="F248" s="368"/>
      <c r="G248" s="368"/>
      <c r="H248" s="368"/>
      <c r="I248" s="368"/>
      <c r="J248" s="522"/>
      <c r="K248" s="522"/>
      <c r="L248" s="430">
        <f t="shared" ref="L248:L254" si="192">SUM(M248:Y248)</f>
        <v>0</v>
      </c>
      <c r="M248" s="192"/>
      <c r="N248" s="193"/>
      <c r="O248" s="193"/>
      <c r="P248" s="193"/>
      <c r="Q248" s="193"/>
      <c r="R248" s="196"/>
      <c r="S248" s="493">
        <f t="shared" si="158"/>
        <v>0</v>
      </c>
      <c r="T248" s="418"/>
      <c r="U248" s="193"/>
      <c r="V248" s="196"/>
      <c r="W248" s="196"/>
      <c r="X248" s="196"/>
      <c r="Y248" s="194"/>
    </row>
    <row r="249" spans="1:25" s="41" customFormat="1" ht="15.75" hidden="1" thickBot="1" x14ac:dyDescent="0.3">
      <c r="A249" s="125" t="s">
        <v>306</v>
      </c>
      <c r="B249" s="176" t="s">
        <v>711</v>
      </c>
      <c r="C249" s="837" t="s">
        <v>386</v>
      </c>
      <c r="D249" s="838"/>
      <c r="E249" s="838"/>
      <c r="F249" s="368"/>
      <c r="G249" s="368"/>
      <c r="H249" s="368"/>
      <c r="I249" s="368"/>
      <c r="J249" s="522"/>
      <c r="K249" s="522"/>
      <c r="L249" s="430">
        <f t="shared" si="192"/>
        <v>0</v>
      </c>
      <c r="M249" s="192"/>
      <c r="N249" s="193"/>
      <c r="O249" s="193"/>
      <c r="P249" s="193"/>
      <c r="Q249" s="193"/>
      <c r="R249" s="196"/>
      <c r="S249" s="493">
        <f t="shared" si="158"/>
        <v>0</v>
      </c>
      <c r="T249" s="418"/>
      <c r="U249" s="193"/>
      <c r="V249" s="196"/>
      <c r="W249" s="196"/>
      <c r="X249" s="196"/>
      <c r="Y249" s="194"/>
    </row>
    <row r="250" spans="1:25" s="41" customFormat="1" ht="15.75" hidden="1" thickBot="1" x14ac:dyDescent="0.3">
      <c r="A250" s="125" t="s">
        <v>307</v>
      </c>
      <c r="B250" s="176" t="s">
        <v>712</v>
      </c>
      <c r="C250" s="837" t="s">
        <v>308</v>
      </c>
      <c r="D250" s="838"/>
      <c r="E250" s="838"/>
      <c r="F250" s="368"/>
      <c r="G250" s="368"/>
      <c r="H250" s="368"/>
      <c r="I250" s="368"/>
      <c r="J250" s="522"/>
      <c r="K250" s="522"/>
      <c r="L250" s="430">
        <f t="shared" si="192"/>
        <v>0</v>
      </c>
      <c r="M250" s="192"/>
      <c r="N250" s="193"/>
      <c r="O250" s="193"/>
      <c r="P250" s="193"/>
      <c r="Q250" s="193"/>
      <c r="R250" s="196"/>
      <c r="S250" s="493">
        <f t="shared" si="158"/>
        <v>0</v>
      </c>
      <c r="T250" s="418"/>
      <c r="U250" s="193"/>
      <c r="V250" s="196"/>
      <c r="W250" s="196"/>
      <c r="X250" s="196"/>
      <c r="Y250" s="194"/>
    </row>
    <row r="251" spans="1:25" s="41" customFormat="1" ht="15.75" hidden="1" thickBot="1" x14ac:dyDescent="0.3">
      <c r="A251" s="125" t="s">
        <v>309</v>
      </c>
      <c r="B251" s="176" t="s">
        <v>713</v>
      </c>
      <c r="C251" s="837" t="s">
        <v>310</v>
      </c>
      <c r="D251" s="838"/>
      <c r="E251" s="838"/>
      <c r="F251" s="368"/>
      <c r="G251" s="368"/>
      <c r="H251" s="368"/>
      <c r="I251" s="368"/>
      <c r="J251" s="522"/>
      <c r="K251" s="522"/>
      <c r="L251" s="430">
        <f t="shared" si="192"/>
        <v>0</v>
      </c>
      <c r="M251" s="192"/>
      <c r="N251" s="193"/>
      <c r="O251" s="193"/>
      <c r="P251" s="193"/>
      <c r="Q251" s="193"/>
      <c r="R251" s="196"/>
      <c r="S251" s="493">
        <f t="shared" si="158"/>
        <v>0</v>
      </c>
      <c r="T251" s="418"/>
      <c r="U251" s="193"/>
      <c r="V251" s="196"/>
      <c r="W251" s="196"/>
      <c r="X251" s="196"/>
      <c r="Y251" s="194"/>
    </row>
    <row r="252" spans="1:25" s="41" customFormat="1" ht="15.75" hidden="1" thickBot="1" x14ac:dyDescent="0.3">
      <c r="A252" s="125" t="s">
        <v>311</v>
      </c>
      <c r="B252" s="176" t="s">
        <v>714</v>
      </c>
      <c r="C252" s="837" t="s">
        <v>387</v>
      </c>
      <c r="D252" s="838"/>
      <c r="E252" s="838"/>
      <c r="F252" s="368"/>
      <c r="G252" s="368"/>
      <c r="H252" s="368"/>
      <c r="I252" s="368"/>
      <c r="J252" s="522"/>
      <c r="K252" s="522"/>
      <c r="L252" s="430">
        <f t="shared" si="192"/>
        <v>0</v>
      </c>
      <c r="M252" s="192"/>
      <c r="N252" s="193"/>
      <c r="O252" s="193"/>
      <c r="P252" s="193"/>
      <c r="Q252" s="193"/>
      <c r="R252" s="196"/>
      <c r="S252" s="493">
        <f t="shared" si="158"/>
        <v>0</v>
      </c>
      <c r="T252" s="418"/>
      <c r="U252" s="193"/>
      <c r="V252" s="196"/>
      <c r="W252" s="196"/>
      <c r="X252" s="196"/>
      <c r="Y252" s="194"/>
    </row>
    <row r="253" spans="1:25" ht="15.75" hidden="1" thickBot="1" x14ac:dyDescent="0.3">
      <c r="A253" s="125" t="s">
        <v>313</v>
      </c>
      <c r="B253" s="90" t="s">
        <v>715</v>
      </c>
      <c r="C253" s="803" t="s">
        <v>312</v>
      </c>
      <c r="D253" s="804"/>
      <c r="E253" s="804"/>
      <c r="F253" s="366"/>
      <c r="G253" s="366"/>
      <c r="H253" s="366"/>
      <c r="I253" s="366"/>
      <c r="J253" s="520"/>
      <c r="K253" s="520"/>
      <c r="L253" s="428">
        <f t="shared" si="192"/>
        <v>0</v>
      </c>
      <c r="M253" s="92"/>
      <c r="N253" s="93"/>
      <c r="O253" s="93"/>
      <c r="P253" s="93"/>
      <c r="Q253" s="93"/>
      <c r="R253" s="96"/>
      <c r="S253" s="487">
        <f t="shared" si="158"/>
        <v>0</v>
      </c>
      <c r="T253" s="412"/>
      <c r="U253" s="93"/>
      <c r="V253" s="96"/>
      <c r="W253" s="96"/>
      <c r="X253" s="96"/>
      <c r="Y253" s="97"/>
    </row>
    <row r="254" spans="1:25" ht="15.75" hidden="1" thickBot="1" x14ac:dyDescent="0.3">
      <c r="A254" s="125" t="s">
        <v>894</v>
      </c>
      <c r="B254" s="90" t="s">
        <v>895</v>
      </c>
      <c r="C254" s="803" t="s">
        <v>896</v>
      </c>
      <c r="D254" s="804"/>
      <c r="E254" s="804"/>
      <c r="F254" s="366"/>
      <c r="G254" s="366"/>
      <c r="H254" s="366"/>
      <c r="I254" s="366"/>
      <c r="J254" s="520"/>
      <c r="K254" s="520"/>
      <c r="L254" s="428">
        <f t="shared" si="192"/>
        <v>0</v>
      </c>
      <c r="M254" s="92"/>
      <c r="N254" s="93"/>
      <c r="O254" s="93"/>
      <c r="P254" s="93"/>
      <c r="Q254" s="93"/>
      <c r="R254" s="96"/>
      <c r="S254" s="487">
        <f t="shared" si="158"/>
        <v>0</v>
      </c>
      <c r="T254" s="412"/>
      <c r="U254" s="93"/>
      <c r="V254" s="96"/>
      <c r="W254" s="96"/>
      <c r="X254" s="96"/>
      <c r="Y254" s="97"/>
    </row>
    <row r="255" spans="1:25" ht="15.75" thickBot="1" x14ac:dyDescent="0.3">
      <c r="B255" s="839" t="s">
        <v>314</v>
      </c>
      <c r="C255" s="840"/>
      <c r="D255" s="840"/>
      <c r="E255" s="840"/>
      <c r="F255" s="363">
        <f t="shared" ref="F255:Y255" si="193">F5+F24+F32+F59+F75+F147+F157+F162+F225</f>
        <v>2332142</v>
      </c>
      <c r="G255" s="363">
        <f t="shared" ref="G255:K255" si="194">G5+G24+G32+G59+G75+G147+G157+G162+G225</f>
        <v>2298657</v>
      </c>
      <c r="H255" s="363">
        <f t="shared" ref="H255:J255" si="195">H5+H24+H32+H59+H75+H147+H157+H162+H225</f>
        <v>2237443.5</v>
      </c>
      <c r="I255" s="363">
        <f t="shared" si="195"/>
        <v>2237443.5</v>
      </c>
      <c r="J255" s="517">
        <f t="shared" si="195"/>
        <v>2020074.3</v>
      </c>
      <c r="K255" s="517">
        <f t="shared" si="194"/>
        <v>1999123.3</v>
      </c>
      <c r="L255" s="425">
        <f t="shared" si="193"/>
        <v>1963271</v>
      </c>
      <c r="M255" s="84">
        <f t="shared" si="193"/>
        <v>0</v>
      </c>
      <c r="N255" s="85">
        <f t="shared" si="193"/>
        <v>99007</v>
      </c>
      <c r="O255" s="85">
        <f t="shared" si="193"/>
        <v>382959</v>
      </c>
      <c r="P255" s="85">
        <f t="shared" si="193"/>
        <v>105147</v>
      </c>
      <c r="Q255" s="85">
        <f t="shared" si="193"/>
        <v>101604</v>
      </c>
      <c r="R255" s="88">
        <f t="shared" ref="R255" si="196">R5+R24+R32+R59+R75+R147+R157+R162+R225</f>
        <v>335045</v>
      </c>
      <c r="S255" s="484">
        <f t="shared" si="158"/>
        <v>1023762</v>
      </c>
      <c r="T255" s="409">
        <f t="shared" si="193"/>
        <v>87151</v>
      </c>
      <c r="U255" s="85">
        <f t="shared" si="193"/>
        <v>87647</v>
      </c>
      <c r="V255" s="88">
        <f t="shared" si="193"/>
        <v>361248</v>
      </c>
      <c r="W255" s="88">
        <f t="shared" si="193"/>
        <v>102669</v>
      </c>
      <c r="X255" s="88">
        <f t="shared" si="193"/>
        <v>201301</v>
      </c>
      <c r="Y255" s="89">
        <f t="shared" si="193"/>
        <v>99493</v>
      </c>
    </row>
    <row r="256" spans="1:25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38">
        <f>L255-'Óvoda be'!P254</f>
        <v>973294</v>
      </c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</row>
    <row r="318" spans="1:25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</row>
    <row r="320" spans="1:25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</row>
    <row r="321" spans="1:25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</row>
    <row r="322" spans="1:25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</row>
    <row r="323" spans="1:25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</row>
    <row r="324" spans="1:25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</row>
    <row r="325" spans="1:25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</row>
    <row r="326" spans="1:25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</row>
    <row r="327" spans="1:25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</row>
    <row r="328" spans="1:25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</row>
    <row r="329" spans="1:25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</row>
    <row r="330" spans="1:25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</row>
    <row r="331" spans="1:25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</row>
    <row r="332" spans="1:25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</row>
    <row r="333" spans="1:25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</row>
    <row r="334" spans="1:25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</row>
    <row r="335" spans="1:25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</row>
    <row r="469" spans="1:25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</row>
    <row r="470" spans="1:25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</row>
    <row r="471" spans="1:25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</row>
    <row r="472" spans="1:25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</row>
    <row r="473" spans="1:25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</row>
    <row r="474" spans="1:25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</row>
    <row r="475" spans="1:25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</row>
    <row r="476" spans="1:25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</row>
    <row r="477" spans="1:25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</row>
    <row r="478" spans="1:25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</row>
    <row r="480" spans="1:25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</row>
    <row r="481" spans="1:25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</row>
    <row r="482" spans="1:25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</row>
    <row r="483" spans="1:25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</row>
    <row r="484" spans="1:25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</row>
    <row r="485" spans="1:25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</row>
    <row r="486" spans="1:25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</row>
    <row r="487" spans="1:25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</sheetData>
  <mergeCells count="244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M2:Y3"/>
    <mergeCell ref="J2:J4"/>
    <mergeCell ref="C5:E5"/>
    <mergeCell ref="C6:E6"/>
    <mergeCell ref="C20:E20"/>
    <mergeCell ref="C21:E21"/>
    <mergeCell ref="C22:E22"/>
    <mergeCell ref="C23:E23"/>
    <mergeCell ref="B2:E4"/>
    <mergeCell ref="F2:F4"/>
    <mergeCell ref="L2:L4"/>
    <mergeCell ref="K2:K4"/>
    <mergeCell ref="G2:G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096025 Munkahelyi étkeztetésKiadások - 2017. év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721"/>
  <sheetViews>
    <sheetView workbookViewId="0">
      <pane xSplit="5" ySplit="4" topLeftCell="F80" activePane="bottomRight" state="frozen"/>
      <selection activeCell="A2" sqref="A2"/>
      <selection pane="topRight" activeCell="A2" sqref="A2"/>
      <selection pane="bottomLeft" activeCell="A2" sqref="A2"/>
      <selection pane="bottomRight" activeCell="J217" sqref="J217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3" style="12" bestFit="1" customWidth="1"/>
    <col min="12" max="12" width="13" style="12" customWidth="1"/>
    <col min="13" max="13" width="10.7109375" style="12" customWidth="1"/>
    <col min="14" max="14" width="13" style="49" customWidth="1"/>
    <col min="15" max="15" width="11.28515625" style="12" customWidth="1"/>
    <col min="16" max="16" width="11.85546875" style="12" customWidth="1"/>
    <col min="17" max="20" width="11.28515625" style="12" customWidth="1"/>
    <col min="21" max="21" width="12.42578125" style="12" customWidth="1"/>
    <col min="22" max="26" width="11.28515625" style="12" customWidth="1"/>
    <col min="27" max="27" width="13" style="12" customWidth="1"/>
    <col min="28" max="28" width="9.85546875" style="17" bestFit="1" customWidth="1"/>
    <col min="29" max="16384" width="9.140625" style="17"/>
  </cols>
  <sheetData>
    <row r="1" spans="1:30" ht="15.75" thickBot="1" x14ac:dyDescent="0.3">
      <c r="AA1" s="11" t="s">
        <v>827</v>
      </c>
    </row>
    <row r="2" spans="1:30" ht="15" customHeight="1" x14ac:dyDescent="0.25">
      <c r="B2" s="774" t="s">
        <v>0</v>
      </c>
      <c r="C2" s="775"/>
      <c r="D2" s="775"/>
      <c r="E2" s="775"/>
      <c r="F2" s="790" t="s">
        <v>1079</v>
      </c>
      <c r="G2" s="790" t="s">
        <v>1093</v>
      </c>
      <c r="H2" s="790" t="s">
        <v>1102</v>
      </c>
      <c r="I2" s="790" t="s">
        <v>1109</v>
      </c>
      <c r="J2" s="855" t="s">
        <v>1116</v>
      </c>
      <c r="K2" s="855" t="s">
        <v>1123</v>
      </c>
      <c r="L2" s="781" t="s">
        <v>1082</v>
      </c>
      <c r="M2" s="781"/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30" ht="22.5" customHeight="1" x14ac:dyDescent="0.25">
      <c r="B3" s="776"/>
      <c r="C3" s="777"/>
      <c r="D3" s="777"/>
      <c r="E3" s="777"/>
      <c r="F3" s="791"/>
      <c r="G3" s="791"/>
      <c r="H3" s="791"/>
      <c r="I3" s="791"/>
      <c r="J3" s="856"/>
      <c r="K3" s="856"/>
      <c r="L3" s="864" t="s">
        <v>1073</v>
      </c>
      <c r="M3" s="866" t="s">
        <v>1074</v>
      </c>
      <c r="N3" s="868" t="s">
        <v>571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30" ht="21.75" customHeight="1" thickBot="1" x14ac:dyDescent="0.3">
      <c r="B4" s="778"/>
      <c r="C4" s="779"/>
      <c r="D4" s="779"/>
      <c r="E4" s="779"/>
      <c r="F4" s="792"/>
      <c r="G4" s="792"/>
      <c r="H4" s="792"/>
      <c r="I4" s="792"/>
      <c r="J4" s="857"/>
      <c r="K4" s="857"/>
      <c r="L4" s="865"/>
      <c r="M4" s="867"/>
      <c r="N4" s="86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30" ht="15.75" thickBot="1" x14ac:dyDescent="0.3">
      <c r="B5" s="82" t="s">
        <v>118</v>
      </c>
      <c r="C5" s="870" t="s">
        <v>119</v>
      </c>
      <c r="D5" s="871"/>
      <c r="E5" s="871"/>
      <c r="F5" s="611">
        <f>Igazgatás!F5+'ASP pályázat'!F5+Községgazd!F5+Vagyongazd!F5+Közfoglalkoztatás!F5+Közút!F5+Környezetvédelem!F5+Egészségügy!F5+Sport!F5+Közművelődés!F5+Támogatás!F5</f>
        <v>22785713</v>
      </c>
      <c r="G5" s="611">
        <f>Igazgatás!G5+'ASP pályázat'!G5+Községgazd!G5+Vagyongazd!G5+Közfoglalkoztatás!G5+Közút!G5+Környezetvédelem!G5+Egészségügy!G5+Sport!G5+Közművelődés!G5+Támogatás!G5</f>
        <v>22838440</v>
      </c>
      <c r="H5" s="611">
        <f>Igazgatás!H5+'ASP pályázat'!H5+Községgazd!H5+Vagyongazd!H5+Közfoglalkoztatás!H5+Közút!H5+Környezetvédelem!H5+Egészségügy!H5+Sport!H5+Közművelődés!H5+Támogatás!H5</f>
        <v>22901680</v>
      </c>
      <c r="I5" s="611">
        <f>Igazgatás!I5+'ASP pályázat'!I5+Községgazd!I5+Vagyongazd!I5+Közfoglalkoztatás!I5+Közút!I5+Környezetvédelem!I5+Egészségügy!I5+Sport!I5+Közművelődés!I5+Támogatás!I5</f>
        <v>23120180</v>
      </c>
      <c r="J5" s="637">
        <f>Igazgatás!J5+'ASP pályázat'!J5+Községgazd!J5+Vagyongazd!J5+Közfoglalkoztatás!J5+Közút!J5+Környezetvédelem!J5+Egészségügy!J5+Sport!J5+Közművelődés!J5+Támogatás!J5</f>
        <v>23069741</v>
      </c>
      <c r="K5" s="637">
        <f>Igazgatás!K5+'ASP pályázat'!K5+Községgazd!K5+Vagyongazd!K5+Közfoglalkoztatás!K5+Közút!K5+Környezetvédelem!K5+Egészségügy!K5+Sport!K5+Közművelődés!K5+Támogatás!K5</f>
        <v>23069741</v>
      </c>
      <c r="L5" s="558">
        <f>Igazgatás!L5+'ASP pályázat'!L5+Községgazd!L5+Vagyongazd!L5+Közfoglalkoztatás!L5+Közút!L5+Környezetvédelem!L5+Egészségügy!L5+Sport!L5+Közművelődés!L5+Támogatás!L5</f>
        <v>22622591</v>
      </c>
      <c r="M5" s="139">
        <f>Igazgatás!M5+'ASP pályázat'!M5+Községgazd!M5+Vagyongazd!M5+Közfoglalkoztatás!M5+Közút!M5+Környezetvédelem!M5+Egészségügy!M5+Sport!M5+Közművelődés!M5+Támogatás!M5</f>
        <v>352101</v>
      </c>
      <c r="N5" s="156">
        <f>Igazgatás!N5+'ASP pályázat'!N5+Községgazd!N5+Vagyongazd!N5+Közfoglalkoztatás!N5+Közút!N5+Környezetvédelem!N5+Egészségügy!N5+Sport!N5+Közművelődés!N5+Támogatás!N5</f>
        <v>22974692</v>
      </c>
      <c r="O5" s="84">
        <f>Igazgatás!O5+'ASP pályázat'!O5+Községgazd!R5+Vagyongazd!O5+Közfoglalkoztatás!O5+Közút!O5+Környezetvédelem!R5+Egészségügy!R5+Sport!O5+Közművelődés!Q5+Támogatás!V5</f>
        <v>2777341</v>
      </c>
      <c r="P5" s="85">
        <f>Igazgatás!P5+'ASP pályázat'!P5+Községgazd!S5+Vagyongazd!P5+Közfoglalkoztatás!P5+Közút!P5+Környezetvédelem!S5+Egészségügy!S5+Sport!P5+Közművelődés!R5+Támogatás!W5</f>
        <v>1767218</v>
      </c>
      <c r="Q5" s="85">
        <f>Igazgatás!Q5+'ASP pályázat'!Q5+Községgazd!T5+Vagyongazd!Q5+Közfoglalkoztatás!Q5+Közút!Q5+Környezetvédelem!T5+Egészségügy!T5+Sport!Q5+Közművelődés!S5+Támogatás!X5</f>
        <v>2106045</v>
      </c>
      <c r="R5" s="85">
        <f>Igazgatás!R5+'ASP pályázat'!R5+Községgazd!U5+Vagyongazd!R5+Közfoglalkoztatás!R5+Közút!R5+Környezetvédelem!U5+Egészségügy!U5+Sport!R5+Közművelődés!T5+Támogatás!Y5</f>
        <v>1629020</v>
      </c>
      <c r="S5" s="85">
        <f>Igazgatás!S5+'ASP pályázat'!S5+Községgazd!V5+Vagyongazd!S5+Közfoglalkoztatás!S5+Közút!S5+Környezetvédelem!V5+Egészségügy!V5+Sport!S5+Közművelődés!U5+Támogatás!Z5</f>
        <v>1775450</v>
      </c>
      <c r="T5" s="88">
        <f>Igazgatás!T5+'ASP pályázat'!T5+Községgazd!W5+Vagyongazd!T5+Közfoglalkoztatás!T5+Közút!T5+Környezetvédelem!W5+Egészségügy!W5+Sport!T5+Közművelődés!V5+Támogatás!AA5</f>
        <v>1808761</v>
      </c>
      <c r="U5" s="484">
        <f>Igazgatás!U5+'ASP pályázat'!U5+Községgazd!X5+Vagyongazd!U5+Közfoglalkoztatás!U5+Közút!U5+Környezetvédelem!X5+Egészségügy!X5+Sport!U5+Közművelődés!W5+Támogatás!AB5</f>
        <v>11863835</v>
      </c>
      <c r="V5" s="409">
        <f>Igazgatás!V5+'ASP pályázat'!V5+Községgazd!Y5+Vagyongazd!V5+Közfoglalkoztatás!V5+Közút!V5+Környezetvédelem!Y5+Egészségügy!Y5+Sport!V5+Közművelődés!X5+Támogatás!AC5</f>
        <v>1918809</v>
      </c>
      <c r="W5" s="85">
        <f>Igazgatás!W5+'ASP pályázat'!W5+Községgazd!Z5+Vagyongazd!W5+Közfoglalkoztatás!W5+Közút!W5+Környezetvédelem!Z5+Egészségügy!Z5+Sport!W5+Közművelődés!Y5+Támogatás!AD5</f>
        <v>1870137</v>
      </c>
      <c r="X5" s="88">
        <f>Igazgatás!X5+'ASP pályázat'!X5+Községgazd!AA5+Vagyongazd!X5+Közfoglalkoztatás!X5+Közút!X5+Környezetvédelem!AA5+Egészségügy!AA5+Sport!X5+Közművelődés!Z5+Támogatás!AE5</f>
        <v>1824342</v>
      </c>
      <c r="Y5" s="88">
        <f>Igazgatás!Y5+'ASP pályázat'!Y5+Községgazd!AB5+Vagyongazd!Y5+Közfoglalkoztatás!Y5+Közút!Y5+Környezetvédelem!AB5+Egészségügy!AB5+Sport!Y5+Közművelődés!AA5+Támogatás!AF5</f>
        <v>1901569</v>
      </c>
      <c r="Z5" s="88">
        <f>Igazgatás!Z5+'ASP pályázat'!Z5+Községgazd!AC5+Vagyongazd!Z5+Közfoglalkoztatás!Z5+Közút!Z5+Környezetvédelem!AC5+Egészségügy!AC5+Sport!Z5+Közművelődés!AB5+Támogatás!AG5</f>
        <v>1778720</v>
      </c>
      <c r="AA5" s="89">
        <f>Igazgatás!AA5+'ASP pályázat'!AA5+Községgazd!AD5+Vagyongazd!AA5+Közfoglalkoztatás!AA5+Közút!AA5+Környezetvédelem!AD5+Egészségügy!AD5+Sport!AA5+Közművelődés!AC5+Támogatás!AH5</f>
        <v>1817280</v>
      </c>
      <c r="AB5" s="168"/>
      <c r="AD5" s="168"/>
    </row>
    <row r="6" spans="1:30" x14ac:dyDescent="0.25">
      <c r="B6" s="122" t="s">
        <v>609</v>
      </c>
      <c r="C6" s="772" t="s">
        <v>120</v>
      </c>
      <c r="D6" s="773"/>
      <c r="E6" s="773"/>
      <c r="F6" s="612">
        <f>Igazgatás!F6+'ASP pályázat'!F6+Községgazd!F6+Vagyongazd!F6+Közfoglalkoztatás!F6+Közút!F6+Környezetvédelem!F6+Egészségügy!F6+Sport!F6+Közművelődés!F6+Támogatás!F6</f>
        <v>12875717</v>
      </c>
      <c r="G6" s="612">
        <f>Igazgatás!G6+'ASP pályázat'!G6+Községgazd!G6+Vagyongazd!G6+Közfoglalkoztatás!G6+Közút!G6+Környezetvédelem!G6+Egészségügy!G6+Sport!G6+Közművelődés!G6+Támogatás!G6</f>
        <v>12832244</v>
      </c>
      <c r="H6" s="612">
        <f>Igazgatás!H6+'ASP pályázat'!H6+Községgazd!H6+Vagyongazd!H6+Közfoglalkoztatás!H6+Közút!H6+Környezetvédelem!H6+Egészségügy!H6+Sport!H6+Közművelődés!H6+Támogatás!H6</f>
        <v>12895484</v>
      </c>
      <c r="I6" s="612">
        <f>Igazgatás!I6+'ASP pályázat'!I6+Községgazd!I6+Vagyongazd!I6+Közfoglalkoztatás!I6+Közút!I6+Környezetvédelem!I6+Egészségügy!I6+Sport!I6+Közművelődés!I6+Támogatás!I6</f>
        <v>12895484</v>
      </c>
      <c r="J6" s="638">
        <f>Igazgatás!J6+'ASP pályázat'!J6+Községgazd!J6+Vagyongazd!J6+Közfoglalkoztatás!J6+Közút!J6+Környezetvédelem!J6+Egészségügy!J6+Sport!J6+Közművelődés!J6+Támogatás!J6</f>
        <v>12921129</v>
      </c>
      <c r="K6" s="638">
        <f>Igazgatás!K6+'ASP pályázat'!K6+Községgazd!K6+Vagyongazd!K6+Közfoglalkoztatás!K6+Közút!K6+Környezetvédelem!K6+Egészségügy!K6+Sport!K6+Közművelődés!K6+Támogatás!K6</f>
        <v>12921129</v>
      </c>
      <c r="L6" s="559">
        <f>Igazgatás!L6+'ASP pályázat'!L6+Községgazd!L6+Vagyongazd!L6+Közfoglalkoztatás!L6+Közút!L6+Környezetvédelem!L6+Egészségügy!L6+Sport!L6+Közművelődés!L6+Támogatás!L6</f>
        <v>12723979</v>
      </c>
      <c r="M6" s="140">
        <f>Igazgatás!M6+'ASP pályázat'!M6+Községgazd!M6+Vagyongazd!M6+Közfoglalkoztatás!M6+Közút!M6+Környezetvédelem!M6+Egészségügy!M6+Sport!M6+Közművelődés!M6+Támogatás!M6</f>
        <v>191725</v>
      </c>
      <c r="N6" s="157">
        <f>Igazgatás!N6+'ASP pályázat'!N6+Községgazd!N6+Vagyongazd!N6+Közfoglalkoztatás!N6+Közút!N6+Környezetvédelem!N6+Egészségügy!N6+Sport!N6+Közművelődés!N6+Támogatás!N6</f>
        <v>12915704</v>
      </c>
      <c r="O6" s="116">
        <f>Igazgatás!O6+'ASP pályázat'!O6+Községgazd!R6+Vagyongazd!O6+Közfoglalkoztatás!O6+Közút!O6+Környezetvédelem!R6+Egészségügy!R6+Sport!O6+Közművelődés!Q6+Támogatás!V6</f>
        <v>2032254</v>
      </c>
      <c r="P6" s="117">
        <f>Igazgatás!P6+'ASP pályázat'!P6+Községgazd!S6+Vagyongazd!P6+Közfoglalkoztatás!P6+Közút!P6+Környezetvédelem!S6+Egészségügy!S6+Sport!P6+Közművelődés!R6+Támogatás!W6</f>
        <v>977117</v>
      </c>
      <c r="Q6" s="117">
        <f>Igazgatás!Q6+'ASP pályázat'!Q6+Községgazd!T6+Vagyongazd!Q6+Közfoglalkoztatás!Q6+Közút!Q6+Környezetvédelem!T6+Egészségügy!T6+Sport!Q6+Közművelődés!S6+Támogatás!X6</f>
        <v>1061945</v>
      </c>
      <c r="R6" s="117">
        <f>Igazgatás!R6+'ASP pályázat'!R6+Községgazd!U6+Vagyongazd!R6+Közfoglalkoztatás!R6+Közút!R6+Környezetvédelem!U6+Egészségügy!U6+Sport!R6+Közművelődés!T6+Támogatás!Y6</f>
        <v>903955</v>
      </c>
      <c r="S6" s="117">
        <f>Igazgatás!S6+'ASP pályázat'!S6+Községgazd!V6+Vagyongazd!S6+Közfoglalkoztatás!S6+Közút!S6+Környezetvédelem!V6+Egészségügy!V6+Sport!S6+Közművelődés!U6+Támogatás!Z6</f>
        <v>985350</v>
      </c>
      <c r="T6" s="120">
        <f>Igazgatás!T6+'ASP pályázat'!T6+Községgazd!W6+Vagyongazd!T6+Közfoglalkoztatás!T6+Közút!T6+Környezetvédelem!W6+Egészségügy!W6+Sport!T6+Közművelődés!V6+Támogatás!AA6</f>
        <v>953582</v>
      </c>
      <c r="U6" s="485">
        <f>Igazgatás!U6+'ASP pályázat'!U6+Községgazd!X6+Vagyongazd!U6+Közfoglalkoztatás!U6+Közút!U6+Környezetvédelem!X6+Egészségügy!X6+Sport!U6+Közművelődés!W6+Támogatás!AB6</f>
        <v>6914203</v>
      </c>
      <c r="V6" s="410">
        <f>Igazgatás!V6+'ASP pályázat'!V6+Községgazd!Y6+Vagyongazd!V6+Közfoglalkoztatás!V6+Közút!V6+Környezetvédelem!Y6+Egészségügy!Y6+Sport!V6+Közművelődés!X6+Támogatás!AC6</f>
        <v>976330</v>
      </c>
      <c r="W6" s="117">
        <f>Igazgatás!W6+'ASP pályázat'!W6+Községgazd!Z6+Vagyongazd!W6+Közfoglalkoztatás!W6+Közút!W6+Környezetvédelem!Z6+Egészségügy!Z6+Sport!W6+Közművelődés!Y6+Támogatás!AD6</f>
        <v>1076771</v>
      </c>
      <c r="X6" s="120">
        <f>Igazgatás!X6+'ASP pályázat'!X6+Községgazd!AA6+Vagyongazd!X6+Közfoglalkoztatás!X6+Közút!X6+Környezetvédelem!AA6+Egészségügy!AA6+Sport!X6+Közművelődés!Z6+Támogatás!AE6</f>
        <v>961763</v>
      </c>
      <c r="Y6" s="120">
        <f>Igazgatás!Y6+'ASP pályázat'!Y6+Községgazd!AB6+Vagyongazd!Y6+Közfoglalkoztatás!Y6+Közút!Y6+Környezetvédelem!AB6+Egészségügy!AB6+Sport!Y6+Közművelődés!AA6+Támogatás!AF6</f>
        <v>982407</v>
      </c>
      <c r="Z6" s="120">
        <f>Igazgatás!Z6+'ASP pályázat'!Z6+Községgazd!AC6+Vagyongazd!Z6+Közfoglalkoztatás!Z6+Közút!Z6+Környezetvédelem!AC6+Egészségügy!AC6+Sport!Z6+Közművelődés!AB6+Támogatás!AG6</f>
        <v>982830</v>
      </c>
      <c r="AA6" s="121">
        <f>Igazgatás!AA6+'ASP pályázat'!AA6+Községgazd!AD6+Vagyongazd!AA6+Közfoglalkoztatás!AA6+Közút!AA6+Környezetvédelem!AD6+Egészségügy!AD6+Sport!AA6+Közművelődés!AC6+Támogatás!AH6</f>
        <v>1021400</v>
      </c>
      <c r="AB6" s="168"/>
      <c r="AD6" s="168"/>
    </row>
    <row r="7" spans="1:30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33"/>
      <c r="F7" s="613">
        <f>Igazgatás!F7+'ASP pályázat'!F7+Községgazd!F7+Vagyongazd!F7+Közfoglalkoztatás!F7+Közút!F7+Környezetvédelem!F7+Egészségügy!F7+Sport!F7+Közművelődés!F7+Támogatás!F7</f>
        <v>12400877</v>
      </c>
      <c r="G7" s="613">
        <f>Igazgatás!G7+'ASP pályázat'!G7+Községgazd!G7+Vagyongazd!G7+Közfoglalkoztatás!G7+Közút!G7+Környezetvédelem!G7+Egészségügy!G7+Sport!G7+Közművelődés!G7+Támogatás!G7</f>
        <v>12357405</v>
      </c>
      <c r="H7" s="613">
        <f>Igazgatás!H7+'ASP pályázat'!H7+Községgazd!H7+Vagyongazd!H7+Közfoglalkoztatás!H7+Közút!H7+Környezetvédelem!H7+Egészségügy!H7+Sport!H7+Közművelődés!H7+Támogatás!H7</f>
        <v>12420645</v>
      </c>
      <c r="I7" s="613">
        <f>Igazgatás!I7+'ASP pályázat'!I7+Községgazd!I7+Vagyongazd!I7+Közfoglalkoztatás!I7+Közút!I7+Környezetvédelem!I7+Egészségügy!I7+Sport!I7+Közművelődés!I7+Támogatás!I7</f>
        <v>12420645</v>
      </c>
      <c r="J7" s="639">
        <f>Igazgatás!J7+'ASP pályázat'!J7+Községgazd!J7+Vagyongazd!J7+Közfoglalkoztatás!J7+Közút!J7+Környezetvédelem!J7+Egészségügy!J7+Sport!J7+Közművelődés!J7+Támogatás!J7</f>
        <v>12446290</v>
      </c>
      <c r="K7" s="639">
        <f>Igazgatás!K7+'ASP pályázat'!K7+Községgazd!K7+Vagyongazd!K7+Közfoglalkoztatás!K7+Közút!K7+Környezetvédelem!K7+Egészségügy!K7+Sport!K7+Közművelődés!K7+Támogatás!K7</f>
        <v>12446290</v>
      </c>
      <c r="L7" s="560">
        <f>Igazgatás!L7+'ASP pályázat'!L7+Községgazd!L7+Vagyongazd!L7+Közfoglalkoztatás!L7+Közút!L7+Környezetvédelem!L7+Egészségügy!L7+Sport!L7+Közművelődés!L7+Támogatás!L7</f>
        <v>12446117</v>
      </c>
      <c r="M7" s="170">
        <f>Igazgatás!M7+'ASP pályázat'!M7+Községgazd!M7+Vagyongazd!M7+Közfoglalkoztatás!M7+Közút!M7+Környezetvédelem!M7+Egészségügy!M7+Sport!M7+Közművelődés!M7+Támogatás!M7</f>
        <v>0</v>
      </c>
      <c r="N7" s="171">
        <f>Igazgatás!N7+'ASP pályázat'!N7+Községgazd!N7+Vagyongazd!N7+Közfoglalkoztatás!N7+Közút!N7+Környezetvédelem!N7+Egészségügy!N7+Sport!N7+Közművelődés!N7+Támogatás!N7</f>
        <v>12446117</v>
      </c>
      <c r="O7" s="179">
        <f>Igazgatás!O7+'ASP pályázat'!O7+Községgazd!R7+Vagyongazd!O7+Közfoglalkoztatás!O7+Közút!O7+Környezetvédelem!R7+Egészségügy!R7+Sport!O7+Közművelődés!Q7+Támogatás!V7</f>
        <v>1625415</v>
      </c>
      <c r="P7" s="173">
        <f>Igazgatás!P7+'ASP pályázat'!P7+Községgazd!S7+Vagyongazd!P7+Közfoglalkoztatás!P7+Közút!P7+Környezetvédelem!S7+Egészségügy!S7+Sport!P7+Közművelődés!R7+Támogatás!W7</f>
        <v>974849</v>
      </c>
      <c r="Q7" s="173">
        <f>Igazgatás!Q7+'ASP pályázat'!Q7+Községgazd!T7+Vagyongazd!Q7+Közfoglalkoztatás!Q7+Közút!Q7+Környezetvédelem!T7+Egészségügy!T7+Sport!Q7+Közművelődés!S7+Támogatás!X7</f>
        <v>1054385</v>
      </c>
      <c r="R7" s="173">
        <f>Igazgatás!R7+'ASP pályázat'!R7+Községgazd!U7+Vagyongazd!R7+Közfoglalkoztatás!R7+Közút!R7+Környezetvédelem!U7+Egészségügy!U7+Sport!R7+Közművelődés!T7+Támogatás!Y7</f>
        <v>903955</v>
      </c>
      <c r="S7" s="173">
        <f>Igazgatás!S7+'ASP pályázat'!S7+Községgazd!V7+Vagyongazd!S7+Közfoglalkoztatás!S7+Közút!S7+Környezetvédelem!V7+Egészségügy!V7+Sport!S7+Közművelődés!U7+Támogatás!Z7</f>
        <v>974850</v>
      </c>
      <c r="T7" s="174">
        <f>Igazgatás!T7+'ASP pályázat'!T7+Községgazd!W7+Vagyongazd!T7+Közfoglalkoztatás!T7+Közút!T7+Környezetvédelem!W7+Egészségügy!W7+Sport!T7+Közművelődés!V7+Támogatás!AA7</f>
        <v>951314</v>
      </c>
      <c r="U7" s="486">
        <f>Igazgatás!U7+'ASP pályázat'!U7+Községgazd!X7+Vagyongazd!U7+Közfoglalkoztatás!U7+Közút!U7+Környezetvédelem!X7+Egészségügy!X7+Sport!U7+Közművelődés!W7+Támogatás!AB7</f>
        <v>6484768</v>
      </c>
      <c r="V7" s="411">
        <f>Igazgatás!V7+'ASP pályázat'!V7+Községgazd!Y7+Vagyongazd!V7+Közfoglalkoztatás!V7+Közút!V7+Környezetvédelem!Y7+Egészségügy!Y7+Sport!V7+Közművelődés!X7+Támogatás!AC7</f>
        <v>963730</v>
      </c>
      <c r="W7" s="173">
        <f>Igazgatás!W7+'ASP pályázat'!W7+Községgazd!Z7+Vagyongazd!W7+Közfoglalkoztatás!W7+Közút!W7+Környezetvédelem!Z7+Egészségügy!Z7+Sport!W7+Közművelődés!Y7+Támogatás!AD7</f>
        <v>1070471</v>
      </c>
      <c r="X7" s="174">
        <f>Igazgatás!X7+'ASP pályázat'!X7+Községgazd!AA7+Vagyongazd!X7+Közfoglalkoztatás!X7+Közút!X7+Környezetvédelem!AA7+Egészségügy!AA7+Sport!X7+Közművelődés!Z7+Támogatás!AE7</f>
        <v>961763</v>
      </c>
      <c r="Y7" s="174">
        <f>Igazgatás!Y7+'ASP pályázat'!Y7+Községgazd!AB7+Vagyongazd!Y7+Közfoglalkoztatás!Y7+Közút!Y7+Környezetvédelem!AB7+Egészségügy!AB7+Sport!Y7+Közművelődés!AA7+Támogatás!AF7</f>
        <v>974847</v>
      </c>
      <c r="Z7" s="174">
        <f>Igazgatás!Z7+'ASP pályázat'!Z7+Községgazd!AC7+Vagyongazd!Z7+Közfoglalkoztatás!Z7+Közút!Z7+Környezetvédelem!AC7+Egészségügy!AC7+Sport!Z7+Közművelődés!AB7+Támogatás!AG7</f>
        <v>974850</v>
      </c>
      <c r="AA7" s="175">
        <f>Igazgatás!AA7+'ASP pályázat'!AA7+Községgazd!AD7+Vagyongazd!AA7+Közfoglalkoztatás!AA7+Közút!AA7+Környezetvédelem!AD7+Egészségügy!AD7+Sport!AA7+Közművelődés!AC7+Támogatás!AH7</f>
        <v>1015688</v>
      </c>
      <c r="AB7" s="168"/>
      <c r="AD7" s="168"/>
    </row>
    <row r="8" spans="1:30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33"/>
      <c r="F8" s="613">
        <f>Igazgatás!F10+'ASP pályázat'!F8+Községgazd!F8+Vagyongazd!F8+Közfoglalkoztatás!F8+Közút!F8+Környezetvédelem!F8+Egészségügy!F11+Sport!F8+Közművelődés!F8+Támogatás!F8</f>
        <v>398488</v>
      </c>
      <c r="G8" s="613">
        <f>Igazgatás!G10+'ASP pályázat'!G8+Községgazd!G8+Vagyongazd!G8+Közfoglalkoztatás!G8+Közút!G8+Környezetvédelem!G8+Egészségügy!G11+Sport!G8+Közművelődés!G8+Támogatás!G8</f>
        <v>398487</v>
      </c>
      <c r="H8" s="613">
        <f>Igazgatás!H10+'ASP pályázat'!H8+Községgazd!H8+Vagyongazd!H8+Közfoglalkoztatás!H8+Közút!H8+Környezetvédelem!H8+Egészségügy!H11+Sport!H8+Közművelődés!H8+Támogatás!H8</f>
        <v>398487</v>
      </c>
      <c r="I8" s="613">
        <f>Igazgatás!I10+'ASP pályázat'!I8+Községgazd!I8+Vagyongazd!I8+Közfoglalkoztatás!I8+Közút!I8+Környezetvédelem!I8+Egészségügy!I11+Sport!I8+Közművelődés!I8+Támogatás!I8</f>
        <v>398487</v>
      </c>
      <c r="J8" s="639">
        <f>Igazgatás!J10+'ASP pályázat'!J8+Községgazd!J8+Vagyongazd!J8+Közfoglalkoztatás!J8+Közút!J8+Környezetvédelem!J8+Egészségügy!J11+Sport!J8+Közművelődés!J8+Támogatás!J8</f>
        <v>398487</v>
      </c>
      <c r="K8" s="639">
        <f>Igazgatás!K10+'ASP pályázat'!K8+Községgazd!K8+Vagyongazd!K8+Közfoglalkoztatás!K8+Közút!K8+Környezetvédelem!K8+Egészségügy!K11+Sport!K8+Közművelődés!K8+Támogatás!K8</f>
        <v>398487</v>
      </c>
      <c r="L8" s="560">
        <f>Igazgatás!L10+'ASP pályázat'!L8+Községgazd!L8+Vagyongazd!L8+Közfoglalkoztatás!L8+Közút!L8+Környezetvédelem!L8+Egészségügy!L11+Sport!L8+Közművelődés!L8+Támogatás!L8</f>
        <v>206762</v>
      </c>
      <c r="M8" s="170">
        <f>Igazgatás!M10+'ASP pályázat'!M8+Községgazd!M8+Vagyongazd!M8+Közfoglalkoztatás!M8+Közút!M8+Környezetvédelem!M8+Egészségügy!M11+Sport!M8+Közművelődés!M8+Támogatás!M8</f>
        <v>191725</v>
      </c>
      <c r="N8" s="171">
        <f>Igazgatás!N10+'ASP pályázat'!N8+Községgazd!N8+Vagyongazd!N8+Közfoglalkoztatás!N8+Közút!N8+Környezetvédelem!N8+Egészségügy!N11+Sport!N8+Közművelődés!N8+Támogatás!N8</f>
        <v>398487</v>
      </c>
      <c r="O8" s="179">
        <f>Igazgatás!O10+'ASP pályázat'!O8+Községgazd!R8+Vagyongazd!O8+Közfoglalkoztatás!O8+Közút!O8+Környezetvédelem!R8+Egészségügy!R11+Sport!O8+Közművelődés!Q8+Támogatás!V8</f>
        <v>398487</v>
      </c>
      <c r="P8" s="173">
        <f>Igazgatás!P10+'ASP pályázat'!P8+Községgazd!S8+Vagyongazd!P8+Közfoglalkoztatás!P8+Közút!P8+Környezetvédelem!S8+Egészségügy!S11+Sport!P8+Közművelődés!R8+Támogatás!W8</f>
        <v>0</v>
      </c>
      <c r="Q8" s="173">
        <f>Igazgatás!Q10+'ASP pályázat'!Q8+Községgazd!T8+Vagyongazd!Q8+Közfoglalkoztatás!Q8+Közút!Q8+Környezetvédelem!T8+Egészségügy!T11+Sport!Q8+Közművelődés!S8+Támogatás!X8</f>
        <v>0</v>
      </c>
      <c r="R8" s="173">
        <f>Igazgatás!R10+'ASP pályázat'!R8+Községgazd!U8+Vagyongazd!R8+Közfoglalkoztatás!R8+Közút!R8+Környezetvédelem!U8+Egészségügy!U11+Sport!R8+Közművelődés!T8+Támogatás!Y8</f>
        <v>0</v>
      </c>
      <c r="S8" s="173">
        <f>Igazgatás!S10+'ASP pályázat'!S8+Községgazd!V8+Vagyongazd!S8+Közfoglalkoztatás!S8+Közút!S8+Környezetvédelem!V8+Egészségügy!V11+Sport!S8+Közművelődés!U8+Támogatás!Z8</f>
        <v>0</v>
      </c>
      <c r="T8" s="174">
        <f>Igazgatás!T10+'ASP pályázat'!T8+Községgazd!W8+Vagyongazd!T8+Közfoglalkoztatás!T8+Közút!T8+Környezetvédelem!W8+Egészségügy!W11+Sport!T8+Közművelődés!V8+Támogatás!AA8</f>
        <v>0</v>
      </c>
      <c r="U8" s="486">
        <f>Igazgatás!U10+'ASP pályázat'!U8+Községgazd!X8+Vagyongazd!U8+Közfoglalkoztatás!U8+Közút!U8+Környezetvédelem!X8+Egészségügy!X11+Sport!U8+Közművelődés!W8+Támogatás!AB8</f>
        <v>398487</v>
      </c>
      <c r="V8" s="411">
        <f>Igazgatás!V10+'ASP pályázat'!V8+Községgazd!Y8+Vagyongazd!V8+Közfoglalkoztatás!V8+Közút!V8+Környezetvédelem!Y8+Egészségügy!Y11+Sport!V8+Közművelődés!X8+Támogatás!AC8</f>
        <v>0</v>
      </c>
      <c r="W8" s="173">
        <f>Igazgatás!W10+'ASP pályázat'!W8+Községgazd!Z8+Vagyongazd!W8+Közfoglalkoztatás!W8+Közút!W8+Környezetvédelem!Z8+Egészségügy!Z11+Sport!W8+Közművelődés!Y8+Támogatás!AD8</f>
        <v>0</v>
      </c>
      <c r="X8" s="174">
        <f>Igazgatás!X10+'ASP pályázat'!X8+Községgazd!AA8+Vagyongazd!X8+Közfoglalkoztatás!X8+Közút!X8+Környezetvédelem!AA8+Egészségügy!AA11+Sport!X8+Közművelődés!Z8+Támogatás!AE8</f>
        <v>0</v>
      </c>
      <c r="Y8" s="174">
        <f>Igazgatás!Y10+'ASP pályázat'!Y8+Községgazd!AB8+Vagyongazd!Y8+Közfoglalkoztatás!Y8+Közút!Y8+Környezetvédelem!AB8+Egészségügy!AB11+Sport!Y8+Közművelődés!AA8+Támogatás!AF8</f>
        <v>0</v>
      </c>
      <c r="Z8" s="174">
        <f>Igazgatás!Z10+'ASP pályázat'!Z8+Községgazd!AC8+Vagyongazd!Z8+Közfoglalkoztatás!Z8+Közút!Z8+Környezetvédelem!AC8+Egészségügy!AC11+Sport!Z8+Közművelődés!AB8+Támogatás!AG8</f>
        <v>0</v>
      </c>
      <c r="AA8" s="175">
        <f>Igazgatás!AA10+'ASP pályázat'!AA8+Községgazd!AD8+Vagyongazd!AA8+Közfoglalkoztatás!AA8+Közút!AA8+Környezetvédelem!AD8+Egészségügy!AD11+Sport!AA8+Közművelődés!AC8+Támogatás!AH8</f>
        <v>0</v>
      </c>
      <c r="AB8" s="168"/>
      <c r="AD8" s="168"/>
    </row>
    <row r="9" spans="1:30" s="189" customFormat="1" ht="15" hidden="1" customHeight="1" x14ac:dyDescent="0.25">
      <c r="A9" s="125" t="s">
        <v>125</v>
      </c>
      <c r="B9" s="169" t="s">
        <v>612</v>
      </c>
      <c r="C9" s="182"/>
      <c r="D9" s="233" t="s">
        <v>126</v>
      </c>
      <c r="E9" s="233"/>
      <c r="F9" s="613">
        <f>Igazgatás!F13+'ASP pályázat'!F9+Községgazd!F9+Vagyongazd!F9+Közfoglalkoztatás!F9+Közút!F9+Környezetvédelem!F9+Egészségügy!F12+Sport!F9+Közművelődés!F9+Támogatás!F9</f>
        <v>0</v>
      </c>
      <c r="G9" s="613">
        <f>Igazgatás!G13+'ASP pályázat'!G9+Községgazd!G9+Vagyongazd!G9+Közfoglalkoztatás!G9+Közút!G9+Környezetvédelem!G9+Egészségügy!G12+Sport!G9+Közművelődés!G9+Támogatás!G9</f>
        <v>0</v>
      </c>
      <c r="H9" s="613">
        <f>Igazgatás!H13+'ASP pályázat'!H9+Községgazd!H9+Vagyongazd!H9+Közfoglalkoztatás!H9+Közút!H9+Környezetvédelem!H9+Egészségügy!H12+Sport!H9+Közművelődés!H9+Támogatás!H9</f>
        <v>0</v>
      </c>
      <c r="I9" s="613">
        <f>Igazgatás!I13+'ASP pályázat'!I9+Községgazd!I9+Vagyongazd!I9+Közfoglalkoztatás!I9+Közút!I9+Környezetvédelem!I9+Egészségügy!I12+Sport!I9+Közművelődés!I9+Támogatás!I9</f>
        <v>0</v>
      </c>
      <c r="J9" s="639">
        <f>Igazgatás!J13+'ASP pályázat'!J9+Községgazd!J9+Vagyongazd!J9+Közfoglalkoztatás!J9+Közút!J9+Környezetvédelem!J9+Egészségügy!J12+Sport!J9+Közművelődés!J9+Támogatás!J9</f>
        <v>0</v>
      </c>
      <c r="K9" s="639">
        <f>Igazgatás!K13+'ASP pályázat'!K9+Községgazd!K9+Vagyongazd!K9+Közfoglalkoztatás!K9+Közút!K9+Környezetvédelem!K9+Egészségügy!K12+Sport!K9+Közművelődés!K9+Támogatás!K9</f>
        <v>0</v>
      </c>
      <c r="L9" s="560">
        <f>Igazgatás!L13+'ASP pályázat'!L9+Községgazd!L9+Vagyongazd!L9+Közfoglalkoztatás!L9+Közút!L9+Környezetvédelem!L9+Egészségügy!L12+Sport!L9+Közművelődés!L9+Támogatás!L9</f>
        <v>0</v>
      </c>
      <c r="M9" s="170">
        <f>Igazgatás!M13+'ASP pályázat'!M9+Községgazd!M9+Vagyongazd!M9+Közfoglalkoztatás!M9+Közút!M9+Környezetvédelem!M9+Egészségügy!M12+Sport!M9+Közművelődés!M9+Támogatás!M9</f>
        <v>0</v>
      </c>
      <c r="N9" s="171">
        <f>Igazgatás!N13+'ASP pályázat'!N9+Községgazd!N9+Vagyongazd!N9+Közfoglalkoztatás!N9+Közút!N9+Környezetvédelem!N9+Egészségügy!N12+Sport!N9+Közművelődés!N9+Támogatás!N9</f>
        <v>0</v>
      </c>
      <c r="O9" s="179">
        <f>Igazgatás!O13+'ASP pályázat'!O9+Községgazd!R9+Vagyongazd!O9+Közfoglalkoztatás!O9+Közút!O9+Környezetvédelem!R9+Egészségügy!R12+Sport!O9+Közművelődés!Q9+Támogatás!V9</f>
        <v>0</v>
      </c>
      <c r="P9" s="173">
        <f>Igazgatás!P13+'ASP pályázat'!P9+Községgazd!S9+Vagyongazd!P9+Közfoglalkoztatás!P9+Közút!P9+Környezetvédelem!S9+Egészségügy!S12+Sport!P9+Közművelődés!R9+Támogatás!W9</f>
        <v>0</v>
      </c>
      <c r="Q9" s="173">
        <f>Igazgatás!Q13+'ASP pályázat'!Q9+Községgazd!T9+Vagyongazd!Q9+Közfoglalkoztatás!Q9+Közút!Q9+Környezetvédelem!T9+Egészségügy!T12+Sport!Q9+Közművelődés!S9+Támogatás!X9</f>
        <v>0</v>
      </c>
      <c r="R9" s="173">
        <f>Igazgatás!R13+'ASP pályázat'!R9+Községgazd!U9+Vagyongazd!R9+Közfoglalkoztatás!R9+Közút!R9+Környezetvédelem!U9+Egészségügy!U12+Sport!R9+Közművelődés!T9+Támogatás!Y9</f>
        <v>0</v>
      </c>
      <c r="S9" s="173">
        <f>Igazgatás!S13+'ASP pályázat'!S9+Községgazd!V9+Vagyongazd!S9+Közfoglalkoztatás!S9+Közút!S9+Környezetvédelem!V9+Egészségügy!V12+Sport!S9+Közművelődés!U9+Támogatás!Z9</f>
        <v>0</v>
      </c>
      <c r="T9" s="174">
        <f>Igazgatás!T13+'ASP pályázat'!T9+Községgazd!W9+Vagyongazd!T9+Közfoglalkoztatás!T9+Közút!T9+Környezetvédelem!W9+Egészségügy!W12+Sport!T9+Közművelődés!V9+Támogatás!AA9</f>
        <v>0</v>
      </c>
      <c r="U9" s="486">
        <f>Igazgatás!U13+'ASP pályázat'!U9+Községgazd!X9+Vagyongazd!U9+Közfoglalkoztatás!U9+Közút!U9+Környezetvédelem!X9+Egészségügy!X12+Sport!U9+Közművelődés!W9+Támogatás!AB9</f>
        <v>0</v>
      </c>
      <c r="V9" s="411">
        <f>Igazgatás!V13+'ASP pályázat'!V9+Községgazd!Y9+Vagyongazd!V9+Közfoglalkoztatás!V9+Közút!V9+Környezetvédelem!Y9+Egészségügy!Y12+Sport!V9+Közművelődés!X9+Támogatás!AC9</f>
        <v>0</v>
      </c>
      <c r="W9" s="173">
        <f>Igazgatás!W13+'ASP pályázat'!W9+Községgazd!Z9+Vagyongazd!W9+Közfoglalkoztatás!W9+Közút!W9+Környezetvédelem!Z9+Egészségügy!Z12+Sport!W9+Közművelődés!Y9+Támogatás!AD9</f>
        <v>0</v>
      </c>
      <c r="X9" s="174">
        <f>Igazgatás!X13+'ASP pályázat'!X9+Községgazd!AA9+Vagyongazd!X9+Közfoglalkoztatás!X9+Közút!X9+Környezetvédelem!AA9+Egészségügy!AA12+Sport!X9+Közművelődés!Z9+Támogatás!AE9</f>
        <v>0</v>
      </c>
      <c r="Y9" s="174">
        <f>Igazgatás!Y13+'ASP pályázat'!Y9+Községgazd!AB9+Vagyongazd!Y9+Közfoglalkoztatás!Y9+Közút!Y9+Környezetvédelem!AB9+Egészségügy!AB12+Sport!Y9+Közművelődés!AA9+Támogatás!AF9</f>
        <v>0</v>
      </c>
      <c r="Z9" s="174">
        <f>Igazgatás!Z13+'ASP pályázat'!Z9+Községgazd!AC9+Vagyongazd!Z9+Közfoglalkoztatás!Z9+Közút!Z9+Környezetvédelem!AC9+Egészségügy!AC12+Sport!Z9+Közművelődés!AB9+Támogatás!AG9</f>
        <v>0</v>
      </c>
      <c r="AA9" s="175">
        <f>Igazgatás!AA13+'ASP pályázat'!AA9+Községgazd!AD9+Vagyongazd!AA9+Közfoglalkoztatás!AA9+Közút!AA9+Környezetvédelem!AD9+Egészségügy!AD12+Sport!AA9+Közművelődés!AC9+Támogatás!AH9</f>
        <v>0</v>
      </c>
      <c r="AB9" s="168"/>
      <c r="AD9" s="168"/>
    </row>
    <row r="10" spans="1:30" s="189" customFormat="1" ht="15" hidden="1" customHeight="1" x14ac:dyDescent="0.25">
      <c r="A10" s="125" t="s">
        <v>127</v>
      </c>
      <c r="B10" s="169" t="s">
        <v>613</v>
      </c>
      <c r="C10" s="182"/>
      <c r="D10" s="233" t="s">
        <v>351</v>
      </c>
      <c r="E10" s="233"/>
      <c r="F10" s="613">
        <f>Igazgatás!F14+'ASP pályázat'!F10+Községgazd!F10+Vagyongazd!F10+Közfoglalkoztatás!F10+Közút!F10+Környezetvédelem!F10+Egészségügy!F13+Sport!F10+Közművelődés!F10+Támogatás!F10</f>
        <v>0</v>
      </c>
      <c r="G10" s="613">
        <f>Igazgatás!G14+'ASP pályázat'!G10+Községgazd!G10+Vagyongazd!G10+Közfoglalkoztatás!G10+Közút!G10+Környezetvédelem!G10+Egészségügy!G13+Sport!G10+Közművelődés!G10+Támogatás!G10</f>
        <v>0</v>
      </c>
      <c r="H10" s="613">
        <f>Igazgatás!H14+'ASP pályázat'!H10+Községgazd!H10+Vagyongazd!H10+Közfoglalkoztatás!H10+Közút!H10+Környezetvédelem!H10+Egészségügy!H13+Sport!H10+Közművelődés!H10+Támogatás!H10</f>
        <v>0</v>
      </c>
      <c r="I10" s="613">
        <f>Igazgatás!I14+'ASP pályázat'!I10+Községgazd!I10+Vagyongazd!I10+Közfoglalkoztatás!I10+Közút!I10+Környezetvédelem!I10+Egészségügy!I13+Sport!I10+Közművelődés!I10+Támogatás!I10</f>
        <v>0</v>
      </c>
      <c r="J10" s="639">
        <f>Igazgatás!J14+'ASP pályázat'!J10+Községgazd!J10+Vagyongazd!J10+Közfoglalkoztatás!J10+Közút!J10+Környezetvédelem!J10+Egészségügy!J13+Sport!J10+Közművelődés!J10+Támogatás!J10</f>
        <v>0</v>
      </c>
      <c r="K10" s="639">
        <f>Igazgatás!K14+'ASP pályázat'!K10+Községgazd!K10+Vagyongazd!K10+Közfoglalkoztatás!K10+Közút!K10+Környezetvédelem!K10+Egészségügy!K13+Sport!K10+Közművelődés!K10+Támogatás!K10</f>
        <v>0</v>
      </c>
      <c r="L10" s="560">
        <f>Igazgatás!L14+'ASP pályázat'!L10+Községgazd!L10+Vagyongazd!L10+Közfoglalkoztatás!L10+Közút!L10+Környezetvédelem!L10+Egészségügy!L13+Sport!L10+Közművelődés!L10+Támogatás!L10</f>
        <v>0</v>
      </c>
      <c r="M10" s="170">
        <f>Igazgatás!M14+'ASP pályázat'!M10+Községgazd!M10+Vagyongazd!M10+Közfoglalkoztatás!M10+Közút!M10+Környezetvédelem!M10+Egészségügy!M13+Sport!M10+Közművelődés!M10+Támogatás!M10</f>
        <v>0</v>
      </c>
      <c r="N10" s="171">
        <f>Igazgatás!N14+'ASP pályázat'!N10+Községgazd!N10+Vagyongazd!N10+Közfoglalkoztatás!N10+Közút!N10+Környezetvédelem!N10+Egészségügy!N13+Sport!N10+Közművelődés!N10+Támogatás!N10</f>
        <v>0</v>
      </c>
      <c r="O10" s="179">
        <f>Igazgatás!O14+'ASP pályázat'!O10+Községgazd!R10+Vagyongazd!O10+Közfoglalkoztatás!O10+Közút!O10+Környezetvédelem!R10+Egészségügy!R13+Sport!O10+Közművelődés!Q10+Támogatás!V10</f>
        <v>0</v>
      </c>
      <c r="P10" s="173">
        <f>Igazgatás!P14+'ASP pályázat'!P10+Községgazd!S10+Vagyongazd!P10+Közfoglalkoztatás!P10+Közút!P10+Környezetvédelem!S10+Egészségügy!S13+Sport!P10+Közművelődés!R10+Támogatás!W10</f>
        <v>0</v>
      </c>
      <c r="Q10" s="173">
        <f>Igazgatás!Q14+'ASP pályázat'!Q10+Községgazd!T10+Vagyongazd!Q10+Közfoglalkoztatás!Q10+Közút!Q10+Környezetvédelem!T10+Egészségügy!T13+Sport!Q10+Közművelődés!S10+Támogatás!X10</f>
        <v>0</v>
      </c>
      <c r="R10" s="173">
        <f>Igazgatás!R14+'ASP pályázat'!R10+Községgazd!U10+Vagyongazd!R10+Közfoglalkoztatás!R10+Közút!R10+Környezetvédelem!U10+Egészségügy!U13+Sport!R10+Közművelődés!T10+Támogatás!Y10</f>
        <v>0</v>
      </c>
      <c r="S10" s="173">
        <f>Igazgatás!S14+'ASP pályázat'!S10+Községgazd!V10+Vagyongazd!S10+Közfoglalkoztatás!S10+Közút!S10+Környezetvédelem!V10+Egészségügy!V13+Sport!S10+Közművelődés!U10+Támogatás!Z10</f>
        <v>0</v>
      </c>
      <c r="T10" s="174">
        <f>Igazgatás!T14+'ASP pályázat'!T10+Községgazd!W10+Vagyongazd!T10+Közfoglalkoztatás!T10+Közút!T10+Környezetvédelem!W10+Egészségügy!W13+Sport!T10+Közművelődés!V10+Támogatás!AA10</f>
        <v>0</v>
      </c>
      <c r="U10" s="486">
        <f>Igazgatás!U14+'ASP pályázat'!U10+Községgazd!X10+Vagyongazd!U10+Közfoglalkoztatás!U10+Közút!U10+Környezetvédelem!X10+Egészségügy!X13+Sport!U10+Közművelődés!W10+Támogatás!AB10</f>
        <v>0</v>
      </c>
      <c r="V10" s="411">
        <f>Igazgatás!V14+'ASP pályázat'!V10+Községgazd!Y10+Vagyongazd!V10+Közfoglalkoztatás!V10+Közút!V10+Környezetvédelem!Y10+Egészségügy!Y13+Sport!V10+Közművelődés!X10+Támogatás!AC10</f>
        <v>0</v>
      </c>
      <c r="W10" s="173">
        <f>Igazgatás!W14+'ASP pályázat'!W10+Községgazd!Z10+Vagyongazd!W10+Közfoglalkoztatás!W10+Közút!W10+Környezetvédelem!Z10+Egészségügy!Z13+Sport!W10+Közművelődés!Y10+Támogatás!AD10</f>
        <v>0</v>
      </c>
      <c r="X10" s="174">
        <f>Igazgatás!X14+'ASP pályázat'!X10+Községgazd!AA10+Vagyongazd!X10+Közfoglalkoztatás!X10+Közút!X10+Környezetvédelem!AA10+Egészségügy!AA13+Sport!X10+Közművelődés!Z10+Támogatás!AE10</f>
        <v>0</v>
      </c>
      <c r="Y10" s="174">
        <f>Igazgatás!Y14+'ASP pályázat'!Y10+Községgazd!AB10+Vagyongazd!Y10+Közfoglalkoztatás!Y10+Közút!Y10+Környezetvédelem!AB10+Egészségügy!AB13+Sport!Y10+Közművelődés!AA10+Támogatás!AF10</f>
        <v>0</v>
      </c>
      <c r="Z10" s="174">
        <f>Igazgatás!Z14+'ASP pályázat'!Z10+Községgazd!AC10+Vagyongazd!Z10+Közfoglalkoztatás!Z10+Közút!Z10+Környezetvédelem!AC10+Egészségügy!AC13+Sport!Z10+Közművelődés!AB10+Támogatás!AG10</f>
        <v>0</v>
      </c>
      <c r="AA10" s="175">
        <f>Igazgatás!AA14+'ASP pályázat'!AA10+Községgazd!AD10+Vagyongazd!AA10+Közfoglalkoztatás!AA10+Közút!AA10+Környezetvédelem!AD10+Egészségügy!AD13+Sport!AA10+Közművelődés!AC10+Támogatás!AH10</f>
        <v>0</v>
      </c>
      <c r="AB10" s="168"/>
      <c r="AD10" s="168"/>
    </row>
    <row r="11" spans="1:30" s="189" customFormat="1" ht="15" hidden="1" customHeight="1" x14ac:dyDescent="0.25">
      <c r="A11" s="125" t="s">
        <v>128</v>
      </c>
      <c r="B11" s="169" t="s">
        <v>614</v>
      </c>
      <c r="C11" s="182"/>
      <c r="D11" s="233" t="s">
        <v>129</v>
      </c>
      <c r="E11" s="233"/>
      <c r="F11" s="613">
        <f>Igazgatás!F15+'ASP pályázat'!F11+Községgazd!F11+Vagyongazd!F11+Közfoglalkoztatás!F11+Közút!F11+Környezetvédelem!F11+Egészségügy!F14+Sport!F11+Közművelődés!F11+Támogatás!F11</f>
        <v>0</v>
      </c>
      <c r="G11" s="613">
        <f>Igazgatás!G15+'ASP pályázat'!G11+Községgazd!G11+Vagyongazd!G11+Közfoglalkoztatás!G11+Közút!G11+Környezetvédelem!G11+Egészségügy!G14+Sport!G11+Közművelődés!G11+Támogatás!G11</f>
        <v>0</v>
      </c>
      <c r="H11" s="613">
        <f>Igazgatás!H15+'ASP pályázat'!H11+Községgazd!H11+Vagyongazd!H11+Közfoglalkoztatás!H11+Közút!H11+Környezetvédelem!H11+Egészségügy!H14+Sport!H11+Közművelődés!H11+Támogatás!H11</f>
        <v>0</v>
      </c>
      <c r="I11" s="613">
        <f>Igazgatás!I15+'ASP pályázat'!I11+Községgazd!I11+Vagyongazd!I11+Közfoglalkoztatás!I11+Közút!I11+Környezetvédelem!I11+Egészségügy!I14+Sport!I11+Közművelődés!I11+Támogatás!I11</f>
        <v>0</v>
      </c>
      <c r="J11" s="639">
        <f>Igazgatás!J15+'ASP pályázat'!J11+Községgazd!J11+Vagyongazd!J11+Közfoglalkoztatás!J11+Közút!J11+Környezetvédelem!J11+Egészségügy!J14+Sport!J11+Közművelődés!J11+Támogatás!J11</f>
        <v>0</v>
      </c>
      <c r="K11" s="639">
        <f>Igazgatás!K15+'ASP pályázat'!K11+Községgazd!K11+Vagyongazd!K11+Közfoglalkoztatás!K11+Közút!K11+Környezetvédelem!K11+Egészségügy!K14+Sport!K11+Közművelődés!K11+Támogatás!K11</f>
        <v>0</v>
      </c>
      <c r="L11" s="560">
        <f>Igazgatás!L15+'ASP pályázat'!L11+Községgazd!L11+Vagyongazd!L11+Közfoglalkoztatás!L11+Közút!L11+Környezetvédelem!L11+Egészségügy!L14+Sport!L11+Közművelődés!L11+Támogatás!L11</f>
        <v>0</v>
      </c>
      <c r="M11" s="170">
        <f>Igazgatás!M15+'ASP pályázat'!M11+Községgazd!M11+Vagyongazd!M11+Közfoglalkoztatás!M11+Közút!M11+Környezetvédelem!M11+Egészségügy!M14+Sport!M11+Közművelődés!M11+Támogatás!M11</f>
        <v>0</v>
      </c>
      <c r="N11" s="171">
        <f>Igazgatás!N15+'ASP pályázat'!N11+Községgazd!N11+Vagyongazd!N11+Közfoglalkoztatás!N11+Közút!N11+Környezetvédelem!N11+Egészségügy!N14+Sport!N11+Közművelődés!N11+Támogatás!N11</f>
        <v>0</v>
      </c>
      <c r="O11" s="179">
        <f>Igazgatás!O15+'ASP pályázat'!O11+Községgazd!R11+Vagyongazd!O11+Közfoglalkoztatás!O11+Közút!O11+Környezetvédelem!R11+Egészségügy!R14+Sport!O11+Közművelődés!Q11+Támogatás!V11</f>
        <v>0</v>
      </c>
      <c r="P11" s="173">
        <f>Igazgatás!P15+'ASP pályázat'!P11+Községgazd!S11+Vagyongazd!P11+Közfoglalkoztatás!P11+Közút!P11+Környezetvédelem!S11+Egészségügy!S14+Sport!P11+Közművelődés!R11+Támogatás!W11</f>
        <v>0</v>
      </c>
      <c r="Q11" s="173">
        <f>Igazgatás!Q15+'ASP pályázat'!Q11+Községgazd!T11+Vagyongazd!Q11+Közfoglalkoztatás!Q11+Közút!Q11+Környezetvédelem!T11+Egészségügy!T14+Sport!Q11+Közművelődés!S11+Támogatás!X11</f>
        <v>0</v>
      </c>
      <c r="R11" s="173">
        <f>Igazgatás!R15+'ASP pályázat'!R11+Községgazd!U11+Vagyongazd!R11+Közfoglalkoztatás!R11+Közút!R11+Környezetvédelem!U11+Egészségügy!U14+Sport!R11+Közművelődés!T11+Támogatás!Y11</f>
        <v>0</v>
      </c>
      <c r="S11" s="173">
        <f>Igazgatás!S15+'ASP pályázat'!S11+Községgazd!V11+Vagyongazd!S11+Közfoglalkoztatás!S11+Közút!S11+Környezetvédelem!V11+Egészségügy!V14+Sport!S11+Közművelődés!U11+Támogatás!Z11</f>
        <v>0</v>
      </c>
      <c r="T11" s="174">
        <f>Igazgatás!T15+'ASP pályázat'!T11+Községgazd!W11+Vagyongazd!T11+Közfoglalkoztatás!T11+Közút!T11+Környezetvédelem!W11+Egészségügy!W14+Sport!T11+Közművelődés!V11+Támogatás!AA11</f>
        <v>0</v>
      </c>
      <c r="U11" s="486">
        <f>Igazgatás!U15+'ASP pályázat'!U11+Községgazd!X11+Vagyongazd!U11+Közfoglalkoztatás!U11+Közút!U11+Környezetvédelem!X11+Egészségügy!X14+Sport!U11+Közművelődés!W11+Támogatás!AB11</f>
        <v>0</v>
      </c>
      <c r="V11" s="411">
        <f>Igazgatás!V15+'ASP pályázat'!V11+Községgazd!Y11+Vagyongazd!V11+Közfoglalkoztatás!V11+Közút!V11+Környezetvédelem!Y11+Egészségügy!Y14+Sport!V11+Közművelődés!X11+Támogatás!AC11</f>
        <v>0</v>
      </c>
      <c r="W11" s="173">
        <f>Igazgatás!W15+'ASP pályázat'!W11+Községgazd!Z11+Vagyongazd!W11+Közfoglalkoztatás!W11+Közút!W11+Környezetvédelem!Z11+Egészségügy!Z14+Sport!W11+Közművelődés!Y11+Támogatás!AD11</f>
        <v>0</v>
      </c>
      <c r="X11" s="174">
        <f>Igazgatás!X15+'ASP pályázat'!X11+Községgazd!AA11+Vagyongazd!X11+Közfoglalkoztatás!X11+Közút!X11+Környezetvédelem!AA11+Egészségügy!AA14+Sport!X11+Közművelődés!Z11+Támogatás!AE11</f>
        <v>0</v>
      </c>
      <c r="Y11" s="174">
        <f>Igazgatás!Y15+'ASP pályázat'!Y11+Községgazd!AB11+Vagyongazd!Y11+Közfoglalkoztatás!Y11+Közút!Y11+Környezetvédelem!AB11+Egészségügy!AB14+Sport!Y11+Közművelődés!AA11+Támogatás!AF11</f>
        <v>0</v>
      </c>
      <c r="Z11" s="174">
        <f>Igazgatás!Z15+'ASP pályázat'!Z11+Községgazd!AC11+Vagyongazd!Z11+Közfoglalkoztatás!Z11+Közút!Z11+Környezetvédelem!AC11+Egészségügy!AC14+Sport!Z11+Közművelődés!AB11+Támogatás!AG11</f>
        <v>0</v>
      </c>
      <c r="AA11" s="175">
        <f>Igazgatás!AA15+'ASP pályázat'!AA11+Községgazd!AD11+Vagyongazd!AA11+Közfoglalkoztatás!AA11+Közút!AA11+Környezetvédelem!AD11+Egészségügy!AD14+Sport!AA11+Közművelődés!AC11+Támogatás!AH11</f>
        <v>0</v>
      </c>
      <c r="AB11" s="168"/>
      <c r="AD11" s="168"/>
    </row>
    <row r="12" spans="1:30" s="189" customFormat="1" ht="15" hidden="1" customHeight="1" x14ac:dyDescent="0.25">
      <c r="A12" s="125" t="s">
        <v>130</v>
      </c>
      <c r="B12" s="169" t="s">
        <v>615</v>
      </c>
      <c r="C12" s="182"/>
      <c r="D12" s="233" t="s">
        <v>131</v>
      </c>
      <c r="E12" s="233"/>
      <c r="F12" s="613">
        <f>Igazgatás!F16+'ASP pályázat'!F12+Községgazd!F12+Vagyongazd!F12+Közfoglalkoztatás!F12+Közút!F12+Környezetvédelem!F12+Egészségügy!F15+Sport!F12+Közművelődés!F12+Támogatás!F12</f>
        <v>0</v>
      </c>
      <c r="G12" s="613">
        <f>Igazgatás!G16+'ASP pályázat'!G12+Községgazd!G12+Vagyongazd!G12+Közfoglalkoztatás!G12+Közút!G12+Környezetvédelem!G12+Egészségügy!G15+Sport!G12+Közművelődés!G12+Támogatás!G12</f>
        <v>0</v>
      </c>
      <c r="H12" s="613">
        <f>Igazgatás!H16+'ASP pályázat'!H12+Községgazd!H12+Vagyongazd!H12+Közfoglalkoztatás!H12+Közút!H12+Környezetvédelem!H12+Egészségügy!H15+Sport!H12+Közművelődés!H12+Támogatás!H12</f>
        <v>0</v>
      </c>
      <c r="I12" s="613">
        <f>Igazgatás!I16+'ASP pályázat'!I12+Községgazd!I12+Vagyongazd!I12+Közfoglalkoztatás!I12+Közút!I12+Környezetvédelem!I12+Egészségügy!I15+Sport!I12+Közművelődés!I12+Támogatás!I12</f>
        <v>0</v>
      </c>
      <c r="J12" s="639">
        <f>Igazgatás!J16+'ASP pályázat'!J12+Községgazd!J12+Vagyongazd!J12+Közfoglalkoztatás!J12+Közút!J12+Környezetvédelem!J12+Egészségügy!J15+Sport!J12+Közművelődés!J12+Támogatás!J12</f>
        <v>0</v>
      </c>
      <c r="K12" s="639">
        <f>Igazgatás!K16+'ASP pályázat'!K12+Községgazd!K12+Vagyongazd!K12+Közfoglalkoztatás!K12+Közút!K12+Környezetvédelem!K12+Egészségügy!K15+Sport!K12+Közművelődés!K12+Támogatás!K12</f>
        <v>0</v>
      </c>
      <c r="L12" s="560">
        <f>Igazgatás!L16+'ASP pályázat'!L12+Községgazd!L12+Vagyongazd!L12+Közfoglalkoztatás!L12+Közút!L12+Környezetvédelem!L12+Egészségügy!L15+Sport!L12+Közművelődés!L12+Támogatás!L12</f>
        <v>0</v>
      </c>
      <c r="M12" s="170">
        <f>Igazgatás!M16+'ASP pályázat'!M12+Községgazd!M12+Vagyongazd!M12+Közfoglalkoztatás!M12+Közút!M12+Környezetvédelem!M12+Egészségügy!M15+Sport!M12+Közművelődés!M12+Támogatás!M12</f>
        <v>0</v>
      </c>
      <c r="N12" s="171">
        <f>Igazgatás!N16+'ASP pályázat'!N12+Községgazd!N12+Vagyongazd!N12+Közfoglalkoztatás!N12+Közút!N12+Környezetvédelem!N12+Egészségügy!N15+Sport!N12+Közművelődés!N12+Támogatás!N12</f>
        <v>0</v>
      </c>
      <c r="O12" s="179">
        <f>Igazgatás!O16+'ASP pályázat'!O12+Községgazd!R12+Vagyongazd!O12+Közfoglalkoztatás!O12+Közút!O12+Környezetvédelem!R12+Egészségügy!R15+Sport!O12+Közművelődés!Q12+Támogatás!V12</f>
        <v>0</v>
      </c>
      <c r="P12" s="173">
        <f>Igazgatás!P16+'ASP pályázat'!P12+Községgazd!S12+Vagyongazd!P12+Közfoglalkoztatás!P12+Közút!P12+Környezetvédelem!S12+Egészségügy!S15+Sport!P12+Közművelődés!R12+Támogatás!W12</f>
        <v>0</v>
      </c>
      <c r="Q12" s="173">
        <f>Igazgatás!Q16+'ASP pályázat'!Q12+Községgazd!T12+Vagyongazd!Q12+Közfoglalkoztatás!Q12+Közút!Q12+Környezetvédelem!T12+Egészségügy!T15+Sport!Q12+Közművelődés!S12+Támogatás!X12</f>
        <v>0</v>
      </c>
      <c r="R12" s="173">
        <f>Igazgatás!R16+'ASP pályázat'!R12+Községgazd!U12+Vagyongazd!R12+Közfoglalkoztatás!R12+Közút!R12+Környezetvédelem!U12+Egészségügy!U15+Sport!R12+Közművelődés!T12+Támogatás!Y12</f>
        <v>0</v>
      </c>
      <c r="S12" s="173">
        <f>Igazgatás!S16+'ASP pályázat'!S12+Községgazd!V12+Vagyongazd!S12+Közfoglalkoztatás!S12+Közút!S12+Környezetvédelem!V12+Egészségügy!V15+Sport!S12+Közművelődés!U12+Támogatás!Z12</f>
        <v>0</v>
      </c>
      <c r="T12" s="174">
        <f>Igazgatás!T16+'ASP pályázat'!T12+Községgazd!W12+Vagyongazd!T12+Közfoglalkoztatás!T12+Közút!T12+Környezetvédelem!W12+Egészségügy!W15+Sport!T12+Közművelődés!V12+Támogatás!AA12</f>
        <v>0</v>
      </c>
      <c r="U12" s="486">
        <f>Igazgatás!U16+'ASP pályázat'!U12+Községgazd!X12+Vagyongazd!U12+Közfoglalkoztatás!U12+Közút!U12+Környezetvédelem!X12+Egészségügy!X15+Sport!U12+Közművelődés!W12+Támogatás!AB12</f>
        <v>0</v>
      </c>
      <c r="V12" s="411">
        <f>Igazgatás!V16+'ASP pályázat'!V12+Községgazd!Y12+Vagyongazd!V12+Közfoglalkoztatás!V12+Közút!V12+Környezetvédelem!Y12+Egészségügy!Y15+Sport!V12+Közművelődés!X12+Támogatás!AC12</f>
        <v>0</v>
      </c>
      <c r="W12" s="173">
        <f>Igazgatás!W16+'ASP pályázat'!W12+Községgazd!Z12+Vagyongazd!W12+Közfoglalkoztatás!W12+Közút!W12+Környezetvédelem!Z12+Egészségügy!Z15+Sport!W12+Közművelődés!Y12+Támogatás!AD12</f>
        <v>0</v>
      </c>
      <c r="X12" s="174">
        <f>Igazgatás!X16+'ASP pályázat'!X12+Községgazd!AA12+Vagyongazd!X12+Közfoglalkoztatás!X12+Közút!X12+Környezetvédelem!AA12+Egészségügy!AA15+Sport!X12+Közművelődés!Z12+Támogatás!AE12</f>
        <v>0</v>
      </c>
      <c r="Y12" s="174">
        <f>Igazgatás!Y16+'ASP pályázat'!Y12+Községgazd!AB12+Vagyongazd!Y12+Közfoglalkoztatás!Y12+Közút!Y12+Környezetvédelem!AB12+Egészségügy!AB15+Sport!Y12+Közművelődés!AA12+Támogatás!AF12</f>
        <v>0</v>
      </c>
      <c r="Z12" s="174">
        <f>Igazgatás!Z16+'ASP pályázat'!Z12+Községgazd!AC12+Vagyongazd!Z12+Közfoglalkoztatás!Z12+Közút!Z12+Környezetvédelem!AC12+Egészségügy!AC15+Sport!Z12+Közművelődés!AB12+Támogatás!AG12</f>
        <v>0</v>
      </c>
      <c r="AA12" s="175">
        <f>Igazgatás!AA16+'ASP pályázat'!AA12+Községgazd!AD12+Vagyongazd!AA12+Közfoglalkoztatás!AA12+Közút!AA12+Környezetvédelem!AD12+Egészségügy!AD15+Sport!AA12+Közművelődés!AC12+Támogatás!AH12</f>
        <v>0</v>
      </c>
      <c r="AB12" s="168"/>
      <c r="AD12" s="168"/>
    </row>
    <row r="13" spans="1:30" s="189" customFormat="1" ht="15" hidden="1" customHeight="1" x14ac:dyDescent="0.25">
      <c r="A13" s="125" t="s">
        <v>132</v>
      </c>
      <c r="B13" s="169" t="s">
        <v>616</v>
      </c>
      <c r="C13" s="182"/>
      <c r="D13" s="233" t="s">
        <v>133</v>
      </c>
      <c r="E13" s="233"/>
      <c r="F13" s="613">
        <f>Igazgatás!F17+'ASP pályázat'!F13+Községgazd!F13+Vagyongazd!F13+Közfoglalkoztatás!F13+Közút!F13+Környezetvédelem!F13+Egészségügy!F16+Sport!F13+Közművelődés!F13+Támogatás!F13</f>
        <v>0</v>
      </c>
      <c r="G13" s="613">
        <f>Igazgatás!G17+'ASP pályázat'!G13+Községgazd!G13+Vagyongazd!G13+Közfoglalkoztatás!G13+Közút!G13+Környezetvédelem!G13+Egészségügy!G16+Sport!G13+Közművelődés!G13+Támogatás!G13</f>
        <v>0</v>
      </c>
      <c r="H13" s="613">
        <f>Igazgatás!H17+'ASP pályázat'!H13+Községgazd!H13+Vagyongazd!H13+Közfoglalkoztatás!H13+Közút!H13+Környezetvédelem!H13+Egészségügy!H16+Sport!H13+Közművelődés!H13+Támogatás!H13</f>
        <v>0</v>
      </c>
      <c r="I13" s="613">
        <f>Igazgatás!I17+'ASP pályázat'!I13+Községgazd!I13+Vagyongazd!I13+Közfoglalkoztatás!I13+Közút!I13+Környezetvédelem!I13+Egészségügy!I16+Sport!I13+Közművelődés!I13+Támogatás!I13</f>
        <v>0</v>
      </c>
      <c r="J13" s="639">
        <f>Igazgatás!J17+'ASP pályázat'!J13+Községgazd!J13+Vagyongazd!J13+Közfoglalkoztatás!J13+Közút!J13+Környezetvédelem!J13+Egészségügy!J16+Sport!J13+Közművelődés!J13+Támogatás!J13</f>
        <v>0</v>
      </c>
      <c r="K13" s="639">
        <f>Igazgatás!K17+'ASP pályázat'!K13+Községgazd!K13+Vagyongazd!K13+Közfoglalkoztatás!K13+Közút!K13+Környezetvédelem!K13+Egészségügy!K16+Sport!K13+Közművelődés!K13+Támogatás!K13</f>
        <v>0</v>
      </c>
      <c r="L13" s="560">
        <f>Igazgatás!L17+'ASP pályázat'!L13+Községgazd!L13+Vagyongazd!L13+Közfoglalkoztatás!L13+Közút!L13+Környezetvédelem!L13+Egészségügy!L16+Sport!L13+Közművelődés!L13+Támogatás!L13</f>
        <v>0</v>
      </c>
      <c r="M13" s="170">
        <f>Igazgatás!M17+'ASP pályázat'!M13+Községgazd!M13+Vagyongazd!M13+Közfoglalkoztatás!M13+Közút!M13+Környezetvédelem!M13+Egészségügy!M16+Sport!M13+Közművelődés!M13+Támogatás!M13</f>
        <v>0</v>
      </c>
      <c r="N13" s="171">
        <f>Igazgatás!N17+'ASP pályázat'!N13+Községgazd!N13+Vagyongazd!N13+Közfoglalkoztatás!N13+Közút!N13+Környezetvédelem!N13+Egészségügy!N16+Sport!N13+Közművelődés!N13+Támogatás!N13</f>
        <v>0</v>
      </c>
      <c r="O13" s="179">
        <f>Igazgatás!O17+'ASP pályázat'!O13+Községgazd!R13+Vagyongazd!O13+Közfoglalkoztatás!O13+Közút!O13+Környezetvédelem!R13+Egészségügy!R16+Sport!O13+Közművelődés!Q13+Támogatás!V13</f>
        <v>0</v>
      </c>
      <c r="P13" s="173">
        <f>Igazgatás!P17+'ASP pályázat'!P13+Községgazd!S13+Vagyongazd!P13+Közfoglalkoztatás!P13+Közút!P13+Környezetvédelem!S13+Egészségügy!S16+Sport!P13+Közművelődés!R13+Támogatás!W13</f>
        <v>0</v>
      </c>
      <c r="Q13" s="173">
        <f>Igazgatás!Q17+'ASP pályázat'!Q13+Községgazd!T13+Vagyongazd!Q13+Közfoglalkoztatás!Q13+Közút!Q13+Környezetvédelem!T13+Egészségügy!T16+Sport!Q13+Közművelődés!S13+Támogatás!X13</f>
        <v>0</v>
      </c>
      <c r="R13" s="173">
        <f>Igazgatás!R17+'ASP pályázat'!R13+Községgazd!U13+Vagyongazd!R13+Közfoglalkoztatás!R13+Közút!R13+Környezetvédelem!U13+Egészségügy!U16+Sport!R13+Közművelődés!T13+Támogatás!Y13</f>
        <v>0</v>
      </c>
      <c r="S13" s="173">
        <f>Igazgatás!S17+'ASP pályázat'!S13+Községgazd!V13+Vagyongazd!S13+Közfoglalkoztatás!S13+Közút!S13+Környezetvédelem!V13+Egészségügy!V16+Sport!S13+Közművelődés!U13+Támogatás!Z13</f>
        <v>0</v>
      </c>
      <c r="T13" s="174">
        <f>Igazgatás!T17+'ASP pályázat'!T13+Községgazd!W13+Vagyongazd!T13+Közfoglalkoztatás!T13+Közút!T13+Környezetvédelem!W13+Egészségügy!W16+Sport!T13+Közművelődés!V13+Támogatás!AA13</f>
        <v>0</v>
      </c>
      <c r="U13" s="486">
        <f>Igazgatás!U17+'ASP pályázat'!U13+Községgazd!X13+Vagyongazd!U13+Közfoglalkoztatás!U13+Közút!U13+Környezetvédelem!X13+Egészségügy!X16+Sport!U13+Közművelődés!W13+Támogatás!AB13</f>
        <v>0</v>
      </c>
      <c r="V13" s="411">
        <f>Igazgatás!V17+'ASP pályázat'!V13+Községgazd!Y13+Vagyongazd!V13+Közfoglalkoztatás!V13+Közút!V13+Környezetvédelem!Y13+Egészségügy!Y16+Sport!V13+Közművelődés!X13+Támogatás!AC13</f>
        <v>0</v>
      </c>
      <c r="W13" s="173">
        <f>Igazgatás!W17+'ASP pályázat'!W13+Községgazd!Z13+Vagyongazd!W13+Közfoglalkoztatás!W13+Közút!W13+Környezetvédelem!Z13+Egészségügy!Z16+Sport!W13+Közművelődés!Y13+Támogatás!AD13</f>
        <v>0</v>
      </c>
      <c r="X13" s="174">
        <f>Igazgatás!X17+'ASP pályázat'!X13+Községgazd!AA13+Vagyongazd!X13+Közfoglalkoztatás!X13+Közút!X13+Környezetvédelem!AA13+Egészségügy!AA16+Sport!X13+Közművelődés!Z13+Támogatás!AE13</f>
        <v>0</v>
      </c>
      <c r="Y13" s="174">
        <f>Igazgatás!Y17+'ASP pályázat'!Y13+Községgazd!AB13+Vagyongazd!Y13+Közfoglalkoztatás!Y13+Közút!Y13+Környezetvédelem!AB13+Egészségügy!AB16+Sport!Y13+Közművelődés!AA13+Támogatás!AF13</f>
        <v>0</v>
      </c>
      <c r="Z13" s="174">
        <f>Igazgatás!Z17+'ASP pályázat'!Z13+Községgazd!AC13+Vagyongazd!Z13+Közfoglalkoztatás!Z13+Közút!Z13+Környezetvédelem!AC13+Egészségügy!AC16+Sport!Z13+Közművelődés!AB13+Támogatás!AG13</f>
        <v>0</v>
      </c>
      <c r="AA13" s="175">
        <f>Igazgatás!AA17+'ASP pályázat'!AA13+Községgazd!AD13+Vagyongazd!AA13+Közfoglalkoztatás!AA13+Közút!AA13+Környezetvédelem!AD13+Egészségügy!AD16+Sport!AA13+Közművelődés!AC13+Támogatás!AH13</f>
        <v>0</v>
      </c>
      <c r="AB13" s="168"/>
      <c r="AD13" s="168"/>
    </row>
    <row r="14" spans="1:30" s="189" customFormat="1" ht="15" hidden="1" customHeight="1" x14ac:dyDescent="0.25">
      <c r="A14" s="125" t="s">
        <v>134</v>
      </c>
      <c r="B14" s="169" t="s">
        <v>617</v>
      </c>
      <c r="C14" s="182"/>
      <c r="D14" s="233" t="s">
        <v>135</v>
      </c>
      <c r="E14" s="233"/>
      <c r="F14" s="613">
        <f>Igazgatás!F18+'ASP pályázat'!F14+Községgazd!F14+Vagyongazd!F14+Közfoglalkoztatás!F14+Közút!F14+Környezetvédelem!F14+Egészségügy!F17+Sport!F14+Közművelődés!F14+Támogatás!F14</f>
        <v>0</v>
      </c>
      <c r="G14" s="613">
        <f>Igazgatás!G18+'ASP pályázat'!G14+Községgazd!G14+Vagyongazd!G14+Közfoglalkoztatás!G14+Közút!G14+Környezetvédelem!G14+Egészségügy!G17+Sport!G14+Közművelődés!G14+Támogatás!G14</f>
        <v>0</v>
      </c>
      <c r="H14" s="613">
        <f>Igazgatás!H18+'ASP pályázat'!H14+Községgazd!H14+Vagyongazd!H14+Közfoglalkoztatás!H14+Közút!H14+Környezetvédelem!H14+Egészségügy!H17+Sport!H14+Közművelődés!H14+Támogatás!H14</f>
        <v>0</v>
      </c>
      <c r="I14" s="613">
        <f>Igazgatás!I18+'ASP pályázat'!I14+Községgazd!I14+Vagyongazd!I14+Közfoglalkoztatás!I14+Közút!I14+Környezetvédelem!I14+Egészségügy!I17+Sport!I14+Közművelődés!I14+Támogatás!I14</f>
        <v>0</v>
      </c>
      <c r="J14" s="639">
        <f>Igazgatás!J18+'ASP pályázat'!J14+Községgazd!J14+Vagyongazd!J14+Közfoglalkoztatás!J14+Közút!J14+Környezetvédelem!J14+Egészségügy!J17+Sport!J14+Közművelődés!J14+Támogatás!J14</f>
        <v>0</v>
      </c>
      <c r="K14" s="639">
        <f>Igazgatás!K18+'ASP pályázat'!K14+Községgazd!K14+Vagyongazd!K14+Közfoglalkoztatás!K14+Közút!K14+Környezetvédelem!K14+Egészségügy!K17+Sport!K14+Közművelődés!K14+Támogatás!K14</f>
        <v>0</v>
      </c>
      <c r="L14" s="560">
        <f>Igazgatás!L18+'ASP pályázat'!L14+Községgazd!L14+Vagyongazd!L14+Közfoglalkoztatás!L14+Közút!L14+Környezetvédelem!L14+Egészségügy!L17+Sport!L14+Közművelődés!L14+Támogatás!L14</f>
        <v>0</v>
      </c>
      <c r="M14" s="170">
        <f>Igazgatás!M18+'ASP pályázat'!M14+Községgazd!M14+Vagyongazd!M14+Közfoglalkoztatás!M14+Közút!M14+Környezetvédelem!M14+Egészségügy!M17+Sport!M14+Közművelődés!M14+Támogatás!M14</f>
        <v>0</v>
      </c>
      <c r="N14" s="171">
        <f>Igazgatás!N18+'ASP pályázat'!N14+Községgazd!N14+Vagyongazd!N14+Közfoglalkoztatás!N14+Közút!N14+Környezetvédelem!N14+Egészségügy!N17+Sport!N14+Közművelődés!N14+Támogatás!N14</f>
        <v>0</v>
      </c>
      <c r="O14" s="179">
        <f>Igazgatás!O18+'ASP pályázat'!O14+Községgazd!R14+Vagyongazd!O14+Közfoglalkoztatás!O14+Közút!O14+Környezetvédelem!R14+Egészségügy!R17+Sport!O14+Közművelődés!Q14+Támogatás!V14</f>
        <v>0</v>
      </c>
      <c r="P14" s="173">
        <f>Igazgatás!P18+'ASP pályázat'!P14+Községgazd!S14+Vagyongazd!P14+Közfoglalkoztatás!P14+Közút!P14+Környezetvédelem!S14+Egészségügy!S17+Sport!P14+Közművelődés!R14+Támogatás!W14</f>
        <v>0</v>
      </c>
      <c r="Q14" s="173">
        <f>Igazgatás!Q18+'ASP pályázat'!Q14+Községgazd!T14+Vagyongazd!Q14+Közfoglalkoztatás!Q14+Közút!Q14+Környezetvédelem!T14+Egészségügy!T17+Sport!Q14+Közművelődés!S14+Támogatás!X14</f>
        <v>0</v>
      </c>
      <c r="R14" s="173">
        <f>Igazgatás!R18+'ASP pályázat'!R14+Községgazd!U14+Vagyongazd!R14+Közfoglalkoztatás!R14+Közút!R14+Környezetvédelem!U14+Egészségügy!U17+Sport!R14+Közművelődés!T14+Támogatás!Y14</f>
        <v>0</v>
      </c>
      <c r="S14" s="173">
        <f>Igazgatás!S18+'ASP pályázat'!S14+Községgazd!V14+Vagyongazd!S14+Közfoglalkoztatás!S14+Közút!S14+Környezetvédelem!V14+Egészségügy!V17+Sport!S14+Közművelődés!U14+Támogatás!Z14</f>
        <v>0</v>
      </c>
      <c r="T14" s="174">
        <f>Igazgatás!T18+'ASP pályázat'!T14+Községgazd!W14+Vagyongazd!T14+Közfoglalkoztatás!T14+Közút!T14+Környezetvédelem!W14+Egészségügy!W17+Sport!T14+Közművelődés!V14+Támogatás!AA14</f>
        <v>0</v>
      </c>
      <c r="U14" s="486">
        <f>Igazgatás!U18+'ASP pályázat'!U14+Községgazd!X14+Vagyongazd!U14+Közfoglalkoztatás!U14+Közút!U14+Környezetvédelem!X14+Egészségügy!X17+Sport!U14+Közművelődés!W14+Támogatás!AB14</f>
        <v>0</v>
      </c>
      <c r="V14" s="411">
        <f>Igazgatás!V18+'ASP pályázat'!V14+Községgazd!Y14+Vagyongazd!V14+Közfoglalkoztatás!V14+Közút!V14+Környezetvédelem!Y14+Egészségügy!Y17+Sport!V14+Közművelődés!X14+Támogatás!AC14</f>
        <v>0</v>
      </c>
      <c r="W14" s="173">
        <f>Igazgatás!W18+'ASP pályázat'!W14+Községgazd!Z14+Vagyongazd!W14+Közfoglalkoztatás!W14+Közút!W14+Környezetvédelem!Z14+Egészségügy!Z17+Sport!W14+Közművelődés!Y14+Támogatás!AD14</f>
        <v>0</v>
      </c>
      <c r="X14" s="174">
        <f>Igazgatás!X18+'ASP pályázat'!X14+Községgazd!AA14+Vagyongazd!X14+Közfoglalkoztatás!X14+Közút!X14+Környezetvédelem!AA14+Egészségügy!AA17+Sport!X14+Közművelődés!Z14+Támogatás!AE14</f>
        <v>0</v>
      </c>
      <c r="Y14" s="174">
        <f>Igazgatás!Y18+'ASP pályázat'!Y14+Községgazd!AB14+Vagyongazd!Y14+Közfoglalkoztatás!Y14+Közút!Y14+Környezetvédelem!AB14+Egészségügy!AB17+Sport!Y14+Közművelődés!AA14+Támogatás!AF14</f>
        <v>0</v>
      </c>
      <c r="Z14" s="174">
        <f>Igazgatás!Z18+'ASP pályázat'!Z14+Községgazd!AC14+Vagyongazd!Z14+Közfoglalkoztatás!Z14+Közút!Z14+Környezetvédelem!AC14+Egészségügy!AC17+Sport!Z14+Közművelődés!AB14+Támogatás!AG14</f>
        <v>0</v>
      </c>
      <c r="AA14" s="175">
        <f>Igazgatás!AA18+'ASP pályázat'!AA14+Községgazd!AD14+Vagyongazd!AA14+Közfoglalkoztatás!AA14+Közút!AA14+Környezetvédelem!AD14+Egészségügy!AD17+Sport!AA14+Közművelődés!AC14+Támogatás!AH14</f>
        <v>0</v>
      </c>
      <c r="AB14" s="168"/>
      <c r="AD14" s="168"/>
    </row>
    <row r="15" spans="1:30" s="189" customFormat="1" x14ac:dyDescent="0.25">
      <c r="A15" s="125" t="s">
        <v>136</v>
      </c>
      <c r="B15" s="169" t="s">
        <v>618</v>
      </c>
      <c r="C15" s="182"/>
      <c r="D15" s="233" t="s">
        <v>137</v>
      </c>
      <c r="E15" s="233"/>
      <c r="F15" s="613">
        <f>Igazgatás!F19+'ASP pályázat'!F15+Községgazd!F15+Vagyongazd!F15+Közfoglalkoztatás!F15+Közút!F15+Környezetvédelem!F15+Egészségügy!F21+Sport!F15+Közművelődés!F15+Támogatás!F15</f>
        <v>76352</v>
      </c>
      <c r="G15" s="613">
        <f>Igazgatás!G19+'ASP pályázat'!G15+Községgazd!G15+Vagyongazd!G15+Közfoglalkoztatás!G15+Közút!G15+Környezetvédelem!G15+Egészségügy!G21+Sport!G15+Közművelődés!G15+Támogatás!G15</f>
        <v>76352</v>
      </c>
      <c r="H15" s="613">
        <f>Igazgatás!H19+'ASP pályázat'!H15+Községgazd!H15+Vagyongazd!H15+Közfoglalkoztatás!H15+Közút!H15+Környezetvédelem!H15+Egészségügy!H21+Sport!H15+Közművelődés!H15+Támogatás!H15</f>
        <v>76352</v>
      </c>
      <c r="I15" s="613">
        <f>Igazgatás!I19+'ASP pályázat'!I15+Községgazd!I15+Vagyongazd!I15+Közfoglalkoztatás!I15+Közút!I15+Környezetvédelem!I15+Egészségügy!I21+Sport!I15+Közművelődés!I15+Támogatás!I15</f>
        <v>76352</v>
      </c>
      <c r="J15" s="639">
        <f>Igazgatás!J19+'ASP pályázat'!J15+Községgazd!J15+Vagyongazd!J15+Közfoglalkoztatás!J15+Közút!J15+Környezetvédelem!J15+Egészségügy!J21+Sport!J15+Közművelődés!J15+Támogatás!J15</f>
        <v>76352</v>
      </c>
      <c r="K15" s="639">
        <f>Igazgatás!K19+'ASP pályázat'!K15+Községgazd!K15+Vagyongazd!K15+Közfoglalkoztatás!K15+Közút!K15+Környezetvédelem!K15+Egészségügy!K21+Sport!K15+Közművelődés!K15+Támogatás!K15</f>
        <v>76352</v>
      </c>
      <c r="L15" s="560">
        <f>Igazgatás!L19+'ASP pályázat'!L15+Községgazd!L15+Vagyongazd!L15+Közfoglalkoztatás!L15+Közút!L15+Környezetvédelem!L15+Egészségügy!L21+Sport!L15+Közművelődés!L15+Támogatás!L15</f>
        <v>71100</v>
      </c>
      <c r="M15" s="170">
        <f>Igazgatás!M19+'ASP pályázat'!M15+Községgazd!M15+Vagyongazd!M15+Közfoglalkoztatás!M15+Közút!M15+Környezetvédelem!M15+Egészségügy!M21+Sport!M15+Közművelődés!M15+Támogatás!M15</f>
        <v>0</v>
      </c>
      <c r="N15" s="171">
        <f>Igazgatás!N19+'ASP pályázat'!N15+Községgazd!N15+Vagyongazd!N15+Közfoglalkoztatás!N15+Közút!N15+Környezetvédelem!N15+Egészségügy!N21+Sport!N15+Közművelődés!N15+Támogatás!N15</f>
        <v>71100</v>
      </c>
      <c r="O15" s="179">
        <f>Igazgatás!O19+'ASP pályázat'!O15+Községgazd!R15+Vagyongazd!O15+Közfoglalkoztatás!O15+Közút!O15+Környezetvédelem!R15+Egészségügy!R21+Sport!O15+Közművelődés!Q15+Támogatás!V15</f>
        <v>8352</v>
      </c>
      <c r="P15" s="173">
        <f>Igazgatás!P19+'ASP pályázat'!P15+Községgazd!S15+Vagyongazd!P15+Közfoglalkoztatás!P15+Közút!P15+Környezetvédelem!S15+Egészségügy!S21+Sport!P15+Közművelődés!R15+Támogatás!W15</f>
        <v>2268</v>
      </c>
      <c r="Q15" s="173">
        <f>Igazgatás!Q19+'ASP pályázat'!Q15+Községgazd!T15+Vagyongazd!Q15+Közfoglalkoztatás!Q15+Közút!Q15+Környezetvédelem!T15+Egészségügy!T21+Sport!Q15+Közművelődés!S15+Támogatás!X15</f>
        <v>7560</v>
      </c>
      <c r="R15" s="173">
        <f>Igazgatás!R19+'ASP pályázat'!R15+Községgazd!U15+Vagyongazd!R15+Közfoglalkoztatás!R15+Közút!R15+Környezetvédelem!U15+Egészségügy!U21+Sport!R15+Közművelődés!T15+Támogatás!Y15</f>
        <v>0</v>
      </c>
      <c r="S15" s="173">
        <f>Igazgatás!S19+'ASP pályázat'!S15+Községgazd!V15+Vagyongazd!S15+Közfoglalkoztatás!S15+Közút!S15+Környezetvédelem!V15+Egészségügy!V21+Sport!S15+Közművelődés!U15+Támogatás!Z15</f>
        <v>10500</v>
      </c>
      <c r="T15" s="174">
        <f>Igazgatás!T19+'ASP pályázat'!T15+Községgazd!W15+Vagyongazd!T15+Közfoglalkoztatás!T15+Közút!T15+Környezetvédelem!W15+Egészségügy!W21+Sport!T15+Közművelődés!V15+Támogatás!AA15</f>
        <v>2268</v>
      </c>
      <c r="U15" s="486">
        <f>Igazgatás!U19+'ASP pályázat'!U15+Községgazd!X15+Vagyongazd!U15+Közfoglalkoztatás!U15+Közút!U15+Környezetvédelem!X15+Egészségügy!X21+Sport!U15+Közművelődés!W15+Támogatás!AB15</f>
        <v>30948</v>
      </c>
      <c r="V15" s="411">
        <f>Igazgatás!V19+'ASP pályázat'!V15+Községgazd!Y15+Vagyongazd!V15+Közfoglalkoztatás!V15+Közút!V15+Környezetvédelem!Y15+Egészségügy!Y21+Sport!V15+Közművelődés!X15+Támogatás!AC15</f>
        <v>12600</v>
      </c>
      <c r="W15" s="173">
        <f>Igazgatás!W19+'ASP pályázat'!W15+Községgazd!Z15+Vagyongazd!W15+Közfoglalkoztatás!W15+Közút!W15+Környezetvédelem!Z15+Egészségügy!Z21+Sport!W15+Közművelődés!Y15+Támogatás!AD15</f>
        <v>6300</v>
      </c>
      <c r="X15" s="174">
        <f>Igazgatás!X19+'ASP pályázat'!X15+Községgazd!AA15+Vagyongazd!X15+Közfoglalkoztatás!X15+Közút!X15+Környezetvédelem!AA15+Egészségügy!AA21+Sport!X15+Közművelődés!Z15+Támogatás!AE15</f>
        <v>0</v>
      </c>
      <c r="Y15" s="174">
        <f>Igazgatás!Y19+'ASP pályázat'!Y15+Községgazd!AB15+Vagyongazd!Y15+Közfoglalkoztatás!Y15+Közút!Y15+Környezetvédelem!AB15+Egészségügy!AB21+Sport!Y15+Közművelődés!AA15+Támogatás!AF15</f>
        <v>7560</v>
      </c>
      <c r="Z15" s="174">
        <f>Igazgatás!Z19+'ASP pályázat'!Z15+Községgazd!AC15+Vagyongazd!Z15+Közfoglalkoztatás!Z15+Közút!Z15+Környezetvédelem!AC15+Egészségügy!AC21+Sport!Z15+Közművelődés!AB15+Támogatás!AG15</f>
        <v>7980</v>
      </c>
      <c r="AA15" s="175">
        <f>Igazgatás!AA19+'ASP pályázat'!AA15+Községgazd!AD15+Vagyongazd!AA15+Közfoglalkoztatás!AA15+Közút!AA15+Környezetvédelem!AD15+Egészségügy!AD21+Sport!AA15+Közművelődés!AC15+Támogatás!AH15</f>
        <v>5712</v>
      </c>
      <c r="AB15" s="168"/>
      <c r="AD15" s="168"/>
    </row>
    <row r="16" spans="1:30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33"/>
      <c r="F16" s="613">
        <f>Igazgatás!F20+'ASP pályázat'!F16+Községgazd!F16+Vagyongazd!F16+Közfoglalkoztatás!F16+Közút!F16+Környezetvédelem!F16+Egészségügy!F22+Sport!F16+Közművelődés!F16+Támogatás!F16</f>
        <v>0</v>
      </c>
      <c r="G16" s="613">
        <f>Igazgatás!G20+'ASP pályázat'!G16+Községgazd!G16+Vagyongazd!G16+Közfoglalkoztatás!G16+Közút!G16+Környezetvédelem!G16+Egészségügy!G22+Sport!G16+Közművelődés!G16+Támogatás!G16</f>
        <v>0</v>
      </c>
      <c r="H16" s="613">
        <f>Igazgatás!H20+'ASP pályázat'!H16+Községgazd!H16+Vagyongazd!H16+Közfoglalkoztatás!H16+Közút!H16+Környezetvédelem!H16+Egészségügy!H22+Sport!H16+Közművelődés!H16+Támogatás!H16</f>
        <v>0</v>
      </c>
      <c r="I16" s="613">
        <f>Igazgatás!I20+'ASP pályázat'!I16+Községgazd!I16+Vagyongazd!I16+Közfoglalkoztatás!I16+Közút!I16+Környezetvédelem!I16+Egészségügy!I22+Sport!I16+Közművelődés!I16+Támogatás!I16</f>
        <v>0</v>
      </c>
      <c r="J16" s="639">
        <f>Igazgatás!J20+'ASP pályázat'!J16+Községgazd!J16+Vagyongazd!J16+Közfoglalkoztatás!J16+Közút!J16+Környezetvédelem!J16+Egészségügy!J22+Sport!J16+Közművelődés!J16+Támogatás!J16</f>
        <v>0</v>
      </c>
      <c r="K16" s="639">
        <f>Igazgatás!K20+'ASP pályázat'!K16+Községgazd!K16+Vagyongazd!K16+Közfoglalkoztatás!K16+Közút!K16+Környezetvédelem!K16+Egészségügy!K22+Sport!K16+Közművelődés!K16+Támogatás!K16</f>
        <v>0</v>
      </c>
      <c r="L16" s="560">
        <f>Igazgatás!L20+'ASP pályázat'!L16+Községgazd!L16+Vagyongazd!L16+Közfoglalkoztatás!L16+Közút!L16+Környezetvédelem!L16+Egészségügy!L22+Sport!L16+Közművelődés!L16+Támogatás!L16</f>
        <v>0</v>
      </c>
      <c r="M16" s="170">
        <f>Igazgatás!M20+'ASP pályázat'!M16+Községgazd!M16+Vagyongazd!M16+Közfoglalkoztatás!M16+Közút!M16+Környezetvédelem!M16+Egészségügy!M22+Sport!M16+Közművelődés!M16+Támogatás!M16</f>
        <v>0</v>
      </c>
      <c r="N16" s="171">
        <f>Igazgatás!N20+'ASP pályázat'!N16+Községgazd!N16+Vagyongazd!N16+Közfoglalkoztatás!N16+Közút!N16+Környezetvédelem!N16+Egészségügy!N22+Sport!N16+Közművelődés!N16+Támogatás!N16</f>
        <v>0</v>
      </c>
      <c r="O16" s="179">
        <f>Igazgatás!O20+'ASP pályázat'!O16+Községgazd!R16+Vagyongazd!O16+Közfoglalkoztatás!O16+Közút!O16+Környezetvédelem!R16+Egészségügy!R22+Sport!O16+Közművelődés!Q16+Támogatás!V16</f>
        <v>0</v>
      </c>
      <c r="P16" s="173">
        <f>Igazgatás!P20+'ASP pályázat'!P16+Községgazd!S16+Vagyongazd!P16+Közfoglalkoztatás!P16+Közút!P16+Környezetvédelem!S16+Egészségügy!S22+Sport!P16+Közművelődés!R16+Támogatás!W16</f>
        <v>0</v>
      </c>
      <c r="Q16" s="173">
        <f>Igazgatás!Q20+'ASP pályázat'!Q16+Községgazd!T16+Vagyongazd!Q16+Közfoglalkoztatás!Q16+Közút!Q16+Környezetvédelem!T16+Egészségügy!T22+Sport!Q16+Közművelődés!S16+Támogatás!X16</f>
        <v>0</v>
      </c>
      <c r="R16" s="173">
        <f>Igazgatás!R20+'ASP pályázat'!R16+Községgazd!U16+Vagyongazd!R16+Közfoglalkoztatás!R16+Közút!R16+Környezetvédelem!U16+Egészségügy!U22+Sport!R16+Közművelődés!T16+Támogatás!Y16</f>
        <v>0</v>
      </c>
      <c r="S16" s="173">
        <f>Igazgatás!S20+'ASP pályázat'!S16+Községgazd!V16+Vagyongazd!S16+Közfoglalkoztatás!S16+Közút!S16+Környezetvédelem!V16+Egészségügy!V22+Sport!S16+Közművelődés!U16+Támogatás!Z16</f>
        <v>0</v>
      </c>
      <c r="T16" s="174">
        <f>Igazgatás!T20+'ASP pályázat'!T16+Községgazd!W16+Vagyongazd!T16+Közfoglalkoztatás!T16+Közút!T16+Környezetvédelem!W16+Egészségügy!W22+Sport!T16+Közművelődés!V16+Támogatás!AA16</f>
        <v>0</v>
      </c>
      <c r="U16" s="486">
        <f>Igazgatás!U20+'ASP pályázat'!U16+Községgazd!X16+Vagyongazd!U16+Közfoglalkoztatás!U16+Közút!U16+Környezetvédelem!X16+Egészségügy!X22+Sport!U16+Közművelődés!W16+Támogatás!AB16</f>
        <v>0</v>
      </c>
      <c r="V16" s="411">
        <f>Igazgatás!V20+'ASP pályázat'!V16+Községgazd!Y16+Vagyongazd!V16+Közfoglalkoztatás!V16+Közút!V16+Környezetvédelem!Y16+Egészségügy!Y22+Sport!V16+Közművelődés!X16+Támogatás!AC16</f>
        <v>0</v>
      </c>
      <c r="W16" s="173">
        <f>Igazgatás!W20+'ASP pályázat'!W16+Községgazd!Z16+Vagyongazd!W16+Közfoglalkoztatás!W16+Közút!W16+Környezetvédelem!Z16+Egészségügy!Z22+Sport!W16+Közművelődés!Y16+Támogatás!AD16</f>
        <v>0</v>
      </c>
      <c r="X16" s="174">
        <f>Igazgatás!X20+'ASP pályázat'!X16+Községgazd!AA16+Vagyongazd!X16+Közfoglalkoztatás!X16+Közút!X16+Környezetvédelem!AA16+Egészségügy!AA22+Sport!X16+Közművelődés!Z16+Támogatás!AE16</f>
        <v>0</v>
      </c>
      <c r="Y16" s="174">
        <f>Igazgatás!Y20+'ASP pályázat'!Y16+Községgazd!AB16+Vagyongazd!Y16+Közfoglalkoztatás!Y16+Közút!Y16+Környezetvédelem!AB16+Egészségügy!AB22+Sport!Y16+Közművelődés!AA16+Támogatás!AF16</f>
        <v>0</v>
      </c>
      <c r="Z16" s="174">
        <f>Igazgatás!Z20+'ASP pályázat'!Z16+Községgazd!AC16+Vagyongazd!Z16+Közfoglalkoztatás!Z16+Közút!Z16+Környezetvédelem!AC16+Egészségügy!AC22+Sport!Z16+Közművelődés!AB16+Támogatás!AG16</f>
        <v>0</v>
      </c>
      <c r="AA16" s="175">
        <f>Igazgatás!AA20+'ASP pályázat'!AA16+Községgazd!AD16+Vagyongazd!AA16+Közfoglalkoztatás!AA16+Közút!AA16+Környezetvédelem!AD16+Egészségügy!AD22+Sport!AA16+Közművelődés!AC16+Támogatás!AH16</f>
        <v>0</v>
      </c>
      <c r="AB16" s="168"/>
      <c r="AD16" s="168"/>
    </row>
    <row r="17" spans="1:30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33"/>
      <c r="F17" s="613">
        <f>Igazgatás!F21+'ASP pályázat'!F17+Községgazd!F17+Vagyongazd!F17+Közfoglalkoztatás!F17+Közút!F17+Környezetvédelem!F17+Egészségügy!F23+Sport!F17+Közművelődés!F17+Támogatás!F17</f>
        <v>0</v>
      </c>
      <c r="G17" s="613">
        <f>Igazgatás!G21+'ASP pályázat'!G17+Községgazd!G17+Vagyongazd!G17+Közfoglalkoztatás!G17+Közút!G17+Környezetvédelem!G17+Egészségügy!G23+Sport!G17+Közművelődés!G17+Támogatás!G17</f>
        <v>0</v>
      </c>
      <c r="H17" s="613">
        <f>Igazgatás!H21+'ASP pályázat'!H17+Községgazd!H17+Vagyongazd!H17+Közfoglalkoztatás!H17+Közút!H17+Környezetvédelem!H17+Egészségügy!H23+Sport!H17+Közművelődés!H17+Támogatás!H17</f>
        <v>0</v>
      </c>
      <c r="I17" s="613">
        <f>Igazgatás!I21+'ASP pályázat'!I17+Községgazd!I17+Vagyongazd!I17+Közfoglalkoztatás!I17+Közút!I17+Környezetvédelem!I17+Egészségügy!I23+Sport!I17+Közművelődés!I17+Támogatás!I17</f>
        <v>0</v>
      </c>
      <c r="J17" s="639">
        <f>Igazgatás!J21+'ASP pályázat'!J17+Községgazd!J17+Vagyongazd!J17+Közfoglalkoztatás!J17+Közút!J17+Környezetvédelem!J17+Egészségügy!J23+Sport!J17+Közművelődés!J17+Támogatás!J17</f>
        <v>0</v>
      </c>
      <c r="K17" s="639">
        <f>Igazgatás!K21+'ASP pályázat'!K17+Községgazd!K17+Vagyongazd!K17+Közfoglalkoztatás!K17+Közút!K17+Környezetvédelem!K17+Egészségügy!K23+Sport!K17+Közművelődés!K17+Támogatás!K17</f>
        <v>0</v>
      </c>
      <c r="L17" s="560">
        <f>Igazgatás!L21+'ASP pályázat'!L17+Községgazd!L17+Vagyongazd!L17+Közfoglalkoztatás!L17+Közút!L17+Környezetvédelem!L17+Egészségügy!L23+Sport!L17+Közművelődés!L17+Támogatás!L17</f>
        <v>0</v>
      </c>
      <c r="M17" s="170">
        <f>Igazgatás!M21+'ASP pályázat'!M17+Községgazd!M17+Vagyongazd!M17+Közfoglalkoztatás!M17+Közút!M17+Környezetvédelem!M17+Egészségügy!M23+Sport!M17+Közművelődés!M17+Támogatás!M17</f>
        <v>0</v>
      </c>
      <c r="N17" s="171">
        <f>Igazgatás!N21+'ASP pályázat'!N17+Községgazd!N17+Vagyongazd!N17+Közfoglalkoztatás!N17+Közút!N17+Környezetvédelem!N17+Egészségügy!N23+Sport!N17+Közművelődés!N17+Támogatás!N17</f>
        <v>0</v>
      </c>
      <c r="O17" s="179">
        <f>Igazgatás!O21+'ASP pályázat'!O17+Községgazd!R17+Vagyongazd!O17+Közfoglalkoztatás!O17+Közút!O17+Környezetvédelem!R17+Egészségügy!R23+Sport!O17+Közművelődés!Q17+Támogatás!V17</f>
        <v>0</v>
      </c>
      <c r="P17" s="173">
        <f>Igazgatás!P21+'ASP pályázat'!P17+Községgazd!S17+Vagyongazd!P17+Közfoglalkoztatás!P17+Közút!P17+Környezetvédelem!S17+Egészségügy!S23+Sport!P17+Közművelődés!R17+Támogatás!W17</f>
        <v>0</v>
      </c>
      <c r="Q17" s="173">
        <f>Igazgatás!Q21+'ASP pályázat'!Q17+Községgazd!T17+Vagyongazd!Q17+Közfoglalkoztatás!Q17+Közút!Q17+Környezetvédelem!T17+Egészségügy!T23+Sport!Q17+Közművelődés!S17+Támogatás!X17</f>
        <v>0</v>
      </c>
      <c r="R17" s="173">
        <f>Igazgatás!R21+'ASP pályázat'!R17+Községgazd!U17+Vagyongazd!R17+Közfoglalkoztatás!R17+Közút!R17+Környezetvédelem!U17+Egészségügy!U23+Sport!R17+Közművelődés!T17+Támogatás!Y17</f>
        <v>0</v>
      </c>
      <c r="S17" s="173">
        <f>Igazgatás!S21+'ASP pályázat'!S17+Községgazd!V17+Vagyongazd!S17+Közfoglalkoztatás!S17+Közút!S17+Környezetvédelem!V17+Egészségügy!V23+Sport!S17+Közművelődés!U17+Támogatás!Z17</f>
        <v>0</v>
      </c>
      <c r="T17" s="174">
        <f>Igazgatás!T21+'ASP pályázat'!T17+Községgazd!W17+Vagyongazd!T17+Közfoglalkoztatás!T17+Közút!T17+Környezetvédelem!W17+Egészségügy!W23+Sport!T17+Közművelődés!V17+Támogatás!AA17</f>
        <v>0</v>
      </c>
      <c r="U17" s="486">
        <f>Igazgatás!U21+'ASP pályázat'!U17+Községgazd!X17+Vagyongazd!U17+Közfoglalkoztatás!U17+Közút!U17+Környezetvédelem!X17+Egészségügy!X23+Sport!U17+Közművelődés!W17+Támogatás!AB17</f>
        <v>0</v>
      </c>
      <c r="V17" s="411">
        <f>Igazgatás!V21+'ASP pályázat'!V17+Községgazd!Y17+Vagyongazd!V17+Közfoglalkoztatás!V17+Közút!V17+Környezetvédelem!Y17+Egészségügy!Y23+Sport!V17+Közművelődés!X17+Támogatás!AC17</f>
        <v>0</v>
      </c>
      <c r="W17" s="173">
        <f>Igazgatás!W21+'ASP pályázat'!W17+Községgazd!Z17+Vagyongazd!W17+Közfoglalkoztatás!W17+Közút!W17+Környezetvédelem!Z17+Egészségügy!Z23+Sport!W17+Közművelődés!Y17+Támogatás!AD17</f>
        <v>0</v>
      </c>
      <c r="X17" s="174">
        <f>Igazgatás!X21+'ASP pályázat'!X17+Községgazd!AA17+Vagyongazd!X17+Közfoglalkoztatás!X17+Közút!X17+Környezetvédelem!AA17+Egészségügy!AA23+Sport!X17+Közművelődés!Z17+Támogatás!AE17</f>
        <v>0</v>
      </c>
      <c r="Y17" s="174">
        <f>Igazgatás!Y21+'ASP pályázat'!Y17+Községgazd!AB17+Vagyongazd!Y17+Közfoglalkoztatás!Y17+Közút!Y17+Környezetvédelem!AB17+Egészségügy!AB23+Sport!Y17+Közművelődés!AA17+Támogatás!AF17</f>
        <v>0</v>
      </c>
      <c r="Z17" s="174">
        <f>Igazgatás!Z21+'ASP pályázat'!Z17+Községgazd!AC17+Vagyongazd!Z17+Közfoglalkoztatás!Z17+Közút!Z17+Környezetvédelem!AC17+Egészségügy!AC23+Sport!Z17+Közművelődés!AB17+Támogatás!AG17</f>
        <v>0</v>
      </c>
      <c r="AA17" s="175">
        <f>Igazgatás!AA21+'ASP pályázat'!AA17+Községgazd!AD17+Vagyongazd!AA17+Közfoglalkoztatás!AA17+Közút!AA17+Környezetvédelem!AD17+Egészségügy!AD23+Sport!AA17+Közművelődés!AC17+Támogatás!AH17</f>
        <v>0</v>
      </c>
      <c r="AB17" s="168"/>
      <c r="AD17" s="168"/>
    </row>
    <row r="18" spans="1:30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33"/>
      <c r="F18" s="613">
        <f>Igazgatás!F22+'ASP pályázat'!F18+Községgazd!F18+Vagyongazd!F18+Közfoglalkoztatás!F18+Közút!F18+Környezetvédelem!F18+Egészségügy!F24+Sport!F18+Közművelődés!F18+Támogatás!F18</f>
        <v>0</v>
      </c>
      <c r="G18" s="613">
        <f>Igazgatás!G22+'ASP pályázat'!G18+Községgazd!G18+Vagyongazd!G18+Közfoglalkoztatás!G18+Közút!G18+Környezetvédelem!G18+Egészségügy!G24+Sport!G18+Közművelődés!G18+Támogatás!G18</f>
        <v>0</v>
      </c>
      <c r="H18" s="613">
        <f>Igazgatás!H22+'ASP pályázat'!H18+Községgazd!H18+Vagyongazd!H18+Közfoglalkoztatás!H18+Közút!H18+Környezetvédelem!H18+Egészségügy!H24+Sport!H18+Közművelődés!H18+Támogatás!H18</f>
        <v>0</v>
      </c>
      <c r="I18" s="613">
        <f>Igazgatás!I22+'ASP pályázat'!I18+Községgazd!I18+Vagyongazd!I18+Közfoglalkoztatás!I18+Közút!I18+Környezetvédelem!I18+Egészségügy!I24+Sport!I18+Közművelődés!I18+Támogatás!I18</f>
        <v>0</v>
      </c>
      <c r="J18" s="639">
        <f>Igazgatás!J22+'ASP pályázat'!J18+Községgazd!J18+Vagyongazd!J18+Közfoglalkoztatás!J18+Közút!J18+Környezetvédelem!J18+Egészségügy!J24+Sport!J18+Közművelődés!J18+Támogatás!J18</f>
        <v>0</v>
      </c>
      <c r="K18" s="639">
        <f>Igazgatás!K22+'ASP pályázat'!K18+Községgazd!K18+Vagyongazd!K18+Közfoglalkoztatás!K18+Közút!K18+Környezetvédelem!K18+Egészségügy!K24+Sport!K18+Közművelődés!K18+Támogatás!K18</f>
        <v>0</v>
      </c>
      <c r="L18" s="560">
        <f>Igazgatás!L22+'ASP pályázat'!L18+Községgazd!L18+Vagyongazd!L18+Közfoglalkoztatás!L18+Közút!L18+Környezetvédelem!L18+Egészségügy!L24+Sport!L18+Közművelődés!L18+Támogatás!L18</f>
        <v>0</v>
      </c>
      <c r="M18" s="170">
        <f>Igazgatás!M22+'ASP pályázat'!M18+Községgazd!M18+Vagyongazd!M18+Közfoglalkoztatás!M18+Közút!M18+Környezetvédelem!M18+Egészségügy!M24+Sport!M18+Közművelődés!M18+Támogatás!M18</f>
        <v>0</v>
      </c>
      <c r="N18" s="171">
        <f>Igazgatás!N22+'ASP pályázat'!N18+Községgazd!N18+Vagyongazd!N18+Közfoglalkoztatás!N18+Közút!N18+Környezetvédelem!N18+Egészségügy!N24+Sport!N18+Közművelődés!N18+Támogatás!N18</f>
        <v>0</v>
      </c>
      <c r="O18" s="179">
        <f>Igazgatás!O22+'ASP pályázat'!O18+Községgazd!R18+Vagyongazd!O18+Közfoglalkoztatás!O18+Közút!O18+Környezetvédelem!R18+Egészségügy!R24+Sport!O18+Közművelődés!Q18+Támogatás!V18</f>
        <v>0</v>
      </c>
      <c r="P18" s="173">
        <f>Igazgatás!P22+'ASP pályázat'!P18+Községgazd!S18+Vagyongazd!P18+Közfoglalkoztatás!P18+Közút!P18+Környezetvédelem!S18+Egészségügy!S24+Sport!P18+Közművelődés!R18+Támogatás!W18</f>
        <v>0</v>
      </c>
      <c r="Q18" s="173">
        <f>Igazgatás!Q22+'ASP pályázat'!Q18+Községgazd!T18+Vagyongazd!Q18+Közfoglalkoztatás!Q18+Közút!Q18+Környezetvédelem!T18+Egészségügy!T24+Sport!Q18+Közművelődés!S18+Támogatás!X18</f>
        <v>0</v>
      </c>
      <c r="R18" s="173">
        <f>Igazgatás!R22+'ASP pályázat'!R18+Községgazd!U18+Vagyongazd!R18+Közfoglalkoztatás!R18+Közút!R18+Környezetvédelem!U18+Egészségügy!U24+Sport!R18+Közművelődés!T18+Támogatás!Y18</f>
        <v>0</v>
      </c>
      <c r="S18" s="173">
        <f>Igazgatás!S22+'ASP pályázat'!S18+Községgazd!V18+Vagyongazd!S18+Közfoglalkoztatás!S18+Közút!S18+Környezetvédelem!V18+Egészségügy!V24+Sport!S18+Közművelődés!U18+Támogatás!Z18</f>
        <v>0</v>
      </c>
      <c r="T18" s="174">
        <f>Igazgatás!T22+'ASP pályázat'!T18+Községgazd!W18+Vagyongazd!T18+Közfoglalkoztatás!T18+Közút!T18+Környezetvédelem!W18+Egészségügy!W24+Sport!T18+Közművelődés!V18+Támogatás!AA18</f>
        <v>0</v>
      </c>
      <c r="U18" s="486">
        <f>Igazgatás!U22+'ASP pályázat'!U18+Községgazd!X18+Vagyongazd!U18+Közfoglalkoztatás!U18+Közút!U18+Környezetvédelem!X18+Egészségügy!X24+Sport!U18+Közművelődés!W18+Támogatás!AB18</f>
        <v>0</v>
      </c>
      <c r="V18" s="411">
        <f>Igazgatás!V22+'ASP pályázat'!V18+Községgazd!Y18+Vagyongazd!V18+Közfoglalkoztatás!V18+Közút!V18+Környezetvédelem!Y18+Egészségügy!Y24+Sport!V18+Közművelődés!X18+Támogatás!AC18</f>
        <v>0</v>
      </c>
      <c r="W18" s="173">
        <f>Igazgatás!W22+'ASP pályázat'!W18+Községgazd!Z18+Vagyongazd!W18+Közfoglalkoztatás!W18+Közút!W18+Környezetvédelem!Z18+Egészségügy!Z24+Sport!W18+Közművelődés!Y18+Támogatás!AD18</f>
        <v>0</v>
      </c>
      <c r="X18" s="174">
        <f>Igazgatás!X22+'ASP pályázat'!X18+Községgazd!AA18+Vagyongazd!X18+Közfoglalkoztatás!X18+Közút!X18+Környezetvédelem!AA18+Egészségügy!AA24+Sport!X18+Közművelődés!Z18+Támogatás!AE18</f>
        <v>0</v>
      </c>
      <c r="Y18" s="174">
        <f>Igazgatás!Y22+'ASP pályázat'!Y18+Községgazd!AB18+Vagyongazd!Y18+Közfoglalkoztatás!Y18+Közút!Y18+Környezetvédelem!AB18+Egészségügy!AB24+Sport!Y18+Közművelődés!AA18+Támogatás!AF18</f>
        <v>0</v>
      </c>
      <c r="Z18" s="174">
        <f>Igazgatás!Z22+'ASP pályázat'!Z18+Községgazd!AC18+Vagyongazd!Z18+Közfoglalkoztatás!Z18+Közút!Z18+Környezetvédelem!AC18+Egészségügy!AC24+Sport!Z18+Közművelődés!AB18+Támogatás!AG18</f>
        <v>0</v>
      </c>
      <c r="AA18" s="175">
        <f>Igazgatás!AA22+'ASP pályázat'!AA18+Községgazd!AD18+Vagyongazd!AA18+Közfoglalkoztatás!AA18+Közút!AA18+Környezetvédelem!AD18+Egészségügy!AD24+Sport!AA18+Közművelődés!AC18+Támogatás!AH18</f>
        <v>0</v>
      </c>
      <c r="AB18" s="168"/>
      <c r="AD18" s="168"/>
    </row>
    <row r="19" spans="1:30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33"/>
      <c r="F19" s="613">
        <f>Igazgatás!F23+'ASP pályázat'!F19+Községgazd!F19+Vagyongazd!F19+Közfoglalkoztatás!F19+Közút!F19+Környezetvédelem!F19+Egészségügy!F25+Sport!F19+Közművelődés!F19+Támogatás!F19</f>
        <v>0</v>
      </c>
      <c r="G19" s="613">
        <f>Igazgatás!G23+'ASP pályázat'!G19+Községgazd!G19+Vagyongazd!G19+Közfoglalkoztatás!G19+Közút!G19+Környezetvédelem!G19+Egészségügy!G25+Sport!G19+Közművelődés!G19+Támogatás!G19</f>
        <v>0</v>
      </c>
      <c r="H19" s="613">
        <f>Igazgatás!H23+'ASP pályázat'!H19+Községgazd!H19+Vagyongazd!H19+Közfoglalkoztatás!H19+Közút!H19+Környezetvédelem!H19+Egészségügy!H25+Sport!H19+Közművelődés!H19+Támogatás!H19</f>
        <v>0</v>
      </c>
      <c r="I19" s="613">
        <f>Igazgatás!I23+'ASP pályázat'!I19+Községgazd!I19+Vagyongazd!I19+Közfoglalkoztatás!I19+Közút!I19+Környezetvédelem!I19+Egészségügy!I25+Sport!I19+Közművelődés!I19+Támogatás!I19</f>
        <v>0</v>
      </c>
      <c r="J19" s="639">
        <f>Igazgatás!J23+'ASP pályázat'!J19+Községgazd!J19+Vagyongazd!J19+Közfoglalkoztatás!J19+Közút!J19+Környezetvédelem!J19+Egészségügy!J25+Sport!J19+Közművelődés!J19+Támogatás!J19</f>
        <v>0</v>
      </c>
      <c r="K19" s="639">
        <f>Igazgatás!K23+'ASP pályázat'!K19+Községgazd!K19+Vagyongazd!K19+Közfoglalkoztatás!K19+Közút!K19+Környezetvédelem!K19+Egészségügy!K25+Sport!K19+Közművelődés!K19+Támogatás!K19</f>
        <v>0</v>
      </c>
      <c r="L19" s="560">
        <f>Igazgatás!L23+'ASP pályázat'!L19+Községgazd!L19+Vagyongazd!L19+Közfoglalkoztatás!L19+Közút!L19+Környezetvédelem!L19+Egészségügy!L25+Sport!L19+Közművelődés!L19+Támogatás!L19</f>
        <v>0</v>
      </c>
      <c r="M19" s="170">
        <f>Igazgatás!M23+'ASP pályázat'!M19+Községgazd!M19+Vagyongazd!M19+Közfoglalkoztatás!M19+Közút!M19+Környezetvédelem!M19+Egészségügy!M25+Sport!M19+Közművelődés!M19+Támogatás!M19</f>
        <v>0</v>
      </c>
      <c r="N19" s="171">
        <f>Igazgatás!N23+'ASP pályázat'!N19+Községgazd!N19+Vagyongazd!N19+Közfoglalkoztatás!N19+Közút!N19+Környezetvédelem!N19+Egészségügy!N25+Sport!N19+Közművelődés!N19+Támogatás!N19</f>
        <v>0</v>
      </c>
      <c r="O19" s="179">
        <f>Igazgatás!O23+'ASP pályázat'!O19+Községgazd!R19+Vagyongazd!O19+Közfoglalkoztatás!O19+Közút!O19+Környezetvédelem!R19+Egészségügy!R25+Sport!O19+Közművelődés!Q19+Támogatás!V19</f>
        <v>0</v>
      </c>
      <c r="P19" s="173">
        <f>Igazgatás!P23+'ASP pályázat'!P19+Községgazd!S19+Vagyongazd!P19+Közfoglalkoztatás!P19+Közút!P19+Környezetvédelem!S19+Egészségügy!S25+Sport!P19+Közművelődés!R19+Támogatás!W19</f>
        <v>0</v>
      </c>
      <c r="Q19" s="173">
        <f>Igazgatás!Q23+'ASP pályázat'!Q19+Községgazd!T19+Vagyongazd!Q19+Közfoglalkoztatás!Q19+Közút!Q19+Környezetvédelem!T19+Egészségügy!T25+Sport!Q19+Közművelődés!S19+Támogatás!X19</f>
        <v>0</v>
      </c>
      <c r="R19" s="173">
        <f>Igazgatás!R23+'ASP pályázat'!R19+Községgazd!U19+Vagyongazd!R19+Közfoglalkoztatás!R19+Közút!R19+Környezetvédelem!U19+Egészségügy!U25+Sport!R19+Közművelődés!T19+Támogatás!Y19</f>
        <v>0</v>
      </c>
      <c r="S19" s="173">
        <f>Igazgatás!S23+'ASP pályázat'!S19+Községgazd!V19+Vagyongazd!S19+Közfoglalkoztatás!S19+Közút!S19+Környezetvédelem!V19+Egészségügy!V25+Sport!S19+Közművelődés!U19+Támogatás!Z19</f>
        <v>0</v>
      </c>
      <c r="T19" s="174">
        <f>Igazgatás!T23+'ASP pályázat'!T19+Községgazd!W19+Vagyongazd!T19+Közfoglalkoztatás!T19+Közút!T19+Környezetvédelem!W19+Egészségügy!W25+Sport!T19+Közművelődés!V19+Támogatás!AA19</f>
        <v>0</v>
      </c>
      <c r="U19" s="486">
        <f>Igazgatás!U23+'ASP pályázat'!U19+Községgazd!X19+Vagyongazd!U19+Közfoglalkoztatás!U19+Közút!U19+Környezetvédelem!X19+Egészségügy!X25+Sport!U19+Közművelődés!W19+Támogatás!AB19</f>
        <v>0</v>
      </c>
      <c r="V19" s="411">
        <f>Igazgatás!V23+'ASP pályázat'!V19+Községgazd!Y19+Vagyongazd!V19+Közfoglalkoztatás!V19+Közút!V19+Környezetvédelem!Y19+Egészségügy!Y25+Sport!V19+Közművelődés!X19+Támogatás!AC19</f>
        <v>0</v>
      </c>
      <c r="W19" s="173">
        <f>Igazgatás!W23+'ASP pályázat'!W19+Községgazd!Z19+Vagyongazd!W19+Közfoglalkoztatás!W19+Közút!W19+Környezetvédelem!Z19+Egészségügy!Z25+Sport!W19+Közművelődés!Y19+Támogatás!AD19</f>
        <v>0</v>
      </c>
      <c r="X19" s="174">
        <f>Igazgatás!X23+'ASP pályázat'!X19+Községgazd!AA19+Vagyongazd!X19+Közfoglalkoztatás!X19+Közút!X19+Környezetvédelem!AA19+Egészségügy!AA25+Sport!X19+Közművelődés!Z19+Támogatás!AE19</f>
        <v>0</v>
      </c>
      <c r="Y19" s="174">
        <f>Igazgatás!Y23+'ASP pályázat'!Y19+Községgazd!AB19+Vagyongazd!Y19+Közfoglalkoztatás!Y19+Közút!Y19+Környezetvédelem!AB19+Egészségügy!AB25+Sport!Y19+Közművelődés!AA19+Támogatás!AF19</f>
        <v>0</v>
      </c>
      <c r="Z19" s="174">
        <f>Igazgatás!Z23+'ASP pályázat'!Z19+Községgazd!AC19+Vagyongazd!Z19+Közfoglalkoztatás!Z19+Közút!Z19+Környezetvédelem!AC19+Egészségügy!AC25+Sport!Z19+Közművelődés!AB19+Támogatás!AG19</f>
        <v>0</v>
      </c>
      <c r="AA19" s="175">
        <f>Igazgatás!AA23+'ASP pályázat'!AA19+Községgazd!AD19+Vagyongazd!AA19+Közfoglalkoztatás!AA19+Közút!AA19+Környezetvédelem!AD19+Egészségügy!AD25+Sport!AA19+Közművelődés!AC19+Támogatás!AH19</f>
        <v>0</v>
      </c>
      <c r="AB19" s="168"/>
      <c r="AD19" s="168"/>
    </row>
    <row r="20" spans="1:30" x14ac:dyDescent="0.25">
      <c r="B20" s="90" t="s">
        <v>623</v>
      </c>
      <c r="C20" s="799" t="s">
        <v>146</v>
      </c>
      <c r="D20" s="800"/>
      <c r="E20" s="800"/>
      <c r="F20" s="614">
        <f>Igazgatás!F24+'ASP pályázat'!F20+Községgazd!F20+Vagyongazd!F20+Közfoglalkoztatás!F20+Közút!F20+Környezetvédelem!F20+Egészségügy!F26+Sport!F20+Közművelődés!F20+Támogatás!F20</f>
        <v>9909996</v>
      </c>
      <c r="G20" s="614">
        <f>Igazgatás!G24+'ASP pályázat'!G20+Községgazd!G20+Vagyongazd!G20+Közfoglalkoztatás!G20+Közút!G20+Környezetvédelem!G20+Egészségügy!G26+Sport!G20+Közművelődés!G20+Támogatás!G20</f>
        <v>10006196</v>
      </c>
      <c r="H20" s="614">
        <f>Igazgatás!H24+'ASP pályázat'!H20+Községgazd!H20+Vagyongazd!H20+Közfoglalkoztatás!H20+Közút!H20+Környezetvédelem!H20+Egészségügy!H26+Sport!H20+Közművelődés!H20+Támogatás!H20</f>
        <v>10006196</v>
      </c>
      <c r="I20" s="614">
        <f>Igazgatás!I24+'ASP pályázat'!I20+Községgazd!I20+Vagyongazd!I20+Közfoglalkoztatás!I20+Közút!I20+Környezetvédelem!I20+Egészségügy!I26+Sport!I20+Közművelődés!I20+Támogatás!I20</f>
        <v>10224696</v>
      </c>
      <c r="J20" s="640">
        <f>Igazgatás!J24+'ASP pályázat'!J20+Községgazd!J20+Vagyongazd!J20+Közfoglalkoztatás!J20+Közút!J20+Környezetvédelem!J20+Egészségügy!J26+Sport!J20+Közművelődés!J20+Támogatás!J20</f>
        <v>10148612</v>
      </c>
      <c r="K20" s="640">
        <f>Igazgatás!K24+'ASP pályázat'!K20+Községgazd!K20+Vagyongazd!K20+Közfoglalkoztatás!K20+Közút!K20+Környezetvédelem!K20+Egészségügy!K26+Sport!K20+Közművelődés!K20+Támogatás!K20</f>
        <v>10148612</v>
      </c>
      <c r="L20" s="561">
        <f>Igazgatás!L24+'ASP pályázat'!L20+Községgazd!L20+Vagyongazd!L20+Közfoglalkoztatás!L20+Közút!L20+Környezetvédelem!L20+Egészségügy!L26+Sport!L20+Közművelődés!L20+Támogatás!L20</f>
        <v>9898612</v>
      </c>
      <c r="M20" s="142">
        <f>Igazgatás!M24+'ASP pályázat'!M20+Községgazd!M20+Vagyongazd!M20+Közfoglalkoztatás!M20+Közút!M20+Környezetvédelem!M20+Egészségügy!M26+Sport!M20+Közművelődés!M20+Támogatás!M20</f>
        <v>160376</v>
      </c>
      <c r="N20" s="158">
        <f>Igazgatás!N24+'ASP pályázat'!N20+Községgazd!N20+Vagyongazd!N20+Közfoglalkoztatás!N20+Közút!N20+Környezetvédelem!N20+Egészségügy!N26+Sport!N20+Közművelődés!N20+Támogatás!N20</f>
        <v>10058988</v>
      </c>
      <c r="O20" s="92">
        <f>Igazgatás!O24+'ASP pályázat'!O20+Községgazd!R20+Vagyongazd!O20+Közfoglalkoztatás!O20+Közút!O20+Környezetvédelem!R20+Egészségügy!R26+Sport!O20+Közművelődés!Q20+Támogatás!V20</f>
        <v>745087</v>
      </c>
      <c r="P20" s="93">
        <f>Igazgatás!P24+'ASP pályázat'!P20+Községgazd!S20+Vagyongazd!P20+Közfoglalkoztatás!P20+Közút!P20+Környezetvédelem!S20+Egészségügy!S26+Sport!P20+Közművelődés!R20+Támogatás!W20</f>
        <v>790101</v>
      </c>
      <c r="Q20" s="93">
        <f>Igazgatás!Q24+'ASP pályázat'!Q20+Községgazd!T20+Vagyongazd!Q20+Közfoglalkoztatás!Q20+Közút!Q20+Környezetvédelem!T20+Egészségügy!T26+Sport!Q20+Közművelődés!S20+Támogatás!X20</f>
        <v>1044100</v>
      </c>
      <c r="R20" s="93">
        <f>Igazgatás!R24+'ASP pályázat'!R20+Községgazd!U20+Vagyongazd!R20+Közfoglalkoztatás!R20+Közút!R20+Környezetvédelem!U20+Egészségügy!U26+Sport!R20+Közművelődés!T20+Támogatás!Y20</f>
        <v>725065</v>
      </c>
      <c r="S20" s="93">
        <f>Igazgatás!S24+'ASP pályázat'!S20+Községgazd!V20+Vagyongazd!S20+Közfoglalkoztatás!S20+Közút!S20+Környezetvédelem!V20+Egészségügy!V26+Sport!S20+Közművelődés!U20+Támogatás!Z20</f>
        <v>790100</v>
      </c>
      <c r="T20" s="96">
        <f>Igazgatás!T24+'ASP pályázat'!T20+Községgazd!W20+Vagyongazd!T20+Közfoglalkoztatás!T20+Közút!T20+Környezetvédelem!W20+Egészségügy!W26+Sport!T20+Közművelődés!V20+Támogatás!AA20</f>
        <v>855179</v>
      </c>
      <c r="U20" s="487">
        <f>Igazgatás!U24+'ASP pályázat'!U20+Községgazd!X20+Vagyongazd!U20+Közfoglalkoztatás!U20+Közút!U20+Környezetvédelem!X20+Egészségügy!X26+Sport!U20+Közművelődés!W20+Támogatás!AB20</f>
        <v>4949632</v>
      </c>
      <c r="V20" s="412">
        <f>Igazgatás!V24+'ASP pályázat'!V20+Községgazd!Y20+Vagyongazd!V20+Közfoglalkoztatás!V20+Közút!V20+Környezetvédelem!Y20+Egészségügy!Y26+Sport!V20+Közművelődés!X20+Támogatás!AC20</f>
        <v>942479</v>
      </c>
      <c r="W20" s="93">
        <f>Igazgatás!W24+'ASP pályázat'!W20+Községgazd!Z20+Vagyongazd!W20+Közfoglalkoztatás!W20+Közút!W20+Környezetvédelem!Z20+Egészségügy!Z26+Sport!W20+Közművelődés!Y20+Támogatás!AD20</f>
        <v>793366</v>
      </c>
      <c r="X20" s="96">
        <f>Igazgatás!X24+'ASP pályázat'!X20+Községgazd!AA20+Vagyongazd!X20+Közfoglalkoztatás!X20+Közút!X20+Környezetvédelem!AA20+Egészségügy!AA26+Sport!X20+Közművelődés!Z20+Támogatás!AE20</f>
        <v>862579</v>
      </c>
      <c r="Y20" s="96">
        <f>Igazgatás!Y24+'ASP pályázat'!Y20+Községgazd!AB20+Vagyongazd!Y20+Közfoglalkoztatás!Y20+Közút!Y20+Környezetvédelem!AB20+Egészségügy!AB26+Sport!Y20+Közművelődés!AA20+Támogatás!AF20</f>
        <v>919162</v>
      </c>
      <c r="Z20" s="96">
        <f>Igazgatás!Z24+'ASP pályázat'!Z20+Községgazd!AC20+Vagyongazd!Z20+Közfoglalkoztatás!Z20+Közút!Z20+Környezetvédelem!AC20+Egészségügy!AC26+Sport!Z20+Közművelődés!AB20+Támogatás!AG20</f>
        <v>795890</v>
      </c>
      <c r="AA20" s="97">
        <f>Igazgatás!AA24+'ASP pályázat'!AA20+Községgazd!AD20+Vagyongazd!AA20+Közfoglalkoztatás!AA20+Közút!AA20+Környezetvédelem!AD20+Egészségügy!AD26+Sport!AA20+Közművelődés!AC20+Támogatás!AH20</f>
        <v>795880</v>
      </c>
      <c r="AB20" s="168"/>
      <c r="AD20" s="168"/>
    </row>
    <row r="21" spans="1:30" s="41" customFormat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615">
        <f>Igazgatás!F25+'ASP pályázat'!F21+Községgazd!F21+Vagyongazd!F21+Közfoglalkoztatás!F21+Közút!F21+Környezetvédelem!F21+Egészségügy!F27+Sport!F21+Közművelődés!F21+Támogatás!F21</f>
        <v>7059596</v>
      </c>
      <c r="G21" s="615">
        <f>Igazgatás!G25+'ASP pályázat'!G21+Községgazd!G21+Vagyongazd!G21+Közfoglalkoztatás!G21+Közút!G21+Környezetvédelem!G21+Egészségügy!G27+Sport!G21+Közművelődés!G21+Támogatás!G21</f>
        <v>7059596</v>
      </c>
      <c r="H21" s="615">
        <f>Igazgatás!H25+'ASP pályázat'!H21+Községgazd!H21+Vagyongazd!H21+Közfoglalkoztatás!H21+Közút!H21+Környezetvédelem!H21+Egészségügy!H27+Sport!H21+Közművelődés!H21+Támogatás!H21</f>
        <v>7059596</v>
      </c>
      <c r="I21" s="615">
        <f>Igazgatás!I25+'ASP pályázat'!I21+Községgazd!I21+Vagyongazd!I21+Közfoglalkoztatás!I21+Közút!I21+Környezetvédelem!I21+Egészségügy!I27+Sport!I21+Közművelődés!I21+Támogatás!I21</f>
        <v>7059596</v>
      </c>
      <c r="J21" s="641">
        <f>Igazgatás!J25+'ASP pályázat'!J21+Községgazd!J21+Vagyongazd!J21+Közfoglalkoztatás!J21+Közút!J21+Környezetvédelem!J21+Egészségügy!J27+Sport!J21+Közművelődés!J21+Támogatás!J21</f>
        <v>6919762</v>
      </c>
      <c r="K21" s="641">
        <f>Igazgatás!K25+'ASP pályázat'!K21+Községgazd!K21+Vagyongazd!K21+Közfoglalkoztatás!K21+Közút!K21+Környezetvédelem!K21+Egészségügy!K27+Sport!K21+Közművelődés!K21+Támogatás!K21</f>
        <v>6919762</v>
      </c>
      <c r="L21" s="562">
        <f>Igazgatás!L25+'ASP pályázat'!L21+Községgazd!L21+Vagyongazd!L21+Közfoglalkoztatás!L21+Közút!L21+Környezetvédelem!L21+Egészségügy!L27+Sport!L21+Közművelődés!L21+Támogatás!L21</f>
        <v>6919762</v>
      </c>
      <c r="M21" s="148">
        <f>Igazgatás!M25+'ASP pályázat'!M21+Községgazd!M21+Vagyongazd!M21+Közfoglalkoztatás!M21+Közút!M21+Környezetvédelem!M21+Egészségügy!M27+Sport!M21+Közművelődés!M21+Támogatás!M21</f>
        <v>0</v>
      </c>
      <c r="N21" s="160">
        <f>Igazgatás!N25+'ASP pályázat'!N21+Községgazd!N21+Vagyongazd!N21+Közfoglalkoztatás!N21+Közút!N21+Környezetvédelem!N21+Egészségügy!N27+Sport!N21+Közművelődés!N21+Támogatás!N21</f>
        <v>6919762</v>
      </c>
      <c r="O21" s="75">
        <f>Igazgatás!O25+'ASP pályázat'!O21+Községgazd!R21+Vagyongazd!O21+Közfoglalkoztatás!O21+Közút!O21+Környezetvédelem!R21+Egészségügy!R27+Sport!O21+Közművelődés!Q21+Támogatás!V21</f>
        <v>528387</v>
      </c>
      <c r="P21" s="13">
        <f>Igazgatás!P25+'ASP pályázat'!P21+Községgazd!S21+Vagyongazd!P21+Közfoglalkoztatás!P21+Közút!P21+Környezetvédelem!S21+Egészségügy!S27+Sport!P21+Közművelődés!R21+Támogatás!W21</f>
        <v>573401</v>
      </c>
      <c r="Q21" s="13">
        <f>Igazgatás!Q25+'ASP pályázat'!Q21+Községgazd!T21+Vagyongazd!Q21+Közfoglalkoztatás!Q21+Közút!Q21+Környezetvédelem!T21+Egészségügy!T27+Sport!Q21+Közművelődés!S21+Támogatás!X21</f>
        <v>573400</v>
      </c>
      <c r="R21" s="13">
        <f>Igazgatás!R25+'ASP pályázat'!R21+Községgazd!U21+Vagyongazd!R21+Közfoglalkoztatás!R21+Közút!R21+Környezetvédelem!U21+Egészségügy!U27+Sport!R21+Közművelődés!T21+Támogatás!Y21</f>
        <v>508365</v>
      </c>
      <c r="S21" s="13">
        <f>Igazgatás!S25+'ASP pályázat'!S21+Községgazd!V21+Vagyongazd!S21+Közfoglalkoztatás!S21+Közút!S21+Környezetvédelem!V21+Egészségügy!V27+Sport!S21+Közművelődés!U21+Támogatás!Z21</f>
        <v>573400</v>
      </c>
      <c r="T21" s="80">
        <f>Igazgatás!T25+'ASP pályázat'!T21+Községgazd!W21+Vagyongazd!T21+Közfoglalkoztatás!T21+Közút!T21+Környezetvédelem!W21+Egészségügy!W27+Sport!T21+Közművelődés!V21+Támogatás!AA21</f>
        <v>573400</v>
      </c>
      <c r="U21" s="488">
        <f>Igazgatás!U25+'ASP pályázat'!U21+Községgazd!X21+Vagyongazd!U21+Közfoglalkoztatás!U21+Közút!U21+Környezetvédelem!X21+Egészségügy!X27+Sport!U21+Közművelődés!W21+Támogatás!AB21</f>
        <v>3330353</v>
      </c>
      <c r="V21" s="413">
        <f>Igazgatás!V25+'ASP pályázat'!V21+Községgazd!Y21+Vagyongazd!V21+Közfoglalkoztatás!V21+Közút!V21+Környezetvédelem!Y21+Egészségügy!Y27+Sport!V21+Közművelődés!X21+Támogatás!AC21</f>
        <v>722409</v>
      </c>
      <c r="W21" s="13">
        <f>Igazgatás!W25+'ASP pályázat'!W21+Községgazd!Z21+Vagyongazd!W21+Közfoglalkoztatás!W21+Közút!W21+Környezetvédelem!Z21+Egészségügy!Z27+Sport!W21+Közművelődés!Y21+Támogatás!AD21</f>
        <v>573400</v>
      </c>
      <c r="X21" s="80">
        <f>Igazgatás!X25+'ASP pályázat'!X21+Községgazd!AA21+Vagyongazd!X21+Közfoglalkoztatás!X21+Közút!X21+Környezetvédelem!AA21+Egészségügy!AA27+Sport!X21+Közművelődés!Z21+Támogatás!AE21</f>
        <v>573400</v>
      </c>
      <c r="Y21" s="80">
        <f>Igazgatás!Y25+'ASP pályázat'!Y21+Községgazd!AB21+Vagyongazd!Y21+Közfoglalkoztatás!Y21+Közút!Y21+Környezetvédelem!AB21+Egészségügy!AB27+Sport!Y21+Közművelődés!AA21+Támogatás!AF21</f>
        <v>573400</v>
      </c>
      <c r="Z21" s="80">
        <f>Igazgatás!Z25+'ASP pályázat'!Z21+Községgazd!AC21+Vagyongazd!Z21+Közfoglalkoztatás!Z21+Közút!Z21+Környezetvédelem!AC21+Egészségügy!AC27+Sport!Z21+Közművelődés!AB21+Támogatás!AG21</f>
        <v>573400</v>
      </c>
      <c r="AA21" s="45">
        <f>Igazgatás!AA25+'ASP pályázat'!AA21+Községgazd!AD21+Vagyongazd!AA21+Közfoglalkoztatás!AA21+Közút!AA21+Környezetvédelem!AD21+Egészségügy!AD27+Sport!AA21+Közművelődés!AC21+Támogatás!AH21</f>
        <v>573400</v>
      </c>
      <c r="AB21" s="168"/>
      <c r="AD21" s="168"/>
    </row>
    <row r="22" spans="1:30" s="41" customFormat="1" ht="27.75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615">
        <f>Igazgatás!F26+'ASP pályázat'!F22+Községgazd!F22+Vagyongazd!F22+Közfoglalkoztatás!F22+Közút!F22+Környezetvédelem!F22+Egészségügy!F28+Sport!F22+Közművelődés!F22+Támogatás!F22</f>
        <v>2850400</v>
      </c>
      <c r="G22" s="615">
        <f>Igazgatás!G26+'ASP pályázat'!G22+Községgazd!G22+Vagyongazd!G22+Közfoglalkoztatás!G22+Közút!G22+Környezetvédelem!G22+Egészségügy!G28+Sport!G22+Közművelődés!G22+Támogatás!G22</f>
        <v>2854400</v>
      </c>
      <c r="H22" s="615">
        <f>Igazgatás!H26+'ASP pályázat'!H22+Községgazd!H22+Vagyongazd!H22+Közfoglalkoztatás!H22+Közút!H22+Környezetvédelem!H22+Egészségügy!H28+Sport!H22+Közművelődés!H22+Támogatás!H22</f>
        <v>2854400</v>
      </c>
      <c r="I22" s="615">
        <f>Igazgatás!I26+'ASP pályázat'!I22+Községgazd!I22+Vagyongazd!I22+Közfoglalkoztatás!I22+Közút!I22+Környezetvédelem!I22+Egészségügy!I28+Sport!I22+Közművelődés!I22+Támogatás!I22</f>
        <v>2915100</v>
      </c>
      <c r="J22" s="641">
        <f>Igazgatás!J26+'ASP pályázat'!J22+Községgazd!J22+Vagyongazd!J22+Közfoglalkoztatás!J22+Közút!J22+Környezetvédelem!J22+Egészségügy!J28+Sport!J22+Közművelődés!J22+Támogatás!J22</f>
        <v>2978850</v>
      </c>
      <c r="K22" s="641">
        <f>Igazgatás!K26+'ASP pályázat'!K22+Községgazd!K22+Vagyongazd!K22+Közfoglalkoztatás!K22+Közút!K22+Környezetvédelem!K22+Egészségügy!K28+Sport!K22+Közművelődés!K22+Támogatás!K22</f>
        <v>2978850</v>
      </c>
      <c r="L22" s="562">
        <f>Igazgatás!L26+'ASP pályázat'!L22+Községgazd!L22+Vagyongazd!L22+Közfoglalkoztatás!L22+Közút!L22+Környezetvédelem!L22+Egészségügy!L28+Sport!L22+Közművelődés!L22+Támogatás!L22</f>
        <v>2978850</v>
      </c>
      <c r="M22" s="148">
        <f>Igazgatás!M26+'ASP pályázat'!M22+Községgazd!M22+Vagyongazd!M22+Közfoglalkoztatás!M22+Közút!M22+Környezetvédelem!M22+Egészségügy!M28+Sport!M22+Közművelődés!M22+Támogatás!M22</f>
        <v>0</v>
      </c>
      <c r="N22" s="160">
        <f>Igazgatás!N26+'ASP pályázat'!N22+Községgazd!N22+Vagyongazd!N22+Közfoglalkoztatás!N22+Közút!N22+Környezetvédelem!N22+Egészségügy!N28+Sport!N22+Közművelődés!N22+Támogatás!N22</f>
        <v>2978850</v>
      </c>
      <c r="O22" s="75">
        <f>Igazgatás!O26+'ASP pályázat'!O22+Községgazd!R22+Vagyongazd!O22+Közfoglalkoztatás!O22+Közút!O22+Környezetvédelem!R22+Egészségügy!R28+Sport!O22+Közművelődés!Q22+Támogatás!V22</f>
        <v>216700</v>
      </c>
      <c r="P22" s="13">
        <f>Igazgatás!P26+'ASP pályázat'!P22+Községgazd!S22+Vagyongazd!P22+Közfoglalkoztatás!P22+Közút!P22+Környezetvédelem!S22+Egészségügy!S28+Sport!P22+Közművelődés!R22+Támogatás!W22</f>
        <v>216700</v>
      </c>
      <c r="Q22" s="13">
        <f>Igazgatás!Q26+'ASP pályázat'!Q22+Községgazd!T22+Vagyongazd!Q22+Közfoglalkoztatás!Q22+Közút!Q22+Környezetvédelem!T22+Egészségügy!T28+Sport!Q22+Közművelődés!S22+Támogatás!X22</f>
        <v>470700</v>
      </c>
      <c r="R22" s="13">
        <f>Igazgatás!R26+'ASP pályázat'!R22+Községgazd!U22+Vagyongazd!R22+Közfoglalkoztatás!R22+Közút!R22+Környezetvédelem!U22+Egészségügy!U28+Sport!R22+Közművelődés!T22+Támogatás!Y22</f>
        <v>216700</v>
      </c>
      <c r="S22" s="13">
        <f>Igazgatás!S26+'ASP pályázat'!S22+Községgazd!V22+Vagyongazd!S22+Közfoglalkoztatás!S22+Közút!S22+Környezetvédelem!V22+Egészségügy!V28+Sport!S22+Közművelődés!U22+Támogatás!Z22</f>
        <v>216700</v>
      </c>
      <c r="T22" s="80">
        <f>Igazgatás!T26+'ASP pályázat'!T22+Községgazd!W22+Vagyongazd!T22+Közfoglalkoztatás!T22+Közút!T22+Környezetvédelem!W22+Egészségügy!W28+Sport!T22+Közművelődés!V22+Támogatás!AA22</f>
        <v>216700</v>
      </c>
      <c r="U22" s="488">
        <f>Igazgatás!U26+'ASP pályázat'!U22+Községgazd!X22+Vagyongazd!U22+Közfoglalkoztatás!U22+Közút!U22+Környezetvédelem!X22+Egészségügy!X28+Sport!U22+Közművelődés!W22+Támogatás!AB22</f>
        <v>1554200</v>
      </c>
      <c r="V22" s="413">
        <f>Igazgatás!V26+'ASP pályázat'!V22+Községgazd!Y22+Vagyongazd!V22+Közfoglalkoztatás!V22+Közút!V22+Környezetvédelem!Y22+Egészségügy!Y28+Sport!V22+Közművelődés!X22+Támogatás!AC22</f>
        <v>216700</v>
      </c>
      <c r="W22" s="13">
        <f>Igazgatás!W26+'ASP pályázat'!W22+Községgazd!Z22+Vagyongazd!W22+Közfoglalkoztatás!W22+Közút!W22+Környezetvédelem!Z22+Egészségügy!Z28+Sport!W22+Közművelődés!Y22+Támogatás!AD22</f>
        <v>216700</v>
      </c>
      <c r="X22" s="80">
        <f>Igazgatás!X26+'ASP pályázat'!X22+Községgazd!AA22+Vagyongazd!X22+Közfoglalkoztatás!X22+Közút!X22+Környezetvédelem!AA22+Egészségügy!AA28+Sport!X22+Közművelődés!Z22+Támogatás!AE22</f>
        <v>277400</v>
      </c>
      <c r="Y22" s="80">
        <f>Igazgatás!Y26+'ASP pályázat'!Y22+Községgazd!AB22+Vagyongazd!Y22+Közfoglalkoztatás!Y22+Közút!Y22+Környezetvédelem!AB22+Egészségügy!AB28+Sport!Y22+Közművelődés!AA22+Támogatás!AF22</f>
        <v>280450</v>
      </c>
      <c r="Z22" s="80">
        <f>Igazgatás!Z26+'ASP pályázat'!Z22+Községgazd!AC22+Vagyongazd!Z22+Közfoglalkoztatás!Z22+Közút!Z22+Környezetvédelem!AC22+Egészségügy!AC28+Sport!Z22+Közművelődés!AB22+Támogatás!AG22</f>
        <v>216700</v>
      </c>
      <c r="AA22" s="45">
        <f>Igazgatás!AA26+'ASP pályázat'!AA22+Községgazd!AD22+Vagyongazd!AA22+Közfoglalkoztatás!AA22+Közút!AA22+Környezetvédelem!AD22+Egészségügy!AD28+Sport!AA22+Közművelődés!AC22+Támogatás!AH22</f>
        <v>216700</v>
      </c>
      <c r="AB22" s="168"/>
      <c r="AD22" s="168"/>
    </row>
    <row r="23" spans="1:30" s="41" customFormat="1" ht="15.75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616">
        <f>Igazgatás!F27+'ASP pályázat'!F23+Községgazd!F23+Vagyongazd!F23+Közfoglalkoztatás!F23+Közút!F23+Környezetvédelem!F23+Egészségügy!F29+Sport!F23+Közművelődés!F23+Támogatás!F23</f>
        <v>0</v>
      </c>
      <c r="G23" s="616">
        <f>Igazgatás!G27+'ASP pályázat'!G23+Községgazd!G23+Vagyongazd!G23+Közfoglalkoztatás!G23+Közút!G23+Környezetvédelem!G23+Egészségügy!G29+Sport!G23+Közművelődés!G23+Támogatás!G23</f>
        <v>92200</v>
      </c>
      <c r="H23" s="616">
        <f>Igazgatás!H27+'ASP pályázat'!H23+Községgazd!H23+Vagyongazd!H23+Közfoglalkoztatás!H23+Közút!H23+Környezetvédelem!H23+Egészségügy!H29+Sport!H23+Közművelődés!H23+Támogatás!H23</f>
        <v>92200</v>
      </c>
      <c r="I23" s="616">
        <f>Igazgatás!I27+'ASP pályázat'!I23+Községgazd!I23+Vagyongazd!I23+Közfoglalkoztatás!I23+Közút!I23+Környezetvédelem!I23+Egészségügy!I29+Sport!I23+Közművelődés!I23+Támogatás!I23</f>
        <v>250000</v>
      </c>
      <c r="J23" s="642">
        <f>Igazgatás!J27+'ASP pályázat'!J23+Községgazd!J23+Vagyongazd!J23+Közfoglalkoztatás!J23+Közút!J23+Környezetvédelem!J23+Egészségügy!J29+Sport!J23+Közművelődés!J23+Támogatás!J23</f>
        <v>250000</v>
      </c>
      <c r="K23" s="642">
        <f>Igazgatás!K27+'ASP pályázat'!K23+Községgazd!K23+Vagyongazd!K23+Közfoglalkoztatás!K23+Közút!K23+Környezetvédelem!K23+Egészségügy!K29+Sport!K23+Közművelődés!K23+Támogatás!K23</f>
        <v>250000</v>
      </c>
      <c r="L23" s="563">
        <f>Igazgatás!L27+'ASP pályázat'!L23+Községgazd!L23+Vagyongazd!L23+Közfoglalkoztatás!L23+Közút!L23+Környezetvédelem!L23+Egészségügy!L29+Sport!L23+Közművelődés!L23+Támogatás!L23</f>
        <v>0</v>
      </c>
      <c r="M23" s="177">
        <f>Igazgatás!M27+'ASP pályázat'!M23+Községgazd!M23+Vagyongazd!M23+Közfoglalkoztatás!M23+Közút!M23+Környezetvédelem!M23+Egészségügy!M29+Sport!M23+Közművelődés!M23+Támogatás!M23</f>
        <v>160376</v>
      </c>
      <c r="N23" s="160">
        <f>Igazgatás!N27+'ASP pályázat'!N23+Községgazd!N23+Vagyongazd!N23+Közfoglalkoztatás!N23+Közút!N23+Környezetvédelem!N23+Egészségügy!N29+Sport!N23+Közművelődés!N23+Támogatás!N23</f>
        <v>160376</v>
      </c>
      <c r="O23" s="75">
        <f>Igazgatás!O27+'ASP pályázat'!O23+Községgazd!R23+Vagyongazd!O23+Közfoglalkoztatás!O23+Közút!O23+Környezetvédelem!R23+Egészségügy!R29+Sport!O23+Közművelődés!Q23+Támogatás!V23</f>
        <v>0</v>
      </c>
      <c r="P23" s="13">
        <f>Igazgatás!P27+'ASP pályázat'!P23+Községgazd!S23+Vagyongazd!P23+Közfoglalkoztatás!P23+Közút!P23+Környezetvédelem!S23+Egészségügy!S29+Sport!P23+Közművelődés!R23+Támogatás!W23</f>
        <v>0</v>
      </c>
      <c r="Q23" s="13">
        <f>Igazgatás!Q27+'ASP pályázat'!Q23+Községgazd!T23+Vagyongazd!Q23+Közfoglalkoztatás!Q23+Közút!Q23+Környezetvédelem!T23+Egészségügy!T29+Sport!Q23+Közművelődés!S23+Támogatás!X23</f>
        <v>0</v>
      </c>
      <c r="R23" s="13">
        <f>Igazgatás!R27+'ASP pályázat'!R23+Községgazd!U23+Vagyongazd!R23+Közfoglalkoztatás!R23+Közút!R23+Környezetvédelem!U23+Egészségügy!U29+Sport!R23+Közművelődés!T23+Támogatás!Y23</f>
        <v>0</v>
      </c>
      <c r="S23" s="13">
        <f>Igazgatás!S27+'ASP pályázat'!S23+Községgazd!V23+Vagyongazd!S23+Közfoglalkoztatás!S23+Közút!S23+Környezetvédelem!V23+Egészségügy!V29+Sport!S23+Közművelődés!U23+Támogatás!Z23</f>
        <v>0</v>
      </c>
      <c r="T23" s="80">
        <f>Igazgatás!T27+'ASP pályázat'!T23+Községgazd!W23+Vagyongazd!T23+Közfoglalkoztatás!T23+Közút!T23+Környezetvédelem!W23+Egészségügy!W29+Sport!T23+Közművelődés!V23+Támogatás!AA23</f>
        <v>65079</v>
      </c>
      <c r="U23" s="488">
        <f>Igazgatás!U27+'ASP pályázat'!U23+Községgazd!X23+Vagyongazd!U23+Közfoglalkoztatás!U23+Közút!U23+Környezetvédelem!X23+Egészségügy!X29+Sport!U23+Közművelődés!W23+Támogatás!AB23</f>
        <v>65079</v>
      </c>
      <c r="V23" s="413">
        <f>Igazgatás!V27+'ASP pályázat'!V23+Községgazd!Y23+Vagyongazd!V23+Közfoglalkoztatás!V23+Közút!V23+Környezetvédelem!Y23+Egészségügy!Y29+Sport!V23+Közművelődés!X23+Támogatás!AC23</f>
        <v>3370</v>
      </c>
      <c r="W23" s="13">
        <f>Igazgatás!W27+'ASP pályázat'!W23+Községgazd!Z23+Vagyongazd!W23+Közfoglalkoztatás!W23+Közút!W23+Környezetvédelem!Z23+Egészségügy!Z29+Sport!W23+Közművelődés!Y23+Támogatás!AD23</f>
        <v>3266</v>
      </c>
      <c r="X23" s="80">
        <f>Igazgatás!X27+'ASP pályázat'!X23+Községgazd!AA23+Vagyongazd!X23+Közfoglalkoztatás!X23+Közút!X23+Környezetvédelem!AA23+Egészségügy!AA29+Sport!X23+Közművelődés!Z23+Támogatás!AE23</f>
        <v>11779</v>
      </c>
      <c r="Y23" s="80">
        <f>Igazgatás!Y27+'ASP pályázat'!Y23+Községgazd!AB23+Vagyongazd!Y23+Közfoglalkoztatás!Y23+Közút!Y23+Környezetvédelem!AB23+Egészségügy!AB29+Sport!Y23+Közművelődés!AA23+Támogatás!AF23</f>
        <v>65312</v>
      </c>
      <c r="Z23" s="80">
        <f>Igazgatás!Z27+'ASP pályázat'!Z23+Községgazd!AC23+Vagyongazd!Z23+Közfoglalkoztatás!Z23+Közút!Z23+Környezetvédelem!AC23+Egészségügy!AC29+Sport!Z23+Közművelődés!AB23+Támogatás!AG23</f>
        <v>5790</v>
      </c>
      <c r="AA23" s="45">
        <f>Igazgatás!AA27+'ASP pályázat'!AA23+Községgazd!AD23+Vagyongazd!AA23+Közfoglalkoztatás!AA23+Közút!AA23+Környezetvédelem!AD23+Egészségügy!AD29+Sport!AA23+Közművelődés!AC23+Támogatás!AH23</f>
        <v>5780</v>
      </c>
      <c r="AB23" s="168"/>
      <c r="AD23" s="168"/>
    </row>
    <row r="24" spans="1:30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617">
        <f>Igazgatás!F28+'ASP pályázat'!F24+Községgazd!F24+Vagyongazd!F24+Közfoglalkoztatás!F24+Közút!F24+Környezetvédelem!F24+Egészségügy!F30+Sport!F24+Közművelődés!F24+Támogatás!F24</f>
        <v>5073417.5999999996</v>
      </c>
      <c r="G24" s="617">
        <f>Igazgatás!G28+'ASP pályázat'!G24+Községgazd!G24+Vagyongazd!G24+Közfoglalkoztatás!G24+Közút!G24+Környezetvédelem!G24+Egészségügy!G30+Sport!G24+Közművelődés!G24+Támogatás!G24</f>
        <v>5013183.5999999996</v>
      </c>
      <c r="H24" s="617">
        <f>Igazgatás!H28+'ASP pályázat'!H24+Községgazd!H24+Vagyongazd!H24+Közfoglalkoztatás!H24+Közút!H24+Környezetvédelem!H24+Egészségügy!H30+Sport!H24+Közművelődés!H24+Támogatás!H24</f>
        <v>5030658.5999999996</v>
      </c>
      <c r="I24" s="617">
        <f>Igazgatás!I28+'ASP pályázat'!I24+Községgazd!I24+Vagyongazd!I24+Közfoglalkoztatás!I24+Közút!I24+Környezetvédelem!I24+Egészségügy!I30+Sport!I24+Közművelődés!I24+Támogatás!I24</f>
        <v>5123463.9000000004</v>
      </c>
      <c r="J24" s="643">
        <f>Igazgatás!J28+'ASP pályázat'!J24+Községgazd!J24+Vagyongazd!J24+Közfoglalkoztatás!J24+Közút!J24+Környezetvédelem!J24+Egészségügy!J30+Sport!J24+Közművelődés!J24+Támogatás!J24</f>
        <v>5113486.3</v>
      </c>
      <c r="K24" s="643">
        <f>Igazgatás!K28+'ASP pályázat'!K24+Községgazd!K24+Vagyongazd!K24+Közfoglalkoztatás!K24+Közút!K24+Környezetvédelem!K24+Egészségügy!K30+Sport!K24+Közművelődés!K24+Támogatás!K24</f>
        <v>5113486.3</v>
      </c>
      <c r="L24" s="564">
        <f>Igazgatás!L28+'ASP pályázat'!L24+Községgazd!L24+Vagyongazd!L24+Közfoglalkoztatás!L24+Közút!L24+Környezetvédelem!L24+Egészségügy!L30+Sport!L24+Közművelődés!L24+Támogatás!L24</f>
        <v>5000400.7</v>
      </c>
      <c r="M24" s="144">
        <f>Igazgatás!M28+'ASP pályázat'!M24+Községgazd!M24+Vagyongazd!M24+Közfoglalkoztatás!M24+Közút!M24+Környezetvédelem!M24+Egészségügy!M30+Sport!M24+Közművelődés!M24+Támogatás!M24</f>
        <v>68141</v>
      </c>
      <c r="N24" s="156">
        <f>Igazgatás!N28+'ASP pályázat'!N24+Községgazd!N24+Vagyongazd!N24+Közfoglalkoztatás!N24+Közút!N24+Környezetvédelem!N24+Egészségügy!N30+Sport!N24+Közművelődés!N24+Támogatás!N24</f>
        <v>5068541.7</v>
      </c>
      <c r="O24" s="84">
        <f>Igazgatás!O28+'ASP pályázat'!O24+Községgazd!R24+Vagyongazd!O24+Közfoglalkoztatás!O24+Közút!O24+Környezetvédelem!R24+Egészségügy!R30+Sport!O24+Közművelődés!Q24+Támogatás!V24</f>
        <v>732022</v>
      </c>
      <c r="P24" s="85">
        <f>Igazgatás!P28+'ASP pályázat'!P24+Községgazd!S24+Vagyongazd!P24+Közfoglalkoztatás!P24+Közút!P24+Környezetvédelem!S24+Egészségügy!S30+Sport!P24+Közművelődés!R24+Támogatás!W24</f>
        <v>374554</v>
      </c>
      <c r="Q24" s="85">
        <f>Igazgatás!Q28+'ASP pályázat'!Q24+Községgazd!T24+Vagyongazd!Q24+Közfoglalkoztatás!Q24+Közút!Q24+Környezetvédelem!T24+Egészségügy!T30+Sport!Q24+Közművelődés!S24+Támogatás!X24</f>
        <v>442387</v>
      </c>
      <c r="R24" s="85">
        <f>Igazgatás!R28+'ASP pályázat'!R24+Községgazd!U24+Vagyongazd!R24+Közfoglalkoztatás!R24+Közút!R24+Környezetvédelem!U24+Egészségügy!U30+Sport!R24+Közművelődés!T24+Támogatás!Y24</f>
        <v>352447</v>
      </c>
      <c r="S24" s="85">
        <f>Igazgatás!S28+'ASP pályázat'!S24+Községgazd!V24+Vagyongazd!S24+Közfoglalkoztatás!S24+Közút!S24+Környezetvédelem!V24+Egészségügy!V30+Sport!S24+Közművelődés!U24+Támogatás!Z24</f>
        <v>374555</v>
      </c>
      <c r="T24" s="88">
        <f>Igazgatás!T28+'ASP pályázat'!T24+Községgazd!W24+Vagyongazd!T24+Közfoglalkoztatás!T24+Közút!T24+Környezetvédelem!W24+Egészségügy!W30+Sport!T24+Közművelődés!V24+Támogatás!AA24</f>
        <v>372215</v>
      </c>
      <c r="U24" s="484">
        <f>Igazgatás!U28+'ASP pályázat'!U24+Községgazd!X24+Vagyongazd!U24+Közfoglalkoztatás!U24+Közút!U24+Környezetvédelem!X24+Egészségügy!X30+Sport!U24+Közművelődés!W24+Támogatás!AB24</f>
        <v>2648180</v>
      </c>
      <c r="V24" s="409">
        <f>Igazgatás!V28+'ASP pályázat'!V24+Községgazd!Y24+Vagyongazd!V24+Közfoglalkoztatás!V24+Közút!V24+Környezetvédelem!Y24+Egészségügy!Y30+Sport!V24+Közművelődés!X24+Támogatás!AC24</f>
        <v>424322.38</v>
      </c>
      <c r="W24" s="85">
        <f>Igazgatás!W28+'ASP pályázat'!W24+Községgazd!Z24+Vagyongazd!W24+Közfoglalkoztatás!W24+Közút!W24+Környezetvédelem!Z24+Egészségügy!Z30+Sport!W24+Közművelődés!Y24+Támogatás!AD24</f>
        <v>424005.72</v>
      </c>
      <c r="X24" s="88">
        <f>Igazgatás!X28+'ASP pályázat'!X24+Községgazd!AA24+Vagyongazd!X24+Közfoglalkoztatás!X24+Közút!X24+Környezetvédelem!AA24+Egészségügy!AA30+Sport!X24+Közművelődés!Z24+Támogatás!AE24</f>
        <v>389154.6</v>
      </c>
      <c r="Y24" s="88">
        <f>Igazgatás!Y28+'ASP pályázat'!Y24+Községgazd!AB24+Vagyongazd!Y24+Közfoglalkoztatás!Y24+Közút!Y24+Környezetvédelem!AB24+Egészségügy!AB30+Sport!Y24+Közművelődés!AA24+Támogatás!AF24</f>
        <v>387177</v>
      </c>
      <c r="Z24" s="88">
        <f>Igazgatás!Z28+'ASP pályázat'!Z24+Községgazd!AC24+Vagyongazd!Z24+Közfoglalkoztatás!Z24+Közút!Z24+Környezetvédelem!AC24+Egészségügy!AC30+Sport!Z24+Közművelődés!AB24+Támogatás!AG24</f>
        <v>374552</v>
      </c>
      <c r="AA24" s="89">
        <f>Igazgatás!AA28+'ASP pályázat'!AA24+Községgazd!AD24+Vagyongazd!AA24+Közfoglalkoztatás!AA24+Közút!AA24+Környezetvédelem!AD24+Egészségügy!AD30+Sport!AA24+Közművelődés!AC24+Támogatás!AH24</f>
        <v>421150</v>
      </c>
      <c r="AB24" s="168"/>
      <c r="AD24" s="168"/>
    </row>
    <row r="25" spans="1:30" x14ac:dyDescent="0.25">
      <c r="B25" s="60"/>
      <c r="C25" s="862" t="s">
        <v>154</v>
      </c>
      <c r="D25" s="863"/>
      <c r="E25" s="863"/>
      <c r="F25" s="618">
        <f>Igazgatás!F29+'ASP pályázat'!F25+Községgazd!F25+Vagyongazd!F25+Közfoglalkoztatás!F25+Közút!F25+Környezetvédelem!F25+Egészségügy!F31+Sport!F25+Közművelődés!F25+Támogatás!F25</f>
        <v>4983402.5999999996</v>
      </c>
      <c r="G25" s="618">
        <f>Igazgatás!G29+'ASP pályázat'!G25+Községgazd!G25+Vagyongazd!G25+Közfoglalkoztatás!G25+Közút!G25+Környezetvédelem!G25+Egészségügy!G31+Sport!G25+Közművelődés!G25+Támogatás!G25</f>
        <v>4923168.5999999996</v>
      </c>
      <c r="H25" s="618">
        <f>Igazgatás!H29+'ASP pályázat'!H25+Községgazd!H25+Vagyongazd!H25+Közfoglalkoztatás!H25+Közút!H25+Környezetvédelem!H25+Egészségügy!H31+Sport!H25+Közművelődés!H25+Támogatás!H25</f>
        <v>4940643.5999999996</v>
      </c>
      <c r="I25" s="618">
        <f>Igazgatás!I29+'ASP pályázat'!I25+Községgazd!I25+Vagyongazd!I25+Közfoglalkoztatás!I25+Közút!I25+Környezetvédelem!I25+Egészségügy!I31+Sport!I25+Közművelődés!I25+Támogatás!I25</f>
        <v>4958122.9000000004</v>
      </c>
      <c r="J25" s="644">
        <f>Igazgatás!J29+'ASP pályázat'!J25+Községgazd!J25+Vagyongazd!J25+Közfoglalkoztatás!J25+Közút!J25+Környezetvédelem!J25+Egészségügy!J31+Sport!J25+Közművelődés!J25+Támogatás!J25</f>
        <v>4948145.3</v>
      </c>
      <c r="K25" s="644">
        <f>Igazgatás!K29+'ASP pályázat'!K25+Községgazd!K25+Vagyongazd!K25+Közfoglalkoztatás!K25+Közút!K25+Környezetvédelem!K25+Egészségügy!K31+Sport!K25+Közművelődés!K25+Támogatás!K25</f>
        <v>4948145.3</v>
      </c>
      <c r="L25" s="565">
        <f>Igazgatás!L29+'ASP pályázat'!L25+Községgazd!L25+Vagyongazd!L25+Közfoglalkoztatás!L25+Közút!L25+Környezetvédelem!L25+Egészségügy!L31+Sport!L25+Közművelődés!L25+Támogatás!L25</f>
        <v>4946751.7</v>
      </c>
      <c r="M25" s="145">
        <f>Igazgatás!M29+'ASP pályázat'!M25+Községgazd!M25+Vagyongazd!M25+Közfoglalkoztatás!M25+Közút!M25+Környezetvédelem!M25+Egészségügy!M31+Sport!M25+Közművelődés!M25+Támogatás!M25</f>
        <v>0</v>
      </c>
      <c r="N25" s="159">
        <f>Igazgatás!N29+'ASP pályázat'!N25+Községgazd!N25+Vagyongazd!N25+Közfoglalkoztatás!N25+Közút!N25+Környezetvédelem!N25+Egészségügy!N31+Sport!N25+Közművelődés!N25+Támogatás!N25</f>
        <v>4946751.7</v>
      </c>
      <c r="O25" s="73">
        <f>Igazgatás!O29+'ASP pályázat'!O25+Községgazd!R25+Vagyongazd!O25+Közfoglalkoztatás!O25+Közút!O25+Környezetvédelem!R25+Egészségügy!R31+Sport!O25+Közművelődés!Q25+Támogatás!V25</f>
        <v>727747</v>
      </c>
      <c r="P25" s="1">
        <f>Igazgatás!P29+'ASP pályázat'!P25+Községgazd!S25+Vagyongazd!P25+Közfoglalkoztatás!P25+Közút!P25+Környezetvédelem!S25+Egészségügy!S31+Sport!P25+Közművelődés!R25+Támogatás!W25</f>
        <v>374554</v>
      </c>
      <c r="Q25" s="1">
        <f>Igazgatás!Q29+'ASP pályázat'!Q25+Községgazd!T25+Vagyongazd!Q25+Közfoglalkoztatás!Q25+Közút!Q25+Környezetvédelem!T25+Egészségügy!T31+Sport!Q25+Közművelődés!S25+Támogatás!X25</f>
        <v>442387</v>
      </c>
      <c r="R25" s="1">
        <f>Igazgatás!R29+'ASP pályázat'!R25+Községgazd!U25+Vagyongazd!R25+Közfoglalkoztatás!R25+Közút!R25+Környezetvédelem!U25+Egészségügy!U31+Sport!R25+Közművelődés!T25+Támogatás!Y25</f>
        <v>352447</v>
      </c>
      <c r="S25" s="1">
        <f>Igazgatás!S29+'ASP pályázat'!S25+Községgazd!V25+Vagyongazd!S25+Közfoglalkoztatás!S25+Közút!S25+Környezetvédelem!V25+Egészségügy!V31+Sport!S25+Közművelődés!U25+Támogatás!Z25</f>
        <v>374555</v>
      </c>
      <c r="T25" s="79">
        <f>Igazgatás!T29+'ASP pályázat'!T25+Községgazd!W25+Vagyongazd!T25+Közfoglalkoztatás!T25+Közút!T25+Környezetvédelem!W25+Egészségügy!W31+Sport!T25+Közművelődés!V25+Támogatás!AA25</f>
        <v>372215</v>
      </c>
      <c r="U25" s="489">
        <f>Igazgatás!U29+'ASP pályázat'!U25+Községgazd!X25+Vagyongazd!U25+Közfoglalkoztatás!U25+Közút!U25+Környezetvédelem!X25+Egészségügy!X31+Sport!U25+Közművelődés!W25+Támogatás!AB25</f>
        <v>2643905</v>
      </c>
      <c r="V25" s="414">
        <f>Igazgatás!V29+'ASP pályázat'!V25+Községgazd!Y25+Vagyongazd!V25+Közfoglalkoztatás!V25+Közút!V25+Környezetvédelem!Y25+Egészségügy!Y31+Sport!V25+Közművelődés!X25+Támogatás!AC25</f>
        <v>373331.38</v>
      </c>
      <c r="W25" s="1">
        <f>Igazgatás!W29+'ASP pályázat'!W25+Községgazd!Z25+Vagyongazd!W25+Közfoglalkoztatás!W25+Közút!W25+Környezetvédelem!Z25+Egészségügy!Z31+Sport!W25+Közművelődés!Y25+Támogatás!AD25</f>
        <v>395591.72</v>
      </c>
      <c r="X25" s="79">
        <f>Igazgatás!X29+'ASP pályázat'!X25+Községgazd!AA25+Vagyongazd!X25+Közfoglalkoztatás!X25+Közút!X25+Környezetvédelem!AA25+Egészségügy!AA31+Sport!X25+Közművelődés!Z25+Támogatás!AE25</f>
        <v>389154.6</v>
      </c>
      <c r="Y25" s="79">
        <f>Igazgatás!Y29+'ASP pályázat'!Y25+Községgazd!AB25+Vagyongazd!Y25+Közfoglalkoztatás!Y25+Közút!Y25+Környezetvédelem!AB25+Egészségügy!AB31+Sport!Y25+Közművelődés!AA25+Támogatás!AF25</f>
        <v>387177</v>
      </c>
      <c r="Z25" s="79">
        <f>Igazgatás!Z29+'ASP pályázat'!Z25+Községgazd!AC25+Vagyongazd!Z25+Közfoglalkoztatás!Z25+Közút!Z25+Környezetvédelem!AC25+Egészségügy!AC31+Sport!Z25+Közművelődés!AB25+Támogatás!AG25</f>
        <v>374552</v>
      </c>
      <c r="AA25" s="44">
        <f>Igazgatás!AA29+'ASP pályázat'!AA25+Községgazd!AD25+Vagyongazd!AA25+Közfoglalkoztatás!AA25+Közút!AA25+Környezetvédelem!AD25+Egészségügy!AD31+Sport!AA25+Közművelődés!AC25+Támogatás!AH25</f>
        <v>383040</v>
      </c>
      <c r="AB25" s="168"/>
      <c r="AD25" s="168"/>
    </row>
    <row r="26" spans="1:30" hidden="1" x14ac:dyDescent="0.25">
      <c r="B26" s="61"/>
      <c r="C26" s="858" t="s">
        <v>155</v>
      </c>
      <c r="D26" s="859"/>
      <c r="E26" s="859"/>
      <c r="F26" s="619">
        <f>Igazgatás!F32+'ASP pályázat'!F26+Községgazd!F26+Vagyongazd!F26+Közfoglalkoztatás!F26+Közút!F26+Környezetvédelem!F26+Egészségügy!F35+Sport!F26+Közművelődés!F26+Támogatás!F26</f>
        <v>0</v>
      </c>
      <c r="G26" s="619">
        <f>Igazgatás!G32+'ASP pályázat'!G26+Községgazd!G26+Vagyongazd!G26+Közfoglalkoztatás!G26+Közút!G26+Környezetvédelem!G26+Egészségügy!G35+Sport!G26+Közművelődés!G26+Támogatás!G26</f>
        <v>0</v>
      </c>
      <c r="H26" s="619">
        <f>Igazgatás!H32+'ASP pályázat'!H26+Községgazd!H26+Vagyongazd!H26+Közfoglalkoztatás!H26+Közút!H26+Környezetvédelem!H26+Egészségügy!H35+Sport!H26+Közművelődés!H26+Támogatás!H26</f>
        <v>0</v>
      </c>
      <c r="I26" s="619">
        <f>Igazgatás!I32+'ASP pályázat'!I26+Községgazd!I26+Vagyongazd!I26+Közfoglalkoztatás!I26+Közút!I26+Környezetvédelem!I26+Egészségügy!I35+Sport!I26+Közművelődés!I26+Támogatás!I26</f>
        <v>0</v>
      </c>
      <c r="J26" s="645">
        <f>Igazgatás!J32+'ASP pályázat'!J26+Községgazd!J26+Vagyongazd!J26+Közfoglalkoztatás!J26+Közút!J26+Környezetvédelem!J26+Egészségügy!J35+Sport!J26+Közművelődés!J26+Támogatás!J26</f>
        <v>0</v>
      </c>
      <c r="K26" s="645">
        <f>Igazgatás!K32+'ASP pályázat'!K26+Községgazd!K26+Vagyongazd!K26+Közfoglalkoztatás!K26+Közút!K26+Környezetvédelem!K26+Egészségügy!K35+Sport!K26+Közművelődés!K26+Támogatás!K26</f>
        <v>0</v>
      </c>
      <c r="L26" s="566">
        <f>Igazgatás!L32+'ASP pályázat'!L26+Községgazd!L26+Vagyongazd!L26+Közfoglalkoztatás!L26+Közút!L26+Környezetvédelem!L26+Egészségügy!L35+Sport!L26+Közművelődés!L26+Támogatás!L26</f>
        <v>0</v>
      </c>
      <c r="M26" s="146">
        <f>Igazgatás!M32+'ASP pályázat'!M26+Községgazd!M26+Vagyongazd!M26+Közfoglalkoztatás!M26+Közút!M26+Környezetvédelem!M26+Egészségügy!M35+Sport!M26+Közművelődés!M26+Támogatás!M26</f>
        <v>0</v>
      </c>
      <c r="N26" s="159">
        <f>Igazgatás!N32+'ASP pályázat'!N26+Községgazd!N26+Vagyongazd!N26+Közfoglalkoztatás!N26+Közút!N26+Környezetvédelem!N26+Egészségügy!N35+Sport!N26+Közművelődés!N26+Támogatás!N26</f>
        <v>0</v>
      </c>
      <c r="O26" s="73">
        <f>Igazgatás!O32+'ASP pályázat'!O26+Községgazd!R26+Vagyongazd!O26+Közfoglalkoztatás!O26+Közút!O26+Környezetvédelem!R26+Egészségügy!R35+Sport!O26+Közművelődés!Q26+Támogatás!V26</f>
        <v>0</v>
      </c>
      <c r="P26" s="1">
        <f>Igazgatás!P32+'ASP pályázat'!P26+Községgazd!S26+Vagyongazd!P26+Közfoglalkoztatás!P26+Közút!P26+Környezetvédelem!S26+Egészségügy!S35+Sport!P26+Közművelődés!R26+Támogatás!W26</f>
        <v>0</v>
      </c>
      <c r="Q26" s="1">
        <f>Igazgatás!Q32+'ASP pályázat'!Q26+Községgazd!T26+Vagyongazd!Q26+Közfoglalkoztatás!Q26+Közút!Q26+Környezetvédelem!T26+Egészségügy!T35+Sport!Q26+Közművelődés!S26+Támogatás!X26</f>
        <v>0</v>
      </c>
      <c r="R26" s="1">
        <f>Igazgatás!R32+'ASP pályázat'!R26+Községgazd!U26+Vagyongazd!R26+Közfoglalkoztatás!R26+Közút!R26+Környezetvédelem!U26+Egészségügy!U35+Sport!R26+Közművelődés!T26+Támogatás!Y26</f>
        <v>0</v>
      </c>
      <c r="S26" s="1">
        <f>Igazgatás!S32+'ASP pályázat'!S26+Községgazd!V26+Vagyongazd!S26+Közfoglalkoztatás!S26+Közút!S26+Környezetvédelem!V26+Egészségügy!V35+Sport!S26+Közművelődés!U26+Támogatás!Z26</f>
        <v>0</v>
      </c>
      <c r="T26" s="79">
        <f>Igazgatás!T32+'ASP pályázat'!T26+Községgazd!W26+Vagyongazd!T26+Közfoglalkoztatás!T26+Közút!T26+Környezetvédelem!W26+Egészségügy!W35+Sport!T26+Közművelődés!V26+Támogatás!AA26</f>
        <v>0</v>
      </c>
      <c r="U26" s="489">
        <f>Igazgatás!U32+'ASP pályázat'!U26+Községgazd!X26+Vagyongazd!U26+Közfoglalkoztatás!U26+Közút!U26+Környezetvédelem!X26+Egészségügy!X35+Sport!U26+Közművelődés!W26+Támogatás!AB26</f>
        <v>0</v>
      </c>
      <c r="V26" s="414">
        <f>Igazgatás!V32+'ASP pályázat'!V26+Községgazd!Y26+Vagyongazd!V26+Közfoglalkoztatás!V26+Közút!V26+Környezetvédelem!Y26+Egészségügy!Y35+Sport!V26+Közművelődés!X26+Támogatás!AC26</f>
        <v>0</v>
      </c>
      <c r="W26" s="1">
        <f>Igazgatás!W32+'ASP pályázat'!W26+Községgazd!Z26+Vagyongazd!W26+Közfoglalkoztatás!W26+Közút!W26+Környezetvédelem!Z26+Egészségügy!Z35+Sport!W26+Közművelődés!Y26+Támogatás!AD26</f>
        <v>0</v>
      </c>
      <c r="X26" s="79">
        <f>Igazgatás!X32+'ASP pályázat'!X26+Községgazd!AA26+Vagyongazd!X26+Közfoglalkoztatás!X26+Közút!X26+Környezetvédelem!AA26+Egészségügy!AA35+Sport!X26+Közművelődés!Z26+Támogatás!AE26</f>
        <v>0</v>
      </c>
      <c r="Y26" s="79">
        <f>Igazgatás!Y32+'ASP pályázat'!Y26+Községgazd!AB26+Vagyongazd!Y26+Közfoglalkoztatás!Y26+Közút!Y26+Környezetvédelem!AB26+Egészségügy!AB35+Sport!Y26+Közművelődés!AA26+Támogatás!AF26</f>
        <v>0</v>
      </c>
      <c r="Z26" s="79">
        <f>Igazgatás!Z32+'ASP pályázat'!Z26+Községgazd!AC26+Vagyongazd!Z26+Közfoglalkoztatás!Z26+Közút!Z26+Környezetvédelem!AC26+Egészségügy!AC35+Sport!Z26+Közművelődés!AB26+Támogatás!AG26</f>
        <v>0</v>
      </c>
      <c r="AA26" s="44">
        <f>Igazgatás!AA32+'ASP pályázat'!AA26+Községgazd!AD26+Vagyongazd!AA26+Közfoglalkoztatás!AA26+Közút!AA26+Környezetvédelem!AD26+Egészségügy!AD35+Sport!AA26+Közművelődés!AC26+Támogatás!AH26</f>
        <v>0</v>
      </c>
      <c r="AB26" s="168"/>
      <c r="AD26" s="168"/>
    </row>
    <row r="27" spans="1:30" hidden="1" x14ac:dyDescent="0.25">
      <c r="B27" s="61"/>
      <c r="C27" s="858" t="s">
        <v>156</v>
      </c>
      <c r="D27" s="859"/>
      <c r="E27" s="859"/>
      <c r="F27" s="619">
        <f>Igazgatás!F33+'ASP pályázat'!F27+Községgazd!F27+Vagyongazd!F27+Közfoglalkoztatás!F27+Közút!F27+Környezetvédelem!F27+Egészségügy!F36+Sport!F27+Közművelődés!F27+Támogatás!F27</f>
        <v>0</v>
      </c>
      <c r="G27" s="619">
        <f>Igazgatás!G33+'ASP pályázat'!G27+Községgazd!G27+Vagyongazd!G27+Közfoglalkoztatás!G27+Közút!G27+Környezetvédelem!G27+Egészségügy!G36+Sport!G27+Közművelődés!G27+Támogatás!G27</f>
        <v>0</v>
      </c>
      <c r="H27" s="619">
        <f>Igazgatás!H33+'ASP pályázat'!H27+Községgazd!H27+Vagyongazd!H27+Közfoglalkoztatás!H27+Közút!H27+Környezetvédelem!H27+Egészségügy!H36+Sport!H27+Közművelődés!H27+Támogatás!H27</f>
        <v>0</v>
      </c>
      <c r="I27" s="619">
        <f>Igazgatás!I33+'ASP pályázat'!I27+Községgazd!I27+Vagyongazd!I27+Közfoglalkoztatás!I27+Közút!I27+Környezetvédelem!I27+Egészségügy!I36+Sport!I27+Közművelődés!I27+Támogatás!I27</f>
        <v>0</v>
      </c>
      <c r="J27" s="645">
        <f>Igazgatás!J33+'ASP pályázat'!J27+Községgazd!J27+Vagyongazd!J27+Közfoglalkoztatás!J27+Közút!J27+Környezetvédelem!J27+Egészségügy!J36+Sport!J27+Közművelődés!J27+Támogatás!J27</f>
        <v>0</v>
      </c>
      <c r="K27" s="645">
        <f>Igazgatás!K33+'ASP pályázat'!K27+Községgazd!K27+Vagyongazd!K27+Közfoglalkoztatás!K27+Közút!K27+Környezetvédelem!K27+Egészségügy!K36+Sport!K27+Közművelődés!K27+Támogatás!K27</f>
        <v>0</v>
      </c>
      <c r="L27" s="566">
        <f>Igazgatás!L33+'ASP pályázat'!L27+Községgazd!L27+Vagyongazd!L27+Közfoglalkoztatás!L27+Közút!L27+Környezetvédelem!L27+Egészségügy!L36+Sport!L27+Közművelődés!L27+Támogatás!L27</f>
        <v>0</v>
      </c>
      <c r="M27" s="146">
        <f>Igazgatás!M33+'ASP pályázat'!M27+Községgazd!M27+Vagyongazd!M27+Közfoglalkoztatás!M27+Közút!M27+Környezetvédelem!M27+Egészségügy!M36+Sport!M27+Közművelődés!M27+Támogatás!M27</f>
        <v>0</v>
      </c>
      <c r="N27" s="159">
        <f>Igazgatás!N33+'ASP pályázat'!N27+Községgazd!N27+Vagyongazd!N27+Közfoglalkoztatás!N27+Közút!N27+Környezetvédelem!N27+Egészségügy!N36+Sport!N27+Közművelődés!N27+Támogatás!N27</f>
        <v>0</v>
      </c>
      <c r="O27" s="73">
        <f>Igazgatás!O33+'ASP pályázat'!O27+Községgazd!R27+Vagyongazd!O27+Közfoglalkoztatás!O27+Közút!O27+Környezetvédelem!R27+Egészségügy!R36+Sport!O27+Közművelődés!Q27+Támogatás!V27</f>
        <v>0</v>
      </c>
      <c r="P27" s="1">
        <f>Igazgatás!P33+'ASP pályázat'!P27+Községgazd!S27+Vagyongazd!P27+Közfoglalkoztatás!P27+Közút!P27+Környezetvédelem!S27+Egészségügy!S36+Sport!P27+Közművelődés!R27+Támogatás!W27</f>
        <v>0</v>
      </c>
      <c r="Q27" s="1">
        <f>Igazgatás!Q33+'ASP pályázat'!Q27+Községgazd!T27+Vagyongazd!Q27+Közfoglalkoztatás!Q27+Közút!Q27+Környezetvédelem!T27+Egészségügy!T36+Sport!Q27+Közművelődés!S27+Támogatás!X27</f>
        <v>0</v>
      </c>
      <c r="R27" s="1">
        <f>Igazgatás!R33+'ASP pályázat'!R27+Községgazd!U27+Vagyongazd!R27+Közfoglalkoztatás!R27+Közút!R27+Környezetvédelem!U27+Egészségügy!U36+Sport!R27+Közművelődés!T27+Támogatás!Y27</f>
        <v>0</v>
      </c>
      <c r="S27" s="1">
        <f>Igazgatás!S33+'ASP pályázat'!S27+Községgazd!V27+Vagyongazd!S27+Közfoglalkoztatás!S27+Közút!S27+Környezetvédelem!V27+Egészségügy!V36+Sport!S27+Közművelődés!U27+Támogatás!Z27</f>
        <v>0</v>
      </c>
      <c r="T27" s="79">
        <f>Igazgatás!T33+'ASP pályázat'!T27+Községgazd!W27+Vagyongazd!T27+Közfoglalkoztatás!T27+Közút!T27+Környezetvédelem!W27+Egészségügy!W36+Sport!T27+Közművelődés!V27+Támogatás!AA27</f>
        <v>0</v>
      </c>
      <c r="U27" s="489">
        <f>Igazgatás!U33+'ASP pályázat'!U27+Községgazd!X27+Vagyongazd!U27+Közfoglalkoztatás!U27+Közút!U27+Környezetvédelem!X27+Egészségügy!X36+Sport!U27+Közművelődés!W27+Támogatás!AB27</f>
        <v>0</v>
      </c>
      <c r="V27" s="414">
        <f>Igazgatás!V33+'ASP pályázat'!V27+Községgazd!Y27+Vagyongazd!V27+Közfoglalkoztatás!V27+Közút!V27+Környezetvédelem!Y27+Egészségügy!Y36+Sport!V27+Közművelődés!X27+Támogatás!AC27</f>
        <v>0</v>
      </c>
      <c r="W27" s="1">
        <f>Igazgatás!W33+'ASP pályázat'!W27+Községgazd!Z27+Vagyongazd!W27+Közfoglalkoztatás!W27+Közút!W27+Környezetvédelem!Z27+Egészségügy!Z36+Sport!W27+Közművelődés!Y27+Támogatás!AD27</f>
        <v>0</v>
      </c>
      <c r="X27" s="79">
        <f>Igazgatás!X33+'ASP pályázat'!X27+Községgazd!AA27+Vagyongazd!X27+Közfoglalkoztatás!X27+Közút!X27+Környezetvédelem!AA27+Egészségügy!AA36+Sport!X27+Közművelődés!Z27+Támogatás!AE27</f>
        <v>0</v>
      </c>
      <c r="Y27" s="79">
        <f>Igazgatás!Y33+'ASP pályázat'!Y27+Községgazd!AB27+Vagyongazd!Y27+Közfoglalkoztatás!Y27+Közút!Y27+Környezetvédelem!AB27+Egészségügy!AB36+Sport!Y27+Közművelődés!AA27+Támogatás!AF27</f>
        <v>0</v>
      </c>
      <c r="Z27" s="79">
        <f>Igazgatás!Z33+'ASP pályázat'!Z27+Községgazd!AC27+Vagyongazd!Z27+Közfoglalkoztatás!Z27+Közút!Z27+Környezetvédelem!AC27+Egészségügy!AC36+Sport!Z27+Közművelődés!AB27+Támogatás!AG27</f>
        <v>0</v>
      </c>
      <c r="AA27" s="44">
        <f>Igazgatás!AA33+'ASP pályázat'!AA27+Községgazd!AD27+Vagyongazd!AA27+Közfoglalkoztatás!AA27+Közút!AA27+Környezetvédelem!AD27+Egészségügy!AD36+Sport!AA27+Közművelődés!AC27+Támogatás!AH27</f>
        <v>0</v>
      </c>
      <c r="AB27" s="168"/>
      <c r="AD27" s="168"/>
    </row>
    <row r="28" spans="1:30" x14ac:dyDescent="0.25">
      <c r="B28" s="61"/>
      <c r="C28" s="858" t="s">
        <v>157</v>
      </c>
      <c r="D28" s="859"/>
      <c r="E28" s="859"/>
      <c r="F28" s="619">
        <f>Igazgatás!F34+'ASP pályázat'!F28+Községgazd!F28+Vagyongazd!F28+Közfoglalkoztatás!F28+Közút!F28+Környezetvédelem!F28+Egészségügy!F37+Sport!F28+Közművelődés!F28+Támogatás!F28</f>
        <v>49628</v>
      </c>
      <c r="G28" s="619">
        <f>Igazgatás!G34+'ASP pályázat'!G28+Községgazd!G28+Vagyongazd!G28+Közfoglalkoztatás!G28+Közút!G28+Környezetvédelem!G28+Egészségügy!G37+Sport!G28+Közművelődés!G28+Támogatás!G28</f>
        <v>49628</v>
      </c>
      <c r="H28" s="619">
        <f>Igazgatás!H34+'ASP pályázat'!H28+Községgazd!H28+Vagyongazd!H28+Közfoglalkoztatás!H28+Közút!H28+Környezetvédelem!H28+Egészségügy!H37+Sport!H28+Közművelődés!H28+Támogatás!H28</f>
        <v>49628</v>
      </c>
      <c r="I28" s="619">
        <f>Igazgatás!I34+'ASP pályázat'!I28+Községgazd!I28+Vagyongazd!I28+Közfoglalkoztatás!I28+Közút!I28+Környezetvédelem!I28+Egészségügy!I37+Sport!I28+Közművelődés!I28+Támogatás!I28</f>
        <v>92130</v>
      </c>
      <c r="J28" s="645">
        <f>Igazgatás!J34+'ASP pályázat'!J28+Községgazd!J28+Vagyongazd!J28+Közfoglalkoztatás!J28+Közút!J28+Környezetvédelem!J28+Egészségügy!J37+Sport!J28+Közművelődés!J28+Támogatás!J28</f>
        <v>92130</v>
      </c>
      <c r="K28" s="645">
        <f>Igazgatás!K34+'ASP pályázat'!K28+Községgazd!K28+Vagyongazd!K28+Közfoglalkoztatás!K28+Közút!K28+Környezetvédelem!K28+Egészségügy!K37+Sport!K28+Közművelődés!K28+Támogatás!K28</f>
        <v>92130</v>
      </c>
      <c r="L28" s="566">
        <f>Igazgatás!L34+'ASP pályázat'!L28+Községgazd!L28+Vagyongazd!L28+Közfoglalkoztatás!L28+Közút!L28+Környezetvédelem!L28+Egészségügy!L37+Sport!L28+Közművelődés!L28+Támogatás!L28</f>
        <v>26680</v>
      </c>
      <c r="M28" s="146">
        <f>Igazgatás!M34+'ASP pályázat'!M28+Községgazd!M28+Vagyongazd!M28+Közfoglalkoztatás!M28+Közút!M28+Környezetvédelem!M28+Egészségügy!M37+Sport!M28+Közművelődés!M28+Támogatás!M28</f>
        <v>39555</v>
      </c>
      <c r="N28" s="159">
        <f>Igazgatás!N34+'ASP pályázat'!N28+Községgazd!N28+Vagyongazd!N28+Közfoglalkoztatás!N28+Közút!N28+Környezetvédelem!N28+Egészségügy!N37+Sport!N28+Közművelődés!N28+Támogatás!N28</f>
        <v>66235</v>
      </c>
      <c r="O28" s="73">
        <f>Igazgatás!O34+'ASP pályázat'!O28+Községgazd!R28+Vagyongazd!O28+Közfoglalkoztatás!O28+Közút!O28+Környezetvédelem!R28+Egészségügy!R37+Sport!O28+Közművelődés!Q28+Támogatás!V28</f>
        <v>2064</v>
      </c>
      <c r="P28" s="1">
        <f>Igazgatás!P34+'ASP pályázat'!P28+Községgazd!S28+Vagyongazd!P28+Közfoglalkoztatás!P28+Közút!P28+Környezetvédelem!S28+Egészségügy!S37+Sport!P28+Közművelődés!R28+Támogatás!W28</f>
        <v>0</v>
      </c>
      <c r="Q28" s="1">
        <f>Igazgatás!Q34+'ASP pályázat'!Q28+Községgazd!T28+Vagyongazd!Q28+Közfoglalkoztatás!Q28+Közút!Q28+Környezetvédelem!T28+Egészségügy!T37+Sport!Q28+Közművelődés!S28+Támogatás!X28</f>
        <v>0</v>
      </c>
      <c r="R28" s="1">
        <f>Igazgatás!R34+'ASP pályázat'!R28+Községgazd!U28+Vagyongazd!R28+Közfoglalkoztatás!R28+Közút!R28+Környezetvédelem!U28+Egészségügy!U37+Sport!R28+Közművelődés!T28+Támogatás!Y28</f>
        <v>0</v>
      </c>
      <c r="S28" s="1">
        <f>Igazgatás!S34+'ASP pályázat'!S28+Községgazd!V28+Vagyongazd!S28+Közfoglalkoztatás!S28+Közút!S28+Környezetvédelem!V28+Egészségügy!V37+Sport!S28+Közművelődés!U28+Támogatás!Z28</f>
        <v>0</v>
      </c>
      <c r="T28" s="79">
        <f>Igazgatás!T34+'ASP pályázat'!T28+Községgazd!W28+Vagyongazd!T28+Közfoglalkoztatás!T28+Közút!T28+Környezetvédelem!W28+Egészségügy!W37+Sport!T28+Közművelődés!V28+Támogatás!AA28</f>
        <v>0</v>
      </c>
      <c r="U28" s="489">
        <f>Igazgatás!U34+'ASP pályázat'!U28+Községgazd!X28+Vagyongazd!U28+Közfoglalkoztatás!U28+Közút!U28+Környezetvédelem!X28+Egészségügy!X37+Sport!U28+Közművelődés!W28+Támogatás!AB28</f>
        <v>2064</v>
      </c>
      <c r="V28" s="414">
        <f>Igazgatás!V34+'ASP pályázat'!V28+Községgazd!Y28+Vagyongazd!V28+Közfoglalkoztatás!V28+Közút!V28+Környezetvédelem!Y28+Egészségügy!Y37+Sport!V28+Közművelődés!X28+Támogatás!AC28</f>
        <v>24616</v>
      </c>
      <c r="W28" s="1">
        <f>Igazgatás!W34+'ASP pályázat'!W28+Községgazd!Z28+Vagyongazd!W28+Közfoglalkoztatás!W28+Közút!W28+Környezetvédelem!Z28+Egészségügy!Z37+Sport!W28+Közművelődés!Y28+Támogatás!AD28</f>
        <v>16895</v>
      </c>
      <c r="X28" s="79">
        <f>Igazgatás!X34+'ASP pályázat'!X28+Községgazd!AA28+Vagyongazd!X28+Közfoglalkoztatás!X28+Közút!X28+Környezetvédelem!AA28+Egészségügy!AA37+Sport!X28+Közművelődés!Z28+Támogatás!AE28</f>
        <v>0</v>
      </c>
      <c r="Y28" s="79">
        <f>Igazgatás!Y34+'ASP pályázat'!Y28+Községgazd!AB28+Vagyongazd!Y28+Közfoglalkoztatás!Y28+Közút!Y28+Környezetvédelem!AB28+Egészségügy!AB37+Sport!Y28+Közművelődés!AA28+Támogatás!AF28</f>
        <v>0</v>
      </c>
      <c r="Z28" s="79">
        <f>Igazgatás!Z34+'ASP pályázat'!Z28+Községgazd!AC28+Vagyongazd!Z28+Közfoglalkoztatás!Z28+Közút!Z28+Környezetvédelem!AC28+Egészségügy!AC37+Sport!Z28+Közművelődés!AB28+Támogatás!AG28</f>
        <v>0</v>
      </c>
      <c r="AA28" s="44">
        <f>Igazgatás!AA34+'ASP pályázat'!AA28+Községgazd!AD28+Vagyongazd!AA28+Közfoglalkoztatás!AA28+Közút!AA28+Környezetvédelem!AD28+Egészségügy!AD37+Sport!AA28+Közművelődés!AC28+Támogatás!AH28</f>
        <v>22660</v>
      </c>
      <c r="AB28" s="168"/>
      <c r="AD28" s="168"/>
    </row>
    <row r="29" spans="1:30" hidden="1" x14ac:dyDescent="0.25">
      <c r="B29" s="61"/>
      <c r="C29" s="858" t="s">
        <v>158</v>
      </c>
      <c r="D29" s="859"/>
      <c r="E29" s="859"/>
      <c r="F29" s="619">
        <f>Igazgatás!F35+'ASP pályázat'!F29+Községgazd!F29+Vagyongazd!F29+Közfoglalkoztatás!F29+Közút!F29+Környezetvédelem!F29+Egészségügy!F38+Sport!F29+Közművelődés!F29+Támogatás!F29</f>
        <v>0</v>
      </c>
      <c r="G29" s="619">
        <f>Igazgatás!G35+'ASP pályázat'!G29+Községgazd!G29+Vagyongazd!G29+Közfoglalkoztatás!G29+Közút!G29+Környezetvédelem!G29+Egészségügy!G38+Sport!G29+Közművelődés!G29+Támogatás!G29</f>
        <v>0</v>
      </c>
      <c r="H29" s="619">
        <f>Igazgatás!H35+'ASP pályázat'!H29+Községgazd!H29+Vagyongazd!H29+Közfoglalkoztatás!H29+Közút!H29+Környezetvédelem!H29+Egészségügy!H38+Sport!H29+Közművelődés!H29+Támogatás!H29</f>
        <v>0</v>
      </c>
      <c r="I29" s="619">
        <f>Igazgatás!I35+'ASP pályázat'!I29+Községgazd!I29+Vagyongazd!I29+Közfoglalkoztatás!I29+Közút!I29+Környezetvédelem!I29+Egészségügy!I38+Sport!I29+Közművelődés!I29+Támogatás!I29</f>
        <v>0</v>
      </c>
      <c r="J29" s="645">
        <f>Igazgatás!J35+'ASP pályázat'!J29+Községgazd!J29+Vagyongazd!J29+Közfoglalkoztatás!J29+Közút!J29+Környezetvédelem!J29+Egészségügy!J38+Sport!J29+Közművelődés!J29+Támogatás!J29</f>
        <v>0</v>
      </c>
      <c r="K29" s="645">
        <f>Igazgatás!K35+'ASP pályázat'!K29+Községgazd!K29+Vagyongazd!K29+Közfoglalkoztatás!K29+Közút!K29+Környezetvédelem!K29+Egészségügy!K38+Sport!K29+Közművelődés!K29+Támogatás!K29</f>
        <v>0</v>
      </c>
      <c r="L29" s="566">
        <f>Igazgatás!L35+'ASP pályázat'!L29+Községgazd!L29+Vagyongazd!L29+Közfoglalkoztatás!L29+Közút!L29+Környezetvédelem!L29+Egészségügy!L38+Sport!L29+Közművelődés!L29+Támogatás!L29</f>
        <v>0</v>
      </c>
      <c r="M29" s="146">
        <f>Igazgatás!M35+'ASP pályázat'!M29+Községgazd!M29+Vagyongazd!M29+Közfoglalkoztatás!M29+Közút!M29+Környezetvédelem!M29+Egészségügy!M38+Sport!M29+Közművelődés!M29+Támogatás!M29</f>
        <v>0</v>
      </c>
      <c r="N29" s="159">
        <f>Igazgatás!N35+'ASP pályázat'!N29+Községgazd!N29+Vagyongazd!N29+Közfoglalkoztatás!N29+Közút!N29+Környezetvédelem!N29+Egészségügy!N38+Sport!N29+Közművelődés!N29+Támogatás!N29</f>
        <v>0</v>
      </c>
      <c r="O29" s="73">
        <f>Igazgatás!O35+'ASP pályázat'!O29+Községgazd!R29+Vagyongazd!O29+Közfoglalkoztatás!O29+Közút!O29+Környezetvédelem!R29+Egészségügy!R38+Sport!O29+Közművelődés!Q29+Támogatás!V29</f>
        <v>0</v>
      </c>
      <c r="P29" s="1">
        <f>Igazgatás!P35+'ASP pályázat'!P29+Községgazd!S29+Vagyongazd!P29+Közfoglalkoztatás!P29+Közút!P29+Környezetvédelem!S29+Egészségügy!S38+Sport!P29+Közművelődés!R29+Támogatás!W29</f>
        <v>0</v>
      </c>
      <c r="Q29" s="1">
        <f>Igazgatás!Q35+'ASP pályázat'!Q29+Községgazd!T29+Vagyongazd!Q29+Közfoglalkoztatás!Q29+Közút!Q29+Környezetvédelem!T29+Egészségügy!T38+Sport!Q29+Közművelődés!S29+Támogatás!X29</f>
        <v>0</v>
      </c>
      <c r="R29" s="1">
        <f>Igazgatás!R35+'ASP pályázat'!R29+Községgazd!U29+Vagyongazd!R29+Közfoglalkoztatás!R29+Közút!R29+Környezetvédelem!U29+Egészségügy!U38+Sport!R29+Közművelődés!T29+Támogatás!Y29</f>
        <v>0</v>
      </c>
      <c r="S29" s="1">
        <f>Igazgatás!S35+'ASP pályázat'!S29+Községgazd!V29+Vagyongazd!S29+Közfoglalkoztatás!S29+Közút!S29+Környezetvédelem!V29+Egészségügy!V38+Sport!S29+Közművelődés!U29+Támogatás!Z29</f>
        <v>0</v>
      </c>
      <c r="T29" s="79">
        <f>Igazgatás!T35+'ASP pályázat'!T29+Községgazd!W29+Vagyongazd!T29+Közfoglalkoztatás!T29+Közút!T29+Környezetvédelem!W29+Egészségügy!W38+Sport!T29+Közművelődés!V29+Támogatás!AA29</f>
        <v>0</v>
      </c>
      <c r="U29" s="489">
        <f>Igazgatás!U35+'ASP pályázat'!U29+Községgazd!X29+Vagyongazd!U29+Közfoglalkoztatás!U29+Közút!U29+Környezetvédelem!X29+Egészségügy!X38+Sport!U29+Közművelődés!W29+Támogatás!AB29</f>
        <v>0</v>
      </c>
      <c r="V29" s="414">
        <f>Igazgatás!V35+'ASP pályázat'!V29+Községgazd!Y29+Vagyongazd!V29+Közfoglalkoztatás!V29+Közút!V29+Környezetvédelem!Y29+Egészségügy!Y38+Sport!V29+Közművelődés!X29+Támogatás!AC29</f>
        <v>0</v>
      </c>
      <c r="W29" s="1">
        <f>Igazgatás!W35+'ASP pályázat'!W29+Községgazd!Z29+Vagyongazd!W29+Közfoglalkoztatás!W29+Közút!W29+Környezetvédelem!Z29+Egészségügy!Z38+Sport!W29+Közművelődés!Y29+Támogatás!AD29</f>
        <v>0</v>
      </c>
      <c r="X29" s="79">
        <f>Igazgatás!X35+'ASP pályázat'!X29+Községgazd!AA29+Vagyongazd!X29+Közfoglalkoztatás!X29+Közút!X29+Környezetvédelem!AA29+Egészségügy!AA38+Sport!X29+Közművelődés!Z29+Támogatás!AE29</f>
        <v>0</v>
      </c>
      <c r="Y29" s="79">
        <f>Igazgatás!Y35+'ASP pályázat'!Y29+Községgazd!AB29+Vagyongazd!Y29+Közfoglalkoztatás!Y29+Közút!Y29+Környezetvédelem!AB29+Egészségügy!AB38+Sport!Y29+Közművelődés!AA29+Támogatás!AF29</f>
        <v>0</v>
      </c>
      <c r="Z29" s="79">
        <f>Igazgatás!Z35+'ASP pályázat'!Z29+Községgazd!AC29+Vagyongazd!Z29+Közfoglalkoztatás!Z29+Közút!Z29+Környezetvédelem!AC29+Egészségügy!AC38+Sport!Z29+Közművelődés!AB29+Támogatás!AG29</f>
        <v>0</v>
      </c>
      <c r="AA29" s="44">
        <f>Igazgatás!AA35+'ASP pályázat'!AA29+Községgazd!AD29+Vagyongazd!AA29+Közfoglalkoztatás!AA29+Közút!AA29+Környezetvédelem!AD29+Egészségügy!AD38+Sport!AA29+Közművelődés!AC29+Támogatás!AH29</f>
        <v>0</v>
      </c>
      <c r="AB29" s="168"/>
      <c r="AD29" s="168"/>
    </row>
    <row r="30" spans="1:30" hidden="1" x14ac:dyDescent="0.25">
      <c r="B30" s="61"/>
      <c r="C30" s="858" t="s">
        <v>159</v>
      </c>
      <c r="D30" s="859"/>
      <c r="E30" s="859"/>
      <c r="F30" s="619">
        <f>Igazgatás!F36+'ASP pályázat'!F30+Községgazd!F30+Vagyongazd!F30+Közfoglalkoztatás!F30+Közút!F30+Környezetvédelem!F30+Egészségügy!F39+Sport!F30+Közművelődés!F30+Támogatás!F30</f>
        <v>0</v>
      </c>
      <c r="G30" s="619">
        <f>Igazgatás!G36+'ASP pályázat'!G30+Községgazd!G30+Vagyongazd!G30+Közfoglalkoztatás!G30+Közút!G30+Környezetvédelem!G30+Egészségügy!G39+Sport!G30+Közművelődés!G30+Támogatás!G30</f>
        <v>0</v>
      </c>
      <c r="H30" s="619">
        <f>Igazgatás!H36+'ASP pályázat'!H30+Községgazd!H30+Vagyongazd!H30+Közfoglalkoztatás!H30+Közút!H30+Környezetvédelem!H30+Egészségügy!H39+Sport!H30+Közművelődés!H30+Támogatás!H30</f>
        <v>0</v>
      </c>
      <c r="I30" s="619">
        <f>Igazgatás!I36+'ASP pályázat'!I30+Községgazd!I30+Vagyongazd!I30+Közfoglalkoztatás!I30+Közút!I30+Környezetvédelem!I30+Egészségügy!I39+Sport!I30+Közművelődés!I30+Támogatás!I30</f>
        <v>0</v>
      </c>
      <c r="J30" s="645">
        <f>Igazgatás!J36+'ASP pályázat'!J30+Községgazd!J30+Vagyongazd!J30+Közfoglalkoztatás!J30+Közút!J30+Környezetvédelem!J30+Egészségügy!J39+Sport!J30+Közművelődés!J30+Támogatás!J30</f>
        <v>0</v>
      </c>
      <c r="K30" s="645">
        <f>Igazgatás!K36+'ASP pályázat'!K30+Községgazd!K30+Vagyongazd!K30+Közfoglalkoztatás!K30+Közút!K30+Környezetvédelem!K30+Egészségügy!K39+Sport!K30+Közművelődés!K30+Támogatás!K30</f>
        <v>0</v>
      </c>
      <c r="L30" s="566">
        <f>Igazgatás!L36+'ASP pályázat'!L30+Községgazd!L30+Vagyongazd!L30+Közfoglalkoztatás!L30+Közút!L30+Környezetvédelem!L30+Egészségügy!L39+Sport!L30+Közművelődés!L30+Támogatás!L30</f>
        <v>0</v>
      </c>
      <c r="M30" s="146">
        <f>Igazgatás!M36+'ASP pályázat'!M30+Községgazd!M30+Vagyongazd!M30+Közfoglalkoztatás!M30+Közút!M30+Környezetvédelem!M30+Egészségügy!M39+Sport!M30+Közművelődés!M30+Támogatás!M30</f>
        <v>0</v>
      </c>
      <c r="N30" s="159">
        <f>Igazgatás!N36+'ASP pályázat'!N30+Községgazd!N30+Vagyongazd!N30+Közfoglalkoztatás!N30+Közút!N30+Környezetvédelem!N30+Egészségügy!N39+Sport!N30+Közművelődés!N30+Támogatás!N30</f>
        <v>0</v>
      </c>
      <c r="O30" s="73">
        <f>Igazgatás!O36+'ASP pályázat'!O30+Községgazd!R30+Vagyongazd!O30+Közfoglalkoztatás!O30+Közút!O30+Környezetvédelem!R30+Egészségügy!R39+Sport!O30+Közművelődés!Q30+Támogatás!V30</f>
        <v>0</v>
      </c>
      <c r="P30" s="1">
        <f>Igazgatás!P36+'ASP pályázat'!P30+Községgazd!S30+Vagyongazd!P30+Közfoglalkoztatás!P30+Közút!P30+Környezetvédelem!S30+Egészségügy!S39+Sport!P30+Közművelődés!R30+Támogatás!W30</f>
        <v>0</v>
      </c>
      <c r="Q30" s="1">
        <f>Igazgatás!Q36+'ASP pályázat'!Q30+Községgazd!T30+Vagyongazd!Q30+Közfoglalkoztatás!Q30+Közút!Q30+Környezetvédelem!T30+Egészségügy!T39+Sport!Q30+Közművelődés!S30+Támogatás!X30</f>
        <v>0</v>
      </c>
      <c r="R30" s="1">
        <f>Igazgatás!R36+'ASP pályázat'!R30+Községgazd!U30+Vagyongazd!R30+Közfoglalkoztatás!R30+Közút!R30+Környezetvédelem!U30+Egészségügy!U39+Sport!R30+Közművelődés!T30+Támogatás!Y30</f>
        <v>0</v>
      </c>
      <c r="S30" s="1">
        <f>Igazgatás!S36+'ASP pályázat'!S30+Községgazd!V30+Vagyongazd!S30+Közfoglalkoztatás!S30+Közút!S30+Környezetvédelem!V30+Egészségügy!V39+Sport!S30+Közművelődés!U30+Támogatás!Z30</f>
        <v>0</v>
      </c>
      <c r="T30" s="79">
        <f>Igazgatás!T36+'ASP pályázat'!T30+Községgazd!W30+Vagyongazd!T30+Közfoglalkoztatás!T30+Közút!T30+Környezetvédelem!W30+Egészségügy!W39+Sport!T30+Közművelődés!V30+Támogatás!AA30</f>
        <v>0</v>
      </c>
      <c r="U30" s="489">
        <f>Igazgatás!U36+'ASP pályázat'!U30+Községgazd!X30+Vagyongazd!U30+Közfoglalkoztatás!U30+Közút!U30+Környezetvédelem!X30+Egészségügy!X39+Sport!U30+Közművelődés!W30+Támogatás!AB30</f>
        <v>0</v>
      </c>
      <c r="V30" s="414">
        <f>Igazgatás!V36+'ASP pályázat'!V30+Községgazd!Y30+Vagyongazd!V30+Közfoglalkoztatás!V30+Közút!V30+Környezetvédelem!Y30+Egészségügy!Y39+Sport!V30+Közművelődés!X30+Támogatás!AC30</f>
        <v>0</v>
      </c>
      <c r="W30" s="1">
        <f>Igazgatás!W36+'ASP pályázat'!W30+Községgazd!Z30+Vagyongazd!W30+Közfoglalkoztatás!W30+Közút!W30+Környezetvédelem!Z30+Egészségügy!Z39+Sport!W30+Közművelődés!Y30+Támogatás!AD30</f>
        <v>0</v>
      </c>
      <c r="X30" s="79">
        <f>Igazgatás!X36+'ASP pályázat'!X30+Községgazd!AA30+Vagyongazd!X30+Közfoglalkoztatás!X30+Közút!X30+Környezetvédelem!AA30+Egészségügy!AA39+Sport!X30+Közművelődés!Z30+Támogatás!AE30</f>
        <v>0</v>
      </c>
      <c r="Y30" s="79">
        <f>Igazgatás!Y36+'ASP pályázat'!Y30+Községgazd!AB30+Vagyongazd!Y30+Közfoglalkoztatás!Y30+Közút!Y30+Környezetvédelem!AB30+Egészségügy!AB39+Sport!Y30+Közművelődés!AA30+Támogatás!AF30</f>
        <v>0</v>
      </c>
      <c r="Z30" s="79">
        <f>Igazgatás!Z36+'ASP pályázat'!Z30+Községgazd!AC30+Vagyongazd!Z30+Közfoglalkoztatás!Z30+Közút!Z30+Környezetvédelem!AC30+Egészségügy!AC39+Sport!Z30+Közművelődés!AB30+Támogatás!AG30</f>
        <v>0</v>
      </c>
      <c r="AA30" s="44">
        <f>Igazgatás!AA36+'ASP pályázat'!AA30+Községgazd!AD30+Vagyongazd!AA30+Közfoglalkoztatás!AA30+Közút!AA30+Környezetvédelem!AD30+Egészségügy!AD39+Sport!AA30+Közművelődés!AC30+Támogatás!AH30</f>
        <v>0</v>
      </c>
      <c r="AB30" s="168"/>
      <c r="AD30" s="168"/>
    </row>
    <row r="31" spans="1:30" ht="15.75" thickBot="1" x14ac:dyDescent="0.3">
      <c r="B31" s="62"/>
      <c r="C31" s="860" t="s">
        <v>160</v>
      </c>
      <c r="D31" s="861"/>
      <c r="E31" s="861"/>
      <c r="F31" s="620">
        <f>Igazgatás!F37+'ASP pályázat'!F31+Községgazd!F31+Vagyongazd!F31+Közfoglalkoztatás!F31+Közút!F31+Környezetvédelem!F31+Egészségügy!F40+Sport!F31+Közművelődés!F31+Támogatás!F31</f>
        <v>40387</v>
      </c>
      <c r="G31" s="620">
        <f>Igazgatás!G37+'ASP pályázat'!G31+Községgazd!G31+Vagyongazd!G31+Közfoglalkoztatás!G31+Közút!G31+Környezetvédelem!G31+Egészségügy!G40+Sport!G31+Közművelődés!G31+Támogatás!G31</f>
        <v>40387</v>
      </c>
      <c r="H31" s="620">
        <f>Igazgatás!H37+'ASP pályázat'!H31+Községgazd!H31+Vagyongazd!H31+Közfoglalkoztatás!H31+Közút!H31+Környezetvédelem!H31+Egészségügy!H40+Sport!H31+Közművelődés!H31+Támogatás!H31</f>
        <v>40387</v>
      </c>
      <c r="I31" s="620">
        <f>Igazgatás!I37+'ASP pályázat'!I31+Községgazd!I31+Vagyongazd!I31+Közfoglalkoztatás!I31+Közút!I31+Környezetvédelem!I31+Egészségügy!I40+Sport!I31+Közművelődés!I31+Támogatás!I31</f>
        <v>73211</v>
      </c>
      <c r="J31" s="646">
        <f>Igazgatás!J37+'ASP pályázat'!J31+Községgazd!J31+Vagyongazd!J31+Közfoglalkoztatás!J31+Közút!J31+Környezetvédelem!J31+Egészségügy!J40+Sport!J31+Közművelődés!J31+Támogatás!J31</f>
        <v>73211</v>
      </c>
      <c r="K31" s="646">
        <f>Igazgatás!K37+'ASP pályázat'!K31+Községgazd!K31+Vagyongazd!K31+Közfoglalkoztatás!K31+Közút!K31+Környezetvédelem!K31+Egészségügy!K40+Sport!K31+Közművelődés!K31+Támogatás!K31</f>
        <v>73211</v>
      </c>
      <c r="L31" s="567">
        <f>Igazgatás!L37+'ASP pályázat'!L31+Községgazd!L31+Vagyongazd!L31+Közfoglalkoztatás!L31+Közút!L31+Környezetvédelem!L31+Egészségügy!L40+Sport!L31+Közművelődés!L31+Támogatás!L31</f>
        <v>26969</v>
      </c>
      <c r="M31" s="147">
        <f>Igazgatás!M37+'ASP pályázat'!M31+Községgazd!M31+Vagyongazd!M31+Közfoglalkoztatás!M31+Közút!M31+Környezetvédelem!M31+Egészségügy!M40+Sport!M31+Közművelődés!M31+Támogatás!M31</f>
        <v>28586</v>
      </c>
      <c r="N31" s="159">
        <f>Igazgatás!N37+'ASP pályázat'!N31+Községgazd!N31+Vagyongazd!N31+Közfoglalkoztatás!N31+Közút!N31+Környezetvédelem!N31+Egészségügy!N40+Sport!N31+Közművelődés!N31+Támogatás!N31</f>
        <v>55555</v>
      </c>
      <c r="O31" s="73">
        <f>Igazgatás!O37+'ASP pályázat'!O31+Községgazd!R31+Vagyongazd!O31+Közfoglalkoztatás!O31+Közút!O31+Környezetvédelem!R31+Egészségügy!R40+Sport!O31+Közművelődés!Q31+Támogatás!V31</f>
        <v>2211</v>
      </c>
      <c r="P31" s="1">
        <f>Igazgatás!P37+'ASP pályázat'!P31+Községgazd!S31+Vagyongazd!P31+Közfoglalkoztatás!P31+Közút!P31+Környezetvédelem!S31+Egészségügy!S40+Sport!P31+Közművelődés!R31+Támogatás!W31</f>
        <v>0</v>
      </c>
      <c r="Q31" s="1">
        <f>Igazgatás!Q37+'ASP pályázat'!Q31+Községgazd!T31+Vagyongazd!Q31+Közfoglalkoztatás!Q31+Közút!Q31+Környezetvédelem!T31+Egészségügy!T40+Sport!Q31+Közművelődés!S31+Támogatás!X31</f>
        <v>0</v>
      </c>
      <c r="R31" s="1">
        <f>Igazgatás!R37+'ASP pályázat'!R31+Községgazd!U31+Vagyongazd!R31+Közfoglalkoztatás!R31+Közút!R31+Környezetvédelem!U31+Egészségügy!U40+Sport!R31+Közművelődés!T31+Támogatás!Y31</f>
        <v>0</v>
      </c>
      <c r="S31" s="1">
        <f>Igazgatás!S37+'ASP pályázat'!S31+Községgazd!V31+Vagyongazd!S31+Közfoglalkoztatás!S31+Közút!S31+Környezetvédelem!V31+Egészségügy!V40+Sport!S31+Közművelődés!U31+Támogatás!Z31</f>
        <v>0</v>
      </c>
      <c r="T31" s="79">
        <f>Igazgatás!T37+'ASP pályázat'!T31+Községgazd!W31+Vagyongazd!T31+Közfoglalkoztatás!T31+Közút!T31+Környezetvédelem!W31+Egészségügy!W40+Sport!T31+Közművelődés!V31+Támogatás!AA31</f>
        <v>0</v>
      </c>
      <c r="U31" s="489">
        <f>Igazgatás!U37+'ASP pályázat'!U31+Községgazd!X31+Vagyongazd!U31+Közfoglalkoztatás!U31+Közút!U31+Környezetvédelem!X31+Egészségügy!X40+Sport!U31+Közművelődés!W31+Támogatás!AB31</f>
        <v>2211</v>
      </c>
      <c r="V31" s="414">
        <f>Igazgatás!V37+'ASP pályázat'!V31+Községgazd!Y31+Vagyongazd!V31+Közfoglalkoztatás!V31+Közút!V31+Környezetvédelem!Y31+Egészségügy!Y40+Sport!V31+Közművelődés!X31+Támogatás!AC31</f>
        <v>26375</v>
      </c>
      <c r="W31" s="1">
        <f>Igazgatás!W37+'ASP pályázat'!W31+Községgazd!Z31+Vagyongazd!W31+Közfoglalkoztatás!W31+Közút!W31+Környezetvédelem!Z31+Egészségügy!Z40+Sport!W31+Közművelődés!Y31+Támogatás!AD31</f>
        <v>11519</v>
      </c>
      <c r="X31" s="79">
        <f>Igazgatás!X37+'ASP pályázat'!X31+Községgazd!AA31+Vagyongazd!X31+Közfoglalkoztatás!X31+Közút!X31+Környezetvédelem!AA31+Egészségügy!AA40+Sport!X31+Közművelődés!Z31+Támogatás!AE31</f>
        <v>0</v>
      </c>
      <c r="Y31" s="79">
        <f>Igazgatás!Y37+'ASP pályázat'!Y31+Községgazd!AB31+Vagyongazd!Y31+Közfoglalkoztatás!Y31+Közút!Y31+Környezetvédelem!AB31+Egészségügy!AB40+Sport!Y31+Közművelődés!AA31+Támogatás!AF31</f>
        <v>0</v>
      </c>
      <c r="Z31" s="79">
        <f>Igazgatás!Z37+'ASP pályázat'!Z31+Községgazd!AC31+Vagyongazd!Z31+Közfoglalkoztatás!Z31+Közút!Z31+Környezetvédelem!AC31+Egészségügy!AC40+Sport!Z31+Közművelődés!AB31+Támogatás!AG31</f>
        <v>0</v>
      </c>
      <c r="AA31" s="44">
        <f>Igazgatás!AA37+'ASP pályázat'!AA31+Községgazd!AD31+Vagyongazd!AA31+Közfoglalkoztatás!AA31+Közút!AA31+Környezetvédelem!AD31+Egészségügy!AD40+Sport!AA31+Közművelődés!AC31+Támogatás!AH31</f>
        <v>15450</v>
      </c>
      <c r="AB31" s="168"/>
      <c r="AD31" s="168"/>
    </row>
    <row r="32" spans="1:30" ht="15.75" thickBot="1" x14ac:dyDescent="0.3">
      <c r="B32" s="82" t="s">
        <v>161</v>
      </c>
      <c r="C32" s="771" t="s">
        <v>162</v>
      </c>
      <c r="D32" s="805"/>
      <c r="E32" s="805"/>
      <c r="F32" s="617">
        <f>Igazgatás!F38+'ASP pályázat'!F32+Községgazd!F32+Vagyongazd!F32+Közfoglalkoztatás!F32+Közút!F32+Környezetvédelem!F32+Egészségügy!F41+Sport!F32+Közművelődés!F32+Támogatás!F32</f>
        <v>32942808.23</v>
      </c>
      <c r="G32" s="617">
        <f>Igazgatás!G38+'ASP pályázat'!G32+Községgazd!G32+Vagyongazd!G32+Közfoglalkoztatás!G32+Közút!G32+Környezetvédelem!G32+Egészségügy!G41+Sport!G32+Közművelődés!G32+Támogatás!G32</f>
        <v>37057673</v>
      </c>
      <c r="H32" s="617">
        <f>Igazgatás!H38+'ASP pályázat'!H32+Községgazd!H32+Vagyongazd!H32+Közfoglalkoztatás!H32+Közút!H32+Környezetvédelem!H32+Egészségügy!H41+Sport!H32+Közművelődés!H32+Támogatás!H32</f>
        <v>37071746</v>
      </c>
      <c r="I32" s="617">
        <f>Igazgatás!I38+'ASP pályázat'!I32+Községgazd!I32+Vagyongazd!I32+Közfoglalkoztatás!I32+Közút!I32+Környezetvédelem!I32+Egészségügy!I41+Sport!I32+Közművelődés!I32+Támogatás!I32</f>
        <v>39183253.68</v>
      </c>
      <c r="J32" s="643">
        <f>Igazgatás!J38+'ASP pályázat'!J32+Községgazd!J32+Vagyongazd!J32+Közfoglalkoztatás!J32+Közút!J32+Környezetvédelem!J32+Egészségügy!J41+Sport!J32+Közművelődés!J32+Támogatás!J32</f>
        <v>43299753</v>
      </c>
      <c r="K32" s="643">
        <f>Igazgatás!K38+'ASP pályázat'!K32+Községgazd!K32+Vagyongazd!K32+Közfoglalkoztatás!K32+Közút!K32+Környezetvédelem!K32+Egészségügy!K41+Sport!K32+Közművelődés!K32+Támogatás!K32</f>
        <v>43306759</v>
      </c>
      <c r="L32" s="564">
        <f>Igazgatás!L38+'ASP pályázat'!L32+Községgazd!L32+Vagyongazd!L32+Közfoglalkoztatás!L32+Közút!L32+Környezetvédelem!L32+Egészségügy!L41+Sport!L32+Közművelődés!L32+Támogatás!L32</f>
        <v>33994538</v>
      </c>
      <c r="M32" s="144">
        <f>Igazgatás!M38+'ASP pályázat'!M32+Községgazd!M32+Vagyongazd!M32+Közfoglalkoztatás!M32+Közút!M32+Környezetvédelem!M32+Egészségügy!M41+Sport!M32+Közművelődés!M32+Támogatás!M32</f>
        <v>1125068</v>
      </c>
      <c r="N32" s="156">
        <f>Igazgatás!N38+'ASP pályázat'!N32+Községgazd!N32+Vagyongazd!N32+Közfoglalkoztatás!N32+Közút!N32+Környezetvédelem!N32+Egészségügy!N41+Sport!N32+Közművelődés!N32+Támogatás!N32</f>
        <v>35119606</v>
      </c>
      <c r="O32" s="84">
        <f>Igazgatás!O38+'ASP pályázat'!O32+Községgazd!R32+Vagyongazd!O32+Közfoglalkoztatás!O32+Közút!O32+Környezetvédelem!R32+Egészségügy!R41+Sport!O32+Közművelődés!Q32+Támogatás!V32</f>
        <v>3731130</v>
      </c>
      <c r="P32" s="85">
        <f>Igazgatás!P38+'ASP pályázat'!P32+Községgazd!S32+Vagyongazd!P32+Közfoglalkoztatás!P32+Közút!P32+Környezetvédelem!S32+Egészségügy!S41+Sport!P32+Közművelődés!R32+Támogatás!W32</f>
        <v>2730642</v>
      </c>
      <c r="Q32" s="85">
        <f>Igazgatás!Q38+'ASP pályázat'!Q32+Községgazd!T32+Vagyongazd!Q32+Közfoglalkoztatás!Q32+Közút!Q32+Környezetvédelem!T32+Egészségügy!T41+Sport!Q32+Közművelődés!S32+Támogatás!X32</f>
        <v>2333066</v>
      </c>
      <c r="R32" s="85">
        <f>Igazgatás!R38+'ASP pályázat'!R32+Községgazd!U32+Vagyongazd!R32+Közfoglalkoztatás!R32+Közút!R32+Környezetvédelem!U32+Egészségügy!U41+Sport!R32+Közművelődés!T32+Támogatás!Y32</f>
        <v>3411517</v>
      </c>
      <c r="S32" s="85">
        <f>Igazgatás!S38+'ASP pályázat'!S32+Községgazd!V32+Vagyongazd!S32+Közfoglalkoztatás!S32+Közút!S32+Környezetvédelem!V32+Egészségügy!V41+Sport!S32+Közművelődés!U32+Támogatás!Z32</f>
        <v>3401558</v>
      </c>
      <c r="T32" s="88">
        <f>Igazgatás!T38+'ASP pályázat'!T32+Községgazd!W32+Vagyongazd!T32+Közfoglalkoztatás!T32+Közút!T32+Környezetvédelem!W32+Egészségügy!W41+Sport!T32+Közművelődés!V32+Támogatás!AA32</f>
        <v>1663793</v>
      </c>
      <c r="U32" s="484">
        <f>Igazgatás!U38+'ASP pályázat'!U32+Községgazd!X32+Vagyongazd!U32+Közfoglalkoztatás!U32+Közút!U32+Környezetvédelem!X32+Egészségügy!X41+Sport!U32+Közművelődés!W32+Támogatás!AB32</f>
        <v>17271706</v>
      </c>
      <c r="V32" s="409">
        <f>Igazgatás!V38+'ASP pályázat'!V32+Községgazd!Y32+Vagyongazd!V32+Közfoglalkoztatás!V32+Közút!V32+Környezetvédelem!Y32+Egészségügy!Y41+Sport!V32+Közművelődés!X32+Támogatás!AC32</f>
        <v>2797318</v>
      </c>
      <c r="W32" s="85">
        <f>Igazgatás!W38+'ASP pályázat'!W32+Községgazd!Z32+Vagyongazd!W32+Közfoglalkoztatás!W32+Közút!W32+Környezetvédelem!Z32+Egészségügy!Z41+Sport!W32+Közművelődés!Y32+Támogatás!AD32</f>
        <v>1081698</v>
      </c>
      <c r="X32" s="88">
        <f>Igazgatás!X38+'ASP pályázat'!X32+Községgazd!AA32+Vagyongazd!X32+Közfoglalkoztatás!X32+Közút!X32+Környezetvédelem!AA32+Egészségügy!AA41+Sport!X32+Közművelődés!Z32+Támogatás!AE32</f>
        <v>2578830</v>
      </c>
      <c r="Y32" s="88">
        <f>Igazgatás!Y38+'ASP pályázat'!Y32+Községgazd!AB32+Vagyongazd!Y32+Közfoglalkoztatás!Y32+Közút!Y32+Környezetvédelem!AB32+Egészségügy!AB41+Sport!Y32+Közművelődés!AA32+Támogatás!AF32</f>
        <v>3258529</v>
      </c>
      <c r="Z32" s="88">
        <f>Igazgatás!Z38+'ASP pályázat'!Z32+Községgazd!AC32+Vagyongazd!Z32+Közfoglalkoztatás!Z32+Közút!Z32+Környezetvédelem!AC32+Egészségügy!AC41+Sport!Z32+Közművelődés!AB32+Támogatás!AG32</f>
        <v>2760923</v>
      </c>
      <c r="AA32" s="89">
        <f>Igazgatás!AA38+'ASP pályázat'!AA32+Községgazd!AD32+Vagyongazd!AA32+Közfoglalkoztatás!AA32+Közút!AA32+Környezetvédelem!AD32+Egészségügy!AD41+Sport!AA32+Közművelődés!AC32+Támogatás!AH32</f>
        <v>5370602</v>
      </c>
      <c r="AB32" s="168"/>
      <c r="AD32" s="168"/>
    </row>
    <row r="33" spans="1:30" x14ac:dyDescent="0.25">
      <c r="B33" s="122" t="s">
        <v>627</v>
      </c>
      <c r="C33" s="772" t="s">
        <v>163</v>
      </c>
      <c r="D33" s="773"/>
      <c r="E33" s="773"/>
      <c r="F33" s="612">
        <f>Igazgatás!F39+'ASP pályázat'!F33+Községgazd!F33+Vagyongazd!F33+Közfoglalkoztatás!F33+Közút!F33+Környezetvédelem!F33+Egészségügy!F42+Sport!F33+Közművelődés!F33+Támogatás!F33</f>
        <v>2347515</v>
      </c>
      <c r="G33" s="612">
        <f>Igazgatás!G39+'ASP pályázat'!G33+Községgazd!G33+Vagyongazd!G33+Közfoglalkoztatás!G33+Közút!G33+Környezetvédelem!G33+Egészségügy!G42+Sport!G33+Közművelődés!G33+Támogatás!G33</f>
        <v>2540330</v>
      </c>
      <c r="H33" s="612">
        <f>Igazgatás!H39+'ASP pályázat'!H33+Községgazd!H33+Vagyongazd!H33+Közfoglalkoztatás!H33+Közút!H33+Környezetvédelem!H33+Egészségügy!H42+Sport!H33+Közművelődés!H33+Támogatás!H33</f>
        <v>2548642</v>
      </c>
      <c r="I33" s="612">
        <f>Igazgatás!I39+'ASP pályázat'!I33+Községgazd!I33+Vagyongazd!I33+Közfoglalkoztatás!I33+Közút!I33+Környezetvédelem!I33+Egészségügy!I42+Sport!I33+Közművelődés!I33+Támogatás!I33</f>
        <v>2592092</v>
      </c>
      <c r="J33" s="638">
        <f>Igazgatás!J39+'ASP pályázat'!J33+Községgazd!J33+Vagyongazd!J33+Közfoglalkoztatás!J33+Közút!J33+Környezetvédelem!J33+Egészségügy!J42+Sport!J33+Közművelődés!J33+Támogatás!J33</f>
        <v>2623492</v>
      </c>
      <c r="K33" s="638">
        <f>Igazgatás!K39+'ASP pályázat'!K33+Községgazd!K33+Vagyongazd!K33+Közfoglalkoztatás!K33+Közút!K33+Környezetvédelem!K33+Egészségügy!K42+Sport!K33+Közművelődés!K33+Támogatás!K33</f>
        <v>2623492</v>
      </c>
      <c r="L33" s="559">
        <f>Igazgatás!L39+'ASP pályázat'!L33+Községgazd!L33+Vagyongazd!L33+Közfoglalkoztatás!L33+Közút!L33+Környezetvédelem!L33+Egészségügy!L42+Sport!L33+Közművelődés!L33+Támogatás!L33</f>
        <v>2418537</v>
      </c>
      <c r="M33" s="140">
        <f>Igazgatás!M39+'ASP pályázat'!M33+Községgazd!M33+Vagyongazd!M33+Közfoglalkoztatás!M33+Közút!M33+Környezetvédelem!M33+Egészségügy!M42+Sport!M33+Közművelődés!M33+Támogatás!M33</f>
        <v>0</v>
      </c>
      <c r="N33" s="157">
        <f>Igazgatás!N39+'ASP pályázat'!N33+Községgazd!N33+Vagyongazd!N33+Közfoglalkoztatás!N33+Közút!N33+Környezetvédelem!N33+Egészségügy!N42+Sport!N33+Közművelődés!N33+Támogatás!N33</f>
        <v>2418537</v>
      </c>
      <c r="O33" s="116">
        <f>Igazgatás!O39+'ASP pályázat'!O33+Községgazd!R33+Vagyongazd!O33+Közfoglalkoztatás!O33+Közút!O33+Környezetvédelem!R33+Egészségügy!R42+Sport!O33+Közművelődés!Q33+Támogatás!V33</f>
        <v>672849</v>
      </c>
      <c r="P33" s="117">
        <f>Igazgatás!P39+'ASP pályázat'!P33+Községgazd!S33+Vagyongazd!P33+Közfoglalkoztatás!P33+Közút!P33+Környezetvédelem!S33+Egészségügy!S42+Sport!P33+Közművelődés!R33+Támogatás!W33</f>
        <v>288576</v>
      </c>
      <c r="Q33" s="117">
        <f>Igazgatás!Q39+'ASP pályázat'!Q33+Községgazd!T33+Vagyongazd!Q33+Közfoglalkoztatás!Q33+Közút!Q33+Környezetvédelem!T33+Egészségügy!T42+Sport!Q33+Közművelődés!S33+Támogatás!X33</f>
        <v>199573</v>
      </c>
      <c r="R33" s="117">
        <f>Igazgatás!R39+'ASP pályázat'!R33+Községgazd!U33+Vagyongazd!R33+Közfoglalkoztatás!R33+Közút!R33+Környezetvédelem!U33+Egészségügy!U42+Sport!R33+Közművelődés!T33+Támogatás!Y33</f>
        <v>244513</v>
      </c>
      <c r="S33" s="117">
        <f>Igazgatás!S39+'ASP pályázat'!S33+Községgazd!V33+Vagyongazd!S33+Közfoglalkoztatás!S33+Közút!S33+Környezetvédelem!V33+Egészségügy!V42+Sport!S33+Közművelődés!U33+Támogatás!Z33</f>
        <v>262481</v>
      </c>
      <c r="T33" s="120">
        <f>Igazgatás!T39+'ASP pályázat'!T33+Községgazd!W33+Vagyongazd!T33+Közfoglalkoztatás!T33+Közút!T33+Környezetvédelem!W33+Egészségügy!W42+Sport!T33+Közművelődés!V33+Támogatás!AA33</f>
        <v>194242</v>
      </c>
      <c r="U33" s="485">
        <f>Igazgatás!U39+'ASP pályázat'!U33+Községgazd!X33+Vagyongazd!U33+Közfoglalkoztatás!U33+Közút!U33+Környezetvédelem!X33+Egészségügy!X42+Sport!U33+Közművelődés!W33+Támogatás!AB33</f>
        <v>1862234</v>
      </c>
      <c r="V33" s="410">
        <f>Igazgatás!V39+'ASP pályázat'!V33+Községgazd!Y33+Vagyongazd!V33+Közfoglalkoztatás!V33+Közút!V33+Környezetvédelem!Y33+Egészségügy!Y42+Sport!V33+Közművelődés!X33+Támogatás!AC33</f>
        <v>95446</v>
      </c>
      <c r="W33" s="117">
        <f>Igazgatás!W39+'ASP pályázat'!W33+Községgazd!Z33+Vagyongazd!W33+Közfoglalkoztatás!W33+Közút!W33+Környezetvédelem!Z33+Egészségügy!Z42+Sport!W33+Közművelődés!Y33+Támogatás!AD33</f>
        <v>131200</v>
      </c>
      <c r="X33" s="120">
        <f>Igazgatás!X39+'ASP pályázat'!X33+Községgazd!AA33+Vagyongazd!X33+Közfoglalkoztatás!X33+Közút!X33+Környezetvédelem!AA33+Egészségügy!AA42+Sport!X33+Közművelődés!Z33+Támogatás!AE33</f>
        <v>-41943</v>
      </c>
      <c r="Y33" s="120">
        <f>Igazgatás!Y39+'ASP pályázat'!Y33+Községgazd!AB33+Vagyongazd!Y33+Közfoglalkoztatás!Y33+Közút!Y33+Környezetvédelem!AB33+Egészségügy!AB42+Sport!Y33+Közművelődés!AA33+Támogatás!AF33</f>
        <v>184010</v>
      </c>
      <c r="Z33" s="120">
        <f>Igazgatás!Z39+'ASP pályázat'!Z33+Községgazd!AC33+Vagyongazd!Z33+Közfoglalkoztatás!Z33+Közút!Z33+Környezetvédelem!AC33+Egészségügy!AC42+Sport!Z33+Közművelődés!AB33+Támogatás!AG33</f>
        <v>66306</v>
      </c>
      <c r="AA33" s="121">
        <f>Igazgatás!AA39+'ASP pályázat'!AA33+Községgazd!AD33+Vagyongazd!AA33+Közfoglalkoztatás!AA33+Közút!AA33+Környezetvédelem!AD33+Egészségügy!AD42+Sport!AA33+Közművelődés!AC33+Támogatás!AH33</f>
        <v>121284</v>
      </c>
      <c r="AB33" s="168"/>
      <c r="AD33" s="168"/>
    </row>
    <row r="34" spans="1:30" s="41" customFormat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615">
        <f>Igazgatás!F40+'ASP pályázat'!F34+Községgazd!F34+Vagyongazd!F34+Közfoglalkoztatás!F34+Közút!F34+Környezetvédelem!F34+Egészségügy!F43+Sport!F34+Közművelődés!F34+Támogatás!F34</f>
        <v>441000</v>
      </c>
      <c r="G34" s="615">
        <f>Igazgatás!G40+'ASP pályázat'!G34+Községgazd!G34+Vagyongazd!G34+Közfoglalkoztatás!G34+Közút!G34+Környezetvédelem!G34+Egészségügy!G43+Sport!G34+Közművelődés!G34+Támogatás!G34</f>
        <v>441000</v>
      </c>
      <c r="H34" s="615">
        <f>Igazgatás!H40+'ASP pályázat'!H34+Községgazd!H34+Vagyongazd!H34+Közfoglalkoztatás!H34+Közút!H34+Környezetvédelem!H34+Egészségügy!H43+Sport!H34+Közművelődés!H34+Támogatás!H34</f>
        <v>181000</v>
      </c>
      <c r="I34" s="615">
        <f>Igazgatás!I40+'ASP pályázat'!I34+Községgazd!I34+Vagyongazd!I34+Közfoglalkoztatás!I34+Közút!I34+Környezetvédelem!I34+Egészségügy!I43+Sport!I34+Közművelődés!I34+Támogatás!I34</f>
        <v>196466</v>
      </c>
      <c r="J34" s="641">
        <f>Igazgatás!J40+'ASP pályázat'!J34+Községgazd!J34+Vagyongazd!J34+Közfoglalkoztatás!J34+Közút!J34+Környezetvédelem!J34+Egészségügy!J43+Sport!J34+Közművelődés!J34+Támogatás!J34</f>
        <v>209466</v>
      </c>
      <c r="K34" s="641">
        <f>Igazgatás!K40+'ASP pályázat'!K34+Községgazd!K34+Vagyongazd!K34+Közfoglalkoztatás!K34+Közút!K34+Környezetvédelem!K34+Egészségügy!K43+Sport!K34+Közművelődés!K34+Támogatás!K34</f>
        <v>209466</v>
      </c>
      <c r="L34" s="562">
        <f>Igazgatás!L40+'ASP pályázat'!L34+Községgazd!L34+Vagyongazd!L34+Közfoglalkoztatás!L34+Közút!L34+Környezetvédelem!L34+Egészségügy!L43+Sport!L34+Közművelődés!L34+Támogatás!L34</f>
        <v>166218</v>
      </c>
      <c r="M34" s="148">
        <f>Igazgatás!M40+'ASP pályázat'!M34+Községgazd!M34+Vagyongazd!M34+Közfoglalkoztatás!M34+Közút!M34+Környezetvédelem!M34+Egészségügy!M43+Sport!M34+Közművelődés!M34+Támogatás!M34</f>
        <v>0</v>
      </c>
      <c r="N34" s="160">
        <f>Igazgatás!N40+'ASP pályázat'!N34+Községgazd!N34+Vagyongazd!N34+Közfoglalkoztatás!N34+Közút!N34+Környezetvédelem!N34+Egészségügy!N43+Sport!N34+Közművelődés!N34+Támogatás!N34</f>
        <v>166218</v>
      </c>
      <c r="O34" s="75">
        <f>Igazgatás!O40+'ASP pályázat'!O34+Községgazd!R34+Vagyongazd!O34+Közfoglalkoztatás!O34+Közút!O34+Környezetvédelem!R34+Egészségügy!R43+Sport!O34+Közművelődés!Q34+Támogatás!V34</f>
        <v>26230</v>
      </c>
      <c r="P34" s="13">
        <f>Igazgatás!P40+'ASP pályázat'!P34+Községgazd!S34+Vagyongazd!P34+Közfoglalkoztatás!P34+Közút!P34+Környezetvédelem!S34+Egészségügy!S43+Sport!P34+Közművelődés!R34+Támogatás!W34</f>
        <v>10636</v>
      </c>
      <c r="Q34" s="13">
        <f>Igazgatás!Q40+'ASP pályázat'!Q34+Községgazd!T34+Vagyongazd!Q34+Közfoglalkoztatás!Q34+Közút!Q34+Környezetvédelem!T34+Egészségügy!T43+Sport!Q34+Közművelődés!S34+Támogatás!X34</f>
        <v>52584</v>
      </c>
      <c r="R34" s="13">
        <f>Igazgatás!R40+'ASP pályázat'!R34+Községgazd!U34+Vagyongazd!R34+Közfoglalkoztatás!R34+Közút!R34+Környezetvédelem!U34+Egészségügy!U43+Sport!R34+Közművelődés!T34+Támogatás!Y34</f>
        <v>67916</v>
      </c>
      <c r="S34" s="13">
        <f>Igazgatás!S40+'ASP pályázat'!S34+Községgazd!V34+Vagyongazd!S34+Közfoglalkoztatás!S34+Közút!S34+Környezetvédelem!V34+Egészségügy!V43+Sport!S34+Közművelődés!U34+Támogatás!Z34</f>
        <v>40419</v>
      </c>
      <c r="T34" s="80">
        <f>Igazgatás!T40+'ASP pályázat'!T34+Községgazd!W34+Vagyongazd!T34+Közfoglalkoztatás!T34+Közút!T34+Környezetvédelem!W34+Egészségügy!W43+Sport!T34+Közművelődés!V34+Támogatás!AA34</f>
        <v>6600</v>
      </c>
      <c r="U34" s="488">
        <f>Igazgatás!U40+'ASP pályázat'!U34+Községgazd!X34+Vagyongazd!U34+Közfoglalkoztatás!U34+Közút!U34+Környezetvédelem!X34+Egészségügy!X43+Sport!U34+Közművelődés!W34+Támogatás!AB34</f>
        <v>204385</v>
      </c>
      <c r="V34" s="413">
        <f>Igazgatás!V40+'ASP pályázat'!V34+Községgazd!Y34+Vagyongazd!V34+Közfoglalkoztatás!V34+Közút!V34+Környezetvédelem!Y34+Egészségügy!Y43+Sport!V34+Közművelődés!X34+Támogatás!AC34</f>
        <v>29068</v>
      </c>
      <c r="W34" s="13">
        <f>Igazgatás!W40+'ASP pályázat'!W34+Községgazd!Z34+Vagyongazd!W34+Közfoglalkoztatás!W34+Közút!W34+Környezetvédelem!Z34+Egészségügy!Z43+Sport!W34+Közművelődés!Y34+Támogatás!AD34</f>
        <v>22500</v>
      </c>
      <c r="X34" s="80">
        <f>Igazgatás!X40+'ASP pályázat'!X34+Községgazd!AA34+Vagyongazd!X34+Közfoglalkoztatás!X34+Közút!X34+Környezetvédelem!AA34+Egészségügy!AA43+Sport!X34+Közművelődés!Z34+Támogatás!AE34</f>
        <v>-138931</v>
      </c>
      <c r="Y34" s="80">
        <f>Igazgatás!Y40+'ASP pályázat'!Y34+Községgazd!AB34+Vagyongazd!Y34+Közfoglalkoztatás!Y34+Közút!Y34+Környezetvédelem!AB34+Egészségügy!AB43+Sport!Y34+Közművelődés!AA34+Támogatás!AF34</f>
        <v>18466</v>
      </c>
      <c r="Z34" s="80">
        <f>Igazgatás!Z40+'ASP pályázat'!Z34+Községgazd!AC34+Vagyongazd!Z34+Közfoglalkoztatás!Z34+Közút!Z34+Környezetvédelem!AC34+Egészségügy!AC43+Sport!Z34+Közművelődés!AB34+Támogatás!AG34</f>
        <v>16968</v>
      </c>
      <c r="AA34" s="45">
        <f>Igazgatás!AA40+'ASP pályázat'!AA34+Községgazd!AD34+Vagyongazd!AA34+Közfoglalkoztatás!AA34+Közút!AA34+Környezetvédelem!AD34+Egészségügy!AD43+Sport!AA34+Közművelődés!AC34+Támogatás!AH34</f>
        <v>13762</v>
      </c>
      <c r="AB34" s="168"/>
      <c r="AD34" s="168"/>
    </row>
    <row r="35" spans="1:30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615">
        <f>Igazgatás!F43+'ASP pályázat'!F35+Községgazd!F35+Vagyongazd!F35+Közfoglalkoztatás!F35+Közút!F35+Környezetvédelem!F35+Egészségügy!F44+Sport!F35+Közművelődés!F35+Támogatás!F35</f>
        <v>1906515</v>
      </c>
      <c r="G35" s="615">
        <f>Igazgatás!G43+'ASP pályázat'!G35+Községgazd!G35+Vagyongazd!G35+Közfoglalkoztatás!G35+Közút!G35+Környezetvédelem!G35+Egészségügy!G44+Sport!G35+Közművelődés!G35+Támogatás!G35</f>
        <v>2099330</v>
      </c>
      <c r="H35" s="615">
        <f>Igazgatás!H43+'ASP pályázat'!H35+Községgazd!H35+Vagyongazd!H35+Közfoglalkoztatás!H35+Közút!H35+Környezetvédelem!H35+Egészségügy!H44+Sport!H35+Közművelődés!H35+Támogatás!H35</f>
        <v>2367642</v>
      </c>
      <c r="I35" s="615">
        <f>Igazgatás!I43+'ASP pályázat'!I35+Községgazd!I35+Vagyongazd!I35+Közfoglalkoztatás!I35+Közút!I35+Környezetvédelem!I35+Egészségügy!I44+Sport!I35+Közművelődés!I35+Támogatás!I35</f>
        <v>2395626</v>
      </c>
      <c r="J35" s="641">
        <f>Igazgatás!J43+'ASP pályázat'!J35+Községgazd!J35+Vagyongazd!J35+Közfoglalkoztatás!J35+Közút!J35+Környezetvédelem!J35+Egészségügy!J44+Sport!J35+Közművelődés!J35+Támogatás!J35</f>
        <v>2414026</v>
      </c>
      <c r="K35" s="641">
        <f>Igazgatás!K43+'ASP pályázat'!K35+Községgazd!K35+Vagyongazd!K35+Közfoglalkoztatás!K35+Közút!K35+Környezetvédelem!K35+Egészségügy!K44+Sport!K35+Közművelődés!K35+Támogatás!K35</f>
        <v>2414026</v>
      </c>
      <c r="L35" s="562">
        <f>Igazgatás!L43+'ASP pályázat'!L35+Községgazd!L35+Vagyongazd!L35+Közfoglalkoztatás!L35+Közút!L35+Környezetvédelem!L35+Egészségügy!L44+Sport!L35+Közművelődés!L35+Támogatás!L35</f>
        <v>2252319</v>
      </c>
      <c r="M35" s="148">
        <f>Igazgatás!M43+'ASP pályázat'!M35+Községgazd!M35+Vagyongazd!M35+Közfoglalkoztatás!M35+Közút!M35+Környezetvédelem!M35+Egészségügy!M44+Sport!M35+Közművelődés!M35+Támogatás!M35</f>
        <v>0</v>
      </c>
      <c r="N35" s="160">
        <f>Igazgatás!N43+'ASP pályázat'!N35+Községgazd!N35+Vagyongazd!N35+Közfoglalkoztatás!N35+Közút!N35+Környezetvédelem!N35+Egészségügy!N44+Sport!N35+Közművelődés!N35+Támogatás!N35</f>
        <v>2252319</v>
      </c>
      <c r="O35" s="75">
        <f>Igazgatás!O43+'ASP pályázat'!O35+Községgazd!R35+Vagyongazd!O35+Közfoglalkoztatás!O35+Közút!O35+Környezetvédelem!R35+Egészségügy!R44+Sport!O35+Közművelődés!Q35+Támogatás!V35</f>
        <v>646619</v>
      </c>
      <c r="P35" s="13">
        <f>Igazgatás!P43+'ASP pályázat'!P35+Községgazd!S35+Vagyongazd!P35+Közfoglalkoztatás!P35+Közút!P35+Környezetvédelem!S35+Egészségügy!S44+Sport!P35+Közművelődés!R35+Támogatás!W35</f>
        <v>277940</v>
      </c>
      <c r="Q35" s="13">
        <f>Igazgatás!Q43+'ASP pályázat'!Q35+Községgazd!T35+Vagyongazd!Q35+Közfoglalkoztatás!Q35+Közút!Q35+Környezetvédelem!T35+Egészségügy!T44+Sport!Q35+Közművelődés!S35+Támogatás!X35</f>
        <v>146989</v>
      </c>
      <c r="R35" s="13">
        <f>Igazgatás!R43+'ASP pályázat'!R35+Községgazd!U35+Vagyongazd!R35+Közfoglalkoztatás!R35+Közút!R35+Környezetvédelem!U35+Egészségügy!U44+Sport!R35+Közművelődés!T35+Támogatás!Y35</f>
        <v>176597</v>
      </c>
      <c r="S35" s="13">
        <f>Igazgatás!S43+'ASP pályázat'!S35+Községgazd!V35+Vagyongazd!S35+Közfoglalkoztatás!S35+Közút!S35+Környezetvédelem!V35+Egészségügy!V44+Sport!S35+Közművelődés!U35+Támogatás!Z35</f>
        <v>222062</v>
      </c>
      <c r="T35" s="80">
        <f>Igazgatás!T43+'ASP pályázat'!T35+Községgazd!W35+Vagyongazd!T35+Közfoglalkoztatás!T35+Közút!T35+Környezetvédelem!W35+Egészségügy!W44+Sport!T35+Közművelődés!V35+Támogatás!AA35</f>
        <v>187642</v>
      </c>
      <c r="U35" s="488">
        <f>Igazgatás!U43+'ASP pályázat'!U35+Községgazd!X35+Vagyongazd!U35+Közfoglalkoztatás!U35+Közút!U35+Környezetvédelem!X35+Egészségügy!X44+Sport!U35+Közművelődés!W35+Támogatás!AB35</f>
        <v>1657849</v>
      </c>
      <c r="V35" s="413">
        <f>Igazgatás!V43+'ASP pályázat'!V35+Községgazd!Y35+Vagyongazd!V35+Közfoglalkoztatás!V35+Közút!V35+Környezetvédelem!Y35+Egészségügy!Y44+Sport!V35+Közművelődés!X35+Támogatás!AC35</f>
        <v>66378</v>
      </c>
      <c r="W35" s="13">
        <f>Igazgatás!W43+'ASP pályázat'!W35+Községgazd!Z35+Vagyongazd!W35+Közfoglalkoztatás!W35+Közút!W35+Környezetvédelem!Z35+Egészségügy!Z44+Sport!W35+Közművelődés!Y35+Támogatás!AD35</f>
        <v>108700</v>
      </c>
      <c r="X35" s="80">
        <f>Igazgatás!X43+'ASP pályázat'!X35+Községgazd!AA35+Vagyongazd!X35+Közfoglalkoztatás!X35+Közút!X35+Környezetvédelem!AA35+Egészségügy!AA44+Sport!X35+Közművelődés!Z35+Támogatás!AE35</f>
        <v>96988</v>
      </c>
      <c r="Y35" s="80">
        <f>Igazgatás!Y43+'ASP pályázat'!Y35+Községgazd!AB35+Vagyongazd!Y35+Közfoglalkoztatás!Y35+Közút!Y35+Környezetvédelem!AB35+Egészségügy!AB44+Sport!Y35+Közművelődés!AA35+Támogatás!AF35</f>
        <v>165544</v>
      </c>
      <c r="Z35" s="80">
        <f>Igazgatás!Z43+'ASP pályázat'!Z35+Községgazd!AC35+Vagyongazd!Z35+Közfoglalkoztatás!Z35+Közút!Z35+Környezetvédelem!AC35+Egészségügy!AC44+Sport!Z35+Közművelődés!AB35+Támogatás!AG35</f>
        <v>49338</v>
      </c>
      <c r="AA35" s="45">
        <f>Igazgatás!AA43+'ASP pályázat'!AA35+Községgazd!AD35+Vagyongazd!AA35+Közfoglalkoztatás!AA35+Közút!AA35+Környezetvédelem!AD35+Egészségügy!AD44+Sport!AA35+Közművelődés!AC35+Támogatás!AH35</f>
        <v>107522</v>
      </c>
      <c r="AB35" s="168"/>
      <c r="AD35" s="168"/>
    </row>
    <row r="36" spans="1:30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615">
        <f>Igazgatás!F46+'ASP pályázat'!F36+Községgazd!F36+Vagyongazd!F36+Közfoglalkoztatás!F36+Közút!F36+Környezetvédelem!F36+Egészségügy!F48+Sport!F36+Közművelődés!F36+Támogatás!F36</f>
        <v>0</v>
      </c>
      <c r="G36" s="615">
        <f>Igazgatás!G46+'ASP pályázat'!G36+Községgazd!G36+Vagyongazd!G36+Közfoglalkoztatás!G36+Közút!G36+Környezetvédelem!G36+Egészségügy!G48+Sport!G36+Közművelődés!G36+Támogatás!G36</f>
        <v>0</v>
      </c>
      <c r="H36" s="615">
        <f>Igazgatás!H46+'ASP pályázat'!H36+Községgazd!H36+Vagyongazd!H36+Közfoglalkoztatás!H36+Közút!H36+Környezetvédelem!H36+Egészségügy!H48+Sport!H36+Közművelődés!H36+Támogatás!H36</f>
        <v>0</v>
      </c>
      <c r="I36" s="615">
        <f>Igazgatás!I46+'ASP pályázat'!I36+Községgazd!I36+Vagyongazd!I36+Közfoglalkoztatás!I36+Közút!I36+Környezetvédelem!I36+Egészségügy!I48+Sport!I36+Közművelődés!I36+Támogatás!I36</f>
        <v>0</v>
      </c>
      <c r="J36" s="641">
        <f>Igazgatás!J46+'ASP pályázat'!J36+Községgazd!J36+Vagyongazd!J36+Közfoglalkoztatás!J36+Közút!J36+Környezetvédelem!J36+Egészségügy!J48+Sport!J36+Közművelődés!J36+Támogatás!J36</f>
        <v>0</v>
      </c>
      <c r="K36" s="641">
        <f>Igazgatás!K46+'ASP pályázat'!K36+Községgazd!K36+Vagyongazd!K36+Közfoglalkoztatás!K36+Közút!K36+Környezetvédelem!K36+Egészségügy!K48+Sport!K36+Közművelődés!K36+Támogatás!K36</f>
        <v>0</v>
      </c>
      <c r="L36" s="562">
        <f>Igazgatás!L46+'ASP pályázat'!L36+Községgazd!L36+Vagyongazd!L36+Közfoglalkoztatás!L36+Közút!L36+Környezetvédelem!L36+Egészségügy!L48+Sport!L36+Közművelődés!L36+Támogatás!L36</f>
        <v>0</v>
      </c>
      <c r="M36" s="148">
        <f>Igazgatás!M46+'ASP pályázat'!M36+Községgazd!M36+Vagyongazd!M36+Közfoglalkoztatás!M36+Közút!M36+Környezetvédelem!M36+Egészségügy!M48+Sport!M36+Közművelődés!M36+Támogatás!M36</f>
        <v>0</v>
      </c>
      <c r="N36" s="160">
        <f>Igazgatás!N46+'ASP pályázat'!N36+Községgazd!N36+Vagyongazd!N36+Közfoglalkoztatás!N36+Közút!N36+Környezetvédelem!N36+Egészségügy!N48+Sport!N36+Közművelődés!N36+Támogatás!N36</f>
        <v>0</v>
      </c>
      <c r="O36" s="75">
        <f>Igazgatás!O46+'ASP pályázat'!O36+Községgazd!R36+Vagyongazd!O36+Közfoglalkoztatás!O36+Közút!O36+Környezetvédelem!R36+Egészségügy!R48+Sport!O36+Közművelődés!Q36+Támogatás!V36</f>
        <v>0</v>
      </c>
      <c r="P36" s="13">
        <f>Igazgatás!P46+'ASP pályázat'!P36+Községgazd!S36+Vagyongazd!P36+Közfoglalkoztatás!P36+Közút!P36+Környezetvédelem!S36+Egészségügy!S48+Sport!P36+Közművelődés!R36+Támogatás!W36</f>
        <v>0</v>
      </c>
      <c r="Q36" s="13">
        <f>Igazgatás!Q46+'ASP pályázat'!Q36+Községgazd!T36+Vagyongazd!Q36+Közfoglalkoztatás!Q36+Közút!Q36+Környezetvédelem!T36+Egészségügy!T48+Sport!Q36+Közművelődés!S36+Támogatás!X36</f>
        <v>0</v>
      </c>
      <c r="R36" s="13">
        <f>Igazgatás!R46+'ASP pályázat'!R36+Községgazd!U36+Vagyongazd!R36+Közfoglalkoztatás!R36+Közút!R36+Környezetvédelem!U36+Egészségügy!U48+Sport!R36+Közművelődés!T36+Támogatás!Y36</f>
        <v>0</v>
      </c>
      <c r="S36" s="13">
        <f>Igazgatás!S46+'ASP pályázat'!S36+Községgazd!V36+Vagyongazd!S36+Közfoglalkoztatás!S36+Közút!S36+Környezetvédelem!V36+Egészségügy!V48+Sport!S36+Közművelődés!U36+Támogatás!Z36</f>
        <v>0</v>
      </c>
      <c r="T36" s="80">
        <f>Igazgatás!T46+'ASP pályázat'!T36+Községgazd!W36+Vagyongazd!T36+Közfoglalkoztatás!T36+Közút!T36+Környezetvédelem!W36+Egészségügy!W48+Sport!T36+Közművelődés!V36+Támogatás!AA36</f>
        <v>0</v>
      </c>
      <c r="U36" s="488">
        <f>Igazgatás!U46+'ASP pályázat'!U36+Községgazd!X36+Vagyongazd!U36+Közfoglalkoztatás!U36+Közút!U36+Környezetvédelem!X36+Egészségügy!X48+Sport!U36+Közművelődés!W36+Támogatás!AB36</f>
        <v>0</v>
      </c>
      <c r="V36" s="413">
        <f>Igazgatás!V46+'ASP pályázat'!V36+Községgazd!Y36+Vagyongazd!V36+Közfoglalkoztatás!V36+Közút!V36+Környezetvédelem!Y36+Egészségügy!Y48+Sport!V36+Közművelődés!X36+Támogatás!AC36</f>
        <v>0</v>
      </c>
      <c r="W36" s="13">
        <f>Igazgatás!W46+'ASP pályázat'!W36+Községgazd!Z36+Vagyongazd!W36+Közfoglalkoztatás!W36+Közút!W36+Környezetvédelem!Z36+Egészségügy!Z48+Sport!W36+Közművelődés!Y36+Támogatás!AD36</f>
        <v>0</v>
      </c>
      <c r="X36" s="80">
        <f>Igazgatás!X46+'ASP pályázat'!X36+Községgazd!AA36+Vagyongazd!X36+Közfoglalkoztatás!X36+Közút!X36+Környezetvédelem!AA36+Egészségügy!AA48+Sport!X36+Közművelődés!Z36+Támogatás!AE36</f>
        <v>0</v>
      </c>
      <c r="Y36" s="80">
        <f>Igazgatás!Y46+'ASP pályázat'!Y36+Községgazd!AB36+Vagyongazd!Y36+Közfoglalkoztatás!Y36+Közút!Y36+Környezetvédelem!AB36+Egészségügy!AB48+Sport!Y36+Közművelődés!AA36+Támogatás!AF36</f>
        <v>0</v>
      </c>
      <c r="Z36" s="80">
        <f>Igazgatás!Z46+'ASP pályázat'!Z36+Községgazd!AC36+Vagyongazd!Z36+Közfoglalkoztatás!Z36+Közút!Z36+Környezetvédelem!AC36+Egészségügy!AC48+Sport!Z36+Közművelődés!AB36+Támogatás!AG36</f>
        <v>0</v>
      </c>
      <c r="AA36" s="45">
        <f>Igazgatás!AA46+'ASP pályázat'!AA36+Községgazd!AD36+Vagyongazd!AA36+Közfoglalkoztatás!AA36+Közút!AA36+Környezetvédelem!AD36+Egészségügy!AD48+Sport!AA36+Közművelődés!AC36+Támogatás!AH36</f>
        <v>0</v>
      </c>
      <c r="AB36" s="168"/>
      <c r="AD36" s="168"/>
    </row>
    <row r="37" spans="1:30" x14ac:dyDescent="0.25">
      <c r="B37" s="90" t="s">
        <v>631</v>
      </c>
      <c r="C37" s="799" t="s">
        <v>170</v>
      </c>
      <c r="D37" s="800"/>
      <c r="E37" s="800"/>
      <c r="F37" s="614">
        <f>Igazgatás!F47+'ASP pályázat'!F37+Községgazd!F37+Vagyongazd!F37+Közfoglalkoztatás!F37+Közút!F37+Környezetvédelem!F37+Egészségügy!F49+Sport!F37+Közművelődés!F37+Támogatás!F37</f>
        <v>580093</v>
      </c>
      <c r="G37" s="614">
        <f>Igazgatás!G47+'ASP pályázat'!G37+Községgazd!G37+Vagyongazd!G37+Közfoglalkoztatás!G37+Közút!G37+Környezetvédelem!G37+Egészségügy!G49+Sport!G37+Közművelődés!G37+Támogatás!G37</f>
        <v>938004</v>
      </c>
      <c r="H37" s="614">
        <f>Igazgatás!H47+'ASP pályázat'!H37+Községgazd!H37+Vagyongazd!H37+Közfoglalkoztatás!H37+Közút!H37+Környezetvédelem!H37+Egészségügy!H49+Sport!H37+Közművelődés!H37+Támogatás!H37</f>
        <v>931261</v>
      </c>
      <c r="I37" s="614">
        <f>Igazgatás!I47+'ASP pályázat'!I37+Községgazd!I37+Vagyongazd!I37+Közfoglalkoztatás!I37+Közút!I37+Környezetvédelem!I37+Egészségügy!I49+Sport!I37+Közművelődés!I37+Támogatás!I37</f>
        <v>931261</v>
      </c>
      <c r="J37" s="640">
        <f>Igazgatás!J47+'ASP pályázat'!J37+Községgazd!J37+Vagyongazd!J37+Közfoglalkoztatás!J37+Közút!J37+Környezetvédelem!J37+Egészségügy!J49+Sport!J37+Közművelődés!J37+Támogatás!J37</f>
        <v>941293</v>
      </c>
      <c r="K37" s="640">
        <f>Igazgatás!K47+'ASP pályázat'!K37+Községgazd!K37+Vagyongazd!K37+Közfoglalkoztatás!K37+Közút!K37+Környezetvédelem!K37+Egészségügy!K49+Sport!K37+Közművelődés!K37+Támogatás!K37</f>
        <v>941293</v>
      </c>
      <c r="L37" s="561">
        <f>Igazgatás!L47+'ASP pályázat'!L37+Községgazd!L37+Vagyongazd!L37+Közfoglalkoztatás!L37+Közút!L37+Környezetvédelem!L37+Egészségügy!L49+Sport!L37+Közművelődés!L37+Támogatás!L37</f>
        <v>893961</v>
      </c>
      <c r="M37" s="142">
        <f>Igazgatás!M47+'ASP pályázat'!M37+Községgazd!M37+Vagyongazd!M37+Közfoglalkoztatás!M37+Közút!M37+Környezetvédelem!M37+Egészségügy!M49+Sport!M37+Közművelődés!M37+Támogatás!M37</f>
        <v>0</v>
      </c>
      <c r="N37" s="158">
        <f>Igazgatás!N47+'ASP pályázat'!N37+Községgazd!N37+Vagyongazd!N37+Közfoglalkoztatás!N37+Közút!N37+Környezetvédelem!N37+Egészségügy!N49+Sport!N37+Közművelődés!N37+Támogatás!N37</f>
        <v>893961</v>
      </c>
      <c r="O37" s="92">
        <f>Igazgatás!O47+'ASP pályázat'!O37+Községgazd!R37+Vagyongazd!O37+Közfoglalkoztatás!O37+Közút!O37+Környezetvédelem!R37+Egészségügy!R49+Sport!O37+Közművelődés!Q37+Támogatás!V37</f>
        <v>72370</v>
      </c>
      <c r="P37" s="93">
        <f>Igazgatás!P47+'ASP pályázat'!P37+Községgazd!S37+Vagyongazd!P37+Közfoglalkoztatás!P37+Közút!P37+Környezetvédelem!S37+Egészségügy!S49+Sport!P37+Közművelődés!R37+Támogatás!W37</f>
        <v>85183</v>
      </c>
      <c r="Q37" s="93">
        <f>Igazgatás!Q47+'ASP pályázat'!Q37+Községgazd!T37+Vagyongazd!Q37+Közfoglalkoztatás!Q37+Közút!Q37+Környezetvédelem!T37+Egészségügy!T49+Sport!Q37+Közművelődés!S37+Támogatás!X37</f>
        <v>69190</v>
      </c>
      <c r="R37" s="93">
        <f>Igazgatás!R47+'ASP pályázat'!R37+Községgazd!U37+Vagyongazd!R37+Közfoglalkoztatás!R37+Közút!R37+Környezetvédelem!U37+Egészségügy!U49+Sport!R37+Közművelődés!T37+Támogatás!Y37</f>
        <v>70718</v>
      </c>
      <c r="S37" s="93">
        <f>Igazgatás!S47+'ASP pályázat'!S37+Községgazd!V37+Vagyongazd!S37+Közfoglalkoztatás!S37+Közút!S37+Környezetvédelem!V37+Egészségügy!V49+Sport!S37+Közművelődés!U37+Támogatás!Z37</f>
        <v>124500</v>
      </c>
      <c r="T37" s="96">
        <f>Igazgatás!T47+'ASP pályázat'!T37+Községgazd!W37+Vagyongazd!T37+Közfoglalkoztatás!T37+Közút!T37+Környezetvédelem!W37+Egészségügy!W49+Sport!T37+Közművelődés!V37+Támogatás!AA37</f>
        <v>39348</v>
      </c>
      <c r="U37" s="487">
        <f>Igazgatás!U47+'ASP pályázat'!U37+Községgazd!X37+Vagyongazd!U37+Közfoglalkoztatás!U37+Közút!U37+Környezetvédelem!X37+Egészségügy!X49+Sport!U37+Közművelődés!W37+Támogatás!AB37</f>
        <v>461309</v>
      </c>
      <c r="V37" s="412">
        <f>Igazgatás!V47+'ASP pályázat'!V37+Községgazd!Y37+Vagyongazd!V37+Közfoglalkoztatás!V37+Közút!V37+Környezetvédelem!Y37+Egészségügy!Y49+Sport!V37+Közművelődés!X37+Támogatás!AC37</f>
        <v>121227</v>
      </c>
      <c r="W37" s="93">
        <f>Igazgatás!W47+'ASP pályázat'!W37+Községgazd!Z37+Vagyongazd!W37+Közfoglalkoztatás!W37+Közút!W37+Környezetvédelem!Z37+Egészségügy!Z49+Sport!W37+Közművelődés!Y37+Támogatás!AD37</f>
        <v>56332</v>
      </c>
      <c r="X37" s="96">
        <f>Igazgatás!X47+'ASP pályázat'!X37+Községgazd!AA37+Vagyongazd!X37+Közfoglalkoztatás!X37+Közút!X37+Környezetvédelem!AA37+Egészségügy!AA49+Sport!X37+Közművelődés!Z37+Támogatás!AE37</f>
        <v>37206</v>
      </c>
      <c r="Y37" s="96">
        <f>Igazgatás!Y47+'ASP pályázat'!Y37+Községgazd!AB37+Vagyongazd!Y37+Közfoglalkoztatás!Y37+Közút!Y37+Környezetvédelem!AB37+Egészségügy!AB49+Sport!Y37+Közművelődés!AA37+Támogatás!AF37</f>
        <v>118072</v>
      </c>
      <c r="Z37" s="96">
        <f>Igazgatás!Z47+'ASP pályázat'!Z37+Községgazd!AC37+Vagyongazd!Z37+Közfoglalkoztatás!Z37+Közút!Z37+Környezetvédelem!AC37+Egészségügy!AC49+Sport!Z37+Közművelődés!AB37+Támogatás!AG37</f>
        <v>29200</v>
      </c>
      <c r="AA37" s="97">
        <f>Igazgatás!AA47+'ASP pályázat'!AA37+Községgazd!AD37+Vagyongazd!AA37+Közfoglalkoztatás!AA37+Közút!AA37+Környezetvédelem!AD37+Egészségügy!AD49+Sport!AA37+Közművelődés!AC37+Támogatás!AH37</f>
        <v>70615</v>
      </c>
      <c r="AB37" s="168"/>
      <c r="AD37" s="168"/>
    </row>
    <row r="38" spans="1:30" s="41" customFormat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615">
        <f>Igazgatás!F48+'ASP pályázat'!F38+Községgazd!F38+Vagyongazd!F38+Közfoglalkoztatás!F38+Közút!F38+Környezetvédelem!F38+Egészségügy!F50+Sport!F38+Közművelődés!F38+Támogatás!F38</f>
        <v>461700</v>
      </c>
      <c r="G38" s="615">
        <f>Igazgatás!G48+'ASP pályázat'!G38+Községgazd!G38+Vagyongazd!G38+Közfoglalkoztatás!G38+Közút!G38+Környezetvédelem!G38+Egészségügy!G50+Sport!G38+Közművelődés!G38+Támogatás!G38</f>
        <v>737440</v>
      </c>
      <c r="H38" s="615">
        <f>Igazgatás!H48+'ASP pályázat'!H38+Községgazd!H38+Vagyongazd!H38+Közfoglalkoztatás!H38+Közút!H38+Környezetvédelem!H38+Egészségügy!H50+Sport!H38+Közművelődés!H38+Támogatás!H38</f>
        <v>733877</v>
      </c>
      <c r="I38" s="615">
        <f>Igazgatás!I48+'ASP pályázat'!I38+Községgazd!I38+Vagyongazd!I38+Közfoglalkoztatás!I38+Közút!I38+Környezetvédelem!I38+Egészségügy!I50+Sport!I38+Közművelődés!I38+Támogatás!I38</f>
        <v>733877</v>
      </c>
      <c r="J38" s="641">
        <f>Igazgatás!J48+'ASP pályázat'!J38+Községgazd!J38+Vagyongazd!J38+Közfoglalkoztatás!J38+Közút!J38+Környezetvédelem!J38+Egészségügy!J50+Sport!J38+Közművelődés!J38+Támogatás!J38</f>
        <v>734877</v>
      </c>
      <c r="K38" s="641">
        <f>Igazgatás!K48+'ASP pályázat'!K38+Községgazd!K38+Vagyongazd!K38+Közfoglalkoztatás!K38+Közút!K38+Környezetvédelem!K38+Egészségügy!K50+Sport!K38+Közművelődés!K38+Támogatás!K38</f>
        <v>734877</v>
      </c>
      <c r="L38" s="562">
        <f>Igazgatás!L48+'ASP pályázat'!L38+Községgazd!L38+Vagyongazd!L38+Közfoglalkoztatás!L38+Közút!L38+Környezetvédelem!L38+Egészségügy!L50+Sport!L38+Közművelődés!L38+Támogatás!L38</f>
        <v>708377</v>
      </c>
      <c r="M38" s="148">
        <f>Igazgatás!M48+'ASP pályázat'!M38+Községgazd!M38+Vagyongazd!M38+Közfoglalkoztatás!M38+Közút!M38+Környezetvédelem!M38+Egészségügy!M50+Sport!M38+Közművelődés!M38+Támogatás!M38</f>
        <v>0</v>
      </c>
      <c r="N38" s="160">
        <f>Igazgatás!N48+'ASP pályázat'!N38+Községgazd!N38+Vagyongazd!N38+Közfoglalkoztatás!N38+Közút!N38+Környezetvédelem!N38+Egészségügy!N50+Sport!N38+Közművelődés!N38+Támogatás!N38</f>
        <v>708377</v>
      </c>
      <c r="O38" s="75">
        <f>Igazgatás!O48+'ASP pályázat'!O38+Községgazd!R38+Vagyongazd!O38+Közfoglalkoztatás!O38+Közút!O38+Környezetvédelem!R38+Egészségügy!R50+Sport!O38+Közművelődés!Q38+Támogatás!V38</f>
        <v>57700</v>
      </c>
      <c r="P38" s="13">
        <f>Igazgatás!P48+'ASP pályázat'!P38+Községgazd!S38+Vagyongazd!P38+Közfoglalkoztatás!P38+Közút!P38+Környezetvédelem!S38+Egészségügy!S50+Sport!P38+Közművelődés!R38+Támogatás!W38</f>
        <v>70200</v>
      </c>
      <c r="Q38" s="13">
        <f>Igazgatás!Q48+'ASP pályázat'!Q38+Községgazd!T38+Vagyongazd!Q38+Közfoglalkoztatás!Q38+Közút!Q38+Környezetvédelem!T38+Egészségügy!T50+Sport!Q38+Közművelődés!S38+Támogatás!X38</f>
        <v>52700</v>
      </c>
      <c r="R38" s="13">
        <f>Igazgatás!R48+'ASP pályázat'!R38+Községgazd!U38+Vagyongazd!R38+Közfoglalkoztatás!R38+Közút!R38+Környezetvédelem!U38+Egészségügy!U50+Sport!R38+Közművelődés!T38+Támogatás!Y38</f>
        <v>52700</v>
      </c>
      <c r="S38" s="13">
        <f>Igazgatás!S48+'ASP pályázat'!S38+Községgazd!V38+Vagyongazd!S38+Közfoglalkoztatás!S38+Közút!S38+Környezetvédelem!V38+Egészségügy!V50+Sport!S38+Közművelődés!U38+Támogatás!Z38</f>
        <v>110660</v>
      </c>
      <c r="T38" s="80">
        <f>Igazgatás!T48+'ASP pályázat'!T38+Községgazd!W38+Vagyongazd!T38+Közfoglalkoztatás!T38+Közút!T38+Környezetvédelem!W38+Egészségügy!W50+Sport!T38+Közművelődés!V38+Támogatás!AA38</f>
        <v>32700</v>
      </c>
      <c r="U38" s="488">
        <f>Igazgatás!U48+'ASP pályázat'!U38+Községgazd!X38+Vagyongazd!U38+Közfoglalkoztatás!U38+Közút!U38+Környezetvédelem!X38+Egészségügy!X50+Sport!U38+Közművelődés!W38+Támogatás!AB38</f>
        <v>376660</v>
      </c>
      <c r="V38" s="413">
        <f>Igazgatás!V48+'ASP pályázat'!V38+Községgazd!Y38+Vagyongazd!V38+Közfoglalkoztatás!V38+Közút!V38+Környezetvédelem!Y38+Egészségügy!Y50+Sport!V38+Közművelődés!X38+Támogatás!AC38</f>
        <v>91717</v>
      </c>
      <c r="W38" s="13">
        <f>Igazgatás!W48+'ASP pályázat'!W38+Községgazd!Z38+Vagyongazd!W38+Közfoglalkoztatás!W38+Közút!W38+Környezetvédelem!Z38+Egészségügy!Z50+Sport!W38+Közművelődés!Y38+Támogatás!AD38</f>
        <v>45700</v>
      </c>
      <c r="X38" s="80">
        <f>Igazgatás!X48+'ASP pályázat'!X38+Községgazd!AA38+Vagyongazd!X38+Közfoglalkoztatás!X38+Közút!X38+Környezetvédelem!AA38+Egészségügy!AA50+Sport!X38+Közművelődés!Z38+Támogatás!AE38</f>
        <v>33200</v>
      </c>
      <c r="Y38" s="80">
        <f>Igazgatás!Y48+'ASP pályázat'!Y38+Községgazd!AB38+Vagyongazd!Y38+Közfoglalkoztatás!Y38+Közút!Y38+Környezetvédelem!AB38+Egészségügy!AB50+Sport!Y38+Közművelődés!AA38+Támogatás!AF38</f>
        <v>79200</v>
      </c>
      <c r="Z38" s="80">
        <f>Igazgatás!Z48+'ASP pályázat'!Z38+Községgazd!AC38+Vagyongazd!Z38+Közfoglalkoztatás!Z38+Közút!Z38+Környezetvédelem!AC38+Egészségügy!AC50+Sport!Z38+Közművelődés!AB38+Támogatás!AG38</f>
        <v>29200</v>
      </c>
      <c r="AA38" s="45">
        <f>Igazgatás!AA48+'ASP pályázat'!AA38+Községgazd!AD38+Vagyongazd!AA38+Közfoglalkoztatás!AA38+Közút!AA38+Környezetvédelem!AD38+Egészségügy!AD50+Sport!AA38+Közművelődés!AC38+Támogatás!AH38</f>
        <v>52700</v>
      </c>
      <c r="AB38" s="168"/>
      <c r="AD38" s="168"/>
    </row>
    <row r="39" spans="1:30" s="41" customFormat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615">
        <f>Igazgatás!F52+'ASP pályázat'!F39+Községgazd!F39+Vagyongazd!F39+Közfoglalkoztatás!F39+Közút!F39+Környezetvédelem!F39+Egészségügy!F51+Sport!F39+Közművelődés!F39+Támogatás!F39</f>
        <v>118393</v>
      </c>
      <c r="G39" s="615">
        <f>Igazgatás!G52+'ASP pályázat'!G39+Községgazd!G39+Vagyongazd!G39+Közfoglalkoztatás!G39+Közút!G39+Környezetvédelem!G39+Egészségügy!G51+Sport!G39+Közművelődés!G39+Támogatás!G39</f>
        <v>200564</v>
      </c>
      <c r="H39" s="615">
        <f>Igazgatás!H52+'ASP pályázat'!H39+Községgazd!H39+Vagyongazd!H39+Közfoglalkoztatás!H39+Közút!H39+Környezetvédelem!H39+Egészségügy!H51+Sport!H39+Közművelődés!H39+Támogatás!H39</f>
        <v>197384</v>
      </c>
      <c r="I39" s="615">
        <f>Igazgatás!I52+'ASP pályázat'!I39+Községgazd!I39+Vagyongazd!I39+Közfoglalkoztatás!I39+Közút!I39+Környezetvédelem!I39+Egészségügy!I51+Sport!I39+Közművelődés!I39+Támogatás!I39</f>
        <v>197384</v>
      </c>
      <c r="J39" s="641">
        <f>Igazgatás!J52+'ASP pályázat'!J39+Községgazd!J39+Vagyongazd!J39+Közfoglalkoztatás!J39+Közút!J39+Környezetvédelem!J39+Egészségügy!J51+Sport!J39+Közművelődés!J39+Támogatás!J39</f>
        <v>206416</v>
      </c>
      <c r="K39" s="641">
        <f>Igazgatás!K52+'ASP pályázat'!K39+Községgazd!K39+Vagyongazd!K39+Közfoglalkoztatás!K39+Közút!K39+Környezetvédelem!K39+Egészségügy!K51+Sport!K39+Közművelődés!K39+Támogatás!K39</f>
        <v>206416</v>
      </c>
      <c r="L39" s="562">
        <f>Igazgatás!L52+'ASP pályázat'!L39+Községgazd!L39+Vagyongazd!L39+Közfoglalkoztatás!L39+Közút!L39+Környezetvédelem!L39+Egészségügy!L51+Sport!L39+Közművelődés!L39+Támogatás!L39</f>
        <v>185584</v>
      </c>
      <c r="M39" s="148">
        <f>Igazgatás!M52+'ASP pályázat'!M39+Községgazd!M39+Vagyongazd!M39+Közfoglalkoztatás!M39+Közút!M39+Környezetvédelem!M39+Egészségügy!M51+Sport!M39+Közművelődés!M39+Támogatás!M39</f>
        <v>0</v>
      </c>
      <c r="N39" s="160">
        <f>Igazgatás!N52+'ASP pályázat'!N39+Községgazd!N39+Vagyongazd!N39+Közfoglalkoztatás!N39+Közút!N39+Környezetvédelem!N39+Egészségügy!N51+Sport!N39+Közművelődés!N39+Támogatás!N39</f>
        <v>185584</v>
      </c>
      <c r="O39" s="75">
        <f>Igazgatás!O52+'ASP pályázat'!O39+Községgazd!R39+Vagyongazd!O39+Közfoglalkoztatás!O39+Közút!O39+Környezetvédelem!R39+Egészségügy!R51+Sport!O39+Közművelődés!Q39+Támogatás!V39</f>
        <v>14670</v>
      </c>
      <c r="P39" s="13">
        <f>Igazgatás!P52+'ASP pályázat'!P39+Községgazd!S39+Vagyongazd!P39+Közfoglalkoztatás!P39+Közút!P39+Környezetvédelem!S39+Egészségügy!S51+Sport!P39+Közművelődés!R39+Támogatás!W39</f>
        <v>14983</v>
      </c>
      <c r="Q39" s="13">
        <f>Igazgatás!Q52+'ASP pályázat'!Q39+Községgazd!T39+Vagyongazd!Q39+Közfoglalkoztatás!Q39+Közút!Q39+Környezetvédelem!T39+Egészségügy!T51+Sport!Q39+Közművelődés!S39+Támogatás!X39</f>
        <v>16490</v>
      </c>
      <c r="R39" s="13">
        <f>Igazgatás!R52+'ASP pályázat'!R39+Községgazd!U39+Vagyongazd!R39+Közfoglalkoztatás!R39+Közút!R39+Környezetvédelem!U39+Egészségügy!U51+Sport!R39+Közművelődés!T39+Támogatás!Y39</f>
        <v>18018</v>
      </c>
      <c r="S39" s="13">
        <f>Igazgatás!S52+'ASP pályázat'!S39+Községgazd!V39+Vagyongazd!S39+Közfoglalkoztatás!S39+Közút!S39+Környezetvédelem!V39+Egészségügy!V51+Sport!S39+Közművelődés!U39+Támogatás!Z39</f>
        <v>13840</v>
      </c>
      <c r="T39" s="80">
        <f>Igazgatás!T52+'ASP pályázat'!T39+Községgazd!W39+Vagyongazd!T39+Közfoglalkoztatás!T39+Közút!T39+Környezetvédelem!W39+Egészségügy!W51+Sport!T39+Közművelődés!V39+Támogatás!AA39</f>
        <v>6648</v>
      </c>
      <c r="U39" s="488">
        <f>Igazgatás!U52+'ASP pályázat'!U39+Községgazd!X39+Vagyongazd!U39+Közfoglalkoztatás!U39+Közút!U39+Környezetvédelem!X39+Egészségügy!X51+Sport!U39+Közművelődés!W39+Támogatás!AB39</f>
        <v>84649</v>
      </c>
      <c r="V39" s="413">
        <f>Igazgatás!V52+'ASP pályázat'!V39+Községgazd!Y39+Vagyongazd!V39+Közfoglalkoztatás!V39+Közút!V39+Környezetvédelem!Y39+Egészségügy!Y51+Sport!V39+Közművelődés!X39+Támogatás!AC39</f>
        <v>29510</v>
      </c>
      <c r="W39" s="13">
        <f>Igazgatás!W52+'ASP pályázat'!W39+Községgazd!Z39+Vagyongazd!W39+Közfoglalkoztatás!W39+Közút!W39+Környezetvédelem!Z39+Egészségügy!Z51+Sport!W39+Közművelődés!Y39+Támogatás!AD39</f>
        <v>10632</v>
      </c>
      <c r="X39" s="80">
        <f>Igazgatás!X52+'ASP pályázat'!X39+Községgazd!AA39+Vagyongazd!X39+Közfoglalkoztatás!X39+Közút!X39+Környezetvédelem!AA39+Egészségügy!AA51+Sport!X39+Közművelődés!Z39+Támogatás!AE39</f>
        <v>4006</v>
      </c>
      <c r="Y39" s="80">
        <f>Igazgatás!Y52+'ASP pályázat'!Y39+Községgazd!AB39+Vagyongazd!Y39+Közfoglalkoztatás!Y39+Közút!Y39+Környezetvédelem!AB39+Egészségügy!AB51+Sport!Y39+Közművelődés!AA39+Támogatás!AF39</f>
        <v>38872</v>
      </c>
      <c r="Z39" s="80">
        <f>Igazgatás!Z52+'ASP pályázat'!Z39+Községgazd!AC39+Vagyongazd!Z39+Közfoglalkoztatás!Z39+Közút!Z39+Környezetvédelem!AC39+Egészségügy!AC51+Sport!Z39+Közművelődés!AB39+Támogatás!AG39</f>
        <v>0</v>
      </c>
      <c r="AA39" s="45">
        <f>Igazgatás!AA52+'ASP pályázat'!AA39+Községgazd!AD39+Vagyongazd!AA39+Közfoglalkoztatás!AA39+Közút!AA39+Környezetvédelem!AD39+Egészségügy!AD51+Sport!AA39+Közművelődés!AC39+Támogatás!AH39</f>
        <v>17915</v>
      </c>
      <c r="AB39" s="168"/>
      <c r="AD39" s="168"/>
    </row>
    <row r="40" spans="1:30" x14ac:dyDescent="0.25">
      <c r="B40" s="90" t="s">
        <v>634</v>
      </c>
      <c r="C40" s="799" t="s">
        <v>175</v>
      </c>
      <c r="D40" s="800"/>
      <c r="E40" s="800"/>
      <c r="F40" s="614">
        <f>Igazgatás!F53+'ASP pályázat'!F40+Községgazd!F40+Vagyongazd!F40+Közfoglalkoztatás!F40+Közút!F40+Környezetvédelem!F40+Egészségügy!F52+Sport!F40+Közművelődés!F40+Támogatás!F40</f>
        <v>21570486.859999999</v>
      </c>
      <c r="G40" s="614">
        <f>Igazgatás!G53+'ASP pályázat'!G40+Községgazd!G40+Vagyongazd!G40+Közfoglalkoztatás!G40+Közút!G40+Környezetvédelem!G40+Egészségügy!G52+Sport!G40+Közművelődés!G40+Támogatás!G40</f>
        <v>24217148</v>
      </c>
      <c r="H40" s="614">
        <f>Igazgatás!H53+'ASP pályázat'!H40+Községgazd!H40+Vagyongazd!H40+Közfoglalkoztatás!H40+Közút!H40+Környezetvédelem!H40+Egészségügy!H52+Sport!H40+Közművelődés!H40+Támogatás!H40</f>
        <v>24502886</v>
      </c>
      <c r="I40" s="614">
        <f>Igazgatás!I53+'ASP pályázat'!I40+Községgazd!I40+Vagyongazd!I40+Közfoglalkoztatás!I40+Közút!I40+Környezetvédelem!I40+Egészségügy!I52+Sport!I40+Közművelődés!I40+Támogatás!I40</f>
        <v>25912883</v>
      </c>
      <c r="J40" s="640">
        <f>Igazgatás!J53+'ASP pályázat'!J40+Községgazd!J40+Vagyongazd!J40+Közfoglalkoztatás!J40+Közút!J40+Környezetvédelem!J40+Egészségügy!J52+Sport!J40+Közművelődés!J40+Támogatás!J40</f>
        <v>28561355</v>
      </c>
      <c r="K40" s="640">
        <f>Igazgatás!K53+'ASP pályázat'!K40+Községgazd!K40+Vagyongazd!K40+Közfoglalkoztatás!K40+Közút!K40+Környezetvédelem!K40+Egészségügy!K52+Sport!K40+Közművelődés!K40+Támogatás!K40</f>
        <v>28568361</v>
      </c>
      <c r="L40" s="561">
        <f>Igazgatás!L53+'ASP pályázat'!L40+Községgazd!L40+Vagyongazd!L40+Közfoglalkoztatás!L40+Közút!L40+Környezetvédelem!L40+Egészségügy!L52+Sport!L40+Közművelődés!L40+Támogatás!L40</f>
        <v>23817086</v>
      </c>
      <c r="M40" s="142">
        <f>Igazgatás!M53+'ASP pályázat'!M40+Községgazd!M40+Vagyongazd!M40+Közfoglalkoztatás!M40+Közút!M40+Környezetvédelem!M40+Egészségügy!M52+Sport!M40+Közművelődés!M40+Támogatás!M40</f>
        <v>0</v>
      </c>
      <c r="N40" s="158">
        <f>Igazgatás!N53+'ASP pályázat'!N40+Községgazd!N40+Vagyongazd!N40+Közfoglalkoztatás!N40+Közút!N40+Környezetvédelem!N40+Egészségügy!N52+Sport!N40+Közművelődés!N40+Támogatás!N40</f>
        <v>23817086</v>
      </c>
      <c r="O40" s="92">
        <f>Igazgatás!O53+'ASP pályázat'!O40+Községgazd!R40+Vagyongazd!O40+Közfoglalkoztatás!O40+Közút!O40+Környezetvédelem!R40+Egészségügy!R52+Sport!O40+Közművelődés!Q40+Támogatás!V40</f>
        <v>2244329</v>
      </c>
      <c r="P40" s="93">
        <f>Igazgatás!P53+'ASP pályázat'!P40+Községgazd!S40+Vagyongazd!P40+Közfoglalkoztatás!P40+Közút!P40+Környezetvédelem!S40+Egészségügy!S52+Sport!P40+Közművelődés!R40+Támogatás!W40</f>
        <v>1793740</v>
      </c>
      <c r="Q40" s="93">
        <f>Igazgatás!Q53+'ASP pályázat'!Q40+Községgazd!T40+Vagyongazd!Q40+Közfoglalkoztatás!Q40+Közút!Q40+Környezetvédelem!T40+Egészségügy!T52+Sport!Q40+Közművelődés!S40+Támogatás!X40</f>
        <v>1758633</v>
      </c>
      <c r="R40" s="93">
        <f>Igazgatás!R53+'ASP pályázat'!R40+Községgazd!U40+Vagyongazd!R40+Közfoglalkoztatás!R40+Közút!R40+Környezetvédelem!U40+Egészségügy!U52+Sport!R40+Közművelődés!T40+Támogatás!Y40</f>
        <v>2239617</v>
      </c>
      <c r="S40" s="93">
        <f>Igazgatás!S53+'ASP pályázat'!S40+Községgazd!V40+Vagyongazd!S40+Közfoglalkoztatás!S40+Közút!S40+Környezetvédelem!V40+Egészségügy!V52+Sport!S40+Közművelődés!U40+Támogatás!Z40</f>
        <v>2341952</v>
      </c>
      <c r="T40" s="96">
        <f>Igazgatás!T53+'ASP pályázat'!T40+Községgazd!W40+Vagyongazd!T40+Közfoglalkoztatás!T40+Közút!T40+Környezetvédelem!W40+Egészségügy!W52+Sport!T40+Közművelődés!V40+Támogatás!AA40</f>
        <v>725918</v>
      </c>
      <c r="U40" s="487">
        <f>Igazgatás!U53+'ASP pályázat'!U40+Községgazd!X40+Vagyongazd!U40+Közfoglalkoztatás!U40+Közút!U40+Környezetvédelem!X40+Egészségügy!X52+Sport!U40+Közművelődés!W40+Támogatás!AB40</f>
        <v>11104189</v>
      </c>
      <c r="V40" s="412">
        <f>Igazgatás!V53+'ASP pályázat'!V40+Községgazd!Y40+Vagyongazd!V40+Közfoglalkoztatás!V40+Közút!V40+Környezetvédelem!Y40+Egészségügy!Y52+Sport!V40+Közművelődés!X40+Támogatás!AC40</f>
        <v>1550461</v>
      </c>
      <c r="W40" s="93">
        <f>Igazgatás!W53+'ASP pályázat'!W40+Községgazd!Z40+Vagyongazd!W40+Közfoglalkoztatás!W40+Közút!W40+Környezetvédelem!Z40+Egészségügy!Z52+Sport!W40+Közművelődés!Y40+Támogatás!AD40</f>
        <v>716799</v>
      </c>
      <c r="X40" s="96">
        <f>Igazgatás!X53+'ASP pályázat'!X40+Községgazd!AA40+Vagyongazd!X40+Közfoglalkoztatás!X40+Közút!X40+Környezetvédelem!AA40+Egészségügy!AA52+Sport!X40+Közművelődés!Z40+Támogatás!AE40</f>
        <v>1645764</v>
      </c>
      <c r="Y40" s="96">
        <f>Igazgatás!Y53+'ASP pályázat'!Y40+Községgazd!AB40+Vagyongazd!Y40+Közfoglalkoztatás!Y40+Közút!Y40+Környezetvédelem!AB40+Egészségügy!AB52+Sport!Y40+Közművelődés!AA40+Támogatás!AF40</f>
        <v>2172633</v>
      </c>
      <c r="Z40" s="96">
        <f>Igazgatás!Z53+'ASP pályázat'!Z40+Községgazd!AC40+Vagyongazd!Z40+Közfoglalkoztatás!Z40+Közút!Z40+Környezetvédelem!AC40+Egészségügy!AC52+Sport!Z40+Közművelődés!AB40+Támogatás!AG40</f>
        <v>2147895</v>
      </c>
      <c r="AA40" s="97">
        <f>Igazgatás!AA53+'ASP pályázat'!AA40+Községgazd!AD40+Vagyongazd!AA40+Közfoglalkoztatás!AA40+Közút!AA40+Környezetvédelem!AD40+Egészségügy!AD52+Sport!AA40+Közművelődés!AC40+Támogatás!AH40</f>
        <v>4479345</v>
      </c>
      <c r="AB40" s="168"/>
      <c r="AD40" s="168"/>
    </row>
    <row r="41" spans="1:30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615">
        <f>Igazgatás!F54+'ASP pályázat'!F41+Községgazd!F41+Vagyongazd!F41+Közfoglalkoztatás!F41+Közút!F41+Környezetvédelem!F41+Egészségügy!F53+Sport!F41+Közművelődés!F41+Támogatás!F41</f>
        <v>7847779</v>
      </c>
      <c r="G41" s="615">
        <f>Igazgatás!G54+'ASP pályázat'!G41+Községgazd!G41+Vagyongazd!G41+Közfoglalkoztatás!G41+Közút!G41+Környezetvédelem!G41+Egészségügy!G53+Sport!G41+Közművelődés!G41+Támogatás!G41</f>
        <v>9667043</v>
      </c>
      <c r="H41" s="615">
        <f>Igazgatás!H54+'ASP pályázat'!H41+Községgazd!H41+Vagyongazd!H41+Közfoglalkoztatás!H41+Közút!H41+Környezetvédelem!H41+Egészségügy!H53+Sport!H41+Közművelődés!H41+Támogatás!H41</f>
        <v>9437238</v>
      </c>
      <c r="I41" s="615">
        <f>Igazgatás!I54+'ASP pályázat'!I41+Községgazd!I41+Vagyongazd!I41+Közfoglalkoztatás!I41+Közút!I41+Környezetvédelem!I41+Egészségügy!I53+Sport!I41+Közművelődés!I41+Támogatás!I41</f>
        <v>9427037</v>
      </c>
      <c r="J41" s="641">
        <f>Igazgatás!J54+'ASP pályázat'!J41+Községgazd!J41+Vagyongazd!J41+Közfoglalkoztatás!J41+Közút!J41+Környezetvédelem!J41+Egészségügy!J53+Sport!J41+Közművelődés!J41+Támogatás!J41</f>
        <v>9641760</v>
      </c>
      <c r="K41" s="641">
        <f>Igazgatás!K54+'ASP pályázat'!K41+Községgazd!K41+Vagyongazd!K41+Közfoglalkoztatás!K41+Közút!K41+Környezetvédelem!K41+Egészségügy!K53+Sport!K41+Közművelődés!K41+Támogatás!K41</f>
        <v>9641760</v>
      </c>
      <c r="L41" s="562">
        <f>Igazgatás!L54+'ASP pályázat'!L41+Községgazd!L41+Vagyongazd!L41+Közfoglalkoztatás!L41+Közút!L41+Környezetvédelem!L41+Egészségügy!L53+Sport!L41+Közművelődés!L41+Támogatás!L41</f>
        <v>8104765</v>
      </c>
      <c r="M41" s="148">
        <f>Igazgatás!M54+'ASP pályázat'!M41+Községgazd!M41+Vagyongazd!M41+Közfoglalkoztatás!M41+Közút!M41+Környezetvédelem!M41+Egészségügy!M53+Sport!M41+Közművelődés!M41+Támogatás!M41</f>
        <v>0</v>
      </c>
      <c r="N41" s="160">
        <f>Igazgatás!N54+'ASP pályázat'!N41+Községgazd!N41+Vagyongazd!N41+Közfoglalkoztatás!N41+Közút!N41+Környezetvédelem!N41+Egészségügy!N53+Sport!N41+Közművelődés!N41+Támogatás!N41</f>
        <v>8104765</v>
      </c>
      <c r="O41" s="75">
        <f>Igazgatás!O54+'ASP pályázat'!O41+Községgazd!R41+Vagyongazd!O41+Közfoglalkoztatás!O41+Közút!O41+Környezetvédelem!R41+Egészségügy!R53+Sport!O41+Közművelődés!Q41+Támogatás!V41</f>
        <v>600339</v>
      </c>
      <c r="P41" s="13">
        <f>Igazgatás!P54+'ASP pályázat'!P41+Községgazd!S41+Vagyongazd!P41+Közfoglalkoztatás!P41+Közút!P41+Környezetvédelem!S41+Egészségügy!S53+Sport!P41+Közművelődés!R41+Támogatás!W41</f>
        <v>1270981</v>
      </c>
      <c r="Q41" s="13">
        <f>Igazgatás!Q54+'ASP pályázat'!Q41+Községgazd!T41+Vagyongazd!Q41+Közfoglalkoztatás!Q41+Közút!Q41+Környezetvédelem!T41+Egészségügy!T53+Sport!Q41+Közművelődés!S41+Támogatás!X41</f>
        <v>464503</v>
      </c>
      <c r="R41" s="13">
        <f>Igazgatás!R54+'ASP pályázat'!R41+Községgazd!U41+Vagyongazd!R41+Közfoglalkoztatás!R41+Közút!R41+Környezetvédelem!U41+Egészségügy!U53+Sport!R41+Közművelődés!T41+Támogatás!Y41</f>
        <v>944055</v>
      </c>
      <c r="S41" s="13">
        <f>Igazgatás!S54+'ASP pályázat'!S41+Községgazd!V41+Vagyongazd!S41+Közfoglalkoztatás!S41+Közút!S41+Környezetvédelem!V41+Egészségügy!V53+Sport!S41+Közművelődés!U41+Támogatás!Z41</f>
        <v>866113</v>
      </c>
      <c r="T41" s="80">
        <f>Igazgatás!T54+'ASP pályázat'!T41+Községgazd!W41+Vagyongazd!T41+Közfoglalkoztatás!T41+Közút!T41+Környezetvédelem!W41+Egészségügy!W53+Sport!T41+Közművelődés!V41+Támogatás!AA41</f>
        <v>601055</v>
      </c>
      <c r="U41" s="488">
        <f>Igazgatás!U54+'ASP pályázat'!U41+Községgazd!X41+Vagyongazd!U41+Közfoglalkoztatás!U41+Közút!U41+Környezetvédelem!X41+Egészségügy!X53+Sport!U41+Közművelődés!W41+Támogatás!AB41</f>
        <v>4747046</v>
      </c>
      <c r="V41" s="413">
        <f>Igazgatás!V54+'ASP pályázat'!V41+Községgazd!Y41+Vagyongazd!V41+Közfoglalkoztatás!V41+Közút!V41+Környezetvédelem!Y41+Egészségügy!Y53+Sport!V41+Közművelődés!X41+Támogatás!AC41</f>
        <v>980805</v>
      </c>
      <c r="W41" s="13">
        <f>Igazgatás!W54+'ASP pályázat'!W41+Községgazd!Z41+Vagyongazd!W41+Közfoglalkoztatás!W41+Közút!W41+Környezetvédelem!Z41+Egészségügy!Z53+Sport!W41+Közművelődés!Y41+Támogatás!AD41</f>
        <v>414938</v>
      </c>
      <c r="X41" s="80">
        <f>Igazgatás!X54+'ASP pályázat'!X41+Községgazd!AA41+Vagyongazd!X41+Közfoglalkoztatás!X41+Közút!X41+Környezetvédelem!AA41+Egészségügy!AA53+Sport!X41+Közművelődés!Z41+Támogatás!AE41</f>
        <v>252497</v>
      </c>
      <c r="Y41" s="80">
        <f>Igazgatás!Y54+'ASP pályázat'!Y41+Községgazd!AB41+Vagyongazd!Y41+Közfoglalkoztatás!Y41+Közút!Y41+Környezetvédelem!AB41+Egészségügy!AB53+Sport!Y41+Közművelődés!AA41+Támogatás!AF41</f>
        <v>635282</v>
      </c>
      <c r="Z41" s="80">
        <f>Igazgatás!Z54+'ASP pályázat'!Z41+Községgazd!AC41+Vagyongazd!Z41+Közfoglalkoztatás!Z41+Közút!Z41+Környezetvédelem!AC41+Egészségügy!AC53+Sport!Z41+Közművelődés!AB41+Támogatás!AG41</f>
        <v>419245</v>
      </c>
      <c r="AA41" s="45">
        <f>Igazgatás!AA54+'ASP pályázat'!AA41+Községgazd!AD41+Vagyongazd!AA41+Közfoglalkoztatás!AA41+Közút!AA41+Környezetvédelem!AD41+Egészségügy!AD53+Sport!AA41+Közművelődés!AC41+Támogatás!AH41</f>
        <v>654952</v>
      </c>
      <c r="AB41" s="168"/>
      <c r="AD41" s="168"/>
    </row>
    <row r="42" spans="1:30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615">
        <f>Igazgatás!F55+'ASP pályázat'!F42+Községgazd!F45+Vagyongazd!F42+Közfoglalkoztatás!F42+Közút!F42+Környezetvédelem!F42+Egészségügy!F57+Sport!F42+Közművelődés!F42+Támogatás!F42</f>
        <v>0</v>
      </c>
      <c r="G42" s="615">
        <f>Igazgatás!G55+'ASP pályázat'!G42+Községgazd!G45+Vagyongazd!G42+Közfoglalkoztatás!G42+Közút!G42+Környezetvédelem!G42+Egészségügy!G57+Sport!G42+Közművelődés!G42+Támogatás!G42</f>
        <v>0</v>
      </c>
      <c r="H42" s="615">
        <f>Igazgatás!H55+'ASP pályázat'!H42+Községgazd!H45+Vagyongazd!H42+Közfoglalkoztatás!H42+Közút!H42+Környezetvédelem!H42+Egészségügy!H57+Sport!H42+Közművelődés!H42+Támogatás!H42</f>
        <v>0</v>
      </c>
      <c r="I42" s="615">
        <f>Igazgatás!I55+'ASP pályázat'!I42+Községgazd!I45+Vagyongazd!I42+Közfoglalkoztatás!I42+Közút!I42+Környezetvédelem!I42+Egészségügy!I57+Sport!I42+Közművelődés!I42+Támogatás!I42</f>
        <v>0</v>
      </c>
      <c r="J42" s="641">
        <f>Igazgatás!J55+'ASP pályázat'!J42+Községgazd!J45+Vagyongazd!J42+Közfoglalkoztatás!J42+Közút!J42+Környezetvédelem!J42+Egészségügy!J57+Sport!J42+Közművelődés!J42+Támogatás!J42</f>
        <v>0</v>
      </c>
      <c r="K42" s="641">
        <f>Igazgatás!K55+'ASP pályázat'!K42+Községgazd!K45+Vagyongazd!K42+Közfoglalkoztatás!K42+Közút!K42+Környezetvédelem!K42+Egészségügy!K57+Sport!K42+Közművelődés!K42+Támogatás!K42</f>
        <v>0</v>
      </c>
      <c r="L42" s="562">
        <f>Igazgatás!L55+'ASP pályázat'!L42+Községgazd!L45+Vagyongazd!L42+Közfoglalkoztatás!L42+Közút!L42+Környezetvédelem!L42+Egészségügy!L57+Sport!L42+Közművelődés!L42+Támogatás!L42</f>
        <v>0</v>
      </c>
      <c r="M42" s="148">
        <f>Igazgatás!M55+'ASP pályázat'!M42+Községgazd!M45+Vagyongazd!M42+Közfoglalkoztatás!M42+Közút!M42+Környezetvédelem!M42+Egészségügy!M57+Sport!M42+Közművelődés!M42+Támogatás!M42</f>
        <v>0</v>
      </c>
      <c r="N42" s="160">
        <f>Igazgatás!N55+'ASP pályázat'!N42+Községgazd!N45+Vagyongazd!N42+Közfoglalkoztatás!N42+Közút!N42+Környezetvédelem!N42+Egészségügy!N57+Sport!N42+Közművelődés!N42+Támogatás!N42</f>
        <v>0</v>
      </c>
      <c r="O42" s="75">
        <f>Igazgatás!O55+'ASP pályázat'!O42+Községgazd!R45+Vagyongazd!O42+Közfoglalkoztatás!O42+Közút!O42+Környezetvédelem!R42+Egészségügy!R57+Sport!O42+Közművelődés!Q42+Támogatás!V42</f>
        <v>0</v>
      </c>
      <c r="P42" s="13">
        <f>Igazgatás!P55+'ASP pályázat'!P42+Községgazd!S45+Vagyongazd!P42+Közfoglalkoztatás!P42+Közút!P42+Környezetvédelem!S42+Egészségügy!S57+Sport!P42+Közművelődés!R42+Támogatás!W42</f>
        <v>0</v>
      </c>
      <c r="Q42" s="13">
        <f>Igazgatás!Q55+'ASP pályázat'!Q42+Községgazd!T45+Vagyongazd!Q42+Közfoglalkoztatás!Q42+Közút!Q42+Környezetvédelem!T42+Egészségügy!T57+Sport!Q42+Közművelődés!S42+Támogatás!X42</f>
        <v>0</v>
      </c>
      <c r="R42" s="13">
        <f>Igazgatás!R55+'ASP pályázat'!R42+Községgazd!U45+Vagyongazd!R42+Közfoglalkoztatás!R42+Közút!R42+Környezetvédelem!U42+Egészségügy!U57+Sport!R42+Közművelődés!T42+Támogatás!Y42</f>
        <v>0</v>
      </c>
      <c r="S42" s="13">
        <f>Igazgatás!S55+'ASP pályázat'!S42+Községgazd!V45+Vagyongazd!S42+Közfoglalkoztatás!S42+Közút!S42+Környezetvédelem!V42+Egészségügy!V57+Sport!S42+Közművelődés!U42+Támogatás!Z42</f>
        <v>0</v>
      </c>
      <c r="T42" s="80">
        <f>Igazgatás!T55+'ASP pályázat'!T42+Községgazd!W45+Vagyongazd!T42+Közfoglalkoztatás!T42+Közút!T42+Környezetvédelem!W42+Egészségügy!W57+Sport!T42+Közművelődés!V42+Támogatás!AA42</f>
        <v>0</v>
      </c>
      <c r="U42" s="488">
        <f>Igazgatás!U55+'ASP pályázat'!U42+Községgazd!X45+Vagyongazd!U42+Közfoglalkoztatás!U42+Közút!U42+Környezetvédelem!X42+Egészségügy!X57+Sport!U42+Közművelődés!W42+Támogatás!AB42</f>
        <v>0</v>
      </c>
      <c r="V42" s="413">
        <f>Igazgatás!V55+'ASP pályázat'!V42+Községgazd!Y45+Vagyongazd!V42+Közfoglalkoztatás!V42+Közút!V42+Környezetvédelem!Y42+Egészségügy!Y57+Sport!V42+Közművelődés!X42+Támogatás!AC42</f>
        <v>0</v>
      </c>
      <c r="W42" s="13">
        <f>Igazgatás!W55+'ASP pályázat'!W42+Községgazd!Z45+Vagyongazd!W42+Közfoglalkoztatás!W42+Közút!W42+Környezetvédelem!Z42+Egészségügy!Z57+Sport!W42+Közművelődés!Y42+Támogatás!AD42</f>
        <v>0</v>
      </c>
      <c r="X42" s="80">
        <f>Igazgatás!X55+'ASP pályázat'!X42+Községgazd!AA45+Vagyongazd!X42+Közfoglalkoztatás!X42+Közút!X42+Környezetvédelem!AA42+Egészségügy!AA57+Sport!X42+Közművelődés!Z42+Támogatás!AE42</f>
        <v>0</v>
      </c>
      <c r="Y42" s="80">
        <f>Igazgatás!Y55+'ASP pályázat'!Y42+Községgazd!AB45+Vagyongazd!Y42+Közfoglalkoztatás!Y42+Közút!Y42+Környezetvédelem!AB42+Egészségügy!AB57+Sport!Y42+Közművelődés!AA42+Támogatás!AF42</f>
        <v>0</v>
      </c>
      <c r="Z42" s="80">
        <f>Igazgatás!Z55+'ASP pályázat'!Z42+Községgazd!AC45+Vagyongazd!Z42+Közfoglalkoztatás!Z42+Közút!Z42+Környezetvédelem!AC42+Egészségügy!AC57+Sport!Z42+Közművelődés!AB42+Támogatás!AG42</f>
        <v>0</v>
      </c>
      <c r="AA42" s="45">
        <f>Igazgatás!AA55+'ASP pályázat'!AA42+Községgazd!AD45+Vagyongazd!AA42+Közfoglalkoztatás!AA42+Közút!AA42+Környezetvédelem!AD42+Egészségügy!AD57+Sport!AA42+Közművelődés!AC42+Támogatás!AH42</f>
        <v>0</v>
      </c>
      <c r="AB42" s="168"/>
      <c r="AD42" s="168"/>
    </row>
    <row r="43" spans="1:30" s="41" customFormat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615">
        <f>Igazgatás!F56+'ASP pályázat'!F43+Községgazd!F46+Vagyongazd!F43+Közfoglalkoztatás!F43+Közút!F43+Környezetvédelem!F43+Egészségügy!F58+Sport!F43+Közművelődés!F43+Támogatás!F43</f>
        <v>1163318.8599999999</v>
      </c>
      <c r="G43" s="615">
        <f>Igazgatás!G56+'ASP pályázat'!G43+Községgazd!G46+Vagyongazd!G43+Közfoglalkoztatás!G43+Közút!G43+Környezetvédelem!G43+Egészségügy!G58+Sport!G43+Közművelődés!G43+Támogatás!G43</f>
        <v>1169032</v>
      </c>
      <c r="H43" s="615">
        <f>Igazgatás!H56+'ASP pályázat'!H43+Községgazd!H46+Vagyongazd!H43+Közfoglalkoztatás!H43+Közút!H43+Környezetvédelem!H43+Egészségügy!H58+Sport!H43+Közművelődés!H43+Támogatás!H43</f>
        <v>1275567</v>
      </c>
      <c r="I43" s="615">
        <f>Igazgatás!I56+'ASP pályázat'!I43+Községgazd!I46+Vagyongazd!I43+Közfoglalkoztatás!I43+Közút!I43+Környezetvédelem!I43+Egészségügy!I58+Sport!I43+Közművelődés!I43+Támogatás!I43</f>
        <v>1312901</v>
      </c>
      <c r="J43" s="641">
        <f>Igazgatás!J56+'ASP pályázat'!J43+Községgazd!J46+Vagyongazd!J43+Közfoglalkoztatás!J43+Közút!J43+Környezetvédelem!J43+Egészségügy!J58+Sport!J43+Közművelődés!J43+Támogatás!J43</f>
        <v>1105139</v>
      </c>
      <c r="K43" s="641">
        <f>Igazgatás!K56+'ASP pályázat'!K43+Községgazd!K46+Vagyongazd!K43+Közfoglalkoztatás!K43+Közút!K43+Környezetvédelem!K43+Egészségügy!K58+Sport!K43+Közművelődés!K43+Támogatás!K43</f>
        <v>1105139</v>
      </c>
      <c r="L43" s="562">
        <f>Igazgatás!L56+'ASP pályázat'!L43+Községgazd!L46+Vagyongazd!L43+Közfoglalkoztatás!L43+Közút!L43+Környezetvédelem!L43+Egészségügy!L58+Sport!L43+Közművelődés!L43+Támogatás!L43</f>
        <v>508032</v>
      </c>
      <c r="M43" s="148">
        <f>Igazgatás!M56+'ASP pályázat'!M43+Községgazd!M46+Vagyongazd!M43+Közfoglalkoztatás!M43+Közút!M43+Környezetvédelem!M43+Egészségügy!M58+Sport!M43+Közművelődés!M43+Támogatás!M43</f>
        <v>0</v>
      </c>
      <c r="N43" s="160">
        <f>Igazgatás!N56+'ASP pályázat'!N43+Községgazd!N46+Vagyongazd!N43+Közfoglalkoztatás!N43+Közút!N43+Környezetvédelem!N43+Egészségügy!N58+Sport!N43+Közművelődés!N43+Támogatás!N43</f>
        <v>508032</v>
      </c>
      <c r="O43" s="75">
        <f>Igazgatás!O56+'ASP pályázat'!O43+Községgazd!R46+Vagyongazd!O43+Közfoglalkoztatás!O43+Közút!O43+Környezetvédelem!R43+Egészségügy!R58+Sport!O43+Közművelődés!Q43+Támogatás!V43</f>
        <v>98746</v>
      </c>
      <c r="P43" s="13">
        <f>Igazgatás!P56+'ASP pályázat'!P43+Községgazd!S46+Vagyongazd!P43+Közfoglalkoztatás!P43+Közút!P43+Környezetvédelem!S43+Egészségügy!S58+Sport!P43+Közművelődés!R43+Támogatás!W43</f>
        <v>20000</v>
      </c>
      <c r="Q43" s="13">
        <f>Igazgatás!Q56+'ASP pályázat'!Q43+Községgazd!T46+Vagyongazd!Q43+Közfoglalkoztatás!Q43+Közút!Q43+Környezetvédelem!T43+Egészségügy!T58+Sport!Q43+Közművelődés!S43+Támogatás!X43</f>
        <v>20000</v>
      </c>
      <c r="R43" s="13">
        <f>Igazgatás!R56+'ASP pályázat'!R43+Községgazd!U46+Vagyongazd!R43+Közfoglalkoztatás!R43+Közút!R43+Környezetvédelem!U43+Egészségügy!U58+Sport!R43+Közművelődés!T43+Támogatás!Y43</f>
        <v>75000</v>
      </c>
      <c r="S43" s="13">
        <f>Igazgatás!S56+'ASP pályázat'!S43+Községgazd!V46+Vagyongazd!S43+Közfoglalkoztatás!S43+Közút!S43+Környezetvédelem!V43+Egészségügy!V58+Sport!S43+Közművelődés!U43+Támogatás!Z43</f>
        <v>20000</v>
      </c>
      <c r="T43" s="80">
        <f>Igazgatás!T56+'ASP pályázat'!T43+Községgazd!W46+Vagyongazd!T43+Közfoglalkoztatás!T43+Közút!T43+Környezetvédelem!W43+Egészségügy!W58+Sport!T43+Közművelődés!V43+Támogatás!AA43</f>
        <v>20000</v>
      </c>
      <c r="U43" s="488">
        <f>Igazgatás!U56+'ASP pályázat'!U43+Községgazd!X46+Vagyongazd!U43+Közfoglalkoztatás!U43+Közút!U43+Környezetvédelem!X43+Egészségügy!X58+Sport!U43+Közművelődés!W43+Támogatás!AB43</f>
        <v>253746</v>
      </c>
      <c r="V43" s="413">
        <f>Igazgatás!V56+'ASP pályázat'!V43+Községgazd!Y46+Vagyongazd!V43+Közfoglalkoztatás!V43+Közút!V43+Környezetvédelem!Y43+Egészségügy!Y58+Sport!V43+Közművelődés!X43+Támogatás!AC43</f>
        <v>87286</v>
      </c>
      <c r="W43" s="13">
        <f>Igazgatás!W56+'ASP pályázat'!W43+Községgazd!Z46+Vagyongazd!W43+Közfoglalkoztatás!W43+Közút!W43+Környezetvédelem!Z43+Egészségügy!Z58+Sport!W43+Közművelődés!Y43+Támogatás!AD43</f>
        <v>20000</v>
      </c>
      <c r="X43" s="80">
        <f>Igazgatás!X56+'ASP pályázat'!X43+Községgazd!AA46+Vagyongazd!X43+Közfoglalkoztatás!X43+Közút!X43+Környezetvédelem!AA43+Egészségügy!AA58+Sport!X43+Közművelődés!Z43+Támogatás!AE43</f>
        <v>26000</v>
      </c>
      <c r="Y43" s="80">
        <f>Igazgatás!Y56+'ASP pályázat'!Y43+Községgazd!AB46+Vagyongazd!Y43+Közfoglalkoztatás!Y43+Közút!Y43+Környezetvédelem!AB43+Egészségügy!AB58+Sport!Y43+Közművelődés!AA43+Támogatás!AF43</f>
        <v>75000</v>
      </c>
      <c r="Z43" s="80">
        <f>Igazgatás!Z56+'ASP pályázat'!Z43+Községgazd!AC46+Vagyongazd!Z43+Közfoglalkoztatás!Z43+Közút!Z43+Környezetvédelem!AC43+Egészségügy!AC58+Sport!Z43+Közművelődés!AB43+Támogatás!AG43</f>
        <v>20000</v>
      </c>
      <c r="AA43" s="45">
        <f>Igazgatás!AA56+'ASP pályázat'!AA43+Községgazd!AD46+Vagyongazd!AA43+Közfoglalkoztatás!AA43+Közút!AA43+Környezetvédelem!AD43+Egészségügy!AD58+Sport!AA43+Közművelődés!AC43+Támogatás!AH43</f>
        <v>26000</v>
      </c>
      <c r="AB43" s="168"/>
      <c r="AD43" s="168"/>
    </row>
    <row r="44" spans="1:30" s="41" customFormat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615">
        <f>Igazgatás!F57+'ASP pályázat'!F44+Községgazd!F47+Vagyongazd!F44+Közfoglalkoztatás!F44+Közút!F44+Környezetvédelem!F44+Egészségügy!F59+Sport!F44+Közművelődés!F44+Támogatás!F44</f>
        <v>4313989</v>
      </c>
      <c r="G44" s="615">
        <f>Igazgatás!G57+'ASP pályázat'!G44+Községgazd!G47+Vagyongazd!G44+Közfoglalkoztatás!G44+Közút!G44+Környezetvédelem!G44+Egészségügy!G59+Sport!G44+Közművelődés!G44+Támogatás!G44</f>
        <v>2640704</v>
      </c>
      <c r="H44" s="615">
        <f>Igazgatás!H57+'ASP pályázat'!H44+Községgazd!H47+Vagyongazd!H44+Közfoglalkoztatás!H44+Közút!H44+Környezetvédelem!H44+Egészségügy!H59+Sport!H44+Közművelődés!H44+Támogatás!H44</f>
        <v>2702290</v>
      </c>
      <c r="I44" s="615">
        <f>Igazgatás!I57+'ASP pályázat'!I44+Községgazd!I47+Vagyongazd!I44+Közfoglalkoztatás!I44+Közút!I44+Környezetvédelem!I44+Egészségügy!I59+Sport!I44+Közművelődés!I44+Támogatás!I44</f>
        <v>3215118</v>
      </c>
      <c r="J44" s="641">
        <f>Igazgatás!J57+'ASP pályázat'!J44+Községgazd!J47+Vagyongazd!J44+Közfoglalkoztatás!J44+Közút!J44+Környezetvédelem!J44+Egészségügy!J59+Sport!J44+Közművelődés!J44+Támogatás!J44</f>
        <v>3657944</v>
      </c>
      <c r="K44" s="641">
        <f>Igazgatás!K57+'ASP pályázat'!K44+Községgazd!K47+Vagyongazd!K44+Közfoglalkoztatás!K44+Közút!K44+Környezetvédelem!K44+Egészségügy!K59+Sport!K44+Közművelődés!K44+Támogatás!K44</f>
        <v>3657944</v>
      </c>
      <c r="L44" s="562">
        <f>Igazgatás!L57+'ASP pályázat'!L44+Községgazd!L47+Vagyongazd!L44+Közfoglalkoztatás!L44+Közút!L44+Környezetvédelem!L44+Egészségügy!L59+Sport!L44+Közművelődés!L44+Támogatás!L44</f>
        <v>1965884</v>
      </c>
      <c r="M44" s="148">
        <f>Igazgatás!M57+'ASP pályázat'!M44+Községgazd!M47+Vagyongazd!M44+Közfoglalkoztatás!M44+Közút!M44+Környezetvédelem!M44+Egészségügy!M59+Sport!M44+Közművelődés!M44+Támogatás!M44</f>
        <v>0</v>
      </c>
      <c r="N44" s="160">
        <f>Igazgatás!N57+'ASP pályázat'!N44+Községgazd!N47+Vagyongazd!N44+Közfoglalkoztatás!N44+Közút!N44+Környezetvédelem!N44+Egészségügy!N59+Sport!N44+Közművelődés!N44+Támogatás!N44</f>
        <v>1965884</v>
      </c>
      <c r="O44" s="75">
        <f>Igazgatás!O57+'ASP pályázat'!O44+Községgazd!R47+Vagyongazd!O44+Közfoglalkoztatás!O44+Közút!O44+Környezetvédelem!R44+Egészségügy!R59+Sport!O44+Közművelődés!Q44+Támogatás!V44</f>
        <v>73654</v>
      </c>
      <c r="P44" s="13">
        <f>Igazgatás!P57+'ASP pályázat'!P44+Községgazd!S47+Vagyongazd!P44+Közfoglalkoztatás!P44+Közút!P44+Környezetvédelem!S44+Egészségügy!S59+Sport!P44+Közművelődés!R44+Támogatás!W44</f>
        <v>12045</v>
      </c>
      <c r="Q44" s="13">
        <f>Igazgatás!Q57+'ASP pályázat'!Q44+Községgazd!T47+Vagyongazd!Q44+Közfoglalkoztatás!Q44+Közút!Q44+Környezetvédelem!T44+Egészségügy!T59+Sport!Q44+Közművelődés!S44+Támogatás!X44</f>
        <v>190953</v>
      </c>
      <c r="R44" s="13">
        <f>Igazgatás!R57+'ASP pályázat'!R44+Községgazd!U47+Vagyongazd!R44+Közfoglalkoztatás!R44+Közút!R44+Környezetvédelem!U44+Egészségügy!U59+Sport!R44+Közművelődés!T44+Támogatás!Y44</f>
        <v>325642</v>
      </c>
      <c r="S44" s="13">
        <f>Igazgatás!S57+'ASP pályázat'!S44+Községgazd!V47+Vagyongazd!S44+Közfoglalkoztatás!S44+Közút!S44+Környezetvédelem!V44+Egészségügy!V59+Sport!S44+Közművelődés!U44+Támogatás!Z44</f>
        <v>0</v>
      </c>
      <c r="T44" s="80">
        <f>Igazgatás!T57+'ASP pályázat'!T44+Községgazd!W47+Vagyongazd!T44+Közfoglalkoztatás!T44+Közút!T44+Környezetvédelem!W44+Egészségügy!W59+Sport!T44+Közművelődés!V44+Támogatás!AA44</f>
        <v>43094</v>
      </c>
      <c r="U44" s="488">
        <f>Igazgatás!U57+'ASP pályázat'!U44+Községgazd!X47+Vagyongazd!U44+Közfoglalkoztatás!U44+Közút!U44+Környezetvédelem!X44+Egészségügy!X59+Sport!U44+Közművelődés!W44+Támogatás!AB44</f>
        <v>645388</v>
      </c>
      <c r="V44" s="413">
        <f>Igazgatás!V57+'ASP pályázat'!V44+Községgazd!Y47+Vagyongazd!V44+Közfoglalkoztatás!V44+Közút!V44+Környezetvédelem!Y44+Egészségügy!Y59+Sport!V44+Közművelődés!X44+Támogatás!AC44</f>
        <v>249242</v>
      </c>
      <c r="W44" s="13">
        <f>Igazgatás!W57+'ASP pályázat'!W44+Községgazd!Z47+Vagyongazd!W44+Közfoglalkoztatás!W44+Közút!W44+Környezetvédelem!Z44+Egészségügy!Z59+Sport!W44+Közművelődés!Y44+Támogatás!AD44</f>
        <v>15585</v>
      </c>
      <c r="X44" s="80">
        <f>Igazgatás!X57+'ASP pályázat'!X44+Községgazd!AA47+Vagyongazd!X44+Közfoglalkoztatás!X44+Közút!X44+Környezetvédelem!AA44+Egészségügy!AA59+Sport!X44+Közművelődés!Z44+Támogatás!AE44</f>
        <v>43885</v>
      </c>
      <c r="Y44" s="80">
        <f>Igazgatás!Y57+'ASP pályázat'!Y44+Községgazd!AB47+Vagyongazd!Y44+Közfoglalkoztatás!Y44+Közút!Y44+Környezetvédelem!AB44+Egészségügy!AB59+Sport!Y44+Közművelődés!AA44+Támogatás!AF44</f>
        <v>527577</v>
      </c>
      <c r="Z44" s="80">
        <f>Igazgatás!Z57+'ASP pályázat'!Z44+Községgazd!AC47+Vagyongazd!Z44+Közfoglalkoztatás!Z44+Közút!Z44+Környezetvédelem!AC44+Egészségügy!AC59+Sport!Z44+Közművelődés!AB44+Támogatás!AG44</f>
        <v>484207</v>
      </c>
      <c r="AA44" s="45">
        <f>Igazgatás!AA57+'ASP pályázat'!AA44+Községgazd!AD47+Vagyongazd!AA44+Közfoglalkoztatás!AA44+Közút!AA44+Környezetvédelem!AD44+Egészségügy!AD59+Sport!AA44+Közművelődés!AC44+Támogatás!AH44</f>
        <v>0</v>
      </c>
      <c r="AB44" s="168"/>
      <c r="AD44" s="168"/>
    </row>
    <row r="45" spans="1:30" s="18" customFormat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615">
        <f>Igazgatás!F60+'ASP pályázat'!F45+Községgazd!F50+Vagyongazd!F45+Közfoglalkoztatás!F45+Közút!F45+Környezetvédelem!F45+Egészségügy!F63+Sport!F45+Közművelődés!F45+Támogatás!F45</f>
        <v>120000</v>
      </c>
      <c r="G45" s="615">
        <f>Igazgatás!G60+'ASP pályázat'!G45+Községgazd!G50+Vagyongazd!G45+Közfoglalkoztatás!G45+Közút!G45+Környezetvédelem!G45+Egészségügy!G63+Sport!G45+Közművelődés!G45+Támogatás!G45</f>
        <v>120000</v>
      </c>
      <c r="H45" s="615">
        <f>Igazgatás!H60+'ASP pályázat'!H45+Községgazd!H50+Vagyongazd!H45+Közfoglalkoztatás!H45+Közút!H45+Környezetvédelem!H45+Egészségügy!H63+Sport!H45+Közművelődés!H45+Támogatás!H45</f>
        <v>120000</v>
      </c>
      <c r="I45" s="615">
        <f>Igazgatás!I60+'ASP pályázat'!I45+Községgazd!I50+Vagyongazd!I45+Közfoglalkoztatás!I45+Közút!I45+Környezetvédelem!I45+Egészségügy!I63+Sport!I45+Közművelődés!I45+Támogatás!I45</f>
        <v>120000</v>
      </c>
      <c r="J45" s="641">
        <f>Igazgatás!J60+'ASP pályázat'!J45+Községgazd!J50+Vagyongazd!J45+Közfoglalkoztatás!J45+Közút!J45+Környezetvédelem!J45+Egészségügy!J63+Sport!J45+Közművelődés!J45+Támogatás!J45</f>
        <v>211299</v>
      </c>
      <c r="K45" s="641">
        <f>Igazgatás!K60+'ASP pályázat'!K45+Községgazd!K50+Vagyongazd!K45+Közfoglalkoztatás!K45+Közút!K45+Környezetvédelem!K45+Egészségügy!K63+Sport!K45+Közművelődés!K45+Támogatás!K45</f>
        <v>218305</v>
      </c>
      <c r="L45" s="562">
        <f>Igazgatás!L60+'ASP pályázat'!L45+Községgazd!L50+Vagyongazd!L45+Közfoglalkoztatás!L45+Közút!L45+Környezetvédelem!L45+Egészségügy!L63+Sport!L45+Közművelődés!L45+Támogatás!L45</f>
        <v>218305</v>
      </c>
      <c r="M45" s="148">
        <f>Igazgatás!M60+'ASP pályázat'!M45+Községgazd!M50+Vagyongazd!M45+Közfoglalkoztatás!M45+Közút!M45+Környezetvédelem!M45+Egészségügy!M63+Sport!M45+Közművelődés!M45+Támogatás!M45</f>
        <v>0</v>
      </c>
      <c r="N45" s="160">
        <f>Igazgatás!N60+'ASP pályázat'!N45+Községgazd!N50+Vagyongazd!N45+Közfoglalkoztatás!N45+Közút!N45+Környezetvédelem!N45+Egészségügy!N63+Sport!N45+Közművelődés!N45+Támogatás!N45</f>
        <v>218305</v>
      </c>
      <c r="O45" s="75">
        <f>Igazgatás!O60+'ASP pályázat'!O45+Községgazd!R50+Vagyongazd!O45+Közfoglalkoztatás!O45+Közút!O45+Környezetvédelem!R45+Egészségügy!R63+Sport!O45+Közművelődés!Q45+Támogatás!V45</f>
        <v>0</v>
      </c>
      <c r="P45" s="13">
        <f>Igazgatás!P60+'ASP pályázat'!P45+Községgazd!S50+Vagyongazd!P45+Közfoglalkoztatás!P45+Közút!P45+Környezetvédelem!S45+Egészségügy!S63+Sport!P45+Közművelődés!R45+Támogatás!W45</f>
        <v>0</v>
      </c>
      <c r="Q45" s="13">
        <f>Igazgatás!Q60+'ASP pályázat'!Q45+Községgazd!T50+Vagyongazd!Q45+Közfoglalkoztatás!Q45+Közút!Q45+Környezetvédelem!T45+Egészségügy!T63+Sport!Q45+Közművelődés!S45+Támogatás!X45</f>
        <v>23452</v>
      </c>
      <c r="R45" s="13">
        <f>Igazgatás!R60+'ASP pályázat'!R45+Községgazd!U50+Vagyongazd!R45+Közfoglalkoztatás!R45+Közút!R45+Környezetvédelem!U45+Egészségügy!U63+Sport!R45+Közművelődés!T45+Támogatás!Y45</f>
        <v>0</v>
      </c>
      <c r="S45" s="13">
        <f>Igazgatás!S60+'ASP pályázat'!S45+Községgazd!V50+Vagyongazd!S45+Közfoglalkoztatás!S45+Közút!S45+Környezetvédelem!V45+Egészségügy!V63+Sport!S45+Közművelődés!U45+Támogatás!Z45</f>
        <v>0</v>
      </c>
      <c r="T45" s="80">
        <f>Igazgatás!T60+'ASP pályázat'!T45+Községgazd!W50+Vagyongazd!T45+Közfoglalkoztatás!T45+Közút!T45+Környezetvédelem!W45+Egészségügy!W63+Sport!T45+Közművelődés!V45+Támogatás!AA45</f>
        <v>32179</v>
      </c>
      <c r="U45" s="488">
        <f>Igazgatás!U60+'ASP pályázat'!U45+Községgazd!X50+Vagyongazd!U45+Közfoglalkoztatás!U45+Közút!U45+Környezetvédelem!X45+Egészségügy!X63+Sport!U45+Közművelődés!W45+Támogatás!AB45</f>
        <v>55631</v>
      </c>
      <c r="V45" s="413">
        <f>Igazgatás!V60+'ASP pályázat'!V45+Községgazd!Y50+Vagyongazd!V45+Közfoglalkoztatás!V45+Közút!V45+Környezetvédelem!Y45+Egészségügy!Y63+Sport!V45+Közművelődés!X45+Támogatás!AC45</f>
        <v>0</v>
      </c>
      <c r="W45" s="13">
        <f>Igazgatás!W60+'ASP pályázat'!W45+Községgazd!Z50+Vagyongazd!W45+Közfoglalkoztatás!W45+Közút!W45+Környezetvédelem!Z45+Egészségügy!Z63+Sport!W45+Közművelődés!Y45+Támogatás!AD45</f>
        <v>0</v>
      </c>
      <c r="X45" s="80">
        <f>Igazgatás!X60+'ASP pályázat'!X45+Községgazd!AA50+Vagyongazd!X45+Közfoglalkoztatás!X45+Közút!X45+Környezetvédelem!AA45+Egészségügy!AA63+Sport!X45+Közművelődés!Z45+Támogatás!AE45</f>
        <v>36937</v>
      </c>
      <c r="Y45" s="80">
        <f>Igazgatás!Y60+'ASP pályázat'!Y45+Községgazd!AB50+Vagyongazd!Y45+Közfoglalkoztatás!Y45+Közút!Y45+Környezetvédelem!AB45+Egészségügy!AB63+Sport!Y45+Közművelődés!AA45+Támogatás!AF45</f>
        <v>73359</v>
      </c>
      <c r="Z45" s="80">
        <f>Igazgatás!Z60+'ASP pályázat'!Z45+Községgazd!AC50+Vagyongazd!Z45+Közfoglalkoztatás!Z45+Közút!Z45+Környezetvédelem!AC45+Egészségügy!AC63+Sport!Z45+Közművelődés!AB45+Támogatás!AG45</f>
        <v>7940</v>
      </c>
      <c r="AA45" s="45">
        <f>Igazgatás!AA60+'ASP pályázat'!AA45+Községgazd!AD50+Vagyongazd!AA45+Közfoglalkoztatás!AA45+Közút!AA45+Környezetvédelem!AD45+Egészségügy!AD63+Sport!AA45+Közművelődés!AC45+Támogatás!AH45</f>
        <v>44438</v>
      </c>
      <c r="AB45" s="168"/>
      <c r="AD45" s="168"/>
    </row>
    <row r="46" spans="1:30" x14ac:dyDescent="0.25">
      <c r="B46" s="54"/>
      <c r="C46" s="46"/>
      <c r="D46" s="801" t="s">
        <v>186</v>
      </c>
      <c r="E46" s="801"/>
      <c r="F46" s="621">
        <f>Igazgatás!F61+'ASP pályázat'!F46+Községgazd!F51+Vagyongazd!F46+Közfoglalkoztatás!F46+Közút!F46+Környezetvédelem!F46+Egészségügy!F64+Sport!F46+Közművelődés!F46+Támogatás!F46</f>
        <v>120000</v>
      </c>
      <c r="G46" s="621">
        <f>Igazgatás!G61+'ASP pályázat'!G46+Községgazd!G51+Vagyongazd!G46+Közfoglalkoztatás!G46+Közút!G46+Környezetvédelem!G46+Egészségügy!G64+Sport!G46+Közművelődés!G46+Támogatás!G46</f>
        <v>120000</v>
      </c>
      <c r="H46" s="621">
        <f>Igazgatás!H61+'ASP pályázat'!H46+Községgazd!H51+Vagyongazd!H46+Közfoglalkoztatás!H46+Közút!H46+Környezetvédelem!H46+Egészségügy!H64+Sport!H46+Közművelődés!H46+Támogatás!H46</f>
        <v>120000</v>
      </c>
      <c r="I46" s="621">
        <f>Igazgatás!I61+'ASP pályázat'!I46+Községgazd!I51+Vagyongazd!I46+Közfoglalkoztatás!I46+Közút!I46+Környezetvédelem!I46+Egészségügy!I64+Sport!I46+Közművelődés!I46+Támogatás!I46</f>
        <v>120000</v>
      </c>
      <c r="J46" s="647">
        <f>Igazgatás!J61+'ASP pályázat'!J46+Községgazd!J51+Vagyongazd!J46+Közfoglalkoztatás!J46+Közút!J46+Környezetvédelem!J46+Egészségügy!J64+Sport!J46+Közművelődés!J46+Támogatás!J46</f>
        <v>211299</v>
      </c>
      <c r="K46" s="647">
        <f>Igazgatás!K61+'ASP pályázat'!K46+Községgazd!K51+Vagyongazd!K46+Közfoglalkoztatás!K46+Közút!K46+Környezetvédelem!K46+Egészségügy!K64+Sport!K46+Közművelődés!K46+Támogatás!K46</f>
        <v>218305</v>
      </c>
      <c r="L46" s="568">
        <f>Igazgatás!L61+'ASP pályázat'!L46+Községgazd!L51+Vagyongazd!L46+Közfoglalkoztatás!L46+Közút!L46+Környezetvédelem!L46+Egészségügy!L64+Sport!L46+Közművelődés!L46+Támogatás!L46</f>
        <v>218305</v>
      </c>
      <c r="M46" s="141">
        <f>Igazgatás!M61+'ASP pályázat'!M46+Községgazd!M51+Vagyongazd!M46+Közfoglalkoztatás!M46+Közút!M46+Környezetvédelem!M46+Egészségügy!M64+Sport!M46+Közművelődés!M46+Támogatás!M46</f>
        <v>0</v>
      </c>
      <c r="N46" s="159">
        <f>Igazgatás!N61+'ASP pályázat'!N46+Községgazd!N51+Vagyongazd!N46+Közfoglalkoztatás!N46+Közút!N46+Környezetvédelem!N46+Egészségügy!N64+Sport!N46+Közművelődés!N46+Támogatás!N46</f>
        <v>218305</v>
      </c>
      <c r="O46" s="73">
        <f>Igazgatás!O61+'ASP pályázat'!O46+Községgazd!R51+Vagyongazd!O46+Közfoglalkoztatás!O46+Közút!O46+Környezetvédelem!R46+Egészségügy!R64+Sport!O46+Közművelődés!Q46+Támogatás!V46</f>
        <v>0</v>
      </c>
      <c r="P46" s="1">
        <f>Igazgatás!P61+'ASP pályázat'!P46+Községgazd!S51+Vagyongazd!P46+Közfoglalkoztatás!P46+Közút!P46+Környezetvédelem!S46+Egészségügy!S64+Sport!P46+Közművelődés!R46+Támogatás!W46</f>
        <v>0</v>
      </c>
      <c r="Q46" s="1">
        <f>Igazgatás!Q61+'ASP pályázat'!Q46+Községgazd!T51+Vagyongazd!Q46+Közfoglalkoztatás!Q46+Közút!Q46+Környezetvédelem!T46+Egészségügy!T64+Sport!Q46+Közművelődés!S46+Támogatás!X46</f>
        <v>23452</v>
      </c>
      <c r="R46" s="1">
        <f>Igazgatás!R61+'ASP pályázat'!R46+Községgazd!U51+Vagyongazd!R46+Közfoglalkoztatás!R46+Közút!R46+Környezetvédelem!U46+Egészségügy!U64+Sport!R46+Közművelődés!T46+Támogatás!Y46</f>
        <v>0</v>
      </c>
      <c r="S46" s="1">
        <f>Igazgatás!S61+'ASP pályázat'!S46+Községgazd!V51+Vagyongazd!S46+Közfoglalkoztatás!S46+Közút!S46+Környezetvédelem!V46+Egészségügy!V64+Sport!S46+Közművelődés!U46+Támogatás!Z46</f>
        <v>0</v>
      </c>
      <c r="T46" s="79">
        <f>Igazgatás!T61+'ASP pályázat'!T46+Községgazd!W51+Vagyongazd!T46+Közfoglalkoztatás!T46+Közút!T46+Környezetvédelem!W46+Egészségügy!W64+Sport!T46+Közművelődés!V46+Támogatás!AA46</f>
        <v>32179</v>
      </c>
      <c r="U46" s="489">
        <f>Igazgatás!U61+'ASP pályázat'!U46+Községgazd!X51+Vagyongazd!U46+Közfoglalkoztatás!U46+Közút!U46+Környezetvédelem!X46+Egészségügy!X64+Sport!U46+Közművelődés!W46+Támogatás!AB46</f>
        <v>55631</v>
      </c>
      <c r="V46" s="414">
        <f>Igazgatás!V61+'ASP pályázat'!V46+Községgazd!Y51+Vagyongazd!V46+Közfoglalkoztatás!V46+Közút!V46+Környezetvédelem!Y46+Egészségügy!Y64+Sport!V46+Közművelődés!X46+Támogatás!AC46</f>
        <v>0</v>
      </c>
      <c r="W46" s="1">
        <f>Igazgatás!W61+'ASP pályázat'!W46+Községgazd!Z51+Vagyongazd!W46+Közfoglalkoztatás!W46+Közút!W46+Környezetvédelem!Z46+Egészségügy!Z64+Sport!W46+Közművelődés!Y46+Támogatás!AD46</f>
        <v>0</v>
      </c>
      <c r="X46" s="79">
        <f>Igazgatás!X61+'ASP pályázat'!X46+Községgazd!AA51+Vagyongazd!X46+Közfoglalkoztatás!X46+Közút!X46+Környezetvédelem!AA46+Egészségügy!AA64+Sport!X46+Közművelődés!Z46+Támogatás!AE46</f>
        <v>36937</v>
      </c>
      <c r="Y46" s="79">
        <f>Igazgatás!Y61+'ASP pályázat'!Y46+Községgazd!AB51+Vagyongazd!Y46+Közfoglalkoztatás!Y46+Közút!Y46+Környezetvédelem!AB46+Egészségügy!AB64+Sport!Y46+Közművelődés!AA46+Támogatás!AF46</f>
        <v>73359</v>
      </c>
      <c r="Z46" s="79">
        <f>Igazgatás!Z61+'ASP pályázat'!Z46+Községgazd!AC51+Vagyongazd!Z46+Közfoglalkoztatás!Z46+Közút!Z46+Környezetvédelem!AC46+Egészségügy!AC64+Sport!Z46+Közművelődés!AB46+Támogatás!AG46</f>
        <v>7940</v>
      </c>
      <c r="AA46" s="44">
        <f>Igazgatás!AA61+'ASP pályázat'!AA46+Községgazd!AD51+Vagyongazd!AA46+Közfoglalkoztatás!AA46+Közút!AA46+Környezetvédelem!AD46+Egészségügy!AD64+Sport!AA46+Közművelődés!AC46+Támogatás!AH46</f>
        <v>44438</v>
      </c>
      <c r="AB46" s="168"/>
      <c r="AD46" s="168"/>
    </row>
    <row r="47" spans="1:30" hidden="1" x14ac:dyDescent="0.25">
      <c r="B47" s="54"/>
      <c r="C47" s="46"/>
      <c r="D47" s="801" t="s">
        <v>187</v>
      </c>
      <c r="E47" s="801"/>
      <c r="F47" s="621">
        <f>Igazgatás!F64+'ASP pályázat'!F47+Községgazd!F52+Vagyongazd!F47+Közfoglalkoztatás!F47+Közút!F47+Környezetvédelem!F47+Egészségügy!F65+Sport!F47+Közművelődés!F47+Támogatás!F47</f>
        <v>0</v>
      </c>
      <c r="G47" s="621">
        <f>Igazgatás!G64+'ASP pályázat'!G47+Községgazd!G52+Vagyongazd!G47+Közfoglalkoztatás!G47+Közút!G47+Környezetvédelem!G47+Egészségügy!G65+Sport!G47+Közművelődés!G47+Támogatás!G47</f>
        <v>0</v>
      </c>
      <c r="H47" s="621">
        <f>Igazgatás!H64+'ASP pályázat'!H47+Községgazd!H52+Vagyongazd!H47+Közfoglalkoztatás!H47+Közút!H47+Környezetvédelem!H47+Egészségügy!H65+Sport!H47+Közművelődés!H47+Támogatás!H47</f>
        <v>0</v>
      </c>
      <c r="I47" s="621">
        <f>Igazgatás!I64+'ASP pályázat'!I47+Községgazd!I52+Vagyongazd!I47+Közfoglalkoztatás!I47+Közút!I47+Környezetvédelem!I47+Egészségügy!I65+Sport!I47+Közművelődés!I47+Támogatás!I47</f>
        <v>0</v>
      </c>
      <c r="J47" s="647">
        <f>Igazgatás!J64+'ASP pályázat'!J47+Községgazd!J52+Vagyongazd!J47+Közfoglalkoztatás!J47+Közút!J47+Környezetvédelem!J47+Egészségügy!J65+Sport!J47+Közművelődés!J47+Támogatás!J47</f>
        <v>0</v>
      </c>
      <c r="K47" s="647">
        <f>Igazgatás!K64+'ASP pályázat'!K47+Községgazd!K52+Vagyongazd!K47+Közfoglalkoztatás!K47+Közút!K47+Környezetvédelem!K47+Egészségügy!K65+Sport!K47+Közművelődés!K47+Támogatás!K47</f>
        <v>0</v>
      </c>
      <c r="L47" s="568">
        <f>Igazgatás!L64+'ASP pályázat'!L47+Községgazd!L52+Vagyongazd!L47+Közfoglalkoztatás!L47+Közút!L47+Környezetvédelem!L47+Egészségügy!L65+Sport!L47+Közművelődés!L47+Támogatás!L47</f>
        <v>0</v>
      </c>
      <c r="M47" s="141">
        <f>Igazgatás!M64+'ASP pályázat'!M47+Községgazd!M52+Vagyongazd!M47+Közfoglalkoztatás!M47+Közút!M47+Környezetvédelem!M47+Egészségügy!M65+Sport!M47+Közművelődés!M47+Támogatás!M47</f>
        <v>0</v>
      </c>
      <c r="N47" s="159">
        <f>Igazgatás!N64+'ASP pályázat'!N47+Községgazd!N52+Vagyongazd!N47+Közfoglalkoztatás!N47+Közút!N47+Környezetvédelem!N47+Egészségügy!N65+Sport!N47+Közművelődés!N47+Támogatás!N47</f>
        <v>0</v>
      </c>
      <c r="O47" s="73">
        <f>Igazgatás!O64+'ASP pályázat'!O47+Községgazd!R52+Vagyongazd!O47+Közfoglalkoztatás!O47+Közút!O47+Környezetvédelem!R47+Egészségügy!R65+Sport!O47+Közművelődés!Q47+Támogatás!V47</f>
        <v>0</v>
      </c>
      <c r="P47" s="1">
        <f>Igazgatás!P64+'ASP pályázat'!P47+Községgazd!S52+Vagyongazd!P47+Közfoglalkoztatás!P47+Közút!P47+Környezetvédelem!S47+Egészségügy!S65+Sport!P47+Közművelődés!R47+Támogatás!W47</f>
        <v>0</v>
      </c>
      <c r="Q47" s="1">
        <f>Igazgatás!Q64+'ASP pályázat'!Q47+Községgazd!T52+Vagyongazd!Q47+Közfoglalkoztatás!Q47+Közút!Q47+Környezetvédelem!T47+Egészségügy!T65+Sport!Q47+Közművelődés!S47+Támogatás!X47</f>
        <v>0</v>
      </c>
      <c r="R47" s="1">
        <f>Igazgatás!R64+'ASP pályázat'!R47+Községgazd!U52+Vagyongazd!R47+Közfoglalkoztatás!R47+Közút!R47+Környezetvédelem!U47+Egészségügy!U65+Sport!R47+Közművelődés!T47+Támogatás!Y47</f>
        <v>0</v>
      </c>
      <c r="S47" s="1">
        <f>Igazgatás!S64+'ASP pályázat'!S47+Községgazd!V52+Vagyongazd!S47+Közfoglalkoztatás!S47+Közút!S47+Környezetvédelem!V47+Egészségügy!V65+Sport!S47+Közművelődés!U47+Támogatás!Z47</f>
        <v>0</v>
      </c>
      <c r="T47" s="79">
        <f>Igazgatás!T64+'ASP pályázat'!T47+Községgazd!W52+Vagyongazd!T47+Közfoglalkoztatás!T47+Közút!T47+Környezetvédelem!W47+Egészségügy!W65+Sport!T47+Közművelődés!V47+Támogatás!AA47</f>
        <v>0</v>
      </c>
      <c r="U47" s="489">
        <f>Igazgatás!U64+'ASP pályázat'!U47+Községgazd!X52+Vagyongazd!U47+Közfoglalkoztatás!U47+Közút!U47+Környezetvédelem!X47+Egészségügy!X65+Sport!U47+Közművelődés!W47+Támogatás!AB47</f>
        <v>0</v>
      </c>
      <c r="V47" s="414">
        <f>Igazgatás!V64+'ASP pályázat'!V47+Községgazd!Y52+Vagyongazd!V47+Közfoglalkoztatás!V47+Közút!V47+Környezetvédelem!Y47+Egészségügy!Y65+Sport!V47+Közművelődés!X47+Támogatás!AC47</f>
        <v>0</v>
      </c>
      <c r="W47" s="1">
        <f>Igazgatás!W64+'ASP pályázat'!W47+Községgazd!Z52+Vagyongazd!W47+Közfoglalkoztatás!W47+Közút!W47+Környezetvédelem!Z47+Egészségügy!Z65+Sport!W47+Közművelődés!Y47+Támogatás!AD47</f>
        <v>0</v>
      </c>
      <c r="X47" s="79">
        <f>Igazgatás!X64+'ASP pályázat'!X47+Községgazd!AA52+Vagyongazd!X47+Közfoglalkoztatás!X47+Közút!X47+Környezetvédelem!AA47+Egészségügy!AA65+Sport!X47+Közművelődés!Z47+Támogatás!AE47</f>
        <v>0</v>
      </c>
      <c r="Y47" s="79">
        <f>Igazgatás!Y64+'ASP pályázat'!Y47+Községgazd!AB52+Vagyongazd!Y47+Közfoglalkoztatás!Y47+Közút!Y47+Környezetvédelem!AB47+Egészségügy!AB65+Sport!Y47+Közművelődés!AA47+Támogatás!AF47</f>
        <v>0</v>
      </c>
      <c r="Z47" s="79">
        <f>Igazgatás!Z64+'ASP pályázat'!Z47+Községgazd!AC52+Vagyongazd!Z47+Közfoglalkoztatás!Z47+Közút!Z47+Környezetvédelem!AC47+Egészségügy!AC65+Sport!Z47+Közművelődés!AB47+Támogatás!AG47</f>
        <v>0</v>
      </c>
      <c r="AA47" s="44">
        <f>Igazgatás!AA64+'ASP pályázat'!AA47+Községgazd!AD52+Vagyongazd!AA47+Közfoglalkoztatás!AA47+Közút!AA47+Környezetvédelem!AD47+Egészségügy!AD65+Sport!AA47+Közművelődés!AC47+Támogatás!AH47</f>
        <v>0</v>
      </c>
      <c r="AB47" s="168"/>
      <c r="AD47" s="168"/>
    </row>
    <row r="48" spans="1:30" s="41" customFormat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615">
        <f>Igazgatás!F65+'ASP pályázat'!F48+Községgazd!F53+Vagyongazd!F48+Közfoglalkoztatás!F48+Közút!F48+Környezetvédelem!F48+Egészségügy!F66+Sport!F48+Közművelődés!F48+Támogatás!F48</f>
        <v>5397000</v>
      </c>
      <c r="G48" s="615">
        <f>Igazgatás!G65+'ASP pályázat'!G48+Községgazd!G53+Vagyongazd!G48+Közfoglalkoztatás!G48+Közút!G48+Környezetvédelem!G48+Egészségügy!G66+Sport!G48+Közművelődés!G48+Támogatás!G48</f>
        <v>6491900</v>
      </c>
      <c r="H48" s="615">
        <f>Igazgatás!H65+'ASP pályázat'!H48+Községgazd!H53+Vagyongazd!H48+Közfoglalkoztatás!H48+Közút!H48+Környezetvédelem!H48+Egészségügy!H66+Sport!H48+Közművelődés!H48+Támogatás!H48</f>
        <v>6591900</v>
      </c>
      <c r="I48" s="615">
        <f>Igazgatás!I65+'ASP pályázat'!I48+Községgazd!I53+Vagyongazd!I48+Közfoglalkoztatás!I48+Közút!I48+Környezetvédelem!I48+Egészségügy!I66+Sport!I48+Közművelődés!I48+Támogatás!I48</f>
        <v>7386958</v>
      </c>
      <c r="J48" s="641">
        <f>Igazgatás!J65+'ASP pályázat'!J48+Községgazd!J53+Vagyongazd!J48+Közfoglalkoztatás!J48+Közút!J48+Környezetvédelem!J48+Egészségügy!J66+Sport!J48+Közművelődés!J48+Támogatás!J48</f>
        <v>8536958</v>
      </c>
      <c r="K48" s="641">
        <f>Igazgatás!K65+'ASP pályázat'!K48+Községgazd!K53+Vagyongazd!K48+Közfoglalkoztatás!K48+Közút!K48+Környezetvédelem!K48+Egészségügy!K66+Sport!K48+Közművelődés!K48+Támogatás!K48</f>
        <v>8536958</v>
      </c>
      <c r="L48" s="562">
        <f>Igazgatás!L65+'ASP pályázat'!L48+Községgazd!L53+Vagyongazd!L48+Közfoglalkoztatás!L48+Közút!L48+Környezetvédelem!L48+Egészségügy!L66+Sport!L48+Közművelődés!L48+Támogatás!L48</f>
        <v>8092933</v>
      </c>
      <c r="M48" s="148">
        <f>Igazgatás!M65+'ASP pályázat'!M48+Községgazd!M53+Vagyongazd!M48+Közfoglalkoztatás!M48+Közút!M48+Környezetvédelem!M48+Egészségügy!M66+Sport!M48+Közművelődés!M48+Támogatás!M48</f>
        <v>0</v>
      </c>
      <c r="N48" s="160">
        <f>Igazgatás!N65+'ASP pályázat'!N48+Községgazd!N53+Vagyongazd!N48+Közfoglalkoztatás!N48+Közút!N48+Környezetvédelem!N48+Egészségügy!N66+Sport!N48+Közművelődés!N48+Támogatás!N48</f>
        <v>8092933</v>
      </c>
      <c r="O48" s="75">
        <f>Igazgatás!O65+'ASP pályázat'!O48+Községgazd!R53+Vagyongazd!O48+Közfoglalkoztatás!O48+Közút!O48+Környezetvédelem!R48+Egészségügy!R66+Sport!O48+Közművelődés!Q48+Támogatás!V48</f>
        <v>1273569</v>
      </c>
      <c r="P48" s="13">
        <f>Igazgatás!P65+'ASP pályázat'!P48+Községgazd!S53+Vagyongazd!P48+Közfoglalkoztatás!P48+Közút!P48+Környezetvédelem!S48+Egészségügy!S66+Sport!P48+Közművelődés!R48+Támogatás!W48</f>
        <v>226069</v>
      </c>
      <c r="Q48" s="13">
        <f>Igazgatás!Q65+'ASP pályázat'!Q48+Községgazd!T53+Vagyongazd!Q48+Közfoglalkoztatás!Q48+Közút!Q48+Környezetvédelem!T48+Egészségügy!T66+Sport!Q48+Közművelődés!S48+Támogatás!X48</f>
        <v>747369</v>
      </c>
      <c r="R48" s="13">
        <f>Igazgatás!R65+'ASP pályázat'!R48+Községgazd!U53+Vagyongazd!R48+Közfoglalkoztatás!R48+Közút!R48+Környezetvédelem!U48+Egészségügy!U66+Sport!R48+Közművelődés!T48+Támogatás!Y48</f>
        <v>725485</v>
      </c>
      <c r="S48" s="13">
        <f>Igazgatás!S65+'ASP pályázat'!S48+Községgazd!V53+Vagyongazd!S48+Közfoglalkoztatás!S48+Közút!S48+Környezetvédelem!V48+Egészségügy!V66+Sport!S48+Közművelődés!U48+Támogatás!Z48</f>
        <v>149783</v>
      </c>
      <c r="T48" s="80">
        <f>Igazgatás!T65+'ASP pályázat'!T48+Községgazd!W53+Vagyongazd!T48+Közfoglalkoztatás!T48+Közút!T48+Környezetvédelem!W48+Egészségügy!W66+Sport!T48+Közművelődés!V48+Támogatás!AA48</f>
        <v>-233731</v>
      </c>
      <c r="U48" s="488">
        <f>Igazgatás!U65+'ASP pályázat'!U48+Községgazd!X53+Vagyongazd!U48+Közfoglalkoztatás!U48+Közút!U48+Környezetvédelem!X48+Egészségügy!X66+Sport!U48+Közművelődés!W48+Támogatás!AB48</f>
        <v>2888544</v>
      </c>
      <c r="V48" s="413">
        <f>Igazgatás!V65+'ASP pályázat'!V48+Községgazd!Y53+Vagyongazd!V48+Közfoglalkoztatás!V48+Közút!V48+Környezetvédelem!Y48+Egészségügy!Y66+Sport!V48+Közművelődés!X48+Támogatás!AC48</f>
        <v>63569</v>
      </c>
      <c r="W48" s="13">
        <f>Igazgatás!W65+'ASP pályázat'!W48+Községgazd!Z53+Vagyongazd!W48+Közfoglalkoztatás!W48+Közút!W48+Környezetvédelem!Z48+Egészségügy!Z66+Sport!W48+Közművelődés!Y48+Támogatás!AD48</f>
        <v>116069</v>
      </c>
      <c r="X48" s="80">
        <f>Igazgatás!X65+'ASP pályázat'!X48+Községgazd!AA53+Vagyongazd!X48+Közfoglalkoztatás!X48+Közút!X48+Környezetvédelem!AA48+Egészségügy!AA66+Sport!X48+Közművelődés!Z48+Támogatás!AE48</f>
        <v>608554</v>
      </c>
      <c r="Y48" s="80">
        <f>Igazgatás!Y65+'ASP pályázat'!Y48+Községgazd!AB53+Vagyongazd!Y48+Közfoglalkoztatás!Y48+Közút!Y48+Környezetvédelem!AB48+Egészségügy!AB66+Sport!Y48+Közművelődés!AA48+Támogatás!AF48</f>
        <v>603569</v>
      </c>
      <c r="Z48" s="80">
        <f>Igazgatás!Z65+'ASP pályázat'!Z48+Községgazd!AC53+Vagyongazd!Z48+Közfoglalkoztatás!Z48+Közút!Z48+Környezetvédelem!AC48+Egészségügy!AC66+Sport!Z48+Közművelődés!AB48+Támogatás!AG48</f>
        <v>988569</v>
      </c>
      <c r="AA48" s="45">
        <f>Igazgatás!AA65+'ASP pályázat'!AA48+Községgazd!AD53+Vagyongazd!AA48+Közfoglalkoztatás!AA48+Közút!AA48+Környezetvédelem!AD48+Egészségügy!AD66+Sport!AA48+Közművelődés!AC48+Támogatás!AH48</f>
        <v>2824059</v>
      </c>
      <c r="AB48" s="168"/>
      <c r="AD48" s="168"/>
    </row>
    <row r="49" spans="1:30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615">
        <f>Igazgatás!F74+'ASP pályázat'!F49+Községgazd!F54+Vagyongazd!F49+Közfoglalkoztatás!F49+Közút!F49+Környezetvédelem!F49+Egészségügy!F67+Sport!F49+Közművelődés!F49+Támogatás!F49</f>
        <v>2728400</v>
      </c>
      <c r="G49" s="615">
        <f>Igazgatás!G74+'ASP pályázat'!G49+Községgazd!G54+Vagyongazd!G49+Közfoglalkoztatás!G49+Közút!G49+Környezetvédelem!G49+Egészségügy!G67+Sport!G49+Közművelődés!G49+Támogatás!G49</f>
        <v>4128469</v>
      </c>
      <c r="H49" s="615">
        <f>Igazgatás!H74+'ASP pályázat'!H49+Községgazd!H54+Vagyongazd!H49+Közfoglalkoztatás!H49+Közút!H49+Környezetvédelem!H49+Egészségügy!H67+Sport!H49+Közművelődés!H49+Támogatás!H49</f>
        <v>4375891</v>
      </c>
      <c r="I49" s="615">
        <f>Igazgatás!I74+'ASP pályázat'!I49+Községgazd!I54+Vagyongazd!I49+Közfoglalkoztatás!I49+Közút!I49+Környezetvédelem!I49+Egészségügy!I67+Sport!I49+Közművelődés!I49+Támogatás!I49</f>
        <v>4450869</v>
      </c>
      <c r="J49" s="641">
        <f>Igazgatás!J74+'ASP pályázat'!J49+Községgazd!J54+Vagyongazd!J49+Közfoglalkoztatás!J49+Közút!J49+Környezetvédelem!J49+Egészségügy!J67+Sport!J49+Közművelődés!J49+Támogatás!J49</f>
        <v>5408255</v>
      </c>
      <c r="K49" s="641">
        <f>Igazgatás!K74+'ASP pályázat'!K49+Községgazd!K54+Vagyongazd!K49+Közfoglalkoztatás!K49+Közút!K49+Környezetvédelem!K49+Egészségügy!K67+Sport!K49+Közművelődés!K49+Támogatás!K49</f>
        <v>5408255</v>
      </c>
      <c r="L49" s="562">
        <f>Igazgatás!L74+'ASP pályázat'!L49+Községgazd!L54+Vagyongazd!L49+Közfoglalkoztatás!L49+Közút!L49+Környezetvédelem!L49+Egészségügy!L67+Sport!L49+Közművelődés!L49+Támogatás!L49</f>
        <v>4927167</v>
      </c>
      <c r="M49" s="148">
        <f>Igazgatás!M74+'ASP pályázat'!M49+Községgazd!M54+Vagyongazd!M49+Közfoglalkoztatás!M49+Közút!M49+Környezetvédelem!M49+Egészségügy!M67+Sport!M49+Közművelődés!M49+Támogatás!M49</f>
        <v>0</v>
      </c>
      <c r="N49" s="160">
        <f>Igazgatás!N74+'ASP pályázat'!N49+Községgazd!N54+Vagyongazd!N49+Közfoglalkoztatás!N49+Közút!N49+Környezetvédelem!N49+Egészségügy!N67+Sport!N49+Közművelődés!N49+Támogatás!N49</f>
        <v>4927167</v>
      </c>
      <c r="O49" s="75">
        <f>Igazgatás!O74+'ASP pályázat'!O49+Községgazd!R54+Vagyongazd!O49+Közfoglalkoztatás!O49+Közút!O49+Környezetvédelem!R49+Egészségügy!R67+Sport!O49+Közművelődés!Q49+Támogatás!V49</f>
        <v>198021</v>
      </c>
      <c r="P49" s="13">
        <f>Igazgatás!P74+'ASP pályázat'!P49+Községgazd!S54+Vagyongazd!P49+Közfoglalkoztatás!P49+Közút!P49+Környezetvédelem!S49+Egészségügy!S67+Sport!P49+Közművelődés!R49+Támogatás!W49</f>
        <v>264645</v>
      </c>
      <c r="Q49" s="13">
        <f>Igazgatás!Q74+'ASP pályázat'!Q49+Községgazd!T54+Vagyongazd!Q49+Közfoglalkoztatás!Q49+Közút!Q49+Környezetvédelem!T49+Egészségügy!T67+Sport!Q49+Közművelődés!S49+Támogatás!X49</f>
        <v>312356</v>
      </c>
      <c r="R49" s="13">
        <f>Igazgatás!R74+'ASP pályázat'!R49+Községgazd!U54+Vagyongazd!R49+Közfoglalkoztatás!R49+Közút!R49+Környezetvédelem!U49+Egészségügy!U67+Sport!R49+Közművelődés!T49+Támogatás!Y49</f>
        <v>169435</v>
      </c>
      <c r="S49" s="13">
        <f>Igazgatás!S74+'ASP pályázat'!S49+Községgazd!V54+Vagyongazd!S49+Közfoglalkoztatás!S49+Közút!S49+Környezetvédelem!V49+Egészségügy!V67+Sport!S49+Közművelődés!U49+Támogatás!Z49</f>
        <v>1306056</v>
      </c>
      <c r="T49" s="80">
        <f>Igazgatás!T74+'ASP pályázat'!T49+Községgazd!W54+Vagyongazd!T49+Közfoglalkoztatás!T49+Közút!T49+Környezetvédelem!W49+Egészségügy!W67+Sport!T49+Közművelődés!V49+Támogatás!AA49</f>
        <v>263321</v>
      </c>
      <c r="U49" s="488">
        <f>Igazgatás!U74+'ASP pályázat'!U49+Községgazd!X54+Vagyongazd!U49+Közfoglalkoztatás!U49+Közút!U49+Környezetvédelem!X49+Egészségügy!X67+Sport!U49+Közművelődés!W49+Támogatás!AB49</f>
        <v>2513834</v>
      </c>
      <c r="V49" s="413">
        <f>Igazgatás!V74+'ASP pályázat'!V49+Községgazd!Y54+Vagyongazd!V49+Közfoglalkoztatás!V49+Közút!V49+Környezetvédelem!Y49+Egészségügy!Y67+Sport!V49+Közművelődés!X49+Támogatás!AC49</f>
        <v>169559</v>
      </c>
      <c r="W49" s="13">
        <f>Igazgatás!W74+'ASP pályázat'!W49+Községgazd!Z54+Vagyongazd!W49+Közfoglalkoztatás!W49+Közút!W49+Környezetvédelem!Z49+Egészségügy!Z67+Sport!W49+Közművelődés!Y49+Támogatás!AD49</f>
        <v>150207</v>
      </c>
      <c r="X49" s="80">
        <f>Igazgatás!X74+'ASP pályázat'!X49+Községgazd!AA54+Vagyongazd!X49+Közfoglalkoztatás!X49+Közút!X49+Környezetvédelem!AA49+Egészségügy!AA67+Sport!X49+Közművelődés!Z49+Támogatás!AE49</f>
        <v>677891</v>
      </c>
      <c r="Y49" s="80">
        <f>Igazgatás!Y74+'ASP pályázat'!Y49+Községgazd!AB54+Vagyongazd!Y49+Közfoglalkoztatás!Y49+Közút!Y49+Környezetvédelem!AB49+Egészségügy!AB67+Sport!Y49+Közművelődés!AA49+Támogatás!AF49</f>
        <v>257846</v>
      </c>
      <c r="Z49" s="80">
        <f>Igazgatás!Z74+'ASP pályázat'!Z49+Községgazd!AC54+Vagyongazd!Z49+Közfoglalkoztatás!Z49+Közút!Z49+Környezetvédelem!AC49+Egészségügy!AC67+Sport!Z49+Közművelődés!AB49+Támogatás!AG49</f>
        <v>227934</v>
      </c>
      <c r="AA49" s="45">
        <f>Igazgatás!AA74+'ASP pályázat'!AA49+Községgazd!AD54+Vagyongazd!AA49+Közfoglalkoztatás!AA49+Közút!AA49+Környezetvédelem!AD49+Egészségügy!AD67+Sport!AA49+Közművelődés!AC49+Támogatás!AH49</f>
        <v>929896</v>
      </c>
      <c r="AB49" s="168"/>
      <c r="AD49" s="168"/>
    </row>
    <row r="50" spans="1:30" x14ac:dyDescent="0.25">
      <c r="B50" s="90" t="s">
        <v>642</v>
      </c>
      <c r="C50" s="803" t="s">
        <v>192</v>
      </c>
      <c r="D50" s="804"/>
      <c r="E50" s="804"/>
      <c r="F50" s="614">
        <f>Igazgatás!F82+'ASP pályázat'!F50+Községgazd!F57+Vagyongazd!F53+Közfoglalkoztatás!F50+Közút!F50+Környezetvédelem!F50+Egészségügy!F76+Sport!F54+Közművelődés!F53+Támogatás!F50</f>
        <v>1162000</v>
      </c>
      <c r="G50" s="614">
        <f>Igazgatás!G82+'ASP pályázat'!G50+Községgazd!G57+Vagyongazd!G53+Közfoglalkoztatás!G50+Közút!G50+Környezetvédelem!G50+Egészségügy!G76+Sport!G54+Közművelődés!G53+Támogatás!G50</f>
        <v>1469800</v>
      </c>
      <c r="H50" s="614">
        <f>Igazgatás!H82+'ASP pályázat'!H50+Községgazd!H57+Vagyongazd!H53+Közfoglalkoztatás!H50+Közút!H50+Környezetvédelem!H50+Egészségügy!H76+Sport!H54+Közművelődés!H53+Támogatás!H50</f>
        <v>1456885</v>
      </c>
      <c r="I50" s="614">
        <f>Igazgatás!I82+'ASP pályázat'!I50+Községgazd!I57+Vagyongazd!I53+Közfoglalkoztatás!I50+Közút!I50+Környezetvédelem!I50+Egészségügy!I76+Sport!I54+Közművelődés!I53+Támogatás!I50</f>
        <v>1456885</v>
      </c>
      <c r="J50" s="640">
        <f>Igazgatás!J82+'ASP pályázat'!J50+Községgazd!J57+Vagyongazd!J53+Közfoglalkoztatás!J50+Közút!J50+Környezetvédelem!J50+Egészségügy!J76+Sport!J54+Közművelődés!J53+Támogatás!J50</f>
        <v>1614138</v>
      </c>
      <c r="K50" s="640">
        <f>Igazgatás!K82+'ASP pályázat'!K50+Községgazd!K57+Vagyongazd!K53+Közfoglalkoztatás!K50+Közút!K50+Környezetvédelem!K50+Egészségügy!K76+Sport!K54+Közművelődés!K53+Támogatás!K50</f>
        <v>1614138</v>
      </c>
      <c r="L50" s="561">
        <f>Igazgatás!L82+'ASP pályázat'!L50+Községgazd!L57+Vagyongazd!L53+Közfoglalkoztatás!L50+Közút!L50+Környezetvédelem!L50+Egészségügy!L76+Sport!L54+Közművelődés!L53+Támogatás!L50</f>
        <v>285890</v>
      </c>
      <c r="M50" s="142">
        <f>Igazgatás!M82+'ASP pályázat'!M50+Községgazd!M57+Vagyongazd!M53+Közfoglalkoztatás!M50+Közút!M50+Környezetvédelem!M50+Egészségügy!M76+Sport!M54+Közművelődés!M53+Támogatás!M50</f>
        <v>1125068</v>
      </c>
      <c r="N50" s="158">
        <f>Igazgatás!N82+'ASP pályázat'!N50+Községgazd!N57+Vagyongazd!N53+Közfoglalkoztatás!N50+Közút!N50+Környezetvédelem!N50+Egészségügy!N76+Sport!N54+Közművelődés!N53+Támogatás!N50</f>
        <v>1410958</v>
      </c>
      <c r="O50" s="92">
        <f>Igazgatás!O82+'ASP pályázat'!O50+Községgazd!R57+Vagyongazd!O53+Közfoglalkoztatás!O50+Közút!O50+Környezetvédelem!R50+Egészségügy!R76+Sport!O54+Közművelődés!Q53+Támogatás!V50</f>
        <v>27510</v>
      </c>
      <c r="P50" s="93">
        <f>Igazgatás!P82+'ASP pályázat'!P50+Községgazd!S57+Vagyongazd!P53+Közfoglalkoztatás!P50+Közút!P50+Környezetvédelem!S50+Egészségügy!S76+Sport!P54+Közművelődés!R53+Támogatás!W50</f>
        <v>48958</v>
      </c>
      <c r="Q50" s="93">
        <f>Igazgatás!Q82+'ASP pályázat'!Q50+Községgazd!T57+Vagyongazd!Q53+Közfoglalkoztatás!Q50+Közút!Q50+Környezetvédelem!T50+Egészségügy!T76+Sport!Q54+Közművelődés!S53+Támogatás!X50</f>
        <v>42353</v>
      </c>
      <c r="R50" s="93">
        <f>Igazgatás!R82+'ASP pályázat'!R50+Községgazd!U57+Vagyongazd!R53+Közfoglalkoztatás!R50+Közút!R50+Környezetvédelem!U50+Egészségügy!U76+Sport!R54+Közművelődés!T53+Támogatás!Y50</f>
        <v>29680</v>
      </c>
      <c r="S50" s="93">
        <f>Igazgatás!S82+'ASP pályázat'!S50+Községgazd!V57+Vagyongazd!S53+Közfoglalkoztatás!S50+Közút!S50+Környezetvédelem!V50+Egészségügy!V76+Sport!S54+Közművelődés!U53+Támogatás!Z50</f>
        <v>33071</v>
      </c>
      <c r="T50" s="96">
        <f>Igazgatás!T82+'ASP pályázat'!T50+Községgazd!W57+Vagyongazd!T53+Közfoglalkoztatás!T50+Közút!T50+Környezetvédelem!W50+Egészségügy!W76+Sport!T54+Közművelődés!V53+Támogatás!AA50</f>
        <v>373050</v>
      </c>
      <c r="U50" s="487">
        <f>Igazgatás!U82+'ASP pályázat'!U50+Községgazd!X57+Vagyongazd!U53+Közfoglalkoztatás!U50+Közút!U50+Környezetvédelem!X50+Egészségügy!X76+Sport!U54+Közművelődés!W53+Támogatás!AB50</f>
        <v>554622</v>
      </c>
      <c r="V50" s="412">
        <f>Igazgatás!V82+'ASP pályázat'!V50+Községgazd!Y57+Vagyongazd!V53+Közfoglalkoztatás!V50+Közút!V50+Környezetvédelem!Y50+Egészségügy!Y76+Sport!V54+Közművelődés!X53+Támogatás!AC50</f>
        <v>72010</v>
      </c>
      <c r="W50" s="93">
        <f>Igazgatás!W82+'ASP pályázat'!W50+Községgazd!Z57+Vagyongazd!W53+Közfoglalkoztatás!W50+Közút!W50+Környezetvédelem!Z50+Egészségügy!Z76+Sport!W54+Közművelődés!Y53+Támogatás!AD50</f>
        <v>0</v>
      </c>
      <c r="X50" s="96">
        <f>Igazgatás!X82+'ASP pályázat'!X50+Községgazd!AA57+Vagyongazd!X53+Közfoglalkoztatás!X50+Közút!X50+Környezetvédelem!AA50+Egészségügy!AA76+Sport!X54+Közművelődés!Z53+Támogatás!AE50</f>
        <v>602586</v>
      </c>
      <c r="Y50" s="96">
        <f>Igazgatás!Y82+'ASP pályázat'!Y50+Községgazd!AB57+Vagyongazd!Y53+Közfoglalkoztatás!Y50+Közút!Y50+Környezetvédelem!AB50+Egészségügy!AB76+Sport!Y54+Közművelődés!AA53+Támogatás!AF50</f>
        <v>81460</v>
      </c>
      <c r="Z50" s="96">
        <f>Igazgatás!Z82+'ASP pályázat'!Z50+Községgazd!AC57+Vagyongazd!Z53+Közfoglalkoztatás!Z50+Közút!Z50+Környezetvédelem!AC50+Egészségügy!AC76+Sport!Z54+Közművelődés!AB53+Támogatás!AG50</f>
        <v>24510</v>
      </c>
      <c r="AA50" s="97">
        <f>Igazgatás!AA82+'ASP pályázat'!AA50+Községgazd!AD57+Vagyongazd!AA53+Közfoglalkoztatás!AA50+Közút!AA50+Környezetvédelem!AD50+Egészségügy!AD76+Sport!AA54+Közművelődés!AC53+Támogatás!AH50</f>
        <v>75770</v>
      </c>
      <c r="AB50" s="168"/>
      <c r="AD50" s="168"/>
    </row>
    <row r="51" spans="1:30" s="41" customFormat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615">
        <f>Igazgatás!F83+'ASP pályázat'!F51+Községgazd!F58+Vagyongazd!F54+Közfoglalkoztatás!F51+Közút!F51+Környezetvédelem!F51+Egészségügy!F77+Sport!F55+Közművelődés!F54+Támogatás!F51</f>
        <v>12000</v>
      </c>
      <c r="G51" s="615">
        <f>Igazgatás!G83+'ASP pályázat'!G51+Községgazd!G58+Vagyongazd!G54+Közfoglalkoztatás!G51+Közút!G51+Környezetvédelem!G51+Egészségügy!G77+Sport!G55+Közművelődés!G54+Támogatás!G51</f>
        <v>12000</v>
      </c>
      <c r="H51" s="615">
        <f>Igazgatás!H83+'ASP pályázat'!H51+Községgazd!H58+Vagyongazd!H54+Közfoglalkoztatás!H51+Közút!H51+Környezetvédelem!H51+Egészségügy!H77+Sport!H55+Közművelődés!H54+Támogatás!H51</f>
        <v>11350</v>
      </c>
      <c r="I51" s="615">
        <f>Igazgatás!I83+'ASP pályázat'!I51+Községgazd!I58+Vagyongazd!I54+Közfoglalkoztatás!I51+Közút!I51+Környezetvédelem!I51+Egészségügy!I77+Sport!I55+Közművelődés!I54+Támogatás!I51</f>
        <v>11350</v>
      </c>
      <c r="J51" s="641">
        <f>Igazgatás!J83+'ASP pályázat'!J51+Községgazd!J58+Vagyongazd!J54+Közfoglalkoztatás!J51+Közút!J51+Környezetvédelem!J51+Egészségügy!J77+Sport!J55+Közművelődés!J54+Támogatás!J51</f>
        <v>11350</v>
      </c>
      <c r="K51" s="641">
        <f>Igazgatás!K83+'ASP pályázat'!K51+Községgazd!K58+Vagyongazd!K54+Közfoglalkoztatás!K51+Közút!K51+Környezetvédelem!K51+Egészségügy!K77+Sport!K55+Közművelődés!K54+Támogatás!K51</f>
        <v>11350</v>
      </c>
      <c r="L51" s="562">
        <f>Igazgatás!L83+'ASP pályázat'!L51+Községgazd!L58+Vagyongazd!L54+Közfoglalkoztatás!L51+Közút!L51+Környezetvédelem!L51+Egészségügy!L77+Sport!L55+Közművelődés!L54+Támogatás!L51</f>
        <v>8870</v>
      </c>
      <c r="M51" s="148">
        <f>Igazgatás!M83+'ASP pályázat'!M51+Községgazd!M58+Vagyongazd!M54+Közfoglalkoztatás!M51+Közút!M51+Környezetvédelem!M51+Egészségügy!M77+Sport!M55+Közművelődés!M54+Támogatás!M51</f>
        <v>0</v>
      </c>
      <c r="N51" s="160">
        <f>Igazgatás!N83+'ASP pályázat'!N51+Községgazd!N58+Vagyongazd!N54+Közfoglalkoztatás!N51+Közút!N51+Környezetvédelem!N51+Egészségügy!N77+Sport!N55+Közművelődés!N54+Támogatás!N51</f>
        <v>8870</v>
      </c>
      <c r="O51" s="75">
        <f>Igazgatás!O83+'ASP pályázat'!O51+Községgazd!R58+Vagyongazd!O54+Közfoglalkoztatás!O51+Közút!O51+Környezetvédelem!R51+Egészségügy!R77+Sport!O55+Közművelődés!Q54+Támogatás!V51</f>
        <v>0</v>
      </c>
      <c r="P51" s="13">
        <f>Igazgatás!P83+'ASP pályázat'!P51+Községgazd!S58+Vagyongazd!P54+Közfoglalkoztatás!P51+Közút!P51+Környezetvédelem!S51+Egészségügy!S77+Sport!P55+Közművelődés!R54+Támogatás!W51</f>
        <v>0</v>
      </c>
      <c r="Q51" s="13">
        <f>Igazgatás!Q83+'ASP pályázat'!Q51+Községgazd!T58+Vagyongazd!Q54+Közfoglalkoztatás!Q51+Közút!Q51+Környezetvédelem!T51+Egészségügy!T77+Sport!Q55+Közművelődés!S54+Támogatás!X51</f>
        <v>0</v>
      </c>
      <c r="R51" s="13">
        <f>Igazgatás!R83+'ASP pályázat'!R51+Községgazd!U58+Vagyongazd!R54+Közfoglalkoztatás!R51+Közút!R51+Környezetvédelem!U51+Egészségügy!U77+Sport!R55+Közművelődés!T54+Támogatás!Y51</f>
        <v>2180</v>
      </c>
      <c r="S51" s="13">
        <f>Igazgatás!S83+'ASP pályázat'!S51+Községgazd!V58+Vagyongazd!S54+Közfoglalkoztatás!S51+Közút!S51+Környezetvédelem!V51+Egészségügy!V77+Sport!S55+Közművelődés!U54+Támogatás!Z51</f>
        <v>2580</v>
      </c>
      <c r="T51" s="80">
        <f>Igazgatás!T83+'ASP pályázat'!T51+Községgazd!W58+Vagyongazd!T54+Közfoglalkoztatás!T51+Közút!T51+Környezetvédelem!W51+Egészségügy!W77+Sport!T55+Közművelődés!V54+Támogatás!AA51</f>
        <v>1930</v>
      </c>
      <c r="U51" s="488">
        <f>Igazgatás!U83+'ASP pályázat'!U51+Községgazd!X58+Vagyongazd!U54+Közfoglalkoztatás!U51+Közút!U51+Környezetvédelem!X51+Egészségügy!X77+Sport!U55+Közművelődés!W54+Támogatás!AB51</f>
        <v>6690</v>
      </c>
      <c r="V51" s="413">
        <f>Igazgatás!V83+'ASP pályázat'!V51+Községgazd!Y58+Vagyongazd!V54+Közfoglalkoztatás!V51+Közút!V51+Környezetvédelem!Y51+Egészségügy!Y77+Sport!V55+Közművelődés!X54+Támogatás!AC51</f>
        <v>0</v>
      </c>
      <c r="W51" s="13">
        <f>Igazgatás!W83+'ASP pályázat'!W51+Községgazd!Z58+Vagyongazd!W54+Közfoglalkoztatás!W51+Közút!W51+Környezetvédelem!Z51+Egészségügy!Z77+Sport!W55+Közművelődés!Y54+Támogatás!AD51</f>
        <v>0</v>
      </c>
      <c r="X51" s="80">
        <f>Igazgatás!X83+'ASP pályázat'!X51+Községgazd!AA58+Vagyongazd!X54+Közfoglalkoztatás!X51+Közút!X51+Környezetvédelem!AA51+Egészségügy!AA77+Sport!X55+Közművelődés!Z54+Támogatás!AE51</f>
        <v>0</v>
      </c>
      <c r="Y51" s="80">
        <f>Igazgatás!Y83+'ASP pályázat'!Y51+Községgazd!AB58+Vagyongazd!Y54+Közfoglalkoztatás!Y51+Közút!Y51+Környezetvédelem!AB51+Egészségügy!AB77+Sport!Y55+Közművelődés!AA54+Támogatás!AF51</f>
        <v>0</v>
      </c>
      <c r="Z51" s="80">
        <f>Igazgatás!Z83+'ASP pályázat'!Z51+Községgazd!AC58+Vagyongazd!Z54+Közfoglalkoztatás!Z51+Közút!Z51+Környezetvédelem!AC51+Egészségügy!AC77+Sport!Z55+Közművelődés!AB54+Támogatás!AG51</f>
        <v>0</v>
      </c>
      <c r="AA51" s="45">
        <f>Igazgatás!AA83+'ASP pályázat'!AA51+Községgazd!AD58+Vagyongazd!AA54+Közfoglalkoztatás!AA51+Közút!AA51+Környezetvédelem!AD51+Egészségügy!AD77+Sport!AA55+Közművelődés!AC54+Támogatás!AH51</f>
        <v>2180</v>
      </c>
      <c r="AB51" s="168"/>
      <c r="AD51" s="168"/>
    </row>
    <row r="52" spans="1:30" s="41" customFormat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615">
        <f>Igazgatás!F84+'ASP pályázat'!F52+Községgazd!F59+Vagyongazd!F55+Közfoglalkoztatás!F52+Közút!F52+Környezetvédelem!F52+Egészségügy!F78+Sport!F56+Közművelődés!F55+Támogatás!F52</f>
        <v>1150000</v>
      </c>
      <c r="G52" s="615">
        <f>Igazgatás!G84+'ASP pályázat'!G52+Községgazd!G59+Vagyongazd!G55+Közfoglalkoztatás!G52+Közút!G52+Környezetvédelem!G52+Egészségügy!G78+Sport!G56+Közművelődés!G55+Támogatás!G52</f>
        <v>1457800</v>
      </c>
      <c r="H52" s="615">
        <f>Igazgatás!H84+'ASP pályázat'!H52+Községgazd!H59+Vagyongazd!H55+Közfoglalkoztatás!H52+Közút!H52+Környezetvédelem!H52+Egészségügy!H78+Sport!H56+Közművelődés!H55+Támogatás!H52</f>
        <v>1445535</v>
      </c>
      <c r="I52" s="615">
        <f>Igazgatás!I84+'ASP pályázat'!I52+Községgazd!I59+Vagyongazd!I55+Közfoglalkoztatás!I52+Közút!I52+Környezetvédelem!I52+Egészségügy!I78+Sport!I56+Közművelődés!I55+Támogatás!I52</f>
        <v>1445535</v>
      </c>
      <c r="J52" s="641">
        <f>Igazgatás!J84+'ASP pályázat'!J52+Községgazd!J59+Vagyongazd!J55+Közfoglalkoztatás!J52+Közút!J52+Környezetvédelem!J52+Egészségügy!J78+Sport!J56+Közművelődés!J55+Támogatás!J52</f>
        <v>1602788</v>
      </c>
      <c r="K52" s="641">
        <f>Igazgatás!K84+'ASP pályázat'!K52+Községgazd!K59+Vagyongazd!K55+Közfoglalkoztatás!K52+Közút!K52+Környezetvédelem!K52+Egészségügy!K78+Sport!K56+Közművelődés!K55+Támogatás!K52</f>
        <v>1602788</v>
      </c>
      <c r="L52" s="562">
        <f>Igazgatás!L84+'ASP pályázat'!L52+Községgazd!L59+Vagyongazd!L55+Közfoglalkoztatás!L52+Közút!L52+Környezetvédelem!L52+Egészségügy!L78+Sport!L56+Közművelődés!L55+Támogatás!L52</f>
        <v>277020</v>
      </c>
      <c r="M52" s="148">
        <f>Igazgatás!M84+'ASP pályázat'!M52+Községgazd!M59+Vagyongazd!M55+Közfoglalkoztatás!M52+Közút!M52+Környezetvédelem!M52+Egészségügy!M78+Sport!M56+Közművelődés!M55+Támogatás!M52</f>
        <v>1125068</v>
      </c>
      <c r="N52" s="160">
        <f>Igazgatás!N84+'ASP pályázat'!N52+Községgazd!N59+Vagyongazd!N55+Közfoglalkoztatás!N52+Közút!N52+Környezetvédelem!N52+Egészségügy!N78+Sport!N56+Közművelődés!N55+Támogatás!N52</f>
        <v>1402088</v>
      </c>
      <c r="O52" s="75">
        <f>Igazgatás!O84+'ASP pályázat'!O52+Községgazd!R59+Vagyongazd!O55+Közfoglalkoztatás!O52+Közút!O52+Környezetvédelem!R52+Egészségügy!R78+Sport!O56+Közművelődés!Q55+Támogatás!V52</f>
        <v>27510</v>
      </c>
      <c r="P52" s="13">
        <f>Igazgatás!P84+'ASP pályázat'!P52+Községgazd!S59+Vagyongazd!P55+Közfoglalkoztatás!P52+Közút!P52+Környezetvédelem!S52+Egészségügy!S78+Sport!P56+Közművelődés!R55+Támogatás!W52</f>
        <v>48958</v>
      </c>
      <c r="Q52" s="13">
        <f>Igazgatás!Q84+'ASP pályázat'!Q52+Községgazd!T59+Vagyongazd!Q55+Közfoglalkoztatás!Q52+Közút!Q52+Környezetvédelem!T52+Egészségügy!T78+Sport!Q56+Közművelődés!S55+Támogatás!X52</f>
        <v>42353</v>
      </c>
      <c r="R52" s="13">
        <f>Igazgatás!R84+'ASP pályázat'!R52+Községgazd!U59+Vagyongazd!R55+Közfoglalkoztatás!R52+Közút!R52+Környezetvédelem!U52+Egészségügy!U78+Sport!R56+Közművelődés!T55+Támogatás!Y52</f>
        <v>27500</v>
      </c>
      <c r="S52" s="13">
        <f>Igazgatás!S84+'ASP pályázat'!S52+Községgazd!V59+Vagyongazd!S55+Közfoglalkoztatás!S52+Közút!S52+Környezetvédelem!V52+Egészségügy!V78+Sport!S56+Közművelődés!U55+Támogatás!Z52</f>
        <v>30491</v>
      </c>
      <c r="T52" s="80">
        <f>Igazgatás!T84+'ASP pályázat'!T52+Községgazd!W59+Vagyongazd!T55+Közfoglalkoztatás!T52+Közút!T52+Környezetvédelem!W52+Egészségügy!W78+Sport!T56+Közművelődés!V55+Támogatás!AA52</f>
        <v>371120</v>
      </c>
      <c r="U52" s="488">
        <f>Igazgatás!U84+'ASP pályázat'!U52+Községgazd!X59+Vagyongazd!U55+Közfoglalkoztatás!U52+Közút!U52+Környezetvédelem!X52+Egészségügy!X78+Sport!U56+Közművelődés!W55+Támogatás!AB52</f>
        <v>547932</v>
      </c>
      <c r="V52" s="413">
        <f>Igazgatás!V84+'ASP pályázat'!V52+Községgazd!Y59+Vagyongazd!V55+Közfoglalkoztatás!V52+Közút!V52+Környezetvédelem!Y52+Egészségügy!Y78+Sport!V56+Közművelődés!X55+Támogatás!AC52</f>
        <v>72010</v>
      </c>
      <c r="W52" s="13">
        <f>Igazgatás!W84+'ASP pályázat'!W52+Községgazd!Z59+Vagyongazd!W55+Közfoglalkoztatás!W52+Közút!W52+Környezetvédelem!Z52+Egészségügy!Z78+Sport!W56+Közművelődés!Y55+Támogatás!AD52</f>
        <v>0</v>
      </c>
      <c r="X52" s="80">
        <f>Igazgatás!X84+'ASP pályázat'!X52+Községgazd!AA59+Vagyongazd!X55+Közfoglalkoztatás!X52+Közút!X52+Környezetvédelem!AA52+Egészségügy!AA78+Sport!X56+Közművelődés!Z55+Támogatás!AE52</f>
        <v>602586</v>
      </c>
      <c r="Y52" s="80">
        <f>Igazgatás!Y84+'ASP pályázat'!Y52+Községgazd!AB59+Vagyongazd!Y55+Közfoglalkoztatás!Y52+Közút!Y52+Környezetvédelem!AB52+Egészségügy!AB78+Sport!Y56+Közművelődés!AA55+Támogatás!AF52</f>
        <v>81460</v>
      </c>
      <c r="Z52" s="80">
        <f>Igazgatás!Z84+'ASP pályázat'!Z52+Községgazd!AC59+Vagyongazd!Z55+Közfoglalkoztatás!Z52+Közút!Z52+Környezetvédelem!AC52+Egészségügy!AC78+Sport!Z56+Közművelődés!AB55+Támogatás!AG52</f>
        <v>24510</v>
      </c>
      <c r="AA52" s="45">
        <f>Igazgatás!AA84+'ASP pályázat'!AA52+Községgazd!AD59+Vagyongazd!AA55+Közfoglalkoztatás!AA52+Közút!AA52+Környezetvédelem!AD52+Egészségügy!AD78+Sport!AA56+Közművelődés!AC55+Támogatás!AH52</f>
        <v>73590</v>
      </c>
      <c r="AB52" s="168"/>
      <c r="AD52" s="168"/>
    </row>
    <row r="53" spans="1:30" x14ac:dyDescent="0.25">
      <c r="B53" s="90" t="s">
        <v>645</v>
      </c>
      <c r="C53" s="803" t="s">
        <v>197</v>
      </c>
      <c r="D53" s="804"/>
      <c r="E53" s="804"/>
      <c r="F53" s="614">
        <f>Igazgatás!F88+'ASP pályázat'!F53+Községgazd!F60+Vagyongazd!F56+Közfoglalkoztatás!F53+Közút!F53+Környezetvédelem!F53+Egészségügy!F79+Sport!F57+Közművelődés!F56+Támogatás!F53</f>
        <v>7282713.3700000001</v>
      </c>
      <c r="G53" s="614">
        <f>Igazgatás!G88+'ASP pályázat'!G53+Községgazd!G60+Vagyongazd!G56+Közfoglalkoztatás!G53+Közút!G53+Környezetvédelem!G53+Egészségügy!G79+Sport!G57+Közművelődés!G56+Támogatás!G53</f>
        <v>7892391</v>
      </c>
      <c r="H53" s="614">
        <f>Igazgatás!H88+'ASP pályázat'!H53+Községgazd!H60+Vagyongazd!H56+Közfoglalkoztatás!H53+Közút!H53+Környezetvédelem!H53+Egészségügy!H79+Sport!H57+Közművelődés!H56+Támogatás!H53</f>
        <v>7632072</v>
      </c>
      <c r="I53" s="614">
        <f>Igazgatás!I88+'ASP pályázat'!I53+Községgazd!I60+Vagyongazd!I56+Közfoglalkoztatás!I53+Közút!I53+Környezetvédelem!I53+Egészségügy!I79+Sport!I57+Közművelődés!I56+Támogatás!I53</f>
        <v>8290132.6799999997</v>
      </c>
      <c r="J53" s="640">
        <f>Igazgatás!J88+'ASP pályázat'!J53+Községgazd!J60+Vagyongazd!J56+Közfoglalkoztatás!J53+Közút!J53+Környezetvédelem!J53+Egészségügy!J79+Sport!J57+Közművelődés!J56+Támogatás!J53</f>
        <v>9559475</v>
      </c>
      <c r="K53" s="640">
        <f>Igazgatás!K88+'ASP pályázat'!K53+Községgazd!K60+Vagyongazd!K56+Közfoglalkoztatás!K53+Közút!K53+Környezetvédelem!K53+Egészségügy!K79+Sport!K57+Közművelődés!K56+Támogatás!K53</f>
        <v>9559475</v>
      </c>
      <c r="L53" s="561">
        <f>Igazgatás!L88+'ASP pályázat'!L53+Községgazd!L60+Vagyongazd!L56+Közfoglalkoztatás!L53+Közút!L53+Környezetvédelem!L53+Egészségügy!L79+Sport!L57+Közművelődés!L56+Támogatás!L53</f>
        <v>6579064</v>
      </c>
      <c r="M53" s="142">
        <f>Igazgatás!M88+'ASP pályázat'!M53+Községgazd!M60+Vagyongazd!M56+Közfoglalkoztatás!M53+Közút!M53+Környezetvédelem!M53+Egészségügy!M79+Sport!M57+Közművelődés!M56+Támogatás!M53</f>
        <v>0</v>
      </c>
      <c r="N53" s="158">
        <f>Igazgatás!N88+'ASP pályázat'!N53+Községgazd!N60+Vagyongazd!N56+Közfoglalkoztatás!N53+Közút!N53+Környezetvédelem!N53+Egészségügy!N79+Sport!N57+Közművelődés!N56+Támogatás!N53</f>
        <v>6579064</v>
      </c>
      <c r="O53" s="92">
        <f>Igazgatás!O88+'ASP pályázat'!O53+Községgazd!R60+Vagyongazd!O56+Közfoglalkoztatás!O53+Közút!O53+Környezetvédelem!R53+Egészségügy!R79+Sport!O57+Közművelődés!Q56+Támogatás!V53</f>
        <v>714072</v>
      </c>
      <c r="P53" s="93">
        <f>Igazgatás!P88+'ASP pályázat'!P53+Községgazd!S60+Vagyongazd!P56+Közfoglalkoztatás!P53+Közút!P53+Környezetvédelem!S53+Egészségügy!S79+Sport!P57+Közművelődés!R56+Támogatás!W53</f>
        <v>514185</v>
      </c>
      <c r="Q53" s="93">
        <f>Igazgatás!Q88+'ASP pályázat'!Q53+Községgazd!T60+Vagyongazd!Q56+Közfoglalkoztatás!Q53+Közút!Q53+Környezetvédelem!T53+Egészségügy!T79+Sport!Q57+Közművelődés!S56+Támogatás!X53</f>
        <v>263317</v>
      </c>
      <c r="R53" s="93">
        <f>Igazgatás!R88+'ASP pályázat'!R53+Községgazd!U60+Vagyongazd!R56+Közfoglalkoztatás!R53+Közút!R53+Környezetvédelem!U53+Egészségügy!U79+Sport!R57+Közművelődés!T56+Támogatás!Y53</f>
        <v>826989</v>
      </c>
      <c r="S53" s="93">
        <f>Igazgatás!S88+'ASP pályázat'!S53+Községgazd!V60+Vagyongazd!S56+Közfoglalkoztatás!S53+Közút!S53+Környezetvédelem!V53+Egészségügy!V79+Sport!S57+Közművelődés!U56+Támogatás!Z53</f>
        <v>639554</v>
      </c>
      <c r="T53" s="96">
        <f>Igazgatás!T88+'ASP pályázat'!T53+Községgazd!W60+Vagyongazd!T56+Közfoglalkoztatás!T53+Közút!T53+Környezetvédelem!W53+Egészségügy!W79+Sport!T57+Közművelődés!V56+Támogatás!AA53</f>
        <v>331235</v>
      </c>
      <c r="U53" s="487">
        <f>Igazgatás!U88+'ASP pályázat'!U53+Községgazd!X60+Vagyongazd!U56+Közfoglalkoztatás!U53+Közút!U53+Környezetvédelem!X53+Egészségügy!X79+Sport!U57+Közművelődés!W56+Támogatás!AB53</f>
        <v>3289352</v>
      </c>
      <c r="V53" s="412">
        <f>Igazgatás!V88+'ASP pályázat'!V53+Községgazd!Y60+Vagyongazd!V56+Közfoglalkoztatás!V53+Közút!V53+Környezetvédelem!Y53+Egészségügy!Y79+Sport!V57+Közművelődés!X56+Támogatás!AC53</f>
        <v>958174</v>
      </c>
      <c r="W53" s="93">
        <f>Igazgatás!W88+'ASP pályázat'!W53+Községgazd!Z60+Vagyongazd!W56+Közfoglalkoztatás!W53+Közút!W53+Környezetvédelem!Z53+Egészségügy!Z79+Sport!W57+Közművelődés!Y56+Támogatás!AD53</f>
        <v>177367</v>
      </c>
      <c r="X53" s="96">
        <f>Igazgatás!X88+'ASP pályázat'!X53+Községgazd!AA60+Vagyongazd!X56+Közfoglalkoztatás!X53+Közút!X53+Környezetvédelem!AA53+Egészségügy!AA79+Sport!X57+Közművelődés!Z56+Támogatás!AE53</f>
        <v>335217</v>
      </c>
      <c r="Y53" s="96">
        <f>Igazgatás!Y88+'ASP pályázat'!Y53+Községgazd!AB60+Vagyongazd!Y56+Közfoglalkoztatás!Y53+Közút!Y53+Környezetvédelem!AB53+Egészségügy!AB79+Sport!Y57+Közművelődés!AA56+Támogatás!AF53</f>
        <v>702354</v>
      </c>
      <c r="Z53" s="96">
        <f>Igazgatás!Z88+'ASP pályázat'!Z53+Községgazd!AC60+Vagyongazd!Z56+Közfoglalkoztatás!Z53+Közút!Z53+Környezetvédelem!AC53+Egészségügy!AC79+Sport!Z57+Közművelődés!AB56+Támogatás!AG53</f>
        <v>493012</v>
      </c>
      <c r="AA53" s="97">
        <f>Igazgatás!AA88+'ASP pályázat'!AA53+Községgazd!AD60+Vagyongazd!AA56+Közfoglalkoztatás!AA53+Közút!AA53+Környezetvédelem!AD53+Egészségügy!AD79+Sport!AA57+Közművelődés!AC56+Támogatás!AH53</f>
        <v>623588</v>
      </c>
      <c r="AB53" s="168"/>
      <c r="AD53" s="168"/>
    </row>
    <row r="54" spans="1:30" s="41" customFormat="1" x14ac:dyDescent="0.25">
      <c r="A54" s="125" t="s">
        <v>198</v>
      </c>
      <c r="B54" s="52" t="s">
        <v>646</v>
      </c>
      <c r="C54" s="832" t="s">
        <v>863</v>
      </c>
      <c r="D54" s="833"/>
      <c r="E54" s="833"/>
      <c r="F54" s="615">
        <f>Igazgatás!F89+'ASP pályázat'!F54+Községgazd!F61+Vagyongazd!F57+Közfoglalkoztatás!F54+Közút!F54+Környezetvédelem!F54+Egészségügy!F80+Sport!F58+Közművelődés!F57+Támogatás!F54</f>
        <v>5797213.3700000001</v>
      </c>
      <c r="G54" s="615">
        <f>Igazgatás!G89+'ASP pályázat'!G54+Községgazd!G61+Vagyongazd!G57+Közfoglalkoztatás!G54+Közút!G54+Környezetvédelem!G54+Egészségügy!G80+Sport!G58+Közművelődés!G57+Támogatás!G54</f>
        <v>6223891</v>
      </c>
      <c r="H54" s="615">
        <f>Igazgatás!H89+'ASP pályázat'!H54+Községgazd!H61+Vagyongazd!H57+Közfoglalkoztatás!H54+Közút!H54+Környezetvédelem!H54+Egészségügy!H80+Sport!H58+Közművelődés!H57+Támogatás!H54</f>
        <v>6238072</v>
      </c>
      <c r="I54" s="615">
        <f>Igazgatás!I89+'ASP pályázat'!I54+Községgazd!I61+Vagyongazd!I57+Közfoglalkoztatás!I54+Közút!I54+Környezetvédelem!I54+Egészségügy!I80+Sport!I58+Közművelődés!I57+Támogatás!I54</f>
        <v>6625023.6799999997</v>
      </c>
      <c r="J54" s="641">
        <f>Igazgatás!J89+'ASP pályázat'!J54+Községgazd!J61+Vagyongazd!J57+Közfoglalkoztatás!J54+Közút!J54+Környezetvédelem!J54+Egészségügy!J80+Sport!J58+Közművelődés!J57+Támogatás!J54</f>
        <v>7926366</v>
      </c>
      <c r="K54" s="641">
        <f>Igazgatás!K89+'ASP pályázat'!K54+Községgazd!K61+Vagyongazd!K57+Közfoglalkoztatás!K54+Közút!K54+Környezetvédelem!K54+Egészségügy!K80+Sport!K58+Közművelődés!K57+Támogatás!K54</f>
        <v>7926366</v>
      </c>
      <c r="L54" s="562">
        <f>Igazgatás!L89+'ASP pályázat'!L54+Községgazd!L61+Vagyongazd!L57+Közfoglalkoztatás!L54+Közút!L54+Környezetvédelem!L54+Egészségügy!L80+Sport!L58+Közművelődés!L57+Támogatás!L54</f>
        <v>5690041</v>
      </c>
      <c r="M54" s="148">
        <f>Igazgatás!M89+'ASP pályázat'!M54+Községgazd!M61+Vagyongazd!M57+Közfoglalkoztatás!M54+Közút!M54+Környezetvédelem!M54+Egészségügy!M80+Sport!M58+Közművelődés!M57+Támogatás!M54</f>
        <v>0</v>
      </c>
      <c r="N54" s="160">
        <f>Igazgatás!N89+'ASP pályázat'!N54+Községgazd!N61+Vagyongazd!N57+Közfoglalkoztatás!N54+Közút!N54+Környezetvédelem!N54+Egészségügy!N80+Sport!N58+Közművelődés!N57+Támogatás!N54</f>
        <v>5690041</v>
      </c>
      <c r="O54" s="75">
        <f>Igazgatás!O89+'ASP pályázat'!O54+Községgazd!R61+Vagyongazd!O57+Közfoglalkoztatás!O54+Közút!O54+Környezetvédelem!R54+Egészségügy!R80+Sport!O58+Közművelődés!Q57+Támogatás!V54</f>
        <v>714072</v>
      </c>
      <c r="P54" s="13">
        <f>Igazgatás!P89+'ASP pályázat'!P54+Községgazd!S61+Vagyongazd!P57+Közfoglalkoztatás!P54+Közút!P54+Környezetvédelem!S54+Egészségügy!S80+Sport!P58+Közművelődés!R57+Támogatás!W54</f>
        <v>514185</v>
      </c>
      <c r="Q54" s="13">
        <f>Igazgatás!Q89+'ASP pályázat'!Q54+Községgazd!T61+Vagyongazd!Q57+Közfoglalkoztatás!Q54+Közút!Q54+Környezetvédelem!T54+Egészségügy!T80+Sport!Q58+Közművelődés!S57+Támogatás!X54</f>
        <v>263314</v>
      </c>
      <c r="R54" s="13">
        <f>Igazgatás!R89+'ASP pályázat'!R54+Községgazd!U61+Vagyongazd!R57+Közfoglalkoztatás!R54+Közút!R54+Környezetvédelem!U54+Egészségügy!U80+Sport!R58+Közművelődés!T57+Támogatás!Y54</f>
        <v>631389</v>
      </c>
      <c r="S54" s="13">
        <f>Igazgatás!S89+'ASP pályázat'!S54+Községgazd!V61+Vagyongazd!S57+Közfoglalkoztatás!S54+Közút!S54+Környezetvédelem!V54+Egészségügy!V80+Sport!S58+Közművelődés!U57+Támogatás!Z54</f>
        <v>639549</v>
      </c>
      <c r="T54" s="80">
        <f>Igazgatás!T89+'ASP pályázat'!T54+Községgazd!W61+Vagyongazd!T57+Közfoglalkoztatás!T54+Közút!T54+Környezetvédelem!W54+Egészségügy!W80+Sport!T58+Közművelődés!V57+Támogatás!AA54</f>
        <v>331235</v>
      </c>
      <c r="U54" s="488">
        <f>Igazgatás!U89+'ASP pályázat'!U54+Községgazd!X61+Vagyongazd!U57+Közfoglalkoztatás!U54+Közút!U54+Környezetvédelem!X54+Egészségügy!X80+Sport!U58+Közművelődés!W57+Támogatás!AB54</f>
        <v>3093744</v>
      </c>
      <c r="V54" s="413">
        <f>Igazgatás!V89+'ASP pályázat'!V54+Községgazd!Y61+Vagyongazd!V57+Közfoglalkoztatás!V54+Közút!V54+Környezetvédelem!Y54+Egészségügy!Y80+Sport!V58+Közművelődés!X57+Támogatás!AC54</f>
        <v>428174</v>
      </c>
      <c r="W54" s="13">
        <f>Igazgatás!W89+'ASP pályázat'!W54+Községgazd!Z61+Vagyongazd!W57+Közfoglalkoztatás!W54+Közút!W54+Környezetvédelem!Z54+Egészségügy!Z80+Sport!W58+Közművelődés!Y57+Támogatás!AD54</f>
        <v>177367</v>
      </c>
      <c r="X54" s="80">
        <f>Igazgatás!X89+'ASP pályázat'!X54+Községgazd!AA61+Vagyongazd!X57+Közfoglalkoztatás!X54+Közút!X54+Környezetvédelem!AA54+Egészségügy!AA80+Sport!X58+Közművelődés!Z57+Támogatás!AE54</f>
        <v>335215</v>
      </c>
      <c r="Y54" s="80">
        <f>Igazgatás!Y89+'ASP pályázat'!Y54+Községgazd!AB61+Vagyongazd!Y57+Közfoglalkoztatás!Y54+Közút!Y54+Környezetvédelem!AB54+Egészségügy!AB80+Sport!Y58+Közművelődés!AA57+Támogatás!AF54</f>
        <v>543945</v>
      </c>
      <c r="Z54" s="80">
        <f>Igazgatás!Z89+'ASP pályázat'!Z54+Községgazd!AC61+Vagyongazd!Z57+Közfoglalkoztatás!Z54+Közút!Z54+Környezetvédelem!AC54+Egészségügy!AC80+Sport!Z58+Közművelődés!AB57+Támogatás!AG54</f>
        <v>488006</v>
      </c>
      <c r="AA54" s="45">
        <f>Igazgatás!AA89+'ASP pályázat'!AA54+Községgazd!AD61+Vagyongazd!AA57+Közfoglalkoztatás!AA54+Közút!AA54+Környezetvédelem!AD54+Egészségügy!AD80+Sport!AA58+Közművelődés!AC57+Támogatás!AH54</f>
        <v>623590</v>
      </c>
      <c r="AB54" s="168"/>
      <c r="AD54" s="168"/>
    </row>
    <row r="55" spans="1:30" s="41" customFormat="1" x14ac:dyDescent="0.25">
      <c r="A55" s="125" t="s">
        <v>199</v>
      </c>
      <c r="B55" s="52" t="s">
        <v>647</v>
      </c>
      <c r="C55" s="832" t="s">
        <v>200</v>
      </c>
      <c r="D55" s="833"/>
      <c r="E55" s="833"/>
      <c r="F55" s="615">
        <f>Igazgatás!F92+'ASP pályázat'!F55+Községgazd!F65+Vagyongazd!F58+Közfoglalkoztatás!F55+Közút!F55+Környezetvédelem!F57+Egészségügy!F84+Sport!F59+Közművelődés!F58+Támogatás!F55</f>
        <v>1336500</v>
      </c>
      <c r="G55" s="615">
        <f>Igazgatás!G92+'ASP pályázat'!G55+Községgazd!G65+Vagyongazd!G58+Közfoglalkoztatás!G55+Közút!G55+Környezetvédelem!G57+Egészségügy!G84+Sport!G59+Közművelődés!G58+Támogatás!G55</f>
        <v>1519500</v>
      </c>
      <c r="H55" s="615">
        <f>Igazgatás!H92+'ASP pályázat'!H55+Községgazd!H65+Vagyongazd!H58+Közfoglalkoztatás!H55+Közút!H55+Környezetvédelem!H57+Egészségügy!H84+Sport!H59+Közművelődés!H58+Támogatás!H55</f>
        <v>1322000</v>
      </c>
      <c r="I55" s="615">
        <f>Igazgatás!I92+'ASP pályázat'!I55+Községgazd!I65+Vagyongazd!I58+Közfoglalkoztatás!I55+Közút!I55+Környezetvédelem!I57+Egészségügy!I84+Sport!I59+Közművelődés!I58+Támogatás!I55</f>
        <v>1322000</v>
      </c>
      <c r="J55" s="641">
        <f>Igazgatás!J92+'ASP pályázat'!J55+Községgazd!J65+Vagyongazd!J58+Közfoglalkoztatás!J55+Közút!J55+Környezetvédelem!J57+Egészségügy!J84+Sport!J59+Közművelődés!J58+Támogatás!J55</f>
        <v>1322000</v>
      </c>
      <c r="K55" s="641">
        <f>Igazgatás!K92+'ASP pályázat'!K55+Községgazd!K65+Vagyongazd!K58+Közfoglalkoztatás!K55+Közút!K55+Környezetvédelem!K57+Egészségügy!K84+Sport!K59+Közművelődés!K58+Támogatás!K55</f>
        <v>1322000</v>
      </c>
      <c r="L55" s="562">
        <f>Igazgatás!L92+'ASP pályázat'!L55+Községgazd!L65+Vagyongazd!L58+Közfoglalkoztatás!L55+Közút!L55+Környezetvédelem!L57+Egészségügy!L84+Sport!L59+Közművelődés!L58+Támogatás!L55</f>
        <v>713000</v>
      </c>
      <c r="M55" s="148">
        <f>Igazgatás!M92+'ASP pályázat'!M55+Községgazd!M65+Vagyongazd!M58+Közfoglalkoztatás!M55+Közút!M55+Környezetvédelem!M57+Egészségügy!M84+Sport!M59+Közművelődés!M58+Támogatás!M55</f>
        <v>0</v>
      </c>
      <c r="N55" s="160">
        <f>Igazgatás!N92+'ASP pályázat'!N55+Községgazd!N65+Vagyongazd!N58+Közfoglalkoztatás!N55+Közút!N55+Környezetvédelem!N57+Egészségügy!N84+Sport!N59+Közművelődés!N58+Támogatás!N55</f>
        <v>713000</v>
      </c>
      <c r="O55" s="75">
        <f>Igazgatás!O92+'ASP pályázat'!O55+Községgazd!R65+Vagyongazd!O58+Közfoglalkoztatás!O55+Közút!O55+Környezetvédelem!R57+Egészségügy!R84+Sport!O59+Közművelődés!Q58+Támogatás!V55</f>
        <v>0</v>
      </c>
      <c r="P55" s="13">
        <f>Igazgatás!P92+'ASP pályázat'!P55+Községgazd!S65+Vagyongazd!P58+Közfoglalkoztatás!P55+Közút!P55+Környezetvédelem!S57+Egészségügy!S84+Sport!P59+Közművelődés!R58+Támogatás!W55</f>
        <v>0</v>
      </c>
      <c r="Q55" s="13">
        <f>Igazgatás!Q92+'ASP pályázat'!Q55+Községgazd!T65+Vagyongazd!Q58+Közfoglalkoztatás!Q55+Közút!Q55+Környezetvédelem!T57+Egészségügy!T84+Sport!Q59+Közművelődés!S58+Támogatás!X55</f>
        <v>0</v>
      </c>
      <c r="R55" s="13">
        <f>Igazgatás!R92+'ASP pályázat'!R55+Községgazd!U65+Vagyongazd!R58+Közfoglalkoztatás!R55+Közút!R55+Környezetvédelem!U57+Egészségügy!U84+Sport!R59+Közművelődés!T58+Támogatás!Y55</f>
        <v>183000</v>
      </c>
      <c r="S55" s="13">
        <f>Igazgatás!S92+'ASP pályázat'!S55+Községgazd!V65+Vagyongazd!S58+Közfoglalkoztatás!S55+Közút!S55+Környezetvédelem!V57+Egészségügy!V84+Sport!S59+Közművelődés!U58+Támogatás!Z55</f>
        <v>0</v>
      </c>
      <c r="T55" s="80">
        <f>Igazgatás!T92+'ASP pályázat'!T55+Községgazd!W65+Vagyongazd!T58+Közfoglalkoztatás!T55+Közút!T55+Környezetvédelem!W57+Egészségügy!W84+Sport!T59+Közművelődés!V58+Támogatás!AA55</f>
        <v>0</v>
      </c>
      <c r="U55" s="488">
        <f>Igazgatás!U92+'ASP pályázat'!U55+Községgazd!X65+Vagyongazd!U58+Közfoglalkoztatás!U55+Közút!U55+Környezetvédelem!X57+Egészségügy!X84+Sport!U59+Közművelődés!W58+Támogatás!AB55</f>
        <v>183000</v>
      </c>
      <c r="V55" s="413">
        <f>Igazgatás!V92+'ASP pályázat'!V55+Községgazd!Y65+Vagyongazd!V58+Közfoglalkoztatás!V55+Közút!V55+Környezetvédelem!Y57+Egészségügy!Y84+Sport!V59+Közművelődés!X58+Támogatás!AC55</f>
        <v>530000</v>
      </c>
      <c r="W55" s="13">
        <f>Igazgatás!W92+'ASP pályázat'!W55+Községgazd!Z65+Vagyongazd!W58+Közfoglalkoztatás!W55+Közút!W55+Környezetvédelem!Z57+Egészségügy!Z84+Sport!W59+Közművelődés!Y58+Támogatás!AD55</f>
        <v>0</v>
      </c>
      <c r="X55" s="80">
        <f>Igazgatás!X92+'ASP pályázat'!X55+Községgazd!AA65+Vagyongazd!X58+Közfoglalkoztatás!X55+Közút!X55+Környezetvédelem!AA57+Egészségügy!AA84+Sport!X59+Közművelődés!Z58+Támogatás!AE55</f>
        <v>0</v>
      </c>
      <c r="Y55" s="80">
        <f>Igazgatás!Y92+'ASP pályázat'!Y55+Községgazd!AB65+Vagyongazd!Y58+Közfoglalkoztatás!Y55+Közút!Y55+Környezetvédelem!AB57+Egészségügy!AB84+Sport!Y59+Közművelődés!AA58+Támogatás!AF55</f>
        <v>0</v>
      </c>
      <c r="Z55" s="80">
        <f>Igazgatás!Z92+'ASP pályázat'!Z55+Községgazd!AC65+Vagyongazd!Z58+Közfoglalkoztatás!Z55+Közút!Z55+Környezetvédelem!AC57+Egészségügy!AC84+Sport!Z59+Közművelődés!AB58+Támogatás!AG55</f>
        <v>0</v>
      </c>
      <c r="AA55" s="45">
        <f>Igazgatás!AA92+'ASP pályázat'!AA55+Községgazd!AD65+Vagyongazd!AA58+Közfoglalkoztatás!AA55+Közút!AA55+Környezetvédelem!AD57+Egészségügy!AD84+Sport!AA59+Közművelődés!AC58+Támogatás!AH55</f>
        <v>0</v>
      </c>
      <c r="AB55" s="168"/>
      <c r="AD55" s="168"/>
    </row>
    <row r="56" spans="1:30" s="41" customFormat="1" hidden="1" x14ac:dyDescent="0.25">
      <c r="A56" s="125" t="s">
        <v>201</v>
      </c>
      <c r="B56" s="52" t="s">
        <v>648</v>
      </c>
      <c r="C56" s="832" t="s">
        <v>202</v>
      </c>
      <c r="D56" s="833"/>
      <c r="E56" s="833"/>
      <c r="F56" s="615">
        <f>Igazgatás!F93+'ASP pályázat'!F56+Községgazd!F66+Vagyongazd!F59+Közfoglalkoztatás!F56+Közút!F56+Környezetvédelem!F58+Egészségügy!F85+Sport!F60+Közművelődés!F59+Támogatás!F56</f>
        <v>0</v>
      </c>
      <c r="G56" s="615">
        <f>Igazgatás!G93+'ASP pályázat'!G56+Községgazd!G66+Vagyongazd!G59+Közfoglalkoztatás!G56+Közút!G56+Környezetvédelem!G58+Egészségügy!G85+Sport!G60+Közművelődés!G59+Támogatás!G56</f>
        <v>0</v>
      </c>
      <c r="H56" s="615">
        <f>Igazgatás!H93+'ASP pályázat'!H56+Községgazd!H66+Vagyongazd!H59+Közfoglalkoztatás!H56+Közút!H56+Környezetvédelem!H58+Egészségügy!H85+Sport!H60+Közművelődés!H59+Támogatás!H56</f>
        <v>0</v>
      </c>
      <c r="I56" s="615">
        <f>Igazgatás!I93+'ASP pályázat'!I56+Községgazd!I66+Vagyongazd!I59+Közfoglalkoztatás!I56+Közút!I56+Környezetvédelem!I58+Egészségügy!I85+Sport!I60+Közművelődés!I59+Támogatás!I56</f>
        <v>0</v>
      </c>
      <c r="J56" s="641">
        <f>Igazgatás!J93+'ASP pályázat'!J56+Községgazd!J66+Vagyongazd!J59+Közfoglalkoztatás!J56+Közút!J56+Környezetvédelem!J58+Egészségügy!J85+Sport!J60+Közművelődés!J59+Támogatás!J56</f>
        <v>0</v>
      </c>
      <c r="K56" s="641">
        <f>Igazgatás!K93+'ASP pályázat'!K56+Községgazd!K66+Vagyongazd!K59+Közfoglalkoztatás!K56+Közút!K56+Környezetvédelem!K58+Egészségügy!K85+Sport!K60+Közművelődés!K59+Támogatás!K56</f>
        <v>0</v>
      </c>
      <c r="L56" s="562">
        <f>Igazgatás!L93+'ASP pályázat'!L56+Községgazd!L66+Vagyongazd!L59+Közfoglalkoztatás!L56+Közút!L56+Környezetvédelem!L58+Egészségügy!L85+Sport!L60+Közművelődés!L59+Támogatás!L56</f>
        <v>0</v>
      </c>
      <c r="M56" s="148">
        <f>Igazgatás!M93+'ASP pályázat'!M56+Községgazd!M66+Vagyongazd!M59+Közfoglalkoztatás!M56+Közút!M56+Környezetvédelem!M58+Egészségügy!M85+Sport!M60+Közművelődés!M59+Támogatás!M56</f>
        <v>0</v>
      </c>
      <c r="N56" s="160">
        <f>Igazgatás!N93+'ASP pályázat'!N56+Községgazd!N66+Vagyongazd!N59+Közfoglalkoztatás!N56+Közút!N56+Környezetvédelem!N58+Egészségügy!N85+Sport!N60+Közművelődés!N59+Támogatás!N56</f>
        <v>0</v>
      </c>
      <c r="O56" s="75">
        <f>Igazgatás!O93+'ASP pályázat'!O56+Községgazd!R66+Vagyongazd!O59+Közfoglalkoztatás!O56+Közút!O56+Környezetvédelem!R58+Egészségügy!R85+Sport!O60+Közművelődés!Q59+Támogatás!V56</f>
        <v>0</v>
      </c>
      <c r="P56" s="13">
        <f>Igazgatás!P93+'ASP pályázat'!P56+Községgazd!S66+Vagyongazd!P59+Közfoglalkoztatás!P56+Közút!P56+Környezetvédelem!S58+Egészségügy!S85+Sport!P60+Közművelődés!R59+Támogatás!W56</f>
        <v>0</v>
      </c>
      <c r="Q56" s="13">
        <f>Igazgatás!Q93+'ASP pályázat'!Q56+Községgazd!T66+Vagyongazd!Q59+Közfoglalkoztatás!Q56+Közút!Q56+Környezetvédelem!T58+Egészségügy!T85+Sport!Q60+Közművelődés!S59+Támogatás!X56</f>
        <v>0</v>
      </c>
      <c r="R56" s="13">
        <f>Igazgatás!R93+'ASP pályázat'!R56+Községgazd!U66+Vagyongazd!R59+Közfoglalkoztatás!R56+Közút!R56+Környezetvédelem!U58+Egészségügy!U85+Sport!R60+Közművelődés!T59+Támogatás!Y56</f>
        <v>0</v>
      </c>
      <c r="S56" s="13">
        <f>Igazgatás!S93+'ASP pályázat'!S56+Községgazd!V66+Vagyongazd!S59+Közfoglalkoztatás!S56+Közút!S56+Környezetvédelem!V58+Egészségügy!V85+Sport!S60+Közművelődés!U59+Támogatás!Z56</f>
        <v>0</v>
      </c>
      <c r="T56" s="80">
        <f>Igazgatás!T93+'ASP pályázat'!T56+Községgazd!W66+Vagyongazd!T59+Közfoglalkoztatás!T56+Közút!T56+Környezetvédelem!W58+Egészségügy!W85+Sport!T60+Közművelődés!V59+Támogatás!AA56</f>
        <v>0</v>
      </c>
      <c r="U56" s="488">
        <f>Igazgatás!U93+'ASP pályázat'!U56+Községgazd!X66+Vagyongazd!U59+Közfoglalkoztatás!U56+Közút!U56+Környezetvédelem!X58+Egészségügy!X85+Sport!U60+Közművelődés!W59+Támogatás!AB56</f>
        <v>0</v>
      </c>
      <c r="V56" s="413">
        <f>Igazgatás!V93+'ASP pályázat'!V56+Községgazd!Y66+Vagyongazd!V59+Közfoglalkoztatás!V56+Közút!V56+Környezetvédelem!Y58+Egészségügy!Y85+Sport!V60+Közművelődés!X59+Támogatás!AC56</f>
        <v>0</v>
      </c>
      <c r="W56" s="13">
        <f>Igazgatás!W93+'ASP pályázat'!W56+Községgazd!Z66+Vagyongazd!W59+Közfoglalkoztatás!W56+Közút!W56+Környezetvédelem!Z58+Egészségügy!Z85+Sport!W60+Közművelődés!Y59+Támogatás!AD56</f>
        <v>0</v>
      </c>
      <c r="X56" s="80">
        <f>Igazgatás!X93+'ASP pályázat'!X56+Községgazd!AA66+Vagyongazd!X59+Közfoglalkoztatás!X56+Közút!X56+Környezetvédelem!AA58+Egészségügy!AA85+Sport!X60+Közművelődés!Z59+Támogatás!AE56</f>
        <v>0</v>
      </c>
      <c r="Y56" s="80">
        <f>Igazgatás!Y93+'ASP pályázat'!Y56+Községgazd!AB66+Vagyongazd!Y59+Közfoglalkoztatás!Y56+Közút!Y56+Környezetvédelem!AB58+Egészségügy!AB85+Sport!Y60+Közművelődés!AA59+Támogatás!AF56</f>
        <v>0</v>
      </c>
      <c r="Z56" s="80">
        <f>Igazgatás!Z93+'ASP pályázat'!Z56+Községgazd!AC66+Vagyongazd!Z59+Közfoglalkoztatás!Z56+Közút!Z56+Környezetvédelem!AC58+Egészségügy!AC85+Sport!Z60+Közművelődés!AB59+Támogatás!AG56</f>
        <v>0</v>
      </c>
      <c r="AA56" s="45">
        <f>Igazgatás!AA93+'ASP pályázat'!AA56+Községgazd!AD66+Vagyongazd!AA59+Közfoglalkoztatás!AA56+Közút!AA56+Környezetvédelem!AD58+Egészségügy!AD85+Sport!AA60+Közművelődés!AC59+Támogatás!AH56</f>
        <v>0</v>
      </c>
      <c r="AB56" s="168"/>
      <c r="AD56" s="168"/>
    </row>
    <row r="57" spans="1:30" s="41" customFormat="1" hidden="1" x14ac:dyDescent="0.25">
      <c r="A57" s="125" t="s">
        <v>203</v>
      </c>
      <c r="B57" s="52" t="s">
        <v>649</v>
      </c>
      <c r="C57" s="832" t="s">
        <v>204</v>
      </c>
      <c r="D57" s="833"/>
      <c r="E57" s="833"/>
      <c r="F57" s="615">
        <f>Igazgatás!F94+'ASP pályázat'!F57+Községgazd!F67+Vagyongazd!F60+Közfoglalkoztatás!F57+Közút!F57+Környezetvédelem!F59+Egészségügy!F86+Sport!F61+Közművelődés!F60+Támogatás!F57</f>
        <v>0</v>
      </c>
      <c r="G57" s="615">
        <f>Igazgatás!G94+'ASP pályázat'!G57+Községgazd!G67+Vagyongazd!G60+Közfoglalkoztatás!G57+Közút!G57+Környezetvédelem!G59+Egészségügy!G86+Sport!G61+Közművelődés!G60+Támogatás!G57</f>
        <v>0</v>
      </c>
      <c r="H57" s="615">
        <f>Igazgatás!H94+'ASP pályázat'!H57+Községgazd!H67+Vagyongazd!H60+Közfoglalkoztatás!H57+Közút!H57+Környezetvédelem!H59+Egészségügy!H86+Sport!H61+Közművelődés!H60+Támogatás!H57</f>
        <v>0</v>
      </c>
      <c r="I57" s="615">
        <f>Igazgatás!I94+'ASP pályázat'!I57+Községgazd!I67+Vagyongazd!I60+Közfoglalkoztatás!I57+Közút!I57+Környezetvédelem!I59+Egészségügy!I86+Sport!I61+Közművelődés!I60+Támogatás!I57</f>
        <v>0</v>
      </c>
      <c r="J57" s="641">
        <f>Igazgatás!J94+'ASP pályázat'!J57+Községgazd!J67+Vagyongazd!J60+Közfoglalkoztatás!J57+Közút!J57+Környezetvédelem!J59+Egészségügy!J86+Sport!J61+Közművelődés!J60+Támogatás!J57</f>
        <v>0</v>
      </c>
      <c r="K57" s="641">
        <f>Igazgatás!K94+'ASP pályázat'!K57+Községgazd!K67+Vagyongazd!K60+Közfoglalkoztatás!K57+Közút!K57+Környezetvédelem!K59+Egészségügy!K86+Sport!K61+Közművelődés!K60+Támogatás!K57</f>
        <v>0</v>
      </c>
      <c r="L57" s="562">
        <f>Igazgatás!L94+'ASP pályázat'!L57+Községgazd!L67+Vagyongazd!L60+Közfoglalkoztatás!L57+Közút!L57+Környezetvédelem!L59+Egészségügy!L86+Sport!L61+Közművelődés!L60+Támogatás!L57</f>
        <v>0</v>
      </c>
      <c r="M57" s="148">
        <f>Igazgatás!M94+'ASP pályázat'!M57+Községgazd!M67+Vagyongazd!M60+Közfoglalkoztatás!M57+Közút!M57+Környezetvédelem!M59+Egészségügy!M86+Sport!M61+Közművelődés!M60+Támogatás!M57</f>
        <v>0</v>
      </c>
      <c r="N57" s="160">
        <f>Igazgatás!N94+'ASP pályázat'!N57+Községgazd!N67+Vagyongazd!N60+Közfoglalkoztatás!N57+Közút!N57+Környezetvédelem!N59+Egészségügy!N86+Sport!N61+Közművelődés!N60+Támogatás!N57</f>
        <v>0</v>
      </c>
      <c r="O57" s="75">
        <f>Igazgatás!O94+'ASP pályázat'!O57+Községgazd!R67+Vagyongazd!O60+Közfoglalkoztatás!O57+Közút!O57+Környezetvédelem!R59+Egészségügy!R86+Sport!O61+Közművelődés!Q60+Támogatás!V57</f>
        <v>0</v>
      </c>
      <c r="P57" s="13">
        <f>Igazgatás!P94+'ASP pályázat'!P57+Községgazd!S67+Vagyongazd!P60+Közfoglalkoztatás!P57+Közút!P57+Környezetvédelem!S59+Egészségügy!S86+Sport!P61+Közművelődés!R60+Támogatás!W57</f>
        <v>0</v>
      </c>
      <c r="Q57" s="13">
        <f>Igazgatás!Q94+'ASP pályázat'!Q57+Községgazd!T67+Vagyongazd!Q60+Közfoglalkoztatás!Q57+Közút!Q57+Környezetvédelem!T59+Egészségügy!T86+Sport!Q61+Közművelődés!S60+Támogatás!X57</f>
        <v>0</v>
      </c>
      <c r="R57" s="13">
        <f>Igazgatás!R94+'ASP pályázat'!R57+Községgazd!U67+Vagyongazd!R60+Közfoglalkoztatás!R57+Közút!R57+Környezetvédelem!U59+Egészségügy!U86+Sport!R61+Közművelődés!T60+Támogatás!Y57</f>
        <v>0</v>
      </c>
      <c r="S57" s="13">
        <f>Igazgatás!S94+'ASP pályázat'!S57+Községgazd!V67+Vagyongazd!S60+Közfoglalkoztatás!S57+Közút!S57+Környezetvédelem!V59+Egészségügy!V86+Sport!S61+Közművelődés!U60+Támogatás!Z57</f>
        <v>0</v>
      </c>
      <c r="T57" s="80">
        <f>Igazgatás!T94+'ASP pályázat'!T57+Községgazd!W67+Vagyongazd!T60+Közfoglalkoztatás!T57+Közút!T57+Környezetvédelem!W59+Egészségügy!W86+Sport!T61+Közművelődés!V60+Támogatás!AA57</f>
        <v>0</v>
      </c>
      <c r="U57" s="488">
        <f>Igazgatás!U94+'ASP pályázat'!U57+Községgazd!X67+Vagyongazd!U60+Közfoglalkoztatás!U57+Közút!U57+Környezetvédelem!X59+Egészségügy!X86+Sport!U61+Közművelődés!W60+Támogatás!AB57</f>
        <v>0</v>
      </c>
      <c r="V57" s="413">
        <f>Igazgatás!V94+'ASP pályázat'!V57+Községgazd!Y67+Vagyongazd!V60+Közfoglalkoztatás!V57+Közút!V57+Környezetvédelem!Y59+Egészségügy!Y86+Sport!V61+Közművelődés!X60+Támogatás!AC57</f>
        <v>0</v>
      </c>
      <c r="W57" s="13">
        <f>Igazgatás!W94+'ASP pályázat'!W57+Községgazd!Z67+Vagyongazd!W60+Közfoglalkoztatás!W57+Közút!W57+Környezetvédelem!Z59+Egészségügy!Z86+Sport!W61+Közművelődés!Y60+Támogatás!AD57</f>
        <v>0</v>
      </c>
      <c r="X57" s="80">
        <f>Igazgatás!X94+'ASP pályázat'!X57+Községgazd!AA67+Vagyongazd!X60+Közfoglalkoztatás!X57+Közút!X57+Környezetvédelem!AA59+Egészségügy!AA86+Sport!X61+Közművelődés!Z60+Támogatás!AE57</f>
        <v>0</v>
      </c>
      <c r="Y57" s="80">
        <f>Igazgatás!Y94+'ASP pályázat'!Y57+Községgazd!AB67+Vagyongazd!Y60+Közfoglalkoztatás!Y57+Közút!Y57+Környezetvédelem!AB59+Egészségügy!AB86+Sport!Y61+Közművelődés!AA60+Támogatás!AF57</f>
        <v>0</v>
      </c>
      <c r="Z57" s="80">
        <f>Igazgatás!Z94+'ASP pályázat'!Z57+Községgazd!AC67+Vagyongazd!Z60+Közfoglalkoztatás!Z57+Közút!Z57+Környezetvédelem!AC59+Egészségügy!AC86+Sport!Z61+Közművelődés!AB60+Támogatás!AG57</f>
        <v>0</v>
      </c>
      <c r="AA57" s="45">
        <f>Igazgatás!AA94+'ASP pályázat'!AA57+Községgazd!AD67+Vagyongazd!AA60+Közfoglalkoztatás!AA57+Közút!AA57+Környezetvédelem!AD59+Egészségügy!AD86+Sport!AA61+Közművelődés!AC60+Támogatás!AH57</f>
        <v>0</v>
      </c>
      <c r="AB57" s="168"/>
      <c r="AD57" s="168"/>
    </row>
    <row r="58" spans="1:30" s="41" customFormat="1" ht="15.75" thickBot="1" x14ac:dyDescent="0.3">
      <c r="A58" s="125" t="s">
        <v>205</v>
      </c>
      <c r="B58" s="176" t="s">
        <v>650</v>
      </c>
      <c r="C58" s="837" t="s">
        <v>206</v>
      </c>
      <c r="D58" s="838"/>
      <c r="E58" s="838"/>
      <c r="F58" s="616">
        <f>Igazgatás!F95+'ASP pályázat'!F58+Községgazd!F68+Vagyongazd!F61+Közfoglalkoztatás!F58+Közút!F58+Környezetvédelem!F60+Egészségügy!F87+Sport!F62+Közművelődés!F61+Támogatás!F58</f>
        <v>149000</v>
      </c>
      <c r="G58" s="616">
        <f>Igazgatás!G95+'ASP pályázat'!G58+Községgazd!G68+Vagyongazd!G61+Közfoglalkoztatás!G58+Közút!G58+Környezetvédelem!G60+Egészségügy!G87+Sport!G62+Közművelődés!G61+Támogatás!G58</f>
        <v>149000</v>
      </c>
      <c r="H58" s="616">
        <f>Igazgatás!H95+'ASP pályázat'!H58+Községgazd!H68+Vagyongazd!H61+Közfoglalkoztatás!H58+Közút!H58+Környezetvédelem!H60+Egészségügy!H87+Sport!H62+Közművelődés!H61+Támogatás!H58</f>
        <v>72000</v>
      </c>
      <c r="I58" s="616">
        <f>Igazgatás!I95+'ASP pályázat'!I58+Községgazd!I68+Vagyongazd!I61+Közfoglalkoztatás!I58+Közút!I58+Környezetvédelem!I60+Egészségügy!I87+Sport!I62+Közművelődés!I61+Támogatás!I58</f>
        <v>343109</v>
      </c>
      <c r="J58" s="642">
        <f>Igazgatás!J95+'ASP pályázat'!J58+Községgazd!J68+Vagyongazd!J61+Közfoglalkoztatás!J58+Közút!J58+Környezetvédelem!J60+Egészségügy!J87+Sport!J62+Közművelődés!J61+Támogatás!J58</f>
        <v>311109</v>
      </c>
      <c r="K58" s="642">
        <f>Igazgatás!K95+'ASP pályázat'!K58+Községgazd!K68+Vagyongazd!K61+Közfoglalkoztatás!K58+Közút!K58+Környezetvédelem!K60+Egészségügy!K87+Sport!K62+Közművelődés!K61+Támogatás!K58</f>
        <v>311109</v>
      </c>
      <c r="L58" s="563">
        <f>Igazgatás!L95+'ASP pályázat'!L58+Községgazd!L68+Vagyongazd!L61+Közfoglalkoztatás!L58+Közút!L58+Környezetvédelem!L60+Egészségügy!L87+Sport!L62+Közművelődés!L61+Támogatás!L58</f>
        <v>176023</v>
      </c>
      <c r="M58" s="177">
        <f>Igazgatás!M95+'ASP pályázat'!M58+Községgazd!M68+Vagyongazd!M61+Közfoglalkoztatás!M58+Közút!M58+Környezetvédelem!M60+Egészségügy!M87+Sport!M62+Közművelődés!M61+Támogatás!M58</f>
        <v>0</v>
      </c>
      <c r="N58" s="160">
        <f>Igazgatás!N95+'ASP pályázat'!N58+Községgazd!N68+Vagyongazd!N61+Közfoglalkoztatás!N58+Közút!N58+Környezetvédelem!N60+Egészségügy!N87+Sport!N62+Közművelődés!N61+Támogatás!N58</f>
        <v>176023</v>
      </c>
      <c r="O58" s="75">
        <f>Igazgatás!O95+'ASP pályázat'!O58+Községgazd!R68+Vagyongazd!O61+Közfoglalkoztatás!O58+Közút!O58+Környezetvédelem!R60+Egészségügy!R87+Sport!O62+Közművelődés!Q61+Támogatás!V58</f>
        <v>0</v>
      </c>
      <c r="P58" s="13">
        <f>Igazgatás!P95+'ASP pályázat'!P58+Községgazd!S68+Vagyongazd!P61+Közfoglalkoztatás!P58+Közút!P58+Környezetvédelem!S60+Egészségügy!S87+Sport!P62+Közművelődés!R61+Támogatás!W58</f>
        <v>0</v>
      </c>
      <c r="Q58" s="13">
        <f>Igazgatás!Q95+'ASP pályázat'!Q58+Községgazd!T68+Vagyongazd!Q61+Közfoglalkoztatás!Q58+Közút!Q58+Környezetvédelem!T60+Egészségügy!T87+Sport!Q62+Közművelődés!S61+Támogatás!X58</f>
        <v>3</v>
      </c>
      <c r="R58" s="13">
        <f>Igazgatás!R95+'ASP pályázat'!R58+Községgazd!U68+Vagyongazd!R61+Közfoglalkoztatás!R58+Közút!R58+Környezetvédelem!U60+Egészségügy!U87+Sport!R62+Közművelődés!T61+Támogatás!Y58</f>
        <v>12600</v>
      </c>
      <c r="S58" s="13">
        <f>Igazgatás!S95+'ASP pályázat'!S58+Községgazd!V68+Vagyongazd!S61+Közfoglalkoztatás!S58+Közút!S58+Környezetvédelem!V60+Egészségügy!V87+Sport!S62+Közművelődés!U61+Támogatás!Z58</f>
        <v>5</v>
      </c>
      <c r="T58" s="80">
        <f>Igazgatás!T95+'ASP pályázat'!T58+Községgazd!W68+Vagyongazd!T61+Közfoglalkoztatás!T58+Közút!T58+Környezetvédelem!W60+Egészségügy!W87+Sport!T62+Közművelődés!V61+Támogatás!AA58</f>
        <v>0</v>
      </c>
      <c r="U58" s="488">
        <f>Igazgatás!U95+'ASP pályázat'!U58+Községgazd!X68+Vagyongazd!U61+Közfoglalkoztatás!U58+Közút!U58+Környezetvédelem!X60+Egészségügy!X87+Sport!U62+Közművelődés!W61+Támogatás!AB58</f>
        <v>12608</v>
      </c>
      <c r="V58" s="413">
        <f>Igazgatás!V95+'ASP pályázat'!V58+Községgazd!Y68+Vagyongazd!V61+Közfoglalkoztatás!V58+Közút!V58+Környezetvédelem!Y60+Egészségügy!Y87+Sport!V62+Közművelődés!X61+Támogatás!AC58</f>
        <v>0</v>
      </c>
      <c r="W58" s="13">
        <f>Igazgatás!W95+'ASP pályázat'!W58+Községgazd!Z68+Vagyongazd!W61+Közfoglalkoztatás!W58+Közút!W58+Környezetvédelem!Z60+Egészségügy!Z87+Sport!W62+Közművelődés!Y61+Támogatás!AD58</f>
        <v>0</v>
      </c>
      <c r="X58" s="80">
        <f>Igazgatás!X95+'ASP pályázat'!X58+Községgazd!AA68+Vagyongazd!X61+Közfoglalkoztatás!X58+Közút!X58+Környezetvédelem!AA60+Egészségügy!AA87+Sport!X62+Közművelődés!Z61+Támogatás!AE58</f>
        <v>2</v>
      </c>
      <c r="Y58" s="80">
        <f>Igazgatás!Y95+'ASP pályázat'!Y58+Községgazd!AB68+Vagyongazd!Y61+Közfoglalkoztatás!Y58+Közút!Y58+Környezetvédelem!AB60+Egészségügy!AB87+Sport!Y62+Közművelődés!AA61+Támogatás!AF58</f>
        <v>158409</v>
      </c>
      <c r="Z58" s="80">
        <f>Igazgatás!Z95+'ASP pályázat'!Z58+Községgazd!AC68+Vagyongazd!Z61+Közfoglalkoztatás!Z58+Közút!Z58+Környezetvédelem!AC60+Egészségügy!AC87+Sport!Z62+Közművelődés!AB61+Támogatás!AG58</f>
        <v>5006</v>
      </c>
      <c r="AA58" s="45">
        <f>Igazgatás!AA95+'ASP pályázat'!AA58+Községgazd!AD68+Vagyongazd!AA61+Közfoglalkoztatás!AA58+Közút!AA58+Környezetvédelem!AD60+Egészségügy!AD87+Sport!AA62+Közművelődés!AC61+Támogatás!AH58</f>
        <v>-2</v>
      </c>
      <c r="AB58" s="168"/>
      <c r="AD58" s="168"/>
    </row>
    <row r="59" spans="1:30" ht="15.75" thickBot="1" x14ac:dyDescent="0.3">
      <c r="B59" s="82" t="s">
        <v>207</v>
      </c>
      <c r="C59" s="807" t="s">
        <v>208</v>
      </c>
      <c r="D59" s="808"/>
      <c r="E59" s="808"/>
      <c r="F59" s="617">
        <f>Igazgatás!F96+'ASP pályázat'!F59+Községgazd!F69+Vagyongazd!F62+Közfoglalkoztatás!F59+Közút!F59+Környezetvédelem!F61+Egészségügy!F91+Sport!F63+Közművelődés!F62+Támogatás!F59</f>
        <v>3671000</v>
      </c>
      <c r="G59" s="617">
        <f>Igazgatás!G96+'ASP pályázat'!G59+Községgazd!G69+Vagyongazd!G62+Közfoglalkoztatás!G59+Közút!G59+Környezetvédelem!G61+Egészségügy!G91+Sport!G63+Közművelődés!G62+Támogatás!G59</f>
        <v>3671000</v>
      </c>
      <c r="H59" s="617">
        <f>Igazgatás!H96+'ASP pályázat'!H59+Községgazd!H69+Vagyongazd!H62+Közfoglalkoztatás!H59+Közút!H59+Környezetvédelem!H61+Egészségügy!H91+Sport!H63+Közművelődés!H62+Támogatás!H59</f>
        <v>3861200</v>
      </c>
      <c r="I59" s="617">
        <f>Igazgatás!I96+'ASP pályázat'!I59+Községgazd!I69+Vagyongazd!I62+Közfoglalkoztatás!I59+Közút!I59+Környezetvédelem!I61+Egészségügy!I91+Sport!I63+Közművelődés!I62+Támogatás!I59</f>
        <v>5412450</v>
      </c>
      <c r="J59" s="643">
        <f>Igazgatás!J96+'ASP pályázat'!J59+Községgazd!J69+Vagyongazd!J62+Közfoglalkoztatás!J59+Közút!J59+Környezetvédelem!J61+Egészségügy!J91+Sport!J63+Közművelődés!J62+Támogatás!J59</f>
        <v>5675870</v>
      </c>
      <c r="K59" s="643">
        <f>Igazgatás!K96+'ASP pályázat'!K59+Községgazd!K69+Vagyongazd!K62+Közfoglalkoztatás!K59+Közút!K59+Környezetvédelem!K61+Egészségügy!K91+Sport!K63+Közművelődés!K62+Támogatás!K59</f>
        <v>5358370</v>
      </c>
      <c r="L59" s="564">
        <f>Igazgatás!L96+'ASP pályázat'!L59+Községgazd!L69+Vagyongazd!L62+Közfoglalkoztatás!L59+Közút!L59+Környezetvédelem!L61+Egészségügy!L91+Sport!L63+Közművelődés!L62+Támogatás!L59</f>
        <v>4264511</v>
      </c>
      <c r="M59" s="144">
        <f>Igazgatás!M96+'ASP pályázat'!M59+Községgazd!M69+Vagyongazd!M62+Közfoglalkoztatás!M59+Közút!M59+Környezetvédelem!M61+Egészségügy!M91+Sport!M63+Közművelődés!M62+Támogatás!M59</f>
        <v>0</v>
      </c>
      <c r="N59" s="156">
        <f>Igazgatás!N96+'ASP pályázat'!N59+Községgazd!N69+Vagyongazd!N62+Közfoglalkoztatás!N59+Közút!N59+Környezetvédelem!N61+Egészségügy!N91+Sport!N63+Közművelődés!N62+Támogatás!N59</f>
        <v>4264511</v>
      </c>
      <c r="O59" s="84">
        <f>Igazgatás!O96+'ASP pályázat'!O59+Községgazd!R69+Vagyongazd!O62+Közfoglalkoztatás!O59+Közút!O59+Környezetvédelem!R61+Egészségügy!R91+Sport!O63+Közművelődés!Q62+Támogatás!V59</f>
        <v>193750</v>
      </c>
      <c r="P59" s="85">
        <f>Igazgatás!P96+'ASP pályázat'!P59+Községgazd!S69+Vagyongazd!P62+Közfoglalkoztatás!P59+Közút!P59+Környezetvédelem!S61+Egészségügy!S91+Sport!P63+Közművelődés!R62+Támogatás!W59</f>
        <v>65655</v>
      </c>
      <c r="Q59" s="85">
        <f>Igazgatás!Q96+'ASP pályázat'!Q59+Községgazd!T69+Vagyongazd!Q62+Közfoglalkoztatás!Q59+Közút!Q59+Környezetvédelem!T61+Egészségügy!T91+Sport!Q63+Közművelődés!S62+Támogatás!X59</f>
        <v>63500</v>
      </c>
      <c r="R59" s="85">
        <f>Igazgatás!R96+'ASP pályázat'!R59+Községgazd!U69+Vagyongazd!R62+Közfoglalkoztatás!R59+Közút!R59+Környezetvédelem!U61+Egészségügy!U91+Sport!R63+Közművelődés!T62+Támogatás!Y59</f>
        <v>78275</v>
      </c>
      <c r="S59" s="85">
        <f>Igazgatás!S96+'ASP pályázat'!S59+Községgazd!V69+Vagyongazd!S62+Közfoglalkoztatás!S59+Közút!S59+Környezetvédelem!V61+Egészségügy!V91+Sport!S63+Közművelődés!U62+Támogatás!Z59</f>
        <v>153035</v>
      </c>
      <c r="T59" s="88">
        <f>Igazgatás!T96+'ASP pályázat'!T59+Községgazd!W69+Vagyongazd!T62+Közfoglalkoztatás!T59+Közút!T59+Környezetvédelem!W61+Egészségügy!W91+Sport!T63+Közművelődés!V62+Támogatás!AA59</f>
        <v>79035</v>
      </c>
      <c r="U59" s="484">
        <f>Igazgatás!U96+'ASP pályázat'!U59+Községgazd!X69+Vagyongazd!U62+Közfoglalkoztatás!U59+Közút!U59+Környezetvédelem!X61+Egészségügy!X91+Sport!U63+Közművelődés!W62+Támogatás!AB59</f>
        <v>633250</v>
      </c>
      <c r="V59" s="409">
        <f>Igazgatás!V96+'ASP pályázat'!V59+Községgazd!Y69+Vagyongazd!V62+Közfoglalkoztatás!V59+Közút!V59+Környezetvédelem!Y61+Egészségügy!Y91+Sport!V63+Közművelődés!X62+Támogatás!AC59</f>
        <v>191570</v>
      </c>
      <c r="W59" s="85">
        <f>Igazgatás!W96+'ASP pályázat'!W59+Községgazd!Z69+Vagyongazd!W62+Közfoglalkoztatás!W59+Közút!W59+Környezetvédelem!Z61+Egészségügy!Z91+Sport!W63+Közművelődés!Y62+Támogatás!AD59</f>
        <v>393452</v>
      </c>
      <c r="X59" s="88">
        <f>Igazgatás!X96+'ASP pályázat'!X59+Községgazd!AA69+Vagyongazd!X62+Közfoglalkoztatás!X59+Közút!X59+Környezetvédelem!AA61+Egészségügy!AA91+Sport!X63+Közművelődés!Z62+Támogatás!AE59</f>
        <v>552729</v>
      </c>
      <c r="Y59" s="88">
        <f>Igazgatás!Y96+'ASP pályázat'!Y59+Községgazd!AB69+Vagyongazd!Y62+Közfoglalkoztatás!Y59+Közút!Y59+Környezetvédelem!AB61+Egészségügy!AB91+Sport!Y63+Közművelődés!AA62+Támogatás!AF59</f>
        <v>537100</v>
      </c>
      <c r="Z59" s="88">
        <f>Igazgatás!Z96+'ASP pályázat'!Z59+Községgazd!AC69+Vagyongazd!Z62+Közfoglalkoztatás!Z59+Közút!Z59+Környezetvédelem!AC61+Egészségügy!AC91+Sport!Z63+Közművelődés!AB62+Támogatás!AG59</f>
        <v>698750</v>
      </c>
      <c r="AA59" s="89">
        <f>Igazgatás!AA96+'ASP pályázat'!AA59+Községgazd!AD69+Vagyongazd!AA62+Közfoglalkoztatás!AA59+Közút!AA59+Környezetvédelem!AD61+Egészségügy!AD91+Sport!AA63+Közművelődés!AC62+Támogatás!AH59</f>
        <v>1257660</v>
      </c>
      <c r="AB59" s="168"/>
      <c r="AD59" s="168"/>
    </row>
    <row r="60" spans="1:30" s="18" customFormat="1" hidden="1" x14ac:dyDescent="0.25">
      <c r="A60" s="125" t="s">
        <v>864</v>
      </c>
      <c r="B60" s="114" t="s">
        <v>865</v>
      </c>
      <c r="C60" s="834" t="s">
        <v>866</v>
      </c>
      <c r="D60" s="835"/>
      <c r="E60" s="835"/>
      <c r="F60" s="612">
        <f>Igazgatás!F97+'ASP pályázat'!F60+Községgazd!F70+Vagyongazd!F63+Közfoglalkoztatás!F60+Közút!F60+Környezetvédelem!F62+Egészségügy!F92+Sport!F64+Közművelődés!F63+Támogatás!F60</f>
        <v>0</v>
      </c>
      <c r="G60" s="612">
        <f>Igazgatás!G97+'ASP pályázat'!G60+Községgazd!G70+Vagyongazd!G63+Közfoglalkoztatás!G60+Közút!G60+Környezetvédelem!G62+Egészségügy!G92+Sport!G64+Közművelődés!G63+Támogatás!G60</f>
        <v>0</v>
      </c>
      <c r="H60" s="612">
        <f>Igazgatás!H97+'ASP pályázat'!H60+Községgazd!H70+Vagyongazd!H63+Közfoglalkoztatás!H60+Közút!H60+Környezetvédelem!H62+Egészségügy!H92+Sport!H64+Közművelődés!H63+Támogatás!H60</f>
        <v>0</v>
      </c>
      <c r="I60" s="612">
        <f>Igazgatás!I97+'ASP pályázat'!I60+Községgazd!I70+Vagyongazd!I63+Közfoglalkoztatás!I60+Közút!I60+Környezetvédelem!I62+Egészségügy!I92+Sport!I64+Közművelődés!I63+Támogatás!I60</f>
        <v>0</v>
      </c>
      <c r="J60" s="638">
        <f>Igazgatás!J97+'ASP pályázat'!J60+Községgazd!J70+Vagyongazd!J63+Közfoglalkoztatás!J60+Közút!J60+Környezetvédelem!J62+Egészségügy!J92+Sport!J64+Közművelődés!J63+Támogatás!J60</f>
        <v>0</v>
      </c>
      <c r="K60" s="638">
        <f>Igazgatás!K97+'ASP pályázat'!K60+Községgazd!K70+Vagyongazd!K63+Közfoglalkoztatás!K60+Közút!K60+Környezetvédelem!K62+Egészségügy!K92+Sport!K64+Közművelődés!K63+Támogatás!K60</f>
        <v>0</v>
      </c>
      <c r="L60" s="559">
        <f>Igazgatás!L97+'ASP pályázat'!L60+Községgazd!L70+Vagyongazd!L63+Közfoglalkoztatás!L60+Közút!L60+Környezetvédelem!L62+Egészségügy!L92+Sport!L64+Közművelődés!L63+Támogatás!L60</f>
        <v>0</v>
      </c>
      <c r="M60" s="140">
        <f>Igazgatás!M97+'ASP pályázat'!M60+Községgazd!M70+Vagyongazd!M63+Közfoglalkoztatás!M60+Közút!M60+Környezetvédelem!M62+Egészségügy!M92+Sport!M64+Közművelődés!M63+Támogatás!M60</f>
        <v>0</v>
      </c>
      <c r="N60" s="158">
        <f>Igazgatás!N97+'ASP pályázat'!N60+Községgazd!N70+Vagyongazd!N63+Közfoglalkoztatás!N60+Közút!N60+Környezetvédelem!N62+Egészségügy!N92+Sport!N64+Közművelődés!N63+Támogatás!N60</f>
        <v>0</v>
      </c>
      <c r="O60" s="92">
        <f>Igazgatás!O97+'ASP pályázat'!O60+Községgazd!R70+Vagyongazd!O63+Közfoglalkoztatás!O60+Közút!O60+Környezetvédelem!R62+Egészségügy!R92+Sport!O64+Közművelődés!Q63+Támogatás!V60</f>
        <v>0</v>
      </c>
      <c r="P60" s="93">
        <f>Igazgatás!P97+'ASP pályázat'!P60+Községgazd!S70+Vagyongazd!P63+Közfoglalkoztatás!P60+Közút!P60+Környezetvédelem!S62+Egészségügy!S92+Sport!P64+Közművelődés!R63+Támogatás!W60</f>
        <v>0</v>
      </c>
      <c r="Q60" s="93">
        <f>Igazgatás!Q97+'ASP pályázat'!Q60+Községgazd!T70+Vagyongazd!Q63+Közfoglalkoztatás!Q60+Közút!Q60+Környezetvédelem!T62+Egészségügy!T92+Sport!Q64+Közművelődés!S63+Támogatás!X60</f>
        <v>0</v>
      </c>
      <c r="R60" s="93">
        <f>Igazgatás!R97+'ASP pályázat'!R60+Községgazd!U70+Vagyongazd!R63+Közfoglalkoztatás!R60+Közút!R60+Környezetvédelem!U62+Egészségügy!U92+Sport!R64+Közművelődés!T63+Támogatás!Y60</f>
        <v>0</v>
      </c>
      <c r="S60" s="93">
        <f>Igazgatás!S97+'ASP pályázat'!S60+Községgazd!V70+Vagyongazd!S63+Közfoglalkoztatás!S60+Közút!S60+Környezetvédelem!V62+Egészségügy!V92+Sport!S64+Közművelődés!U63+Támogatás!Z60</f>
        <v>0</v>
      </c>
      <c r="T60" s="96">
        <f>Igazgatás!T97+'ASP pályázat'!T60+Községgazd!W70+Vagyongazd!T63+Közfoglalkoztatás!T60+Közút!T60+Környezetvédelem!W62+Egészségügy!W92+Sport!T64+Közművelődés!V63+Támogatás!AA60</f>
        <v>0</v>
      </c>
      <c r="U60" s="487">
        <f>Igazgatás!U97+'ASP pályázat'!U60+Községgazd!X70+Vagyongazd!U63+Közfoglalkoztatás!U60+Közút!U60+Környezetvédelem!X62+Egészségügy!X92+Sport!U64+Közművelődés!W63+Támogatás!AB60</f>
        <v>0</v>
      </c>
      <c r="V60" s="412">
        <f>Igazgatás!V97+'ASP pályázat'!V60+Községgazd!Y70+Vagyongazd!V63+Közfoglalkoztatás!V60+Közút!V60+Környezetvédelem!Y62+Egészségügy!Y92+Sport!V64+Közművelődés!X63+Támogatás!AC60</f>
        <v>0</v>
      </c>
      <c r="W60" s="93">
        <f>Igazgatás!W97+'ASP pályázat'!W60+Községgazd!Z70+Vagyongazd!W63+Közfoglalkoztatás!W60+Közút!W60+Környezetvédelem!Z62+Egészségügy!Z92+Sport!W64+Közművelődés!Y63+Támogatás!AD60</f>
        <v>0</v>
      </c>
      <c r="X60" s="96">
        <f>Igazgatás!X97+'ASP pályázat'!X60+Községgazd!AA70+Vagyongazd!X63+Közfoglalkoztatás!X60+Közút!X60+Környezetvédelem!AA62+Egészségügy!AA92+Sport!X64+Közművelődés!Z63+Támogatás!AE60</f>
        <v>0</v>
      </c>
      <c r="Y60" s="96">
        <f>Igazgatás!Y97+'ASP pályázat'!Y60+Községgazd!AB70+Vagyongazd!Y63+Közfoglalkoztatás!Y60+Közút!Y60+Környezetvédelem!AB62+Egészségügy!AB92+Sport!Y64+Közművelődés!AA63+Támogatás!AF60</f>
        <v>0</v>
      </c>
      <c r="Z60" s="96">
        <f>Igazgatás!Z97+'ASP pályázat'!Z60+Községgazd!AC70+Vagyongazd!Z63+Közfoglalkoztatás!Z60+Közút!Z60+Környezetvédelem!AC62+Egészségügy!AC92+Sport!Z64+Közművelődés!AB63+Támogatás!AG60</f>
        <v>0</v>
      </c>
      <c r="AA60" s="97">
        <f>Igazgatás!AA97+'ASP pályázat'!AA60+Községgazd!AD70+Vagyongazd!AA63+Közfoglalkoztatás!AA60+Közút!AA60+Környezetvédelem!AD62+Egészségügy!AD92+Sport!AA64+Közművelődés!AC63+Támogatás!AH60</f>
        <v>0</v>
      </c>
      <c r="AB60" s="168"/>
      <c r="AD60" s="168"/>
    </row>
    <row r="61" spans="1:30" s="18" customFormat="1" x14ac:dyDescent="0.25">
      <c r="A61" s="125" t="s">
        <v>209</v>
      </c>
      <c r="B61" s="114" t="s">
        <v>651</v>
      </c>
      <c r="C61" s="834" t="s">
        <v>210</v>
      </c>
      <c r="D61" s="835"/>
      <c r="E61" s="835"/>
      <c r="F61" s="612">
        <f>Igazgatás!F98+'ASP pályázat'!F61+Községgazd!F71+Vagyongazd!F64+Közfoglalkoztatás!F61+Közút!F61+Környezetvédelem!F63+Egészségügy!F93+Sport!F65+Közművelődés!F64+Támogatás!F61</f>
        <v>0</v>
      </c>
      <c r="G61" s="612">
        <f>Igazgatás!G98+'ASP pályázat'!G61+Községgazd!G71+Vagyongazd!G64+Közfoglalkoztatás!G61+Közút!G61+Környezetvédelem!G63+Egészségügy!G93+Sport!G65+Közművelődés!G64+Támogatás!G61</f>
        <v>0</v>
      </c>
      <c r="H61" s="612">
        <f>Igazgatás!H98+'ASP pályázat'!H61+Községgazd!H71+Vagyongazd!H64+Közfoglalkoztatás!H61+Közút!H61+Környezetvédelem!H63+Egészségügy!H93+Sport!H65+Közművelődés!H64+Támogatás!H61</f>
        <v>0</v>
      </c>
      <c r="I61" s="612">
        <f>Igazgatás!I98+'ASP pályázat'!I61+Községgazd!I71+Vagyongazd!I64+Közfoglalkoztatás!I61+Közút!I61+Környezetvédelem!I63+Egészségügy!I93+Sport!I65+Közművelődés!I64+Támogatás!I61</f>
        <v>84500</v>
      </c>
      <c r="J61" s="638">
        <f>Igazgatás!J98+'ASP pályázat'!J61+Községgazd!J71+Vagyongazd!J64+Közfoglalkoztatás!J61+Közút!J61+Környezetvédelem!J63+Egészségügy!J93+Sport!J65+Közművelődés!J64+Támogatás!J61</f>
        <v>158000</v>
      </c>
      <c r="K61" s="638">
        <f>Igazgatás!K98+'ASP pályázat'!K61+Községgazd!K71+Vagyongazd!K64+Közfoglalkoztatás!K61+Közút!K61+Környezetvédelem!K63+Egészségügy!K93+Sport!K65+Közművelődés!K64+Támogatás!K61</f>
        <v>158000</v>
      </c>
      <c r="L61" s="559">
        <f>Igazgatás!L98+'ASP pályázat'!L61+Községgazd!L71+Vagyongazd!L64+Közfoglalkoztatás!L61+Közút!L61+Környezetvédelem!L63+Egészségügy!L93+Sport!L65+Közművelődés!L64+Támogatás!L61</f>
        <v>158000</v>
      </c>
      <c r="M61" s="140">
        <f>Igazgatás!M98+'ASP pályázat'!M61+Községgazd!M71+Vagyongazd!M64+Közfoglalkoztatás!M61+Közút!M61+Környezetvédelem!M63+Egészségügy!M93+Sport!M65+Közművelődés!M64+Támogatás!M61</f>
        <v>0</v>
      </c>
      <c r="N61" s="158">
        <f>Igazgatás!N98+'ASP pályázat'!N61+Községgazd!N71+Vagyongazd!N64+Közfoglalkoztatás!N61+Közút!N61+Környezetvédelem!N63+Egészségügy!N93+Sport!N65+Közművelődés!N64+Támogatás!N61</f>
        <v>158000</v>
      </c>
      <c r="O61" s="92">
        <f>Igazgatás!O98+'ASP pályázat'!O61+Községgazd!R71+Vagyongazd!O64+Közfoglalkoztatás!O61+Közút!O61+Környezetvédelem!R63+Egészségügy!R93+Sport!O65+Közművelődés!Q64+Támogatás!V61</f>
        <v>0</v>
      </c>
      <c r="P61" s="93">
        <f>Igazgatás!P98+'ASP pályázat'!P61+Községgazd!S71+Vagyongazd!P64+Közfoglalkoztatás!P61+Közút!P61+Környezetvédelem!S63+Egészségügy!S93+Sport!P65+Közművelődés!R64+Támogatás!W61</f>
        <v>0</v>
      </c>
      <c r="Q61" s="93">
        <f>Igazgatás!Q98+'ASP pályázat'!Q61+Községgazd!T71+Vagyongazd!Q64+Közfoglalkoztatás!Q61+Közút!Q61+Környezetvédelem!T63+Egészségügy!T93+Sport!Q65+Közművelődés!S64+Támogatás!X61</f>
        <v>0</v>
      </c>
      <c r="R61" s="93">
        <f>Igazgatás!R98+'ASP pályázat'!R61+Községgazd!U71+Vagyongazd!R64+Közfoglalkoztatás!R61+Közút!R61+Környezetvédelem!U63+Egészségügy!U93+Sport!R65+Közművelődés!T64+Támogatás!Y61</f>
        <v>0</v>
      </c>
      <c r="S61" s="93">
        <f>Igazgatás!S98+'ASP pályázat'!S61+Községgazd!V71+Vagyongazd!S64+Közfoglalkoztatás!S61+Közút!S61+Környezetvédelem!V63+Egészségügy!V93+Sport!S65+Közművelődés!U64+Támogatás!Z61</f>
        <v>0</v>
      </c>
      <c r="T61" s="96">
        <f>Igazgatás!T98+'ASP pályázat'!T61+Községgazd!W71+Vagyongazd!T64+Közfoglalkoztatás!T61+Közút!T61+Környezetvédelem!W63+Egészségügy!W93+Sport!T65+Közművelődés!V64+Támogatás!AA61</f>
        <v>0</v>
      </c>
      <c r="U61" s="487">
        <f>Igazgatás!U98+'ASP pályázat'!U61+Községgazd!X71+Vagyongazd!U64+Közfoglalkoztatás!U61+Közút!U61+Környezetvédelem!X63+Egészségügy!X93+Sport!U65+Közművelődés!W64+Támogatás!AB61</f>
        <v>0</v>
      </c>
      <c r="V61" s="412">
        <f>Igazgatás!V98+'ASP pályázat'!V61+Községgazd!Y71+Vagyongazd!V64+Közfoglalkoztatás!V61+Közút!V61+Környezetvédelem!Y63+Egészségügy!Y93+Sport!V65+Közművelődés!X64+Támogatás!AC61</f>
        <v>0</v>
      </c>
      <c r="W61" s="93">
        <f>Igazgatás!W98+'ASP pályázat'!W61+Községgazd!Z71+Vagyongazd!W64+Közfoglalkoztatás!W61+Közút!W61+Környezetvédelem!Z63+Egészségügy!Z93+Sport!W65+Közművelődés!Y64+Támogatás!AD61</f>
        <v>0</v>
      </c>
      <c r="X61" s="96">
        <f>Igazgatás!X98+'ASP pályázat'!X61+Községgazd!AA71+Vagyongazd!X64+Közfoglalkoztatás!X61+Közút!X61+Környezetvédelem!AA63+Egészségügy!AA93+Sport!X65+Közművelődés!Z64+Támogatás!AE61</f>
        <v>84500</v>
      </c>
      <c r="Y61" s="96">
        <f>Igazgatás!Y98+'ASP pályázat'!Y61+Községgazd!AB71+Vagyongazd!Y64+Közfoglalkoztatás!Y61+Közút!Y61+Környezetvédelem!AB63+Egészségügy!AB93+Sport!Y65+Közművelődés!AA64+Támogatás!AF61</f>
        <v>0</v>
      </c>
      <c r="Z61" s="96">
        <f>Igazgatás!Z98+'ASP pályázat'!Z61+Községgazd!AC71+Vagyongazd!Z64+Közfoglalkoztatás!Z61+Közút!Z61+Környezetvédelem!AC63+Egészségügy!AC93+Sport!Z65+Közművelődés!AB64+Támogatás!AG61</f>
        <v>73500</v>
      </c>
      <c r="AA61" s="97">
        <f>Igazgatás!AA98+'ASP pályázat'!AA61+Községgazd!AD71+Vagyongazd!AA64+Közfoglalkoztatás!AA61+Közút!AA61+Környezetvédelem!AD63+Egészségügy!AD93+Sport!AA65+Közművelődés!AC64+Támogatás!AH61</f>
        <v>0</v>
      </c>
      <c r="AB61" s="168"/>
      <c r="AD61" s="168"/>
    </row>
    <row r="62" spans="1:30" s="18" customFormat="1" hidden="1" x14ac:dyDescent="0.25">
      <c r="A62" s="125" t="s">
        <v>211</v>
      </c>
      <c r="B62" s="90" t="s">
        <v>652</v>
      </c>
      <c r="C62" s="803" t="s">
        <v>352</v>
      </c>
      <c r="D62" s="804"/>
      <c r="E62" s="804"/>
      <c r="F62" s="614">
        <f>Igazgatás!F99+'ASP pályázat'!F62+Községgazd!F72+Vagyongazd!F65+Közfoglalkoztatás!F62+Közút!F62+Környezetvédelem!F64+Egészségügy!F94+Sport!F66+Közművelődés!F65+Támogatás!F62</f>
        <v>0</v>
      </c>
      <c r="G62" s="614">
        <f>Igazgatás!G99+'ASP pályázat'!G62+Községgazd!G72+Vagyongazd!G65+Közfoglalkoztatás!G62+Közút!G62+Környezetvédelem!G64+Egészségügy!G94+Sport!G66+Közművelődés!G65+Támogatás!G62</f>
        <v>0</v>
      </c>
      <c r="H62" s="614">
        <f>Igazgatás!H99+'ASP pályázat'!H62+Községgazd!H72+Vagyongazd!H65+Közfoglalkoztatás!H62+Közút!H62+Környezetvédelem!H64+Egészségügy!H94+Sport!H66+Közművelődés!H65+Támogatás!H62</f>
        <v>0</v>
      </c>
      <c r="I62" s="614">
        <f>Igazgatás!I99+'ASP pályázat'!I62+Községgazd!I72+Vagyongazd!I65+Közfoglalkoztatás!I62+Közút!I62+Környezetvédelem!I64+Egészségügy!I94+Sport!I66+Közművelődés!I65+Támogatás!I62</f>
        <v>0</v>
      </c>
      <c r="J62" s="640">
        <f>Igazgatás!J99+'ASP pályázat'!J62+Községgazd!J72+Vagyongazd!J65+Közfoglalkoztatás!J62+Közút!J62+Környezetvédelem!J64+Egészségügy!J94+Sport!J66+Közművelődés!J65+Támogatás!J62</f>
        <v>0</v>
      </c>
      <c r="K62" s="640">
        <f>Igazgatás!K99+'ASP pályázat'!K62+Községgazd!K72+Vagyongazd!K65+Közfoglalkoztatás!K62+Közút!K62+Környezetvédelem!K64+Egészségügy!K94+Sport!K66+Közművelődés!K65+Támogatás!K62</f>
        <v>0</v>
      </c>
      <c r="L62" s="561">
        <f>Igazgatás!L99+'ASP pályázat'!L62+Községgazd!L72+Vagyongazd!L65+Közfoglalkoztatás!L62+Közút!L62+Környezetvédelem!L64+Egészségügy!L94+Sport!L66+Közművelődés!L65+Támogatás!L62</f>
        <v>0</v>
      </c>
      <c r="M62" s="142">
        <f>Igazgatás!M99+'ASP pályázat'!M62+Községgazd!M72+Vagyongazd!M65+Közfoglalkoztatás!M62+Közút!M62+Környezetvédelem!M64+Egészségügy!M94+Sport!M66+Közművelődés!M65+Támogatás!M62</f>
        <v>0</v>
      </c>
      <c r="N62" s="158">
        <f>Igazgatás!N99+'ASP pályázat'!N62+Községgazd!N72+Vagyongazd!N65+Közfoglalkoztatás!N62+Közút!N62+Környezetvédelem!N64+Egészségügy!N94+Sport!N66+Közművelődés!N65+Támogatás!N62</f>
        <v>0</v>
      </c>
      <c r="O62" s="92">
        <f>Igazgatás!O99+'ASP pályázat'!O62+Községgazd!R72+Vagyongazd!O65+Közfoglalkoztatás!O62+Közút!O62+Környezetvédelem!R64+Egészségügy!R94+Sport!O66+Közművelődés!Q65+Támogatás!V62</f>
        <v>0</v>
      </c>
      <c r="P62" s="93">
        <f>Igazgatás!P99+'ASP pályázat'!P62+Községgazd!S72+Vagyongazd!P65+Közfoglalkoztatás!P62+Közút!P62+Környezetvédelem!S64+Egészségügy!S94+Sport!P66+Közművelődés!R65+Támogatás!W62</f>
        <v>0</v>
      </c>
      <c r="Q62" s="93">
        <f>Igazgatás!Q99+'ASP pályázat'!Q62+Községgazd!T72+Vagyongazd!Q65+Közfoglalkoztatás!Q62+Közút!Q62+Környezetvédelem!T64+Egészségügy!T94+Sport!Q66+Közművelődés!S65+Támogatás!X62</f>
        <v>0</v>
      </c>
      <c r="R62" s="93">
        <f>Igazgatás!R99+'ASP pályázat'!R62+Községgazd!U72+Vagyongazd!R65+Közfoglalkoztatás!R62+Közút!R62+Környezetvédelem!U64+Egészségügy!U94+Sport!R66+Közművelődés!T65+Támogatás!Y62</f>
        <v>0</v>
      </c>
      <c r="S62" s="93">
        <f>Igazgatás!S99+'ASP pályázat'!S62+Községgazd!V72+Vagyongazd!S65+Közfoglalkoztatás!S62+Közút!S62+Környezetvédelem!V64+Egészségügy!V94+Sport!S66+Közművelődés!U65+Támogatás!Z62</f>
        <v>0</v>
      </c>
      <c r="T62" s="96">
        <f>Igazgatás!T99+'ASP pályázat'!T62+Községgazd!W72+Vagyongazd!T65+Közfoglalkoztatás!T62+Közút!T62+Környezetvédelem!W64+Egészségügy!W94+Sport!T66+Közművelődés!V65+Támogatás!AA62</f>
        <v>0</v>
      </c>
      <c r="U62" s="487">
        <f>Igazgatás!U99+'ASP pályázat'!U62+Községgazd!X72+Vagyongazd!U65+Közfoglalkoztatás!U62+Közút!U62+Környezetvédelem!X64+Egészségügy!X94+Sport!U66+Közművelődés!W65+Támogatás!AB62</f>
        <v>0</v>
      </c>
      <c r="V62" s="412">
        <f>Igazgatás!V99+'ASP pályázat'!V62+Községgazd!Y72+Vagyongazd!V65+Közfoglalkoztatás!V62+Közút!V62+Környezetvédelem!Y64+Egészségügy!Y94+Sport!V66+Közművelődés!X65+Támogatás!AC62</f>
        <v>0</v>
      </c>
      <c r="W62" s="93">
        <f>Igazgatás!W99+'ASP pályázat'!W62+Községgazd!Z72+Vagyongazd!W65+Közfoglalkoztatás!W62+Közút!W62+Környezetvédelem!Z64+Egészségügy!Z94+Sport!W66+Közművelődés!Y65+Támogatás!AD62</f>
        <v>0</v>
      </c>
      <c r="X62" s="96">
        <f>Igazgatás!X99+'ASP pályázat'!X62+Községgazd!AA72+Vagyongazd!X65+Közfoglalkoztatás!X62+Közút!X62+Környezetvédelem!AA64+Egészségügy!AA94+Sport!X66+Közművelődés!Z65+Támogatás!AE62</f>
        <v>0</v>
      </c>
      <c r="Y62" s="96">
        <f>Igazgatás!Y99+'ASP pályázat'!Y62+Községgazd!AB72+Vagyongazd!Y65+Közfoglalkoztatás!Y62+Közút!Y62+Környezetvédelem!AB64+Egészségügy!AB94+Sport!Y66+Közművelődés!AA65+Támogatás!AF62</f>
        <v>0</v>
      </c>
      <c r="Z62" s="96">
        <f>Igazgatás!Z99+'ASP pályázat'!Z62+Községgazd!AC72+Vagyongazd!Z65+Közfoglalkoztatás!Z62+Közút!Z62+Környezetvédelem!AC64+Egészségügy!AC94+Sport!Z66+Közművelődés!AB65+Támogatás!AG62</f>
        <v>0</v>
      </c>
      <c r="AA62" s="97">
        <f>Igazgatás!AA99+'ASP pályázat'!AA62+Községgazd!AD72+Vagyongazd!AA65+Közfoglalkoztatás!AA62+Közút!AA62+Környezetvédelem!AD64+Egészségügy!AD94+Sport!AA66+Közművelődés!AC65+Támogatás!AH62</f>
        <v>0</v>
      </c>
      <c r="AB62" s="168"/>
      <c r="AD62" s="168"/>
    </row>
    <row r="63" spans="1:30" s="18" customFormat="1" hidden="1" x14ac:dyDescent="0.25">
      <c r="A63" s="125" t="s">
        <v>212</v>
      </c>
      <c r="B63" s="114" t="s">
        <v>653</v>
      </c>
      <c r="C63" s="803" t="s">
        <v>867</v>
      </c>
      <c r="D63" s="804"/>
      <c r="E63" s="804"/>
      <c r="F63" s="614">
        <f>Igazgatás!F100+'ASP pályázat'!F63+Községgazd!F73+Vagyongazd!F66+Közfoglalkoztatás!F63+Közút!F63+Környezetvédelem!F65+Egészségügy!F95+Sport!F67+Közművelődés!F66+Támogatás!F63</f>
        <v>0</v>
      </c>
      <c r="G63" s="614">
        <f>Igazgatás!G100+'ASP pályázat'!G63+Községgazd!G73+Vagyongazd!G66+Közfoglalkoztatás!G63+Közút!G63+Környezetvédelem!G65+Egészségügy!G95+Sport!G67+Közművelődés!G66+Támogatás!G63</f>
        <v>0</v>
      </c>
      <c r="H63" s="614">
        <f>Igazgatás!H100+'ASP pályázat'!H63+Községgazd!H73+Vagyongazd!H66+Közfoglalkoztatás!H63+Közút!H63+Környezetvédelem!H65+Egészségügy!H95+Sport!H67+Közművelődés!H66+Támogatás!H63</f>
        <v>0</v>
      </c>
      <c r="I63" s="614">
        <f>Igazgatás!I100+'ASP pályázat'!I63+Községgazd!I73+Vagyongazd!I66+Közfoglalkoztatás!I63+Közút!I63+Környezetvédelem!I65+Egészségügy!I95+Sport!I67+Közművelődés!I66+Támogatás!I63</f>
        <v>0</v>
      </c>
      <c r="J63" s="640">
        <f>Igazgatás!J100+'ASP pályázat'!J63+Községgazd!J73+Vagyongazd!J66+Közfoglalkoztatás!J63+Közút!J63+Környezetvédelem!J65+Egészségügy!J95+Sport!J67+Közművelődés!J66+Támogatás!J63</f>
        <v>0</v>
      </c>
      <c r="K63" s="640">
        <f>Igazgatás!K100+'ASP pályázat'!K63+Községgazd!K73+Vagyongazd!K66+Közfoglalkoztatás!K63+Közút!K63+Környezetvédelem!K65+Egészségügy!K95+Sport!K67+Közművelődés!K66+Támogatás!K63</f>
        <v>0</v>
      </c>
      <c r="L63" s="561">
        <f>Igazgatás!L100+'ASP pályázat'!L63+Községgazd!L73+Vagyongazd!L66+Közfoglalkoztatás!L63+Közút!L63+Környezetvédelem!L65+Egészségügy!L95+Sport!L67+Közművelődés!L66+Támogatás!L63</f>
        <v>0</v>
      </c>
      <c r="M63" s="142">
        <f>Igazgatás!M100+'ASP pályázat'!M63+Községgazd!M73+Vagyongazd!M66+Közfoglalkoztatás!M63+Közút!M63+Környezetvédelem!M65+Egészségügy!M95+Sport!M67+Közművelődés!M66+Támogatás!M63</f>
        <v>0</v>
      </c>
      <c r="N63" s="158">
        <f>Igazgatás!N100+'ASP pályázat'!N63+Községgazd!N73+Vagyongazd!N66+Közfoglalkoztatás!N63+Közút!N63+Környezetvédelem!N65+Egészségügy!N95+Sport!N67+Közművelődés!N66+Támogatás!N63</f>
        <v>0</v>
      </c>
      <c r="O63" s="92">
        <f>Igazgatás!O100+'ASP pályázat'!O63+Községgazd!R73+Vagyongazd!O66+Közfoglalkoztatás!O63+Közút!O63+Környezetvédelem!R65+Egészségügy!R95+Sport!O67+Közművelődés!Q66+Támogatás!V63</f>
        <v>0</v>
      </c>
      <c r="P63" s="93">
        <f>Igazgatás!P100+'ASP pályázat'!P63+Községgazd!S73+Vagyongazd!P66+Közfoglalkoztatás!P63+Közút!P63+Környezetvédelem!S65+Egészségügy!S95+Sport!P67+Közművelődés!R66+Támogatás!W63</f>
        <v>0</v>
      </c>
      <c r="Q63" s="93">
        <f>Igazgatás!Q100+'ASP pályázat'!Q63+Községgazd!T73+Vagyongazd!Q66+Közfoglalkoztatás!Q63+Közút!Q63+Környezetvédelem!T65+Egészségügy!T95+Sport!Q67+Közművelődés!S66+Támogatás!X63</f>
        <v>0</v>
      </c>
      <c r="R63" s="93">
        <f>Igazgatás!R100+'ASP pályázat'!R63+Községgazd!U73+Vagyongazd!R66+Közfoglalkoztatás!R63+Közút!R63+Környezetvédelem!U65+Egészségügy!U95+Sport!R67+Közművelődés!T66+Támogatás!Y63</f>
        <v>0</v>
      </c>
      <c r="S63" s="93">
        <f>Igazgatás!S100+'ASP pályázat'!S63+Községgazd!V73+Vagyongazd!S66+Közfoglalkoztatás!S63+Közút!S63+Környezetvédelem!V65+Egészségügy!V95+Sport!S67+Közművelődés!U66+Támogatás!Z63</f>
        <v>0</v>
      </c>
      <c r="T63" s="96">
        <f>Igazgatás!T100+'ASP pályázat'!T63+Községgazd!W73+Vagyongazd!T66+Közfoglalkoztatás!T63+Közút!T63+Környezetvédelem!W65+Egészségügy!W95+Sport!T67+Közművelődés!V66+Támogatás!AA63</f>
        <v>0</v>
      </c>
      <c r="U63" s="487">
        <f>Igazgatás!U100+'ASP pályázat'!U63+Községgazd!X73+Vagyongazd!U66+Közfoglalkoztatás!U63+Közút!U63+Környezetvédelem!X65+Egészségügy!X95+Sport!U67+Közművelődés!W66+Támogatás!AB63</f>
        <v>0</v>
      </c>
      <c r="V63" s="412">
        <f>Igazgatás!V100+'ASP pályázat'!V63+Községgazd!Y73+Vagyongazd!V66+Közfoglalkoztatás!V63+Közút!V63+Környezetvédelem!Y65+Egészségügy!Y95+Sport!V67+Közművelődés!X66+Támogatás!AC63</f>
        <v>0</v>
      </c>
      <c r="W63" s="93">
        <f>Igazgatás!W100+'ASP pályázat'!W63+Községgazd!Z73+Vagyongazd!W66+Közfoglalkoztatás!W63+Közút!W63+Környezetvédelem!Z65+Egészségügy!Z95+Sport!W67+Közművelődés!Y66+Támogatás!AD63</f>
        <v>0</v>
      </c>
      <c r="X63" s="96">
        <f>Igazgatás!X100+'ASP pályázat'!X63+Községgazd!AA73+Vagyongazd!X66+Közfoglalkoztatás!X63+Közút!X63+Környezetvédelem!AA65+Egészségügy!AA95+Sport!X67+Közművelődés!Z66+Támogatás!AE63</f>
        <v>0</v>
      </c>
      <c r="Y63" s="96">
        <f>Igazgatás!Y100+'ASP pályázat'!Y63+Községgazd!AB73+Vagyongazd!Y66+Közfoglalkoztatás!Y63+Közút!Y63+Környezetvédelem!AB65+Egészségügy!AB95+Sport!Y67+Közművelődés!AA66+Támogatás!AF63</f>
        <v>0</v>
      </c>
      <c r="Z63" s="96">
        <f>Igazgatás!Z100+'ASP pályázat'!Z63+Községgazd!AC73+Vagyongazd!Z66+Közfoglalkoztatás!Z63+Közút!Z63+Környezetvédelem!AC65+Egészségügy!AC95+Sport!Z67+Közművelődés!AB66+Támogatás!AG63</f>
        <v>0</v>
      </c>
      <c r="AA63" s="97">
        <f>Igazgatás!AA100+'ASP pályázat'!AA63+Községgazd!AD73+Vagyongazd!AA66+Közfoglalkoztatás!AA63+Közút!AA63+Környezetvédelem!AD65+Egészségügy!AD95+Sport!AA67+Közművelődés!AC66+Támogatás!AH63</f>
        <v>0</v>
      </c>
      <c r="AB63" s="168"/>
      <c r="AD63" s="168"/>
    </row>
    <row r="64" spans="1:30" s="18" customFormat="1" hidden="1" x14ac:dyDescent="0.25">
      <c r="A64" s="125" t="s">
        <v>213</v>
      </c>
      <c r="B64" s="90" t="s">
        <v>654</v>
      </c>
      <c r="C64" s="803" t="s">
        <v>868</v>
      </c>
      <c r="D64" s="804"/>
      <c r="E64" s="804"/>
      <c r="F64" s="614">
        <f>Igazgatás!F101+'ASP pályázat'!F64+Községgazd!F74+Vagyongazd!F67+Közfoglalkoztatás!F64+Közút!F64+Környezetvédelem!F66+Egészségügy!F96+Sport!F68+Közművelődés!F67+Támogatás!F64</f>
        <v>0</v>
      </c>
      <c r="G64" s="614">
        <f>Igazgatás!G101+'ASP pályázat'!G64+Községgazd!G74+Vagyongazd!G67+Közfoglalkoztatás!G64+Közút!G64+Környezetvédelem!G66+Egészségügy!G96+Sport!G68+Közművelődés!G67+Támogatás!G64</f>
        <v>0</v>
      </c>
      <c r="H64" s="614">
        <f>Igazgatás!H101+'ASP pályázat'!H64+Községgazd!H74+Vagyongazd!H67+Közfoglalkoztatás!H64+Közút!H64+Környezetvédelem!H66+Egészségügy!H96+Sport!H68+Közművelődés!H67+Támogatás!H64</f>
        <v>0</v>
      </c>
      <c r="I64" s="614">
        <f>Igazgatás!I101+'ASP pályázat'!I64+Községgazd!I74+Vagyongazd!I67+Közfoglalkoztatás!I64+Közút!I64+Környezetvédelem!I66+Egészségügy!I96+Sport!I68+Közművelődés!I67+Támogatás!I64</f>
        <v>0</v>
      </c>
      <c r="J64" s="640">
        <f>Igazgatás!J101+'ASP pályázat'!J64+Községgazd!J74+Vagyongazd!J67+Közfoglalkoztatás!J64+Közút!J64+Környezetvédelem!J66+Egészségügy!J96+Sport!J68+Közművelődés!J67+Támogatás!J64</f>
        <v>0</v>
      </c>
      <c r="K64" s="640">
        <f>Igazgatás!K101+'ASP pályázat'!K64+Községgazd!K74+Vagyongazd!K67+Közfoglalkoztatás!K64+Közút!K64+Környezetvédelem!K66+Egészségügy!K96+Sport!K68+Közművelődés!K67+Támogatás!K64</f>
        <v>0</v>
      </c>
      <c r="L64" s="561">
        <f>Igazgatás!L101+'ASP pályázat'!L64+Községgazd!L74+Vagyongazd!L67+Közfoglalkoztatás!L64+Közút!L64+Környezetvédelem!L66+Egészségügy!L96+Sport!L68+Közművelődés!L67+Támogatás!L64</f>
        <v>0</v>
      </c>
      <c r="M64" s="142">
        <f>Igazgatás!M101+'ASP pályázat'!M64+Községgazd!M74+Vagyongazd!M67+Közfoglalkoztatás!M64+Közút!M64+Környezetvédelem!M66+Egészségügy!M96+Sport!M68+Közművelődés!M67+Támogatás!M64</f>
        <v>0</v>
      </c>
      <c r="N64" s="158">
        <f>Igazgatás!N101+'ASP pályázat'!N64+Községgazd!N74+Vagyongazd!N67+Közfoglalkoztatás!N64+Közút!N64+Környezetvédelem!N66+Egészségügy!N96+Sport!N68+Közművelődés!N67+Támogatás!N64</f>
        <v>0</v>
      </c>
      <c r="O64" s="92">
        <f>Igazgatás!O101+'ASP pályázat'!O64+Községgazd!R74+Vagyongazd!O67+Közfoglalkoztatás!O64+Közút!O64+Környezetvédelem!R66+Egészségügy!R96+Sport!O68+Közművelődés!Q67+Támogatás!V64</f>
        <v>0</v>
      </c>
      <c r="P64" s="93">
        <f>Igazgatás!P101+'ASP pályázat'!P64+Községgazd!S74+Vagyongazd!P67+Közfoglalkoztatás!P64+Közút!P64+Környezetvédelem!S66+Egészségügy!S96+Sport!P68+Közművelődés!R67+Támogatás!W64</f>
        <v>0</v>
      </c>
      <c r="Q64" s="93">
        <f>Igazgatás!Q101+'ASP pályázat'!Q64+Községgazd!T74+Vagyongazd!Q67+Közfoglalkoztatás!Q64+Közút!Q64+Környezetvédelem!T66+Egészségügy!T96+Sport!Q68+Közművelődés!S67+Támogatás!X64</f>
        <v>0</v>
      </c>
      <c r="R64" s="93">
        <f>Igazgatás!R101+'ASP pályázat'!R64+Községgazd!U74+Vagyongazd!R67+Közfoglalkoztatás!R64+Közút!R64+Környezetvédelem!U66+Egészségügy!U96+Sport!R68+Közművelődés!T67+Támogatás!Y64</f>
        <v>0</v>
      </c>
      <c r="S64" s="93">
        <f>Igazgatás!S101+'ASP pályázat'!S64+Községgazd!V74+Vagyongazd!S67+Közfoglalkoztatás!S64+Közút!S64+Környezetvédelem!V66+Egészségügy!V96+Sport!S68+Közművelődés!U67+Támogatás!Z64</f>
        <v>0</v>
      </c>
      <c r="T64" s="96">
        <f>Igazgatás!T101+'ASP pályázat'!T64+Községgazd!W74+Vagyongazd!T67+Közfoglalkoztatás!T64+Közút!T64+Környezetvédelem!W66+Egészségügy!W96+Sport!T68+Közművelődés!V67+Támogatás!AA64</f>
        <v>0</v>
      </c>
      <c r="U64" s="487">
        <f>Igazgatás!U101+'ASP pályázat'!U64+Községgazd!X74+Vagyongazd!U67+Közfoglalkoztatás!U64+Közút!U64+Környezetvédelem!X66+Egészségügy!X96+Sport!U68+Közművelődés!W67+Támogatás!AB64</f>
        <v>0</v>
      </c>
      <c r="V64" s="412">
        <f>Igazgatás!V101+'ASP pályázat'!V64+Községgazd!Y74+Vagyongazd!V67+Közfoglalkoztatás!V64+Közút!V64+Környezetvédelem!Y66+Egészségügy!Y96+Sport!V68+Közművelődés!X67+Támogatás!AC64</f>
        <v>0</v>
      </c>
      <c r="W64" s="93">
        <f>Igazgatás!W101+'ASP pályázat'!W64+Községgazd!Z74+Vagyongazd!W67+Közfoglalkoztatás!W64+Közút!W64+Környezetvédelem!Z66+Egészségügy!Z96+Sport!W68+Közművelődés!Y67+Támogatás!AD64</f>
        <v>0</v>
      </c>
      <c r="X64" s="96">
        <f>Igazgatás!X101+'ASP pályázat'!X64+Községgazd!AA74+Vagyongazd!X67+Közfoglalkoztatás!X64+Közút!X64+Környezetvédelem!AA66+Egészségügy!AA96+Sport!X68+Közművelődés!Z67+Támogatás!AE64</f>
        <v>0</v>
      </c>
      <c r="Y64" s="96">
        <f>Igazgatás!Y101+'ASP pályázat'!Y64+Községgazd!AB74+Vagyongazd!Y67+Közfoglalkoztatás!Y64+Közút!Y64+Környezetvédelem!AB66+Egészségügy!AB96+Sport!Y68+Közművelődés!AA67+Támogatás!AF64</f>
        <v>0</v>
      </c>
      <c r="Z64" s="96">
        <f>Igazgatás!Z101+'ASP pályázat'!Z64+Községgazd!AC74+Vagyongazd!Z67+Közfoglalkoztatás!Z64+Közút!Z64+Környezetvédelem!AC66+Egészségügy!AC96+Sport!Z68+Közművelődés!AB67+Támogatás!AG64</f>
        <v>0</v>
      </c>
      <c r="AA64" s="97">
        <f>Igazgatás!AA101+'ASP pályázat'!AA64+Községgazd!AD74+Vagyongazd!AA67+Közfoglalkoztatás!AA64+Közút!AA64+Környezetvédelem!AD66+Egészségügy!AD96+Sport!AA68+Közművelődés!AC67+Támogatás!AH64</f>
        <v>0</v>
      </c>
      <c r="AB64" s="168"/>
      <c r="AD64" s="168"/>
    </row>
    <row r="65" spans="1:30" s="18" customFormat="1" hidden="1" x14ac:dyDescent="0.25">
      <c r="A65" s="125" t="s">
        <v>214</v>
      </c>
      <c r="B65" s="114" t="s">
        <v>655</v>
      </c>
      <c r="C65" s="803" t="s">
        <v>215</v>
      </c>
      <c r="D65" s="804"/>
      <c r="E65" s="804"/>
      <c r="F65" s="614">
        <f>Igazgatás!F102+'ASP pályázat'!F65+Községgazd!F75+Vagyongazd!F68+Közfoglalkoztatás!F65+Közút!F65+Környezetvédelem!F67+Egészségügy!F97+Sport!F69+Közművelődés!F68+Támogatás!F65</f>
        <v>1200000</v>
      </c>
      <c r="G65" s="614">
        <f>Igazgatás!G102+'ASP pályázat'!G65+Községgazd!G75+Vagyongazd!G68+Közfoglalkoztatás!G65+Közút!G65+Környezetvédelem!G67+Egészségügy!G97+Sport!G69+Közművelődés!G68+Támogatás!G65</f>
        <v>0</v>
      </c>
      <c r="H65" s="614">
        <f>Igazgatás!H102+'ASP pályázat'!H65+Községgazd!H75+Vagyongazd!H68+Közfoglalkoztatás!H65+Közút!H65+Környezetvédelem!H67+Egészségügy!H97+Sport!H69+Közművelődés!H68+Támogatás!H65</f>
        <v>0</v>
      </c>
      <c r="I65" s="614">
        <f>Igazgatás!I102+'ASP pályázat'!I65+Községgazd!I75+Vagyongazd!I68+Közfoglalkoztatás!I65+Közút!I65+Környezetvédelem!I67+Egészségügy!I97+Sport!I69+Közművelődés!I68+Támogatás!I65</f>
        <v>0</v>
      </c>
      <c r="J65" s="640">
        <f>Igazgatás!J102+'ASP pályázat'!J65+Községgazd!J75+Vagyongazd!J68+Közfoglalkoztatás!J65+Közút!J65+Környezetvédelem!J67+Egészségügy!J97+Sport!J69+Közművelődés!J68+Támogatás!J65</f>
        <v>0</v>
      </c>
      <c r="K65" s="640">
        <f>Igazgatás!K102+'ASP pályázat'!K65+Községgazd!K75+Vagyongazd!K68+Közfoglalkoztatás!K65+Közút!K65+Környezetvédelem!K67+Egészségügy!K97+Sport!K69+Közművelődés!K68+Támogatás!K65</f>
        <v>0</v>
      </c>
      <c r="L65" s="561">
        <f>Igazgatás!L102+'ASP pályázat'!L65+Községgazd!L75+Vagyongazd!L68+Közfoglalkoztatás!L65+Közút!L65+Környezetvédelem!L67+Egészségügy!L97+Sport!L69+Közművelődés!L68+Támogatás!L65</f>
        <v>0</v>
      </c>
      <c r="M65" s="142">
        <f>Igazgatás!M102+'ASP pályázat'!M65+Községgazd!M75+Vagyongazd!M68+Közfoglalkoztatás!M65+Közút!M65+Környezetvédelem!M67+Egészségügy!M97+Sport!M69+Közművelődés!M68+Támogatás!M65</f>
        <v>0</v>
      </c>
      <c r="N65" s="158">
        <f>Igazgatás!N102+'ASP pályázat'!N65+Községgazd!N75+Vagyongazd!N68+Közfoglalkoztatás!N65+Közút!N65+Környezetvédelem!N67+Egészségügy!N97+Sport!N69+Közművelődés!N68+Támogatás!N65</f>
        <v>0</v>
      </c>
      <c r="O65" s="92">
        <f>Igazgatás!O102+'ASP pályázat'!O65+Községgazd!R75+Vagyongazd!O68+Közfoglalkoztatás!O65+Közút!O65+Környezetvédelem!R67+Egészségügy!R97+Sport!O69+Közművelődés!Q68+Támogatás!V65</f>
        <v>0</v>
      </c>
      <c r="P65" s="93">
        <f>Igazgatás!P102+'ASP pályázat'!P65+Községgazd!S75+Vagyongazd!P68+Közfoglalkoztatás!P65+Közút!P65+Környezetvédelem!S67+Egészségügy!S97+Sport!P69+Közművelődés!R68+Támogatás!W65</f>
        <v>0</v>
      </c>
      <c r="Q65" s="93">
        <f>Igazgatás!Q102+'ASP pályázat'!Q65+Községgazd!T75+Vagyongazd!Q68+Közfoglalkoztatás!Q65+Közút!Q65+Környezetvédelem!T67+Egészségügy!T97+Sport!Q69+Közművelődés!S68+Támogatás!X65</f>
        <v>0</v>
      </c>
      <c r="R65" s="93">
        <f>Igazgatás!R102+'ASP pályázat'!R65+Községgazd!U75+Vagyongazd!R68+Közfoglalkoztatás!R65+Közút!R65+Környezetvédelem!U67+Egészségügy!U97+Sport!R69+Közművelődés!T68+Támogatás!Y65</f>
        <v>0</v>
      </c>
      <c r="S65" s="93">
        <f>Igazgatás!S102+'ASP pályázat'!S65+Községgazd!V75+Vagyongazd!S68+Közfoglalkoztatás!S65+Közút!S65+Környezetvédelem!V67+Egészségügy!V97+Sport!S69+Közművelődés!U68+Támogatás!Z65</f>
        <v>0</v>
      </c>
      <c r="T65" s="96">
        <f>Igazgatás!T102+'ASP pályázat'!T65+Községgazd!W75+Vagyongazd!T68+Közfoglalkoztatás!T65+Közút!T65+Környezetvédelem!W67+Egészségügy!W97+Sport!T69+Közművelődés!V68+Támogatás!AA65</f>
        <v>0</v>
      </c>
      <c r="U65" s="487">
        <f>Igazgatás!U102+'ASP pályázat'!U65+Községgazd!X75+Vagyongazd!U68+Közfoglalkoztatás!U65+Közút!U65+Környezetvédelem!X67+Egészségügy!X97+Sport!U69+Közművelődés!W68+Támogatás!AB65</f>
        <v>0</v>
      </c>
      <c r="V65" s="412">
        <f>Igazgatás!V102+'ASP pályázat'!V65+Községgazd!Y75+Vagyongazd!V68+Közfoglalkoztatás!V65+Közút!V65+Környezetvédelem!Y67+Egészségügy!Y97+Sport!V69+Közművelődés!X68+Támogatás!AC65</f>
        <v>0</v>
      </c>
      <c r="W65" s="93">
        <f>Igazgatás!W102+'ASP pályázat'!W65+Községgazd!Z75+Vagyongazd!W68+Közfoglalkoztatás!W65+Közút!W65+Környezetvédelem!Z67+Egészségügy!Z97+Sport!W69+Közművelődés!Y68+Támogatás!AD65</f>
        <v>0</v>
      </c>
      <c r="X65" s="96">
        <f>Igazgatás!X102+'ASP pályázat'!X65+Községgazd!AA75+Vagyongazd!X68+Közfoglalkoztatás!X65+Közút!X65+Környezetvédelem!AA67+Egészségügy!AA97+Sport!X69+Közművelődés!Z68+Támogatás!AE65</f>
        <v>0</v>
      </c>
      <c r="Y65" s="96">
        <f>Igazgatás!Y102+'ASP pályázat'!Y65+Községgazd!AB75+Vagyongazd!Y68+Közfoglalkoztatás!Y65+Közút!Y65+Környezetvédelem!AB67+Egészségügy!AB97+Sport!Y69+Közművelődés!AA68+Támogatás!AF65</f>
        <v>0</v>
      </c>
      <c r="Z65" s="96">
        <f>Igazgatás!Z102+'ASP pályázat'!Z65+Községgazd!AC75+Vagyongazd!Z68+Közfoglalkoztatás!Z65+Közút!Z65+Környezetvédelem!AC67+Egészségügy!AC97+Sport!Z69+Közművelődés!AB68+Támogatás!AG65</f>
        <v>0</v>
      </c>
      <c r="AA65" s="97">
        <f>Igazgatás!AA102+'ASP pályázat'!AA65+Községgazd!AD75+Vagyongazd!AA68+Közfoglalkoztatás!AA65+Közút!AA65+Környezetvédelem!AD67+Egészségügy!AD97+Sport!AA69+Közművelődés!AC68+Támogatás!AH65</f>
        <v>0</v>
      </c>
      <c r="AB65" s="168"/>
      <c r="AD65" s="168"/>
    </row>
    <row r="66" spans="1:30" s="18" customFormat="1" x14ac:dyDescent="0.25">
      <c r="A66" s="125" t="s">
        <v>216</v>
      </c>
      <c r="B66" s="90" t="s">
        <v>656</v>
      </c>
      <c r="C66" s="803" t="s">
        <v>217</v>
      </c>
      <c r="D66" s="804"/>
      <c r="E66" s="804"/>
      <c r="F66" s="614">
        <f>Igazgatás!F103+'ASP pályázat'!F66+Községgazd!F76+Vagyongazd!F69+Közfoglalkoztatás!F66+Közút!F66+Környezetvédelem!F68+Egészségügy!F98+Sport!F70+Közművelődés!F69+Támogatás!F66</f>
        <v>335000</v>
      </c>
      <c r="G66" s="614">
        <f>Igazgatás!G103+'ASP pályázat'!G66+Községgazd!G76+Vagyongazd!G69+Közfoglalkoztatás!G66+Közút!G66+Környezetvédelem!G68+Egészségügy!G98+Sport!G70+Közművelődés!G69+Támogatás!G66</f>
        <v>335000</v>
      </c>
      <c r="H66" s="614">
        <f>Igazgatás!H103+'ASP pályázat'!H66+Községgazd!H76+Vagyongazd!H69+Közfoglalkoztatás!H66+Közút!H66+Környezetvédelem!H68+Egészségügy!H98+Sport!H70+Közművelődés!H69+Támogatás!H66</f>
        <v>317500</v>
      </c>
      <c r="I66" s="614">
        <f>Igazgatás!I103+'ASP pályázat'!I66+Községgazd!I76+Vagyongazd!I69+Közfoglalkoztatás!I66+Közút!I66+Környezetvédelem!I68+Egészségügy!I98+Sport!I70+Közművelődés!I69+Támogatás!I66</f>
        <v>317500</v>
      </c>
      <c r="J66" s="640">
        <f>Igazgatás!J103+'ASP pályázat'!J66+Községgazd!J76+Vagyongazd!J69+Közfoglalkoztatás!J66+Közút!J66+Környezetvédelem!J68+Egészségügy!J98+Sport!J70+Közművelődés!J69+Támogatás!J66</f>
        <v>317500</v>
      </c>
      <c r="K66" s="640">
        <f>Igazgatás!K103+'ASP pályázat'!K66+Községgazd!K76+Vagyongazd!K69+Közfoglalkoztatás!K66+Közút!K66+Környezetvédelem!K68+Egészségügy!K98+Sport!K70+Közművelődés!K69+Támogatás!K66</f>
        <v>0</v>
      </c>
      <c r="L66" s="561">
        <f>Igazgatás!L103+'ASP pályázat'!L66+Községgazd!L76+Vagyongazd!L69+Közfoglalkoztatás!L66+Közút!L66+Környezetvédelem!L68+Egészségügy!L98+Sport!L70+Közművelődés!L69+Támogatás!L66</f>
        <v>0</v>
      </c>
      <c r="M66" s="142">
        <f>Igazgatás!M103+'ASP pályázat'!M66+Községgazd!M76+Vagyongazd!M69+Közfoglalkoztatás!M66+Közút!M66+Környezetvédelem!M68+Egészségügy!M98+Sport!M70+Közművelődés!M69+Támogatás!M66</f>
        <v>0</v>
      </c>
      <c r="N66" s="158">
        <f>Igazgatás!N103+'ASP pályázat'!N66+Községgazd!N76+Vagyongazd!N69+Közfoglalkoztatás!N66+Közút!N66+Környezetvédelem!N68+Egészségügy!N98+Sport!N70+Közművelődés!N69+Támogatás!N66</f>
        <v>0</v>
      </c>
      <c r="O66" s="92">
        <f>Igazgatás!O103+'ASP pályázat'!O66+Községgazd!R76+Vagyongazd!O69+Közfoglalkoztatás!O66+Közút!O66+Környezetvédelem!R68+Egészségügy!R98+Sport!O70+Közművelődés!Q69+Támogatás!V66</f>
        <v>167500</v>
      </c>
      <c r="P66" s="93">
        <f>Igazgatás!P103+'ASP pályázat'!P66+Községgazd!S76+Vagyongazd!P69+Közfoglalkoztatás!P66+Közút!P66+Környezetvédelem!S68+Egészségügy!S98+Sport!P70+Közművelődés!R69+Támogatás!W66</f>
        <v>0</v>
      </c>
      <c r="Q66" s="93">
        <f>Igazgatás!Q103+'ASP pályázat'!Q66+Községgazd!T76+Vagyongazd!Q69+Közfoglalkoztatás!Q66+Közút!Q66+Környezetvédelem!T68+Egészségügy!T98+Sport!Q70+Közművelődés!S69+Támogatás!X66</f>
        <v>0</v>
      </c>
      <c r="R66" s="93">
        <f>Igazgatás!R103+'ASP pályázat'!R66+Községgazd!U76+Vagyongazd!R69+Közfoglalkoztatás!R66+Közút!R66+Környezetvédelem!U68+Egészségügy!U98+Sport!R70+Közművelődés!T69+Támogatás!Y66</f>
        <v>0</v>
      </c>
      <c r="S66" s="93">
        <f>Igazgatás!S103+'ASP pályázat'!S66+Községgazd!V76+Vagyongazd!S69+Közfoglalkoztatás!S66+Közút!S66+Környezetvédelem!V68+Egészségügy!V98+Sport!S70+Közművelődés!U69+Támogatás!Z66</f>
        <v>0</v>
      </c>
      <c r="T66" s="96">
        <f>Igazgatás!T103+'ASP pályázat'!T66+Községgazd!W76+Vagyongazd!T69+Közfoglalkoztatás!T66+Közút!T66+Környezetvédelem!W68+Egészségügy!W98+Sport!T70+Közművelődés!V69+Támogatás!AA66</f>
        <v>0</v>
      </c>
      <c r="U66" s="487">
        <f>Igazgatás!U103+'ASP pályázat'!U66+Községgazd!X76+Vagyongazd!U69+Közfoglalkoztatás!U66+Közút!U66+Környezetvédelem!X68+Egészségügy!X98+Sport!U70+Közművelődés!W69+Támogatás!AB66</f>
        <v>167500</v>
      </c>
      <c r="V66" s="412">
        <f>Igazgatás!V103+'ASP pályázat'!V66+Községgazd!Y76+Vagyongazd!V69+Közfoglalkoztatás!V66+Közút!V66+Környezetvédelem!Y68+Egészségügy!Y98+Sport!V70+Közművelődés!X69+Támogatás!AC66</f>
        <v>-17500</v>
      </c>
      <c r="W66" s="93">
        <f>Igazgatás!W103+'ASP pályázat'!W66+Községgazd!Z76+Vagyongazd!W69+Közfoglalkoztatás!W66+Közút!W66+Környezetvédelem!Z68+Egészségügy!Z98+Sport!W70+Közművelődés!Y69+Támogatás!AD66</f>
        <v>167500</v>
      </c>
      <c r="X66" s="96">
        <f>Igazgatás!X103+'ASP pályázat'!X66+Községgazd!AA76+Vagyongazd!X69+Közfoglalkoztatás!X66+Közút!X66+Környezetvédelem!AA68+Egészségügy!AA98+Sport!X70+Közművelődés!Z69+Támogatás!AE66</f>
        <v>0</v>
      </c>
      <c r="Y66" s="96">
        <f>Igazgatás!Y103+'ASP pályázat'!Y66+Községgazd!AB76+Vagyongazd!Y69+Közfoglalkoztatás!Y66+Közút!Y66+Környezetvédelem!AB68+Egészségügy!AB98+Sport!Y70+Közművelődés!AA69+Támogatás!AF66</f>
        <v>0</v>
      </c>
      <c r="Z66" s="96">
        <f>Igazgatás!Z103+'ASP pályázat'!Z66+Községgazd!AC76+Vagyongazd!Z69+Közfoglalkoztatás!Z66+Közút!Z66+Környezetvédelem!AC68+Egészségügy!AC98+Sport!Z70+Közművelődés!AB69+Támogatás!AG66</f>
        <v>0</v>
      </c>
      <c r="AA66" s="97">
        <f>Igazgatás!AA103+'ASP pályázat'!AA66+Községgazd!AD76+Vagyongazd!AA69+Közfoglalkoztatás!AA66+Közút!AA66+Környezetvédelem!AD68+Egészségügy!AD98+Sport!AA70+Közművelődés!AC69+Támogatás!AH66</f>
        <v>-317500</v>
      </c>
      <c r="AB66" s="168"/>
      <c r="AD66" s="168"/>
    </row>
    <row r="67" spans="1:30" hidden="1" x14ac:dyDescent="0.25">
      <c r="B67" s="54"/>
      <c r="C67" s="2"/>
      <c r="D67" s="801" t="s">
        <v>343</v>
      </c>
      <c r="E67" s="801"/>
      <c r="F67" s="621">
        <f>Igazgatás!F104+'ASP pályázat'!F67+Községgazd!F77+Vagyongazd!F70+Közfoglalkoztatás!F67+Közút!F67+Környezetvédelem!F69+Egészségügy!F99+Sport!F71+Közművelődés!F70+Támogatás!F67</f>
        <v>0</v>
      </c>
      <c r="G67" s="621">
        <f>Igazgatás!G104+'ASP pályázat'!G67+Községgazd!G77+Vagyongazd!G70+Közfoglalkoztatás!G67+Közút!G67+Környezetvédelem!G69+Egészségügy!G99+Sport!G71+Közművelődés!G70+Támogatás!G67</f>
        <v>0</v>
      </c>
      <c r="H67" s="621">
        <f>Igazgatás!H104+'ASP pályázat'!H67+Községgazd!H77+Vagyongazd!H70+Közfoglalkoztatás!H67+Közút!H67+Környezetvédelem!H69+Egészségügy!H99+Sport!H71+Közművelődés!H70+Támogatás!H67</f>
        <v>0</v>
      </c>
      <c r="I67" s="621">
        <f>Igazgatás!I104+'ASP pályázat'!I67+Községgazd!I77+Vagyongazd!I70+Közfoglalkoztatás!I67+Közút!I67+Környezetvédelem!I69+Egészségügy!I99+Sport!I71+Közművelődés!I70+Támogatás!I67</f>
        <v>0</v>
      </c>
      <c r="J67" s="647">
        <f>Igazgatás!J104+'ASP pályázat'!J67+Községgazd!J77+Vagyongazd!J70+Közfoglalkoztatás!J67+Közút!J67+Környezetvédelem!J69+Egészségügy!J99+Sport!J71+Közművelődés!J70+Támogatás!J67</f>
        <v>0</v>
      </c>
      <c r="K67" s="647">
        <f>Igazgatás!K104+'ASP pályázat'!K67+Községgazd!K77+Vagyongazd!K70+Közfoglalkoztatás!K67+Közút!K67+Környezetvédelem!K69+Egészségügy!K99+Sport!K71+Közművelődés!K70+Támogatás!K67</f>
        <v>0</v>
      </c>
      <c r="L67" s="568">
        <f>Igazgatás!L104+'ASP pályázat'!L67+Községgazd!L77+Vagyongazd!L70+Közfoglalkoztatás!L67+Közút!L67+Környezetvédelem!L69+Egészségügy!L99+Sport!L71+Közművelődés!L70+Támogatás!L67</f>
        <v>0</v>
      </c>
      <c r="M67" s="141">
        <f>Igazgatás!M104+'ASP pályázat'!M67+Községgazd!M77+Vagyongazd!M70+Közfoglalkoztatás!M67+Közút!M67+Környezetvédelem!M69+Egészségügy!M99+Sport!M71+Közművelődés!M70+Támogatás!M67</f>
        <v>0</v>
      </c>
      <c r="N67" s="159">
        <f>Igazgatás!N104+'ASP pályázat'!N67+Községgazd!N77+Vagyongazd!N70+Közfoglalkoztatás!N67+Közút!N67+Környezetvédelem!N69+Egészségügy!N99+Sport!N71+Közművelődés!N70+Támogatás!N67</f>
        <v>0</v>
      </c>
      <c r="O67" s="73">
        <f>Igazgatás!O104+'ASP pályázat'!O67+Községgazd!R77+Vagyongazd!O70+Közfoglalkoztatás!O67+Közút!O67+Környezetvédelem!R69+Egészségügy!R99+Sport!O71+Közművelődés!Q70+Támogatás!V67</f>
        <v>0</v>
      </c>
      <c r="P67" s="1">
        <f>Igazgatás!P104+'ASP pályázat'!P67+Községgazd!S77+Vagyongazd!P70+Közfoglalkoztatás!P67+Közút!P67+Környezetvédelem!S69+Egészségügy!S99+Sport!P71+Közművelődés!R70+Támogatás!W67</f>
        <v>0</v>
      </c>
      <c r="Q67" s="1">
        <f>Igazgatás!Q104+'ASP pályázat'!Q67+Községgazd!T77+Vagyongazd!Q70+Közfoglalkoztatás!Q67+Közút!Q67+Környezetvédelem!T69+Egészségügy!T99+Sport!Q71+Közművelődés!S70+Támogatás!X67</f>
        <v>0</v>
      </c>
      <c r="R67" s="1">
        <f>Igazgatás!R104+'ASP pályázat'!R67+Községgazd!U77+Vagyongazd!R70+Közfoglalkoztatás!R67+Közút!R67+Környezetvédelem!U69+Egészségügy!U99+Sport!R71+Közművelődés!T70+Támogatás!Y67</f>
        <v>0</v>
      </c>
      <c r="S67" s="1">
        <f>Igazgatás!S104+'ASP pályázat'!S67+Községgazd!V77+Vagyongazd!S70+Közfoglalkoztatás!S67+Közút!S67+Környezetvédelem!V69+Egészségügy!V99+Sport!S71+Közművelődés!U70+Támogatás!Z67</f>
        <v>0</v>
      </c>
      <c r="T67" s="79">
        <f>Igazgatás!T104+'ASP pályázat'!T67+Községgazd!W77+Vagyongazd!T70+Közfoglalkoztatás!T67+Közút!T67+Környezetvédelem!W69+Egészségügy!W99+Sport!T71+Közművelődés!V70+Támogatás!AA67</f>
        <v>0</v>
      </c>
      <c r="U67" s="489">
        <f>Igazgatás!U104+'ASP pályázat'!U67+Községgazd!X77+Vagyongazd!U70+Közfoglalkoztatás!U67+Közút!U67+Környezetvédelem!X69+Egészségügy!X99+Sport!U71+Közművelődés!W70+Támogatás!AB67</f>
        <v>0</v>
      </c>
      <c r="V67" s="414">
        <f>Igazgatás!V104+'ASP pályázat'!V67+Községgazd!Y77+Vagyongazd!V70+Közfoglalkoztatás!V67+Közút!V67+Környezetvédelem!Y69+Egészségügy!Y99+Sport!V71+Közművelődés!X70+Támogatás!AC67</f>
        <v>0</v>
      </c>
      <c r="W67" s="1">
        <f>Igazgatás!W104+'ASP pályázat'!W67+Községgazd!Z77+Vagyongazd!W70+Közfoglalkoztatás!W67+Közút!W67+Környezetvédelem!Z69+Egészségügy!Z99+Sport!W71+Közművelődés!Y70+Támogatás!AD67</f>
        <v>0</v>
      </c>
      <c r="X67" s="79">
        <f>Igazgatás!X104+'ASP pályázat'!X67+Községgazd!AA77+Vagyongazd!X70+Közfoglalkoztatás!X67+Közút!X67+Környezetvédelem!AA69+Egészségügy!AA99+Sport!X71+Közművelődés!Z70+Támogatás!AE67</f>
        <v>0</v>
      </c>
      <c r="Y67" s="79">
        <f>Igazgatás!Y104+'ASP pályázat'!Y67+Községgazd!AB77+Vagyongazd!Y70+Közfoglalkoztatás!Y67+Közút!Y67+Környezetvédelem!AB69+Egészségügy!AB99+Sport!Y71+Közművelődés!AA70+Támogatás!AF67</f>
        <v>0</v>
      </c>
      <c r="Z67" s="79">
        <f>Igazgatás!Z104+'ASP pályázat'!Z67+Községgazd!AC77+Vagyongazd!Z70+Közfoglalkoztatás!Z67+Közút!Z67+Környezetvédelem!AC69+Egészségügy!AC99+Sport!Z71+Közművelődés!AB70+Támogatás!AG67</f>
        <v>0</v>
      </c>
      <c r="AA67" s="44">
        <f>Igazgatás!AA104+'ASP pályázat'!AA67+Községgazd!AD77+Vagyongazd!AA70+Közfoglalkoztatás!AA67+Közút!AA67+Környezetvédelem!AD69+Egészségügy!AD99+Sport!AA71+Közművelődés!AC70+Támogatás!AH67</f>
        <v>0</v>
      </c>
      <c r="AB67" s="168"/>
      <c r="AD67" s="168"/>
    </row>
    <row r="68" spans="1:30" x14ac:dyDescent="0.25">
      <c r="B68" s="54"/>
      <c r="C68" s="2"/>
      <c r="D68" s="801" t="s">
        <v>344</v>
      </c>
      <c r="E68" s="801"/>
      <c r="F68" s="621">
        <f>Igazgatás!F105+'ASP pályázat'!F68+Községgazd!F78+Vagyongazd!F71+Közfoglalkoztatás!F68+Közút!F68+Környezetvédelem!F70+Egészségügy!F100+Sport!F72+Közművelődés!F71+Támogatás!F68</f>
        <v>335000</v>
      </c>
      <c r="G68" s="621">
        <f>Igazgatás!G105+'ASP pályázat'!G68+Községgazd!G78+Vagyongazd!G71+Közfoglalkoztatás!G68+Közút!G68+Környezetvédelem!G70+Egészségügy!G100+Sport!G72+Közművelődés!G71+Támogatás!G68</f>
        <v>335000</v>
      </c>
      <c r="H68" s="621">
        <f>Igazgatás!H105+'ASP pályázat'!H68+Községgazd!H78+Vagyongazd!H71+Közfoglalkoztatás!H68+Közút!H68+Környezetvédelem!H70+Egészségügy!H100+Sport!H72+Közművelődés!H71+Támogatás!H68</f>
        <v>317500</v>
      </c>
      <c r="I68" s="621">
        <f>Igazgatás!I105+'ASP pályázat'!I68+Községgazd!I78+Vagyongazd!I71+Közfoglalkoztatás!I68+Közút!I68+Környezetvédelem!I70+Egészségügy!I100+Sport!I72+Közművelődés!I71+Támogatás!I68</f>
        <v>317500</v>
      </c>
      <c r="J68" s="647">
        <f>Igazgatás!J105+'ASP pályázat'!J68+Községgazd!J78+Vagyongazd!J71+Közfoglalkoztatás!J68+Közút!J68+Környezetvédelem!J70+Egészségügy!J100+Sport!J72+Közművelődés!J71+Támogatás!J68</f>
        <v>317500</v>
      </c>
      <c r="K68" s="647">
        <f>Igazgatás!K105+'ASP pályázat'!K68+Községgazd!K78+Vagyongazd!K71+Közfoglalkoztatás!K68+Közút!K68+Környezetvédelem!K70+Egészségügy!K100+Sport!K72+Közművelődés!K71+Támogatás!K68</f>
        <v>0</v>
      </c>
      <c r="L68" s="568">
        <f>Igazgatás!L105+'ASP pályázat'!L68+Községgazd!L78+Vagyongazd!L71+Közfoglalkoztatás!L68+Közút!L68+Környezetvédelem!L70+Egészségügy!L100+Sport!L72+Közművelődés!L71+Támogatás!L68</f>
        <v>0</v>
      </c>
      <c r="M68" s="141">
        <f>Igazgatás!M105+'ASP pályázat'!M68+Községgazd!M78+Vagyongazd!M71+Közfoglalkoztatás!M68+Közút!M68+Környezetvédelem!M70+Egészségügy!M100+Sport!M72+Közművelődés!M71+Támogatás!M68</f>
        <v>0</v>
      </c>
      <c r="N68" s="159">
        <f>Igazgatás!N105+'ASP pályázat'!N68+Községgazd!N78+Vagyongazd!N71+Közfoglalkoztatás!N68+Közút!N68+Környezetvédelem!N70+Egészségügy!N100+Sport!N72+Közművelődés!N71+Támogatás!N68</f>
        <v>0</v>
      </c>
      <c r="O68" s="73">
        <f>Igazgatás!O105+'ASP pályázat'!O68+Községgazd!R78+Vagyongazd!O71+Közfoglalkoztatás!O68+Közút!O68+Környezetvédelem!R70+Egészségügy!R100+Sport!O72+Közművelődés!Q71+Támogatás!V68</f>
        <v>167500</v>
      </c>
      <c r="P68" s="1">
        <f>Igazgatás!P105+'ASP pályázat'!P68+Községgazd!S78+Vagyongazd!P71+Közfoglalkoztatás!P68+Közút!P68+Környezetvédelem!S70+Egészségügy!S100+Sport!P72+Közművelődés!R71+Támogatás!W68</f>
        <v>0</v>
      </c>
      <c r="Q68" s="1">
        <f>Igazgatás!Q105+'ASP pályázat'!Q68+Községgazd!T78+Vagyongazd!Q71+Közfoglalkoztatás!Q68+Közút!Q68+Környezetvédelem!T70+Egészségügy!T100+Sport!Q72+Közművelődés!S71+Támogatás!X68</f>
        <v>0</v>
      </c>
      <c r="R68" s="1">
        <f>Igazgatás!R105+'ASP pályázat'!R68+Községgazd!U78+Vagyongazd!R71+Közfoglalkoztatás!R68+Közút!R68+Környezetvédelem!U70+Egészségügy!U100+Sport!R72+Közművelődés!T71+Támogatás!Y68</f>
        <v>0</v>
      </c>
      <c r="S68" s="1">
        <f>Igazgatás!S105+'ASP pályázat'!S68+Községgazd!V78+Vagyongazd!S71+Közfoglalkoztatás!S68+Közút!S68+Környezetvédelem!V70+Egészségügy!V100+Sport!S72+Közművelődés!U71+Támogatás!Z68</f>
        <v>0</v>
      </c>
      <c r="T68" s="79">
        <f>Igazgatás!T105+'ASP pályázat'!T68+Községgazd!W78+Vagyongazd!T71+Közfoglalkoztatás!T68+Közút!T68+Környezetvédelem!W70+Egészségügy!W100+Sport!T72+Közművelődés!V71+Támogatás!AA68</f>
        <v>0</v>
      </c>
      <c r="U68" s="489">
        <f>Igazgatás!U105+'ASP pályázat'!U68+Községgazd!X78+Vagyongazd!U71+Közfoglalkoztatás!U68+Közút!U68+Környezetvédelem!X70+Egészségügy!X100+Sport!U72+Közművelődés!W71+Támogatás!AB68</f>
        <v>167500</v>
      </c>
      <c r="V68" s="414">
        <f>Igazgatás!V105+'ASP pályázat'!V68+Községgazd!Y78+Vagyongazd!V71+Közfoglalkoztatás!V68+Közút!V68+Környezetvédelem!Y70+Egészségügy!Y100+Sport!V72+Közművelődés!X71+Támogatás!AC68</f>
        <v>-17500</v>
      </c>
      <c r="W68" s="1">
        <f>Igazgatás!W105+'ASP pályázat'!W68+Községgazd!Z78+Vagyongazd!W71+Közfoglalkoztatás!W68+Közút!W68+Környezetvédelem!Z70+Egészségügy!Z100+Sport!W72+Közművelődés!Y71+Támogatás!AD68</f>
        <v>167500</v>
      </c>
      <c r="X68" s="79">
        <f>Igazgatás!X105+'ASP pályázat'!X68+Községgazd!AA78+Vagyongazd!X71+Közfoglalkoztatás!X68+Közút!X68+Környezetvédelem!AA70+Egészségügy!AA100+Sport!X72+Közművelődés!Z71+Támogatás!AE68</f>
        <v>0</v>
      </c>
      <c r="Y68" s="79">
        <f>Igazgatás!Y105+'ASP pályázat'!Y68+Községgazd!AB78+Vagyongazd!Y71+Közfoglalkoztatás!Y68+Közút!Y68+Környezetvédelem!AB70+Egészségügy!AB100+Sport!Y72+Közművelődés!AA71+Támogatás!AF68</f>
        <v>0</v>
      </c>
      <c r="Z68" s="79">
        <f>Igazgatás!Z105+'ASP pályázat'!Z68+Községgazd!AC78+Vagyongazd!Z71+Közfoglalkoztatás!Z68+Közút!Z68+Környezetvédelem!AC70+Egészségügy!AC100+Sport!Z72+Közművelődés!AB71+Támogatás!AG68</f>
        <v>0</v>
      </c>
      <c r="AA68" s="44">
        <f>Igazgatás!AA105+'ASP pályázat'!AA68+Községgazd!AD78+Vagyongazd!AA71+Közfoglalkoztatás!AA68+Közút!AA68+Környezetvédelem!AD70+Egészségügy!AD100+Sport!AA72+Közművelődés!AC71+Támogatás!AH68</f>
        <v>-317500</v>
      </c>
      <c r="AB68" s="168"/>
      <c r="AD68" s="168"/>
    </row>
    <row r="69" spans="1:30" hidden="1" x14ac:dyDescent="0.25">
      <c r="B69" s="54"/>
      <c r="C69" s="2"/>
      <c r="D69" s="801" t="s">
        <v>345</v>
      </c>
      <c r="E69" s="801"/>
      <c r="F69" s="621">
        <f>Igazgatás!F106+'ASP pályázat'!F69+Községgazd!F79+Vagyongazd!F72+Közfoglalkoztatás!F69+Közút!F69+Környezetvédelem!F71+Egészségügy!F101+Sport!F73+Közművelődés!F72+Támogatás!F69</f>
        <v>0</v>
      </c>
      <c r="G69" s="621">
        <f>Igazgatás!G106+'ASP pályázat'!G69+Községgazd!G79+Vagyongazd!G72+Közfoglalkoztatás!G69+Közút!G69+Környezetvédelem!G71+Egészségügy!G101+Sport!G73+Közművelődés!G72+Támogatás!G69</f>
        <v>0</v>
      </c>
      <c r="H69" s="621">
        <f>Igazgatás!H106+'ASP pályázat'!H69+Községgazd!H79+Vagyongazd!H72+Közfoglalkoztatás!H69+Közút!H69+Környezetvédelem!H71+Egészségügy!H101+Sport!H73+Közművelődés!H72+Támogatás!H69</f>
        <v>0</v>
      </c>
      <c r="I69" s="621">
        <f>Igazgatás!I106+'ASP pályázat'!I69+Községgazd!I79+Vagyongazd!I72+Közfoglalkoztatás!I69+Közút!I69+Környezetvédelem!I71+Egészségügy!I101+Sport!I73+Közművelődés!I72+Támogatás!I69</f>
        <v>0</v>
      </c>
      <c r="J69" s="647">
        <f>Igazgatás!J106+'ASP pályázat'!J69+Községgazd!J79+Vagyongazd!J72+Közfoglalkoztatás!J69+Közút!J69+Környezetvédelem!J71+Egészségügy!J101+Sport!J73+Közművelődés!J72+Támogatás!J69</f>
        <v>0</v>
      </c>
      <c r="K69" s="647">
        <f>Igazgatás!K106+'ASP pályázat'!K69+Községgazd!K79+Vagyongazd!K72+Közfoglalkoztatás!K69+Közút!K69+Környezetvédelem!K71+Egészségügy!K101+Sport!K73+Közművelődés!K72+Támogatás!K69</f>
        <v>0</v>
      </c>
      <c r="L69" s="568">
        <f>Igazgatás!L106+'ASP pályázat'!L69+Községgazd!L79+Vagyongazd!L72+Közfoglalkoztatás!L69+Közút!L69+Környezetvédelem!L71+Egészségügy!L101+Sport!L73+Közművelődés!L72+Támogatás!L69</f>
        <v>0</v>
      </c>
      <c r="M69" s="141">
        <f>Igazgatás!M106+'ASP pályázat'!M69+Községgazd!M79+Vagyongazd!M72+Közfoglalkoztatás!M69+Közút!M69+Környezetvédelem!M71+Egészségügy!M101+Sport!M73+Közművelődés!M72+Támogatás!M69</f>
        <v>0</v>
      </c>
      <c r="N69" s="159">
        <f>Igazgatás!N106+'ASP pályázat'!N69+Községgazd!N79+Vagyongazd!N72+Közfoglalkoztatás!N69+Közút!N69+Környezetvédelem!N71+Egészségügy!N101+Sport!N73+Közművelődés!N72+Támogatás!N69</f>
        <v>0</v>
      </c>
      <c r="O69" s="73">
        <f>Igazgatás!O106+'ASP pályázat'!O69+Községgazd!R79+Vagyongazd!O72+Közfoglalkoztatás!O69+Közút!O69+Környezetvédelem!R71+Egészségügy!R101+Sport!O73+Közművelődés!Q72+Támogatás!V69</f>
        <v>0</v>
      </c>
      <c r="P69" s="1">
        <f>Igazgatás!P106+'ASP pályázat'!P69+Községgazd!S79+Vagyongazd!P72+Közfoglalkoztatás!P69+Közút!P69+Környezetvédelem!S71+Egészségügy!S101+Sport!P73+Közművelődés!R72+Támogatás!W69</f>
        <v>0</v>
      </c>
      <c r="Q69" s="1">
        <f>Igazgatás!Q106+'ASP pályázat'!Q69+Községgazd!T79+Vagyongazd!Q72+Közfoglalkoztatás!Q69+Közút!Q69+Környezetvédelem!T71+Egészségügy!T101+Sport!Q73+Közművelődés!S72+Támogatás!X69</f>
        <v>0</v>
      </c>
      <c r="R69" s="1">
        <f>Igazgatás!R106+'ASP pályázat'!R69+Községgazd!U79+Vagyongazd!R72+Közfoglalkoztatás!R69+Közút!R69+Környezetvédelem!U71+Egészségügy!U101+Sport!R73+Közművelődés!T72+Támogatás!Y69</f>
        <v>0</v>
      </c>
      <c r="S69" s="1">
        <f>Igazgatás!S106+'ASP pályázat'!S69+Községgazd!V79+Vagyongazd!S72+Közfoglalkoztatás!S69+Közút!S69+Környezetvédelem!V71+Egészségügy!V101+Sport!S73+Közművelődés!U72+Támogatás!Z69</f>
        <v>0</v>
      </c>
      <c r="T69" s="79">
        <f>Igazgatás!T106+'ASP pályázat'!T69+Községgazd!W79+Vagyongazd!T72+Közfoglalkoztatás!T69+Közút!T69+Környezetvédelem!W71+Egészségügy!W101+Sport!T73+Közművelődés!V72+Támogatás!AA69</f>
        <v>0</v>
      </c>
      <c r="U69" s="489">
        <f>Igazgatás!U106+'ASP pályázat'!U69+Községgazd!X79+Vagyongazd!U72+Közfoglalkoztatás!U69+Közút!U69+Környezetvédelem!X71+Egészségügy!X101+Sport!U73+Közművelődés!W72+Támogatás!AB69</f>
        <v>0</v>
      </c>
      <c r="V69" s="414">
        <f>Igazgatás!V106+'ASP pályázat'!V69+Községgazd!Y79+Vagyongazd!V72+Közfoglalkoztatás!V69+Közút!V69+Környezetvédelem!Y71+Egészségügy!Y101+Sport!V73+Közművelődés!X72+Támogatás!AC69</f>
        <v>0</v>
      </c>
      <c r="W69" s="1">
        <f>Igazgatás!W106+'ASP pályázat'!W69+Községgazd!Z79+Vagyongazd!W72+Közfoglalkoztatás!W69+Közút!W69+Környezetvédelem!Z71+Egészségügy!Z101+Sport!W73+Közművelődés!Y72+Támogatás!AD69</f>
        <v>0</v>
      </c>
      <c r="X69" s="79">
        <f>Igazgatás!X106+'ASP pályázat'!X69+Községgazd!AA79+Vagyongazd!X72+Közfoglalkoztatás!X69+Közút!X69+Környezetvédelem!AA71+Egészségügy!AA101+Sport!X73+Közművelődés!Z72+Támogatás!AE69</f>
        <v>0</v>
      </c>
      <c r="Y69" s="79">
        <f>Igazgatás!Y106+'ASP pályázat'!Y69+Községgazd!AB79+Vagyongazd!Y72+Közfoglalkoztatás!Y69+Közút!Y69+Környezetvédelem!AB71+Egészségügy!AB101+Sport!Y73+Közművelődés!AA72+Támogatás!AF69</f>
        <v>0</v>
      </c>
      <c r="Z69" s="79">
        <f>Igazgatás!Z106+'ASP pályázat'!Z69+Községgazd!AC79+Vagyongazd!Z72+Közfoglalkoztatás!Z69+Közút!Z69+Környezetvédelem!AC71+Egészségügy!AC101+Sport!Z73+Közművelődés!AB72+Támogatás!AG69</f>
        <v>0</v>
      </c>
      <c r="AA69" s="44">
        <f>Igazgatás!AA106+'ASP pályázat'!AA69+Községgazd!AD79+Vagyongazd!AA72+Közfoglalkoztatás!AA69+Közút!AA69+Környezetvédelem!AD71+Egészségügy!AD101+Sport!AA73+Közművelődés!AC72+Támogatás!AH69</f>
        <v>0</v>
      </c>
      <c r="AB69" s="168"/>
      <c r="AD69" s="168"/>
    </row>
    <row r="70" spans="1:30" s="18" customFormat="1" x14ac:dyDescent="0.25">
      <c r="A70" s="125" t="s">
        <v>218</v>
      </c>
      <c r="B70" s="90" t="s">
        <v>657</v>
      </c>
      <c r="C70" s="803" t="s">
        <v>219</v>
      </c>
      <c r="D70" s="804"/>
      <c r="E70" s="804"/>
      <c r="F70" s="614">
        <f>Igazgatás!F107+'ASP pályázat'!F70+Községgazd!F80+Vagyongazd!F73+Közfoglalkoztatás!F70+Közút!F70+Környezetvédelem!F72+Egészségügy!F102+Sport!F74+Közművelődés!F73+Támogatás!F70</f>
        <v>2136000</v>
      </c>
      <c r="G70" s="614">
        <f>Igazgatás!G107+'ASP pályázat'!G70+Községgazd!G80+Vagyongazd!G73+Közfoglalkoztatás!G70+Közút!G70+Környezetvédelem!G72+Egészségügy!G102+Sport!G74+Közművelődés!G73+Támogatás!G70</f>
        <v>3336000</v>
      </c>
      <c r="H70" s="614">
        <f>Igazgatás!H107+'ASP pályázat'!H70+Községgazd!H80+Vagyongazd!H73+Közfoglalkoztatás!H70+Közút!H70+Környezetvédelem!H72+Egészségügy!H102+Sport!H74+Közművelődés!H73+Támogatás!H70</f>
        <v>3543700</v>
      </c>
      <c r="I70" s="614">
        <f>Igazgatás!I107+'ASP pályázat'!I70+Községgazd!I80+Vagyongazd!I73+Közfoglalkoztatás!I70+Közút!I70+Környezetvédelem!I72+Egészségügy!I102+Sport!I74+Közművelődés!I73+Támogatás!I70</f>
        <v>5010450</v>
      </c>
      <c r="J70" s="640">
        <f>Igazgatás!J107+'ASP pályázat'!J70+Községgazd!J80+Vagyongazd!J73+Közfoglalkoztatás!J70+Közút!J70+Környezetvédelem!J72+Egészségügy!J102+Sport!J74+Közművelődés!J73+Támogatás!J70</f>
        <v>5200370</v>
      </c>
      <c r="K70" s="640">
        <f>Igazgatás!K107+'ASP pályázat'!K70+Községgazd!K80+Vagyongazd!K73+Közfoglalkoztatás!K70+Közút!K70+Környezetvédelem!K72+Egészségügy!K102+Sport!K74+Közművelődés!K73+Támogatás!K70</f>
        <v>5200370</v>
      </c>
      <c r="L70" s="561">
        <f>Igazgatás!L107+'ASP pályázat'!L70+Községgazd!L80+Vagyongazd!L73+Közfoglalkoztatás!L70+Közút!L70+Környezetvédelem!L72+Egészségügy!L102+Sport!L74+Közművelődés!L73+Támogatás!L70</f>
        <v>4106511</v>
      </c>
      <c r="M70" s="142">
        <f>Igazgatás!M107+'ASP pályázat'!M70+Községgazd!M80+Vagyongazd!M73+Közfoglalkoztatás!M70+Közút!M70+Környezetvédelem!M72+Egészségügy!M102+Sport!M74+Közművelődés!M73+Támogatás!M70</f>
        <v>0</v>
      </c>
      <c r="N70" s="158">
        <f>Igazgatás!N107+'ASP pályázat'!N70+Községgazd!N80+Vagyongazd!N73+Közfoglalkoztatás!N70+Közút!N70+Környezetvédelem!N72+Egészségügy!N102+Sport!N74+Közművelődés!N73+Támogatás!N70</f>
        <v>4106511</v>
      </c>
      <c r="O70" s="92">
        <f>Igazgatás!O107+'ASP pályázat'!O70+Községgazd!R80+Vagyongazd!O73+Közfoglalkoztatás!O70+Közút!O70+Környezetvédelem!R72+Egészségügy!R102+Sport!O74+Közművelődés!Q73+Támogatás!V70</f>
        <v>26250</v>
      </c>
      <c r="P70" s="93">
        <f>Igazgatás!P107+'ASP pályázat'!P70+Községgazd!S80+Vagyongazd!P73+Közfoglalkoztatás!P70+Közút!P70+Környezetvédelem!S72+Egészségügy!S102+Sport!P74+Közművelődés!R73+Támogatás!W70</f>
        <v>65655</v>
      </c>
      <c r="Q70" s="93">
        <f>Igazgatás!Q107+'ASP pályázat'!Q70+Községgazd!T80+Vagyongazd!Q73+Közfoglalkoztatás!Q70+Közút!Q70+Környezetvédelem!T72+Egészségügy!T102+Sport!Q74+Közművelődés!S73+Támogatás!X70</f>
        <v>63500</v>
      </c>
      <c r="R70" s="93">
        <f>Igazgatás!R107+'ASP pályázat'!R70+Községgazd!U80+Vagyongazd!R73+Közfoglalkoztatás!R70+Közút!R70+Környezetvédelem!U72+Egészségügy!U102+Sport!R74+Közművelődés!T73+Támogatás!Y70</f>
        <v>78275</v>
      </c>
      <c r="S70" s="93">
        <f>Igazgatás!S107+'ASP pályázat'!S70+Községgazd!V80+Vagyongazd!S73+Közfoglalkoztatás!S70+Közút!S70+Környezetvédelem!V72+Egészségügy!V102+Sport!S74+Közművelődés!U73+Támogatás!Z70</f>
        <v>153035</v>
      </c>
      <c r="T70" s="96">
        <f>Igazgatás!T107+'ASP pályázat'!T70+Községgazd!W80+Vagyongazd!T73+Közfoglalkoztatás!T70+Közút!T70+Környezetvédelem!W72+Egészségügy!W102+Sport!T74+Közművelődés!V73+Támogatás!AA70</f>
        <v>79035</v>
      </c>
      <c r="U70" s="487">
        <f>Igazgatás!U107+'ASP pályázat'!U70+Községgazd!X80+Vagyongazd!U73+Közfoglalkoztatás!U70+Közút!U70+Környezetvédelem!X72+Egészségügy!X102+Sport!U74+Közművelődés!W73+Támogatás!AB70</f>
        <v>465750</v>
      </c>
      <c r="V70" s="412">
        <f>Igazgatás!V107+'ASP pályázat'!V70+Községgazd!Y80+Vagyongazd!V73+Közfoglalkoztatás!V70+Közút!V70+Környezetvédelem!Y72+Egészségügy!Y102+Sport!V74+Közművelődés!X73+Támogatás!AC70</f>
        <v>209070</v>
      </c>
      <c r="W70" s="93">
        <f>Igazgatás!W107+'ASP pályázat'!W70+Községgazd!Z80+Vagyongazd!W73+Közfoglalkoztatás!W70+Közút!W70+Környezetvédelem!Z72+Egészségügy!Z102+Sport!W74+Közművelődés!Y73+Támogatás!AD70</f>
        <v>225952</v>
      </c>
      <c r="X70" s="96">
        <f>Igazgatás!X107+'ASP pályázat'!X70+Községgazd!AA80+Vagyongazd!X73+Közfoglalkoztatás!X70+Közút!X70+Környezetvédelem!AA72+Egészségügy!AA102+Sport!X74+Közművelődés!Z73+Támogatás!AE70</f>
        <v>468229</v>
      </c>
      <c r="Y70" s="96">
        <f>Igazgatás!Y107+'ASP pályázat'!Y70+Községgazd!AB80+Vagyongazd!Y73+Közfoglalkoztatás!Y70+Közút!Y70+Környezetvédelem!AB72+Egészségügy!AB102+Sport!Y74+Közművelődés!AA73+Támogatás!AF70</f>
        <v>537100</v>
      </c>
      <c r="Z70" s="96">
        <f>Igazgatás!Z107+'ASP pályázat'!Z70+Községgazd!AC80+Vagyongazd!Z73+Közfoglalkoztatás!Z70+Közút!Z70+Környezetvédelem!AC72+Egészségügy!AC102+Sport!Z74+Közművelődés!AB73+Támogatás!AG70</f>
        <v>625250</v>
      </c>
      <c r="AA70" s="97">
        <f>Igazgatás!AA107+'ASP pályázat'!AA70+Községgazd!AD80+Vagyongazd!AA73+Közfoglalkoztatás!AA70+Közút!AA70+Környezetvédelem!AD72+Egészségügy!AD102+Sport!AA74+Közművelődés!AC73+Támogatás!AH70</f>
        <v>1575160</v>
      </c>
      <c r="AB70" s="168"/>
      <c r="AD70" s="168"/>
    </row>
    <row r="71" spans="1:30" hidden="1" x14ac:dyDescent="0.25">
      <c r="B71" s="54"/>
      <c r="C71" s="2"/>
      <c r="D71" s="801" t="s">
        <v>835</v>
      </c>
      <c r="E71" s="801"/>
      <c r="F71" s="621">
        <f>Igazgatás!F108+'ASP pályázat'!F71+Községgazd!F81+Vagyongazd!F74+Közfoglalkoztatás!F71+Közút!F71+Környezetvédelem!F73+Egészségügy!F103+Sport!F75+Közművelődés!F74+Támogatás!F71</f>
        <v>960000</v>
      </c>
      <c r="G71" s="621">
        <f>Igazgatás!G108+'ASP pályázat'!G71+Községgazd!G81+Vagyongazd!G74+Közfoglalkoztatás!G71+Közút!G71+Környezetvédelem!G73+Egészségügy!G103+Sport!G75+Közművelődés!G74+Támogatás!G71</f>
        <v>0</v>
      </c>
      <c r="H71" s="621">
        <f>Igazgatás!H108+'ASP pályázat'!H71+Községgazd!H81+Vagyongazd!H74+Közfoglalkoztatás!H71+Közút!H71+Környezetvédelem!H73+Egészségügy!H103+Sport!H75+Közművelődés!H74+Támogatás!H71</f>
        <v>0</v>
      </c>
      <c r="I71" s="621">
        <f>Igazgatás!I108+'ASP pályázat'!I71+Községgazd!I81+Vagyongazd!I74+Közfoglalkoztatás!I71+Közút!I71+Környezetvédelem!I73+Egészségügy!I103+Sport!I75+Közművelődés!I74+Támogatás!I71</f>
        <v>0</v>
      </c>
      <c r="J71" s="647">
        <f>Igazgatás!J108+'ASP pályázat'!J71+Községgazd!J81+Vagyongazd!J74+Közfoglalkoztatás!J71+Közút!J71+Környezetvédelem!J73+Egészségügy!J103+Sport!J75+Közművelődés!J74+Támogatás!J71</f>
        <v>0</v>
      </c>
      <c r="K71" s="647">
        <f>Igazgatás!K108+'ASP pályázat'!K71+Községgazd!K81+Vagyongazd!K74+Közfoglalkoztatás!K71+Közút!K71+Környezetvédelem!K73+Egészségügy!K103+Sport!K75+Közművelődés!K74+Támogatás!K71</f>
        <v>0</v>
      </c>
      <c r="L71" s="568">
        <f>Igazgatás!L108+'ASP pályázat'!L71+Községgazd!L81+Vagyongazd!L74+Közfoglalkoztatás!L71+Közút!L71+Környezetvédelem!L73+Egészségügy!L103+Sport!L75+Közművelődés!L74+Támogatás!L71</f>
        <v>0</v>
      </c>
      <c r="M71" s="141">
        <f>Igazgatás!M108+'ASP pályázat'!M71+Községgazd!M81+Vagyongazd!M74+Közfoglalkoztatás!M71+Közút!M71+Környezetvédelem!M73+Egészségügy!M103+Sport!M75+Közművelődés!M74+Támogatás!M71</f>
        <v>0</v>
      </c>
      <c r="N71" s="159">
        <f>Igazgatás!N108+'ASP pályázat'!N71+Községgazd!N81+Vagyongazd!N74+Közfoglalkoztatás!N71+Közút!N71+Környezetvédelem!N73+Egészségügy!N103+Sport!N75+Közművelődés!N74+Támogatás!N71</f>
        <v>0</v>
      </c>
      <c r="O71" s="73">
        <f>Igazgatás!O108+'ASP pályázat'!O71+Községgazd!R81+Vagyongazd!O74+Közfoglalkoztatás!O71+Közút!O71+Környezetvédelem!R73+Egészségügy!R103+Sport!O75+Közművelődés!Q74+Támogatás!V71</f>
        <v>0</v>
      </c>
      <c r="P71" s="1">
        <f>Igazgatás!P108+'ASP pályázat'!P71+Községgazd!S81+Vagyongazd!P74+Közfoglalkoztatás!P71+Közút!P71+Környezetvédelem!S73+Egészségügy!S103+Sport!P75+Közművelődés!R74+Támogatás!W71</f>
        <v>0</v>
      </c>
      <c r="Q71" s="1">
        <f>Igazgatás!Q108+'ASP pályázat'!Q71+Községgazd!T81+Vagyongazd!Q74+Közfoglalkoztatás!Q71+Közút!Q71+Környezetvédelem!T73+Egészségügy!T103+Sport!Q75+Közművelődés!S74+Támogatás!X71</f>
        <v>0</v>
      </c>
      <c r="R71" s="1">
        <f>Igazgatás!R108+'ASP pályázat'!R71+Községgazd!U81+Vagyongazd!R74+Közfoglalkoztatás!R71+Közút!R71+Környezetvédelem!U73+Egészségügy!U103+Sport!R75+Közművelődés!T74+Támogatás!Y71</f>
        <v>0</v>
      </c>
      <c r="S71" s="1">
        <f>Igazgatás!S108+'ASP pályázat'!S71+Községgazd!V81+Vagyongazd!S74+Közfoglalkoztatás!S71+Közút!S71+Környezetvédelem!V73+Egészségügy!V103+Sport!S75+Közművelődés!U74+Támogatás!Z71</f>
        <v>0</v>
      </c>
      <c r="T71" s="79">
        <f>Igazgatás!T108+'ASP pályázat'!T71+Községgazd!W81+Vagyongazd!T74+Közfoglalkoztatás!T71+Közút!T71+Környezetvédelem!W73+Egészségügy!W103+Sport!T75+Közművelődés!V74+Támogatás!AA71</f>
        <v>0</v>
      </c>
      <c r="U71" s="489">
        <f>Igazgatás!U108+'ASP pályázat'!U71+Községgazd!X81+Vagyongazd!U74+Közfoglalkoztatás!U71+Közút!U71+Környezetvédelem!X73+Egészségügy!X103+Sport!U75+Közművelődés!W74+Támogatás!AB71</f>
        <v>0</v>
      </c>
      <c r="V71" s="414">
        <f>Igazgatás!V108+'ASP pályázat'!V71+Községgazd!Y81+Vagyongazd!V74+Közfoglalkoztatás!V71+Közút!V71+Környezetvédelem!Y73+Egészségügy!Y103+Sport!V75+Közművelődés!X74+Támogatás!AC71</f>
        <v>0</v>
      </c>
      <c r="W71" s="1">
        <f>Igazgatás!W108+'ASP pályázat'!W71+Községgazd!Z81+Vagyongazd!W74+Közfoglalkoztatás!W71+Közút!W71+Környezetvédelem!Z73+Egészségügy!Z103+Sport!W75+Közművelődés!Y74+Támogatás!AD71</f>
        <v>0</v>
      </c>
      <c r="X71" s="79">
        <f>Igazgatás!X108+'ASP pályázat'!X71+Községgazd!AA81+Vagyongazd!X74+Közfoglalkoztatás!X71+Közút!X71+Környezetvédelem!AA73+Egészségügy!AA103+Sport!X75+Közművelődés!Z74+Támogatás!AE71</f>
        <v>0</v>
      </c>
      <c r="Y71" s="79">
        <f>Igazgatás!Y108+'ASP pályázat'!Y71+Községgazd!AB81+Vagyongazd!Y74+Közfoglalkoztatás!Y71+Közút!Y71+Környezetvédelem!AB73+Egészségügy!AB103+Sport!Y75+Közművelődés!AA74+Támogatás!AF71</f>
        <v>0</v>
      </c>
      <c r="Z71" s="79">
        <f>Igazgatás!Z108+'ASP pályázat'!Z71+Községgazd!AC81+Vagyongazd!Z74+Közfoglalkoztatás!Z71+Közút!Z71+Környezetvédelem!AC73+Egészségügy!AC103+Sport!Z75+Közművelődés!AB74+Támogatás!AG71</f>
        <v>0</v>
      </c>
      <c r="AA71" s="44">
        <f>Igazgatás!AA108+'ASP pályázat'!AA71+Községgazd!AD81+Vagyongazd!AA74+Közfoglalkoztatás!AA71+Közút!AA71+Környezetvédelem!AD73+Egészségügy!AD103+Sport!AA75+Közművelődés!AC74+Támogatás!AH71</f>
        <v>0</v>
      </c>
      <c r="AB71" s="168"/>
      <c r="AD71" s="168"/>
    </row>
    <row r="72" spans="1:30" x14ac:dyDescent="0.25">
      <c r="B72" s="54"/>
      <c r="C72" s="2"/>
      <c r="D72" s="801" t="s">
        <v>346</v>
      </c>
      <c r="E72" s="801"/>
      <c r="F72" s="621">
        <f>Igazgatás!F109+'ASP pályázat'!F72+Községgazd!F82+Vagyongazd!F75+Közfoglalkoztatás!F72+Közút!F72+Környezetvédelem!F74+Egészségügy!F104+Sport!F76+Közművelődés!F75+Támogatás!F72</f>
        <v>300000</v>
      </c>
      <c r="G72" s="621">
        <f>Igazgatás!G109+'ASP pályázat'!G72+Községgazd!G82+Vagyongazd!G75+Közfoglalkoztatás!G72+Közút!G72+Környezetvédelem!G74+Egészségügy!G104+Sport!G76+Közművelődés!G75+Támogatás!G72</f>
        <v>300000</v>
      </c>
      <c r="H72" s="621">
        <f>Igazgatás!H109+'ASP pályázat'!H72+Községgazd!H82+Vagyongazd!H75+Közfoglalkoztatás!H72+Közút!H72+Környezetvédelem!H74+Egészségügy!H104+Sport!H76+Közművelődés!H75+Támogatás!H72</f>
        <v>300000</v>
      </c>
      <c r="I72" s="621">
        <f>Igazgatás!I109+'ASP pályázat'!I72+Községgazd!I82+Vagyongazd!I75+Közfoglalkoztatás!I72+Közút!I72+Környezetvédelem!I74+Egészségügy!I104+Sport!I76+Közművelődés!I75+Támogatás!I72</f>
        <v>300000</v>
      </c>
      <c r="J72" s="647">
        <f>Igazgatás!J109+'ASP pályázat'!J72+Községgazd!J82+Vagyongazd!J75+Közfoglalkoztatás!J72+Közút!J72+Környezetvédelem!J74+Egészségügy!J104+Sport!J76+Közművelődés!J75+Támogatás!J72</f>
        <v>300000</v>
      </c>
      <c r="K72" s="647">
        <f>Igazgatás!K109+'ASP pályázat'!K72+Községgazd!K82+Vagyongazd!K75+Közfoglalkoztatás!K72+Közút!K72+Környezetvédelem!K74+Egészségügy!K104+Sport!K76+Közművelődés!K75+Támogatás!K72</f>
        <v>300000</v>
      </c>
      <c r="L72" s="568">
        <f>Igazgatás!L109+'ASP pályázat'!L72+Községgazd!L82+Vagyongazd!L75+Közfoglalkoztatás!L72+Közút!L72+Környezetvédelem!L74+Egészségügy!L104+Sport!L76+Közművelődés!L75+Támogatás!L72</f>
        <v>100752</v>
      </c>
      <c r="M72" s="141">
        <f>Igazgatás!M109+'ASP pályázat'!M72+Községgazd!M82+Vagyongazd!M75+Közfoglalkoztatás!M72+Közút!M72+Környezetvédelem!M74+Egészségügy!M104+Sport!M76+Közművelődés!M75+Támogatás!M72</f>
        <v>0</v>
      </c>
      <c r="N72" s="159">
        <f>Igazgatás!N109+'ASP pályázat'!N72+Községgazd!N82+Vagyongazd!N75+Közfoglalkoztatás!N72+Közút!N72+Környezetvédelem!N74+Egészségügy!N104+Sport!N76+Közművelődés!N75+Támogatás!N72</f>
        <v>100752</v>
      </c>
      <c r="O72" s="73">
        <f>Igazgatás!O109+'ASP pályázat'!O72+Községgazd!R82+Vagyongazd!O75+Közfoglalkoztatás!O72+Közút!O72+Környezetvédelem!R74+Egészségügy!R104+Sport!O76+Közművelődés!Q75+Támogatás!V72</f>
        <v>0</v>
      </c>
      <c r="P72" s="1">
        <f>Igazgatás!P109+'ASP pályázat'!P72+Községgazd!S82+Vagyongazd!P75+Közfoglalkoztatás!P72+Közút!P72+Környezetvédelem!S74+Egészségügy!S104+Sport!P76+Közművelődés!R75+Támogatás!W72</f>
        <v>0</v>
      </c>
      <c r="Q72" s="1">
        <f>Igazgatás!Q109+'ASP pályázat'!Q72+Községgazd!T82+Vagyongazd!Q75+Közfoglalkoztatás!Q72+Közút!Q72+Környezetvédelem!T74+Egészségügy!T104+Sport!Q76+Közművelődés!S75+Támogatás!X72</f>
        <v>0</v>
      </c>
      <c r="R72" s="1">
        <f>Igazgatás!R109+'ASP pályázat'!R72+Községgazd!U82+Vagyongazd!R75+Közfoglalkoztatás!R72+Közút!R72+Környezetvédelem!U74+Egészségügy!U104+Sport!R76+Közművelődés!T75+Támogatás!Y72</f>
        <v>0</v>
      </c>
      <c r="S72" s="1">
        <f>Igazgatás!S109+'ASP pályázat'!S72+Községgazd!V82+Vagyongazd!S75+Közfoglalkoztatás!S72+Közút!S72+Környezetvédelem!V74+Egészségügy!V104+Sport!S76+Közművelődés!U75+Támogatás!Z72</f>
        <v>0</v>
      </c>
      <c r="T72" s="79">
        <f>Igazgatás!T109+'ASP pályázat'!T72+Községgazd!W82+Vagyongazd!T75+Közfoglalkoztatás!T72+Közút!T72+Környezetvédelem!W74+Egészségügy!W104+Sport!T76+Közművelődés!V75+Támogatás!AA72</f>
        <v>0</v>
      </c>
      <c r="U72" s="489">
        <f>Igazgatás!U109+'ASP pályázat'!U72+Községgazd!X82+Vagyongazd!U75+Közfoglalkoztatás!U72+Közút!U72+Környezetvédelem!X74+Egészségügy!X104+Sport!U76+Közművelődés!W75+Támogatás!AB72</f>
        <v>0</v>
      </c>
      <c r="V72" s="414">
        <f>Igazgatás!V109+'ASP pályázat'!V72+Községgazd!Y82+Vagyongazd!V75+Közfoglalkoztatás!V72+Közút!V72+Környezetvédelem!Y74+Egészségügy!Y104+Sport!V76+Közművelődés!X75+Támogatás!AC72</f>
        <v>40000</v>
      </c>
      <c r="W72" s="1">
        <f>Igazgatás!W109+'ASP pályázat'!W72+Községgazd!Z82+Vagyongazd!W75+Közfoglalkoztatás!W72+Közút!W72+Környezetvédelem!Z74+Egészségügy!Z104+Sport!W76+Közművelődés!Y75+Támogatás!AD72</f>
        <v>60752</v>
      </c>
      <c r="X72" s="79">
        <f>Igazgatás!X109+'ASP pályázat'!X72+Községgazd!AA82+Vagyongazd!X75+Közfoglalkoztatás!X72+Közút!X72+Környezetvédelem!AA74+Egészségügy!AA104+Sport!X76+Közművelődés!Z75+Támogatás!AE72</f>
        <v>0</v>
      </c>
      <c r="Y72" s="79">
        <f>Igazgatás!Y109+'ASP pályázat'!Y72+Községgazd!AB82+Vagyongazd!Y75+Közfoglalkoztatás!Y72+Közút!Y72+Környezetvédelem!AB74+Egészségügy!AB104+Sport!Y76+Közművelődés!AA75+Támogatás!AF72</f>
        <v>0</v>
      </c>
      <c r="Z72" s="79">
        <f>Igazgatás!Z109+'ASP pályázat'!Z72+Községgazd!AC82+Vagyongazd!Z75+Közfoglalkoztatás!Z72+Közút!Z72+Környezetvédelem!AC74+Egészségügy!AC104+Sport!Z76+Közművelődés!AB75+Támogatás!AG72</f>
        <v>0</v>
      </c>
      <c r="AA72" s="44">
        <f>Igazgatás!AA109+'ASP pályázat'!AA72+Községgazd!AD82+Vagyongazd!AA75+Közfoglalkoztatás!AA72+Közút!AA72+Környezetvédelem!AD74+Egészségügy!AD104+Sport!AA76+Közművelődés!AC75+Támogatás!AH72</f>
        <v>0</v>
      </c>
      <c r="AB72" s="168"/>
      <c r="AD72" s="168"/>
    </row>
    <row r="73" spans="1:30" x14ac:dyDescent="0.25">
      <c r="B73" s="54"/>
      <c r="C73" s="2"/>
      <c r="D73" s="801" t="s">
        <v>836</v>
      </c>
      <c r="E73" s="801"/>
      <c r="F73" s="621">
        <f>Igazgatás!F110+'ASP pályázat'!F73+Községgazd!F83+Vagyongazd!F76+Közfoglalkoztatás!F73+Közút!F73+Környezetvédelem!F75+Egészségügy!F105+Sport!F77+Közművelődés!F76+Támogatás!F73</f>
        <v>600000</v>
      </c>
      <c r="G73" s="621">
        <f>Igazgatás!G110+'ASP pályázat'!G73+Községgazd!G83+Vagyongazd!G76+Közfoglalkoztatás!G73+Közút!G73+Környezetvédelem!G75+Egészségügy!G105+Sport!G77+Közművelődés!G76+Támogatás!G73</f>
        <v>2760000</v>
      </c>
      <c r="H73" s="621">
        <f>Igazgatás!H110+'ASP pályázat'!H73+Községgazd!H83+Vagyongazd!H76+Közfoglalkoztatás!H73+Közút!H73+Környezetvédelem!H75+Egészségügy!H105+Sport!H77+Közművelődés!H76+Támogatás!H73</f>
        <v>2915000</v>
      </c>
      <c r="I73" s="621">
        <f>Igazgatás!I110+'ASP pályázat'!I73+Községgazd!I83+Vagyongazd!I76+Közfoglalkoztatás!I73+Közút!I73+Környezetvédelem!I75+Egészségügy!I105+Sport!I77+Közművelődés!I76+Támogatás!I73</f>
        <v>4415000</v>
      </c>
      <c r="J73" s="647">
        <f>Igazgatás!J110+'ASP pályázat'!J73+Községgazd!J83+Vagyongazd!J76+Közfoglalkoztatás!J73+Közút!J73+Környezetvédelem!J75+Egészségügy!J105+Sport!J77+Közművelődés!J76+Támogatás!J73</f>
        <v>4504920</v>
      </c>
      <c r="K73" s="647">
        <f>Igazgatás!K110+'ASP pályázat'!K73+Községgazd!K83+Vagyongazd!K76+Közfoglalkoztatás!K73+Közút!K73+Környezetvédelem!K75+Egészségügy!K105+Sport!K77+Közművelődés!K76+Támogatás!K73</f>
        <v>4504920</v>
      </c>
      <c r="L73" s="568">
        <f>Igazgatás!L110+'ASP pályázat'!L73+Községgazd!L83+Vagyongazd!L76+Közfoglalkoztatás!L73+Közút!L73+Környezetvédelem!L75+Egészségügy!L105+Sport!L77+Közművelődés!L76+Támogatás!L73</f>
        <v>3633309</v>
      </c>
      <c r="M73" s="141">
        <f>Igazgatás!M110+'ASP pályázat'!M73+Községgazd!M83+Vagyongazd!M76+Közfoglalkoztatás!M73+Közút!M73+Környezetvédelem!M75+Egészségügy!M105+Sport!M77+Közművelődés!M76+Támogatás!M73</f>
        <v>0</v>
      </c>
      <c r="N73" s="159">
        <f>Igazgatás!N110+'ASP pályázat'!N73+Községgazd!N83+Vagyongazd!N76+Közfoglalkoztatás!N73+Közút!N73+Környezetvédelem!N75+Egészségügy!N105+Sport!N77+Közművelődés!N76+Támogatás!N73</f>
        <v>3633309</v>
      </c>
      <c r="O73" s="73">
        <f>Igazgatás!O110+'ASP pályázat'!O73+Községgazd!R83+Vagyongazd!O76+Közfoglalkoztatás!O73+Közút!O73+Környezetvédelem!R75+Egészségügy!R105+Sport!O77+Közművelődés!Q76+Támogatás!V73</f>
        <v>7500</v>
      </c>
      <c r="P73" s="1">
        <f>Igazgatás!P110+'ASP pályázat'!P73+Községgazd!S83+Vagyongazd!P76+Közfoglalkoztatás!P73+Közút!P73+Környezetvédelem!S75+Egészségügy!S105+Sport!P77+Közművelődés!R76+Támogatás!W73</f>
        <v>39405</v>
      </c>
      <c r="Q73" s="1">
        <f>Igazgatás!Q110+'ASP pályázat'!Q73+Községgazd!T83+Vagyongazd!Q76+Közfoglalkoztatás!Q73+Közút!Q73+Környezetvédelem!T75+Egészségügy!T105+Sport!Q77+Közművelődés!S76+Támogatás!X73</f>
        <v>41000</v>
      </c>
      <c r="R73" s="1">
        <f>Igazgatás!R110+'ASP pályázat'!R73+Községgazd!U83+Vagyongazd!R76+Közfoglalkoztatás!R73+Közút!R73+Környezetvédelem!U75+Egészségügy!U105+Sport!R77+Közművelődés!T76+Támogatás!Y73</f>
        <v>50775</v>
      </c>
      <c r="S73" s="1">
        <f>Igazgatás!S110+'ASP pályázat'!S73+Községgazd!V83+Vagyongazd!S76+Közfoglalkoztatás!S73+Közút!S73+Környezetvédelem!V75+Egészségügy!V105+Sport!S77+Közművelődés!U76+Támogatás!Z73</f>
        <v>138035</v>
      </c>
      <c r="T73" s="79">
        <f>Igazgatás!T110+'ASP pályázat'!T73+Községgazd!W83+Vagyongazd!T76+Közfoglalkoztatás!T73+Közút!T73+Környezetvédelem!W75+Egészségügy!W105+Sport!T77+Közművelődés!V76+Támogatás!AA73</f>
        <v>54035</v>
      </c>
      <c r="U73" s="489">
        <f>Igazgatás!U110+'ASP pályázat'!U73+Községgazd!X83+Vagyongazd!U76+Közfoglalkoztatás!U73+Közút!U73+Környezetvédelem!X75+Egészségügy!X105+Sport!U77+Közművelődés!W76+Támogatás!AB73</f>
        <v>330750</v>
      </c>
      <c r="V73" s="414">
        <f>Igazgatás!V110+'ASP pályázat'!V73+Községgazd!Y83+Vagyongazd!V76+Közfoglalkoztatás!V73+Közút!V73+Környezetvédelem!Y75+Egészségügy!Y105+Sport!V77+Közművelődés!X76+Támogatás!AC73</f>
        <v>92870</v>
      </c>
      <c r="W73" s="1">
        <f>Igazgatás!W110+'ASP pályázat'!W73+Községgazd!Z83+Vagyongazd!W76+Közfoglalkoztatás!W73+Közút!W73+Környezetvédelem!Z75+Egészségügy!Z105+Sport!W77+Közművelődés!Y76+Támogatás!AD73</f>
        <v>165200</v>
      </c>
      <c r="X73" s="79">
        <f>Igazgatás!X110+'ASP pályázat'!X73+Községgazd!AA83+Vagyongazd!X76+Közfoglalkoztatás!X73+Közút!X73+Környezetvédelem!AA75+Egészségügy!AA105+Sport!X77+Közművelődés!Z76+Támogatás!AE73</f>
        <v>454479</v>
      </c>
      <c r="Y73" s="79">
        <f>Igazgatás!Y110+'ASP pályázat'!Y73+Községgazd!AB83+Vagyongazd!Y76+Közfoglalkoztatás!Y73+Közút!Y73+Környezetvédelem!AB75+Egészségügy!AB105+Sport!Y77+Közművelődés!AA76+Támogatás!AF73</f>
        <v>512100</v>
      </c>
      <c r="Z73" s="79">
        <f>Igazgatás!Z110+'ASP pályázat'!Z73+Községgazd!AC83+Vagyongazd!Z76+Közfoglalkoztatás!Z73+Közút!Z73+Környezetvédelem!AC75+Egészségügy!AC105+Sport!Z77+Közművelődés!AB76+Támogatás!AG73</f>
        <v>526500</v>
      </c>
      <c r="AA73" s="44">
        <f>Igazgatás!AA110+'ASP pályázat'!AA73+Községgazd!AD83+Vagyongazd!AA76+Közfoglalkoztatás!AA73+Közút!AA73+Környezetvédelem!AD75+Egészségügy!AD105+Sport!AA77+Közművelődés!AC76+Támogatás!AH73</f>
        <v>1551410</v>
      </c>
      <c r="AB73" s="168"/>
      <c r="AD73" s="168"/>
    </row>
    <row r="74" spans="1:30" ht="15.75" thickBot="1" x14ac:dyDescent="0.3">
      <c r="B74" s="54"/>
      <c r="C74" s="2"/>
      <c r="D74" s="801" t="s">
        <v>834</v>
      </c>
      <c r="E74" s="801"/>
      <c r="F74" s="621">
        <f>Igazgatás!F111+'ASP pályázat'!F74+Községgazd!F84+Vagyongazd!F77+Közfoglalkoztatás!F74+Közút!F74+Környezetvédelem!F76+Egészségügy!F106+Sport!F78+Közművelődés!F77+Támogatás!F80</f>
        <v>276000</v>
      </c>
      <c r="G74" s="621">
        <f>Igazgatás!G111+'ASP pályázat'!G74+Községgazd!G84+Vagyongazd!G77+Közfoglalkoztatás!G74+Közút!G74+Környezetvédelem!G76+Egészségügy!G106+Sport!G78+Közművelődés!G77+Támogatás!G80</f>
        <v>276000</v>
      </c>
      <c r="H74" s="621">
        <f>Igazgatás!H111+'ASP pályázat'!H74+Községgazd!H84+Vagyongazd!H77+Közfoglalkoztatás!H74+Közút!H74+Környezetvédelem!H76+Egészségügy!H106+Sport!H78+Közművelődés!H77+Támogatás!H80</f>
        <v>328700</v>
      </c>
      <c r="I74" s="621">
        <f>Igazgatás!I111+'ASP pályázat'!I74+Községgazd!I84+Vagyongazd!I77+Közfoglalkoztatás!I74+Közút!I74+Környezetvédelem!I76+Egészségügy!I106+Sport!I78+Közművelődés!I77+Támogatás!I80</f>
        <v>295450</v>
      </c>
      <c r="J74" s="647">
        <f>Igazgatás!J111+'ASP pályázat'!J74+Községgazd!J84+Vagyongazd!J77+Közfoglalkoztatás!J74+Közút!J74+Környezetvédelem!J76+Egészségügy!J106+Sport!J78+Közművelődés!J77+Támogatás!J80</f>
        <v>395450</v>
      </c>
      <c r="K74" s="647">
        <f>Igazgatás!K111+'ASP pályázat'!K74+Községgazd!K84+Vagyongazd!K77+Közfoglalkoztatás!K74+Közút!K74+Környezetvédelem!K76+Egészségügy!K106+Sport!K78+Közművelődés!K77+Támogatás!K80</f>
        <v>395450</v>
      </c>
      <c r="L74" s="568">
        <f>Igazgatás!L111+'ASP pályázat'!L74+Községgazd!L84+Vagyongazd!L77+Közfoglalkoztatás!L74+Közút!L74+Környezetvédelem!L76+Egészségügy!L106+Sport!L78+Közművelődés!L77+Támogatás!L80</f>
        <v>372450</v>
      </c>
      <c r="M74" s="141">
        <f>Igazgatás!M111+'ASP pályázat'!M74+Községgazd!M84+Vagyongazd!M77+Közfoglalkoztatás!M74+Közút!M74+Környezetvédelem!M76+Egészségügy!M106+Sport!M78+Közművelődés!M77+Támogatás!M80</f>
        <v>0</v>
      </c>
      <c r="N74" s="159">
        <f>Igazgatás!N111+'ASP pályázat'!N74+Községgazd!N84+Vagyongazd!N77+Közfoglalkoztatás!N74+Közút!N74+Környezetvédelem!N76+Egészségügy!N106+Sport!N78+Közművelődés!N77+Támogatás!N80</f>
        <v>372450</v>
      </c>
      <c r="O74" s="73">
        <f>Igazgatás!O111+'ASP pályázat'!O74+Községgazd!R84+Vagyongazd!O77+Közfoglalkoztatás!O74+Közút!O74+Környezetvédelem!R76+Egészségügy!R106+Sport!O78+Közművelődés!Q77+Támogatás!V80</f>
        <v>18750</v>
      </c>
      <c r="P74" s="1">
        <f>Igazgatás!P111+'ASP pályázat'!P74+Községgazd!S84+Vagyongazd!P77+Közfoglalkoztatás!P74+Közút!P74+Környezetvédelem!S76+Egészségügy!S106+Sport!P78+Közművelődés!R77+Támogatás!W80</f>
        <v>26250</v>
      </c>
      <c r="Q74" s="1">
        <f>Igazgatás!Q111+'ASP pályázat'!Q74+Községgazd!T84+Vagyongazd!Q77+Közfoglalkoztatás!Q74+Közút!Q74+Környezetvédelem!T76+Egészségügy!T106+Sport!Q78+Közművelődés!S77+Támogatás!X80</f>
        <v>22500</v>
      </c>
      <c r="R74" s="1">
        <f>Igazgatás!R111+'ASP pályázat'!R74+Községgazd!U84+Vagyongazd!R77+Közfoglalkoztatás!R74+Közút!R74+Környezetvédelem!U76+Egészségügy!U106+Sport!R78+Közművelődés!T77+Támogatás!Y80</f>
        <v>27500</v>
      </c>
      <c r="S74" s="1">
        <f>Igazgatás!S111+'ASP pályázat'!S74+Községgazd!V84+Vagyongazd!S77+Közfoglalkoztatás!S74+Közút!S74+Környezetvédelem!V76+Egészségügy!V106+Sport!S78+Közművelődés!U77+Támogatás!Z80</f>
        <v>15000</v>
      </c>
      <c r="T74" s="79">
        <f>Igazgatás!T111+'ASP pályázat'!T74+Községgazd!W84+Vagyongazd!T77+Közfoglalkoztatás!T74+Közút!T74+Környezetvédelem!W76+Egészségügy!W106+Sport!T78+Közművelődés!V77+Támogatás!AA80</f>
        <v>25000</v>
      </c>
      <c r="U74" s="489">
        <f>Igazgatás!U111+'ASP pályázat'!U74+Községgazd!X84+Vagyongazd!U77+Közfoglalkoztatás!U74+Közút!U74+Környezetvédelem!X76+Egészségügy!X106+Sport!U78+Közművelődés!W77+Támogatás!AB80</f>
        <v>135000</v>
      </c>
      <c r="V74" s="414">
        <f>Igazgatás!V111+'ASP pályázat'!V74+Községgazd!Y84+Vagyongazd!V77+Közfoglalkoztatás!V74+Közút!V74+Környezetvédelem!Y76+Egészségügy!Y106+Sport!V78+Közművelődés!X77+Támogatás!AC80</f>
        <v>76200</v>
      </c>
      <c r="W74" s="1">
        <f>Igazgatás!W111+'ASP pályázat'!W74+Községgazd!Z84+Vagyongazd!W77+Közfoglalkoztatás!W74+Közút!W74+Környezetvédelem!Z76+Egészségügy!Z106+Sport!W78+Közművelődés!Y77+Támogatás!AD80</f>
        <v>0</v>
      </c>
      <c r="X74" s="79">
        <f>Igazgatás!X111+'ASP pályázat'!X74+Községgazd!AA84+Vagyongazd!X77+Közfoglalkoztatás!X74+Közút!X74+Környezetvédelem!AA76+Egészségügy!AA106+Sport!X78+Közművelődés!Z77+Támogatás!AE80</f>
        <v>13750</v>
      </c>
      <c r="Y74" s="79">
        <f>Igazgatás!Y111+'ASP pályázat'!Y74+Községgazd!AB84+Vagyongazd!Y77+Közfoglalkoztatás!Y74+Közút!Y74+Környezetvédelem!AB76+Egészségügy!AB106+Sport!Y78+Közművelődés!AA77+Támogatás!AF80</f>
        <v>25000</v>
      </c>
      <c r="Z74" s="79">
        <f>Igazgatás!Z111+'ASP pályázat'!Z74+Községgazd!AC84+Vagyongazd!Z77+Közfoglalkoztatás!Z74+Közút!Z74+Környezetvédelem!AC76+Egészségügy!AC106+Sport!Z78+Közművelődés!AB77+Támogatás!AG80</f>
        <v>98750</v>
      </c>
      <c r="AA74" s="44">
        <f>Igazgatás!AA111+'ASP pályázat'!AA74+Községgazd!AD84+Vagyongazd!AA77+Közfoglalkoztatás!AA74+Közút!AA74+Környezetvédelem!AD76+Egészségügy!AD106+Sport!AA78+Közművelődés!AC77+Támogatás!AH80</f>
        <v>23750</v>
      </c>
      <c r="AB74" s="168"/>
      <c r="AD74" s="168"/>
    </row>
    <row r="75" spans="1:30" ht="15.75" thickBot="1" x14ac:dyDescent="0.3">
      <c r="B75" s="98" t="s">
        <v>220</v>
      </c>
      <c r="C75" s="807" t="s">
        <v>221</v>
      </c>
      <c r="D75" s="808"/>
      <c r="E75" s="808"/>
      <c r="F75" s="617">
        <f>Igazgatás!F112+'ASP pályázat'!F75+Községgazd!F85+Vagyongazd!F78+Közfoglalkoztatás!F75+Közút!F75+Környezetvédelem!F77+Egészségügy!F107+Sport!F79+Közművelődés!F78+Támogatás!F81</f>
        <v>79504326.239999995</v>
      </c>
      <c r="G75" s="617">
        <f>Igazgatás!G112+'ASP pályázat'!G75+Községgazd!G85+Vagyongazd!G78+Közfoglalkoztatás!G75+Közút!G75+Környezetvédelem!G77+Egészségügy!G107+Sport!G79+Közművelődés!G78+Támogatás!G81</f>
        <v>68905765.700000003</v>
      </c>
      <c r="H75" s="617">
        <f>Igazgatás!H112+'ASP pályázat'!H75+Községgazd!H85+Vagyongazd!H78+Közfoglalkoztatás!H75+Közút!H75+Környezetvédelem!H77+Egészségügy!H107+Sport!H79+Közművelődés!H78+Támogatás!H81</f>
        <v>75294897.019999996</v>
      </c>
      <c r="I75" s="617">
        <f>Igazgatás!I112+'ASP pályázat'!I75+Községgazd!I85+Vagyongazd!I78+Közfoglalkoztatás!I75+Közút!I75+Környezetvédelem!I77+Egészségügy!I107+Sport!I79+Közművelődés!I78+Támogatás!I81</f>
        <v>124322684</v>
      </c>
      <c r="J75" s="643">
        <f>Igazgatás!J112+'ASP pályázat'!J75+Községgazd!J85+Vagyongazd!J78+Közfoglalkoztatás!J75+Közút!J75+Környezetvédelem!J77+Egészségügy!J107+Sport!J79+Közművelődés!J78+Támogatás!J81</f>
        <v>119160199.69999999</v>
      </c>
      <c r="K75" s="643">
        <f>Igazgatás!K112+'ASP pályázat'!K75+Községgazd!K85+Vagyongazd!K78+Közfoglalkoztatás!K75+Közút!K75+Környezetvédelem!K77+Egészségügy!K107+Sport!K79+Közművelődés!K78+Támogatás!K81</f>
        <v>137460861</v>
      </c>
      <c r="L75" s="564">
        <f>Igazgatás!L112+'ASP pályázat'!L75+Községgazd!L85+Vagyongazd!L78+Közfoglalkoztatás!L75+Közút!L75+Környezetvédelem!L77+Egészségügy!L107+Sport!L79+Közművelődés!L78+Támogatás!L81</f>
        <v>9434274</v>
      </c>
      <c r="M75" s="144">
        <f>Igazgatás!M112+'ASP pályázat'!M75+Községgazd!M85+Vagyongazd!M78+Közfoglalkoztatás!M75+Közút!M75+Környezetvédelem!M77+Egészségügy!M107+Sport!M79+Közművelődés!M78+Támogatás!M81</f>
        <v>5879562</v>
      </c>
      <c r="N75" s="156">
        <f>Igazgatás!N112+'ASP pályázat'!N75+Községgazd!N85+Vagyongazd!N78+Közfoglalkoztatás!N75+Közút!N75+Környezetvédelem!N77+Egészségügy!N107+Sport!N79+Közművelődés!N78+Támogatás!N81</f>
        <v>15313836</v>
      </c>
      <c r="O75" s="84">
        <f>Igazgatás!O112+'ASP pályázat'!O75+Községgazd!R85+Vagyongazd!O78+Közfoglalkoztatás!O75+Közút!O75+Környezetvédelem!R77+Egészségügy!R107+Sport!O79+Közművelődés!Q78+Támogatás!V81</f>
        <v>330230</v>
      </c>
      <c r="P75" s="85">
        <f>Igazgatás!P112+'ASP pályázat'!P75+Községgazd!S85+Vagyongazd!P78+Közfoglalkoztatás!P75+Közút!P75+Környezetvédelem!S77+Egészségügy!S107+Sport!P79+Közművelődés!R78+Támogatás!W81</f>
        <v>330230</v>
      </c>
      <c r="Q75" s="85">
        <f>Igazgatás!Q112+'ASP pályázat'!Q75+Községgazd!T85+Vagyongazd!Q78+Közfoglalkoztatás!Q75+Közút!Q75+Környezetvédelem!T77+Egészségügy!T107+Sport!Q79+Közművelődés!S78+Támogatás!X81</f>
        <v>431390</v>
      </c>
      <c r="R75" s="85">
        <f>Igazgatás!R112+'ASP pályázat'!R75+Községgazd!U85+Vagyongazd!R78+Közfoglalkoztatás!R75+Közút!R75+Környezetvédelem!U77+Egészségügy!U107+Sport!R79+Közművelődés!T78+Támogatás!Y81</f>
        <v>509560</v>
      </c>
      <c r="S75" s="85">
        <f>Igazgatás!S112+'ASP pályázat'!S75+Községgazd!V85+Vagyongazd!S78+Közfoglalkoztatás!S75+Közút!S75+Környezetvédelem!V77+Egészségügy!V107+Sport!S79+Közművelődés!U78+Támogatás!Z81</f>
        <v>5284625</v>
      </c>
      <c r="T75" s="88">
        <f>Igazgatás!T112+'ASP pályázat'!T75+Községgazd!W85+Vagyongazd!T78+Közfoglalkoztatás!T75+Közút!T75+Környezetvédelem!W77+Egészségügy!W107+Sport!T79+Közművelődés!V78+Támogatás!AA81</f>
        <v>4902645</v>
      </c>
      <c r="U75" s="484">
        <f>Igazgatás!U112+'ASP pályázat'!U75+Községgazd!X85+Vagyongazd!U78+Közfoglalkoztatás!U75+Közút!U75+Környezetvédelem!X77+Egészségügy!X107+Sport!U79+Közművelődés!W78+Támogatás!AB81</f>
        <v>11788680</v>
      </c>
      <c r="V75" s="409">
        <f>Igazgatás!V112+'ASP pályázat'!V75+Községgazd!Y85+Vagyongazd!V78+Közfoglalkoztatás!V75+Közút!V75+Környezetvédelem!Y77+Egészségügy!Y107+Sport!V79+Közművelődés!X78+Támogatás!AC81</f>
        <v>911001</v>
      </c>
      <c r="W75" s="85">
        <f>Igazgatás!W112+'ASP pályázat'!W75+Községgazd!Z85+Vagyongazd!W78+Közfoglalkoztatás!W75+Közút!W75+Környezetvédelem!Z77+Egészségügy!Z107+Sport!W79+Közművelődés!Y78+Támogatás!AD81</f>
        <v>368845</v>
      </c>
      <c r="X75" s="88">
        <f>Igazgatás!X112+'ASP pályázat'!X75+Községgazd!AA85+Vagyongazd!X78+Közfoglalkoztatás!X75+Közút!X75+Környezetvédelem!AA77+Egészségügy!AA107+Sport!X79+Közművelődés!Z78+Támogatás!AE81</f>
        <v>767690</v>
      </c>
      <c r="Y75" s="88">
        <f>Igazgatás!Y112+'ASP pályázat'!Y75+Községgazd!AB85+Vagyongazd!Y78+Közfoglalkoztatás!Y75+Közút!Y75+Környezetvédelem!AB77+Egészségügy!AB107+Sport!Y79+Közművelődés!AA78+Támogatás!AF81</f>
        <v>374845</v>
      </c>
      <c r="Z75" s="88">
        <f>Igazgatás!Z112+'ASP pályázat'!Z75+Községgazd!AC85+Vagyongazd!Z78+Közfoglalkoztatás!Z75+Közút!Z75+Környezetvédelem!AC77+Egészségügy!AC107+Sport!Z79+Közművelődés!AB78+Támogatás!AG81</f>
        <v>416430</v>
      </c>
      <c r="AA75" s="89">
        <f>Igazgatás!AA112+'ASP pályázat'!AA75+Községgazd!AD85+Vagyongazd!AA78+Közfoglalkoztatás!AA75+Közút!AA75+Környezetvédelem!AD77+Egészségügy!AD107+Sport!AA79+Közművelődés!AC78+Támogatás!AH81</f>
        <v>686345</v>
      </c>
      <c r="AB75" s="168"/>
      <c r="AD75" s="168"/>
    </row>
    <row r="76" spans="1:30" s="41" customFormat="1" hidden="1" x14ac:dyDescent="0.25">
      <c r="A76" s="125" t="s">
        <v>222</v>
      </c>
      <c r="B76" s="123" t="s">
        <v>658</v>
      </c>
      <c r="C76" s="809" t="s">
        <v>223</v>
      </c>
      <c r="D76" s="810"/>
      <c r="E76" s="810"/>
      <c r="F76" s="622">
        <f>Igazgatás!F113+'ASP pályázat'!F76+Községgazd!F86+Vagyongazd!F79+Közfoglalkoztatás!F76+Közút!F76+Környezetvédelem!F78+Egészségügy!F108+Sport!F80+Közművelődés!F79+Támogatás!F82</f>
        <v>0</v>
      </c>
      <c r="G76" s="622">
        <f>Igazgatás!G113+'ASP pályázat'!G76+Községgazd!G86+Vagyongazd!G79+Közfoglalkoztatás!G76+Közút!G76+Környezetvédelem!G78+Egészségügy!G108+Sport!G80+Közművelődés!G79+Támogatás!G82</f>
        <v>0</v>
      </c>
      <c r="H76" s="622">
        <f>Igazgatás!H113+'ASP pályázat'!H76+Községgazd!H86+Vagyongazd!H79+Közfoglalkoztatás!H76+Közút!H76+Környezetvédelem!H78+Egészségügy!H108+Sport!H80+Közművelődés!H79+Támogatás!H82</f>
        <v>0</v>
      </c>
      <c r="I76" s="622">
        <f>Igazgatás!I113+'ASP pályázat'!I76+Községgazd!I86+Vagyongazd!I79+Közfoglalkoztatás!I76+Közút!I76+Környezetvédelem!I78+Egészségügy!I108+Sport!I80+Közművelődés!I79+Támogatás!I82</f>
        <v>0</v>
      </c>
      <c r="J76" s="648">
        <f>Igazgatás!J113+'ASP pályázat'!J76+Községgazd!J86+Vagyongazd!J79+Közfoglalkoztatás!J76+Közút!J76+Környezetvédelem!J78+Egészségügy!J108+Sport!J80+Közművelődés!J79+Támogatás!J82</f>
        <v>0</v>
      </c>
      <c r="K76" s="648">
        <f>Igazgatás!K113+'ASP pályázat'!K76+Községgazd!K86+Vagyongazd!K79+Közfoglalkoztatás!K76+Közút!K76+Környezetvédelem!K78+Egészségügy!K108+Sport!K80+Közművelődés!K79+Támogatás!K82</f>
        <v>0</v>
      </c>
      <c r="L76" s="569">
        <f>Igazgatás!L113+'ASP pályázat'!L76+Községgazd!L86+Vagyongazd!L79+Közfoglalkoztatás!L76+Közút!L76+Környezetvédelem!L78+Egészségügy!L108+Sport!L80+Közművelődés!L79+Támogatás!L82</f>
        <v>0</v>
      </c>
      <c r="M76" s="149">
        <f>Igazgatás!M113+'ASP pályázat'!M76+Községgazd!M86+Vagyongazd!M79+Közfoglalkoztatás!M76+Közút!M76+Környezetvédelem!M78+Egészségügy!M108+Sport!M80+Közművelődés!M79+Támogatás!M82</f>
        <v>0</v>
      </c>
      <c r="N76" s="161">
        <f>Igazgatás!N113+'ASP pályázat'!N76+Községgazd!N86+Vagyongazd!N79+Közfoglalkoztatás!N76+Közút!N76+Környezetvédelem!N78+Egészségügy!N108+Sport!N80+Közművelődés!N79+Támogatás!N82</f>
        <v>0</v>
      </c>
      <c r="O76" s="163">
        <f>Igazgatás!O113+'ASP pályázat'!O76+Községgazd!R86+Vagyongazd!O79+Közfoglalkoztatás!O76+Közút!O76+Környezetvédelem!R78+Egészségügy!R108+Sport!O80+Közművelődés!Q79+Támogatás!V82</f>
        <v>0</v>
      </c>
      <c r="P76" s="131">
        <f>Igazgatás!P113+'ASP pályázat'!P76+Községgazd!S86+Vagyongazd!P79+Közfoglalkoztatás!P76+Közút!P76+Környezetvédelem!S78+Egészségügy!S108+Sport!P80+Közművelődés!R79+Támogatás!W82</f>
        <v>0</v>
      </c>
      <c r="Q76" s="131">
        <f>Igazgatás!Q113+'ASP pályázat'!Q76+Községgazd!T86+Vagyongazd!Q79+Közfoglalkoztatás!Q76+Közút!Q76+Környezetvédelem!T78+Egészségügy!T108+Sport!Q80+Közművelődés!S79+Támogatás!X82</f>
        <v>0</v>
      </c>
      <c r="R76" s="131">
        <f>Igazgatás!R113+'ASP pályázat'!R76+Községgazd!U86+Vagyongazd!R79+Közfoglalkoztatás!R76+Közút!R76+Környezetvédelem!U78+Egészségügy!U108+Sport!R80+Közművelődés!T79+Támogatás!Y82</f>
        <v>0</v>
      </c>
      <c r="S76" s="131">
        <f>Igazgatás!S113+'ASP pályázat'!S76+Községgazd!V86+Vagyongazd!S79+Közfoglalkoztatás!S76+Közút!S76+Környezetvédelem!V78+Egészségügy!V108+Sport!S80+Közművelődés!U79+Támogatás!Z82</f>
        <v>0</v>
      </c>
      <c r="T76" s="132">
        <f>Igazgatás!T113+'ASP pályázat'!T76+Községgazd!W86+Vagyongazd!T79+Közfoglalkoztatás!T76+Közút!T76+Környezetvédelem!W78+Egészségügy!W108+Sport!T80+Közművelődés!V79+Támogatás!AA82</f>
        <v>0</v>
      </c>
      <c r="U76" s="490">
        <f>Igazgatás!U113+'ASP pályázat'!U76+Községgazd!X86+Vagyongazd!U79+Közfoglalkoztatás!U76+Közút!U76+Környezetvédelem!X78+Egészségügy!X108+Sport!U80+Közművelődés!W79+Támogatás!AB82</f>
        <v>0</v>
      </c>
      <c r="V76" s="415">
        <f>Igazgatás!V113+'ASP pályázat'!V76+Községgazd!Y86+Vagyongazd!V79+Közfoglalkoztatás!V76+Közút!V76+Környezetvédelem!Y78+Egészségügy!Y108+Sport!V80+Közművelődés!X79+Támogatás!AC82</f>
        <v>0</v>
      </c>
      <c r="W76" s="131">
        <f>Igazgatás!W113+'ASP pályázat'!W76+Községgazd!Z86+Vagyongazd!W79+Közfoglalkoztatás!W76+Közút!W76+Környezetvédelem!Z78+Egészségügy!Z108+Sport!W80+Közművelődés!Y79+Támogatás!AD82</f>
        <v>0</v>
      </c>
      <c r="X76" s="132">
        <f>Igazgatás!X113+'ASP pályázat'!X76+Községgazd!AA86+Vagyongazd!X79+Közfoglalkoztatás!X76+Közút!X76+Környezetvédelem!AA78+Egészségügy!AA108+Sport!X80+Közművelődés!Z79+Támogatás!AE82</f>
        <v>0</v>
      </c>
      <c r="Y76" s="132">
        <f>Igazgatás!Y113+'ASP pályázat'!Y76+Községgazd!AB86+Vagyongazd!Y79+Közfoglalkoztatás!Y76+Közút!Y76+Környezetvédelem!AB78+Egészségügy!AB108+Sport!Y80+Közművelődés!AA79+Támogatás!AF82</f>
        <v>0</v>
      </c>
      <c r="Z76" s="132">
        <f>Igazgatás!Z113+'ASP pályázat'!Z76+Községgazd!AC86+Vagyongazd!Z79+Közfoglalkoztatás!Z76+Közút!Z76+Környezetvédelem!AC78+Egészségügy!AC108+Sport!Z80+Közművelődés!AB79+Támogatás!AG82</f>
        <v>0</v>
      </c>
      <c r="AA76" s="133">
        <f>Igazgatás!AA113+'ASP pályázat'!AA76+Községgazd!AD86+Vagyongazd!AA79+Közfoglalkoztatás!AA76+Közút!AA76+Környezetvédelem!AD78+Egészségügy!AD108+Sport!AA80+Közművelődés!AC79+Támogatás!AH82</f>
        <v>0</v>
      </c>
      <c r="AB76" s="168"/>
      <c r="AD76" s="168"/>
    </row>
    <row r="77" spans="1:30" hidden="1" x14ac:dyDescent="0.25">
      <c r="B77" s="54"/>
      <c r="C77" s="2"/>
      <c r="D77" s="801" t="s">
        <v>347</v>
      </c>
      <c r="E77" s="801"/>
      <c r="F77" s="621">
        <f>Igazgatás!F114+'ASP pályázat'!F77+Községgazd!F87+Vagyongazd!F80+Közfoglalkoztatás!F77+Közút!F77+Környezetvédelem!F79+Egészségügy!F109+Sport!F81+Közművelődés!F80+Támogatás!F83</f>
        <v>0</v>
      </c>
      <c r="G77" s="621">
        <f>Igazgatás!G114+'ASP pályázat'!G77+Községgazd!G87+Vagyongazd!G80+Közfoglalkoztatás!G77+Közút!G77+Környezetvédelem!G79+Egészségügy!G109+Sport!G81+Közművelődés!G80+Támogatás!G83</f>
        <v>0</v>
      </c>
      <c r="H77" s="621">
        <f>Igazgatás!H114+'ASP pályázat'!H77+Községgazd!H87+Vagyongazd!H80+Közfoglalkoztatás!H77+Közút!H77+Környezetvédelem!H79+Egészségügy!H109+Sport!H81+Közművelődés!H80+Támogatás!H83</f>
        <v>0</v>
      </c>
      <c r="I77" s="621">
        <f>Igazgatás!I114+'ASP pályázat'!I77+Községgazd!I87+Vagyongazd!I80+Közfoglalkoztatás!I77+Közút!I77+Környezetvédelem!I79+Egészségügy!I109+Sport!I81+Közművelődés!I80+Támogatás!I83</f>
        <v>0</v>
      </c>
      <c r="J77" s="647">
        <f>Igazgatás!J114+'ASP pályázat'!J77+Községgazd!J87+Vagyongazd!J80+Közfoglalkoztatás!J77+Közút!J77+Környezetvédelem!J79+Egészségügy!J109+Sport!J81+Közművelődés!J80+Támogatás!J83</f>
        <v>0</v>
      </c>
      <c r="K77" s="647">
        <f>Igazgatás!K114+'ASP pályázat'!K77+Községgazd!K87+Vagyongazd!K80+Közfoglalkoztatás!K77+Közút!K77+Környezetvédelem!K79+Egészségügy!K109+Sport!K81+Közművelődés!K80+Támogatás!K83</f>
        <v>0</v>
      </c>
      <c r="L77" s="568">
        <f>Igazgatás!L114+'ASP pályázat'!L77+Községgazd!L87+Vagyongazd!L80+Közfoglalkoztatás!L77+Közút!L77+Környezetvédelem!L79+Egészségügy!L109+Sport!L81+Közművelődés!L80+Támogatás!L83</f>
        <v>0</v>
      </c>
      <c r="M77" s="141">
        <f>Igazgatás!M114+'ASP pályázat'!M77+Községgazd!M87+Vagyongazd!M80+Közfoglalkoztatás!M77+Közút!M77+Környezetvédelem!M79+Egészségügy!M109+Sport!M81+Közművelődés!M80+Támogatás!M83</f>
        <v>0</v>
      </c>
      <c r="N77" s="159">
        <f>Igazgatás!N114+'ASP pályázat'!N77+Községgazd!N87+Vagyongazd!N80+Közfoglalkoztatás!N77+Közút!N77+Környezetvédelem!N79+Egészségügy!N109+Sport!N81+Közművelődés!N80+Támogatás!N83</f>
        <v>0</v>
      </c>
      <c r="O77" s="73">
        <f>Igazgatás!O114+'ASP pályázat'!O77+Községgazd!R87+Vagyongazd!O80+Közfoglalkoztatás!O77+Közút!O77+Környezetvédelem!R79+Egészségügy!R109+Sport!O81+Közművelődés!Q80+Támogatás!V83</f>
        <v>0</v>
      </c>
      <c r="P77" s="1">
        <f>Igazgatás!P114+'ASP pályázat'!P77+Községgazd!S87+Vagyongazd!P80+Közfoglalkoztatás!P77+Közút!P77+Környezetvédelem!S79+Egészségügy!S109+Sport!P81+Közművelődés!R80+Támogatás!W83</f>
        <v>0</v>
      </c>
      <c r="Q77" s="1">
        <f>Igazgatás!Q114+'ASP pályázat'!Q77+Községgazd!T87+Vagyongazd!Q80+Közfoglalkoztatás!Q77+Közút!Q77+Környezetvédelem!T79+Egészségügy!T109+Sport!Q81+Közművelődés!S80+Támogatás!X83</f>
        <v>0</v>
      </c>
      <c r="R77" s="1">
        <f>Igazgatás!R114+'ASP pályázat'!R77+Községgazd!U87+Vagyongazd!R80+Közfoglalkoztatás!R77+Közút!R77+Környezetvédelem!U79+Egészségügy!U109+Sport!R81+Közművelődés!T80+Támogatás!Y83</f>
        <v>0</v>
      </c>
      <c r="S77" s="1">
        <f>Igazgatás!S114+'ASP pályázat'!S77+Községgazd!V87+Vagyongazd!S80+Közfoglalkoztatás!S77+Közút!S77+Környezetvédelem!V79+Egészségügy!V109+Sport!S81+Közművelődés!U80+Támogatás!Z83</f>
        <v>0</v>
      </c>
      <c r="T77" s="79">
        <f>Igazgatás!T114+'ASP pályázat'!T77+Községgazd!W87+Vagyongazd!T80+Közfoglalkoztatás!T77+Közút!T77+Környezetvédelem!W79+Egészségügy!W109+Sport!T81+Közművelődés!V80+Támogatás!AA83</f>
        <v>0</v>
      </c>
      <c r="U77" s="489">
        <f>Igazgatás!U114+'ASP pályázat'!U77+Községgazd!X87+Vagyongazd!U80+Közfoglalkoztatás!U77+Közút!U77+Környezetvédelem!X79+Egészségügy!X109+Sport!U81+Közművelődés!W80+Támogatás!AB83</f>
        <v>0</v>
      </c>
      <c r="V77" s="414">
        <f>Igazgatás!V114+'ASP pályázat'!V77+Községgazd!Y87+Vagyongazd!V80+Közfoglalkoztatás!V77+Közút!V77+Környezetvédelem!Y79+Egészségügy!Y109+Sport!V81+Közművelődés!X80+Támogatás!AC83</f>
        <v>0</v>
      </c>
      <c r="W77" s="1">
        <f>Igazgatás!W114+'ASP pályázat'!W77+Községgazd!Z87+Vagyongazd!W80+Közfoglalkoztatás!W77+Közút!W77+Környezetvédelem!Z79+Egészségügy!Z109+Sport!W81+Közművelődés!Y80+Támogatás!AD83</f>
        <v>0</v>
      </c>
      <c r="X77" s="79">
        <f>Igazgatás!X114+'ASP pályázat'!X77+Községgazd!AA87+Vagyongazd!X80+Közfoglalkoztatás!X77+Közút!X77+Környezetvédelem!AA79+Egészségügy!AA109+Sport!X81+Közművelődés!Z80+Támogatás!AE83</f>
        <v>0</v>
      </c>
      <c r="Y77" s="79">
        <f>Igazgatás!Y114+'ASP pályázat'!Y77+Községgazd!AB87+Vagyongazd!Y80+Közfoglalkoztatás!Y77+Közút!Y77+Környezetvédelem!AB79+Egészségügy!AB109+Sport!Y81+Közművelődés!AA80+Támogatás!AF83</f>
        <v>0</v>
      </c>
      <c r="Z77" s="79">
        <f>Igazgatás!Z114+'ASP pályázat'!Z77+Községgazd!AC87+Vagyongazd!Z80+Közfoglalkoztatás!Z77+Közút!Z77+Környezetvédelem!AC79+Egészségügy!AC109+Sport!Z81+Közművelődés!AB80+Támogatás!AG83</f>
        <v>0</v>
      </c>
      <c r="AA77" s="44">
        <f>Igazgatás!AA114+'ASP pályázat'!AA77+Községgazd!AD87+Vagyongazd!AA80+Közfoglalkoztatás!AA77+Közút!AA77+Környezetvédelem!AD79+Egészségügy!AD109+Sport!AA81+Közművelődés!AC80+Támogatás!AH83</f>
        <v>0</v>
      </c>
      <c r="AB77" s="168"/>
      <c r="AD77" s="168"/>
    </row>
    <row r="78" spans="1:30" hidden="1" x14ac:dyDescent="0.25">
      <c r="B78" s="54"/>
      <c r="C78" s="2"/>
      <c r="D78" s="801" t="s">
        <v>348</v>
      </c>
      <c r="E78" s="801"/>
      <c r="F78" s="621">
        <f>Igazgatás!F115+'ASP pályázat'!F78+Községgazd!F88+Vagyongazd!F81+Közfoglalkoztatás!F78+Közút!F78+Környezetvédelem!F80+Egészségügy!F110+Sport!F82+Közművelődés!F81+Támogatás!F84</f>
        <v>0</v>
      </c>
      <c r="G78" s="621">
        <f>Igazgatás!G115+'ASP pályázat'!G78+Községgazd!G88+Vagyongazd!G81+Közfoglalkoztatás!G78+Közút!G78+Környezetvédelem!G80+Egészségügy!G110+Sport!G82+Közművelődés!G81+Támogatás!G84</f>
        <v>0</v>
      </c>
      <c r="H78" s="621">
        <f>Igazgatás!H115+'ASP pályázat'!H78+Községgazd!H88+Vagyongazd!H81+Közfoglalkoztatás!H78+Közút!H78+Környezetvédelem!H80+Egészségügy!H110+Sport!H82+Közművelődés!H81+Támogatás!H84</f>
        <v>0</v>
      </c>
      <c r="I78" s="621">
        <f>Igazgatás!I115+'ASP pályázat'!I78+Községgazd!I88+Vagyongazd!I81+Közfoglalkoztatás!I78+Közút!I78+Környezetvédelem!I80+Egészségügy!I110+Sport!I82+Közművelődés!I81+Támogatás!I84</f>
        <v>0</v>
      </c>
      <c r="J78" s="647">
        <f>Igazgatás!J115+'ASP pályázat'!J78+Községgazd!J88+Vagyongazd!J81+Közfoglalkoztatás!J78+Közút!J78+Környezetvédelem!J80+Egészségügy!J110+Sport!J82+Közművelődés!J81+Támogatás!J84</f>
        <v>0</v>
      </c>
      <c r="K78" s="647">
        <f>Igazgatás!K115+'ASP pályázat'!K78+Községgazd!K88+Vagyongazd!K81+Közfoglalkoztatás!K78+Közút!K78+Környezetvédelem!K80+Egészségügy!K110+Sport!K82+Közművelődés!K81+Támogatás!K84</f>
        <v>0</v>
      </c>
      <c r="L78" s="568">
        <f>Igazgatás!L115+'ASP pályázat'!L78+Községgazd!L88+Vagyongazd!L81+Közfoglalkoztatás!L78+Közút!L78+Környezetvédelem!L80+Egészségügy!L110+Sport!L82+Közművelődés!L81+Támogatás!L84</f>
        <v>0</v>
      </c>
      <c r="M78" s="141">
        <f>Igazgatás!M115+'ASP pályázat'!M78+Községgazd!M88+Vagyongazd!M81+Közfoglalkoztatás!M78+Közút!M78+Környezetvédelem!M80+Egészségügy!M110+Sport!M82+Közművelődés!M81+Támogatás!M84</f>
        <v>0</v>
      </c>
      <c r="N78" s="159">
        <f>Igazgatás!N115+'ASP pályázat'!N78+Községgazd!N88+Vagyongazd!N81+Közfoglalkoztatás!N78+Közút!N78+Környezetvédelem!N80+Egészségügy!N110+Sport!N82+Közművelődés!N81+Támogatás!N84</f>
        <v>0</v>
      </c>
      <c r="O78" s="73">
        <f>Igazgatás!O115+'ASP pályázat'!O78+Községgazd!R88+Vagyongazd!O81+Közfoglalkoztatás!O78+Közút!O78+Környezetvédelem!R80+Egészségügy!R110+Sport!O82+Közművelődés!Q81+Támogatás!V84</f>
        <v>0</v>
      </c>
      <c r="P78" s="1">
        <f>Igazgatás!P115+'ASP pályázat'!P78+Községgazd!S88+Vagyongazd!P81+Közfoglalkoztatás!P78+Közút!P78+Környezetvédelem!S80+Egészségügy!S110+Sport!P82+Közművelődés!R81+Támogatás!W84</f>
        <v>0</v>
      </c>
      <c r="Q78" s="1">
        <f>Igazgatás!Q115+'ASP pályázat'!Q78+Községgazd!T88+Vagyongazd!Q81+Közfoglalkoztatás!Q78+Közút!Q78+Környezetvédelem!T80+Egészségügy!T110+Sport!Q82+Közművelődés!S81+Támogatás!X84</f>
        <v>0</v>
      </c>
      <c r="R78" s="1">
        <f>Igazgatás!R115+'ASP pályázat'!R78+Községgazd!U88+Vagyongazd!R81+Közfoglalkoztatás!R78+Közút!R78+Környezetvédelem!U80+Egészségügy!U110+Sport!R82+Közművelődés!T81+Támogatás!Y84</f>
        <v>0</v>
      </c>
      <c r="S78" s="1">
        <f>Igazgatás!S115+'ASP pályázat'!S78+Községgazd!V88+Vagyongazd!S81+Közfoglalkoztatás!S78+Közút!S78+Környezetvédelem!V80+Egészségügy!V110+Sport!S82+Közművelődés!U81+Támogatás!Z84</f>
        <v>0</v>
      </c>
      <c r="T78" s="79">
        <f>Igazgatás!T115+'ASP pályázat'!T78+Községgazd!W88+Vagyongazd!T81+Közfoglalkoztatás!T78+Közút!T78+Környezetvédelem!W80+Egészségügy!W110+Sport!T82+Közművelődés!V81+Támogatás!AA84</f>
        <v>0</v>
      </c>
      <c r="U78" s="489">
        <f>Igazgatás!U115+'ASP pályázat'!U78+Községgazd!X88+Vagyongazd!U81+Közfoglalkoztatás!U78+Közút!U78+Környezetvédelem!X80+Egészségügy!X110+Sport!U82+Közművelődés!W81+Támogatás!AB84</f>
        <v>0</v>
      </c>
      <c r="V78" s="414">
        <f>Igazgatás!V115+'ASP pályázat'!V78+Községgazd!Y88+Vagyongazd!V81+Közfoglalkoztatás!V78+Közút!V78+Környezetvédelem!Y80+Egészségügy!Y110+Sport!V82+Közművelődés!X81+Támogatás!AC84</f>
        <v>0</v>
      </c>
      <c r="W78" s="1">
        <f>Igazgatás!W115+'ASP pályázat'!W78+Községgazd!Z88+Vagyongazd!W81+Közfoglalkoztatás!W78+Közút!W78+Környezetvédelem!Z80+Egészségügy!Z110+Sport!W82+Közművelődés!Y81+Támogatás!AD84</f>
        <v>0</v>
      </c>
      <c r="X78" s="79">
        <f>Igazgatás!X115+'ASP pályázat'!X78+Községgazd!AA88+Vagyongazd!X81+Közfoglalkoztatás!X78+Közút!X78+Környezetvédelem!AA80+Egészségügy!AA110+Sport!X82+Közművelődés!Z81+Támogatás!AE84</f>
        <v>0</v>
      </c>
      <c r="Y78" s="79">
        <f>Igazgatás!Y115+'ASP pályázat'!Y78+Községgazd!AB88+Vagyongazd!Y81+Közfoglalkoztatás!Y78+Közút!Y78+Környezetvédelem!AB80+Egészségügy!AB110+Sport!Y82+Közművelődés!AA81+Támogatás!AF84</f>
        <v>0</v>
      </c>
      <c r="Z78" s="79">
        <f>Igazgatás!Z115+'ASP pályázat'!Z78+Községgazd!AC88+Vagyongazd!Z81+Közfoglalkoztatás!Z78+Közút!Z78+Környezetvédelem!AC80+Egészségügy!AC110+Sport!Z82+Közművelődés!AB81+Támogatás!AG84</f>
        <v>0</v>
      </c>
      <c r="AA78" s="44">
        <f>Igazgatás!AA115+'ASP pályázat'!AA78+Községgazd!AD88+Vagyongazd!AA81+Közfoglalkoztatás!AA78+Közút!AA78+Környezetvédelem!AD80+Egészségügy!AD110+Sport!AA82+Közművelődés!AC81+Támogatás!AH84</f>
        <v>0</v>
      </c>
      <c r="AB78" s="168"/>
      <c r="AD78" s="168"/>
    </row>
    <row r="79" spans="1:30" x14ac:dyDescent="0.25">
      <c r="B79" s="123" t="s">
        <v>837</v>
      </c>
      <c r="C79" s="809" t="s">
        <v>838</v>
      </c>
      <c r="D79" s="810"/>
      <c r="E79" s="810"/>
      <c r="F79" s="622">
        <f>Igazgatás!F116+'ASP pályázat'!F79+Községgazd!F89+Vagyongazd!F82+Közfoglalkoztatás!F79+Közút!F79+Környezetvédelem!F81+Egészségügy!F111+Sport!F83+Közművelődés!F82+Támogatás!F85</f>
        <v>4681048</v>
      </c>
      <c r="G79" s="622">
        <f>Igazgatás!G116+'ASP pályázat'!G79+Községgazd!G89+Vagyongazd!G82+Közfoglalkoztatás!G79+Közút!G79+Környezetvédelem!G81+Egészségügy!G111+Sport!G83+Közművelődés!G82+Támogatás!G85</f>
        <v>4401019</v>
      </c>
      <c r="H79" s="622">
        <f>Igazgatás!H116+'ASP pályázat'!H79+Községgazd!H89+Vagyongazd!H82+Közfoglalkoztatás!H79+Közút!H79+Környezetvédelem!H81+Egészségügy!H111+Sport!H83+Közművelődés!H82+Támogatás!H85</f>
        <v>4401019</v>
      </c>
      <c r="I79" s="622">
        <f>Igazgatás!I116+'ASP pályázat'!I79+Községgazd!I89+Vagyongazd!I82+Közfoglalkoztatás!I79+Közút!I79+Környezetvédelem!I81+Egészségügy!I111+Sport!I83+Közművelődés!I82+Támogatás!I85</f>
        <v>4401019</v>
      </c>
      <c r="J79" s="648">
        <f>Igazgatás!J116+'ASP pályázat'!J79+Községgazd!J89+Vagyongazd!J82+Közfoglalkoztatás!J79+Közút!J79+Környezetvédelem!J81+Egészségügy!J111+Sport!J83+Közművelődés!J82+Támogatás!J85</f>
        <v>4448604</v>
      </c>
      <c r="K79" s="648">
        <f>Igazgatás!K116+'ASP pályázat'!K79+Községgazd!K89+Vagyongazd!K82+Közfoglalkoztatás!K79+Közút!K79+Környezetvédelem!K81+Egészségügy!K111+Sport!K83+Közművelődés!K82+Támogatás!K85</f>
        <v>4448604</v>
      </c>
      <c r="L79" s="569">
        <f>Igazgatás!L116+'ASP pályázat'!L79+Községgazd!L89+Vagyongazd!L82+Közfoglalkoztatás!L79+Közút!L79+Környezetvédelem!L81+Egészségügy!L111+Sport!L83+Közművelődés!L82+Támogatás!L85</f>
        <v>4448604</v>
      </c>
      <c r="M79" s="149">
        <f>Igazgatás!M116+'ASP pályázat'!M79+Községgazd!M89+Vagyongazd!M82+Közfoglalkoztatás!M79+Közút!M79+Környezetvédelem!M81+Egészségügy!M111+Sport!M83+Közművelődés!M82+Támogatás!M85</f>
        <v>0</v>
      </c>
      <c r="N79" s="161">
        <f>Igazgatás!N116+'ASP pályázat'!N79+Községgazd!N89+Vagyongazd!N82+Közfoglalkoztatás!N79+Közút!N79+Környezetvédelem!N81+Egészségügy!N111+Sport!N83+Közművelődés!N82+Támogatás!N85</f>
        <v>4448604</v>
      </c>
      <c r="O79" s="163">
        <f>Igazgatás!O116+'ASP pályázat'!O79+Községgazd!R89+Vagyongazd!O82+Közfoglalkoztatás!O79+Közút!O79+Környezetvédelem!R81+Egészségügy!R111+Sport!O83+Közművelődés!Q82+Támogatás!V85</f>
        <v>0</v>
      </c>
      <c r="P79" s="131">
        <f>Igazgatás!P116+'ASP pályázat'!P79+Községgazd!S89+Vagyongazd!P82+Közfoglalkoztatás!P79+Közút!P79+Környezetvédelem!S81+Egészségügy!S111+Sport!P83+Közművelődés!R82+Támogatás!W85</f>
        <v>0</v>
      </c>
      <c r="Q79" s="131">
        <f>Igazgatás!Q116+'ASP pályázat'!Q79+Községgazd!T89+Vagyongazd!Q82+Közfoglalkoztatás!Q79+Közút!Q79+Környezetvédelem!T81+Egészségügy!T111+Sport!Q83+Közművelődés!S82+Támogatás!X85</f>
        <v>0</v>
      </c>
      <c r="R79" s="131">
        <f>Igazgatás!R116+'ASP pályázat'!R79+Községgazd!U89+Vagyongazd!R82+Közfoglalkoztatás!R79+Közút!R79+Környezetvédelem!U81+Egészségügy!U111+Sport!R83+Közművelődés!T82+Támogatás!Y85</f>
        <v>0</v>
      </c>
      <c r="S79" s="131">
        <f>Igazgatás!S116+'ASP pályázat'!S79+Községgazd!V89+Vagyongazd!S82+Közfoglalkoztatás!S79+Közút!S79+Környezetvédelem!V81+Egészségügy!V111+Sport!S83+Közművelődés!U82+Támogatás!Z85</f>
        <v>4401019</v>
      </c>
      <c r="T79" s="132">
        <f>Igazgatás!T116+'ASP pályázat'!T79+Községgazd!W89+Vagyongazd!T82+Közfoglalkoztatás!T79+Közút!T79+Környezetvédelem!W81+Egészségügy!W111+Sport!T83+Közművelődés!V82+Támogatás!AA85</f>
        <v>0</v>
      </c>
      <c r="U79" s="490">
        <f>Igazgatás!U116+'ASP pályázat'!U79+Községgazd!X89+Vagyongazd!U82+Közfoglalkoztatás!U79+Közút!U79+Környezetvédelem!X81+Egészségügy!X111+Sport!U83+Közművelődés!W82+Támogatás!AB85</f>
        <v>4401019</v>
      </c>
      <c r="V79" s="415">
        <f>Igazgatás!V116+'ASP pályázat'!V79+Községgazd!Y89+Vagyongazd!V82+Közfoglalkoztatás!V79+Közút!V79+Környezetvédelem!Y81+Egészségügy!Y111+Sport!V83+Közművelődés!X82+Támogatás!AC85</f>
        <v>0</v>
      </c>
      <c r="W79" s="131">
        <f>Igazgatás!W116+'ASP pályázat'!W79+Községgazd!Z89+Vagyongazd!W82+Közfoglalkoztatás!W79+Közút!W79+Környezetvédelem!Z81+Egészségügy!Z111+Sport!W83+Közművelődés!Y82+Támogatás!AD85</f>
        <v>0</v>
      </c>
      <c r="X79" s="132">
        <f>Igazgatás!X116+'ASP pályázat'!X79+Községgazd!AA89+Vagyongazd!X82+Közfoglalkoztatás!X79+Közút!X79+Környezetvédelem!AA81+Egészségügy!AA111+Sport!X83+Közművelődés!Z82+Támogatás!AE85</f>
        <v>0</v>
      </c>
      <c r="Y79" s="132">
        <f>Igazgatás!Y116+'ASP pályázat'!Y79+Községgazd!AB89+Vagyongazd!Y82+Közfoglalkoztatás!Y79+Közút!Y79+Környezetvédelem!AB81+Egészségügy!AB111+Sport!Y83+Közművelődés!AA82+Támogatás!AF85</f>
        <v>0</v>
      </c>
      <c r="Z79" s="132">
        <f>Igazgatás!Z116+'ASP pályázat'!Z79+Községgazd!AC89+Vagyongazd!Z82+Közfoglalkoztatás!Z79+Közút!Z79+Környezetvédelem!AC81+Egészségügy!AC111+Sport!Z83+Közművelődés!AB82+Támogatás!AG85</f>
        <v>47585</v>
      </c>
      <c r="AA79" s="133">
        <f>Igazgatás!AA116+'ASP pályázat'!AA79+Községgazd!AD89+Vagyongazd!AA82+Közfoglalkoztatás!AA79+Közút!AA79+Környezetvédelem!AD81+Egészségügy!AD111+Sport!AA83+Közművelődés!AC82+Támogatás!AH85</f>
        <v>0</v>
      </c>
      <c r="AB79" s="168"/>
      <c r="AD79" s="168"/>
    </row>
    <row r="80" spans="1:30" s="189" customFormat="1" x14ac:dyDescent="0.25">
      <c r="A80" s="125" t="s">
        <v>869</v>
      </c>
      <c r="B80" s="169" t="s">
        <v>870</v>
      </c>
      <c r="C80" s="182"/>
      <c r="D80" s="233" t="s">
        <v>955</v>
      </c>
      <c r="E80" s="233"/>
      <c r="F80" s="613">
        <f>Igazgatás!F117+'ASP pályázat'!F80+Községgazd!F90+Vagyongazd!F83+Közfoglalkoztatás!F80+Közút!F80+Környezetvédelem!F82+Egészségügy!F112+Sport!F84+Közművelődés!F83+Támogatás!F86</f>
        <v>4681048</v>
      </c>
      <c r="G80" s="613">
        <f>Igazgatás!G117+'ASP pályázat'!G80+Községgazd!G90+Vagyongazd!G83+Közfoglalkoztatás!G80+Közút!G80+Környezetvédelem!G82+Egészségügy!G112+Sport!G84+Közművelődés!G83+Támogatás!G86</f>
        <v>4401019</v>
      </c>
      <c r="H80" s="613">
        <f>Igazgatás!H117+'ASP pályázat'!H80+Községgazd!H90+Vagyongazd!H83+Közfoglalkoztatás!H80+Közút!H80+Környezetvédelem!H82+Egészségügy!H112+Sport!H84+Közművelődés!H83+Támogatás!H86</f>
        <v>4401019</v>
      </c>
      <c r="I80" s="613">
        <f>Igazgatás!I117+'ASP pályázat'!I80+Községgazd!I90+Vagyongazd!I83+Közfoglalkoztatás!I80+Közút!I80+Környezetvédelem!I82+Egészségügy!I112+Sport!I84+Közművelődés!I83+Támogatás!I86</f>
        <v>4401019</v>
      </c>
      <c r="J80" s="639">
        <f>Igazgatás!J117+'ASP pályázat'!J80+Községgazd!J90+Vagyongazd!J83+Közfoglalkoztatás!J80+Közút!J80+Környezetvédelem!J82+Egészségügy!J112+Sport!J84+Közművelődés!J83+Támogatás!J86</f>
        <v>4448604</v>
      </c>
      <c r="K80" s="639">
        <f>Igazgatás!K117+'ASP pályázat'!K80+Községgazd!K90+Vagyongazd!K83+Közfoglalkoztatás!K80+Közút!K80+Környezetvédelem!K82+Egészségügy!K112+Sport!K84+Közművelődés!K83+Támogatás!K86</f>
        <v>4448604</v>
      </c>
      <c r="L80" s="560">
        <f>Igazgatás!L117+'ASP pályázat'!L80+Községgazd!L90+Vagyongazd!L83+Közfoglalkoztatás!L80+Közút!L80+Környezetvédelem!L82+Egészségügy!L112+Sport!L84+Közművelődés!L83+Támogatás!L86</f>
        <v>4448604</v>
      </c>
      <c r="M80" s="170">
        <f>Igazgatás!M117+'ASP pályázat'!M80+Községgazd!M90+Vagyongazd!M83+Közfoglalkoztatás!M80+Közút!M80+Környezetvédelem!M82+Egészségügy!M112+Sport!M84+Közművelődés!M83+Támogatás!M86</f>
        <v>0</v>
      </c>
      <c r="N80" s="171">
        <f>Igazgatás!N117+'ASP pályázat'!N80+Községgazd!N90+Vagyongazd!N83+Közfoglalkoztatás!N80+Közút!N80+Környezetvédelem!N82+Egészségügy!N112+Sport!N84+Közművelődés!N83+Támogatás!N86</f>
        <v>4448604</v>
      </c>
      <c r="O80" s="179">
        <f>Igazgatás!O117+'ASP pályázat'!O80+Községgazd!R90+Vagyongazd!O83+Közfoglalkoztatás!O80+Közút!O80+Környezetvédelem!R82+Egészségügy!R112+Sport!O84+Közművelődés!Q83+Támogatás!V86</f>
        <v>0</v>
      </c>
      <c r="P80" s="173">
        <f>Igazgatás!P117+'ASP pályázat'!P80+Községgazd!S90+Vagyongazd!P83+Közfoglalkoztatás!P80+Közút!P80+Környezetvédelem!S82+Egészségügy!S112+Sport!P84+Közművelődés!R83+Támogatás!W86</f>
        <v>0</v>
      </c>
      <c r="Q80" s="173">
        <f>Igazgatás!Q117+'ASP pályázat'!Q80+Községgazd!T90+Vagyongazd!Q83+Közfoglalkoztatás!Q80+Közút!Q80+Környezetvédelem!T82+Egészségügy!T112+Sport!Q84+Közművelődés!S83+Támogatás!X86</f>
        <v>0</v>
      </c>
      <c r="R80" s="173">
        <f>Igazgatás!R117+'ASP pályázat'!R80+Községgazd!U90+Vagyongazd!R83+Közfoglalkoztatás!R80+Közút!R80+Környezetvédelem!U82+Egészségügy!U112+Sport!R84+Közművelődés!T83+Támogatás!Y86</f>
        <v>0</v>
      </c>
      <c r="S80" s="173">
        <f>Igazgatás!S117+'ASP pályázat'!S80+Községgazd!V90+Vagyongazd!S83+Közfoglalkoztatás!S80+Közút!S80+Környezetvédelem!V82+Egészségügy!V112+Sport!S84+Közművelődés!U83+Támogatás!Z86</f>
        <v>4401019</v>
      </c>
      <c r="T80" s="174">
        <f>Igazgatás!T117+'ASP pályázat'!T80+Községgazd!W90+Vagyongazd!T83+Közfoglalkoztatás!T80+Közút!T80+Környezetvédelem!W82+Egészségügy!W112+Sport!T84+Közművelődés!V83+Támogatás!AA86</f>
        <v>0</v>
      </c>
      <c r="U80" s="486">
        <f>Igazgatás!U117+'ASP pályázat'!U80+Községgazd!X90+Vagyongazd!U83+Közfoglalkoztatás!U80+Közút!U80+Környezetvédelem!X82+Egészségügy!X112+Sport!U84+Közművelődés!W83+Támogatás!AB86</f>
        <v>4401019</v>
      </c>
      <c r="V80" s="411">
        <f>Igazgatás!V117+'ASP pályázat'!V80+Községgazd!Y90+Vagyongazd!V83+Közfoglalkoztatás!V80+Közút!V80+Környezetvédelem!Y82+Egészségügy!Y112+Sport!V84+Közművelődés!X83+Támogatás!AC86</f>
        <v>0</v>
      </c>
      <c r="W80" s="173">
        <f>Igazgatás!W117+'ASP pályázat'!W80+Községgazd!Z90+Vagyongazd!W83+Közfoglalkoztatás!W80+Közút!W80+Környezetvédelem!Z82+Egészségügy!Z112+Sport!W84+Közművelődés!Y83+Támogatás!AD86</f>
        <v>0</v>
      </c>
      <c r="X80" s="174">
        <f>Igazgatás!X117+'ASP pályázat'!X80+Községgazd!AA90+Vagyongazd!X83+Közfoglalkoztatás!X80+Közút!X80+Környezetvédelem!AA82+Egészségügy!AA112+Sport!X84+Közművelődés!Z83+Támogatás!AE86</f>
        <v>0</v>
      </c>
      <c r="Y80" s="174">
        <f>Igazgatás!Y117+'ASP pályázat'!Y80+Községgazd!AB90+Vagyongazd!Y83+Közfoglalkoztatás!Y80+Közút!Y80+Környezetvédelem!AB82+Egészségügy!AB112+Sport!Y84+Közművelődés!AA83+Támogatás!AF86</f>
        <v>0</v>
      </c>
      <c r="Z80" s="174">
        <f>Igazgatás!Z117+'ASP pályázat'!Z80+Községgazd!AC90+Vagyongazd!Z83+Közfoglalkoztatás!Z80+Közút!Z80+Környezetvédelem!AC82+Egészségügy!AC112+Sport!Z84+Közművelődés!AB83+Támogatás!AG86</f>
        <v>47585</v>
      </c>
      <c r="AA80" s="175">
        <f>Igazgatás!AA117+'ASP pályázat'!AA80+Községgazd!AD90+Vagyongazd!AA83+Közfoglalkoztatás!AA80+Közút!AA80+Környezetvédelem!AD82+Egészségügy!AD112+Sport!AA84+Közművelődés!AC83+Támogatás!AH86</f>
        <v>0</v>
      </c>
      <c r="AB80" s="168"/>
      <c r="AD80" s="168"/>
    </row>
    <row r="81" spans="1:30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33"/>
      <c r="F81" s="613">
        <f>Igazgatás!F118+'ASP pályázat'!F81+Községgazd!F91+Vagyongazd!F84+Közfoglalkoztatás!F81+Közút!F81+Környezetvédelem!F83+Egészségügy!F113+Sport!F85+Közművelődés!F84+Támogatás!F87</f>
        <v>0</v>
      </c>
      <c r="G81" s="613">
        <f>Igazgatás!G118+'ASP pályázat'!G81+Községgazd!G91+Vagyongazd!G84+Közfoglalkoztatás!G81+Közút!G81+Környezetvédelem!G83+Egészségügy!G113+Sport!G85+Közművelődés!G84+Támogatás!G87</f>
        <v>0</v>
      </c>
      <c r="H81" s="613">
        <f>Igazgatás!H118+'ASP pályázat'!H81+Községgazd!H91+Vagyongazd!H84+Közfoglalkoztatás!H81+Közút!H81+Környezetvédelem!H83+Egészségügy!H113+Sport!H85+Közművelődés!H84+Támogatás!H87</f>
        <v>0</v>
      </c>
      <c r="I81" s="613">
        <f>Igazgatás!I118+'ASP pályázat'!I81+Községgazd!I91+Vagyongazd!I84+Közfoglalkoztatás!I81+Közút!I81+Környezetvédelem!I83+Egészségügy!I113+Sport!I85+Közművelődés!I84+Támogatás!I87</f>
        <v>0</v>
      </c>
      <c r="J81" s="639">
        <f>Igazgatás!J118+'ASP pályázat'!J81+Községgazd!J91+Vagyongazd!J84+Közfoglalkoztatás!J81+Közút!J81+Környezetvédelem!J83+Egészségügy!J113+Sport!J85+Közművelődés!J84+Támogatás!J87</f>
        <v>0</v>
      </c>
      <c r="K81" s="639">
        <f>Igazgatás!K118+'ASP pályázat'!K81+Községgazd!K91+Vagyongazd!K84+Közfoglalkoztatás!K81+Közút!K81+Környezetvédelem!K83+Egészségügy!K113+Sport!K85+Közművelődés!K84+Támogatás!K87</f>
        <v>0</v>
      </c>
      <c r="L81" s="560">
        <f>Igazgatás!L118+'ASP pályázat'!L81+Községgazd!L91+Vagyongazd!L84+Közfoglalkoztatás!L81+Közút!L81+Környezetvédelem!L83+Egészségügy!L113+Sport!L85+Közművelődés!L84+Támogatás!L87</f>
        <v>0</v>
      </c>
      <c r="M81" s="170">
        <f>Igazgatás!M118+'ASP pályázat'!M81+Községgazd!M91+Vagyongazd!M84+Közfoglalkoztatás!M81+Közút!M81+Környezetvédelem!M83+Egészségügy!M113+Sport!M85+Közművelődés!M84+Támogatás!M87</f>
        <v>0</v>
      </c>
      <c r="N81" s="171">
        <f>Igazgatás!N118+'ASP pályázat'!N81+Községgazd!N91+Vagyongazd!N84+Közfoglalkoztatás!N81+Közút!N81+Környezetvédelem!N83+Egészségügy!N113+Sport!N85+Közművelődés!N84+Támogatás!N87</f>
        <v>0</v>
      </c>
      <c r="O81" s="179">
        <f>Igazgatás!O118+'ASP pályázat'!O81+Községgazd!R91+Vagyongazd!O84+Közfoglalkoztatás!O81+Közút!O81+Környezetvédelem!R83+Egészségügy!R113+Sport!O85+Közművelődés!Q84+Támogatás!V87</f>
        <v>0</v>
      </c>
      <c r="P81" s="173">
        <f>Igazgatás!P118+'ASP pályázat'!P81+Községgazd!S91+Vagyongazd!P84+Közfoglalkoztatás!P81+Közút!P81+Környezetvédelem!S83+Egészségügy!S113+Sport!P85+Közművelődés!R84+Támogatás!W87</f>
        <v>0</v>
      </c>
      <c r="Q81" s="173">
        <f>Igazgatás!Q118+'ASP pályázat'!Q81+Községgazd!T91+Vagyongazd!Q84+Közfoglalkoztatás!Q81+Közút!Q81+Környezetvédelem!T83+Egészségügy!T113+Sport!Q85+Közművelődés!S84+Támogatás!X87</f>
        <v>0</v>
      </c>
      <c r="R81" s="173">
        <f>Igazgatás!R118+'ASP pályázat'!R81+Községgazd!U91+Vagyongazd!R84+Közfoglalkoztatás!R81+Közút!R81+Környezetvédelem!U83+Egészségügy!U113+Sport!R85+Közművelődés!T84+Támogatás!Y87</f>
        <v>0</v>
      </c>
      <c r="S81" s="173">
        <f>Igazgatás!S118+'ASP pályázat'!S81+Községgazd!V91+Vagyongazd!S84+Közfoglalkoztatás!S81+Közút!S81+Környezetvédelem!V83+Egészségügy!V113+Sport!S85+Közművelődés!U84+Támogatás!Z87</f>
        <v>0</v>
      </c>
      <c r="T81" s="174">
        <f>Igazgatás!T118+'ASP pályázat'!T81+Községgazd!W91+Vagyongazd!T84+Közfoglalkoztatás!T81+Közút!T81+Környezetvédelem!W83+Egészségügy!W113+Sport!T85+Közművelődés!V84+Támogatás!AA87</f>
        <v>0</v>
      </c>
      <c r="U81" s="486">
        <f>Igazgatás!U118+'ASP pályázat'!U81+Községgazd!X91+Vagyongazd!U84+Közfoglalkoztatás!U81+Közút!U81+Környezetvédelem!X83+Egészségügy!X113+Sport!U85+Közművelődés!W84+Támogatás!AB87</f>
        <v>0</v>
      </c>
      <c r="V81" s="411">
        <f>Igazgatás!V118+'ASP pályázat'!V81+Községgazd!Y91+Vagyongazd!V84+Közfoglalkoztatás!V81+Közút!V81+Környezetvédelem!Y83+Egészségügy!Y113+Sport!V85+Közművelődés!X84+Támogatás!AC87</f>
        <v>0</v>
      </c>
      <c r="W81" s="173">
        <f>Igazgatás!W118+'ASP pályázat'!W81+Községgazd!Z91+Vagyongazd!W84+Közfoglalkoztatás!W81+Közút!W81+Környezetvédelem!Z83+Egészségügy!Z113+Sport!W85+Közművelődés!Y84+Támogatás!AD87</f>
        <v>0</v>
      </c>
      <c r="X81" s="174">
        <f>Igazgatás!X118+'ASP pályázat'!X81+Községgazd!AA91+Vagyongazd!X84+Közfoglalkoztatás!X81+Közút!X81+Környezetvédelem!AA83+Egészségügy!AA113+Sport!X85+Közművelődés!Z84+Támogatás!AE87</f>
        <v>0</v>
      </c>
      <c r="Y81" s="174">
        <f>Igazgatás!Y118+'ASP pályázat'!Y81+Községgazd!AB91+Vagyongazd!Y84+Közfoglalkoztatás!Y81+Közút!Y81+Környezetvédelem!AB83+Egészségügy!AB113+Sport!Y85+Közművelődés!AA84+Támogatás!AF87</f>
        <v>0</v>
      </c>
      <c r="Z81" s="174">
        <f>Igazgatás!Z118+'ASP pályázat'!Z81+Községgazd!AC91+Vagyongazd!Z84+Közfoglalkoztatás!Z81+Közút!Z81+Környezetvédelem!AC83+Egészségügy!AC113+Sport!Z85+Közművelődés!AB84+Támogatás!AG87</f>
        <v>0</v>
      </c>
      <c r="AA81" s="175">
        <f>Igazgatás!AA118+'ASP pályázat'!AA81+Községgazd!AD91+Vagyongazd!AA84+Közfoglalkoztatás!AA81+Közút!AA81+Környezetvédelem!AD83+Egészségügy!AD113+Sport!AA85+Közművelődés!AC84+Támogatás!AH87</f>
        <v>0</v>
      </c>
      <c r="AB81" s="168"/>
      <c r="AD81" s="168"/>
    </row>
    <row r="82" spans="1:30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33"/>
      <c r="F82" s="613">
        <f>Igazgatás!F119+'ASP pályázat'!F82+Községgazd!F92+Vagyongazd!F85+Közfoglalkoztatás!F82+Közút!F82+Környezetvédelem!F84+Egészségügy!F114+Sport!F86+Közművelődés!F85+Támogatás!F88</f>
        <v>0</v>
      </c>
      <c r="G82" s="613">
        <f>Igazgatás!G119+'ASP pályázat'!G82+Községgazd!G92+Vagyongazd!G85+Közfoglalkoztatás!G82+Közút!G82+Környezetvédelem!G84+Egészségügy!G114+Sport!G86+Közművelődés!G85+Támogatás!G88</f>
        <v>0</v>
      </c>
      <c r="H82" s="613">
        <f>Igazgatás!H119+'ASP pályázat'!H82+Községgazd!H92+Vagyongazd!H85+Közfoglalkoztatás!H82+Közút!H82+Környezetvédelem!H84+Egészségügy!H114+Sport!H86+Közművelődés!H85+Támogatás!H88</f>
        <v>0</v>
      </c>
      <c r="I82" s="613">
        <f>Igazgatás!I119+'ASP pályázat'!I82+Községgazd!I92+Vagyongazd!I85+Közfoglalkoztatás!I82+Közút!I82+Környezetvédelem!I84+Egészségügy!I114+Sport!I86+Közművelődés!I85+Támogatás!I88</f>
        <v>0</v>
      </c>
      <c r="J82" s="639">
        <f>Igazgatás!J119+'ASP pályázat'!J82+Községgazd!J92+Vagyongazd!J85+Közfoglalkoztatás!J82+Közút!J82+Környezetvédelem!J84+Egészségügy!J114+Sport!J86+Közművelődés!J85+Támogatás!J88</f>
        <v>0</v>
      </c>
      <c r="K82" s="639">
        <f>Igazgatás!K119+'ASP pályázat'!K82+Községgazd!K92+Vagyongazd!K85+Közfoglalkoztatás!K82+Közút!K82+Környezetvédelem!K84+Egészségügy!K114+Sport!K86+Közművelődés!K85+Támogatás!K88</f>
        <v>0</v>
      </c>
      <c r="L82" s="560">
        <f>Igazgatás!L119+'ASP pályázat'!L82+Községgazd!L92+Vagyongazd!L85+Közfoglalkoztatás!L82+Közút!L82+Környezetvédelem!L84+Egészségügy!L114+Sport!L86+Közművelődés!L85+Támogatás!L88</f>
        <v>0</v>
      </c>
      <c r="M82" s="170">
        <f>Igazgatás!M119+'ASP pályázat'!M82+Községgazd!M92+Vagyongazd!M85+Közfoglalkoztatás!M82+Közút!M82+Környezetvédelem!M84+Egészségügy!M114+Sport!M86+Közművelődés!M85+Támogatás!M88</f>
        <v>0</v>
      </c>
      <c r="N82" s="171">
        <f>Igazgatás!N119+'ASP pályázat'!N82+Községgazd!N92+Vagyongazd!N85+Közfoglalkoztatás!N82+Közút!N82+Környezetvédelem!N84+Egészségügy!N114+Sport!N86+Közművelődés!N85+Támogatás!N88</f>
        <v>0</v>
      </c>
      <c r="O82" s="179">
        <f>Igazgatás!O119+'ASP pályázat'!O82+Községgazd!R92+Vagyongazd!O85+Közfoglalkoztatás!O82+Közút!O82+Környezetvédelem!R84+Egészségügy!R114+Sport!O86+Közművelődés!Q85+Támogatás!V88</f>
        <v>0</v>
      </c>
      <c r="P82" s="173">
        <f>Igazgatás!P119+'ASP pályázat'!P82+Községgazd!S92+Vagyongazd!P85+Közfoglalkoztatás!P82+Közút!P82+Környezetvédelem!S84+Egészségügy!S114+Sport!P86+Közművelődés!R85+Támogatás!W88</f>
        <v>0</v>
      </c>
      <c r="Q82" s="173">
        <f>Igazgatás!Q119+'ASP pályázat'!Q82+Községgazd!T92+Vagyongazd!Q85+Közfoglalkoztatás!Q82+Közút!Q82+Környezetvédelem!T84+Egészségügy!T114+Sport!Q86+Közművelődés!S85+Támogatás!X88</f>
        <v>0</v>
      </c>
      <c r="R82" s="173">
        <f>Igazgatás!R119+'ASP pályázat'!R82+Községgazd!U92+Vagyongazd!R85+Közfoglalkoztatás!R82+Közút!R82+Környezetvédelem!U84+Egészségügy!U114+Sport!R86+Közművelődés!T85+Támogatás!Y88</f>
        <v>0</v>
      </c>
      <c r="S82" s="173">
        <f>Igazgatás!S119+'ASP pályázat'!S82+Községgazd!V92+Vagyongazd!S85+Közfoglalkoztatás!S82+Közút!S82+Környezetvédelem!V84+Egészségügy!V114+Sport!S86+Közművelődés!U85+Támogatás!Z88</f>
        <v>0</v>
      </c>
      <c r="T82" s="174">
        <f>Igazgatás!T119+'ASP pályázat'!T82+Községgazd!W92+Vagyongazd!T85+Közfoglalkoztatás!T82+Közút!T82+Környezetvédelem!W84+Egészségügy!W114+Sport!T86+Közművelődés!V85+Támogatás!AA88</f>
        <v>0</v>
      </c>
      <c r="U82" s="486">
        <f>Igazgatás!U119+'ASP pályázat'!U82+Községgazd!X92+Vagyongazd!U85+Közfoglalkoztatás!U82+Közút!U82+Környezetvédelem!X84+Egészségügy!X114+Sport!U86+Közművelődés!W85+Támogatás!AB88</f>
        <v>0</v>
      </c>
      <c r="V82" s="411">
        <f>Igazgatás!V119+'ASP pályázat'!V82+Községgazd!Y92+Vagyongazd!V85+Közfoglalkoztatás!V82+Közút!V82+Környezetvédelem!Y84+Egészségügy!Y114+Sport!V86+Közművelődés!X85+Támogatás!AC88</f>
        <v>0</v>
      </c>
      <c r="W82" s="173">
        <f>Igazgatás!W119+'ASP pályázat'!W82+Községgazd!Z92+Vagyongazd!W85+Közfoglalkoztatás!W82+Közút!W82+Környezetvédelem!Z84+Egészségügy!Z114+Sport!W86+Közművelődés!Y85+Támogatás!AD88</f>
        <v>0</v>
      </c>
      <c r="X82" s="174">
        <f>Igazgatás!X119+'ASP pályázat'!X82+Községgazd!AA92+Vagyongazd!X85+Közfoglalkoztatás!X82+Közút!X82+Környezetvédelem!AA84+Egészségügy!AA114+Sport!X86+Közművelődés!Z85+Támogatás!AE88</f>
        <v>0</v>
      </c>
      <c r="Y82" s="174">
        <f>Igazgatás!Y119+'ASP pályázat'!Y82+Községgazd!AB92+Vagyongazd!Y85+Közfoglalkoztatás!Y82+Közút!Y82+Környezetvédelem!AB84+Egészségügy!AB114+Sport!Y86+Közművelődés!AA85+Támogatás!AF88</f>
        <v>0</v>
      </c>
      <c r="Z82" s="174">
        <f>Igazgatás!Z119+'ASP pályázat'!Z82+Községgazd!AC92+Vagyongazd!Z85+Közfoglalkoztatás!Z82+Közút!Z82+Környezetvédelem!AC84+Egészségügy!AC114+Sport!Z86+Közművelődés!AB85+Támogatás!AG88</f>
        <v>0</v>
      </c>
      <c r="AA82" s="175">
        <f>Igazgatás!AA119+'ASP pályázat'!AA82+Községgazd!AD92+Vagyongazd!AA85+Közfoglalkoztatás!AA82+Közút!AA82+Környezetvédelem!AD84+Egészségügy!AD114+Sport!AA86+Közművelődés!AC85+Támogatás!AH88</f>
        <v>0</v>
      </c>
      <c r="AB82" s="168"/>
      <c r="AD82" s="168"/>
    </row>
    <row r="83" spans="1:30" s="41" customFormat="1" ht="27.75" hidden="1" customHeight="1" x14ac:dyDescent="0.25">
      <c r="A83" s="125" t="s">
        <v>228</v>
      </c>
      <c r="B83" s="106" t="s">
        <v>661</v>
      </c>
      <c r="C83" s="853" t="s">
        <v>353</v>
      </c>
      <c r="D83" s="854"/>
      <c r="E83" s="854"/>
      <c r="F83" s="623">
        <f>Igazgatás!F120+'ASP pályázat'!F83+Községgazd!F93+Vagyongazd!F86+Közfoglalkoztatás!F83+Közút!F83+Környezetvédelem!F85+Egészségügy!F115+Sport!F87+Közművelődés!F86+Támogatás!F89</f>
        <v>0</v>
      </c>
      <c r="G83" s="623">
        <f>Igazgatás!G120+'ASP pályázat'!G83+Községgazd!G93+Vagyongazd!G86+Közfoglalkoztatás!G83+Közút!G83+Környezetvédelem!G85+Egészségügy!G115+Sport!G87+Közművelődés!G86+Támogatás!G89</f>
        <v>0</v>
      </c>
      <c r="H83" s="623">
        <f>Igazgatás!H120+'ASP pályázat'!H83+Községgazd!H93+Vagyongazd!H86+Közfoglalkoztatás!H83+Közút!H83+Környezetvédelem!H85+Egészségügy!H115+Sport!H87+Közművelődés!H86+Támogatás!H89</f>
        <v>0</v>
      </c>
      <c r="I83" s="623">
        <f>Igazgatás!I120+'ASP pályázat'!I83+Községgazd!I93+Vagyongazd!I86+Közfoglalkoztatás!I83+Közút!I83+Környezetvédelem!I85+Egészségügy!I115+Sport!I87+Közművelődés!I86+Támogatás!I89</f>
        <v>0</v>
      </c>
      <c r="J83" s="649">
        <f>Igazgatás!J120+'ASP pályázat'!J83+Községgazd!J93+Vagyongazd!J86+Közfoglalkoztatás!J83+Közút!J83+Környezetvédelem!J85+Egészségügy!J115+Sport!J87+Közművelődés!J86+Támogatás!J89</f>
        <v>0</v>
      </c>
      <c r="K83" s="649">
        <f>Igazgatás!K120+'ASP pályázat'!K83+Községgazd!K93+Vagyongazd!K86+Közfoglalkoztatás!K83+Közút!K83+Környezetvédelem!K85+Egészségügy!K115+Sport!K87+Közművelődés!K86+Támogatás!K89</f>
        <v>0</v>
      </c>
      <c r="L83" s="570">
        <f>Igazgatás!L120+'ASP pályázat'!L83+Községgazd!L93+Vagyongazd!L86+Közfoglalkoztatás!L83+Közút!L83+Környezetvédelem!L85+Egészségügy!L115+Sport!L87+Közművelődés!L86+Támogatás!L89</f>
        <v>0</v>
      </c>
      <c r="M83" s="150">
        <f>Igazgatás!M120+'ASP pályázat'!M83+Községgazd!M93+Vagyongazd!M86+Közfoglalkoztatás!M83+Közút!M83+Környezetvédelem!M85+Egészségügy!M115+Sport!M87+Közművelődés!M86+Támogatás!M89</f>
        <v>0</v>
      </c>
      <c r="N83" s="162">
        <f>Igazgatás!N120+'ASP pályázat'!N83+Községgazd!N93+Vagyongazd!N86+Közfoglalkoztatás!N83+Közút!N83+Környezetvédelem!N85+Egészségügy!N115+Sport!N87+Közművelődés!N86+Támogatás!N89</f>
        <v>0</v>
      </c>
      <c r="O83" s="108">
        <f>Igazgatás!O120+'ASP pályázat'!O83+Községgazd!R93+Vagyongazd!O86+Közfoglalkoztatás!O83+Közút!O83+Környezetvédelem!R85+Egészségügy!R115+Sport!O87+Közművelődés!Q86+Támogatás!V89</f>
        <v>0</v>
      </c>
      <c r="P83" s="109">
        <f>Igazgatás!P120+'ASP pályázat'!P83+Községgazd!S93+Vagyongazd!P86+Közfoglalkoztatás!P83+Közút!P83+Környezetvédelem!S85+Egészségügy!S115+Sport!P87+Közművelődés!R86+Támogatás!W89</f>
        <v>0</v>
      </c>
      <c r="Q83" s="109">
        <f>Igazgatás!Q120+'ASP pályázat'!Q83+Községgazd!T93+Vagyongazd!Q86+Közfoglalkoztatás!Q83+Közút!Q83+Környezetvédelem!T85+Egészségügy!T115+Sport!Q87+Közművelődés!S86+Támogatás!X89</f>
        <v>0</v>
      </c>
      <c r="R83" s="109">
        <f>Igazgatás!R120+'ASP pályázat'!R83+Községgazd!U93+Vagyongazd!R86+Közfoglalkoztatás!R83+Közút!R83+Környezetvédelem!U85+Egészségügy!U115+Sport!R87+Közművelődés!T86+Támogatás!Y89</f>
        <v>0</v>
      </c>
      <c r="S83" s="109">
        <f>Igazgatás!S120+'ASP pályázat'!S83+Községgazd!V93+Vagyongazd!S86+Közfoglalkoztatás!S83+Közút!S83+Környezetvédelem!V85+Egészségügy!V115+Sport!S87+Közművelődés!U86+Támogatás!Z89</f>
        <v>0</v>
      </c>
      <c r="T83" s="112">
        <f>Igazgatás!T120+'ASP pályázat'!T83+Községgazd!W93+Vagyongazd!T86+Közfoglalkoztatás!T83+Közút!T83+Környezetvédelem!W85+Egészségügy!W115+Sport!T87+Közművelődés!V86+Támogatás!AA89</f>
        <v>0</v>
      </c>
      <c r="U83" s="491">
        <f>Igazgatás!U120+'ASP pályázat'!U83+Községgazd!X93+Vagyongazd!U86+Közfoglalkoztatás!U83+Közút!U83+Környezetvédelem!X85+Egészségügy!X115+Sport!U87+Közművelődés!W86+Támogatás!AB89</f>
        <v>0</v>
      </c>
      <c r="V83" s="416">
        <f>Igazgatás!V120+'ASP pályázat'!V83+Községgazd!Y93+Vagyongazd!V86+Közfoglalkoztatás!V83+Közút!V83+Környezetvédelem!Y85+Egészségügy!Y115+Sport!V87+Közművelődés!X86+Támogatás!AC89</f>
        <v>0</v>
      </c>
      <c r="W83" s="109">
        <f>Igazgatás!W120+'ASP pályázat'!W83+Községgazd!Z93+Vagyongazd!W86+Közfoglalkoztatás!W83+Közút!W83+Környezetvédelem!Z85+Egészségügy!Z115+Sport!W87+Közművelődés!Y86+Támogatás!AD89</f>
        <v>0</v>
      </c>
      <c r="X83" s="112">
        <f>Igazgatás!X120+'ASP pályázat'!X83+Községgazd!AA93+Vagyongazd!X86+Közfoglalkoztatás!X83+Közút!X83+Környezetvédelem!AA85+Egészségügy!AA115+Sport!X87+Közművelődés!Z86+Támogatás!AE89</f>
        <v>0</v>
      </c>
      <c r="Y83" s="112">
        <f>Igazgatás!Y120+'ASP pályázat'!Y83+Községgazd!AB93+Vagyongazd!Y86+Közfoglalkoztatás!Y83+Közút!Y83+Környezetvédelem!AB85+Egészségügy!AB115+Sport!Y87+Közművelődés!AA86+Támogatás!AF89</f>
        <v>0</v>
      </c>
      <c r="Z83" s="112">
        <f>Igazgatás!Z120+'ASP pályázat'!Z83+Községgazd!AC93+Vagyongazd!Z86+Közfoglalkoztatás!Z83+Közút!Z83+Környezetvédelem!AC85+Egészségügy!AC115+Sport!Z87+Közművelődés!AB86+Támogatás!AG89</f>
        <v>0</v>
      </c>
      <c r="AA83" s="113">
        <f>Igazgatás!AA120+'ASP pályázat'!AA83+Községgazd!AD93+Vagyongazd!AA86+Közfoglalkoztatás!AA83+Közút!AA83+Környezetvédelem!AD85+Egészségügy!AD115+Sport!AA87+Közművelődés!AC86+Támogatás!AH89</f>
        <v>0</v>
      </c>
      <c r="AB83" s="168"/>
      <c r="AD83" s="168"/>
    </row>
    <row r="84" spans="1:30" s="41" customFormat="1" hidden="1" x14ac:dyDescent="0.25">
      <c r="A84" s="125" t="s">
        <v>229</v>
      </c>
      <c r="B84" s="106" t="s">
        <v>662</v>
      </c>
      <c r="C84" s="853" t="s">
        <v>804</v>
      </c>
      <c r="D84" s="854"/>
      <c r="E84" s="854"/>
      <c r="F84" s="623">
        <f>Igazgatás!F121+'ASP pályázat'!F84+Községgazd!F94+Vagyongazd!F87+Közfoglalkoztatás!F84+Közút!F84+Környezetvédelem!F86+Egészségügy!F116+Sport!F88+Közművelődés!F87+Támogatás!F90</f>
        <v>0</v>
      </c>
      <c r="G84" s="623">
        <f>Igazgatás!G121+'ASP pályázat'!G84+Községgazd!G94+Vagyongazd!G87+Közfoglalkoztatás!G84+Közút!G84+Környezetvédelem!G86+Egészségügy!G116+Sport!G88+Közművelődés!G87+Támogatás!G90</f>
        <v>0</v>
      </c>
      <c r="H84" s="623">
        <f>Igazgatás!H121+'ASP pályázat'!H84+Községgazd!H94+Vagyongazd!H87+Közfoglalkoztatás!H84+Közút!H84+Környezetvédelem!H86+Egészségügy!H116+Sport!H88+Közművelődés!H87+Támogatás!H90</f>
        <v>0</v>
      </c>
      <c r="I84" s="623">
        <f>Igazgatás!I121+'ASP pályázat'!I84+Községgazd!I94+Vagyongazd!I87+Közfoglalkoztatás!I84+Közút!I84+Környezetvédelem!I86+Egészségügy!I116+Sport!I88+Közművelődés!I87+Támogatás!I90</f>
        <v>0</v>
      </c>
      <c r="J84" s="649">
        <f>Igazgatás!J121+'ASP pályázat'!J84+Községgazd!J94+Vagyongazd!J87+Közfoglalkoztatás!J84+Közút!J84+Környezetvédelem!J86+Egészségügy!J116+Sport!J88+Közművelődés!J87+Támogatás!J90</f>
        <v>0</v>
      </c>
      <c r="K84" s="649">
        <f>Igazgatás!K121+'ASP pályázat'!K84+Községgazd!K94+Vagyongazd!K87+Közfoglalkoztatás!K84+Közút!K84+Környezetvédelem!K86+Egészségügy!K116+Sport!K88+Közművelődés!K87+Támogatás!K90</f>
        <v>0</v>
      </c>
      <c r="L84" s="570">
        <f>Igazgatás!L121+'ASP pályázat'!L84+Községgazd!L94+Vagyongazd!L87+Közfoglalkoztatás!L84+Közút!L84+Környezetvédelem!L86+Egészségügy!L116+Sport!L88+Közművelődés!L87+Támogatás!L90</f>
        <v>0</v>
      </c>
      <c r="M84" s="150">
        <f>Igazgatás!M121+'ASP pályázat'!M84+Községgazd!M94+Vagyongazd!M87+Közfoglalkoztatás!M84+Közút!M84+Környezetvédelem!M86+Egészségügy!M116+Sport!M88+Közművelődés!M87+Támogatás!M90</f>
        <v>0</v>
      </c>
      <c r="N84" s="162">
        <f>Igazgatás!N121+'ASP pályázat'!N84+Községgazd!N94+Vagyongazd!N87+Közfoglalkoztatás!N84+Közút!N84+Környezetvédelem!N86+Egészségügy!N116+Sport!N88+Közművelődés!N87+Támogatás!N90</f>
        <v>0</v>
      </c>
      <c r="O84" s="108">
        <f>Igazgatás!O121+'ASP pályázat'!O84+Községgazd!R94+Vagyongazd!O87+Közfoglalkoztatás!O84+Közút!O84+Környezetvédelem!R86+Egészségügy!R116+Sport!O88+Közművelődés!Q87+Támogatás!V90</f>
        <v>0</v>
      </c>
      <c r="P84" s="109">
        <f>Igazgatás!P121+'ASP pályázat'!P84+Községgazd!S94+Vagyongazd!P87+Közfoglalkoztatás!P84+Közút!P84+Környezetvédelem!S86+Egészségügy!S116+Sport!P88+Közművelődés!R87+Támogatás!W90</f>
        <v>0</v>
      </c>
      <c r="Q84" s="109">
        <f>Igazgatás!Q121+'ASP pályázat'!Q84+Községgazd!T94+Vagyongazd!Q87+Közfoglalkoztatás!Q84+Közút!Q84+Környezetvédelem!T86+Egészségügy!T116+Sport!Q88+Közművelődés!S87+Támogatás!X90</f>
        <v>0</v>
      </c>
      <c r="R84" s="109">
        <f>Igazgatás!R121+'ASP pályázat'!R84+Községgazd!U94+Vagyongazd!R87+Közfoglalkoztatás!R84+Közút!R84+Környezetvédelem!U86+Egészségügy!U116+Sport!R88+Közművelődés!T87+Támogatás!Y90</f>
        <v>0</v>
      </c>
      <c r="S84" s="109">
        <f>Igazgatás!S121+'ASP pályázat'!S84+Községgazd!V94+Vagyongazd!S87+Közfoglalkoztatás!S84+Közút!S84+Környezetvédelem!V86+Egészségügy!V116+Sport!S88+Közművelődés!U87+Támogatás!Z90</f>
        <v>0</v>
      </c>
      <c r="T84" s="112">
        <f>Igazgatás!T121+'ASP pályázat'!T84+Községgazd!W94+Vagyongazd!T87+Közfoglalkoztatás!T84+Közút!T84+Környezetvédelem!W86+Egészségügy!W116+Sport!T88+Közművelődés!V87+Támogatás!AA90</f>
        <v>0</v>
      </c>
      <c r="U84" s="491">
        <f>Igazgatás!U121+'ASP pályázat'!U84+Községgazd!X94+Vagyongazd!U87+Közfoglalkoztatás!U84+Közút!U84+Környezetvédelem!X86+Egészségügy!X116+Sport!U88+Közművelődés!W87+Támogatás!AB90</f>
        <v>0</v>
      </c>
      <c r="V84" s="416">
        <f>Igazgatás!V121+'ASP pályázat'!V84+Községgazd!Y94+Vagyongazd!V87+Közfoglalkoztatás!V84+Közút!V84+Környezetvédelem!Y86+Egészségügy!Y116+Sport!V88+Közművelődés!X87+Támogatás!AC90</f>
        <v>0</v>
      </c>
      <c r="W84" s="109">
        <f>Igazgatás!W121+'ASP pályázat'!W84+Községgazd!Z94+Vagyongazd!W87+Közfoglalkoztatás!W84+Közút!W84+Környezetvédelem!Z86+Egészségügy!Z116+Sport!W88+Közművelődés!Y87+Támogatás!AD90</f>
        <v>0</v>
      </c>
      <c r="X84" s="112">
        <f>Igazgatás!X121+'ASP pályázat'!X84+Községgazd!AA94+Vagyongazd!X87+Közfoglalkoztatás!X84+Közút!X84+Környezetvédelem!AA86+Egészségügy!AA116+Sport!X88+Közművelődés!Z87+Támogatás!AE90</f>
        <v>0</v>
      </c>
      <c r="Y84" s="112">
        <f>Igazgatás!Y121+'ASP pályázat'!Y84+Községgazd!AB94+Vagyongazd!Y87+Közfoglalkoztatás!Y84+Közút!Y84+Környezetvédelem!AB86+Egészségügy!AB116+Sport!Y88+Közművelődés!AA87+Támogatás!AF90</f>
        <v>0</v>
      </c>
      <c r="Z84" s="112">
        <f>Igazgatás!Z121+'ASP pályázat'!Z84+Községgazd!AC94+Vagyongazd!Z87+Közfoglalkoztatás!Z84+Közút!Z84+Környezetvédelem!AC86+Egészségügy!AC116+Sport!Z88+Közművelődés!AB87+Támogatás!AG90</f>
        <v>0</v>
      </c>
      <c r="AA84" s="113">
        <f>Igazgatás!AA121+'ASP pályázat'!AA84+Községgazd!AD94+Vagyongazd!AA87+Közfoglalkoztatás!AA84+Közút!AA84+Környezetvédelem!AD86+Egészségügy!AD116+Sport!AA88+Közművelődés!AC87+Támogatás!AH90</f>
        <v>0</v>
      </c>
      <c r="AB84" s="168"/>
      <c r="AD84" s="168"/>
    </row>
    <row r="85" spans="1:30" hidden="1" x14ac:dyDescent="0.25">
      <c r="B85" s="54"/>
      <c r="C85" s="2"/>
      <c r="D85" s="801" t="s">
        <v>370</v>
      </c>
      <c r="E85" s="801"/>
      <c r="F85" s="621">
        <f>Igazgatás!F122+'ASP pályázat'!F85+Községgazd!F95+Vagyongazd!F88+Közfoglalkoztatás!F85+Közút!F85+Környezetvédelem!F87+Egészségügy!F117+Sport!F89+Közművelődés!F88+Támogatás!F91</f>
        <v>0</v>
      </c>
      <c r="G85" s="621">
        <f>Igazgatás!G122+'ASP pályázat'!G85+Községgazd!G95+Vagyongazd!G88+Közfoglalkoztatás!G85+Közút!G85+Környezetvédelem!G87+Egészségügy!G117+Sport!G89+Közművelődés!G88+Támogatás!G91</f>
        <v>0</v>
      </c>
      <c r="H85" s="621">
        <f>Igazgatás!H122+'ASP pályázat'!H85+Községgazd!H95+Vagyongazd!H88+Közfoglalkoztatás!H85+Közút!H85+Környezetvédelem!H87+Egészségügy!H117+Sport!H89+Közművelődés!H88+Támogatás!H91</f>
        <v>0</v>
      </c>
      <c r="I85" s="621">
        <f>Igazgatás!I122+'ASP pályázat'!I85+Községgazd!I95+Vagyongazd!I88+Közfoglalkoztatás!I85+Közút!I85+Környezetvédelem!I87+Egészségügy!I117+Sport!I89+Közművelődés!I88+Támogatás!I91</f>
        <v>0</v>
      </c>
      <c r="J85" s="647">
        <f>Igazgatás!J122+'ASP pályázat'!J85+Községgazd!J95+Vagyongazd!J88+Közfoglalkoztatás!J85+Közút!J85+Környezetvédelem!J87+Egészségügy!J117+Sport!J89+Közművelődés!J88+Támogatás!J91</f>
        <v>0</v>
      </c>
      <c r="K85" s="647">
        <f>Igazgatás!K122+'ASP pályázat'!K85+Községgazd!K95+Vagyongazd!K88+Közfoglalkoztatás!K85+Közút!K85+Környezetvédelem!K87+Egészségügy!K117+Sport!K89+Közművelődés!K88+Támogatás!K91</f>
        <v>0</v>
      </c>
      <c r="L85" s="568">
        <f>Igazgatás!L122+'ASP pályázat'!L85+Községgazd!L95+Vagyongazd!L88+Közfoglalkoztatás!L85+Közút!L85+Környezetvédelem!L87+Egészségügy!L117+Sport!L89+Közművelődés!L88+Támogatás!L91</f>
        <v>0</v>
      </c>
      <c r="M85" s="141">
        <f>Igazgatás!M122+'ASP pályázat'!M85+Községgazd!M95+Vagyongazd!M88+Közfoglalkoztatás!M85+Közút!M85+Környezetvédelem!M87+Egészségügy!M117+Sport!M89+Közművelődés!M88+Támogatás!M91</f>
        <v>0</v>
      </c>
      <c r="N85" s="159">
        <f>Igazgatás!N122+'ASP pályázat'!N85+Községgazd!N95+Vagyongazd!N88+Közfoglalkoztatás!N85+Közút!N85+Környezetvédelem!N87+Egészségügy!N117+Sport!N89+Közművelődés!N88+Támogatás!N91</f>
        <v>0</v>
      </c>
      <c r="O85" s="73">
        <f>Igazgatás!O122+'ASP pályázat'!O85+Községgazd!R95+Vagyongazd!O88+Közfoglalkoztatás!O85+Közút!O85+Környezetvédelem!R87+Egészségügy!R117+Sport!O89+Közművelődés!Q88+Támogatás!V91</f>
        <v>0</v>
      </c>
      <c r="P85" s="1">
        <f>Igazgatás!P122+'ASP pályázat'!P85+Községgazd!S95+Vagyongazd!P88+Közfoglalkoztatás!P85+Közút!P85+Környezetvédelem!S87+Egészségügy!S117+Sport!P89+Közművelődés!R88+Támogatás!W91</f>
        <v>0</v>
      </c>
      <c r="Q85" s="1">
        <f>Igazgatás!Q122+'ASP pályázat'!Q85+Községgazd!T95+Vagyongazd!Q88+Közfoglalkoztatás!Q85+Közút!Q85+Környezetvédelem!T87+Egészségügy!T117+Sport!Q89+Közművelődés!S88+Támogatás!X91</f>
        <v>0</v>
      </c>
      <c r="R85" s="1">
        <f>Igazgatás!R122+'ASP pályázat'!R85+Községgazd!U95+Vagyongazd!R88+Közfoglalkoztatás!R85+Közút!R85+Környezetvédelem!U87+Egészségügy!U117+Sport!R89+Közművelődés!T88+Támogatás!Y91</f>
        <v>0</v>
      </c>
      <c r="S85" s="1">
        <f>Igazgatás!S122+'ASP pályázat'!S85+Községgazd!V95+Vagyongazd!S88+Közfoglalkoztatás!S85+Közút!S85+Környezetvédelem!V87+Egészségügy!V117+Sport!S89+Közművelődés!U88+Támogatás!Z91</f>
        <v>0</v>
      </c>
      <c r="T85" s="79">
        <f>Igazgatás!T122+'ASP pályázat'!T85+Községgazd!W95+Vagyongazd!T88+Közfoglalkoztatás!T85+Közút!T85+Környezetvédelem!W87+Egészségügy!W117+Sport!T89+Közművelődés!V88+Támogatás!AA91</f>
        <v>0</v>
      </c>
      <c r="U85" s="489">
        <f>Igazgatás!U122+'ASP pályázat'!U85+Községgazd!X95+Vagyongazd!U88+Közfoglalkoztatás!U85+Közút!U85+Környezetvédelem!X87+Egészségügy!X117+Sport!U89+Közművelődés!W88+Támogatás!AB91</f>
        <v>0</v>
      </c>
      <c r="V85" s="414">
        <f>Igazgatás!V122+'ASP pályázat'!V85+Községgazd!Y95+Vagyongazd!V88+Közfoglalkoztatás!V85+Közút!V85+Környezetvédelem!Y87+Egészségügy!Y117+Sport!V89+Közművelődés!X88+Támogatás!AC91</f>
        <v>0</v>
      </c>
      <c r="W85" s="1">
        <f>Igazgatás!W122+'ASP pályázat'!W85+Községgazd!Z95+Vagyongazd!W88+Közfoglalkoztatás!W85+Közút!W85+Környezetvédelem!Z87+Egészségügy!Z117+Sport!W89+Közművelődés!Y88+Támogatás!AD91</f>
        <v>0</v>
      </c>
      <c r="X85" s="79">
        <f>Igazgatás!X122+'ASP pályázat'!X85+Községgazd!AA95+Vagyongazd!X88+Közfoglalkoztatás!X85+Közút!X85+Környezetvédelem!AA87+Egészségügy!AA117+Sport!X89+Közművelődés!Z88+Támogatás!AE91</f>
        <v>0</v>
      </c>
      <c r="Y85" s="79">
        <f>Igazgatás!Y122+'ASP pályázat'!Y85+Községgazd!AB95+Vagyongazd!Y88+Közfoglalkoztatás!Y85+Közút!Y85+Környezetvédelem!AB87+Egészségügy!AB117+Sport!Y89+Közművelődés!AA88+Támogatás!AF91</f>
        <v>0</v>
      </c>
      <c r="Z85" s="79">
        <f>Igazgatás!Z122+'ASP pályázat'!Z85+Községgazd!AC95+Vagyongazd!Z88+Közfoglalkoztatás!Z85+Közút!Z85+Környezetvédelem!AC87+Egészségügy!AC117+Sport!Z89+Közművelődés!AB88+Támogatás!AG91</f>
        <v>0</v>
      </c>
      <c r="AA85" s="44">
        <f>Igazgatás!AA122+'ASP pályázat'!AA85+Községgazd!AD95+Vagyongazd!AA88+Közfoglalkoztatás!AA85+Közút!AA85+Környezetvédelem!AD87+Egészségügy!AD117+Sport!AA89+Közművelődés!AC88+Támogatás!AH91</f>
        <v>0</v>
      </c>
      <c r="AB85" s="168"/>
      <c r="AD85" s="168"/>
    </row>
    <row r="86" spans="1:30" hidden="1" x14ac:dyDescent="0.25">
      <c r="B86" s="54"/>
      <c r="C86" s="2"/>
      <c r="D86" s="801" t="s">
        <v>506</v>
      </c>
      <c r="E86" s="801"/>
      <c r="F86" s="621">
        <f>Igazgatás!F123+'ASP pályázat'!F86+Községgazd!F96+Vagyongazd!F89+Közfoglalkoztatás!F86+Közút!F86+Környezetvédelem!F88+Egészségügy!F118+Sport!F90+Közművelődés!F89+Támogatás!F92</f>
        <v>0</v>
      </c>
      <c r="G86" s="621">
        <f>Igazgatás!G123+'ASP pályázat'!G86+Községgazd!G96+Vagyongazd!G89+Közfoglalkoztatás!G86+Közút!G86+Környezetvédelem!G88+Egészségügy!G118+Sport!G90+Közművelődés!G89+Támogatás!G92</f>
        <v>0</v>
      </c>
      <c r="H86" s="621">
        <f>Igazgatás!H123+'ASP pályázat'!H86+Községgazd!H96+Vagyongazd!H89+Közfoglalkoztatás!H86+Közút!H86+Környezetvédelem!H88+Egészségügy!H118+Sport!H90+Közművelődés!H89+Támogatás!H92</f>
        <v>0</v>
      </c>
      <c r="I86" s="621">
        <f>Igazgatás!I123+'ASP pályázat'!I86+Községgazd!I96+Vagyongazd!I89+Közfoglalkoztatás!I86+Közút!I86+Környezetvédelem!I88+Egészségügy!I118+Sport!I90+Közművelődés!I89+Támogatás!I92</f>
        <v>0</v>
      </c>
      <c r="J86" s="647">
        <f>Igazgatás!J123+'ASP pályázat'!J86+Községgazd!J96+Vagyongazd!J89+Közfoglalkoztatás!J86+Közút!J86+Környezetvédelem!J88+Egészségügy!J118+Sport!J90+Közművelődés!J89+Támogatás!J92</f>
        <v>0</v>
      </c>
      <c r="K86" s="647">
        <f>Igazgatás!K123+'ASP pályázat'!K86+Községgazd!K96+Vagyongazd!K89+Közfoglalkoztatás!K86+Közút!K86+Környezetvédelem!K88+Egészségügy!K118+Sport!K90+Közművelődés!K89+Támogatás!K92</f>
        <v>0</v>
      </c>
      <c r="L86" s="568">
        <f>Igazgatás!L123+'ASP pályázat'!L86+Községgazd!L96+Vagyongazd!L89+Közfoglalkoztatás!L86+Közút!L86+Környezetvédelem!L88+Egészségügy!L118+Sport!L90+Közművelődés!L89+Támogatás!L92</f>
        <v>0</v>
      </c>
      <c r="M86" s="141">
        <f>Igazgatás!M123+'ASP pályázat'!M86+Községgazd!M96+Vagyongazd!M89+Közfoglalkoztatás!M86+Közút!M86+Környezetvédelem!M88+Egészségügy!M118+Sport!M90+Közművelődés!M89+Támogatás!M92</f>
        <v>0</v>
      </c>
      <c r="N86" s="159">
        <f>Igazgatás!N123+'ASP pályázat'!N86+Községgazd!N96+Vagyongazd!N89+Közfoglalkoztatás!N86+Közút!N86+Környezetvédelem!N88+Egészségügy!N118+Sport!N90+Közművelődés!N89+Támogatás!N92</f>
        <v>0</v>
      </c>
      <c r="O86" s="73">
        <f>Igazgatás!O123+'ASP pályázat'!O86+Községgazd!R96+Vagyongazd!O89+Közfoglalkoztatás!O86+Közút!O86+Környezetvédelem!R88+Egészségügy!R118+Sport!O90+Közművelődés!Q89+Támogatás!V92</f>
        <v>0</v>
      </c>
      <c r="P86" s="1">
        <f>Igazgatás!P123+'ASP pályázat'!P86+Községgazd!S96+Vagyongazd!P89+Közfoglalkoztatás!P86+Közút!P86+Környezetvédelem!S88+Egészségügy!S118+Sport!P90+Közművelődés!R89+Támogatás!W92</f>
        <v>0</v>
      </c>
      <c r="Q86" s="1">
        <f>Igazgatás!Q123+'ASP pályázat'!Q86+Községgazd!T96+Vagyongazd!Q89+Közfoglalkoztatás!Q86+Közút!Q86+Környezetvédelem!T88+Egészségügy!T118+Sport!Q90+Közművelődés!S89+Támogatás!X92</f>
        <v>0</v>
      </c>
      <c r="R86" s="1">
        <f>Igazgatás!R123+'ASP pályázat'!R86+Községgazd!U96+Vagyongazd!R89+Közfoglalkoztatás!R86+Közút!R86+Környezetvédelem!U88+Egészségügy!U118+Sport!R90+Közművelődés!T89+Támogatás!Y92</f>
        <v>0</v>
      </c>
      <c r="S86" s="1">
        <f>Igazgatás!S123+'ASP pályázat'!S86+Községgazd!V96+Vagyongazd!S89+Közfoglalkoztatás!S86+Közút!S86+Környezetvédelem!V88+Egészségügy!V118+Sport!S90+Közművelődés!U89+Támogatás!Z92</f>
        <v>0</v>
      </c>
      <c r="T86" s="79">
        <f>Igazgatás!T123+'ASP pályázat'!T86+Községgazd!W96+Vagyongazd!T89+Közfoglalkoztatás!T86+Közút!T86+Környezetvédelem!W88+Egészségügy!W118+Sport!T90+Közművelődés!V89+Támogatás!AA92</f>
        <v>0</v>
      </c>
      <c r="U86" s="489">
        <f>Igazgatás!U123+'ASP pályázat'!U86+Községgazd!X96+Vagyongazd!U89+Közfoglalkoztatás!U86+Közút!U86+Környezetvédelem!X88+Egészségügy!X118+Sport!U90+Közművelődés!W89+Támogatás!AB92</f>
        <v>0</v>
      </c>
      <c r="V86" s="414">
        <f>Igazgatás!V123+'ASP pályázat'!V86+Községgazd!Y96+Vagyongazd!V89+Közfoglalkoztatás!V86+Közút!V86+Környezetvédelem!Y88+Egészségügy!Y118+Sport!V90+Közművelődés!X89+Támogatás!AC92</f>
        <v>0</v>
      </c>
      <c r="W86" s="1">
        <f>Igazgatás!W123+'ASP pályázat'!W86+Községgazd!Z96+Vagyongazd!W89+Közfoglalkoztatás!W86+Közút!W86+Környezetvédelem!Z88+Egészségügy!Z118+Sport!W90+Közművelődés!Y89+Támogatás!AD92</f>
        <v>0</v>
      </c>
      <c r="X86" s="79">
        <f>Igazgatás!X123+'ASP pályázat'!X86+Községgazd!AA96+Vagyongazd!X89+Közfoglalkoztatás!X86+Közút!X86+Környezetvédelem!AA88+Egészségügy!AA118+Sport!X90+Közművelődés!Z89+Támogatás!AE92</f>
        <v>0</v>
      </c>
      <c r="Y86" s="79">
        <f>Igazgatás!Y123+'ASP pályázat'!Y86+Községgazd!AB96+Vagyongazd!Y89+Közfoglalkoztatás!Y86+Közút!Y86+Környezetvédelem!AB88+Egészségügy!AB118+Sport!Y90+Közművelődés!AA89+Támogatás!AF92</f>
        <v>0</v>
      </c>
      <c r="Z86" s="79">
        <f>Igazgatás!Z123+'ASP pályázat'!Z86+Községgazd!AC96+Vagyongazd!Z89+Közfoglalkoztatás!Z86+Közút!Z86+Környezetvédelem!AC88+Egészségügy!AC118+Sport!Z90+Közművelődés!AB89+Támogatás!AG92</f>
        <v>0</v>
      </c>
      <c r="AA86" s="44">
        <f>Igazgatás!AA123+'ASP pályázat'!AA86+Községgazd!AD96+Vagyongazd!AA89+Közfoglalkoztatás!AA86+Közút!AA86+Környezetvédelem!AD88+Egészségügy!AD118+Sport!AA90+Közművelődés!AC89+Támogatás!AH92</f>
        <v>0</v>
      </c>
      <c r="AB86" s="168"/>
      <c r="AD86" s="168"/>
    </row>
    <row r="87" spans="1:30" hidden="1" x14ac:dyDescent="0.25">
      <c r="B87" s="54"/>
      <c r="C87" s="2"/>
      <c r="D87" s="801" t="s">
        <v>507</v>
      </c>
      <c r="E87" s="801"/>
      <c r="F87" s="621">
        <f>Igazgatás!F124+'ASP pályázat'!F87+Községgazd!F97+Vagyongazd!F90+Közfoglalkoztatás!F87+Közút!F87+Környezetvédelem!F89+Egészségügy!F119+Sport!F91+Közművelődés!F90+Támogatás!F93</f>
        <v>0</v>
      </c>
      <c r="G87" s="621">
        <f>Igazgatás!G124+'ASP pályázat'!G87+Községgazd!G97+Vagyongazd!G90+Közfoglalkoztatás!G87+Közút!G87+Környezetvédelem!G89+Egészségügy!G119+Sport!G91+Közművelődés!G90+Támogatás!G93</f>
        <v>0</v>
      </c>
      <c r="H87" s="621">
        <f>Igazgatás!H124+'ASP pályázat'!H87+Községgazd!H97+Vagyongazd!H90+Közfoglalkoztatás!H87+Közút!H87+Környezetvédelem!H89+Egészségügy!H119+Sport!H91+Közművelődés!H90+Támogatás!H93</f>
        <v>0</v>
      </c>
      <c r="I87" s="621">
        <f>Igazgatás!I124+'ASP pályázat'!I87+Községgazd!I97+Vagyongazd!I90+Közfoglalkoztatás!I87+Közút!I87+Környezetvédelem!I89+Egészségügy!I119+Sport!I91+Közművelődés!I90+Támogatás!I93</f>
        <v>0</v>
      </c>
      <c r="J87" s="647">
        <f>Igazgatás!J124+'ASP pályázat'!J87+Községgazd!J97+Vagyongazd!J90+Közfoglalkoztatás!J87+Közút!J87+Környezetvédelem!J89+Egészségügy!J119+Sport!J91+Közművelődés!J90+Támogatás!J93</f>
        <v>0</v>
      </c>
      <c r="K87" s="647">
        <f>Igazgatás!K124+'ASP pályázat'!K87+Községgazd!K97+Vagyongazd!K90+Közfoglalkoztatás!K87+Közút!K87+Környezetvédelem!K89+Egészségügy!K119+Sport!K91+Közművelődés!K90+Támogatás!K93</f>
        <v>0</v>
      </c>
      <c r="L87" s="568">
        <f>Igazgatás!L124+'ASP pályázat'!L87+Községgazd!L97+Vagyongazd!L90+Közfoglalkoztatás!L87+Közút!L87+Környezetvédelem!L89+Egészségügy!L119+Sport!L91+Közművelődés!L90+Támogatás!L93</f>
        <v>0</v>
      </c>
      <c r="M87" s="141">
        <f>Igazgatás!M124+'ASP pályázat'!M87+Községgazd!M97+Vagyongazd!M90+Közfoglalkoztatás!M87+Közút!M87+Környezetvédelem!M89+Egészségügy!M119+Sport!M91+Közművelődés!M90+Támogatás!M93</f>
        <v>0</v>
      </c>
      <c r="N87" s="159">
        <f>Igazgatás!N124+'ASP pályázat'!N87+Községgazd!N97+Vagyongazd!N90+Közfoglalkoztatás!N87+Közút!N87+Környezetvédelem!N89+Egészségügy!N119+Sport!N91+Közművelődés!N90+Támogatás!N93</f>
        <v>0</v>
      </c>
      <c r="O87" s="73">
        <f>Igazgatás!O124+'ASP pályázat'!O87+Községgazd!R97+Vagyongazd!O90+Közfoglalkoztatás!O87+Közút!O87+Környezetvédelem!R89+Egészségügy!R119+Sport!O91+Közművelődés!Q90+Támogatás!V93</f>
        <v>0</v>
      </c>
      <c r="P87" s="1">
        <f>Igazgatás!P124+'ASP pályázat'!P87+Községgazd!S97+Vagyongazd!P90+Közfoglalkoztatás!P87+Közút!P87+Környezetvédelem!S89+Egészségügy!S119+Sport!P91+Közművelődés!R90+Támogatás!W93</f>
        <v>0</v>
      </c>
      <c r="Q87" s="1">
        <f>Igazgatás!Q124+'ASP pályázat'!Q87+Községgazd!T97+Vagyongazd!Q90+Közfoglalkoztatás!Q87+Közút!Q87+Környezetvédelem!T89+Egészségügy!T119+Sport!Q91+Közművelődés!S90+Támogatás!X93</f>
        <v>0</v>
      </c>
      <c r="R87" s="1">
        <f>Igazgatás!R124+'ASP pályázat'!R87+Községgazd!U97+Vagyongazd!R90+Közfoglalkoztatás!R87+Közút!R87+Környezetvédelem!U89+Egészségügy!U119+Sport!R91+Közművelődés!T90+Támogatás!Y93</f>
        <v>0</v>
      </c>
      <c r="S87" s="1">
        <f>Igazgatás!S124+'ASP pályázat'!S87+Községgazd!V97+Vagyongazd!S90+Közfoglalkoztatás!S87+Közút!S87+Környezetvédelem!V89+Egészségügy!V119+Sport!S91+Közművelődés!U90+Támogatás!Z93</f>
        <v>0</v>
      </c>
      <c r="T87" s="79">
        <f>Igazgatás!T124+'ASP pályázat'!T87+Községgazd!W97+Vagyongazd!T90+Közfoglalkoztatás!T87+Közút!T87+Környezetvédelem!W89+Egészségügy!W119+Sport!T91+Közművelődés!V90+Támogatás!AA93</f>
        <v>0</v>
      </c>
      <c r="U87" s="489">
        <f>Igazgatás!U124+'ASP pályázat'!U87+Községgazd!X97+Vagyongazd!U90+Közfoglalkoztatás!U87+Közút!U87+Környezetvédelem!X89+Egészségügy!X119+Sport!U91+Közművelődés!W90+Támogatás!AB93</f>
        <v>0</v>
      </c>
      <c r="V87" s="414">
        <f>Igazgatás!V124+'ASP pályázat'!V87+Községgazd!Y97+Vagyongazd!V90+Közfoglalkoztatás!V87+Közút!V87+Környezetvédelem!Y89+Egészségügy!Y119+Sport!V91+Közművelődés!X90+Támogatás!AC93</f>
        <v>0</v>
      </c>
      <c r="W87" s="1">
        <f>Igazgatás!W124+'ASP pályázat'!W87+Községgazd!Z97+Vagyongazd!W90+Közfoglalkoztatás!W87+Közút!W87+Környezetvédelem!Z89+Egészségügy!Z119+Sport!W91+Közművelődés!Y90+Támogatás!AD93</f>
        <v>0</v>
      </c>
      <c r="X87" s="79">
        <f>Igazgatás!X124+'ASP pályázat'!X87+Községgazd!AA97+Vagyongazd!X90+Közfoglalkoztatás!X87+Közút!X87+Környezetvédelem!AA89+Egészségügy!AA119+Sport!X91+Közművelődés!Z90+Támogatás!AE93</f>
        <v>0</v>
      </c>
      <c r="Y87" s="79">
        <f>Igazgatás!Y124+'ASP pályázat'!Y87+Községgazd!AB97+Vagyongazd!Y90+Közfoglalkoztatás!Y87+Közút!Y87+Környezetvédelem!AB89+Egészségügy!AB119+Sport!Y91+Közművelődés!AA90+Támogatás!AF93</f>
        <v>0</v>
      </c>
      <c r="Z87" s="79">
        <f>Igazgatás!Z124+'ASP pályázat'!Z87+Községgazd!AC97+Vagyongazd!Z90+Közfoglalkoztatás!Z87+Közút!Z87+Környezetvédelem!AC89+Egészségügy!AC119+Sport!Z91+Közművelődés!AB90+Támogatás!AG93</f>
        <v>0</v>
      </c>
      <c r="AA87" s="44">
        <f>Igazgatás!AA124+'ASP pályázat'!AA87+Községgazd!AD97+Vagyongazd!AA90+Közfoglalkoztatás!AA87+Közút!AA87+Környezetvédelem!AD89+Egészségügy!AD119+Sport!AA91+Közművelődés!AC90+Támogatás!AH93</f>
        <v>0</v>
      </c>
      <c r="AB87" s="168"/>
      <c r="AD87" s="168"/>
    </row>
    <row r="88" spans="1:30" hidden="1" x14ac:dyDescent="0.25">
      <c r="B88" s="54"/>
      <c r="C88" s="2"/>
      <c r="D88" s="801" t="s">
        <v>508</v>
      </c>
      <c r="E88" s="801"/>
      <c r="F88" s="621">
        <f>Igazgatás!F125+'ASP pályázat'!F88+Községgazd!F98+Vagyongazd!F91+Közfoglalkoztatás!F88+Közút!F88+Környezetvédelem!F90+Egészségügy!F120+Sport!F92+Közművelődés!F91+Támogatás!F94</f>
        <v>0</v>
      </c>
      <c r="G88" s="621">
        <f>Igazgatás!G125+'ASP pályázat'!G88+Községgazd!G98+Vagyongazd!G91+Közfoglalkoztatás!G88+Közút!G88+Környezetvédelem!G90+Egészségügy!G120+Sport!G92+Közművelődés!G91+Támogatás!G94</f>
        <v>0</v>
      </c>
      <c r="H88" s="621">
        <f>Igazgatás!H125+'ASP pályázat'!H88+Községgazd!H98+Vagyongazd!H91+Közfoglalkoztatás!H88+Közút!H88+Környezetvédelem!H90+Egészségügy!H120+Sport!H92+Közművelődés!H91+Támogatás!H94</f>
        <v>0</v>
      </c>
      <c r="I88" s="621">
        <f>Igazgatás!I125+'ASP pályázat'!I88+Községgazd!I98+Vagyongazd!I91+Közfoglalkoztatás!I88+Közút!I88+Környezetvédelem!I90+Egészségügy!I120+Sport!I92+Közművelődés!I91+Támogatás!I94</f>
        <v>0</v>
      </c>
      <c r="J88" s="647">
        <f>Igazgatás!J125+'ASP pályázat'!J88+Községgazd!J98+Vagyongazd!J91+Közfoglalkoztatás!J88+Közút!J88+Környezetvédelem!J90+Egészségügy!J120+Sport!J92+Közművelődés!J91+Támogatás!J94</f>
        <v>0</v>
      </c>
      <c r="K88" s="647">
        <f>Igazgatás!K125+'ASP pályázat'!K88+Községgazd!K98+Vagyongazd!K91+Közfoglalkoztatás!K88+Közút!K88+Környezetvédelem!K90+Egészségügy!K120+Sport!K92+Közművelődés!K91+Támogatás!K94</f>
        <v>0</v>
      </c>
      <c r="L88" s="568">
        <f>Igazgatás!L125+'ASP pályázat'!L88+Községgazd!L98+Vagyongazd!L91+Közfoglalkoztatás!L88+Közút!L88+Környezetvédelem!L90+Egészségügy!L120+Sport!L92+Közművelődés!L91+Támogatás!L94</f>
        <v>0</v>
      </c>
      <c r="M88" s="141">
        <f>Igazgatás!M125+'ASP pályázat'!M88+Községgazd!M98+Vagyongazd!M91+Közfoglalkoztatás!M88+Közút!M88+Környezetvédelem!M90+Egészségügy!M120+Sport!M92+Közművelődés!M91+Támogatás!M94</f>
        <v>0</v>
      </c>
      <c r="N88" s="159">
        <f>Igazgatás!N125+'ASP pályázat'!N88+Községgazd!N98+Vagyongazd!N91+Közfoglalkoztatás!N88+Közút!N88+Környezetvédelem!N90+Egészségügy!N120+Sport!N92+Közművelődés!N91+Támogatás!N94</f>
        <v>0</v>
      </c>
      <c r="O88" s="73">
        <f>Igazgatás!O125+'ASP pályázat'!O88+Községgazd!R98+Vagyongazd!O91+Közfoglalkoztatás!O88+Közút!O88+Környezetvédelem!R90+Egészségügy!R120+Sport!O92+Közművelődés!Q91+Támogatás!V94</f>
        <v>0</v>
      </c>
      <c r="P88" s="1">
        <f>Igazgatás!P125+'ASP pályázat'!P88+Községgazd!S98+Vagyongazd!P91+Közfoglalkoztatás!P88+Közút!P88+Környezetvédelem!S90+Egészségügy!S120+Sport!P92+Közművelődés!R91+Támogatás!W94</f>
        <v>0</v>
      </c>
      <c r="Q88" s="1">
        <f>Igazgatás!Q125+'ASP pályázat'!Q88+Községgazd!T98+Vagyongazd!Q91+Közfoglalkoztatás!Q88+Közút!Q88+Környezetvédelem!T90+Egészségügy!T120+Sport!Q92+Közművelődés!S91+Támogatás!X94</f>
        <v>0</v>
      </c>
      <c r="R88" s="1">
        <f>Igazgatás!R125+'ASP pályázat'!R88+Községgazd!U98+Vagyongazd!R91+Közfoglalkoztatás!R88+Közút!R88+Környezetvédelem!U90+Egészségügy!U120+Sport!R92+Közművelődés!T91+Támogatás!Y94</f>
        <v>0</v>
      </c>
      <c r="S88" s="1">
        <f>Igazgatás!S125+'ASP pályázat'!S88+Községgazd!V98+Vagyongazd!S91+Közfoglalkoztatás!S88+Közút!S88+Környezetvédelem!V90+Egészségügy!V120+Sport!S92+Közművelődés!U91+Támogatás!Z94</f>
        <v>0</v>
      </c>
      <c r="T88" s="79">
        <f>Igazgatás!T125+'ASP pályázat'!T88+Községgazd!W98+Vagyongazd!T91+Közfoglalkoztatás!T88+Közút!T88+Környezetvédelem!W90+Egészségügy!W120+Sport!T92+Közművelődés!V91+Támogatás!AA94</f>
        <v>0</v>
      </c>
      <c r="U88" s="489">
        <f>Igazgatás!U125+'ASP pályázat'!U88+Községgazd!X98+Vagyongazd!U91+Közfoglalkoztatás!U88+Közút!U88+Környezetvédelem!X90+Egészségügy!X120+Sport!U92+Közművelődés!W91+Támogatás!AB94</f>
        <v>0</v>
      </c>
      <c r="V88" s="414">
        <f>Igazgatás!V125+'ASP pályázat'!V88+Községgazd!Y98+Vagyongazd!V91+Közfoglalkoztatás!V88+Közút!V88+Környezetvédelem!Y90+Egészségügy!Y120+Sport!V92+Közművelődés!X91+Támogatás!AC94</f>
        <v>0</v>
      </c>
      <c r="W88" s="1">
        <f>Igazgatás!W125+'ASP pályázat'!W88+Községgazd!Z98+Vagyongazd!W91+Közfoglalkoztatás!W88+Közút!W88+Környezetvédelem!Z90+Egészségügy!Z120+Sport!W92+Közművelődés!Y91+Támogatás!AD94</f>
        <v>0</v>
      </c>
      <c r="X88" s="79">
        <f>Igazgatás!X125+'ASP pályázat'!X88+Községgazd!AA98+Vagyongazd!X91+Közfoglalkoztatás!X88+Közút!X88+Környezetvédelem!AA90+Egészségügy!AA120+Sport!X92+Közművelődés!Z91+Támogatás!AE94</f>
        <v>0</v>
      </c>
      <c r="Y88" s="79">
        <f>Igazgatás!Y125+'ASP pályázat'!Y88+Községgazd!AB98+Vagyongazd!Y91+Közfoglalkoztatás!Y88+Közút!Y88+Környezetvédelem!AB90+Egészségügy!AB120+Sport!Y92+Közművelődés!AA91+Támogatás!AF94</f>
        <v>0</v>
      </c>
      <c r="Z88" s="79">
        <f>Igazgatás!Z125+'ASP pályázat'!Z88+Községgazd!AC98+Vagyongazd!Z91+Közfoglalkoztatás!Z88+Közút!Z88+Környezetvédelem!AC90+Egészségügy!AC120+Sport!Z92+Közművelődés!AB91+Támogatás!AG94</f>
        <v>0</v>
      </c>
      <c r="AA88" s="44">
        <f>Igazgatás!AA125+'ASP pályázat'!AA88+Községgazd!AD98+Vagyongazd!AA91+Közfoglalkoztatás!AA88+Közút!AA88+Környezetvédelem!AD90+Egészségügy!AD120+Sport!AA92+Közművelődés!AC91+Támogatás!AH94</f>
        <v>0</v>
      </c>
      <c r="AB88" s="168"/>
      <c r="AD88" s="168"/>
    </row>
    <row r="89" spans="1:30" hidden="1" x14ac:dyDescent="0.25">
      <c r="B89" s="54"/>
      <c r="C89" s="2"/>
      <c r="D89" s="801" t="s">
        <v>509</v>
      </c>
      <c r="E89" s="801"/>
      <c r="F89" s="621">
        <f>Igazgatás!F126+'ASP pályázat'!F89+Községgazd!F99+Vagyongazd!F92+Közfoglalkoztatás!F89+Közút!F89+Környezetvédelem!F91+Egészségügy!F121+Sport!F93+Közművelődés!F92+Támogatás!F95</f>
        <v>0</v>
      </c>
      <c r="G89" s="621">
        <f>Igazgatás!G126+'ASP pályázat'!G89+Községgazd!G99+Vagyongazd!G92+Közfoglalkoztatás!G89+Közút!G89+Környezetvédelem!G91+Egészségügy!G121+Sport!G93+Közművelődés!G92+Támogatás!G95</f>
        <v>0</v>
      </c>
      <c r="H89" s="621">
        <f>Igazgatás!H126+'ASP pályázat'!H89+Községgazd!H99+Vagyongazd!H92+Közfoglalkoztatás!H89+Közút!H89+Környezetvédelem!H91+Egészségügy!H121+Sport!H93+Közművelődés!H92+Támogatás!H95</f>
        <v>0</v>
      </c>
      <c r="I89" s="621">
        <f>Igazgatás!I126+'ASP pályázat'!I89+Községgazd!I99+Vagyongazd!I92+Közfoglalkoztatás!I89+Közút!I89+Környezetvédelem!I91+Egészségügy!I121+Sport!I93+Közművelődés!I92+Támogatás!I95</f>
        <v>0</v>
      </c>
      <c r="J89" s="647">
        <f>Igazgatás!J126+'ASP pályázat'!J89+Községgazd!J99+Vagyongazd!J92+Közfoglalkoztatás!J89+Közút!J89+Környezetvédelem!J91+Egészségügy!J121+Sport!J93+Közművelődés!J92+Támogatás!J95</f>
        <v>0</v>
      </c>
      <c r="K89" s="647">
        <f>Igazgatás!K126+'ASP pályázat'!K89+Községgazd!K99+Vagyongazd!K92+Közfoglalkoztatás!K89+Közút!K89+Környezetvédelem!K91+Egészségügy!K121+Sport!K93+Közművelődés!K92+Támogatás!K95</f>
        <v>0</v>
      </c>
      <c r="L89" s="568">
        <f>Igazgatás!L126+'ASP pályázat'!L89+Községgazd!L99+Vagyongazd!L92+Közfoglalkoztatás!L89+Közút!L89+Környezetvédelem!L91+Egészségügy!L121+Sport!L93+Közművelődés!L92+Támogatás!L95</f>
        <v>0</v>
      </c>
      <c r="M89" s="141">
        <f>Igazgatás!M126+'ASP pályázat'!M89+Községgazd!M99+Vagyongazd!M92+Közfoglalkoztatás!M89+Közút!M89+Környezetvédelem!M91+Egészségügy!M121+Sport!M93+Közművelődés!M92+Támogatás!M95</f>
        <v>0</v>
      </c>
      <c r="N89" s="159">
        <f>Igazgatás!N126+'ASP pályázat'!N89+Községgazd!N99+Vagyongazd!N92+Közfoglalkoztatás!N89+Közút!N89+Környezetvédelem!N91+Egészségügy!N121+Sport!N93+Közművelődés!N92+Támogatás!N95</f>
        <v>0</v>
      </c>
      <c r="O89" s="73">
        <f>Igazgatás!O126+'ASP pályázat'!O89+Községgazd!R99+Vagyongazd!O92+Közfoglalkoztatás!O89+Közút!O89+Környezetvédelem!R91+Egészségügy!R121+Sport!O93+Közművelődés!Q92+Támogatás!V95</f>
        <v>0</v>
      </c>
      <c r="P89" s="1">
        <f>Igazgatás!P126+'ASP pályázat'!P89+Községgazd!S99+Vagyongazd!P92+Közfoglalkoztatás!P89+Közút!P89+Környezetvédelem!S91+Egészségügy!S121+Sport!P93+Közművelődés!R92+Támogatás!W95</f>
        <v>0</v>
      </c>
      <c r="Q89" s="1">
        <f>Igazgatás!Q126+'ASP pályázat'!Q89+Községgazd!T99+Vagyongazd!Q92+Közfoglalkoztatás!Q89+Közút!Q89+Környezetvédelem!T91+Egészségügy!T121+Sport!Q93+Közművelődés!S92+Támogatás!X95</f>
        <v>0</v>
      </c>
      <c r="R89" s="1">
        <f>Igazgatás!R126+'ASP pályázat'!R89+Községgazd!U99+Vagyongazd!R92+Közfoglalkoztatás!R89+Közút!R89+Környezetvédelem!U91+Egészségügy!U121+Sport!R93+Közművelődés!T92+Támogatás!Y95</f>
        <v>0</v>
      </c>
      <c r="S89" s="1">
        <f>Igazgatás!S126+'ASP pályázat'!S89+Községgazd!V99+Vagyongazd!S92+Közfoglalkoztatás!S89+Közút!S89+Környezetvédelem!V91+Egészségügy!V121+Sport!S93+Közművelődés!U92+Támogatás!Z95</f>
        <v>0</v>
      </c>
      <c r="T89" s="79">
        <f>Igazgatás!T126+'ASP pályázat'!T89+Községgazd!W99+Vagyongazd!T92+Közfoglalkoztatás!T89+Közút!T89+Környezetvédelem!W91+Egészségügy!W121+Sport!T93+Közművelődés!V92+Támogatás!AA95</f>
        <v>0</v>
      </c>
      <c r="U89" s="489">
        <f>Igazgatás!U126+'ASP pályázat'!U89+Községgazd!X99+Vagyongazd!U92+Közfoglalkoztatás!U89+Közút!U89+Környezetvédelem!X91+Egészségügy!X121+Sport!U93+Közművelődés!W92+Támogatás!AB95</f>
        <v>0</v>
      </c>
      <c r="V89" s="414">
        <f>Igazgatás!V126+'ASP pályázat'!V89+Községgazd!Y99+Vagyongazd!V92+Közfoglalkoztatás!V89+Közút!V89+Környezetvédelem!Y91+Egészségügy!Y121+Sport!V93+Közművelődés!X92+Támogatás!AC95</f>
        <v>0</v>
      </c>
      <c r="W89" s="1">
        <f>Igazgatás!W126+'ASP pályázat'!W89+Községgazd!Z99+Vagyongazd!W92+Közfoglalkoztatás!W89+Közút!W89+Környezetvédelem!Z91+Egészségügy!Z121+Sport!W93+Közművelődés!Y92+Támogatás!AD95</f>
        <v>0</v>
      </c>
      <c r="X89" s="79">
        <f>Igazgatás!X126+'ASP pályázat'!X89+Községgazd!AA99+Vagyongazd!X92+Közfoglalkoztatás!X89+Közút!X89+Környezetvédelem!AA91+Egészségügy!AA121+Sport!X93+Közművelődés!Z92+Támogatás!AE95</f>
        <v>0</v>
      </c>
      <c r="Y89" s="79">
        <f>Igazgatás!Y126+'ASP pályázat'!Y89+Községgazd!AB99+Vagyongazd!Y92+Közfoglalkoztatás!Y89+Közút!Y89+Környezetvédelem!AB91+Egészségügy!AB121+Sport!Y93+Közművelődés!AA92+Támogatás!AF95</f>
        <v>0</v>
      </c>
      <c r="Z89" s="79">
        <f>Igazgatás!Z126+'ASP pályázat'!Z89+Községgazd!AC99+Vagyongazd!Z92+Közfoglalkoztatás!Z89+Közút!Z89+Környezetvédelem!AC91+Egészségügy!AC121+Sport!Z93+Közművelődés!AB92+Támogatás!AG95</f>
        <v>0</v>
      </c>
      <c r="AA89" s="44">
        <f>Igazgatás!AA126+'ASP pályázat'!AA89+Községgazd!AD99+Vagyongazd!AA92+Közfoglalkoztatás!AA89+Közút!AA89+Környezetvédelem!AD91+Egészségügy!AD121+Sport!AA93+Közművelődés!AC92+Támogatás!AH95</f>
        <v>0</v>
      </c>
      <c r="AB89" s="168"/>
      <c r="AD89" s="168"/>
    </row>
    <row r="90" spans="1:30" hidden="1" x14ac:dyDescent="0.25">
      <c r="B90" s="54"/>
      <c r="C90" s="2"/>
      <c r="D90" s="801" t="s">
        <v>510</v>
      </c>
      <c r="E90" s="801"/>
      <c r="F90" s="621">
        <f>Igazgatás!F127+'ASP pályázat'!F90+Községgazd!F100+Vagyongazd!F93+Közfoglalkoztatás!F90+Közút!F90+Környezetvédelem!F92+Egészségügy!F122+Sport!F94+Közművelődés!F93+Támogatás!F96</f>
        <v>0</v>
      </c>
      <c r="G90" s="621">
        <f>Igazgatás!G127+'ASP pályázat'!G90+Községgazd!G100+Vagyongazd!G93+Közfoglalkoztatás!G90+Közút!G90+Környezetvédelem!G92+Egészségügy!G122+Sport!G94+Közművelődés!G93+Támogatás!G96</f>
        <v>0</v>
      </c>
      <c r="H90" s="621">
        <f>Igazgatás!H127+'ASP pályázat'!H90+Községgazd!H100+Vagyongazd!H93+Közfoglalkoztatás!H90+Közút!H90+Környezetvédelem!H92+Egészségügy!H122+Sport!H94+Közművelődés!H93+Támogatás!H96</f>
        <v>0</v>
      </c>
      <c r="I90" s="621">
        <f>Igazgatás!I127+'ASP pályázat'!I90+Községgazd!I100+Vagyongazd!I93+Közfoglalkoztatás!I90+Közút!I90+Környezetvédelem!I92+Egészségügy!I122+Sport!I94+Közművelődés!I93+Támogatás!I96</f>
        <v>0</v>
      </c>
      <c r="J90" s="647">
        <f>Igazgatás!J127+'ASP pályázat'!J90+Községgazd!J100+Vagyongazd!J93+Közfoglalkoztatás!J90+Közút!J90+Környezetvédelem!J92+Egészségügy!J122+Sport!J94+Közművelődés!J93+Támogatás!J96</f>
        <v>0</v>
      </c>
      <c r="K90" s="647">
        <f>Igazgatás!K127+'ASP pályázat'!K90+Községgazd!K100+Vagyongazd!K93+Közfoglalkoztatás!K90+Közút!K90+Környezetvédelem!K92+Egészségügy!K122+Sport!K94+Közművelődés!K93+Támogatás!K96</f>
        <v>0</v>
      </c>
      <c r="L90" s="568">
        <f>Igazgatás!L127+'ASP pályázat'!L90+Községgazd!L100+Vagyongazd!L93+Közfoglalkoztatás!L90+Közút!L90+Környezetvédelem!L92+Egészségügy!L122+Sport!L94+Közművelődés!L93+Támogatás!L96</f>
        <v>0</v>
      </c>
      <c r="M90" s="141">
        <f>Igazgatás!M127+'ASP pályázat'!M90+Községgazd!M100+Vagyongazd!M93+Közfoglalkoztatás!M90+Közút!M90+Környezetvédelem!M92+Egészségügy!M122+Sport!M94+Közművelődés!M93+Támogatás!M96</f>
        <v>0</v>
      </c>
      <c r="N90" s="159">
        <f>Igazgatás!N127+'ASP pályázat'!N90+Községgazd!N100+Vagyongazd!N93+Közfoglalkoztatás!N90+Közút!N90+Környezetvédelem!N92+Egészségügy!N122+Sport!N94+Közművelődés!N93+Támogatás!N96</f>
        <v>0</v>
      </c>
      <c r="O90" s="73">
        <f>Igazgatás!O127+'ASP pályázat'!O90+Községgazd!R100+Vagyongazd!O93+Közfoglalkoztatás!O90+Közút!O90+Környezetvédelem!R92+Egészségügy!R122+Sport!O94+Közművelődés!Q93+Támogatás!V96</f>
        <v>0</v>
      </c>
      <c r="P90" s="1">
        <f>Igazgatás!P127+'ASP pályázat'!P90+Községgazd!S100+Vagyongazd!P93+Közfoglalkoztatás!P90+Közút!P90+Környezetvédelem!S92+Egészségügy!S122+Sport!P94+Közművelődés!R93+Támogatás!W96</f>
        <v>0</v>
      </c>
      <c r="Q90" s="1">
        <f>Igazgatás!Q127+'ASP pályázat'!Q90+Községgazd!T100+Vagyongazd!Q93+Közfoglalkoztatás!Q90+Közút!Q90+Környezetvédelem!T92+Egészségügy!T122+Sport!Q94+Közművelődés!S93+Támogatás!X96</f>
        <v>0</v>
      </c>
      <c r="R90" s="1">
        <f>Igazgatás!R127+'ASP pályázat'!R90+Községgazd!U100+Vagyongazd!R93+Közfoglalkoztatás!R90+Közút!R90+Környezetvédelem!U92+Egészségügy!U122+Sport!R94+Közművelődés!T93+Támogatás!Y96</f>
        <v>0</v>
      </c>
      <c r="S90" s="1">
        <f>Igazgatás!S127+'ASP pályázat'!S90+Községgazd!V100+Vagyongazd!S93+Közfoglalkoztatás!S90+Közút!S90+Környezetvédelem!V92+Egészségügy!V122+Sport!S94+Közművelődés!U93+Támogatás!Z96</f>
        <v>0</v>
      </c>
      <c r="T90" s="79">
        <f>Igazgatás!T127+'ASP pályázat'!T90+Községgazd!W100+Vagyongazd!T93+Közfoglalkoztatás!T90+Közút!T90+Környezetvédelem!W92+Egészségügy!W122+Sport!T94+Közművelődés!V93+Támogatás!AA96</f>
        <v>0</v>
      </c>
      <c r="U90" s="489">
        <f>Igazgatás!U127+'ASP pályázat'!U90+Községgazd!X100+Vagyongazd!U93+Közfoglalkoztatás!U90+Közút!U90+Környezetvédelem!X92+Egészségügy!X122+Sport!U94+Közművelődés!W93+Támogatás!AB96</f>
        <v>0</v>
      </c>
      <c r="V90" s="414">
        <f>Igazgatás!V127+'ASP pályázat'!V90+Községgazd!Y100+Vagyongazd!V93+Közfoglalkoztatás!V90+Közút!V90+Környezetvédelem!Y92+Egészségügy!Y122+Sport!V94+Közművelődés!X93+Támogatás!AC96</f>
        <v>0</v>
      </c>
      <c r="W90" s="1">
        <f>Igazgatás!W127+'ASP pályázat'!W90+Községgazd!Z100+Vagyongazd!W93+Közfoglalkoztatás!W90+Közút!W90+Környezetvédelem!Z92+Egészségügy!Z122+Sport!W94+Közművelődés!Y93+Támogatás!AD96</f>
        <v>0</v>
      </c>
      <c r="X90" s="79">
        <f>Igazgatás!X127+'ASP pályázat'!X90+Községgazd!AA100+Vagyongazd!X93+Közfoglalkoztatás!X90+Közút!X90+Környezetvédelem!AA92+Egészségügy!AA122+Sport!X94+Közművelődés!Z93+Támogatás!AE96</f>
        <v>0</v>
      </c>
      <c r="Y90" s="79">
        <f>Igazgatás!Y127+'ASP pályázat'!Y90+Községgazd!AB100+Vagyongazd!Y93+Közfoglalkoztatás!Y90+Közút!Y90+Környezetvédelem!AB92+Egészségügy!AB122+Sport!Y94+Közművelődés!AA93+Támogatás!AF96</f>
        <v>0</v>
      </c>
      <c r="Z90" s="79">
        <f>Igazgatás!Z127+'ASP pályázat'!Z90+Községgazd!AC100+Vagyongazd!Z93+Közfoglalkoztatás!Z90+Közút!Z90+Környezetvédelem!AC92+Egészségügy!AC122+Sport!Z94+Közművelődés!AB93+Támogatás!AG96</f>
        <v>0</v>
      </c>
      <c r="AA90" s="44">
        <f>Igazgatás!AA127+'ASP pályázat'!AA90+Községgazd!AD100+Vagyongazd!AA93+Közfoglalkoztatás!AA90+Közút!AA90+Környezetvédelem!AD92+Egészségügy!AD122+Sport!AA94+Közművelődés!AC93+Támogatás!AH96</f>
        <v>0</v>
      </c>
      <c r="AB90" s="168"/>
      <c r="AD90" s="168"/>
    </row>
    <row r="91" spans="1:30" ht="25.5" hidden="1" customHeight="1" x14ac:dyDescent="0.25">
      <c r="B91" s="54"/>
      <c r="C91" s="2"/>
      <c r="D91" s="798" t="s">
        <v>511</v>
      </c>
      <c r="E91" s="798"/>
      <c r="F91" s="624">
        <f>Igazgatás!F128+'ASP pályázat'!F91+Községgazd!F101+Vagyongazd!F94+Közfoglalkoztatás!F91+Közút!F91+Környezetvédelem!F93+Egészségügy!F123+Sport!F95+Közművelődés!F94+Támogatás!F97</f>
        <v>0</v>
      </c>
      <c r="G91" s="624">
        <f>Igazgatás!G128+'ASP pályázat'!G91+Községgazd!G101+Vagyongazd!G94+Közfoglalkoztatás!G91+Közút!G91+Környezetvédelem!G93+Egészségügy!G123+Sport!G95+Közművelődés!G94+Támogatás!G97</f>
        <v>0</v>
      </c>
      <c r="H91" s="624">
        <f>Igazgatás!H128+'ASP pályázat'!H91+Községgazd!H101+Vagyongazd!H94+Közfoglalkoztatás!H91+Közút!H91+Környezetvédelem!H93+Egészségügy!H123+Sport!H95+Közművelődés!H94+Támogatás!H97</f>
        <v>0</v>
      </c>
      <c r="I91" s="624">
        <f>Igazgatás!I128+'ASP pályázat'!I91+Községgazd!I101+Vagyongazd!I94+Közfoglalkoztatás!I91+Közút!I91+Környezetvédelem!I93+Egészségügy!I123+Sport!I95+Közművelődés!I94+Támogatás!I97</f>
        <v>0</v>
      </c>
      <c r="J91" s="650">
        <f>Igazgatás!J128+'ASP pályázat'!J91+Községgazd!J101+Vagyongazd!J94+Közfoglalkoztatás!J91+Közút!J91+Környezetvédelem!J93+Egészségügy!J123+Sport!J95+Közművelődés!J94+Támogatás!J97</f>
        <v>0</v>
      </c>
      <c r="K91" s="650">
        <f>Igazgatás!K128+'ASP pályázat'!K91+Községgazd!K101+Vagyongazd!K94+Közfoglalkoztatás!K91+Közút!K91+Környezetvédelem!K93+Egészségügy!K123+Sport!K95+Közművelődés!K94+Támogatás!K97</f>
        <v>0</v>
      </c>
      <c r="L91" s="571">
        <f>Igazgatás!L128+'ASP pályázat'!L91+Községgazd!L101+Vagyongazd!L94+Közfoglalkoztatás!L91+Közút!L91+Környezetvédelem!L93+Egészségügy!L123+Sport!L95+Közművelődés!L94+Támogatás!L97</f>
        <v>0</v>
      </c>
      <c r="M91" s="151">
        <f>Igazgatás!M128+'ASP pályázat'!M91+Községgazd!M101+Vagyongazd!M94+Közfoglalkoztatás!M91+Közút!M91+Környezetvédelem!M93+Egészségügy!M123+Sport!M95+Közművelődés!M94+Támogatás!M97</f>
        <v>0</v>
      </c>
      <c r="N91" s="159">
        <f>Igazgatás!N128+'ASP pályázat'!N91+Községgazd!N101+Vagyongazd!N94+Közfoglalkoztatás!N91+Közút!N91+Környezetvédelem!N93+Egészségügy!N123+Sport!N95+Közművelődés!N94+Támogatás!N97</f>
        <v>0</v>
      </c>
      <c r="O91" s="73">
        <f>Igazgatás!O128+'ASP pályázat'!O91+Községgazd!R101+Vagyongazd!O94+Közfoglalkoztatás!O91+Közút!O91+Környezetvédelem!R93+Egészségügy!R123+Sport!O95+Közművelődés!Q94+Támogatás!V97</f>
        <v>0</v>
      </c>
      <c r="P91" s="1">
        <f>Igazgatás!P128+'ASP pályázat'!P91+Községgazd!S101+Vagyongazd!P94+Közfoglalkoztatás!P91+Közút!P91+Környezetvédelem!S93+Egészségügy!S123+Sport!P95+Közművelődés!R94+Támogatás!W97</f>
        <v>0</v>
      </c>
      <c r="Q91" s="1">
        <f>Igazgatás!Q128+'ASP pályázat'!Q91+Községgazd!T101+Vagyongazd!Q94+Közfoglalkoztatás!Q91+Közút!Q91+Környezetvédelem!T93+Egészségügy!T123+Sport!Q95+Közművelődés!S94+Támogatás!X97</f>
        <v>0</v>
      </c>
      <c r="R91" s="1">
        <f>Igazgatás!R128+'ASP pályázat'!R91+Községgazd!U101+Vagyongazd!R94+Közfoglalkoztatás!R91+Közút!R91+Környezetvédelem!U93+Egészségügy!U123+Sport!R95+Közművelődés!T94+Támogatás!Y97</f>
        <v>0</v>
      </c>
      <c r="S91" s="1">
        <f>Igazgatás!S128+'ASP pályázat'!S91+Községgazd!V101+Vagyongazd!S94+Közfoglalkoztatás!S91+Közút!S91+Környezetvédelem!V93+Egészségügy!V123+Sport!S95+Közművelődés!U94+Támogatás!Z97</f>
        <v>0</v>
      </c>
      <c r="T91" s="79">
        <f>Igazgatás!T128+'ASP pályázat'!T91+Községgazd!W101+Vagyongazd!T94+Közfoglalkoztatás!T91+Közút!T91+Környezetvédelem!W93+Egészségügy!W123+Sport!T95+Közművelődés!V94+Támogatás!AA97</f>
        <v>0</v>
      </c>
      <c r="U91" s="489">
        <f>Igazgatás!U128+'ASP pályázat'!U91+Községgazd!X101+Vagyongazd!U94+Közfoglalkoztatás!U91+Közút!U91+Környezetvédelem!X93+Egészségügy!X123+Sport!U95+Közművelődés!W94+Támogatás!AB97</f>
        <v>0</v>
      </c>
      <c r="V91" s="414">
        <f>Igazgatás!V128+'ASP pályázat'!V91+Községgazd!Y101+Vagyongazd!V94+Közfoglalkoztatás!V91+Közút!V91+Környezetvédelem!Y93+Egészségügy!Y123+Sport!V95+Közművelődés!X94+Támogatás!AC97</f>
        <v>0</v>
      </c>
      <c r="W91" s="1">
        <f>Igazgatás!W128+'ASP pályázat'!W91+Községgazd!Z101+Vagyongazd!W94+Közfoglalkoztatás!W91+Közút!W91+Környezetvédelem!Z93+Egészségügy!Z123+Sport!W95+Közművelődés!Y94+Támogatás!AD97</f>
        <v>0</v>
      </c>
      <c r="X91" s="79">
        <f>Igazgatás!X128+'ASP pályázat'!X91+Községgazd!AA101+Vagyongazd!X94+Közfoglalkoztatás!X91+Közút!X91+Környezetvédelem!AA93+Egészségügy!AA123+Sport!X95+Közművelődés!Z94+Támogatás!AE97</f>
        <v>0</v>
      </c>
      <c r="Y91" s="79">
        <f>Igazgatás!Y128+'ASP pályázat'!Y91+Községgazd!AB101+Vagyongazd!Y94+Közfoglalkoztatás!Y91+Közút!Y91+Környezetvédelem!AB93+Egészségügy!AB123+Sport!Y95+Közművelődés!AA94+Támogatás!AF97</f>
        <v>0</v>
      </c>
      <c r="Z91" s="79">
        <f>Igazgatás!Z128+'ASP pályázat'!Z91+Községgazd!AC101+Vagyongazd!Z94+Közfoglalkoztatás!Z91+Közút!Z91+Környezetvédelem!AC93+Egészségügy!AC123+Sport!Z95+Közművelődés!AB94+Támogatás!AG97</f>
        <v>0</v>
      </c>
      <c r="AA91" s="44">
        <f>Igazgatás!AA128+'ASP pályázat'!AA91+Községgazd!AD101+Vagyongazd!AA94+Közfoglalkoztatás!AA91+Közút!AA91+Környezetvédelem!AD93+Egészségügy!AD123+Sport!AA95+Közművelődés!AC94+Támogatás!AH97</f>
        <v>0</v>
      </c>
      <c r="AB91" s="168"/>
      <c r="AD91" s="168"/>
    </row>
    <row r="92" spans="1:30" hidden="1" x14ac:dyDescent="0.25">
      <c r="B92" s="54"/>
      <c r="C92" s="2"/>
      <c r="D92" s="801" t="s">
        <v>805</v>
      </c>
      <c r="E92" s="801"/>
      <c r="F92" s="621">
        <f>Igazgatás!F129+'ASP pályázat'!F92+Községgazd!F102+Vagyongazd!F95+Közfoglalkoztatás!F92+Közút!F92+Környezetvédelem!F94+Egészségügy!F124+Sport!F96+Közművelődés!F95+Támogatás!F98</f>
        <v>0</v>
      </c>
      <c r="G92" s="621">
        <f>Igazgatás!G129+'ASP pályázat'!G92+Községgazd!G102+Vagyongazd!G95+Közfoglalkoztatás!G92+Közút!G92+Környezetvédelem!G94+Egészségügy!G124+Sport!G96+Közművelődés!G95+Támogatás!G98</f>
        <v>0</v>
      </c>
      <c r="H92" s="621">
        <f>Igazgatás!H129+'ASP pályázat'!H92+Községgazd!H102+Vagyongazd!H95+Közfoglalkoztatás!H92+Közút!H92+Környezetvédelem!H94+Egészségügy!H124+Sport!H96+Közművelődés!H95+Támogatás!H98</f>
        <v>0</v>
      </c>
      <c r="I92" s="621">
        <f>Igazgatás!I129+'ASP pályázat'!I92+Községgazd!I102+Vagyongazd!I95+Közfoglalkoztatás!I92+Közút!I92+Környezetvédelem!I94+Egészségügy!I124+Sport!I96+Közművelődés!I95+Támogatás!I98</f>
        <v>0</v>
      </c>
      <c r="J92" s="647">
        <f>Igazgatás!J129+'ASP pályázat'!J92+Községgazd!J102+Vagyongazd!J95+Közfoglalkoztatás!J92+Közút!J92+Környezetvédelem!J94+Egészségügy!J124+Sport!J96+Közművelődés!J95+Támogatás!J98</f>
        <v>0</v>
      </c>
      <c r="K92" s="647">
        <f>Igazgatás!K129+'ASP pályázat'!K92+Községgazd!K102+Vagyongazd!K95+Közfoglalkoztatás!K92+Közút!K92+Környezetvédelem!K94+Egészségügy!K124+Sport!K96+Közművelődés!K95+Támogatás!K98</f>
        <v>0</v>
      </c>
      <c r="L92" s="568">
        <f>Igazgatás!L129+'ASP pályázat'!L92+Községgazd!L102+Vagyongazd!L95+Közfoglalkoztatás!L92+Közút!L92+Környezetvédelem!L94+Egészségügy!L124+Sport!L96+Közművelődés!L95+Támogatás!L98</f>
        <v>0</v>
      </c>
      <c r="M92" s="141">
        <f>Igazgatás!M129+'ASP pályázat'!M92+Községgazd!M102+Vagyongazd!M95+Közfoglalkoztatás!M92+Közút!M92+Környezetvédelem!M94+Egészségügy!M124+Sport!M96+Közművelődés!M95+Támogatás!M98</f>
        <v>0</v>
      </c>
      <c r="N92" s="159">
        <f>Igazgatás!N129+'ASP pályázat'!N92+Községgazd!N102+Vagyongazd!N95+Közfoglalkoztatás!N92+Közút!N92+Környezetvédelem!N94+Egészségügy!N124+Sport!N96+Közművelődés!N95+Támogatás!N98</f>
        <v>0</v>
      </c>
      <c r="O92" s="73">
        <f>Igazgatás!O129+'ASP pályázat'!O92+Községgazd!R102+Vagyongazd!O95+Közfoglalkoztatás!O92+Közút!O92+Környezetvédelem!R94+Egészségügy!R124+Sport!O96+Közművelődés!Q95+Támogatás!V98</f>
        <v>0</v>
      </c>
      <c r="P92" s="1">
        <f>Igazgatás!P129+'ASP pályázat'!P92+Községgazd!S102+Vagyongazd!P95+Közfoglalkoztatás!P92+Közút!P92+Környezetvédelem!S94+Egészségügy!S124+Sport!P96+Közművelődés!R95+Támogatás!W98</f>
        <v>0</v>
      </c>
      <c r="Q92" s="1">
        <f>Igazgatás!Q129+'ASP pályázat'!Q92+Községgazd!T102+Vagyongazd!Q95+Közfoglalkoztatás!Q92+Közút!Q92+Környezetvédelem!T94+Egészségügy!T124+Sport!Q96+Közművelődés!S95+Támogatás!X98</f>
        <v>0</v>
      </c>
      <c r="R92" s="1">
        <f>Igazgatás!R129+'ASP pályázat'!R92+Községgazd!U102+Vagyongazd!R95+Közfoglalkoztatás!R92+Közút!R92+Környezetvédelem!U94+Egészségügy!U124+Sport!R96+Közművelődés!T95+Támogatás!Y98</f>
        <v>0</v>
      </c>
      <c r="S92" s="1">
        <f>Igazgatás!S129+'ASP pályázat'!S92+Községgazd!V102+Vagyongazd!S95+Közfoglalkoztatás!S92+Közút!S92+Környezetvédelem!V94+Egészségügy!V124+Sport!S96+Közművelődés!U95+Támogatás!Z98</f>
        <v>0</v>
      </c>
      <c r="T92" s="79">
        <f>Igazgatás!T129+'ASP pályázat'!T92+Községgazd!W102+Vagyongazd!T95+Közfoglalkoztatás!T92+Közút!T92+Környezetvédelem!W94+Egészségügy!W124+Sport!T96+Közművelődés!V95+Támogatás!AA98</f>
        <v>0</v>
      </c>
      <c r="U92" s="489">
        <f>Igazgatás!U129+'ASP pályázat'!U92+Községgazd!X102+Vagyongazd!U95+Közfoglalkoztatás!U92+Közút!U92+Környezetvédelem!X94+Egészségügy!X124+Sport!U96+Közművelődés!W95+Támogatás!AB98</f>
        <v>0</v>
      </c>
      <c r="V92" s="414">
        <f>Igazgatás!V129+'ASP pályázat'!V92+Községgazd!Y102+Vagyongazd!V95+Közfoglalkoztatás!V92+Közút!V92+Környezetvédelem!Y94+Egészségügy!Y124+Sport!V96+Közművelődés!X95+Támogatás!AC98</f>
        <v>0</v>
      </c>
      <c r="W92" s="1">
        <f>Igazgatás!W129+'ASP pályázat'!W92+Községgazd!Z102+Vagyongazd!W95+Közfoglalkoztatás!W92+Közút!W92+Környezetvédelem!Z94+Egészségügy!Z124+Sport!W96+Közművelődés!Y95+Támogatás!AD98</f>
        <v>0</v>
      </c>
      <c r="X92" s="79">
        <f>Igazgatás!X129+'ASP pályázat'!X92+Községgazd!AA102+Vagyongazd!X95+Közfoglalkoztatás!X92+Közút!X92+Környezetvédelem!AA94+Egészségügy!AA124+Sport!X96+Közművelődés!Z95+Támogatás!AE98</f>
        <v>0</v>
      </c>
      <c r="Y92" s="79">
        <f>Igazgatás!Y129+'ASP pályázat'!Y92+Községgazd!AB102+Vagyongazd!Y95+Közfoglalkoztatás!Y92+Közút!Y92+Környezetvédelem!AB94+Egészségügy!AB124+Sport!Y96+Közművelődés!AA95+Támogatás!AF98</f>
        <v>0</v>
      </c>
      <c r="Z92" s="79">
        <f>Igazgatás!Z129+'ASP pályázat'!Z92+Községgazd!AC102+Vagyongazd!Z95+Közfoglalkoztatás!Z92+Közút!Z92+Környezetvédelem!AC94+Egészségügy!AC124+Sport!Z96+Közművelődés!AB95+Támogatás!AG98</f>
        <v>0</v>
      </c>
      <c r="AA92" s="44">
        <f>Igazgatás!AA129+'ASP pályázat'!AA92+Községgazd!AD102+Vagyongazd!AA95+Közfoglalkoztatás!AA92+Közút!AA92+Környezetvédelem!AD94+Egészségügy!AD124+Sport!AA96+Közművelődés!AC95+Támogatás!AH98</f>
        <v>0</v>
      </c>
      <c r="AB92" s="168"/>
      <c r="AD92" s="168"/>
    </row>
    <row r="93" spans="1:30" ht="25.5" hidden="1" customHeight="1" x14ac:dyDescent="0.25">
      <c r="B93" s="54"/>
      <c r="C93" s="2"/>
      <c r="D93" s="798" t="s">
        <v>512</v>
      </c>
      <c r="E93" s="798"/>
      <c r="F93" s="624">
        <f>Igazgatás!F130+'ASP pályázat'!F93+Községgazd!F103+Vagyongazd!F96+Közfoglalkoztatás!F93+Közút!F93+Környezetvédelem!F95+Egészségügy!F125+Sport!F97+Közművelődés!F96+Támogatás!F99</f>
        <v>0</v>
      </c>
      <c r="G93" s="624">
        <f>Igazgatás!G130+'ASP pályázat'!G93+Községgazd!G103+Vagyongazd!G96+Közfoglalkoztatás!G93+Közút!G93+Környezetvédelem!G95+Egészségügy!G125+Sport!G97+Közművelődés!G96+Támogatás!G99</f>
        <v>0</v>
      </c>
      <c r="H93" s="624">
        <f>Igazgatás!H130+'ASP pályázat'!H93+Községgazd!H103+Vagyongazd!H96+Közfoglalkoztatás!H93+Közút!H93+Környezetvédelem!H95+Egészségügy!H125+Sport!H97+Közművelődés!H96+Támogatás!H99</f>
        <v>0</v>
      </c>
      <c r="I93" s="624">
        <f>Igazgatás!I130+'ASP pályázat'!I93+Községgazd!I103+Vagyongazd!I96+Közfoglalkoztatás!I93+Közút!I93+Környezetvédelem!I95+Egészségügy!I125+Sport!I97+Közművelődés!I96+Támogatás!I99</f>
        <v>0</v>
      </c>
      <c r="J93" s="650">
        <f>Igazgatás!J130+'ASP pályázat'!J93+Községgazd!J103+Vagyongazd!J96+Közfoglalkoztatás!J93+Közút!J93+Környezetvédelem!J95+Egészségügy!J125+Sport!J97+Közművelődés!J96+Támogatás!J99</f>
        <v>0</v>
      </c>
      <c r="K93" s="650">
        <f>Igazgatás!K130+'ASP pályázat'!K93+Községgazd!K103+Vagyongazd!K96+Közfoglalkoztatás!K93+Közút!K93+Környezetvédelem!K95+Egészségügy!K125+Sport!K97+Közművelődés!K96+Támogatás!K99</f>
        <v>0</v>
      </c>
      <c r="L93" s="571">
        <f>Igazgatás!L130+'ASP pályázat'!L93+Községgazd!L103+Vagyongazd!L96+Közfoglalkoztatás!L93+Közút!L93+Környezetvédelem!L95+Egészségügy!L125+Sport!L97+Közművelődés!L96+Támogatás!L99</f>
        <v>0</v>
      </c>
      <c r="M93" s="151">
        <f>Igazgatás!M130+'ASP pályázat'!M93+Községgazd!M103+Vagyongazd!M96+Közfoglalkoztatás!M93+Közút!M93+Környezetvédelem!M95+Egészségügy!M125+Sport!M97+Közművelődés!M96+Támogatás!M99</f>
        <v>0</v>
      </c>
      <c r="N93" s="159">
        <f>Igazgatás!N130+'ASP pályázat'!N93+Községgazd!N103+Vagyongazd!N96+Közfoglalkoztatás!N93+Közút!N93+Környezetvédelem!N95+Egészségügy!N125+Sport!N97+Közművelődés!N96+Támogatás!N99</f>
        <v>0</v>
      </c>
      <c r="O93" s="73">
        <f>Igazgatás!O130+'ASP pályázat'!O93+Községgazd!R103+Vagyongazd!O96+Közfoglalkoztatás!O93+Közút!O93+Környezetvédelem!R95+Egészségügy!R125+Sport!O97+Közművelődés!Q96+Támogatás!V99</f>
        <v>0</v>
      </c>
      <c r="P93" s="1">
        <f>Igazgatás!P130+'ASP pályázat'!P93+Községgazd!S103+Vagyongazd!P96+Közfoglalkoztatás!P93+Közút!P93+Környezetvédelem!S95+Egészségügy!S125+Sport!P97+Közművelődés!R96+Támogatás!W99</f>
        <v>0</v>
      </c>
      <c r="Q93" s="1">
        <f>Igazgatás!Q130+'ASP pályázat'!Q93+Községgazd!T103+Vagyongazd!Q96+Közfoglalkoztatás!Q93+Közút!Q93+Környezetvédelem!T95+Egészségügy!T125+Sport!Q97+Közművelődés!S96+Támogatás!X99</f>
        <v>0</v>
      </c>
      <c r="R93" s="1">
        <f>Igazgatás!R130+'ASP pályázat'!R93+Községgazd!U103+Vagyongazd!R96+Közfoglalkoztatás!R93+Közút!R93+Környezetvédelem!U95+Egészségügy!U125+Sport!R97+Közművelődés!T96+Támogatás!Y99</f>
        <v>0</v>
      </c>
      <c r="S93" s="1">
        <f>Igazgatás!S130+'ASP pályázat'!S93+Községgazd!V103+Vagyongazd!S96+Közfoglalkoztatás!S93+Közút!S93+Környezetvédelem!V95+Egészségügy!V125+Sport!S97+Közművelődés!U96+Támogatás!Z99</f>
        <v>0</v>
      </c>
      <c r="T93" s="79">
        <f>Igazgatás!T130+'ASP pályázat'!T93+Községgazd!W103+Vagyongazd!T96+Közfoglalkoztatás!T93+Közút!T93+Környezetvédelem!W95+Egészségügy!W125+Sport!T97+Közművelődés!V96+Támogatás!AA99</f>
        <v>0</v>
      </c>
      <c r="U93" s="489">
        <f>Igazgatás!U130+'ASP pályázat'!U93+Községgazd!X103+Vagyongazd!U96+Közfoglalkoztatás!U93+Közút!U93+Környezetvédelem!X95+Egészségügy!X125+Sport!U97+Közművelődés!W96+Támogatás!AB99</f>
        <v>0</v>
      </c>
      <c r="V93" s="414">
        <f>Igazgatás!V130+'ASP pályázat'!V93+Községgazd!Y103+Vagyongazd!V96+Közfoglalkoztatás!V93+Közút!V93+Környezetvédelem!Y95+Egészségügy!Y125+Sport!V97+Közművelődés!X96+Támogatás!AC99</f>
        <v>0</v>
      </c>
      <c r="W93" s="1">
        <f>Igazgatás!W130+'ASP pályázat'!W93+Községgazd!Z103+Vagyongazd!W96+Közfoglalkoztatás!W93+Közút!W93+Környezetvédelem!Z95+Egészségügy!Z125+Sport!W97+Közművelődés!Y96+Támogatás!AD99</f>
        <v>0</v>
      </c>
      <c r="X93" s="79">
        <f>Igazgatás!X130+'ASP pályázat'!X93+Községgazd!AA103+Vagyongazd!X96+Közfoglalkoztatás!X93+Közút!X93+Környezetvédelem!AA95+Egészségügy!AA125+Sport!X97+Közművelődés!Z96+Támogatás!AE99</f>
        <v>0</v>
      </c>
      <c r="Y93" s="79">
        <f>Igazgatás!Y130+'ASP pályázat'!Y93+Községgazd!AB103+Vagyongazd!Y96+Közfoglalkoztatás!Y93+Közút!Y93+Környezetvédelem!AB95+Egészségügy!AB125+Sport!Y97+Közművelődés!AA96+Támogatás!AF99</f>
        <v>0</v>
      </c>
      <c r="Z93" s="79">
        <f>Igazgatás!Z130+'ASP pályázat'!Z93+Községgazd!AC103+Vagyongazd!Z96+Közfoglalkoztatás!Z93+Közút!Z93+Környezetvédelem!AC95+Egészségügy!AC125+Sport!Z97+Közművelődés!AB96+Támogatás!AG99</f>
        <v>0</v>
      </c>
      <c r="AA93" s="44">
        <f>Igazgatás!AA130+'ASP pályázat'!AA93+Községgazd!AD103+Vagyongazd!AA96+Közfoglalkoztatás!AA93+Közút!AA93+Környezetvédelem!AD95+Egészségügy!AD125+Sport!AA97+Közművelődés!AC96+Támogatás!AH99</f>
        <v>0</v>
      </c>
      <c r="AB93" s="168"/>
      <c r="AD93" s="168"/>
    </row>
    <row r="94" spans="1:30" ht="25.5" hidden="1" customHeight="1" x14ac:dyDescent="0.25">
      <c r="B94" s="54"/>
      <c r="C94" s="2"/>
      <c r="D94" s="798" t="s">
        <v>513</v>
      </c>
      <c r="E94" s="798"/>
      <c r="F94" s="624">
        <f>Igazgatás!F131+'ASP pályázat'!F94+Községgazd!F104+Vagyongazd!F97+Közfoglalkoztatás!F94+Közút!F94+Környezetvédelem!F96+Egészségügy!F126+Sport!F98+Közművelődés!F97+Támogatás!F100</f>
        <v>0</v>
      </c>
      <c r="G94" s="624">
        <f>Igazgatás!G131+'ASP pályázat'!G94+Községgazd!G104+Vagyongazd!G97+Közfoglalkoztatás!G94+Közút!G94+Környezetvédelem!G96+Egészségügy!G126+Sport!G98+Közművelődés!G97+Támogatás!G100</f>
        <v>0</v>
      </c>
      <c r="H94" s="624">
        <f>Igazgatás!H131+'ASP pályázat'!H94+Községgazd!H104+Vagyongazd!H97+Közfoglalkoztatás!H94+Közút!H94+Környezetvédelem!H96+Egészségügy!H126+Sport!H98+Közművelődés!H97+Támogatás!H100</f>
        <v>0</v>
      </c>
      <c r="I94" s="624">
        <f>Igazgatás!I131+'ASP pályázat'!I94+Községgazd!I104+Vagyongazd!I97+Közfoglalkoztatás!I94+Közút!I94+Környezetvédelem!I96+Egészségügy!I126+Sport!I98+Közművelődés!I97+Támogatás!I100</f>
        <v>0</v>
      </c>
      <c r="J94" s="650">
        <f>Igazgatás!J131+'ASP pályázat'!J94+Községgazd!J104+Vagyongazd!J97+Közfoglalkoztatás!J94+Közút!J94+Környezetvédelem!J96+Egészségügy!J126+Sport!J98+Közművelődés!J97+Támogatás!J100</f>
        <v>0</v>
      </c>
      <c r="K94" s="650">
        <f>Igazgatás!K131+'ASP pályázat'!K94+Községgazd!K104+Vagyongazd!K97+Közfoglalkoztatás!K94+Közút!K94+Környezetvédelem!K96+Egészségügy!K126+Sport!K98+Közművelődés!K97+Támogatás!K100</f>
        <v>0</v>
      </c>
      <c r="L94" s="571">
        <f>Igazgatás!L131+'ASP pályázat'!L94+Községgazd!L104+Vagyongazd!L97+Közfoglalkoztatás!L94+Közút!L94+Környezetvédelem!L96+Egészségügy!L126+Sport!L98+Közművelődés!L97+Támogatás!L100</f>
        <v>0</v>
      </c>
      <c r="M94" s="151">
        <f>Igazgatás!M131+'ASP pályázat'!M94+Községgazd!M104+Vagyongazd!M97+Közfoglalkoztatás!M94+Közút!M94+Környezetvédelem!M96+Egészségügy!M126+Sport!M98+Közművelődés!M97+Támogatás!M100</f>
        <v>0</v>
      </c>
      <c r="N94" s="159">
        <f>Igazgatás!N131+'ASP pályázat'!N94+Községgazd!N104+Vagyongazd!N97+Közfoglalkoztatás!N94+Közút!N94+Környezetvédelem!N96+Egészségügy!N126+Sport!N98+Közművelődés!N97+Támogatás!N100</f>
        <v>0</v>
      </c>
      <c r="O94" s="73">
        <f>Igazgatás!O131+'ASP pályázat'!O94+Községgazd!R104+Vagyongazd!O97+Közfoglalkoztatás!O94+Közút!O94+Környezetvédelem!R96+Egészségügy!R126+Sport!O98+Közművelődés!Q97+Támogatás!V100</f>
        <v>0</v>
      </c>
      <c r="P94" s="1">
        <f>Igazgatás!P131+'ASP pályázat'!P94+Községgazd!S104+Vagyongazd!P97+Közfoglalkoztatás!P94+Közút!P94+Környezetvédelem!S96+Egészségügy!S126+Sport!P98+Közművelődés!R97+Támogatás!W100</f>
        <v>0</v>
      </c>
      <c r="Q94" s="1">
        <f>Igazgatás!Q131+'ASP pályázat'!Q94+Községgazd!T104+Vagyongazd!Q97+Közfoglalkoztatás!Q94+Közút!Q94+Környezetvédelem!T96+Egészségügy!T126+Sport!Q98+Közművelődés!S97+Támogatás!X100</f>
        <v>0</v>
      </c>
      <c r="R94" s="1">
        <f>Igazgatás!R131+'ASP pályázat'!R94+Községgazd!U104+Vagyongazd!R97+Közfoglalkoztatás!R94+Közút!R94+Környezetvédelem!U96+Egészségügy!U126+Sport!R98+Közművelődés!T97+Támogatás!Y100</f>
        <v>0</v>
      </c>
      <c r="S94" s="1">
        <f>Igazgatás!S131+'ASP pályázat'!S94+Községgazd!V104+Vagyongazd!S97+Közfoglalkoztatás!S94+Közút!S94+Környezetvédelem!V96+Egészségügy!V126+Sport!S98+Közművelődés!U97+Támogatás!Z100</f>
        <v>0</v>
      </c>
      <c r="T94" s="79">
        <f>Igazgatás!T131+'ASP pályázat'!T94+Községgazd!W104+Vagyongazd!T97+Közfoglalkoztatás!T94+Közút!T94+Környezetvédelem!W96+Egészségügy!W126+Sport!T98+Közművelődés!V97+Támogatás!AA100</f>
        <v>0</v>
      </c>
      <c r="U94" s="489">
        <f>Igazgatás!U131+'ASP pályázat'!U94+Községgazd!X104+Vagyongazd!U97+Közfoglalkoztatás!U94+Közút!U94+Környezetvédelem!X96+Egészségügy!X126+Sport!U98+Közművelődés!W97+Támogatás!AB100</f>
        <v>0</v>
      </c>
      <c r="V94" s="414">
        <f>Igazgatás!V131+'ASP pályázat'!V94+Községgazd!Y104+Vagyongazd!V97+Közfoglalkoztatás!V94+Közút!V94+Környezetvédelem!Y96+Egészségügy!Y126+Sport!V98+Közművelődés!X97+Támogatás!AC100</f>
        <v>0</v>
      </c>
      <c r="W94" s="1">
        <f>Igazgatás!W131+'ASP pályázat'!W94+Községgazd!Z104+Vagyongazd!W97+Közfoglalkoztatás!W94+Közút!W94+Környezetvédelem!Z96+Egészségügy!Z126+Sport!W98+Közművelődés!Y97+Támogatás!AD100</f>
        <v>0</v>
      </c>
      <c r="X94" s="79">
        <f>Igazgatás!X131+'ASP pályázat'!X94+Községgazd!AA104+Vagyongazd!X97+Közfoglalkoztatás!X94+Közút!X94+Környezetvédelem!AA96+Egészségügy!AA126+Sport!X98+Közművelődés!Z97+Támogatás!AE100</f>
        <v>0</v>
      </c>
      <c r="Y94" s="79">
        <f>Igazgatás!Y131+'ASP pályázat'!Y94+Községgazd!AB104+Vagyongazd!Y97+Közfoglalkoztatás!Y94+Közút!Y94+Környezetvédelem!AB96+Egészségügy!AB126+Sport!Y98+Közművelődés!AA97+Támogatás!AF100</f>
        <v>0</v>
      </c>
      <c r="Z94" s="79">
        <f>Igazgatás!Z131+'ASP pályázat'!Z94+Községgazd!AC104+Vagyongazd!Z97+Közfoglalkoztatás!Z94+Közút!Z94+Környezetvédelem!AC96+Egészségügy!AC126+Sport!Z98+Közművelődés!AB97+Támogatás!AG100</f>
        <v>0</v>
      </c>
      <c r="AA94" s="44">
        <f>Igazgatás!AA131+'ASP pályázat'!AA94+Községgazd!AD104+Vagyongazd!AA97+Közfoglalkoztatás!AA94+Közút!AA94+Környezetvédelem!AD96+Egészségügy!AD126+Sport!AA98+Közművelődés!AC97+Támogatás!AH100</f>
        <v>0</v>
      </c>
      <c r="AB94" s="168"/>
      <c r="AD94" s="168"/>
    </row>
    <row r="95" spans="1:30" s="41" customFormat="1" ht="15" hidden="1" customHeight="1" x14ac:dyDescent="0.25">
      <c r="A95" s="125" t="s">
        <v>230</v>
      </c>
      <c r="B95" s="106" t="s">
        <v>663</v>
      </c>
      <c r="C95" s="853" t="s">
        <v>806</v>
      </c>
      <c r="D95" s="854"/>
      <c r="E95" s="854"/>
      <c r="F95" s="623">
        <f>Igazgatás!F132+'ASP pályázat'!F95+Községgazd!F105+Vagyongazd!F98+Közfoglalkoztatás!F95+Közút!F95+Környezetvédelem!F97+Egészségügy!F127+Sport!F99+Közművelődés!F98+Támogatás!F101</f>
        <v>0</v>
      </c>
      <c r="G95" s="623">
        <f>Igazgatás!G132+'ASP pályázat'!G95+Községgazd!G105+Vagyongazd!G98+Közfoglalkoztatás!G95+Közút!G95+Környezetvédelem!G97+Egészségügy!G127+Sport!G99+Közművelődés!G98+Támogatás!G101</f>
        <v>0</v>
      </c>
      <c r="H95" s="623">
        <f>Igazgatás!H132+'ASP pályázat'!H95+Községgazd!H105+Vagyongazd!H98+Közfoglalkoztatás!H95+Közút!H95+Környezetvédelem!H97+Egészségügy!H127+Sport!H99+Közművelődés!H98+Támogatás!H101</f>
        <v>0</v>
      </c>
      <c r="I95" s="623">
        <f>Igazgatás!I132+'ASP pályázat'!I95+Községgazd!I105+Vagyongazd!I98+Közfoglalkoztatás!I95+Közút!I95+Környezetvédelem!I97+Egészségügy!I127+Sport!I99+Közművelődés!I98+Támogatás!I101</f>
        <v>0</v>
      </c>
      <c r="J95" s="649">
        <f>Igazgatás!J132+'ASP pályázat'!J95+Községgazd!J105+Vagyongazd!J98+Közfoglalkoztatás!J95+Közút!J95+Környezetvédelem!J97+Egészségügy!J127+Sport!J99+Közművelődés!J98+Támogatás!J101</f>
        <v>0</v>
      </c>
      <c r="K95" s="649">
        <f>Igazgatás!K132+'ASP pályázat'!K95+Községgazd!K105+Vagyongazd!K98+Közfoglalkoztatás!K95+Közút!K95+Környezetvédelem!K97+Egészségügy!K127+Sport!K99+Közművelődés!K98+Támogatás!K101</f>
        <v>0</v>
      </c>
      <c r="L95" s="570">
        <f>Igazgatás!L132+'ASP pályázat'!L95+Községgazd!L105+Vagyongazd!L98+Közfoglalkoztatás!L95+Közút!L95+Környezetvédelem!L97+Egészségügy!L127+Sport!L99+Közművelődés!L98+Támogatás!L101</f>
        <v>0</v>
      </c>
      <c r="M95" s="150">
        <f>Igazgatás!M132+'ASP pályázat'!M95+Községgazd!M105+Vagyongazd!M98+Közfoglalkoztatás!M95+Közút!M95+Környezetvédelem!M97+Egészségügy!M127+Sport!M99+Közművelődés!M98+Támogatás!M101</f>
        <v>0</v>
      </c>
      <c r="N95" s="162">
        <f>Igazgatás!N132+'ASP pályázat'!N95+Községgazd!N105+Vagyongazd!N98+Közfoglalkoztatás!N95+Közút!N95+Környezetvédelem!N97+Egészségügy!N127+Sport!N99+Közművelődés!N98+Támogatás!N101</f>
        <v>0</v>
      </c>
      <c r="O95" s="108">
        <f>Igazgatás!O132+'ASP pályázat'!O95+Községgazd!R105+Vagyongazd!O98+Közfoglalkoztatás!O95+Közút!O95+Környezetvédelem!R97+Egészségügy!R127+Sport!O99+Közművelődés!Q98+Támogatás!V101</f>
        <v>0</v>
      </c>
      <c r="P95" s="109">
        <f>Igazgatás!P132+'ASP pályázat'!P95+Községgazd!S105+Vagyongazd!P98+Közfoglalkoztatás!P95+Közút!P95+Környezetvédelem!S97+Egészségügy!S127+Sport!P99+Közművelődés!R98+Támogatás!W101</f>
        <v>0</v>
      </c>
      <c r="Q95" s="109">
        <f>Igazgatás!Q132+'ASP pályázat'!Q95+Községgazd!T105+Vagyongazd!Q98+Közfoglalkoztatás!Q95+Közút!Q95+Környezetvédelem!T97+Egészségügy!T127+Sport!Q99+Közművelődés!S98+Támogatás!X101</f>
        <v>0</v>
      </c>
      <c r="R95" s="109">
        <f>Igazgatás!R132+'ASP pályázat'!R95+Községgazd!U105+Vagyongazd!R98+Közfoglalkoztatás!R95+Közút!R95+Környezetvédelem!U97+Egészségügy!U127+Sport!R99+Közművelődés!T98+Támogatás!Y101</f>
        <v>0</v>
      </c>
      <c r="S95" s="109">
        <f>Igazgatás!S132+'ASP pályázat'!S95+Községgazd!V105+Vagyongazd!S98+Közfoglalkoztatás!S95+Közút!S95+Környezetvédelem!V97+Egészségügy!V127+Sport!S99+Közművelődés!U98+Támogatás!Z101</f>
        <v>0</v>
      </c>
      <c r="T95" s="112">
        <f>Igazgatás!T132+'ASP pályázat'!T95+Községgazd!W105+Vagyongazd!T98+Közfoglalkoztatás!T95+Közút!T95+Környezetvédelem!W97+Egészségügy!W127+Sport!T99+Közművelődés!V98+Támogatás!AA101</f>
        <v>0</v>
      </c>
      <c r="U95" s="491">
        <f>Igazgatás!U132+'ASP pályázat'!U95+Községgazd!X105+Vagyongazd!U98+Közfoglalkoztatás!U95+Közút!U95+Környezetvédelem!X97+Egészségügy!X127+Sport!U99+Közművelődés!W98+Támogatás!AB101</f>
        <v>0</v>
      </c>
      <c r="V95" s="416">
        <f>Igazgatás!V132+'ASP pályázat'!V95+Községgazd!Y105+Vagyongazd!V98+Közfoglalkoztatás!V95+Közút!V95+Környezetvédelem!Y97+Egészségügy!Y127+Sport!V99+Közművelődés!X98+Támogatás!AC101</f>
        <v>0</v>
      </c>
      <c r="W95" s="109">
        <f>Igazgatás!W132+'ASP pályázat'!W95+Községgazd!Z105+Vagyongazd!W98+Közfoglalkoztatás!W95+Közút!W95+Környezetvédelem!Z97+Egészségügy!Z127+Sport!W99+Közművelődés!Y98+Támogatás!AD101</f>
        <v>0</v>
      </c>
      <c r="X95" s="112">
        <f>Igazgatás!X132+'ASP pályázat'!X95+Községgazd!AA105+Vagyongazd!X98+Közfoglalkoztatás!X95+Közút!X95+Környezetvédelem!AA97+Egészségügy!AA127+Sport!X99+Közművelődés!Z98+Támogatás!AE101</f>
        <v>0</v>
      </c>
      <c r="Y95" s="112">
        <f>Igazgatás!Y132+'ASP pályázat'!Y95+Községgazd!AB105+Vagyongazd!Y98+Közfoglalkoztatás!Y95+Közút!Y95+Környezetvédelem!AB97+Egészségügy!AB127+Sport!Y99+Közművelődés!AA98+Támogatás!AF101</f>
        <v>0</v>
      </c>
      <c r="Z95" s="112">
        <f>Igazgatás!Z132+'ASP pályázat'!Z95+Községgazd!AC105+Vagyongazd!Z98+Közfoglalkoztatás!Z95+Közút!Z95+Környezetvédelem!AC97+Egészségügy!AC127+Sport!Z99+Közművelődés!AB98+Támogatás!AG101</f>
        <v>0</v>
      </c>
      <c r="AA95" s="113">
        <f>Igazgatás!AA132+'ASP pályázat'!AA95+Községgazd!AD105+Vagyongazd!AA98+Közfoglalkoztatás!AA95+Közút!AA95+Környezetvédelem!AD97+Egészségügy!AD127+Sport!AA99+Közművelődés!AC98+Támogatás!AH101</f>
        <v>0</v>
      </c>
      <c r="AB95" s="168"/>
      <c r="AD95" s="168"/>
    </row>
    <row r="96" spans="1:30" hidden="1" x14ac:dyDescent="0.25">
      <c r="B96" s="54"/>
      <c r="C96" s="2"/>
      <c r="D96" s="801" t="s">
        <v>369</v>
      </c>
      <c r="E96" s="801"/>
      <c r="F96" s="621">
        <f>Igazgatás!F133+'ASP pályázat'!F96+Községgazd!F106+Vagyongazd!F99+Közfoglalkoztatás!F96+Közút!F96+Környezetvédelem!F98+Egészségügy!F128+Sport!F100+Közművelődés!F99+Támogatás!F102</f>
        <v>0</v>
      </c>
      <c r="G96" s="621">
        <f>Igazgatás!G133+'ASP pályázat'!G96+Községgazd!G106+Vagyongazd!G99+Közfoglalkoztatás!G96+Közút!G96+Környezetvédelem!G98+Egészségügy!G128+Sport!G100+Közművelődés!G99+Támogatás!G102</f>
        <v>0</v>
      </c>
      <c r="H96" s="621">
        <f>Igazgatás!H133+'ASP pályázat'!H96+Községgazd!H106+Vagyongazd!H99+Közfoglalkoztatás!H96+Közút!H96+Környezetvédelem!H98+Egészségügy!H128+Sport!H100+Közművelődés!H99+Támogatás!H102</f>
        <v>0</v>
      </c>
      <c r="I96" s="621">
        <f>Igazgatás!I133+'ASP pályázat'!I96+Községgazd!I106+Vagyongazd!I99+Közfoglalkoztatás!I96+Közút!I96+Környezetvédelem!I98+Egészségügy!I128+Sport!I100+Közművelődés!I99+Támogatás!I102</f>
        <v>0</v>
      </c>
      <c r="J96" s="647">
        <f>Igazgatás!J133+'ASP pályázat'!J96+Községgazd!J106+Vagyongazd!J99+Közfoglalkoztatás!J96+Közút!J96+Környezetvédelem!J98+Egészségügy!J128+Sport!J100+Közművelődés!J99+Támogatás!J102</f>
        <v>0</v>
      </c>
      <c r="K96" s="647">
        <f>Igazgatás!K133+'ASP pályázat'!K96+Községgazd!K106+Vagyongazd!K99+Közfoglalkoztatás!K96+Közút!K96+Környezetvédelem!K98+Egészségügy!K128+Sport!K100+Közművelődés!K99+Támogatás!K102</f>
        <v>0</v>
      </c>
      <c r="L96" s="568">
        <f>Igazgatás!L133+'ASP pályázat'!L96+Községgazd!L106+Vagyongazd!L99+Közfoglalkoztatás!L96+Közút!L96+Környezetvédelem!L98+Egészségügy!L128+Sport!L100+Közművelődés!L99+Támogatás!L102</f>
        <v>0</v>
      </c>
      <c r="M96" s="141">
        <f>Igazgatás!M133+'ASP pályázat'!M96+Községgazd!M106+Vagyongazd!M99+Közfoglalkoztatás!M96+Közút!M96+Környezetvédelem!M98+Egészségügy!M128+Sport!M100+Közművelődés!M99+Támogatás!M102</f>
        <v>0</v>
      </c>
      <c r="N96" s="159">
        <f>Igazgatás!N133+'ASP pályázat'!N96+Községgazd!N106+Vagyongazd!N99+Közfoglalkoztatás!N96+Közút!N96+Környezetvédelem!N98+Egészségügy!N128+Sport!N100+Közművelődés!N99+Támogatás!N102</f>
        <v>0</v>
      </c>
      <c r="O96" s="73">
        <f>Igazgatás!O133+'ASP pályázat'!O96+Községgazd!R106+Vagyongazd!O99+Közfoglalkoztatás!O96+Közút!O96+Környezetvédelem!R98+Egészségügy!R128+Sport!O100+Közművelődés!Q99+Támogatás!V102</f>
        <v>0</v>
      </c>
      <c r="P96" s="1">
        <f>Igazgatás!P133+'ASP pályázat'!P96+Községgazd!S106+Vagyongazd!P99+Közfoglalkoztatás!P96+Közút!P96+Környezetvédelem!S98+Egészségügy!S128+Sport!P100+Közművelődés!R99+Támogatás!W102</f>
        <v>0</v>
      </c>
      <c r="Q96" s="1">
        <f>Igazgatás!Q133+'ASP pályázat'!Q96+Községgazd!T106+Vagyongazd!Q99+Közfoglalkoztatás!Q96+Közút!Q96+Környezetvédelem!T98+Egészségügy!T128+Sport!Q100+Közművelődés!S99+Támogatás!X102</f>
        <v>0</v>
      </c>
      <c r="R96" s="1">
        <f>Igazgatás!R133+'ASP pályázat'!R96+Községgazd!U106+Vagyongazd!R99+Közfoglalkoztatás!R96+Közút!R96+Környezetvédelem!U98+Egészségügy!U128+Sport!R100+Közművelődés!T99+Támogatás!Y102</f>
        <v>0</v>
      </c>
      <c r="S96" s="1">
        <f>Igazgatás!S133+'ASP pályázat'!S96+Községgazd!V106+Vagyongazd!S99+Közfoglalkoztatás!S96+Közút!S96+Környezetvédelem!V98+Egészségügy!V128+Sport!S100+Közművelődés!U99+Támogatás!Z102</f>
        <v>0</v>
      </c>
      <c r="T96" s="79">
        <f>Igazgatás!T133+'ASP pályázat'!T96+Községgazd!W106+Vagyongazd!T99+Közfoglalkoztatás!T96+Közút!T96+Környezetvédelem!W98+Egészségügy!W128+Sport!T100+Közművelődés!V99+Támogatás!AA102</f>
        <v>0</v>
      </c>
      <c r="U96" s="489">
        <f>Igazgatás!U133+'ASP pályázat'!U96+Községgazd!X106+Vagyongazd!U99+Közfoglalkoztatás!U96+Közút!U96+Környezetvédelem!X98+Egészségügy!X128+Sport!U100+Közművelődés!W99+Támogatás!AB102</f>
        <v>0</v>
      </c>
      <c r="V96" s="414">
        <f>Igazgatás!V133+'ASP pályázat'!V96+Községgazd!Y106+Vagyongazd!V99+Közfoglalkoztatás!V96+Közút!V96+Környezetvédelem!Y98+Egészségügy!Y128+Sport!V100+Közművelődés!X99+Támogatás!AC102</f>
        <v>0</v>
      </c>
      <c r="W96" s="1">
        <f>Igazgatás!W133+'ASP pályázat'!W96+Községgazd!Z106+Vagyongazd!W99+Közfoglalkoztatás!W96+Közút!W96+Környezetvédelem!Z98+Egészségügy!Z128+Sport!W100+Közművelődés!Y99+Támogatás!AD102</f>
        <v>0</v>
      </c>
      <c r="X96" s="79">
        <f>Igazgatás!X133+'ASP pályázat'!X96+Községgazd!AA106+Vagyongazd!X99+Közfoglalkoztatás!X96+Közút!X96+Környezetvédelem!AA98+Egészségügy!AA128+Sport!X100+Közművelődés!Z99+Támogatás!AE102</f>
        <v>0</v>
      </c>
      <c r="Y96" s="79">
        <f>Igazgatás!Y133+'ASP pályázat'!Y96+Községgazd!AB106+Vagyongazd!Y99+Közfoglalkoztatás!Y96+Közút!Y96+Környezetvédelem!AB98+Egészségügy!AB128+Sport!Y100+Közművelődés!AA99+Támogatás!AF102</f>
        <v>0</v>
      </c>
      <c r="Z96" s="79">
        <f>Igazgatás!Z133+'ASP pályázat'!Z96+Községgazd!AC106+Vagyongazd!Z99+Közfoglalkoztatás!Z96+Közút!Z96+Környezetvédelem!AC98+Egészségügy!AC128+Sport!Z100+Közművelődés!AB99+Támogatás!AG102</f>
        <v>0</v>
      </c>
      <c r="AA96" s="44">
        <f>Igazgatás!AA133+'ASP pályázat'!AA96+Községgazd!AD106+Vagyongazd!AA99+Közfoglalkoztatás!AA96+Közút!AA96+Környezetvédelem!AD98+Egészségügy!AD128+Sport!AA100+Közművelődés!AC99+Támogatás!AH102</f>
        <v>0</v>
      </c>
      <c r="AB96" s="168"/>
      <c r="AD96" s="168"/>
    </row>
    <row r="97" spans="1:30" hidden="1" x14ac:dyDescent="0.25">
      <c r="B97" s="54"/>
      <c r="C97" s="2"/>
      <c r="D97" s="801" t="s">
        <v>514</v>
      </c>
      <c r="E97" s="801"/>
      <c r="F97" s="621">
        <f>Igazgatás!F134+'ASP pályázat'!F97+Községgazd!F107+Vagyongazd!F100+Közfoglalkoztatás!F97+Közút!F97+Környezetvédelem!F99+Egészségügy!F129+Sport!F101+Közművelődés!F100+Támogatás!F103</f>
        <v>0</v>
      </c>
      <c r="G97" s="621">
        <f>Igazgatás!G134+'ASP pályázat'!G97+Községgazd!G107+Vagyongazd!G100+Közfoglalkoztatás!G97+Közút!G97+Környezetvédelem!G99+Egészségügy!G129+Sport!G101+Közművelődés!G100+Támogatás!G103</f>
        <v>0</v>
      </c>
      <c r="H97" s="621">
        <f>Igazgatás!H134+'ASP pályázat'!H97+Községgazd!H107+Vagyongazd!H100+Közfoglalkoztatás!H97+Közút!H97+Környezetvédelem!H99+Egészségügy!H129+Sport!H101+Közművelődés!H100+Támogatás!H103</f>
        <v>0</v>
      </c>
      <c r="I97" s="621">
        <f>Igazgatás!I134+'ASP pályázat'!I97+Községgazd!I107+Vagyongazd!I100+Közfoglalkoztatás!I97+Közút!I97+Környezetvédelem!I99+Egészségügy!I129+Sport!I101+Közművelődés!I100+Támogatás!I103</f>
        <v>0</v>
      </c>
      <c r="J97" s="647">
        <f>Igazgatás!J134+'ASP pályázat'!J97+Községgazd!J107+Vagyongazd!J100+Közfoglalkoztatás!J97+Közút!J97+Környezetvédelem!J99+Egészségügy!J129+Sport!J101+Közművelődés!J100+Támogatás!J103</f>
        <v>0</v>
      </c>
      <c r="K97" s="647">
        <f>Igazgatás!K134+'ASP pályázat'!K97+Községgazd!K107+Vagyongazd!K100+Közfoglalkoztatás!K97+Közút!K97+Környezetvédelem!K99+Egészségügy!K129+Sport!K101+Közművelődés!K100+Támogatás!K103</f>
        <v>0</v>
      </c>
      <c r="L97" s="568">
        <f>Igazgatás!L134+'ASP pályázat'!L97+Községgazd!L107+Vagyongazd!L100+Közfoglalkoztatás!L97+Közút!L97+Környezetvédelem!L99+Egészségügy!L129+Sport!L101+Közművelődés!L100+Támogatás!L103</f>
        <v>0</v>
      </c>
      <c r="M97" s="141">
        <f>Igazgatás!M134+'ASP pályázat'!M97+Községgazd!M107+Vagyongazd!M100+Közfoglalkoztatás!M97+Közút!M97+Környezetvédelem!M99+Egészségügy!M129+Sport!M101+Közművelődés!M100+Támogatás!M103</f>
        <v>0</v>
      </c>
      <c r="N97" s="159">
        <f>Igazgatás!N134+'ASP pályázat'!N97+Községgazd!N107+Vagyongazd!N100+Közfoglalkoztatás!N97+Közút!N97+Környezetvédelem!N99+Egészségügy!N129+Sport!N101+Közművelődés!N100+Támogatás!N103</f>
        <v>0</v>
      </c>
      <c r="O97" s="73">
        <f>Igazgatás!O134+'ASP pályázat'!O97+Községgazd!R107+Vagyongazd!O100+Közfoglalkoztatás!O97+Közút!O97+Környezetvédelem!R99+Egészségügy!R129+Sport!O101+Közművelődés!Q100+Támogatás!V103</f>
        <v>0</v>
      </c>
      <c r="P97" s="1">
        <f>Igazgatás!P134+'ASP pályázat'!P97+Községgazd!S107+Vagyongazd!P100+Közfoglalkoztatás!P97+Közút!P97+Környezetvédelem!S99+Egészségügy!S129+Sport!P101+Közművelődés!R100+Támogatás!W103</f>
        <v>0</v>
      </c>
      <c r="Q97" s="1">
        <f>Igazgatás!Q134+'ASP pályázat'!Q97+Községgazd!T107+Vagyongazd!Q100+Közfoglalkoztatás!Q97+Közút!Q97+Környezetvédelem!T99+Egészségügy!T129+Sport!Q101+Közművelődés!S100+Támogatás!X103</f>
        <v>0</v>
      </c>
      <c r="R97" s="1">
        <f>Igazgatás!R134+'ASP pályázat'!R97+Községgazd!U107+Vagyongazd!R100+Közfoglalkoztatás!R97+Közút!R97+Környezetvédelem!U99+Egészségügy!U129+Sport!R101+Közművelődés!T100+Támogatás!Y103</f>
        <v>0</v>
      </c>
      <c r="S97" s="1">
        <f>Igazgatás!S134+'ASP pályázat'!S97+Községgazd!V107+Vagyongazd!S100+Közfoglalkoztatás!S97+Közút!S97+Környezetvédelem!V99+Egészségügy!V129+Sport!S101+Közművelődés!U100+Támogatás!Z103</f>
        <v>0</v>
      </c>
      <c r="T97" s="79">
        <f>Igazgatás!T134+'ASP pályázat'!T97+Községgazd!W107+Vagyongazd!T100+Közfoglalkoztatás!T97+Közút!T97+Környezetvédelem!W99+Egészségügy!W129+Sport!T101+Közművelődés!V100+Támogatás!AA103</f>
        <v>0</v>
      </c>
      <c r="U97" s="489">
        <f>Igazgatás!U134+'ASP pályázat'!U97+Községgazd!X107+Vagyongazd!U100+Közfoglalkoztatás!U97+Közút!U97+Környezetvédelem!X99+Egészségügy!X129+Sport!U101+Közművelődés!W100+Támogatás!AB103</f>
        <v>0</v>
      </c>
      <c r="V97" s="414">
        <f>Igazgatás!V134+'ASP pályázat'!V97+Községgazd!Y107+Vagyongazd!V100+Közfoglalkoztatás!V97+Közút!V97+Környezetvédelem!Y99+Egészségügy!Y129+Sport!V101+Közművelődés!X100+Támogatás!AC103</f>
        <v>0</v>
      </c>
      <c r="W97" s="1">
        <f>Igazgatás!W134+'ASP pályázat'!W97+Községgazd!Z107+Vagyongazd!W100+Közfoglalkoztatás!W97+Közút!W97+Környezetvédelem!Z99+Egészségügy!Z129+Sport!W101+Közművelődés!Y100+Támogatás!AD103</f>
        <v>0</v>
      </c>
      <c r="X97" s="79">
        <f>Igazgatás!X134+'ASP pályázat'!X97+Községgazd!AA107+Vagyongazd!X100+Közfoglalkoztatás!X97+Közút!X97+Környezetvédelem!AA99+Egészségügy!AA129+Sport!X101+Közművelődés!Z100+Támogatás!AE103</f>
        <v>0</v>
      </c>
      <c r="Y97" s="79">
        <f>Igazgatás!Y134+'ASP pályázat'!Y97+Községgazd!AB107+Vagyongazd!Y100+Közfoglalkoztatás!Y97+Közút!Y97+Környezetvédelem!AB99+Egészségügy!AB129+Sport!Y101+Közművelődés!AA100+Támogatás!AF103</f>
        <v>0</v>
      </c>
      <c r="Z97" s="79">
        <f>Igazgatás!Z134+'ASP pályázat'!Z97+Községgazd!AC107+Vagyongazd!Z100+Közfoglalkoztatás!Z97+Közút!Z97+Környezetvédelem!AC99+Egészségügy!AC129+Sport!Z101+Közművelődés!AB100+Támogatás!AG103</f>
        <v>0</v>
      </c>
      <c r="AA97" s="44">
        <f>Igazgatás!AA134+'ASP pályázat'!AA97+Községgazd!AD107+Vagyongazd!AA100+Közfoglalkoztatás!AA97+Közút!AA97+Környezetvédelem!AD99+Egészségügy!AD129+Sport!AA101+Közművelődés!AC100+Támogatás!AH103</f>
        <v>0</v>
      </c>
      <c r="AB97" s="168"/>
      <c r="AD97" s="168"/>
    </row>
    <row r="98" spans="1:30" hidden="1" x14ac:dyDescent="0.25">
      <c r="B98" s="54"/>
      <c r="C98" s="2"/>
      <c r="D98" s="801" t="s">
        <v>516</v>
      </c>
      <c r="E98" s="801"/>
      <c r="F98" s="621">
        <f>Igazgatás!F135+'ASP pályázat'!F98+Községgazd!F108+Vagyongazd!F101+Közfoglalkoztatás!F98+Közút!F98+Környezetvédelem!F100+Egészségügy!F130+Sport!F102+Közművelődés!F101+Támogatás!F104</f>
        <v>0</v>
      </c>
      <c r="G98" s="621">
        <f>Igazgatás!G135+'ASP pályázat'!G98+Községgazd!G108+Vagyongazd!G101+Közfoglalkoztatás!G98+Közút!G98+Környezetvédelem!G100+Egészségügy!G130+Sport!G102+Közművelődés!G101+Támogatás!G104</f>
        <v>0</v>
      </c>
      <c r="H98" s="621">
        <f>Igazgatás!H135+'ASP pályázat'!H98+Községgazd!H108+Vagyongazd!H101+Közfoglalkoztatás!H98+Közút!H98+Környezetvédelem!H100+Egészségügy!H130+Sport!H102+Közművelődés!H101+Támogatás!H104</f>
        <v>0</v>
      </c>
      <c r="I98" s="621">
        <f>Igazgatás!I135+'ASP pályázat'!I98+Községgazd!I108+Vagyongazd!I101+Közfoglalkoztatás!I98+Közút!I98+Környezetvédelem!I100+Egészségügy!I130+Sport!I102+Közművelődés!I101+Támogatás!I104</f>
        <v>0</v>
      </c>
      <c r="J98" s="647">
        <f>Igazgatás!J135+'ASP pályázat'!J98+Községgazd!J108+Vagyongazd!J101+Közfoglalkoztatás!J98+Közút!J98+Környezetvédelem!J100+Egészségügy!J130+Sport!J102+Közművelődés!J101+Támogatás!J104</f>
        <v>0</v>
      </c>
      <c r="K98" s="647">
        <f>Igazgatás!K135+'ASP pályázat'!K98+Községgazd!K108+Vagyongazd!K101+Közfoglalkoztatás!K98+Közút!K98+Környezetvédelem!K100+Egészségügy!K130+Sport!K102+Közművelődés!K101+Támogatás!K104</f>
        <v>0</v>
      </c>
      <c r="L98" s="568">
        <f>Igazgatás!L135+'ASP pályázat'!L98+Községgazd!L108+Vagyongazd!L101+Közfoglalkoztatás!L98+Közút!L98+Környezetvédelem!L100+Egészségügy!L130+Sport!L102+Közművelődés!L101+Támogatás!L104</f>
        <v>0</v>
      </c>
      <c r="M98" s="141">
        <f>Igazgatás!M135+'ASP pályázat'!M98+Községgazd!M108+Vagyongazd!M101+Közfoglalkoztatás!M98+Közút!M98+Környezetvédelem!M100+Egészségügy!M130+Sport!M102+Közművelődés!M101+Támogatás!M104</f>
        <v>0</v>
      </c>
      <c r="N98" s="159">
        <f>Igazgatás!N135+'ASP pályázat'!N98+Községgazd!N108+Vagyongazd!N101+Közfoglalkoztatás!N98+Közút!N98+Környezetvédelem!N100+Egészségügy!N130+Sport!N102+Közművelődés!N101+Támogatás!N104</f>
        <v>0</v>
      </c>
      <c r="O98" s="73">
        <f>Igazgatás!O135+'ASP pályázat'!O98+Községgazd!R108+Vagyongazd!O101+Közfoglalkoztatás!O98+Közút!O98+Környezetvédelem!R100+Egészségügy!R130+Sport!O102+Közművelődés!Q101+Támogatás!V104</f>
        <v>0</v>
      </c>
      <c r="P98" s="1">
        <f>Igazgatás!P135+'ASP pályázat'!P98+Községgazd!S108+Vagyongazd!P101+Közfoglalkoztatás!P98+Közút!P98+Környezetvédelem!S100+Egészségügy!S130+Sport!P102+Közművelődés!R101+Támogatás!W104</f>
        <v>0</v>
      </c>
      <c r="Q98" s="1">
        <f>Igazgatás!Q135+'ASP pályázat'!Q98+Községgazd!T108+Vagyongazd!Q101+Közfoglalkoztatás!Q98+Közút!Q98+Környezetvédelem!T100+Egészségügy!T130+Sport!Q102+Közművelődés!S101+Támogatás!X104</f>
        <v>0</v>
      </c>
      <c r="R98" s="1">
        <f>Igazgatás!R135+'ASP pályázat'!R98+Községgazd!U108+Vagyongazd!R101+Közfoglalkoztatás!R98+Közút!R98+Környezetvédelem!U100+Egészségügy!U130+Sport!R102+Közművelődés!T101+Támogatás!Y104</f>
        <v>0</v>
      </c>
      <c r="S98" s="1">
        <f>Igazgatás!S135+'ASP pályázat'!S98+Községgazd!V108+Vagyongazd!S101+Közfoglalkoztatás!S98+Közút!S98+Környezetvédelem!V100+Egészségügy!V130+Sport!S102+Közművelődés!U101+Támogatás!Z104</f>
        <v>0</v>
      </c>
      <c r="T98" s="79">
        <f>Igazgatás!T135+'ASP pályázat'!T98+Községgazd!W108+Vagyongazd!T101+Közfoglalkoztatás!T98+Közút!T98+Környezetvédelem!W100+Egészségügy!W130+Sport!T102+Közművelődés!V101+Támogatás!AA104</f>
        <v>0</v>
      </c>
      <c r="U98" s="489">
        <f>Igazgatás!U135+'ASP pályázat'!U98+Községgazd!X108+Vagyongazd!U101+Közfoglalkoztatás!U98+Közút!U98+Környezetvédelem!X100+Egészségügy!X130+Sport!U102+Közművelődés!W101+Támogatás!AB104</f>
        <v>0</v>
      </c>
      <c r="V98" s="414">
        <f>Igazgatás!V135+'ASP pályázat'!V98+Községgazd!Y108+Vagyongazd!V101+Közfoglalkoztatás!V98+Közút!V98+Környezetvédelem!Y100+Egészségügy!Y130+Sport!V102+Közművelődés!X101+Támogatás!AC104</f>
        <v>0</v>
      </c>
      <c r="W98" s="1">
        <f>Igazgatás!W135+'ASP pályázat'!W98+Községgazd!Z108+Vagyongazd!W101+Közfoglalkoztatás!W98+Közút!W98+Környezetvédelem!Z100+Egészségügy!Z130+Sport!W102+Közművelődés!Y101+Támogatás!AD104</f>
        <v>0</v>
      </c>
      <c r="X98" s="79">
        <f>Igazgatás!X135+'ASP pályázat'!X98+Községgazd!AA108+Vagyongazd!X101+Közfoglalkoztatás!X98+Közút!X98+Környezetvédelem!AA100+Egészségügy!AA130+Sport!X102+Közművelődés!Z101+Támogatás!AE104</f>
        <v>0</v>
      </c>
      <c r="Y98" s="79">
        <f>Igazgatás!Y135+'ASP pályázat'!Y98+Községgazd!AB108+Vagyongazd!Y101+Közfoglalkoztatás!Y98+Közút!Y98+Környezetvédelem!AB100+Egészségügy!AB130+Sport!Y102+Közművelődés!AA101+Támogatás!AF104</f>
        <v>0</v>
      </c>
      <c r="Z98" s="79">
        <f>Igazgatás!Z135+'ASP pályázat'!Z98+Községgazd!AC108+Vagyongazd!Z101+Közfoglalkoztatás!Z98+Közút!Z98+Környezetvédelem!AC100+Egészségügy!AC130+Sport!Z102+Közművelődés!AB101+Támogatás!AG104</f>
        <v>0</v>
      </c>
      <c r="AA98" s="44">
        <f>Igazgatás!AA135+'ASP pályázat'!AA98+Községgazd!AD108+Vagyongazd!AA101+Közfoglalkoztatás!AA98+Közút!AA98+Környezetvédelem!AD100+Egészségügy!AD130+Sport!AA102+Közművelődés!AC101+Támogatás!AH104</f>
        <v>0</v>
      </c>
      <c r="AB98" s="168"/>
      <c r="AD98" s="168"/>
    </row>
    <row r="99" spans="1:30" hidden="1" x14ac:dyDescent="0.25">
      <c r="B99" s="54"/>
      <c r="C99" s="2"/>
      <c r="D99" s="801" t="s">
        <v>808</v>
      </c>
      <c r="E99" s="801"/>
      <c r="F99" s="621">
        <f>Igazgatás!F136+'ASP pályázat'!F99+Községgazd!F109+Vagyongazd!F102+Közfoglalkoztatás!F99+Közút!F99+Környezetvédelem!F101+Egészségügy!F131+Sport!F103+Közművelődés!F102+Támogatás!F105</f>
        <v>0</v>
      </c>
      <c r="G99" s="621">
        <f>Igazgatás!G136+'ASP pályázat'!G99+Községgazd!G109+Vagyongazd!G102+Közfoglalkoztatás!G99+Közút!G99+Környezetvédelem!G101+Egészségügy!G131+Sport!G103+Közművelődés!G102+Támogatás!G105</f>
        <v>0</v>
      </c>
      <c r="H99" s="621">
        <f>Igazgatás!H136+'ASP pályázat'!H99+Községgazd!H109+Vagyongazd!H102+Közfoglalkoztatás!H99+Közút!H99+Környezetvédelem!H101+Egészségügy!H131+Sport!H103+Közművelődés!H102+Támogatás!H105</f>
        <v>0</v>
      </c>
      <c r="I99" s="621">
        <f>Igazgatás!I136+'ASP pályázat'!I99+Községgazd!I109+Vagyongazd!I102+Közfoglalkoztatás!I99+Közút!I99+Környezetvédelem!I101+Egészségügy!I131+Sport!I103+Közművelődés!I102+Támogatás!I105</f>
        <v>0</v>
      </c>
      <c r="J99" s="647">
        <f>Igazgatás!J136+'ASP pályázat'!J99+Községgazd!J109+Vagyongazd!J102+Közfoglalkoztatás!J99+Közút!J99+Környezetvédelem!J101+Egészségügy!J131+Sport!J103+Közművelődés!J102+Támogatás!J105</f>
        <v>0</v>
      </c>
      <c r="K99" s="647">
        <f>Igazgatás!K136+'ASP pályázat'!K99+Községgazd!K109+Vagyongazd!K102+Közfoglalkoztatás!K99+Közút!K99+Környezetvédelem!K101+Egészségügy!K131+Sport!K103+Közművelődés!K102+Támogatás!K105</f>
        <v>0</v>
      </c>
      <c r="L99" s="568">
        <f>Igazgatás!L136+'ASP pályázat'!L99+Községgazd!L109+Vagyongazd!L102+Közfoglalkoztatás!L99+Közút!L99+Környezetvédelem!L101+Egészségügy!L131+Sport!L103+Közművelődés!L102+Támogatás!L105</f>
        <v>0</v>
      </c>
      <c r="M99" s="141">
        <f>Igazgatás!M136+'ASP pályázat'!M99+Községgazd!M109+Vagyongazd!M102+Közfoglalkoztatás!M99+Közút!M99+Környezetvédelem!M101+Egészségügy!M131+Sport!M103+Közművelődés!M102+Támogatás!M105</f>
        <v>0</v>
      </c>
      <c r="N99" s="159">
        <f>Igazgatás!N136+'ASP pályázat'!N99+Községgazd!N109+Vagyongazd!N102+Közfoglalkoztatás!N99+Közút!N99+Környezetvédelem!N101+Egészségügy!N131+Sport!N103+Közművelődés!N102+Támogatás!N105</f>
        <v>0</v>
      </c>
      <c r="O99" s="73">
        <f>Igazgatás!O136+'ASP pályázat'!O99+Községgazd!R109+Vagyongazd!O102+Közfoglalkoztatás!O99+Közút!O99+Környezetvédelem!R101+Egészségügy!R131+Sport!O103+Közművelődés!Q102+Támogatás!V105</f>
        <v>0</v>
      </c>
      <c r="P99" s="1">
        <f>Igazgatás!P136+'ASP pályázat'!P99+Községgazd!S109+Vagyongazd!P102+Közfoglalkoztatás!P99+Közút!P99+Környezetvédelem!S101+Egészségügy!S131+Sport!P103+Közművelődés!R102+Támogatás!W105</f>
        <v>0</v>
      </c>
      <c r="Q99" s="1">
        <f>Igazgatás!Q136+'ASP pályázat'!Q99+Községgazd!T109+Vagyongazd!Q102+Közfoglalkoztatás!Q99+Közút!Q99+Környezetvédelem!T101+Egészségügy!T131+Sport!Q103+Közművelődés!S102+Támogatás!X105</f>
        <v>0</v>
      </c>
      <c r="R99" s="1">
        <f>Igazgatás!R136+'ASP pályázat'!R99+Községgazd!U109+Vagyongazd!R102+Közfoglalkoztatás!R99+Közút!R99+Környezetvédelem!U101+Egészségügy!U131+Sport!R103+Közművelődés!T102+Támogatás!Y105</f>
        <v>0</v>
      </c>
      <c r="S99" s="1">
        <f>Igazgatás!S136+'ASP pályázat'!S99+Községgazd!V109+Vagyongazd!S102+Közfoglalkoztatás!S99+Közút!S99+Környezetvédelem!V101+Egészségügy!V131+Sport!S103+Közművelődés!U102+Támogatás!Z105</f>
        <v>0</v>
      </c>
      <c r="T99" s="79">
        <f>Igazgatás!T136+'ASP pályázat'!T99+Községgazd!W109+Vagyongazd!T102+Közfoglalkoztatás!T99+Közút!T99+Környezetvédelem!W101+Egészségügy!W131+Sport!T103+Közművelődés!V102+Támogatás!AA105</f>
        <v>0</v>
      </c>
      <c r="U99" s="489">
        <f>Igazgatás!U136+'ASP pályázat'!U99+Községgazd!X109+Vagyongazd!U102+Közfoglalkoztatás!U99+Közút!U99+Környezetvédelem!X101+Egészségügy!X131+Sport!U103+Közművelődés!W102+Támogatás!AB105</f>
        <v>0</v>
      </c>
      <c r="V99" s="414">
        <f>Igazgatás!V136+'ASP pályázat'!V99+Községgazd!Y109+Vagyongazd!V102+Közfoglalkoztatás!V99+Közút!V99+Környezetvédelem!Y101+Egészségügy!Y131+Sport!V103+Közművelődés!X102+Támogatás!AC105</f>
        <v>0</v>
      </c>
      <c r="W99" s="1">
        <f>Igazgatás!W136+'ASP pályázat'!W99+Községgazd!Z109+Vagyongazd!W102+Közfoglalkoztatás!W99+Közút!W99+Környezetvédelem!Z101+Egészségügy!Z131+Sport!W103+Közművelődés!Y102+Támogatás!AD105</f>
        <v>0</v>
      </c>
      <c r="X99" s="79">
        <f>Igazgatás!X136+'ASP pályázat'!X99+Községgazd!AA109+Vagyongazd!X102+Közfoglalkoztatás!X99+Közút!X99+Környezetvédelem!AA101+Egészségügy!AA131+Sport!X103+Közművelődés!Z102+Támogatás!AE105</f>
        <v>0</v>
      </c>
      <c r="Y99" s="79">
        <f>Igazgatás!Y136+'ASP pályázat'!Y99+Községgazd!AB109+Vagyongazd!Y102+Közfoglalkoztatás!Y99+Közút!Y99+Környezetvédelem!AB101+Egészségügy!AB131+Sport!Y103+Közművelődés!AA102+Támogatás!AF105</f>
        <v>0</v>
      </c>
      <c r="Z99" s="79">
        <f>Igazgatás!Z136+'ASP pályázat'!Z99+Községgazd!AC109+Vagyongazd!Z102+Közfoglalkoztatás!Z99+Közút!Z99+Környezetvédelem!AC101+Egészségügy!AC131+Sport!Z103+Közművelődés!AB102+Támogatás!AG105</f>
        <v>0</v>
      </c>
      <c r="AA99" s="44">
        <f>Igazgatás!AA136+'ASP pályázat'!AA99+Községgazd!AD109+Vagyongazd!AA102+Közfoglalkoztatás!AA99+Közút!AA99+Környezetvédelem!AD101+Egészségügy!AD131+Sport!AA103+Közművelődés!AC102+Támogatás!AH105</f>
        <v>0</v>
      </c>
      <c r="AB99" s="168"/>
      <c r="AD99" s="168"/>
    </row>
    <row r="100" spans="1:30" hidden="1" x14ac:dyDescent="0.25">
      <c r="B100" s="54"/>
      <c r="C100" s="2"/>
      <c r="D100" s="801" t="s">
        <v>521</v>
      </c>
      <c r="E100" s="801"/>
      <c r="F100" s="621">
        <f>Igazgatás!F137+'ASP pályázat'!F100+Községgazd!F110+Vagyongazd!F103+Közfoglalkoztatás!F100+Közút!F100+Környezetvédelem!F102+Egészségügy!F132+Sport!F104+Közművelődés!F103+Támogatás!F106</f>
        <v>0</v>
      </c>
      <c r="G100" s="621">
        <f>Igazgatás!G137+'ASP pályázat'!G100+Községgazd!G110+Vagyongazd!G103+Közfoglalkoztatás!G100+Közút!G100+Környezetvédelem!G102+Egészségügy!G132+Sport!G104+Közművelődés!G103+Támogatás!G106</f>
        <v>0</v>
      </c>
      <c r="H100" s="621">
        <f>Igazgatás!H137+'ASP pályázat'!H100+Községgazd!H110+Vagyongazd!H103+Közfoglalkoztatás!H100+Közút!H100+Környezetvédelem!H102+Egészségügy!H132+Sport!H104+Közművelődés!H103+Támogatás!H106</f>
        <v>0</v>
      </c>
      <c r="I100" s="621">
        <f>Igazgatás!I137+'ASP pályázat'!I100+Községgazd!I110+Vagyongazd!I103+Közfoglalkoztatás!I100+Közút!I100+Környezetvédelem!I102+Egészségügy!I132+Sport!I104+Közművelődés!I103+Támogatás!I106</f>
        <v>0</v>
      </c>
      <c r="J100" s="647">
        <f>Igazgatás!J137+'ASP pályázat'!J100+Községgazd!J110+Vagyongazd!J103+Közfoglalkoztatás!J100+Közút!J100+Környezetvédelem!J102+Egészségügy!J132+Sport!J104+Közművelődés!J103+Támogatás!J106</f>
        <v>0</v>
      </c>
      <c r="K100" s="647">
        <f>Igazgatás!K137+'ASP pályázat'!K100+Községgazd!K110+Vagyongazd!K103+Közfoglalkoztatás!K100+Közút!K100+Környezetvédelem!K102+Egészségügy!K132+Sport!K104+Közművelődés!K103+Támogatás!K106</f>
        <v>0</v>
      </c>
      <c r="L100" s="568">
        <f>Igazgatás!L137+'ASP pályázat'!L100+Községgazd!L110+Vagyongazd!L103+Közfoglalkoztatás!L100+Közút!L100+Környezetvédelem!L102+Egészségügy!L132+Sport!L104+Közművelődés!L103+Támogatás!L106</f>
        <v>0</v>
      </c>
      <c r="M100" s="141">
        <f>Igazgatás!M137+'ASP pályázat'!M100+Községgazd!M110+Vagyongazd!M103+Közfoglalkoztatás!M100+Közút!M100+Környezetvédelem!M102+Egészségügy!M132+Sport!M104+Közművelődés!M103+Támogatás!M106</f>
        <v>0</v>
      </c>
      <c r="N100" s="159">
        <f>Igazgatás!N137+'ASP pályázat'!N100+Községgazd!N110+Vagyongazd!N103+Közfoglalkoztatás!N100+Közút!N100+Környezetvédelem!N102+Egészségügy!N132+Sport!N104+Közművelődés!N103+Támogatás!N106</f>
        <v>0</v>
      </c>
      <c r="O100" s="73">
        <f>Igazgatás!O137+'ASP pályázat'!O100+Községgazd!R110+Vagyongazd!O103+Közfoglalkoztatás!O100+Közút!O100+Környezetvédelem!R102+Egészségügy!R132+Sport!O104+Közművelődés!Q103+Támogatás!V106</f>
        <v>0</v>
      </c>
      <c r="P100" s="1">
        <f>Igazgatás!P137+'ASP pályázat'!P100+Községgazd!S110+Vagyongazd!P103+Közfoglalkoztatás!P100+Közút!P100+Környezetvédelem!S102+Egészségügy!S132+Sport!P104+Közművelődés!R103+Támogatás!W106</f>
        <v>0</v>
      </c>
      <c r="Q100" s="1">
        <f>Igazgatás!Q137+'ASP pályázat'!Q100+Községgazd!T110+Vagyongazd!Q103+Közfoglalkoztatás!Q100+Közút!Q100+Környezetvédelem!T102+Egészségügy!T132+Sport!Q104+Közművelődés!S103+Támogatás!X106</f>
        <v>0</v>
      </c>
      <c r="R100" s="1">
        <f>Igazgatás!R137+'ASP pályázat'!R100+Községgazd!U110+Vagyongazd!R103+Közfoglalkoztatás!R100+Közút!R100+Környezetvédelem!U102+Egészségügy!U132+Sport!R104+Közművelődés!T103+Támogatás!Y106</f>
        <v>0</v>
      </c>
      <c r="S100" s="1">
        <f>Igazgatás!S137+'ASP pályázat'!S100+Községgazd!V110+Vagyongazd!S103+Közfoglalkoztatás!S100+Közút!S100+Környezetvédelem!V102+Egészségügy!V132+Sport!S104+Közművelődés!U103+Támogatás!Z106</f>
        <v>0</v>
      </c>
      <c r="T100" s="79">
        <f>Igazgatás!T137+'ASP pályázat'!T100+Községgazd!W110+Vagyongazd!T103+Közfoglalkoztatás!T100+Közút!T100+Környezetvédelem!W102+Egészségügy!W132+Sport!T104+Közművelődés!V103+Támogatás!AA106</f>
        <v>0</v>
      </c>
      <c r="U100" s="489">
        <f>Igazgatás!U137+'ASP pályázat'!U100+Községgazd!X110+Vagyongazd!U103+Közfoglalkoztatás!U100+Közút!U100+Környezetvédelem!X102+Egészségügy!X132+Sport!U104+Közművelődés!W103+Támogatás!AB106</f>
        <v>0</v>
      </c>
      <c r="V100" s="414">
        <f>Igazgatás!V137+'ASP pályázat'!V100+Községgazd!Y110+Vagyongazd!V103+Közfoglalkoztatás!V100+Közút!V100+Környezetvédelem!Y102+Egészségügy!Y132+Sport!V104+Közművelődés!X103+Támogatás!AC106</f>
        <v>0</v>
      </c>
      <c r="W100" s="1">
        <f>Igazgatás!W137+'ASP pályázat'!W100+Községgazd!Z110+Vagyongazd!W103+Közfoglalkoztatás!W100+Közút!W100+Környezetvédelem!Z102+Egészségügy!Z132+Sport!W104+Közművelődés!Y103+Támogatás!AD106</f>
        <v>0</v>
      </c>
      <c r="X100" s="79">
        <f>Igazgatás!X137+'ASP pályázat'!X100+Községgazd!AA110+Vagyongazd!X103+Közfoglalkoztatás!X100+Közút!X100+Környezetvédelem!AA102+Egészségügy!AA132+Sport!X104+Közművelődés!Z103+Támogatás!AE106</f>
        <v>0</v>
      </c>
      <c r="Y100" s="79">
        <f>Igazgatás!Y137+'ASP pályázat'!Y100+Községgazd!AB110+Vagyongazd!Y103+Közfoglalkoztatás!Y100+Közút!Y100+Környezetvédelem!AB102+Egészségügy!AB132+Sport!Y104+Közművelődés!AA103+Támogatás!AF106</f>
        <v>0</v>
      </c>
      <c r="Z100" s="79">
        <f>Igazgatás!Z137+'ASP pályázat'!Z100+Községgazd!AC110+Vagyongazd!Z103+Közfoglalkoztatás!Z100+Közút!Z100+Környezetvédelem!AC102+Egészségügy!AC132+Sport!Z104+Közművelődés!AB103+Támogatás!AG106</f>
        <v>0</v>
      </c>
      <c r="AA100" s="44">
        <f>Igazgatás!AA137+'ASP pályázat'!AA100+Községgazd!AD110+Vagyongazd!AA103+Közfoglalkoztatás!AA100+Közút!AA100+Környezetvédelem!AD102+Egészségügy!AD132+Sport!AA104+Közművelődés!AC103+Támogatás!AH106</f>
        <v>0</v>
      </c>
      <c r="AB100" s="168"/>
      <c r="AD100" s="168"/>
    </row>
    <row r="101" spans="1:30" hidden="1" x14ac:dyDescent="0.25">
      <c r="B101" s="54"/>
      <c r="C101" s="2"/>
      <c r="D101" s="801" t="s">
        <v>519</v>
      </c>
      <c r="E101" s="801"/>
      <c r="F101" s="621">
        <f>Igazgatás!F138+'ASP pályázat'!F101+Községgazd!F111+Vagyongazd!F104+Közfoglalkoztatás!F101+Közút!F101+Környezetvédelem!F103+Egészségügy!F133+Sport!F105+Közművelődés!F104+Támogatás!F107</f>
        <v>0</v>
      </c>
      <c r="G101" s="621">
        <f>Igazgatás!G138+'ASP pályázat'!G101+Községgazd!G111+Vagyongazd!G104+Közfoglalkoztatás!G101+Közút!G101+Környezetvédelem!G103+Egészségügy!G133+Sport!G105+Közművelődés!G104+Támogatás!G107</f>
        <v>0</v>
      </c>
      <c r="H101" s="621">
        <f>Igazgatás!H138+'ASP pályázat'!H101+Községgazd!H111+Vagyongazd!H104+Közfoglalkoztatás!H101+Közút!H101+Környezetvédelem!H103+Egészségügy!H133+Sport!H105+Közművelődés!H104+Támogatás!H107</f>
        <v>0</v>
      </c>
      <c r="I101" s="621">
        <f>Igazgatás!I138+'ASP pályázat'!I101+Községgazd!I111+Vagyongazd!I104+Közfoglalkoztatás!I101+Közút!I101+Környezetvédelem!I103+Egészségügy!I133+Sport!I105+Közművelődés!I104+Támogatás!I107</f>
        <v>0</v>
      </c>
      <c r="J101" s="647">
        <f>Igazgatás!J138+'ASP pályázat'!J101+Községgazd!J111+Vagyongazd!J104+Közfoglalkoztatás!J101+Közút!J101+Környezetvédelem!J103+Egészségügy!J133+Sport!J105+Közművelődés!J104+Támogatás!J107</f>
        <v>0</v>
      </c>
      <c r="K101" s="647">
        <f>Igazgatás!K138+'ASP pályázat'!K101+Községgazd!K111+Vagyongazd!K104+Közfoglalkoztatás!K101+Közút!K101+Környezetvédelem!K103+Egészségügy!K133+Sport!K105+Közművelődés!K104+Támogatás!K107</f>
        <v>0</v>
      </c>
      <c r="L101" s="568">
        <f>Igazgatás!L138+'ASP pályázat'!L101+Községgazd!L111+Vagyongazd!L104+Közfoglalkoztatás!L101+Közút!L101+Környezetvédelem!L103+Egészségügy!L133+Sport!L105+Közművelődés!L104+Támogatás!L107</f>
        <v>0</v>
      </c>
      <c r="M101" s="141">
        <f>Igazgatás!M138+'ASP pályázat'!M101+Községgazd!M111+Vagyongazd!M104+Közfoglalkoztatás!M101+Közút!M101+Környezetvédelem!M103+Egészségügy!M133+Sport!M105+Közművelődés!M104+Támogatás!M107</f>
        <v>0</v>
      </c>
      <c r="N101" s="159">
        <f>Igazgatás!N138+'ASP pályázat'!N101+Községgazd!N111+Vagyongazd!N104+Közfoglalkoztatás!N101+Közút!N101+Környezetvédelem!N103+Egészségügy!N133+Sport!N105+Közművelődés!N104+Támogatás!N107</f>
        <v>0</v>
      </c>
      <c r="O101" s="73">
        <f>Igazgatás!O138+'ASP pályázat'!O101+Községgazd!R111+Vagyongazd!O104+Közfoglalkoztatás!O101+Közút!O101+Környezetvédelem!R103+Egészségügy!R133+Sport!O105+Közművelődés!Q104+Támogatás!V107</f>
        <v>0</v>
      </c>
      <c r="P101" s="1">
        <f>Igazgatás!P138+'ASP pályázat'!P101+Községgazd!S111+Vagyongazd!P104+Közfoglalkoztatás!P101+Közút!P101+Környezetvédelem!S103+Egészségügy!S133+Sport!P105+Közművelődés!R104+Támogatás!W107</f>
        <v>0</v>
      </c>
      <c r="Q101" s="1">
        <f>Igazgatás!Q138+'ASP pályázat'!Q101+Községgazd!T111+Vagyongazd!Q104+Közfoglalkoztatás!Q101+Közút!Q101+Környezetvédelem!T103+Egészségügy!T133+Sport!Q105+Közművelődés!S104+Támogatás!X107</f>
        <v>0</v>
      </c>
      <c r="R101" s="1">
        <f>Igazgatás!R138+'ASP pályázat'!R101+Községgazd!U111+Vagyongazd!R104+Közfoglalkoztatás!R101+Közút!R101+Környezetvédelem!U103+Egészségügy!U133+Sport!R105+Közművelődés!T104+Támogatás!Y107</f>
        <v>0</v>
      </c>
      <c r="S101" s="1">
        <f>Igazgatás!S138+'ASP pályázat'!S101+Községgazd!V111+Vagyongazd!S104+Közfoglalkoztatás!S101+Közút!S101+Környezetvédelem!V103+Egészségügy!V133+Sport!S105+Közművelődés!U104+Támogatás!Z107</f>
        <v>0</v>
      </c>
      <c r="T101" s="79">
        <f>Igazgatás!T138+'ASP pályázat'!T101+Községgazd!W111+Vagyongazd!T104+Közfoglalkoztatás!T101+Közút!T101+Környezetvédelem!W103+Egészségügy!W133+Sport!T105+Közművelődés!V104+Támogatás!AA107</f>
        <v>0</v>
      </c>
      <c r="U101" s="489">
        <f>Igazgatás!U138+'ASP pályázat'!U101+Községgazd!X111+Vagyongazd!U104+Közfoglalkoztatás!U101+Közút!U101+Környezetvédelem!X103+Egészségügy!X133+Sport!U105+Közművelődés!W104+Támogatás!AB107</f>
        <v>0</v>
      </c>
      <c r="V101" s="414">
        <f>Igazgatás!V138+'ASP pályázat'!V101+Községgazd!Y111+Vagyongazd!V104+Közfoglalkoztatás!V101+Közút!V101+Környezetvédelem!Y103+Egészségügy!Y133+Sport!V105+Közművelődés!X104+Támogatás!AC107</f>
        <v>0</v>
      </c>
      <c r="W101" s="1">
        <f>Igazgatás!W138+'ASP pályázat'!W101+Községgazd!Z111+Vagyongazd!W104+Közfoglalkoztatás!W101+Közút!W101+Környezetvédelem!Z103+Egészségügy!Z133+Sport!W105+Közművelődés!Y104+Támogatás!AD107</f>
        <v>0</v>
      </c>
      <c r="X101" s="79">
        <f>Igazgatás!X138+'ASP pályázat'!X101+Községgazd!AA111+Vagyongazd!X104+Közfoglalkoztatás!X101+Közút!X101+Környezetvédelem!AA103+Egészségügy!AA133+Sport!X105+Közművelődés!Z104+Támogatás!AE107</f>
        <v>0</v>
      </c>
      <c r="Y101" s="79">
        <f>Igazgatás!Y138+'ASP pályázat'!Y101+Községgazd!AB111+Vagyongazd!Y104+Közfoglalkoztatás!Y101+Közút!Y101+Környezetvédelem!AB103+Egészségügy!AB133+Sport!Y105+Közművelődés!AA104+Támogatás!AF107</f>
        <v>0</v>
      </c>
      <c r="Z101" s="79">
        <f>Igazgatás!Z138+'ASP pályázat'!Z101+Községgazd!AC111+Vagyongazd!Z104+Közfoglalkoztatás!Z101+Közút!Z101+Környezetvédelem!AC103+Egészségügy!AC133+Sport!Z105+Közművelődés!AB104+Támogatás!AG107</f>
        <v>0</v>
      </c>
      <c r="AA101" s="44">
        <f>Igazgatás!AA138+'ASP pályázat'!AA101+Községgazd!AD111+Vagyongazd!AA104+Közfoglalkoztatás!AA101+Közút!AA101+Környezetvédelem!AD103+Egészségügy!AD133+Sport!AA105+Közművelődés!AC104+Támogatás!AH107</f>
        <v>0</v>
      </c>
      <c r="AB101" s="168"/>
      <c r="AD101" s="168"/>
    </row>
    <row r="102" spans="1:30" ht="25.5" hidden="1" customHeight="1" x14ac:dyDescent="0.25">
      <c r="B102" s="54"/>
      <c r="C102" s="2"/>
      <c r="D102" s="798" t="s">
        <v>523</v>
      </c>
      <c r="E102" s="798"/>
      <c r="F102" s="624">
        <f>Igazgatás!F139+'ASP pályázat'!F102+Községgazd!F112+Vagyongazd!F105+Közfoglalkoztatás!F102+Közút!F102+Környezetvédelem!F104+Egészségügy!F134+Sport!F106+Közművelődés!F105+Támogatás!F108</f>
        <v>0</v>
      </c>
      <c r="G102" s="624">
        <f>Igazgatás!G139+'ASP pályázat'!G102+Községgazd!G112+Vagyongazd!G105+Közfoglalkoztatás!G102+Közút!G102+Környezetvédelem!G104+Egészségügy!G134+Sport!G106+Közművelődés!G105+Támogatás!G108</f>
        <v>0</v>
      </c>
      <c r="H102" s="624">
        <f>Igazgatás!H139+'ASP pályázat'!H102+Községgazd!H112+Vagyongazd!H105+Közfoglalkoztatás!H102+Közút!H102+Környezetvédelem!H104+Egészségügy!H134+Sport!H106+Közművelődés!H105+Támogatás!H108</f>
        <v>0</v>
      </c>
      <c r="I102" s="624">
        <f>Igazgatás!I139+'ASP pályázat'!I102+Községgazd!I112+Vagyongazd!I105+Közfoglalkoztatás!I102+Közút!I102+Környezetvédelem!I104+Egészségügy!I134+Sport!I106+Közművelődés!I105+Támogatás!I108</f>
        <v>0</v>
      </c>
      <c r="J102" s="650">
        <f>Igazgatás!J139+'ASP pályázat'!J102+Községgazd!J112+Vagyongazd!J105+Közfoglalkoztatás!J102+Közút!J102+Környezetvédelem!J104+Egészségügy!J134+Sport!J106+Közművelődés!J105+Támogatás!J108</f>
        <v>0</v>
      </c>
      <c r="K102" s="650">
        <f>Igazgatás!K139+'ASP pályázat'!K102+Községgazd!K112+Vagyongazd!K105+Közfoglalkoztatás!K102+Közút!K102+Környezetvédelem!K104+Egészségügy!K134+Sport!K106+Közművelődés!K105+Támogatás!K108</f>
        <v>0</v>
      </c>
      <c r="L102" s="571">
        <f>Igazgatás!L139+'ASP pályázat'!L102+Községgazd!L112+Vagyongazd!L105+Közfoglalkoztatás!L102+Közút!L102+Környezetvédelem!L104+Egészségügy!L134+Sport!L106+Közművelődés!L105+Támogatás!L108</f>
        <v>0</v>
      </c>
      <c r="M102" s="151">
        <f>Igazgatás!M139+'ASP pályázat'!M102+Községgazd!M112+Vagyongazd!M105+Közfoglalkoztatás!M102+Közút!M102+Környezetvédelem!M104+Egészségügy!M134+Sport!M106+Közművelődés!M105+Támogatás!M108</f>
        <v>0</v>
      </c>
      <c r="N102" s="159">
        <f>Igazgatás!N139+'ASP pályázat'!N102+Községgazd!N112+Vagyongazd!N105+Közfoglalkoztatás!N102+Közút!N102+Környezetvédelem!N104+Egészségügy!N134+Sport!N106+Közművelődés!N105+Támogatás!N108</f>
        <v>0</v>
      </c>
      <c r="O102" s="73">
        <f>Igazgatás!O139+'ASP pályázat'!O102+Községgazd!R112+Vagyongazd!O105+Közfoglalkoztatás!O102+Közút!O102+Környezetvédelem!R104+Egészségügy!R134+Sport!O106+Közművelődés!Q105+Támogatás!V108</f>
        <v>0</v>
      </c>
      <c r="P102" s="1">
        <f>Igazgatás!P139+'ASP pályázat'!P102+Községgazd!S112+Vagyongazd!P105+Közfoglalkoztatás!P102+Közút!P102+Környezetvédelem!S104+Egészségügy!S134+Sport!P106+Közművelődés!R105+Támogatás!W108</f>
        <v>0</v>
      </c>
      <c r="Q102" s="1">
        <f>Igazgatás!Q139+'ASP pályázat'!Q102+Községgazd!T112+Vagyongazd!Q105+Közfoglalkoztatás!Q102+Közút!Q102+Környezetvédelem!T104+Egészségügy!T134+Sport!Q106+Közművelődés!S105+Támogatás!X108</f>
        <v>0</v>
      </c>
      <c r="R102" s="1">
        <f>Igazgatás!R139+'ASP pályázat'!R102+Községgazd!U112+Vagyongazd!R105+Közfoglalkoztatás!R102+Közút!R102+Környezetvédelem!U104+Egészségügy!U134+Sport!R106+Közművelődés!T105+Támogatás!Y108</f>
        <v>0</v>
      </c>
      <c r="S102" s="1">
        <f>Igazgatás!S139+'ASP pályázat'!S102+Községgazd!V112+Vagyongazd!S105+Közfoglalkoztatás!S102+Közút!S102+Környezetvédelem!V104+Egészségügy!V134+Sport!S106+Közművelődés!U105+Támogatás!Z108</f>
        <v>0</v>
      </c>
      <c r="T102" s="79">
        <f>Igazgatás!T139+'ASP pályázat'!T102+Községgazd!W112+Vagyongazd!T105+Közfoglalkoztatás!T102+Közút!T102+Környezetvédelem!W104+Egészségügy!W134+Sport!T106+Közművelődés!V105+Támogatás!AA108</f>
        <v>0</v>
      </c>
      <c r="U102" s="489">
        <f>Igazgatás!U139+'ASP pályázat'!U102+Községgazd!X112+Vagyongazd!U105+Közfoglalkoztatás!U102+Közút!U102+Környezetvédelem!X104+Egészségügy!X134+Sport!U106+Közművelődés!W105+Támogatás!AB108</f>
        <v>0</v>
      </c>
      <c r="V102" s="414">
        <f>Igazgatás!V139+'ASP pályázat'!V102+Községgazd!Y112+Vagyongazd!V105+Közfoglalkoztatás!V102+Közút!V102+Környezetvédelem!Y104+Egészségügy!Y134+Sport!V106+Közművelődés!X105+Támogatás!AC108</f>
        <v>0</v>
      </c>
      <c r="W102" s="1">
        <f>Igazgatás!W139+'ASP pályázat'!W102+Községgazd!Z112+Vagyongazd!W105+Közfoglalkoztatás!W102+Közút!W102+Környezetvédelem!Z104+Egészségügy!Z134+Sport!W106+Közművelődés!Y105+Támogatás!AD108</f>
        <v>0</v>
      </c>
      <c r="X102" s="79">
        <f>Igazgatás!X139+'ASP pályázat'!X102+Községgazd!AA112+Vagyongazd!X105+Közfoglalkoztatás!X102+Közút!X102+Környezetvédelem!AA104+Egészségügy!AA134+Sport!X106+Közművelődés!Z105+Támogatás!AE108</f>
        <v>0</v>
      </c>
      <c r="Y102" s="79">
        <f>Igazgatás!Y139+'ASP pályázat'!Y102+Községgazd!AB112+Vagyongazd!Y105+Közfoglalkoztatás!Y102+Közút!Y102+Környezetvédelem!AB104+Egészségügy!AB134+Sport!Y106+Közművelődés!AA105+Támogatás!AF108</f>
        <v>0</v>
      </c>
      <c r="Z102" s="79">
        <f>Igazgatás!Z139+'ASP pályázat'!Z102+Községgazd!AC112+Vagyongazd!Z105+Közfoglalkoztatás!Z102+Közút!Z102+Környezetvédelem!AC104+Egészségügy!AC134+Sport!Z106+Közművelődés!AB105+Támogatás!AG108</f>
        <v>0</v>
      </c>
      <c r="AA102" s="44">
        <f>Igazgatás!AA139+'ASP pályázat'!AA102+Községgazd!AD112+Vagyongazd!AA105+Közfoglalkoztatás!AA102+Közút!AA102+Környezetvédelem!AD104+Egészségügy!AD134+Sport!AA106+Közművelődés!AC105+Támogatás!AH108</f>
        <v>0</v>
      </c>
      <c r="AB102" s="168"/>
      <c r="AD102" s="168"/>
    </row>
    <row r="103" spans="1:30" hidden="1" x14ac:dyDescent="0.25">
      <c r="B103" s="54"/>
      <c r="C103" s="2"/>
      <c r="D103" s="801" t="s">
        <v>807</v>
      </c>
      <c r="E103" s="801"/>
      <c r="F103" s="621">
        <f>Igazgatás!F140+'ASP pályázat'!F103+Községgazd!F113+Vagyongazd!F106+Közfoglalkoztatás!F103+Közút!F103+Környezetvédelem!F105+Egészségügy!F135+Sport!F107+Közművelődés!F106+Támogatás!F109</f>
        <v>0</v>
      </c>
      <c r="G103" s="621">
        <f>Igazgatás!G140+'ASP pályázat'!G103+Községgazd!G113+Vagyongazd!G106+Közfoglalkoztatás!G103+Közút!G103+Környezetvédelem!G105+Egészségügy!G135+Sport!G107+Közművelődés!G106+Támogatás!G109</f>
        <v>0</v>
      </c>
      <c r="H103" s="621">
        <f>Igazgatás!H140+'ASP pályázat'!H103+Községgazd!H113+Vagyongazd!H106+Közfoglalkoztatás!H103+Közút!H103+Környezetvédelem!H105+Egészségügy!H135+Sport!H107+Közművelődés!H106+Támogatás!H109</f>
        <v>0</v>
      </c>
      <c r="I103" s="621">
        <f>Igazgatás!I140+'ASP pályázat'!I103+Községgazd!I113+Vagyongazd!I106+Közfoglalkoztatás!I103+Közút!I103+Környezetvédelem!I105+Egészségügy!I135+Sport!I107+Közművelődés!I106+Támogatás!I109</f>
        <v>0</v>
      </c>
      <c r="J103" s="647">
        <f>Igazgatás!J140+'ASP pályázat'!J103+Községgazd!J113+Vagyongazd!J106+Közfoglalkoztatás!J103+Közút!J103+Környezetvédelem!J105+Egészségügy!J135+Sport!J107+Közművelődés!J106+Támogatás!J109</f>
        <v>0</v>
      </c>
      <c r="K103" s="647">
        <f>Igazgatás!K140+'ASP pályázat'!K103+Községgazd!K113+Vagyongazd!K106+Közfoglalkoztatás!K103+Közút!K103+Környezetvédelem!K105+Egészségügy!K135+Sport!K107+Közművelődés!K106+Támogatás!K109</f>
        <v>0</v>
      </c>
      <c r="L103" s="568">
        <f>Igazgatás!L140+'ASP pályázat'!L103+Községgazd!L113+Vagyongazd!L106+Közfoglalkoztatás!L103+Közút!L103+Környezetvédelem!L105+Egészségügy!L135+Sport!L107+Közművelődés!L106+Támogatás!L109</f>
        <v>0</v>
      </c>
      <c r="M103" s="141">
        <f>Igazgatás!M140+'ASP pályázat'!M103+Községgazd!M113+Vagyongazd!M106+Közfoglalkoztatás!M103+Közút!M103+Környezetvédelem!M105+Egészségügy!M135+Sport!M107+Közművelődés!M106+Támogatás!M109</f>
        <v>0</v>
      </c>
      <c r="N103" s="159">
        <f>Igazgatás!N140+'ASP pályázat'!N103+Községgazd!N113+Vagyongazd!N106+Közfoglalkoztatás!N103+Közút!N103+Környezetvédelem!N105+Egészségügy!N135+Sport!N107+Közművelődés!N106+Támogatás!N109</f>
        <v>0</v>
      </c>
      <c r="O103" s="73">
        <f>Igazgatás!O140+'ASP pályázat'!O103+Községgazd!R113+Vagyongazd!O106+Közfoglalkoztatás!O103+Közút!O103+Környezetvédelem!R105+Egészségügy!R135+Sport!O107+Közművelődés!Q106+Támogatás!V109</f>
        <v>0</v>
      </c>
      <c r="P103" s="1">
        <f>Igazgatás!P140+'ASP pályázat'!P103+Községgazd!S113+Vagyongazd!P106+Közfoglalkoztatás!P103+Közút!P103+Környezetvédelem!S105+Egészségügy!S135+Sport!P107+Közművelődés!R106+Támogatás!W109</f>
        <v>0</v>
      </c>
      <c r="Q103" s="1">
        <f>Igazgatás!Q140+'ASP pályázat'!Q103+Községgazd!T113+Vagyongazd!Q106+Közfoglalkoztatás!Q103+Közút!Q103+Környezetvédelem!T105+Egészségügy!T135+Sport!Q107+Közművelődés!S106+Támogatás!X109</f>
        <v>0</v>
      </c>
      <c r="R103" s="1">
        <f>Igazgatás!R140+'ASP pályázat'!R103+Községgazd!U113+Vagyongazd!R106+Közfoglalkoztatás!R103+Közút!R103+Környezetvédelem!U105+Egészségügy!U135+Sport!R107+Közművelődés!T106+Támogatás!Y109</f>
        <v>0</v>
      </c>
      <c r="S103" s="1">
        <f>Igazgatás!S140+'ASP pályázat'!S103+Községgazd!V113+Vagyongazd!S106+Közfoglalkoztatás!S103+Közút!S103+Környezetvédelem!V105+Egészségügy!V135+Sport!S107+Közművelődés!U106+Támogatás!Z109</f>
        <v>0</v>
      </c>
      <c r="T103" s="79">
        <f>Igazgatás!T140+'ASP pályázat'!T103+Községgazd!W113+Vagyongazd!T106+Közfoglalkoztatás!T103+Közút!T103+Környezetvédelem!W105+Egészségügy!W135+Sport!T107+Közművelődés!V106+Támogatás!AA109</f>
        <v>0</v>
      </c>
      <c r="U103" s="489">
        <f>Igazgatás!U140+'ASP pályázat'!U103+Községgazd!X113+Vagyongazd!U106+Közfoglalkoztatás!U103+Közút!U103+Környezetvédelem!X105+Egészségügy!X135+Sport!U107+Közművelődés!W106+Támogatás!AB109</f>
        <v>0</v>
      </c>
      <c r="V103" s="414">
        <f>Igazgatás!V140+'ASP pályázat'!V103+Községgazd!Y113+Vagyongazd!V106+Közfoglalkoztatás!V103+Közút!V103+Környezetvédelem!Y105+Egészségügy!Y135+Sport!V107+Közművelődés!X106+Támogatás!AC109</f>
        <v>0</v>
      </c>
      <c r="W103" s="1">
        <f>Igazgatás!W140+'ASP pályázat'!W103+Községgazd!Z113+Vagyongazd!W106+Közfoglalkoztatás!W103+Közút!W103+Környezetvédelem!Z105+Egészségügy!Z135+Sport!W107+Közművelődés!Y106+Támogatás!AD109</f>
        <v>0</v>
      </c>
      <c r="X103" s="79">
        <f>Igazgatás!X140+'ASP pályázat'!X103+Községgazd!AA113+Vagyongazd!X106+Közfoglalkoztatás!X103+Közút!X103+Környezetvédelem!AA105+Egészségügy!AA135+Sport!X107+Közművelődés!Z106+Támogatás!AE109</f>
        <v>0</v>
      </c>
      <c r="Y103" s="79">
        <f>Igazgatás!Y140+'ASP pályázat'!Y103+Községgazd!AB113+Vagyongazd!Y106+Közfoglalkoztatás!Y103+Közút!Y103+Környezetvédelem!AB105+Egészségügy!AB135+Sport!Y107+Közművelődés!AA106+Támogatás!AF109</f>
        <v>0</v>
      </c>
      <c r="Z103" s="79">
        <f>Igazgatás!Z140+'ASP pályázat'!Z103+Községgazd!AC113+Vagyongazd!Z106+Közfoglalkoztatás!Z103+Közút!Z103+Környezetvédelem!AC105+Egészségügy!AC135+Sport!Z107+Közművelődés!AB106+Támogatás!AG109</f>
        <v>0</v>
      </c>
      <c r="AA103" s="44">
        <f>Igazgatás!AA140+'ASP pályázat'!AA103+Községgazd!AD113+Vagyongazd!AA106+Közfoglalkoztatás!AA103+Közút!AA103+Környezetvédelem!AD105+Egészségügy!AD135+Sport!AA107+Közművelődés!AC106+Támogatás!AH109</f>
        <v>0</v>
      </c>
      <c r="AB103" s="168"/>
      <c r="AD103" s="168"/>
    </row>
    <row r="104" spans="1:30" ht="25.5" hidden="1" customHeight="1" x14ac:dyDescent="0.25">
      <c r="B104" s="54"/>
      <c r="C104" s="2"/>
      <c r="D104" s="798" t="s">
        <v>526</v>
      </c>
      <c r="E104" s="798"/>
      <c r="F104" s="624">
        <f>Igazgatás!F141+'ASP pályázat'!F104+Községgazd!F114+Vagyongazd!F107+Közfoglalkoztatás!F104+Közút!F104+Környezetvédelem!F106+Egészségügy!F136+Sport!F108+Közművelődés!F107+Támogatás!F110</f>
        <v>0</v>
      </c>
      <c r="G104" s="624">
        <f>Igazgatás!G141+'ASP pályázat'!G104+Községgazd!G114+Vagyongazd!G107+Közfoglalkoztatás!G104+Közút!G104+Környezetvédelem!G106+Egészségügy!G136+Sport!G108+Közművelődés!G107+Támogatás!G110</f>
        <v>0</v>
      </c>
      <c r="H104" s="624">
        <f>Igazgatás!H141+'ASP pályázat'!H104+Községgazd!H114+Vagyongazd!H107+Közfoglalkoztatás!H104+Közút!H104+Környezetvédelem!H106+Egészségügy!H136+Sport!H108+Közművelődés!H107+Támogatás!H110</f>
        <v>0</v>
      </c>
      <c r="I104" s="624">
        <f>Igazgatás!I141+'ASP pályázat'!I104+Községgazd!I114+Vagyongazd!I107+Közfoglalkoztatás!I104+Közút!I104+Környezetvédelem!I106+Egészségügy!I136+Sport!I108+Közművelődés!I107+Támogatás!I110</f>
        <v>0</v>
      </c>
      <c r="J104" s="650">
        <f>Igazgatás!J141+'ASP pályázat'!J104+Községgazd!J114+Vagyongazd!J107+Közfoglalkoztatás!J104+Közút!J104+Környezetvédelem!J106+Egészségügy!J136+Sport!J108+Közművelődés!J107+Támogatás!J110</f>
        <v>0</v>
      </c>
      <c r="K104" s="650">
        <f>Igazgatás!K141+'ASP pályázat'!K104+Községgazd!K114+Vagyongazd!K107+Közfoglalkoztatás!K104+Közút!K104+Környezetvédelem!K106+Egészségügy!K136+Sport!K108+Közművelődés!K107+Támogatás!K110</f>
        <v>0</v>
      </c>
      <c r="L104" s="571">
        <f>Igazgatás!L141+'ASP pályázat'!L104+Községgazd!L114+Vagyongazd!L107+Közfoglalkoztatás!L104+Közút!L104+Környezetvédelem!L106+Egészségügy!L136+Sport!L108+Közművelődés!L107+Támogatás!L110</f>
        <v>0</v>
      </c>
      <c r="M104" s="151">
        <f>Igazgatás!M141+'ASP pályázat'!M104+Községgazd!M114+Vagyongazd!M107+Közfoglalkoztatás!M104+Közút!M104+Környezetvédelem!M106+Egészségügy!M136+Sport!M108+Közművelődés!M107+Támogatás!M110</f>
        <v>0</v>
      </c>
      <c r="N104" s="159">
        <f>Igazgatás!N141+'ASP pályázat'!N104+Községgazd!N114+Vagyongazd!N107+Közfoglalkoztatás!N104+Közút!N104+Környezetvédelem!N106+Egészségügy!N136+Sport!N108+Közművelődés!N107+Támogatás!N110</f>
        <v>0</v>
      </c>
      <c r="O104" s="73">
        <f>Igazgatás!O141+'ASP pályázat'!O104+Községgazd!R114+Vagyongazd!O107+Közfoglalkoztatás!O104+Közút!O104+Környezetvédelem!R106+Egészségügy!R136+Sport!O108+Közművelődés!Q107+Támogatás!V110</f>
        <v>0</v>
      </c>
      <c r="P104" s="1">
        <f>Igazgatás!P141+'ASP pályázat'!P104+Községgazd!S114+Vagyongazd!P107+Közfoglalkoztatás!P104+Közút!P104+Környezetvédelem!S106+Egészségügy!S136+Sport!P108+Közművelődés!R107+Támogatás!W110</f>
        <v>0</v>
      </c>
      <c r="Q104" s="1">
        <f>Igazgatás!Q141+'ASP pályázat'!Q104+Községgazd!T114+Vagyongazd!Q107+Közfoglalkoztatás!Q104+Közút!Q104+Környezetvédelem!T106+Egészségügy!T136+Sport!Q108+Közművelődés!S107+Támogatás!X110</f>
        <v>0</v>
      </c>
      <c r="R104" s="1">
        <f>Igazgatás!R141+'ASP pályázat'!R104+Községgazd!U114+Vagyongazd!R107+Közfoglalkoztatás!R104+Közút!R104+Környezetvédelem!U106+Egészségügy!U136+Sport!R108+Közművelődés!T107+Támogatás!Y110</f>
        <v>0</v>
      </c>
      <c r="S104" s="1">
        <f>Igazgatás!S141+'ASP pályázat'!S104+Községgazd!V114+Vagyongazd!S107+Közfoglalkoztatás!S104+Közút!S104+Környezetvédelem!V106+Egészségügy!V136+Sport!S108+Közművelődés!U107+Támogatás!Z110</f>
        <v>0</v>
      </c>
      <c r="T104" s="79">
        <f>Igazgatás!T141+'ASP pályázat'!T104+Községgazd!W114+Vagyongazd!T107+Közfoglalkoztatás!T104+Közút!T104+Környezetvédelem!W106+Egészségügy!W136+Sport!T108+Közművelődés!V107+Támogatás!AA110</f>
        <v>0</v>
      </c>
      <c r="U104" s="489">
        <f>Igazgatás!U141+'ASP pályázat'!U104+Községgazd!X114+Vagyongazd!U107+Közfoglalkoztatás!U104+Közút!U104+Környezetvédelem!X106+Egészségügy!X136+Sport!U108+Közművelődés!W107+Támogatás!AB110</f>
        <v>0</v>
      </c>
      <c r="V104" s="414">
        <f>Igazgatás!V141+'ASP pályázat'!V104+Községgazd!Y114+Vagyongazd!V107+Közfoglalkoztatás!V104+Közút!V104+Környezetvédelem!Y106+Egészségügy!Y136+Sport!V108+Közművelődés!X107+Támogatás!AC110</f>
        <v>0</v>
      </c>
      <c r="W104" s="1">
        <f>Igazgatás!W141+'ASP pályázat'!W104+Községgazd!Z114+Vagyongazd!W107+Közfoglalkoztatás!W104+Közút!W104+Környezetvédelem!Z106+Egészségügy!Z136+Sport!W108+Közművelődés!Y107+Támogatás!AD110</f>
        <v>0</v>
      </c>
      <c r="X104" s="79">
        <f>Igazgatás!X141+'ASP pályázat'!X104+Községgazd!AA114+Vagyongazd!X107+Közfoglalkoztatás!X104+Közút!X104+Környezetvédelem!AA106+Egészségügy!AA136+Sport!X108+Közművelődés!Z107+Támogatás!AE110</f>
        <v>0</v>
      </c>
      <c r="Y104" s="79">
        <f>Igazgatás!Y141+'ASP pályázat'!Y104+Községgazd!AB114+Vagyongazd!Y107+Közfoglalkoztatás!Y104+Közút!Y104+Környezetvédelem!AB106+Egészségügy!AB136+Sport!Y108+Közművelődés!AA107+Támogatás!AF110</f>
        <v>0</v>
      </c>
      <c r="Z104" s="79">
        <f>Igazgatás!Z141+'ASP pályázat'!Z104+Községgazd!AC114+Vagyongazd!Z107+Közfoglalkoztatás!Z104+Közút!Z104+Környezetvédelem!AC106+Egészségügy!AC136+Sport!Z108+Közművelődés!AB107+Támogatás!AG110</f>
        <v>0</v>
      </c>
      <c r="AA104" s="44">
        <f>Igazgatás!AA141+'ASP pályázat'!AA104+Községgazd!AD114+Vagyongazd!AA107+Közfoglalkoztatás!AA104+Közút!AA104+Környezetvédelem!AD106+Egészségügy!AD136+Sport!AA108+Közművelődés!AC107+Támogatás!AH110</f>
        <v>0</v>
      </c>
      <c r="AB104" s="168"/>
      <c r="AD104" s="168"/>
    </row>
    <row r="105" spans="1:30" ht="25.5" hidden="1" customHeight="1" x14ac:dyDescent="0.25">
      <c r="B105" s="54"/>
      <c r="C105" s="2"/>
      <c r="D105" s="798" t="s">
        <v>528</v>
      </c>
      <c r="E105" s="798"/>
      <c r="F105" s="624">
        <f>Igazgatás!F142+'ASP pályázat'!F105+Községgazd!F115+Vagyongazd!F108+Közfoglalkoztatás!F105+Közút!F105+Környezetvédelem!F107+Egészségügy!F137+Sport!F109+Közművelődés!F108+Támogatás!F111</f>
        <v>0</v>
      </c>
      <c r="G105" s="624">
        <f>Igazgatás!G142+'ASP pályázat'!G105+Községgazd!G115+Vagyongazd!G108+Közfoglalkoztatás!G105+Közút!G105+Környezetvédelem!G107+Egészségügy!G137+Sport!G109+Közművelődés!G108+Támogatás!G111</f>
        <v>0</v>
      </c>
      <c r="H105" s="624">
        <f>Igazgatás!H142+'ASP pályázat'!H105+Községgazd!H115+Vagyongazd!H108+Közfoglalkoztatás!H105+Közút!H105+Környezetvédelem!H107+Egészségügy!H137+Sport!H109+Közművelődés!H108+Támogatás!H111</f>
        <v>0</v>
      </c>
      <c r="I105" s="624">
        <f>Igazgatás!I142+'ASP pályázat'!I105+Községgazd!I115+Vagyongazd!I108+Közfoglalkoztatás!I105+Közút!I105+Környezetvédelem!I107+Egészségügy!I137+Sport!I109+Közművelődés!I108+Támogatás!I111</f>
        <v>0</v>
      </c>
      <c r="J105" s="650">
        <f>Igazgatás!J142+'ASP pályázat'!J105+Községgazd!J115+Vagyongazd!J108+Közfoglalkoztatás!J105+Közút!J105+Környezetvédelem!J107+Egészségügy!J137+Sport!J109+Közművelődés!J108+Támogatás!J111</f>
        <v>0</v>
      </c>
      <c r="K105" s="650">
        <f>Igazgatás!K142+'ASP pályázat'!K105+Községgazd!K115+Vagyongazd!K108+Közfoglalkoztatás!K105+Közút!K105+Környezetvédelem!K107+Egészségügy!K137+Sport!K109+Közművelődés!K108+Támogatás!K111</f>
        <v>0</v>
      </c>
      <c r="L105" s="571">
        <f>Igazgatás!L142+'ASP pályázat'!L105+Községgazd!L115+Vagyongazd!L108+Közfoglalkoztatás!L105+Közút!L105+Környezetvédelem!L107+Egészségügy!L137+Sport!L109+Közművelődés!L108+Támogatás!L111</f>
        <v>0</v>
      </c>
      <c r="M105" s="151">
        <f>Igazgatás!M142+'ASP pályázat'!M105+Községgazd!M115+Vagyongazd!M108+Közfoglalkoztatás!M105+Közút!M105+Környezetvédelem!M107+Egészségügy!M137+Sport!M109+Közművelődés!M108+Támogatás!M111</f>
        <v>0</v>
      </c>
      <c r="N105" s="159">
        <f>Igazgatás!N142+'ASP pályázat'!N105+Községgazd!N115+Vagyongazd!N108+Közfoglalkoztatás!N105+Közút!N105+Környezetvédelem!N107+Egészségügy!N137+Sport!N109+Közművelődés!N108+Támogatás!N111</f>
        <v>0</v>
      </c>
      <c r="O105" s="73">
        <f>Igazgatás!O142+'ASP pályázat'!O105+Községgazd!R115+Vagyongazd!O108+Közfoglalkoztatás!O105+Közút!O105+Környezetvédelem!R107+Egészségügy!R137+Sport!O109+Közművelődés!Q108+Támogatás!V111</f>
        <v>0</v>
      </c>
      <c r="P105" s="1">
        <f>Igazgatás!P142+'ASP pályázat'!P105+Községgazd!S115+Vagyongazd!P108+Közfoglalkoztatás!P105+Közút!P105+Környezetvédelem!S107+Egészségügy!S137+Sport!P109+Közművelődés!R108+Támogatás!W111</f>
        <v>0</v>
      </c>
      <c r="Q105" s="1">
        <f>Igazgatás!Q142+'ASP pályázat'!Q105+Községgazd!T115+Vagyongazd!Q108+Közfoglalkoztatás!Q105+Közút!Q105+Környezetvédelem!T107+Egészségügy!T137+Sport!Q109+Közművelődés!S108+Támogatás!X111</f>
        <v>0</v>
      </c>
      <c r="R105" s="1">
        <f>Igazgatás!R142+'ASP pályázat'!R105+Községgazd!U115+Vagyongazd!R108+Közfoglalkoztatás!R105+Közút!R105+Környezetvédelem!U107+Egészségügy!U137+Sport!R109+Közművelődés!T108+Támogatás!Y111</f>
        <v>0</v>
      </c>
      <c r="S105" s="1">
        <f>Igazgatás!S142+'ASP pályázat'!S105+Községgazd!V115+Vagyongazd!S108+Közfoglalkoztatás!S105+Közút!S105+Környezetvédelem!V107+Egészségügy!V137+Sport!S109+Közművelődés!U108+Támogatás!Z111</f>
        <v>0</v>
      </c>
      <c r="T105" s="79">
        <f>Igazgatás!T142+'ASP pályázat'!T105+Községgazd!W115+Vagyongazd!T108+Közfoglalkoztatás!T105+Közút!T105+Környezetvédelem!W107+Egészségügy!W137+Sport!T109+Közművelődés!V108+Támogatás!AA111</f>
        <v>0</v>
      </c>
      <c r="U105" s="489">
        <f>Igazgatás!U142+'ASP pályázat'!U105+Községgazd!X115+Vagyongazd!U108+Közfoglalkoztatás!U105+Közút!U105+Környezetvédelem!X107+Egészségügy!X137+Sport!U109+Közművelődés!W108+Támogatás!AB111</f>
        <v>0</v>
      </c>
      <c r="V105" s="414">
        <f>Igazgatás!V142+'ASP pályázat'!V105+Községgazd!Y115+Vagyongazd!V108+Közfoglalkoztatás!V105+Közút!V105+Környezetvédelem!Y107+Egészségügy!Y137+Sport!V109+Közművelődés!X108+Támogatás!AC111</f>
        <v>0</v>
      </c>
      <c r="W105" s="1">
        <f>Igazgatás!W142+'ASP pályázat'!W105+Községgazd!Z115+Vagyongazd!W108+Közfoglalkoztatás!W105+Közút!W105+Környezetvédelem!Z107+Egészségügy!Z137+Sport!W109+Közművelődés!Y108+Támogatás!AD111</f>
        <v>0</v>
      </c>
      <c r="X105" s="79">
        <f>Igazgatás!X142+'ASP pályázat'!X105+Községgazd!AA115+Vagyongazd!X108+Közfoglalkoztatás!X105+Közút!X105+Környezetvédelem!AA107+Egészségügy!AA137+Sport!X109+Közművelődés!Z108+Támogatás!AE111</f>
        <v>0</v>
      </c>
      <c r="Y105" s="79">
        <f>Igazgatás!Y142+'ASP pályázat'!Y105+Községgazd!AB115+Vagyongazd!Y108+Közfoglalkoztatás!Y105+Közút!Y105+Környezetvédelem!AB107+Egészségügy!AB137+Sport!Y109+Közművelődés!AA108+Támogatás!AF111</f>
        <v>0</v>
      </c>
      <c r="Z105" s="79">
        <f>Igazgatás!Z142+'ASP pályázat'!Z105+Községgazd!AC115+Vagyongazd!Z108+Közfoglalkoztatás!Z105+Közút!Z105+Környezetvédelem!AC107+Egészségügy!AC137+Sport!Z109+Közművelődés!AB108+Támogatás!AG111</f>
        <v>0</v>
      </c>
      <c r="AA105" s="44">
        <f>Igazgatás!AA142+'ASP pályázat'!AA105+Községgazd!AD115+Vagyongazd!AA108+Közfoglalkoztatás!AA105+Közút!AA105+Környezetvédelem!AD107+Egészségügy!AD137+Sport!AA109+Közművelődés!AC108+Támogatás!AH111</f>
        <v>0</v>
      </c>
      <c r="AB105" s="168"/>
      <c r="AD105" s="168"/>
    </row>
    <row r="106" spans="1:30" s="41" customFormat="1" x14ac:dyDescent="0.25">
      <c r="A106" s="125" t="s">
        <v>231</v>
      </c>
      <c r="B106" s="106" t="s">
        <v>664</v>
      </c>
      <c r="C106" s="811" t="s">
        <v>232</v>
      </c>
      <c r="D106" s="812"/>
      <c r="E106" s="812"/>
      <c r="F106" s="625">
        <f>Igazgatás!F143+'ASP pályázat'!F106+Községgazd!F116+Vagyongazd!F109+Közfoglalkoztatás!F106+Közút!F106+Környezetvédelem!F108+Egészségügy!F138+Sport!F110+Közművelődés!F109+Támogatás!F112</f>
        <v>70000</v>
      </c>
      <c r="G106" s="625">
        <f>Igazgatás!G143+'ASP pályázat'!G106+Községgazd!G116+Vagyongazd!G109+Közfoglalkoztatás!G106+Közút!G106+Környezetvédelem!G108+Egészségügy!G138+Sport!G110+Közművelődés!G109+Támogatás!G112</f>
        <v>186030</v>
      </c>
      <c r="H106" s="625">
        <f>Igazgatás!H143+'ASP pályázat'!H106+Községgazd!H116+Vagyongazd!H109+Közfoglalkoztatás!H106+Közút!H106+Környezetvédelem!H108+Egészségügy!H138+Sport!H110+Közművelődés!H109+Támogatás!H112</f>
        <v>236030</v>
      </c>
      <c r="I106" s="625">
        <f>Igazgatás!I143+'ASP pályázat'!I106+Községgazd!I116+Vagyongazd!I109+Közfoglalkoztatás!I106+Közút!I106+Környezetvédelem!I108+Egészségügy!I138+Sport!I110+Közművelődés!I109+Támogatás!I112</f>
        <v>236030</v>
      </c>
      <c r="J106" s="651">
        <f>Igazgatás!J143+'ASP pályázat'!J106+Községgazd!J116+Vagyongazd!J109+Közfoglalkoztatás!J106+Közút!J106+Környezetvédelem!J108+Egészségügy!J138+Sport!J110+Közművelődés!J109+Támogatás!J112</f>
        <v>242030</v>
      </c>
      <c r="K106" s="651">
        <f>Igazgatás!K143+'ASP pályázat'!K106+Községgazd!K116+Vagyongazd!K109+Közfoglalkoztatás!K106+Közút!K106+Környezetvédelem!K108+Egészségügy!K138+Sport!K110+Közművelődés!K109+Támogatás!K112</f>
        <v>559530</v>
      </c>
      <c r="L106" s="572">
        <f>Igazgatás!L143+'ASP pályázat'!L106+Községgazd!L116+Vagyongazd!L109+Közfoglalkoztatás!L106+Közút!L106+Környezetvédelem!L108+Egészségügy!L138+Sport!L110+Közművelődés!L109+Támogatás!L112</f>
        <v>559530</v>
      </c>
      <c r="M106" s="152">
        <f>Igazgatás!M143+'ASP pályázat'!M106+Községgazd!M116+Vagyongazd!M109+Közfoglalkoztatás!M106+Közút!M106+Környezetvédelem!M108+Egészségügy!M138+Sport!M110+Közművelődés!M109+Támogatás!M112</f>
        <v>0</v>
      </c>
      <c r="N106" s="162">
        <f>Igazgatás!N143+'ASP pályázat'!N106+Községgazd!N116+Vagyongazd!N109+Közfoglalkoztatás!N106+Közút!N106+Környezetvédelem!N108+Egészségügy!N138+Sport!N110+Közművelődés!N109+Támogatás!N112</f>
        <v>559530</v>
      </c>
      <c r="O106" s="108">
        <f>Igazgatás!O143+'ASP pályázat'!O106+Községgazd!R116+Vagyongazd!O109+Közfoglalkoztatás!O106+Közút!O106+Környezetvédelem!R108+Egészségügy!R138+Sport!O110+Közművelődés!Q109+Támogatás!V112</f>
        <v>0</v>
      </c>
      <c r="P106" s="109">
        <f>Igazgatás!P143+'ASP pályázat'!P106+Községgazd!S116+Vagyongazd!P109+Közfoglalkoztatás!P106+Közút!P106+Környezetvédelem!S108+Egészségügy!S138+Sport!P110+Közművelődés!R109+Támogatás!W112</f>
        <v>0</v>
      </c>
      <c r="Q106" s="109">
        <f>Igazgatás!Q143+'ASP pályázat'!Q106+Községgazd!T116+Vagyongazd!Q109+Közfoglalkoztatás!Q106+Közút!Q106+Környezetvédelem!T108+Egészségügy!T138+Sport!Q110+Közművelődés!S109+Támogatás!X112</f>
        <v>101160</v>
      </c>
      <c r="R106" s="109">
        <f>Igazgatás!R143+'ASP pályázat'!R106+Községgazd!U116+Vagyongazd!R109+Közfoglalkoztatás!R106+Közút!R106+Környezetvédelem!U108+Egészségügy!U138+Sport!R110+Közművelődés!T109+Támogatás!Y112</f>
        <v>24870</v>
      </c>
      <c r="S106" s="109">
        <f>Igazgatás!S143+'ASP pályázat'!S106+Községgazd!V116+Vagyongazd!S109+Közfoglalkoztatás!S106+Közút!S106+Környezetvédelem!V108+Egészségügy!V138+Sport!S110+Közművelődés!U109+Támogatás!Z112</f>
        <v>60000</v>
      </c>
      <c r="T106" s="112">
        <f>Igazgatás!T143+'ASP pályázat'!T106+Községgazd!W116+Vagyongazd!T109+Közfoglalkoztatás!T106+Közút!T106+Környezetvédelem!W108+Egészségügy!W138+Sport!T110+Közművelődés!V109+Támogatás!AA112</f>
        <v>0</v>
      </c>
      <c r="U106" s="491">
        <f>Igazgatás!U143+'ASP pályázat'!U106+Községgazd!X116+Vagyongazd!U109+Közfoglalkoztatás!U106+Közút!U106+Környezetvédelem!X108+Egészségügy!X138+Sport!U110+Közművelődés!W109+Támogatás!AB112</f>
        <v>186030</v>
      </c>
      <c r="V106" s="416">
        <f>Igazgatás!V143+'ASP pályázat'!V106+Községgazd!Y116+Vagyongazd!V109+Közfoglalkoztatás!V106+Közút!V106+Környezetvédelem!Y108+Egészségügy!Y138+Sport!V110+Közművelődés!X109+Támogatás!AC112</f>
        <v>50000</v>
      </c>
      <c r="W106" s="109">
        <f>Igazgatás!W143+'ASP pályázat'!W106+Községgazd!Z116+Vagyongazd!W109+Közfoglalkoztatás!W106+Közút!W106+Környezetvédelem!Z108+Egészségügy!Z138+Sport!W110+Közművelődés!Y109+Támogatás!AD112</f>
        <v>0</v>
      </c>
      <c r="X106" s="112">
        <f>Igazgatás!X143+'ASP pályázat'!X106+Községgazd!AA116+Vagyongazd!X109+Közfoglalkoztatás!X106+Közút!X106+Környezetvédelem!AA108+Egészségügy!AA138+Sport!X110+Közművelődés!Z109+Támogatás!AE112</f>
        <v>0</v>
      </c>
      <c r="Y106" s="112">
        <f>Igazgatás!Y143+'ASP pályázat'!Y106+Községgazd!AB116+Vagyongazd!Y109+Közfoglalkoztatás!Y106+Közút!Y106+Környezetvédelem!AB108+Egészségügy!AB138+Sport!Y110+Közművelődés!AA109+Támogatás!AF112</f>
        <v>6000</v>
      </c>
      <c r="Z106" s="112">
        <f>Igazgatás!Z143+'ASP pályázat'!Z106+Községgazd!AC116+Vagyongazd!Z109+Közfoglalkoztatás!Z106+Közút!Z106+Környezetvédelem!AC108+Egészségügy!AC138+Sport!Z110+Közművelődés!AB109+Támogatás!AG112</f>
        <v>0</v>
      </c>
      <c r="AA106" s="113">
        <f>Igazgatás!AA143+'ASP pályázat'!AA106+Községgazd!AD116+Vagyongazd!AA109+Közfoglalkoztatás!AA106+Közút!AA106+Környezetvédelem!AD108+Egészségügy!AD138+Sport!AA110+Közművelődés!AC109+Támogatás!AH112</f>
        <v>317500</v>
      </c>
      <c r="AB106" s="168"/>
      <c r="AD106" s="168"/>
    </row>
    <row r="107" spans="1:30" x14ac:dyDescent="0.25">
      <c r="B107" s="54"/>
      <c r="C107" s="2"/>
      <c r="D107" s="801" t="s">
        <v>368</v>
      </c>
      <c r="E107" s="801"/>
      <c r="F107" s="621">
        <f>Igazgatás!F144+'ASP pályázat'!F107+Községgazd!F117+Vagyongazd!F110+Közfoglalkoztatás!F107+Közút!F107+Környezetvédelem!F109+Egészségügy!F139+Sport!F111+Közművelődés!F110+Támogatás!F113</f>
        <v>70000</v>
      </c>
      <c r="G107" s="621">
        <f>Igazgatás!G144+'ASP pályázat'!G107+Községgazd!G117+Vagyongazd!G110+Közfoglalkoztatás!G107+Közút!G107+Környezetvédelem!G109+Egészségügy!G139+Sport!G111+Közművelődés!G110+Támogatás!G113</f>
        <v>60000</v>
      </c>
      <c r="H107" s="621">
        <f>Igazgatás!H144+'ASP pályázat'!H107+Községgazd!H117+Vagyongazd!H110+Közfoglalkoztatás!H107+Közút!H107+Környezetvédelem!H109+Egészségügy!H139+Sport!H111+Közművelődés!H110+Támogatás!H113</f>
        <v>60000</v>
      </c>
      <c r="I107" s="621">
        <f>Igazgatás!I144+'ASP pályázat'!I107+Községgazd!I117+Vagyongazd!I110+Közfoglalkoztatás!I107+Közút!I107+Környezetvédelem!I109+Egészségügy!I139+Sport!I111+Közművelődés!I110+Támogatás!I113</f>
        <v>60000</v>
      </c>
      <c r="J107" s="647">
        <f>Igazgatás!J144+'ASP pályázat'!J107+Községgazd!J117+Vagyongazd!J110+Közfoglalkoztatás!J107+Közút!J107+Környezetvédelem!J109+Egészségügy!J139+Sport!J111+Közművelődés!J110+Támogatás!J113</f>
        <v>60000</v>
      </c>
      <c r="K107" s="647">
        <f>Igazgatás!K144+'ASP pályázat'!K107+Községgazd!K117+Vagyongazd!K110+Közfoglalkoztatás!K107+Közút!K107+Környezetvédelem!K109+Egészségügy!K139+Sport!K111+Közművelődés!K110+Támogatás!K113</f>
        <v>377500</v>
      </c>
      <c r="L107" s="568">
        <f>Igazgatás!L144+'ASP pályázat'!L107+Községgazd!L117+Vagyongazd!L110+Közfoglalkoztatás!L107+Közút!L107+Környezetvédelem!L109+Egészségügy!L139+Sport!L111+Közművelődés!L110+Támogatás!L113</f>
        <v>377500</v>
      </c>
      <c r="M107" s="141">
        <f>Igazgatás!M144+'ASP pályázat'!M107+Községgazd!M117+Vagyongazd!M110+Közfoglalkoztatás!M107+Közút!M107+Környezetvédelem!M109+Egészségügy!M139+Sport!M111+Közművelődés!M110+Támogatás!M113</f>
        <v>0</v>
      </c>
      <c r="N107" s="159">
        <f>Igazgatás!N144+'ASP pályázat'!N107+Községgazd!N117+Vagyongazd!N110+Közfoglalkoztatás!N107+Közút!N107+Környezetvédelem!N109+Egészségügy!N139+Sport!N111+Közművelődés!N110+Támogatás!N113</f>
        <v>377500</v>
      </c>
      <c r="O107" s="73">
        <f>Igazgatás!O144+'ASP pályázat'!O107+Községgazd!R117+Vagyongazd!O110+Közfoglalkoztatás!O107+Közút!O107+Környezetvédelem!R109+Egészségügy!R139+Sport!O111+Közművelődés!Q110+Támogatás!V113</f>
        <v>0</v>
      </c>
      <c r="P107" s="1">
        <f>Igazgatás!P144+'ASP pályázat'!P107+Községgazd!S117+Vagyongazd!P110+Közfoglalkoztatás!P107+Közút!P107+Környezetvédelem!S109+Egészségügy!S139+Sport!P111+Közművelődés!R110+Támogatás!W113</f>
        <v>0</v>
      </c>
      <c r="Q107" s="1">
        <f>Igazgatás!Q144+'ASP pályázat'!Q107+Községgazd!T117+Vagyongazd!Q110+Közfoglalkoztatás!Q107+Közút!Q107+Környezetvédelem!T109+Egészségügy!T139+Sport!Q111+Közművelődés!S110+Támogatás!X113</f>
        <v>0</v>
      </c>
      <c r="R107" s="1">
        <f>Igazgatás!R144+'ASP pályázat'!R107+Községgazd!U117+Vagyongazd!R110+Közfoglalkoztatás!R107+Közút!R107+Környezetvédelem!U109+Egészségügy!U139+Sport!R111+Közművelődés!T110+Támogatás!Y113</f>
        <v>0</v>
      </c>
      <c r="S107" s="1">
        <f>Igazgatás!S144+'ASP pályázat'!S107+Községgazd!V117+Vagyongazd!S110+Közfoglalkoztatás!S107+Közút!S107+Környezetvédelem!V109+Egészségügy!V139+Sport!S111+Közművelődés!U110+Támogatás!Z113</f>
        <v>60000</v>
      </c>
      <c r="T107" s="79">
        <f>Igazgatás!T144+'ASP pályázat'!T107+Községgazd!W117+Vagyongazd!T110+Közfoglalkoztatás!T107+Közút!T107+Környezetvédelem!W109+Egészségügy!W139+Sport!T111+Közművelődés!V110+Támogatás!AA113</f>
        <v>0</v>
      </c>
      <c r="U107" s="489">
        <f>Igazgatás!U144+'ASP pályázat'!U107+Községgazd!X117+Vagyongazd!U110+Közfoglalkoztatás!U107+Közút!U107+Környezetvédelem!X109+Egészségügy!X139+Sport!U111+Közművelődés!W110+Támogatás!AB113</f>
        <v>60000</v>
      </c>
      <c r="V107" s="414">
        <f>Igazgatás!V144+'ASP pályázat'!V107+Községgazd!Y117+Vagyongazd!V110+Közfoglalkoztatás!V107+Közút!V107+Környezetvédelem!Y109+Egészségügy!Y139+Sport!V111+Közművelődés!X110+Támogatás!AC113</f>
        <v>0</v>
      </c>
      <c r="W107" s="1">
        <f>Igazgatás!W144+'ASP pályázat'!W107+Községgazd!Z117+Vagyongazd!W110+Közfoglalkoztatás!W107+Közút!W107+Környezetvédelem!Z109+Egészségügy!Z139+Sport!W111+Közművelődés!Y110+Támogatás!AD113</f>
        <v>0</v>
      </c>
      <c r="X107" s="79">
        <f>Igazgatás!X144+'ASP pályázat'!X107+Községgazd!AA117+Vagyongazd!X110+Közfoglalkoztatás!X107+Közút!X107+Környezetvédelem!AA109+Egészségügy!AA139+Sport!X111+Közművelődés!Z110+Támogatás!AE113</f>
        <v>0</v>
      </c>
      <c r="Y107" s="79">
        <f>Igazgatás!Y144+'ASP pályázat'!Y107+Községgazd!AB117+Vagyongazd!Y110+Közfoglalkoztatás!Y107+Közút!Y107+Környezetvédelem!AB109+Egészségügy!AB139+Sport!Y111+Közművelődés!AA110+Támogatás!AF113</f>
        <v>0</v>
      </c>
      <c r="Z107" s="79">
        <f>Igazgatás!Z144+'ASP pályázat'!Z107+Községgazd!AC117+Vagyongazd!Z110+Közfoglalkoztatás!Z107+Közút!Z107+Környezetvédelem!AC109+Egészségügy!AC139+Sport!Z111+Közművelődés!AB110+Támogatás!AG113</f>
        <v>0</v>
      </c>
      <c r="AA107" s="44">
        <f>Igazgatás!AA144+'ASP pályázat'!AA107+Községgazd!AD117+Vagyongazd!AA110+Közfoglalkoztatás!AA107+Közút!AA107+Környezetvédelem!AD109+Egészségügy!AD139+Sport!AA111+Közművelődés!AC110+Támogatás!AH113</f>
        <v>317500</v>
      </c>
      <c r="AB107" s="168"/>
      <c r="AD107" s="168"/>
    </row>
    <row r="108" spans="1:30" hidden="1" x14ac:dyDescent="0.25">
      <c r="B108" s="54"/>
      <c r="C108" s="2"/>
      <c r="D108" s="801" t="s">
        <v>515</v>
      </c>
      <c r="E108" s="801"/>
      <c r="F108" s="621">
        <f>Igazgatás!F145+'ASP pályázat'!F108+Községgazd!F118+Vagyongazd!F111+Közfoglalkoztatás!F108+Közút!F108+Környezetvédelem!F110+Egészségügy!F140+Sport!F112+Közművelődés!F111+Támogatás!F114</f>
        <v>0</v>
      </c>
      <c r="G108" s="621">
        <f>Igazgatás!G145+'ASP pályázat'!G108+Községgazd!G118+Vagyongazd!G111+Közfoglalkoztatás!G108+Közút!G108+Környezetvédelem!G110+Egészségügy!G140+Sport!G112+Közművelődés!G111+Támogatás!G114</f>
        <v>0</v>
      </c>
      <c r="H108" s="621">
        <f>Igazgatás!H145+'ASP pályázat'!H108+Községgazd!H118+Vagyongazd!H111+Közfoglalkoztatás!H108+Közút!H108+Környezetvédelem!H110+Egészségügy!H140+Sport!H112+Közművelődés!H111+Támogatás!H114</f>
        <v>0</v>
      </c>
      <c r="I108" s="621">
        <f>Igazgatás!I145+'ASP pályázat'!I108+Községgazd!I118+Vagyongazd!I111+Közfoglalkoztatás!I108+Közút!I108+Környezetvédelem!I110+Egészségügy!I140+Sport!I112+Közművelődés!I111+Támogatás!I114</f>
        <v>0</v>
      </c>
      <c r="J108" s="647">
        <f>Igazgatás!J145+'ASP pályázat'!J108+Községgazd!J118+Vagyongazd!J111+Közfoglalkoztatás!J108+Közút!J108+Környezetvédelem!J110+Egészségügy!J140+Sport!J112+Közművelődés!J111+Támogatás!J114</f>
        <v>0</v>
      </c>
      <c r="K108" s="647">
        <f>Igazgatás!K145+'ASP pályázat'!K108+Községgazd!K118+Vagyongazd!K111+Közfoglalkoztatás!K108+Közút!K108+Környezetvédelem!K110+Egészségügy!K140+Sport!K112+Közművelődés!K111+Támogatás!K114</f>
        <v>0</v>
      </c>
      <c r="L108" s="568">
        <f>Igazgatás!L145+'ASP pályázat'!L108+Községgazd!L118+Vagyongazd!L111+Közfoglalkoztatás!L108+Közút!L108+Környezetvédelem!L110+Egészségügy!L140+Sport!L112+Közművelődés!L111+Támogatás!L114</f>
        <v>0</v>
      </c>
      <c r="M108" s="141">
        <f>Igazgatás!M145+'ASP pályázat'!M108+Községgazd!M118+Vagyongazd!M111+Közfoglalkoztatás!M108+Közút!M108+Környezetvédelem!M110+Egészségügy!M140+Sport!M112+Közművelődés!M111+Támogatás!M114</f>
        <v>0</v>
      </c>
      <c r="N108" s="159">
        <f>Igazgatás!N145+'ASP pályázat'!N108+Községgazd!N118+Vagyongazd!N111+Közfoglalkoztatás!N108+Közút!N108+Környezetvédelem!N110+Egészségügy!N140+Sport!N112+Közművelődés!N111+Támogatás!N114</f>
        <v>0</v>
      </c>
      <c r="O108" s="73">
        <f>Igazgatás!O145+'ASP pályázat'!O108+Községgazd!R118+Vagyongazd!O111+Közfoglalkoztatás!O108+Közút!O108+Környezetvédelem!R110+Egészségügy!R140+Sport!O112+Közművelődés!Q111+Támogatás!V114</f>
        <v>0</v>
      </c>
      <c r="P108" s="1">
        <f>Igazgatás!P145+'ASP pályázat'!P108+Községgazd!S118+Vagyongazd!P111+Közfoglalkoztatás!P108+Közút!P108+Környezetvédelem!S110+Egészségügy!S140+Sport!P112+Közművelődés!R111+Támogatás!W114</f>
        <v>0</v>
      </c>
      <c r="Q108" s="1">
        <f>Igazgatás!Q145+'ASP pályázat'!Q108+Községgazd!T118+Vagyongazd!Q111+Közfoglalkoztatás!Q108+Közút!Q108+Környezetvédelem!T110+Egészségügy!T140+Sport!Q112+Közművelődés!S111+Támogatás!X114</f>
        <v>0</v>
      </c>
      <c r="R108" s="1">
        <f>Igazgatás!R145+'ASP pályázat'!R108+Községgazd!U118+Vagyongazd!R111+Közfoglalkoztatás!R108+Közút!R108+Környezetvédelem!U110+Egészségügy!U140+Sport!R112+Közművelődés!T111+Támogatás!Y114</f>
        <v>0</v>
      </c>
      <c r="S108" s="1">
        <f>Igazgatás!S145+'ASP pályázat'!S108+Községgazd!V118+Vagyongazd!S111+Közfoglalkoztatás!S108+Közút!S108+Környezetvédelem!V110+Egészségügy!V140+Sport!S112+Közművelődés!U111+Támogatás!Z114</f>
        <v>0</v>
      </c>
      <c r="T108" s="79">
        <f>Igazgatás!T145+'ASP pályázat'!T108+Községgazd!W118+Vagyongazd!T111+Közfoglalkoztatás!T108+Közút!T108+Környezetvédelem!W110+Egészségügy!W140+Sport!T112+Közművelődés!V111+Támogatás!AA114</f>
        <v>0</v>
      </c>
      <c r="U108" s="489">
        <f>Igazgatás!U145+'ASP pályázat'!U108+Községgazd!X118+Vagyongazd!U111+Közfoglalkoztatás!U108+Közút!U108+Környezetvédelem!X110+Egészségügy!X140+Sport!U112+Közművelődés!W111+Támogatás!AB114</f>
        <v>0</v>
      </c>
      <c r="V108" s="414">
        <f>Igazgatás!V145+'ASP pályázat'!V108+Községgazd!Y118+Vagyongazd!V111+Közfoglalkoztatás!V108+Közút!V108+Környezetvédelem!Y110+Egészségügy!Y140+Sport!V112+Közművelődés!X111+Támogatás!AC114</f>
        <v>0</v>
      </c>
      <c r="W108" s="1">
        <f>Igazgatás!W145+'ASP pályázat'!W108+Községgazd!Z118+Vagyongazd!W111+Közfoglalkoztatás!W108+Közút!W108+Környezetvédelem!Z110+Egészségügy!Z140+Sport!W112+Közművelődés!Y111+Támogatás!AD114</f>
        <v>0</v>
      </c>
      <c r="X108" s="79">
        <f>Igazgatás!X145+'ASP pályázat'!X108+Községgazd!AA118+Vagyongazd!X111+Közfoglalkoztatás!X108+Közút!X108+Környezetvédelem!AA110+Egészségügy!AA140+Sport!X112+Közművelődés!Z111+Támogatás!AE114</f>
        <v>0</v>
      </c>
      <c r="Y108" s="79">
        <f>Igazgatás!Y145+'ASP pályázat'!Y108+Községgazd!AB118+Vagyongazd!Y111+Közfoglalkoztatás!Y108+Közút!Y108+Környezetvédelem!AB110+Egészségügy!AB140+Sport!Y112+Közművelődés!AA111+Támogatás!AF114</f>
        <v>0</v>
      </c>
      <c r="Z108" s="79">
        <f>Igazgatás!Z145+'ASP pályázat'!Z108+Községgazd!AC118+Vagyongazd!Z111+Közfoglalkoztatás!Z108+Közút!Z108+Környezetvédelem!AC110+Egészségügy!AC140+Sport!Z112+Közművelődés!AB111+Támogatás!AG114</f>
        <v>0</v>
      </c>
      <c r="AA108" s="44">
        <f>Igazgatás!AA145+'ASP pályázat'!AA108+Községgazd!AD118+Vagyongazd!AA111+Közfoglalkoztatás!AA108+Közút!AA108+Környezetvédelem!AD110+Egészségügy!AD140+Sport!AA112+Közművelődés!AC111+Támogatás!AH114</f>
        <v>0</v>
      </c>
      <c r="AB108" s="168"/>
      <c r="AD108" s="168"/>
    </row>
    <row r="109" spans="1:30" hidden="1" x14ac:dyDescent="0.25">
      <c r="B109" s="54"/>
      <c r="C109" s="2"/>
      <c r="D109" s="801" t="s">
        <v>517</v>
      </c>
      <c r="E109" s="801"/>
      <c r="F109" s="621">
        <f>Igazgatás!F146+'ASP pályázat'!F109+Községgazd!F119+Vagyongazd!F112+Közfoglalkoztatás!F109+Közút!F109+Környezetvédelem!F111+Egészségügy!F141+Sport!F113+Közművelődés!F112+Támogatás!F115</f>
        <v>0</v>
      </c>
      <c r="G109" s="621">
        <f>Igazgatás!G146+'ASP pályázat'!G109+Községgazd!G119+Vagyongazd!G112+Közfoglalkoztatás!G109+Közút!G109+Környezetvédelem!G111+Egészségügy!G141+Sport!G113+Közművelődés!G112+Támogatás!G115</f>
        <v>0</v>
      </c>
      <c r="H109" s="621">
        <f>Igazgatás!H146+'ASP pályázat'!H109+Községgazd!H119+Vagyongazd!H112+Közfoglalkoztatás!H109+Közút!H109+Környezetvédelem!H111+Egészségügy!H141+Sport!H113+Közművelődés!H112+Támogatás!H115</f>
        <v>0</v>
      </c>
      <c r="I109" s="621">
        <f>Igazgatás!I146+'ASP pályázat'!I109+Községgazd!I119+Vagyongazd!I112+Közfoglalkoztatás!I109+Közút!I109+Környezetvédelem!I111+Egészségügy!I141+Sport!I113+Közművelődés!I112+Támogatás!I115</f>
        <v>0</v>
      </c>
      <c r="J109" s="647">
        <f>Igazgatás!J146+'ASP pályázat'!J109+Községgazd!J119+Vagyongazd!J112+Közfoglalkoztatás!J109+Közút!J109+Környezetvédelem!J111+Egészségügy!J141+Sport!J113+Közművelődés!J112+Támogatás!J115</f>
        <v>0</v>
      </c>
      <c r="K109" s="647">
        <f>Igazgatás!K146+'ASP pályázat'!K109+Községgazd!K119+Vagyongazd!K112+Közfoglalkoztatás!K109+Közút!K109+Környezetvédelem!K111+Egészségügy!K141+Sport!K113+Közművelődés!K112+Támogatás!K115</f>
        <v>0</v>
      </c>
      <c r="L109" s="568">
        <f>Igazgatás!L146+'ASP pályázat'!L109+Községgazd!L119+Vagyongazd!L112+Közfoglalkoztatás!L109+Közút!L109+Környezetvédelem!L111+Egészségügy!L141+Sport!L113+Közművelődés!L112+Támogatás!L115</f>
        <v>0</v>
      </c>
      <c r="M109" s="141">
        <f>Igazgatás!M146+'ASP pályázat'!M109+Községgazd!M119+Vagyongazd!M112+Közfoglalkoztatás!M109+Közút!M109+Környezetvédelem!M111+Egészségügy!M141+Sport!M113+Közművelődés!M112+Támogatás!M115</f>
        <v>0</v>
      </c>
      <c r="N109" s="159">
        <f>Igazgatás!N146+'ASP pályázat'!N109+Községgazd!N119+Vagyongazd!N112+Közfoglalkoztatás!N109+Közút!N109+Környezetvédelem!N111+Egészségügy!N141+Sport!N113+Közművelődés!N112+Támogatás!N115</f>
        <v>0</v>
      </c>
      <c r="O109" s="73">
        <f>Igazgatás!O146+'ASP pályázat'!O109+Községgazd!R119+Vagyongazd!O112+Közfoglalkoztatás!O109+Közút!O109+Környezetvédelem!R111+Egészségügy!R141+Sport!O113+Közművelődés!Q112+Támogatás!V115</f>
        <v>0</v>
      </c>
      <c r="P109" s="1">
        <f>Igazgatás!P146+'ASP pályázat'!P109+Községgazd!S119+Vagyongazd!P112+Közfoglalkoztatás!P109+Közút!P109+Környezetvédelem!S111+Egészségügy!S141+Sport!P113+Közművelődés!R112+Támogatás!W115</f>
        <v>0</v>
      </c>
      <c r="Q109" s="1">
        <f>Igazgatás!Q146+'ASP pályázat'!Q109+Községgazd!T119+Vagyongazd!Q112+Közfoglalkoztatás!Q109+Közút!Q109+Környezetvédelem!T111+Egészségügy!T141+Sport!Q113+Közművelődés!S112+Támogatás!X115</f>
        <v>0</v>
      </c>
      <c r="R109" s="1">
        <f>Igazgatás!R146+'ASP pályázat'!R109+Községgazd!U119+Vagyongazd!R112+Közfoglalkoztatás!R109+Közút!R109+Környezetvédelem!U111+Egészségügy!U141+Sport!R113+Közművelődés!T112+Támogatás!Y115</f>
        <v>0</v>
      </c>
      <c r="S109" s="1">
        <f>Igazgatás!S146+'ASP pályázat'!S109+Községgazd!V119+Vagyongazd!S112+Közfoglalkoztatás!S109+Közút!S109+Környezetvédelem!V111+Egészségügy!V141+Sport!S113+Közművelődés!U112+Támogatás!Z115</f>
        <v>0</v>
      </c>
      <c r="T109" s="79">
        <f>Igazgatás!T146+'ASP pályázat'!T109+Községgazd!W119+Vagyongazd!T112+Közfoglalkoztatás!T109+Közút!T109+Környezetvédelem!W111+Egészségügy!W141+Sport!T113+Közművelődés!V112+Támogatás!AA115</f>
        <v>0</v>
      </c>
      <c r="U109" s="489">
        <f>Igazgatás!U146+'ASP pályázat'!U109+Községgazd!X119+Vagyongazd!U112+Közfoglalkoztatás!U109+Közút!U109+Környezetvédelem!X111+Egészségügy!X141+Sport!U113+Közművelődés!W112+Támogatás!AB115</f>
        <v>0</v>
      </c>
      <c r="V109" s="414">
        <f>Igazgatás!V146+'ASP pályázat'!V109+Községgazd!Y119+Vagyongazd!V112+Közfoglalkoztatás!V109+Közút!V109+Környezetvédelem!Y111+Egészségügy!Y141+Sport!V113+Közművelődés!X112+Támogatás!AC115</f>
        <v>0</v>
      </c>
      <c r="W109" s="1">
        <f>Igazgatás!W146+'ASP pályázat'!W109+Községgazd!Z119+Vagyongazd!W112+Közfoglalkoztatás!W109+Közút!W109+Környezetvédelem!Z111+Egészségügy!Z141+Sport!W113+Közművelődés!Y112+Támogatás!AD115</f>
        <v>0</v>
      </c>
      <c r="X109" s="79">
        <f>Igazgatás!X146+'ASP pályázat'!X109+Községgazd!AA119+Vagyongazd!X112+Közfoglalkoztatás!X109+Közút!X109+Környezetvédelem!AA111+Egészségügy!AA141+Sport!X113+Közművelődés!Z112+Támogatás!AE115</f>
        <v>0</v>
      </c>
      <c r="Y109" s="79">
        <f>Igazgatás!Y146+'ASP pályázat'!Y109+Községgazd!AB119+Vagyongazd!Y112+Közfoglalkoztatás!Y109+Közút!Y109+Környezetvédelem!AB111+Egészségügy!AB141+Sport!Y113+Közművelődés!AA112+Támogatás!AF115</f>
        <v>0</v>
      </c>
      <c r="Z109" s="79">
        <f>Igazgatás!Z146+'ASP pályázat'!Z109+Községgazd!AC119+Vagyongazd!Z112+Közfoglalkoztatás!Z109+Közút!Z109+Környezetvédelem!AC111+Egészségügy!AC141+Sport!Z113+Közművelődés!AB112+Támogatás!AG115</f>
        <v>0</v>
      </c>
      <c r="AA109" s="44">
        <f>Igazgatás!AA146+'ASP pályázat'!AA109+Községgazd!AD119+Vagyongazd!AA112+Közfoglalkoztatás!AA109+Közút!AA109+Környezetvédelem!AD111+Egészségügy!AD141+Sport!AA113+Közművelődés!AC112+Támogatás!AH115</f>
        <v>0</v>
      </c>
      <c r="AB109" s="168"/>
      <c r="AD109" s="168"/>
    </row>
    <row r="110" spans="1:30" hidden="1" x14ac:dyDescent="0.25">
      <c r="B110" s="54"/>
      <c r="C110" s="2"/>
      <c r="D110" s="801" t="s">
        <v>518</v>
      </c>
      <c r="E110" s="801"/>
      <c r="F110" s="621">
        <f>Igazgatás!F147+'ASP pályázat'!F110+Községgazd!F120+Vagyongazd!F113+Közfoglalkoztatás!F110+Közút!F110+Környezetvédelem!F112+Egészségügy!F142+Sport!F114+Közművelődés!F113+Támogatás!F116</f>
        <v>0</v>
      </c>
      <c r="G110" s="621">
        <f>Igazgatás!G147+'ASP pályázat'!G110+Községgazd!G120+Vagyongazd!G113+Közfoglalkoztatás!G110+Közút!G110+Környezetvédelem!G112+Egészségügy!G142+Sport!G114+Közművelődés!G113+Támogatás!G116</f>
        <v>0</v>
      </c>
      <c r="H110" s="621">
        <f>Igazgatás!H147+'ASP pályázat'!H110+Községgazd!H120+Vagyongazd!H113+Közfoglalkoztatás!H110+Közút!H110+Környezetvédelem!H112+Egészségügy!H142+Sport!H114+Közművelődés!H113+Támogatás!H116</f>
        <v>0</v>
      </c>
      <c r="I110" s="621">
        <f>Igazgatás!I147+'ASP pályázat'!I110+Községgazd!I120+Vagyongazd!I113+Közfoglalkoztatás!I110+Közút!I110+Környezetvédelem!I112+Egészségügy!I142+Sport!I114+Közművelődés!I113+Támogatás!I116</f>
        <v>0</v>
      </c>
      <c r="J110" s="647">
        <f>Igazgatás!J147+'ASP pályázat'!J110+Községgazd!J120+Vagyongazd!J113+Közfoglalkoztatás!J110+Közút!J110+Környezetvédelem!J112+Egészségügy!J142+Sport!J114+Közművelődés!J113+Támogatás!J116</f>
        <v>0</v>
      </c>
      <c r="K110" s="647">
        <f>Igazgatás!K147+'ASP pályázat'!K110+Községgazd!K120+Vagyongazd!K113+Közfoglalkoztatás!K110+Közút!K110+Környezetvédelem!K112+Egészségügy!K142+Sport!K114+Közművelődés!K113+Támogatás!K116</f>
        <v>0</v>
      </c>
      <c r="L110" s="568">
        <f>Igazgatás!L147+'ASP pályázat'!L110+Községgazd!L120+Vagyongazd!L113+Közfoglalkoztatás!L110+Közút!L110+Környezetvédelem!L112+Egészségügy!L142+Sport!L114+Közművelődés!L113+Támogatás!L116</f>
        <v>0</v>
      </c>
      <c r="M110" s="141">
        <f>Igazgatás!M147+'ASP pályázat'!M110+Községgazd!M120+Vagyongazd!M113+Közfoglalkoztatás!M110+Közút!M110+Környezetvédelem!M112+Egészségügy!M142+Sport!M114+Közművelődés!M113+Támogatás!M116</f>
        <v>0</v>
      </c>
      <c r="N110" s="159">
        <f>Igazgatás!N147+'ASP pályázat'!N110+Községgazd!N120+Vagyongazd!N113+Közfoglalkoztatás!N110+Közút!N110+Környezetvédelem!N112+Egészségügy!N142+Sport!N114+Közművelődés!N113+Támogatás!N116</f>
        <v>0</v>
      </c>
      <c r="O110" s="73">
        <f>Igazgatás!O147+'ASP pályázat'!O110+Községgazd!R120+Vagyongazd!O113+Közfoglalkoztatás!O110+Közút!O110+Környezetvédelem!R112+Egészségügy!R142+Sport!O114+Közművelődés!Q113+Támogatás!V116</f>
        <v>0</v>
      </c>
      <c r="P110" s="1">
        <f>Igazgatás!P147+'ASP pályázat'!P110+Községgazd!S120+Vagyongazd!P113+Közfoglalkoztatás!P110+Közút!P110+Környezetvédelem!S112+Egészségügy!S142+Sport!P114+Közművelődés!R113+Támogatás!W116</f>
        <v>0</v>
      </c>
      <c r="Q110" s="1">
        <f>Igazgatás!Q147+'ASP pályázat'!Q110+Községgazd!T120+Vagyongazd!Q113+Közfoglalkoztatás!Q110+Közút!Q110+Környezetvédelem!T112+Egészségügy!T142+Sport!Q114+Közművelődés!S113+Támogatás!X116</f>
        <v>0</v>
      </c>
      <c r="R110" s="1">
        <f>Igazgatás!R147+'ASP pályázat'!R110+Községgazd!U120+Vagyongazd!R113+Közfoglalkoztatás!R110+Közút!R110+Környezetvédelem!U112+Egészségügy!U142+Sport!R114+Közművelődés!T113+Támogatás!Y116</f>
        <v>0</v>
      </c>
      <c r="S110" s="1">
        <f>Igazgatás!S147+'ASP pályázat'!S110+Községgazd!V120+Vagyongazd!S113+Közfoglalkoztatás!S110+Közút!S110+Környezetvédelem!V112+Egészségügy!V142+Sport!S114+Közművelődés!U113+Támogatás!Z116</f>
        <v>0</v>
      </c>
      <c r="T110" s="79">
        <f>Igazgatás!T147+'ASP pályázat'!T110+Községgazd!W120+Vagyongazd!T113+Közfoglalkoztatás!T110+Közút!T110+Környezetvédelem!W112+Egészségügy!W142+Sport!T114+Közművelődés!V113+Támogatás!AA116</f>
        <v>0</v>
      </c>
      <c r="U110" s="489">
        <f>Igazgatás!U147+'ASP pályázat'!U110+Községgazd!X120+Vagyongazd!U113+Közfoglalkoztatás!U110+Közút!U110+Környezetvédelem!X112+Egészségügy!X142+Sport!U114+Közművelődés!W113+Támogatás!AB116</f>
        <v>0</v>
      </c>
      <c r="V110" s="414">
        <f>Igazgatás!V147+'ASP pályázat'!V110+Községgazd!Y120+Vagyongazd!V113+Közfoglalkoztatás!V110+Közút!V110+Környezetvédelem!Y112+Egészségügy!Y142+Sport!V114+Közművelődés!X113+Támogatás!AC116</f>
        <v>0</v>
      </c>
      <c r="W110" s="1">
        <f>Igazgatás!W147+'ASP pályázat'!W110+Községgazd!Z120+Vagyongazd!W113+Közfoglalkoztatás!W110+Közút!W110+Környezetvédelem!Z112+Egészségügy!Z142+Sport!W114+Közművelődés!Y113+Támogatás!AD116</f>
        <v>0</v>
      </c>
      <c r="X110" s="79">
        <f>Igazgatás!X147+'ASP pályázat'!X110+Községgazd!AA120+Vagyongazd!X113+Közfoglalkoztatás!X110+Közút!X110+Környezetvédelem!AA112+Egészségügy!AA142+Sport!X114+Közművelődés!Z113+Támogatás!AE116</f>
        <v>0</v>
      </c>
      <c r="Y110" s="79">
        <f>Igazgatás!Y147+'ASP pályázat'!Y110+Községgazd!AB120+Vagyongazd!Y113+Közfoglalkoztatás!Y110+Közút!Y110+Környezetvédelem!AB112+Egészségügy!AB142+Sport!Y114+Közművelődés!AA113+Támogatás!AF116</f>
        <v>0</v>
      </c>
      <c r="Z110" s="79">
        <f>Igazgatás!Z147+'ASP pályázat'!Z110+Községgazd!AC120+Vagyongazd!Z113+Közfoglalkoztatás!Z110+Közút!Z110+Környezetvédelem!AC112+Egészségügy!AC142+Sport!Z114+Közművelődés!AB113+Támogatás!AG116</f>
        <v>0</v>
      </c>
      <c r="AA110" s="44">
        <f>Igazgatás!AA147+'ASP pályázat'!AA110+Községgazd!AD120+Vagyongazd!AA113+Közfoglalkoztatás!AA110+Közút!AA110+Környezetvédelem!AD112+Egészségügy!AD142+Sport!AA114+Közművelődés!AC113+Támogatás!AH116</f>
        <v>0</v>
      </c>
      <c r="AB110" s="168"/>
      <c r="AD110" s="168"/>
    </row>
    <row r="111" spans="1:30" hidden="1" x14ac:dyDescent="0.25">
      <c r="B111" s="54"/>
      <c r="C111" s="2"/>
      <c r="D111" s="801" t="s">
        <v>522</v>
      </c>
      <c r="E111" s="801"/>
      <c r="F111" s="621">
        <f>Igazgatás!F148+'ASP pályázat'!F111+Községgazd!F121+Vagyongazd!F114+Közfoglalkoztatás!F111+Közút!F111+Környezetvédelem!F113+Egészségügy!F143+Sport!F115+Közművelődés!F114+Támogatás!F117</f>
        <v>0</v>
      </c>
      <c r="G111" s="621">
        <f>Igazgatás!G148+'ASP pályázat'!G111+Községgazd!G121+Vagyongazd!G114+Közfoglalkoztatás!G111+Közút!G111+Környezetvédelem!G113+Egészségügy!G143+Sport!G115+Közművelődés!G114+Támogatás!G117</f>
        <v>0</v>
      </c>
      <c r="H111" s="621">
        <f>Igazgatás!H148+'ASP pályázat'!H111+Községgazd!H121+Vagyongazd!H114+Közfoglalkoztatás!H111+Közút!H111+Környezetvédelem!H113+Egészségügy!H143+Sport!H115+Közművelődés!H114+Támogatás!H117</f>
        <v>0</v>
      </c>
      <c r="I111" s="621">
        <f>Igazgatás!I148+'ASP pályázat'!I111+Községgazd!I121+Vagyongazd!I114+Közfoglalkoztatás!I111+Közút!I111+Környezetvédelem!I113+Egészségügy!I143+Sport!I115+Közművelődés!I114+Támogatás!I117</f>
        <v>0</v>
      </c>
      <c r="J111" s="647">
        <f>Igazgatás!J148+'ASP pályázat'!J111+Községgazd!J121+Vagyongazd!J114+Közfoglalkoztatás!J111+Közút!J111+Környezetvédelem!J113+Egészségügy!J143+Sport!J115+Közművelődés!J114+Támogatás!J117</f>
        <v>0</v>
      </c>
      <c r="K111" s="647">
        <f>Igazgatás!K148+'ASP pályázat'!K111+Községgazd!K121+Vagyongazd!K114+Közfoglalkoztatás!K111+Közút!K111+Környezetvédelem!K113+Egészségügy!K143+Sport!K115+Közművelődés!K114+Támogatás!K117</f>
        <v>0</v>
      </c>
      <c r="L111" s="568">
        <f>Igazgatás!L148+'ASP pályázat'!L111+Községgazd!L121+Vagyongazd!L114+Közfoglalkoztatás!L111+Közút!L111+Környezetvédelem!L113+Egészségügy!L143+Sport!L115+Közművelődés!L114+Támogatás!L117</f>
        <v>0</v>
      </c>
      <c r="M111" s="141">
        <f>Igazgatás!M148+'ASP pályázat'!M111+Községgazd!M121+Vagyongazd!M114+Közfoglalkoztatás!M111+Közút!M111+Környezetvédelem!M113+Egészségügy!M143+Sport!M115+Közművelődés!M114+Támogatás!M117</f>
        <v>0</v>
      </c>
      <c r="N111" s="159">
        <f>Igazgatás!N148+'ASP pályázat'!N111+Községgazd!N121+Vagyongazd!N114+Közfoglalkoztatás!N111+Közút!N111+Környezetvédelem!N113+Egészségügy!N143+Sport!N115+Közművelődés!N114+Támogatás!N117</f>
        <v>0</v>
      </c>
      <c r="O111" s="73">
        <f>Igazgatás!O148+'ASP pályázat'!O111+Községgazd!R121+Vagyongazd!O114+Közfoglalkoztatás!O111+Közút!O111+Környezetvédelem!R113+Egészségügy!R143+Sport!O115+Közművelődés!Q114+Támogatás!V117</f>
        <v>0</v>
      </c>
      <c r="P111" s="1">
        <f>Igazgatás!P148+'ASP pályázat'!P111+Községgazd!S121+Vagyongazd!P114+Közfoglalkoztatás!P111+Közút!P111+Környezetvédelem!S113+Egészségügy!S143+Sport!P115+Közművelődés!R114+Támogatás!W117</f>
        <v>0</v>
      </c>
      <c r="Q111" s="1">
        <f>Igazgatás!Q148+'ASP pályázat'!Q111+Községgazd!T121+Vagyongazd!Q114+Közfoglalkoztatás!Q111+Közút!Q111+Környezetvédelem!T113+Egészségügy!T143+Sport!Q115+Közművelődés!S114+Támogatás!X117</f>
        <v>0</v>
      </c>
      <c r="R111" s="1">
        <f>Igazgatás!R148+'ASP pályázat'!R111+Községgazd!U121+Vagyongazd!R114+Közfoglalkoztatás!R111+Közút!R111+Környezetvédelem!U113+Egészségügy!U143+Sport!R115+Közművelődés!T114+Támogatás!Y117</f>
        <v>0</v>
      </c>
      <c r="S111" s="1">
        <f>Igazgatás!S148+'ASP pályázat'!S111+Községgazd!V121+Vagyongazd!S114+Közfoglalkoztatás!S111+Közút!S111+Környezetvédelem!V113+Egészségügy!V143+Sport!S115+Közművelődés!U114+Támogatás!Z117</f>
        <v>0</v>
      </c>
      <c r="T111" s="79">
        <f>Igazgatás!T148+'ASP pályázat'!T111+Községgazd!W121+Vagyongazd!T114+Közfoglalkoztatás!T111+Közút!T111+Környezetvédelem!W113+Egészségügy!W143+Sport!T115+Közművelődés!V114+Támogatás!AA117</f>
        <v>0</v>
      </c>
      <c r="U111" s="489">
        <f>Igazgatás!U148+'ASP pályázat'!U111+Községgazd!X121+Vagyongazd!U114+Közfoglalkoztatás!U111+Közút!U111+Környezetvédelem!X113+Egészségügy!X143+Sport!U115+Közművelődés!W114+Támogatás!AB117</f>
        <v>0</v>
      </c>
      <c r="V111" s="414">
        <f>Igazgatás!V148+'ASP pályázat'!V111+Községgazd!Y121+Vagyongazd!V114+Közfoglalkoztatás!V111+Közút!V111+Környezetvédelem!Y113+Egészségügy!Y143+Sport!V115+Közművelődés!X114+Támogatás!AC117</f>
        <v>0</v>
      </c>
      <c r="W111" s="1">
        <f>Igazgatás!W148+'ASP pályázat'!W111+Községgazd!Z121+Vagyongazd!W114+Közfoglalkoztatás!W111+Közút!W111+Környezetvédelem!Z113+Egészségügy!Z143+Sport!W115+Közművelődés!Y114+Támogatás!AD117</f>
        <v>0</v>
      </c>
      <c r="X111" s="79">
        <f>Igazgatás!X148+'ASP pályázat'!X111+Községgazd!AA121+Vagyongazd!X114+Közfoglalkoztatás!X111+Közút!X111+Környezetvédelem!AA113+Egészségügy!AA143+Sport!X115+Közművelődés!Z114+Támogatás!AE117</f>
        <v>0</v>
      </c>
      <c r="Y111" s="79">
        <f>Igazgatás!Y148+'ASP pályázat'!Y111+Községgazd!AB121+Vagyongazd!Y114+Közfoglalkoztatás!Y111+Közút!Y111+Környezetvédelem!AB113+Egészségügy!AB143+Sport!Y115+Közművelődés!AA114+Támogatás!AF117</f>
        <v>0</v>
      </c>
      <c r="Z111" s="79">
        <f>Igazgatás!Z148+'ASP pályázat'!Z111+Községgazd!AC121+Vagyongazd!Z114+Közfoglalkoztatás!Z111+Közút!Z111+Környezetvédelem!AC113+Egészségügy!AC143+Sport!Z115+Közművelődés!AB114+Támogatás!AG117</f>
        <v>0</v>
      </c>
      <c r="AA111" s="44">
        <f>Igazgatás!AA148+'ASP pályázat'!AA111+Községgazd!AD121+Vagyongazd!AA114+Közfoglalkoztatás!AA111+Közút!AA111+Környezetvédelem!AD113+Egészségügy!AD143+Sport!AA115+Közművelődés!AC114+Támogatás!AH117</f>
        <v>0</v>
      </c>
      <c r="AB111" s="168"/>
      <c r="AD111" s="168"/>
    </row>
    <row r="112" spans="1:30" hidden="1" x14ac:dyDescent="0.25">
      <c r="B112" s="54"/>
      <c r="C112" s="2"/>
      <c r="D112" s="801" t="s">
        <v>520</v>
      </c>
      <c r="E112" s="801"/>
      <c r="F112" s="621">
        <f>Igazgatás!F149+'ASP pályázat'!F112+Községgazd!F122+Vagyongazd!F115+Közfoglalkoztatás!F112+Közút!F112+Környezetvédelem!F114+Egészségügy!F144+Sport!F116+Közművelődés!F115+Támogatás!F118</f>
        <v>0</v>
      </c>
      <c r="G112" s="621">
        <f>Igazgatás!G149+'ASP pályázat'!G112+Községgazd!G122+Vagyongazd!G115+Közfoglalkoztatás!G112+Közút!G112+Környezetvédelem!G114+Egészségügy!G144+Sport!G116+Közművelődés!G115+Támogatás!G118</f>
        <v>0</v>
      </c>
      <c r="H112" s="621">
        <f>Igazgatás!H149+'ASP pályázat'!H112+Községgazd!H122+Vagyongazd!H115+Közfoglalkoztatás!H112+Közút!H112+Környezetvédelem!H114+Egészségügy!H144+Sport!H116+Közművelődés!H115+Támogatás!H118</f>
        <v>0</v>
      </c>
      <c r="I112" s="621">
        <f>Igazgatás!I149+'ASP pályázat'!I112+Községgazd!I122+Vagyongazd!I115+Közfoglalkoztatás!I112+Közút!I112+Környezetvédelem!I114+Egészségügy!I144+Sport!I116+Közművelődés!I115+Támogatás!I118</f>
        <v>0</v>
      </c>
      <c r="J112" s="647">
        <f>Igazgatás!J149+'ASP pályázat'!J112+Községgazd!J122+Vagyongazd!J115+Közfoglalkoztatás!J112+Közút!J112+Környezetvédelem!J114+Egészségügy!J144+Sport!J116+Közművelődés!J115+Támogatás!J118</f>
        <v>0</v>
      </c>
      <c r="K112" s="647">
        <f>Igazgatás!K149+'ASP pályázat'!K112+Községgazd!K122+Vagyongazd!K115+Közfoglalkoztatás!K112+Közút!K112+Környezetvédelem!K114+Egészségügy!K144+Sport!K116+Közművelődés!K115+Támogatás!K118</f>
        <v>0</v>
      </c>
      <c r="L112" s="568">
        <f>Igazgatás!L149+'ASP pályázat'!L112+Községgazd!L122+Vagyongazd!L115+Közfoglalkoztatás!L112+Közút!L112+Környezetvédelem!L114+Egészségügy!L144+Sport!L116+Közművelődés!L115+Támogatás!L118</f>
        <v>0</v>
      </c>
      <c r="M112" s="141">
        <f>Igazgatás!M149+'ASP pályázat'!M112+Községgazd!M122+Vagyongazd!M115+Közfoglalkoztatás!M112+Közút!M112+Környezetvédelem!M114+Egészségügy!M144+Sport!M116+Közművelődés!M115+Támogatás!M118</f>
        <v>0</v>
      </c>
      <c r="N112" s="159">
        <f>Igazgatás!N149+'ASP pályázat'!N112+Községgazd!N122+Vagyongazd!N115+Közfoglalkoztatás!N112+Közút!N112+Környezetvédelem!N114+Egészségügy!N144+Sport!N116+Közművelődés!N115+Támogatás!N118</f>
        <v>0</v>
      </c>
      <c r="O112" s="73">
        <f>Igazgatás!O149+'ASP pályázat'!O112+Községgazd!R122+Vagyongazd!O115+Közfoglalkoztatás!O112+Közút!O112+Környezetvédelem!R114+Egészségügy!R144+Sport!O116+Közművelődés!Q115+Támogatás!V118</f>
        <v>0</v>
      </c>
      <c r="P112" s="1">
        <f>Igazgatás!P149+'ASP pályázat'!P112+Községgazd!S122+Vagyongazd!P115+Közfoglalkoztatás!P112+Közút!P112+Környezetvédelem!S114+Egészségügy!S144+Sport!P116+Közművelődés!R115+Támogatás!W118</f>
        <v>0</v>
      </c>
      <c r="Q112" s="1">
        <f>Igazgatás!Q149+'ASP pályázat'!Q112+Községgazd!T122+Vagyongazd!Q115+Közfoglalkoztatás!Q112+Közút!Q112+Környezetvédelem!T114+Egészségügy!T144+Sport!Q116+Közművelődés!S115+Támogatás!X118</f>
        <v>0</v>
      </c>
      <c r="R112" s="1">
        <f>Igazgatás!R149+'ASP pályázat'!R112+Községgazd!U122+Vagyongazd!R115+Közfoglalkoztatás!R112+Közút!R112+Környezetvédelem!U114+Egészségügy!U144+Sport!R116+Közművelődés!T115+Támogatás!Y118</f>
        <v>0</v>
      </c>
      <c r="S112" s="1">
        <f>Igazgatás!S149+'ASP pályázat'!S112+Községgazd!V122+Vagyongazd!S115+Közfoglalkoztatás!S112+Közút!S112+Környezetvédelem!V114+Egészségügy!V144+Sport!S116+Közművelődés!U115+Támogatás!Z118</f>
        <v>0</v>
      </c>
      <c r="T112" s="79">
        <f>Igazgatás!T149+'ASP pályázat'!T112+Községgazd!W122+Vagyongazd!T115+Közfoglalkoztatás!T112+Közút!T112+Környezetvédelem!W114+Egészségügy!W144+Sport!T116+Közművelődés!V115+Támogatás!AA118</f>
        <v>0</v>
      </c>
      <c r="U112" s="489">
        <f>Igazgatás!U149+'ASP pályázat'!U112+Községgazd!X122+Vagyongazd!U115+Közfoglalkoztatás!U112+Közút!U112+Környezetvédelem!X114+Egészségügy!X144+Sport!U116+Közművelődés!W115+Támogatás!AB118</f>
        <v>0</v>
      </c>
      <c r="V112" s="414">
        <f>Igazgatás!V149+'ASP pályázat'!V112+Községgazd!Y122+Vagyongazd!V115+Közfoglalkoztatás!V112+Közút!V112+Környezetvédelem!Y114+Egészségügy!Y144+Sport!V116+Közművelődés!X115+Támogatás!AC118</f>
        <v>0</v>
      </c>
      <c r="W112" s="1">
        <f>Igazgatás!W149+'ASP pályázat'!W112+Községgazd!Z122+Vagyongazd!W115+Közfoglalkoztatás!W112+Közút!W112+Környezetvédelem!Z114+Egészségügy!Z144+Sport!W116+Közművelődés!Y115+Támogatás!AD118</f>
        <v>0</v>
      </c>
      <c r="X112" s="79">
        <f>Igazgatás!X149+'ASP pályázat'!X112+Községgazd!AA122+Vagyongazd!X115+Közfoglalkoztatás!X112+Közút!X112+Környezetvédelem!AA114+Egészségügy!AA144+Sport!X116+Közművelődés!Z115+Támogatás!AE118</f>
        <v>0</v>
      </c>
      <c r="Y112" s="79">
        <f>Igazgatás!Y149+'ASP pályázat'!Y112+Községgazd!AB122+Vagyongazd!Y115+Közfoglalkoztatás!Y112+Közút!Y112+Környezetvédelem!AB114+Egészségügy!AB144+Sport!Y116+Közművelődés!AA115+Támogatás!AF118</f>
        <v>0</v>
      </c>
      <c r="Z112" s="79">
        <f>Igazgatás!Z149+'ASP pályázat'!Z112+Községgazd!AC122+Vagyongazd!Z115+Közfoglalkoztatás!Z112+Közút!Z112+Környezetvédelem!AC114+Egészségügy!AC144+Sport!Z116+Közművelődés!AB115+Támogatás!AG118</f>
        <v>0</v>
      </c>
      <c r="AA112" s="44">
        <f>Igazgatás!AA149+'ASP pályázat'!AA112+Községgazd!AD122+Vagyongazd!AA115+Közfoglalkoztatás!AA112+Közút!AA112+Környezetvédelem!AD114+Egészségügy!AD144+Sport!AA116+Közművelődés!AC115+Támogatás!AH118</f>
        <v>0</v>
      </c>
      <c r="AB112" s="168"/>
      <c r="AD112" s="168"/>
    </row>
    <row r="113" spans="1:30" ht="25.5" customHeight="1" x14ac:dyDescent="0.25">
      <c r="B113" s="54"/>
      <c r="C113" s="2"/>
      <c r="D113" s="798" t="s">
        <v>524</v>
      </c>
      <c r="E113" s="798"/>
      <c r="F113" s="624">
        <f>Igazgatás!F150+'ASP pályázat'!F113+Községgazd!F123+Vagyongazd!F116+Közfoglalkoztatás!F113+Közút!F113+Környezetvédelem!F115+Egészségügy!F145+Sport!F117+Közművelődés!F116+Támogatás!F119</f>
        <v>0</v>
      </c>
      <c r="G113" s="624">
        <f>Igazgatás!G150+'ASP pályázat'!G113+Községgazd!G123+Vagyongazd!G116+Közfoglalkoztatás!G113+Közút!G113+Környezetvédelem!G115+Egészségügy!G145+Sport!G117+Közművelődés!G116+Támogatás!G119</f>
        <v>0</v>
      </c>
      <c r="H113" s="624">
        <f>Igazgatás!H150+'ASP pályázat'!H113+Községgazd!H123+Vagyongazd!H116+Közfoglalkoztatás!H113+Közút!H113+Környezetvédelem!H115+Egészségügy!H145+Sport!H117+Közművelődés!H116+Támogatás!H119</f>
        <v>50000</v>
      </c>
      <c r="I113" s="624">
        <f>Igazgatás!I150+'ASP pályázat'!I113+Községgazd!I123+Vagyongazd!I116+Közfoglalkoztatás!I113+Közút!I113+Környezetvédelem!I115+Egészségügy!I145+Sport!I117+Közművelődés!I116+Támogatás!I119</f>
        <v>50000</v>
      </c>
      <c r="J113" s="650">
        <f>Igazgatás!J150+'ASP pályázat'!J113+Községgazd!J123+Vagyongazd!J116+Közfoglalkoztatás!J113+Közút!J113+Környezetvédelem!J115+Egészségügy!J145+Sport!J117+Közművelődés!J116+Támogatás!J119</f>
        <v>50000</v>
      </c>
      <c r="K113" s="650">
        <f>Igazgatás!K150+'ASP pályázat'!K113+Községgazd!K123+Vagyongazd!K116+Közfoglalkoztatás!K113+Közút!K113+Környezetvédelem!K115+Egészségügy!K145+Sport!K117+Közművelődés!K116+Támogatás!K119</f>
        <v>50000</v>
      </c>
      <c r="L113" s="571">
        <f>Igazgatás!L150+'ASP pályázat'!L113+Községgazd!L123+Vagyongazd!L116+Közfoglalkoztatás!L113+Közút!L113+Környezetvédelem!L115+Egészségügy!L145+Sport!L117+Közművelődés!L116+Támogatás!L119</f>
        <v>50000</v>
      </c>
      <c r="M113" s="151">
        <f>Igazgatás!M150+'ASP pályázat'!M113+Községgazd!M123+Vagyongazd!M116+Közfoglalkoztatás!M113+Közút!M113+Környezetvédelem!M115+Egészségügy!M145+Sport!M117+Közművelődés!M116+Támogatás!M119</f>
        <v>0</v>
      </c>
      <c r="N113" s="159">
        <f>Igazgatás!N150+'ASP pályázat'!N113+Községgazd!N123+Vagyongazd!N116+Közfoglalkoztatás!N113+Közút!N113+Környezetvédelem!N115+Egészségügy!N145+Sport!N117+Közművelődés!N116+Támogatás!N119</f>
        <v>50000</v>
      </c>
      <c r="O113" s="73">
        <f>Igazgatás!O150+'ASP pályázat'!O113+Községgazd!R123+Vagyongazd!O116+Közfoglalkoztatás!O113+Közút!O113+Környezetvédelem!R115+Egészségügy!R145+Sport!O117+Közművelődés!Q116+Támogatás!V119</f>
        <v>0</v>
      </c>
      <c r="P113" s="1">
        <f>Igazgatás!P150+'ASP pályázat'!P113+Községgazd!S123+Vagyongazd!P116+Közfoglalkoztatás!P113+Közút!P113+Környezetvédelem!S115+Egészségügy!S145+Sport!P117+Közművelődés!R116+Támogatás!W119</f>
        <v>0</v>
      </c>
      <c r="Q113" s="1">
        <f>Igazgatás!Q150+'ASP pályázat'!Q113+Községgazd!T123+Vagyongazd!Q116+Közfoglalkoztatás!Q113+Közút!Q113+Környezetvédelem!T115+Egészségügy!T145+Sport!Q117+Közművelődés!S116+Támogatás!X119</f>
        <v>0</v>
      </c>
      <c r="R113" s="1">
        <f>Igazgatás!R150+'ASP pályázat'!R113+Községgazd!U123+Vagyongazd!R116+Közfoglalkoztatás!R113+Közút!R113+Környezetvédelem!U115+Egészségügy!U145+Sport!R117+Közművelődés!T116+Támogatás!Y119</f>
        <v>0</v>
      </c>
      <c r="S113" s="1">
        <f>Igazgatás!S150+'ASP pályázat'!S113+Községgazd!V123+Vagyongazd!S116+Közfoglalkoztatás!S113+Közút!S113+Környezetvédelem!V115+Egészségügy!V145+Sport!S117+Közművelődés!U116+Támogatás!Z119</f>
        <v>0</v>
      </c>
      <c r="T113" s="79">
        <f>Igazgatás!T150+'ASP pályázat'!T113+Községgazd!W123+Vagyongazd!T116+Közfoglalkoztatás!T113+Közút!T113+Környezetvédelem!W115+Egészségügy!W145+Sport!T117+Közművelődés!V116+Támogatás!AA119</f>
        <v>0</v>
      </c>
      <c r="U113" s="489">
        <f>Igazgatás!U150+'ASP pályázat'!U113+Községgazd!X123+Vagyongazd!U116+Közfoglalkoztatás!U113+Közút!U113+Környezetvédelem!X115+Egészségügy!X145+Sport!U117+Közművelődés!W116+Támogatás!AB119</f>
        <v>0</v>
      </c>
      <c r="V113" s="414">
        <f>Igazgatás!V150+'ASP pályázat'!V113+Községgazd!Y123+Vagyongazd!V116+Közfoglalkoztatás!V113+Közút!V113+Környezetvédelem!Y115+Egészségügy!Y145+Sport!V117+Közművelődés!X116+Támogatás!AC119</f>
        <v>50000</v>
      </c>
      <c r="W113" s="1">
        <f>Igazgatás!W150+'ASP pályázat'!W113+Községgazd!Z123+Vagyongazd!W116+Közfoglalkoztatás!W113+Közút!W113+Környezetvédelem!Z115+Egészségügy!Z145+Sport!W117+Közművelődés!Y116+Támogatás!AD119</f>
        <v>0</v>
      </c>
      <c r="X113" s="79">
        <f>Igazgatás!X150+'ASP pályázat'!X113+Községgazd!AA123+Vagyongazd!X116+Közfoglalkoztatás!X113+Közút!X113+Környezetvédelem!AA115+Egészségügy!AA145+Sport!X117+Közművelődés!Z116+Támogatás!AE119</f>
        <v>0</v>
      </c>
      <c r="Y113" s="79">
        <f>Igazgatás!Y150+'ASP pályázat'!Y113+Községgazd!AB123+Vagyongazd!Y116+Közfoglalkoztatás!Y113+Közút!Y113+Környezetvédelem!AB115+Egészségügy!AB145+Sport!Y117+Közművelődés!AA116+Támogatás!AF119</f>
        <v>0</v>
      </c>
      <c r="Z113" s="79">
        <f>Igazgatás!Z150+'ASP pályázat'!Z113+Községgazd!AC123+Vagyongazd!Z116+Közfoglalkoztatás!Z113+Közút!Z113+Környezetvédelem!AC115+Egészségügy!AC145+Sport!Z117+Közművelődés!AB116+Támogatás!AG119</f>
        <v>0</v>
      </c>
      <c r="AA113" s="44">
        <f>Igazgatás!AA150+'ASP pályázat'!AA113+Községgazd!AD123+Vagyongazd!AA116+Közfoglalkoztatás!AA113+Közút!AA113+Környezetvédelem!AD115+Egészségügy!AD145+Sport!AA117+Közművelődés!AC116+Támogatás!AH119</f>
        <v>0</v>
      </c>
      <c r="AB113" s="168"/>
      <c r="AD113" s="168"/>
    </row>
    <row r="114" spans="1:30" x14ac:dyDescent="0.25">
      <c r="B114" s="54"/>
      <c r="C114" s="2"/>
      <c r="D114" s="801" t="s">
        <v>525</v>
      </c>
      <c r="E114" s="801"/>
      <c r="F114" s="621">
        <f>Igazgatás!F151+'ASP pályázat'!F114+Községgazd!F124+Vagyongazd!F117+Közfoglalkoztatás!F114+Közút!F114+Környezetvédelem!F116+Egészségügy!F146+Sport!F118+Közművelődés!F117+Támogatás!F120</f>
        <v>0</v>
      </c>
      <c r="G114" s="621">
        <f>Igazgatás!G151+'ASP pályázat'!G114+Községgazd!G124+Vagyongazd!G117+Közfoglalkoztatás!G114+Közút!G114+Környezetvédelem!G116+Egészségügy!G146+Sport!G118+Közművelődés!G117+Támogatás!G120</f>
        <v>126030</v>
      </c>
      <c r="H114" s="621">
        <f>Igazgatás!H151+'ASP pályázat'!H114+Községgazd!H124+Vagyongazd!H117+Közfoglalkoztatás!H114+Közút!H114+Környezetvédelem!H116+Egészségügy!H146+Sport!H118+Közművelődés!H117+Támogatás!H120</f>
        <v>126030</v>
      </c>
      <c r="I114" s="621">
        <f>Igazgatás!I151+'ASP pályázat'!I114+Községgazd!I124+Vagyongazd!I117+Közfoglalkoztatás!I114+Közút!I114+Környezetvédelem!I116+Egészségügy!I146+Sport!I118+Közművelődés!I117+Támogatás!I120</f>
        <v>126030</v>
      </c>
      <c r="J114" s="647">
        <f>Igazgatás!J151+'ASP pályázat'!J114+Községgazd!J124+Vagyongazd!J117+Közfoglalkoztatás!J114+Közút!J114+Környezetvédelem!J116+Egészségügy!J146+Sport!J118+Közművelődés!J117+Támogatás!J120</f>
        <v>132030</v>
      </c>
      <c r="K114" s="647">
        <f>Igazgatás!K151+'ASP pályázat'!K114+Községgazd!K124+Vagyongazd!K117+Közfoglalkoztatás!K114+Közút!K114+Környezetvédelem!K116+Egészségügy!K146+Sport!K118+Közművelődés!K117+Támogatás!K120</f>
        <v>132030</v>
      </c>
      <c r="L114" s="568">
        <f>Igazgatás!L151+'ASP pályázat'!L114+Községgazd!L124+Vagyongazd!L117+Közfoglalkoztatás!L114+Közút!L114+Környezetvédelem!L116+Egészségügy!L146+Sport!L118+Közművelődés!L117+Támogatás!L120</f>
        <v>132030</v>
      </c>
      <c r="M114" s="141">
        <f>Igazgatás!M151+'ASP pályázat'!M114+Községgazd!M124+Vagyongazd!M117+Közfoglalkoztatás!M114+Közút!M114+Környezetvédelem!M116+Egészségügy!M146+Sport!M118+Közművelődés!M117+Támogatás!M120</f>
        <v>0</v>
      </c>
      <c r="N114" s="159">
        <f>Igazgatás!N151+'ASP pályázat'!N114+Községgazd!N124+Vagyongazd!N117+Közfoglalkoztatás!N114+Közút!N114+Környezetvédelem!N116+Egészségügy!N146+Sport!N118+Közművelődés!N117+Támogatás!N120</f>
        <v>132030</v>
      </c>
      <c r="O114" s="73">
        <f>Igazgatás!O151+'ASP pályázat'!O114+Községgazd!R124+Vagyongazd!O117+Közfoglalkoztatás!O114+Közút!O114+Környezetvédelem!R116+Egészségügy!R146+Sport!O118+Közművelődés!Q117+Támogatás!V120</f>
        <v>0</v>
      </c>
      <c r="P114" s="1">
        <f>Igazgatás!P151+'ASP pályázat'!P114+Községgazd!S124+Vagyongazd!P117+Közfoglalkoztatás!P114+Közút!P114+Környezetvédelem!S116+Egészségügy!S146+Sport!P118+Közművelődés!R117+Támogatás!W120</f>
        <v>0</v>
      </c>
      <c r="Q114" s="1">
        <f>Igazgatás!Q151+'ASP pályázat'!Q114+Községgazd!T124+Vagyongazd!Q117+Közfoglalkoztatás!Q114+Közút!Q114+Környezetvédelem!T116+Egészségügy!T146+Sport!Q118+Közművelődés!S117+Támogatás!X120</f>
        <v>101160</v>
      </c>
      <c r="R114" s="1">
        <f>Igazgatás!R151+'ASP pályázat'!R114+Községgazd!U124+Vagyongazd!R117+Közfoglalkoztatás!R114+Közút!R114+Környezetvédelem!U116+Egészségügy!U146+Sport!R118+Közművelődés!T117+Támogatás!Y120</f>
        <v>24870</v>
      </c>
      <c r="S114" s="1">
        <f>Igazgatás!S151+'ASP pályázat'!S114+Községgazd!V124+Vagyongazd!S117+Közfoglalkoztatás!S114+Közút!S114+Környezetvédelem!V116+Egészségügy!V146+Sport!S118+Közművelődés!U117+Támogatás!Z120</f>
        <v>0</v>
      </c>
      <c r="T114" s="79">
        <f>Igazgatás!T151+'ASP pályázat'!T114+Községgazd!W124+Vagyongazd!T117+Közfoglalkoztatás!T114+Közút!T114+Környezetvédelem!W116+Egészségügy!W146+Sport!T118+Közművelődés!V117+Támogatás!AA120</f>
        <v>0</v>
      </c>
      <c r="U114" s="489">
        <f>Igazgatás!U151+'ASP pályázat'!U114+Községgazd!X124+Vagyongazd!U117+Közfoglalkoztatás!U114+Közút!U114+Környezetvédelem!X116+Egészségügy!X146+Sport!U118+Közművelődés!W117+Támogatás!AB120</f>
        <v>126030</v>
      </c>
      <c r="V114" s="414">
        <f>Igazgatás!V151+'ASP pályázat'!V114+Községgazd!Y124+Vagyongazd!V117+Közfoglalkoztatás!V114+Közút!V114+Környezetvédelem!Y116+Egészségügy!Y146+Sport!V118+Közművelődés!X117+Támogatás!AC120</f>
        <v>0</v>
      </c>
      <c r="W114" s="1">
        <f>Igazgatás!W151+'ASP pályázat'!W114+Községgazd!Z124+Vagyongazd!W117+Közfoglalkoztatás!W114+Közút!W114+Környezetvédelem!Z116+Egészségügy!Z146+Sport!W118+Közművelődés!Y117+Támogatás!AD120</f>
        <v>0</v>
      </c>
      <c r="X114" s="79">
        <f>Igazgatás!X151+'ASP pályázat'!X114+Községgazd!AA124+Vagyongazd!X117+Közfoglalkoztatás!X114+Közút!X114+Környezetvédelem!AA116+Egészségügy!AA146+Sport!X118+Közművelődés!Z117+Támogatás!AE120</f>
        <v>0</v>
      </c>
      <c r="Y114" s="79">
        <f>Igazgatás!Y151+'ASP pályázat'!Y114+Községgazd!AB124+Vagyongazd!Y117+Közfoglalkoztatás!Y114+Közút!Y114+Környezetvédelem!AB116+Egészségügy!AB146+Sport!Y118+Közművelődés!AA117+Támogatás!AF120</f>
        <v>6000</v>
      </c>
      <c r="Z114" s="79">
        <f>Igazgatás!Z151+'ASP pályázat'!Z114+Községgazd!AC124+Vagyongazd!Z117+Közfoglalkoztatás!Z114+Közút!Z114+Környezetvédelem!AC116+Egészségügy!AC146+Sport!Z118+Közművelődés!AB117+Támogatás!AG120</f>
        <v>0</v>
      </c>
      <c r="AA114" s="44">
        <f>Igazgatás!AA151+'ASP pályázat'!AA114+Községgazd!AD124+Vagyongazd!AA117+Közfoglalkoztatás!AA114+Közút!AA114+Környezetvédelem!AD116+Egészségügy!AD146+Sport!AA118+Közművelődés!AC117+Támogatás!AH120</f>
        <v>0</v>
      </c>
      <c r="AB114" s="168"/>
      <c r="AD114" s="168"/>
    </row>
    <row r="115" spans="1:30" ht="25.5" hidden="1" customHeight="1" x14ac:dyDescent="0.25">
      <c r="B115" s="54"/>
      <c r="C115" s="2"/>
      <c r="D115" s="798" t="s">
        <v>527</v>
      </c>
      <c r="E115" s="798"/>
      <c r="F115" s="624">
        <f>Igazgatás!F152+'ASP pályázat'!F115+Községgazd!F125+Vagyongazd!F118+Közfoglalkoztatás!F115+Közút!F115+Környezetvédelem!F117+Egészségügy!F147+Sport!F119+Közművelődés!F118+Támogatás!F121</f>
        <v>0</v>
      </c>
      <c r="G115" s="624">
        <f>Igazgatás!G152+'ASP pályázat'!G115+Községgazd!G125+Vagyongazd!G118+Közfoglalkoztatás!G115+Közút!G115+Környezetvédelem!G117+Egészségügy!G147+Sport!G119+Közművelődés!G118+Támogatás!G121</f>
        <v>0</v>
      </c>
      <c r="H115" s="624">
        <f>Igazgatás!H152+'ASP pályázat'!H115+Községgazd!H125+Vagyongazd!H118+Közfoglalkoztatás!H115+Közút!H115+Környezetvédelem!H117+Egészségügy!H147+Sport!H119+Közművelődés!H118+Támogatás!H121</f>
        <v>0</v>
      </c>
      <c r="I115" s="624">
        <f>Igazgatás!I152+'ASP pályázat'!I115+Községgazd!I125+Vagyongazd!I118+Közfoglalkoztatás!I115+Közút!I115+Környezetvédelem!I117+Egészségügy!I147+Sport!I119+Közművelődés!I118+Támogatás!I121</f>
        <v>0</v>
      </c>
      <c r="J115" s="650">
        <f>Igazgatás!J152+'ASP pályázat'!J115+Községgazd!J125+Vagyongazd!J118+Közfoglalkoztatás!J115+Közút!J115+Környezetvédelem!J117+Egészségügy!J147+Sport!J119+Közművelődés!J118+Támogatás!J121</f>
        <v>0</v>
      </c>
      <c r="K115" s="650">
        <f>Igazgatás!K152+'ASP pályázat'!K115+Községgazd!K125+Vagyongazd!K118+Közfoglalkoztatás!K115+Közút!K115+Környezetvédelem!K117+Egészségügy!K147+Sport!K119+Közművelődés!K118+Támogatás!K121</f>
        <v>0</v>
      </c>
      <c r="L115" s="571">
        <f>Igazgatás!L152+'ASP pályázat'!L115+Községgazd!L125+Vagyongazd!L118+Közfoglalkoztatás!L115+Közút!L115+Környezetvédelem!L117+Egészségügy!L147+Sport!L119+Közművelődés!L118+Támogatás!L121</f>
        <v>0</v>
      </c>
      <c r="M115" s="151">
        <f>Igazgatás!M152+'ASP pályázat'!M115+Községgazd!M125+Vagyongazd!M118+Közfoglalkoztatás!M115+Közút!M115+Környezetvédelem!M117+Egészségügy!M147+Sport!M119+Közművelődés!M118+Támogatás!M121</f>
        <v>0</v>
      </c>
      <c r="N115" s="159">
        <f>Igazgatás!N152+'ASP pályázat'!N115+Községgazd!N125+Vagyongazd!N118+Közfoglalkoztatás!N115+Közút!N115+Környezetvédelem!N117+Egészségügy!N147+Sport!N119+Közművelődés!N118+Támogatás!N121</f>
        <v>0</v>
      </c>
      <c r="O115" s="73">
        <f>Igazgatás!O152+'ASP pályázat'!O115+Községgazd!R125+Vagyongazd!O118+Közfoglalkoztatás!O115+Közút!O115+Környezetvédelem!R117+Egészségügy!R147+Sport!O119+Közművelődés!Q118+Támogatás!V121</f>
        <v>0</v>
      </c>
      <c r="P115" s="1">
        <f>Igazgatás!P152+'ASP pályázat'!P115+Községgazd!S125+Vagyongazd!P118+Közfoglalkoztatás!P115+Közút!P115+Környezetvédelem!S117+Egészségügy!S147+Sport!P119+Közművelődés!R118+Támogatás!W121</f>
        <v>0</v>
      </c>
      <c r="Q115" s="1">
        <f>Igazgatás!Q152+'ASP pályázat'!Q115+Községgazd!T125+Vagyongazd!Q118+Közfoglalkoztatás!Q115+Közút!Q115+Környezetvédelem!T117+Egészségügy!T147+Sport!Q119+Közművelődés!S118+Támogatás!X121</f>
        <v>0</v>
      </c>
      <c r="R115" s="1">
        <f>Igazgatás!R152+'ASP pályázat'!R115+Községgazd!U125+Vagyongazd!R118+Közfoglalkoztatás!R115+Közút!R115+Környezetvédelem!U117+Egészségügy!U147+Sport!R119+Közművelődés!T118+Támogatás!Y121</f>
        <v>0</v>
      </c>
      <c r="S115" s="1">
        <f>Igazgatás!S152+'ASP pályázat'!S115+Községgazd!V125+Vagyongazd!S118+Közfoglalkoztatás!S115+Közút!S115+Környezetvédelem!V117+Egészségügy!V147+Sport!S119+Közművelődés!U118+Támogatás!Z121</f>
        <v>0</v>
      </c>
      <c r="T115" s="79">
        <f>Igazgatás!T152+'ASP pályázat'!T115+Községgazd!W125+Vagyongazd!T118+Közfoglalkoztatás!T115+Közút!T115+Környezetvédelem!W117+Egészségügy!W147+Sport!T119+Közművelődés!V118+Támogatás!AA121</f>
        <v>0</v>
      </c>
      <c r="U115" s="489">
        <f>Igazgatás!U152+'ASP pályázat'!U115+Községgazd!X125+Vagyongazd!U118+Közfoglalkoztatás!U115+Közút!U115+Környezetvédelem!X117+Egészségügy!X147+Sport!U119+Közművelődés!W118+Támogatás!AB121</f>
        <v>0</v>
      </c>
      <c r="V115" s="414">
        <f>Igazgatás!V152+'ASP pályázat'!V115+Községgazd!Y125+Vagyongazd!V118+Közfoglalkoztatás!V115+Közút!V115+Környezetvédelem!Y117+Egészségügy!Y147+Sport!V119+Közművelődés!X118+Támogatás!AC121</f>
        <v>0</v>
      </c>
      <c r="W115" s="1">
        <f>Igazgatás!W152+'ASP pályázat'!W115+Községgazd!Z125+Vagyongazd!W118+Közfoglalkoztatás!W115+Közút!W115+Környezetvédelem!Z117+Egészségügy!Z147+Sport!W119+Közművelődés!Y118+Támogatás!AD121</f>
        <v>0</v>
      </c>
      <c r="X115" s="79">
        <f>Igazgatás!X152+'ASP pályázat'!X115+Községgazd!AA125+Vagyongazd!X118+Közfoglalkoztatás!X115+Közút!X115+Környezetvédelem!AA117+Egészségügy!AA147+Sport!X119+Közművelődés!Z118+Támogatás!AE121</f>
        <v>0</v>
      </c>
      <c r="Y115" s="79">
        <f>Igazgatás!Y152+'ASP pályázat'!Y115+Községgazd!AB125+Vagyongazd!Y118+Közfoglalkoztatás!Y115+Közút!Y115+Környezetvédelem!AB117+Egészségügy!AB147+Sport!Y119+Közművelődés!AA118+Támogatás!AF121</f>
        <v>0</v>
      </c>
      <c r="Z115" s="79">
        <f>Igazgatás!Z152+'ASP pályázat'!Z115+Községgazd!AC125+Vagyongazd!Z118+Közfoglalkoztatás!Z115+Közút!Z115+Környezetvédelem!AC117+Egészségügy!AC147+Sport!Z119+Közművelődés!AB118+Támogatás!AG121</f>
        <v>0</v>
      </c>
      <c r="AA115" s="44">
        <f>Igazgatás!AA152+'ASP pályázat'!AA115+Községgazd!AD125+Vagyongazd!AA118+Közfoglalkoztatás!AA115+Közút!AA115+Környezetvédelem!AD117+Egészségügy!AD147+Sport!AA119+Közművelődés!AC118+Támogatás!AH121</f>
        <v>0</v>
      </c>
      <c r="AB115" s="168"/>
      <c r="AD115" s="168"/>
    </row>
    <row r="116" spans="1:30" ht="25.5" hidden="1" customHeight="1" x14ac:dyDescent="0.25">
      <c r="B116" s="54"/>
      <c r="C116" s="2"/>
      <c r="D116" s="798" t="s">
        <v>529</v>
      </c>
      <c r="E116" s="798"/>
      <c r="F116" s="624">
        <f>Igazgatás!F153+'ASP pályázat'!F116+Községgazd!F126+Vagyongazd!F119+Közfoglalkoztatás!F116+Közút!F116+Környezetvédelem!F118+Egészségügy!F148+Sport!F120+Közművelődés!F119+Támogatás!F122</f>
        <v>0</v>
      </c>
      <c r="G116" s="624">
        <f>Igazgatás!G153+'ASP pályázat'!G116+Községgazd!G126+Vagyongazd!G119+Közfoglalkoztatás!G116+Közút!G116+Környezetvédelem!G118+Egészségügy!G148+Sport!G120+Közművelődés!G119+Támogatás!G122</f>
        <v>0</v>
      </c>
      <c r="H116" s="624">
        <f>Igazgatás!H153+'ASP pályázat'!H116+Községgazd!H126+Vagyongazd!H119+Közfoglalkoztatás!H116+Közút!H116+Környezetvédelem!H118+Egészségügy!H148+Sport!H120+Közművelődés!H119+Támogatás!H122</f>
        <v>0</v>
      </c>
      <c r="I116" s="624">
        <f>Igazgatás!I153+'ASP pályázat'!I116+Községgazd!I126+Vagyongazd!I119+Közfoglalkoztatás!I116+Közút!I116+Környezetvédelem!I118+Egészségügy!I148+Sport!I120+Közművelődés!I119+Támogatás!I122</f>
        <v>0</v>
      </c>
      <c r="J116" s="650">
        <f>Igazgatás!J153+'ASP pályázat'!J116+Községgazd!J126+Vagyongazd!J119+Közfoglalkoztatás!J116+Közút!J116+Környezetvédelem!J118+Egészségügy!J148+Sport!J120+Közművelődés!J119+Támogatás!J122</f>
        <v>0</v>
      </c>
      <c r="K116" s="650">
        <f>Igazgatás!K153+'ASP pályázat'!K116+Községgazd!K126+Vagyongazd!K119+Közfoglalkoztatás!K116+Közút!K116+Környezetvédelem!K118+Egészségügy!K148+Sport!K120+Közművelődés!K119+Támogatás!K122</f>
        <v>0</v>
      </c>
      <c r="L116" s="571">
        <f>Igazgatás!L153+'ASP pályázat'!L116+Községgazd!L126+Vagyongazd!L119+Közfoglalkoztatás!L116+Közút!L116+Környezetvédelem!L118+Egészségügy!L148+Sport!L120+Közművelődés!L119+Támogatás!L122</f>
        <v>0</v>
      </c>
      <c r="M116" s="151">
        <f>Igazgatás!M153+'ASP pályázat'!M116+Községgazd!M126+Vagyongazd!M119+Közfoglalkoztatás!M116+Közút!M116+Környezetvédelem!M118+Egészségügy!M148+Sport!M120+Közművelődés!M119+Támogatás!M122</f>
        <v>0</v>
      </c>
      <c r="N116" s="159">
        <f>Igazgatás!N153+'ASP pályázat'!N116+Községgazd!N126+Vagyongazd!N119+Közfoglalkoztatás!N116+Közút!N116+Környezetvédelem!N118+Egészségügy!N148+Sport!N120+Közművelődés!N119+Támogatás!N122</f>
        <v>0</v>
      </c>
      <c r="O116" s="73">
        <f>Igazgatás!O153+'ASP pályázat'!O116+Községgazd!R126+Vagyongazd!O119+Közfoglalkoztatás!O116+Közút!O116+Környezetvédelem!R118+Egészségügy!R148+Sport!O120+Közművelődés!Q119+Támogatás!V122</f>
        <v>0</v>
      </c>
      <c r="P116" s="1">
        <f>Igazgatás!P153+'ASP pályázat'!P116+Községgazd!S126+Vagyongazd!P119+Közfoglalkoztatás!P116+Közút!P116+Környezetvédelem!S118+Egészségügy!S148+Sport!P120+Közművelődés!R119+Támogatás!W122</f>
        <v>0</v>
      </c>
      <c r="Q116" s="1">
        <f>Igazgatás!Q153+'ASP pályázat'!Q116+Községgazd!T126+Vagyongazd!Q119+Közfoglalkoztatás!Q116+Közút!Q116+Környezetvédelem!T118+Egészségügy!T148+Sport!Q120+Közművelődés!S119+Támogatás!X122</f>
        <v>0</v>
      </c>
      <c r="R116" s="1">
        <f>Igazgatás!R153+'ASP pályázat'!R116+Községgazd!U126+Vagyongazd!R119+Közfoglalkoztatás!R116+Közút!R116+Környezetvédelem!U118+Egészségügy!U148+Sport!R120+Közművelődés!T119+Támogatás!Y122</f>
        <v>0</v>
      </c>
      <c r="S116" s="1">
        <f>Igazgatás!S153+'ASP pályázat'!S116+Községgazd!V126+Vagyongazd!S119+Közfoglalkoztatás!S116+Közút!S116+Környezetvédelem!V118+Egészségügy!V148+Sport!S120+Közművelődés!U119+Támogatás!Z122</f>
        <v>0</v>
      </c>
      <c r="T116" s="79">
        <f>Igazgatás!T153+'ASP pályázat'!T116+Községgazd!W126+Vagyongazd!T119+Közfoglalkoztatás!T116+Közút!T116+Környezetvédelem!W118+Egészségügy!W148+Sport!T120+Közművelődés!V119+Támogatás!AA122</f>
        <v>0</v>
      </c>
      <c r="U116" s="489">
        <f>Igazgatás!U153+'ASP pályázat'!U116+Községgazd!X126+Vagyongazd!U119+Közfoglalkoztatás!U116+Közút!U116+Környezetvédelem!X118+Egészségügy!X148+Sport!U120+Közművelődés!W119+Támogatás!AB122</f>
        <v>0</v>
      </c>
      <c r="V116" s="414">
        <f>Igazgatás!V153+'ASP pályázat'!V116+Községgazd!Y126+Vagyongazd!V119+Közfoglalkoztatás!V116+Közút!V116+Környezetvédelem!Y118+Egészségügy!Y148+Sport!V120+Közművelődés!X119+Támogatás!AC122</f>
        <v>0</v>
      </c>
      <c r="W116" s="1">
        <f>Igazgatás!W153+'ASP pályázat'!W116+Községgazd!Z126+Vagyongazd!W119+Közfoglalkoztatás!W116+Közút!W116+Környezetvédelem!Z118+Egészségügy!Z148+Sport!W120+Közművelődés!Y119+Támogatás!AD122</f>
        <v>0</v>
      </c>
      <c r="X116" s="79">
        <f>Igazgatás!X153+'ASP pályázat'!X116+Községgazd!AA126+Vagyongazd!X119+Közfoglalkoztatás!X116+Közút!X116+Környezetvédelem!AA118+Egészségügy!AA148+Sport!X120+Közművelődés!Z119+Támogatás!AE122</f>
        <v>0</v>
      </c>
      <c r="Y116" s="79">
        <f>Igazgatás!Y153+'ASP pályázat'!Y116+Községgazd!AB126+Vagyongazd!Y119+Közfoglalkoztatás!Y116+Közút!Y116+Környezetvédelem!AB118+Egészségügy!AB148+Sport!Y120+Közművelődés!AA119+Támogatás!AF122</f>
        <v>0</v>
      </c>
      <c r="Z116" s="79">
        <f>Igazgatás!Z153+'ASP pályázat'!Z116+Községgazd!AC126+Vagyongazd!Z119+Közfoglalkoztatás!Z116+Közút!Z116+Környezetvédelem!AC118+Egészségügy!AC148+Sport!Z120+Közművelődés!AB119+Támogatás!AG122</f>
        <v>0</v>
      </c>
      <c r="AA116" s="44">
        <f>Igazgatás!AA153+'ASP pályázat'!AA116+Községgazd!AD126+Vagyongazd!AA119+Közfoglalkoztatás!AA116+Közút!AA116+Környezetvédelem!AD118+Egészségügy!AD148+Sport!AA120+Közművelődés!AC119+Támogatás!AH122</f>
        <v>0</v>
      </c>
      <c r="AB116" s="168"/>
      <c r="AD116" s="168"/>
    </row>
    <row r="117" spans="1:30" s="41" customFormat="1" ht="27.75" hidden="1" customHeight="1" x14ac:dyDescent="0.25">
      <c r="A117" s="125" t="s">
        <v>233</v>
      </c>
      <c r="B117" s="106" t="s">
        <v>665</v>
      </c>
      <c r="C117" s="853" t="s">
        <v>809</v>
      </c>
      <c r="D117" s="854"/>
      <c r="E117" s="854"/>
      <c r="F117" s="623">
        <f>Igazgatás!F154+'ASP pályázat'!F117+Községgazd!F127+Vagyongazd!F120+Közfoglalkoztatás!F117+Közút!F117+Környezetvédelem!F119+Egészségügy!F149+Sport!F121+Közművelődés!F120+Támogatás!F123</f>
        <v>0</v>
      </c>
      <c r="G117" s="623">
        <f>Igazgatás!G154+'ASP pályázat'!G117+Községgazd!G127+Vagyongazd!G120+Közfoglalkoztatás!G117+Közút!G117+Környezetvédelem!G119+Egészségügy!G149+Sport!G121+Közművelődés!G120+Támogatás!G123</f>
        <v>0</v>
      </c>
      <c r="H117" s="623">
        <f>Igazgatás!H154+'ASP pályázat'!H117+Községgazd!H127+Vagyongazd!H120+Közfoglalkoztatás!H117+Közút!H117+Környezetvédelem!H119+Egészségügy!H149+Sport!H121+Közművelődés!H120+Támogatás!H123</f>
        <v>0</v>
      </c>
      <c r="I117" s="623">
        <f>Igazgatás!I154+'ASP pályázat'!I117+Községgazd!I127+Vagyongazd!I120+Közfoglalkoztatás!I117+Közút!I117+Környezetvédelem!I119+Egészségügy!I149+Sport!I121+Közművelődés!I120+Támogatás!I123</f>
        <v>0</v>
      </c>
      <c r="J117" s="649">
        <f>Igazgatás!J154+'ASP pályázat'!J117+Községgazd!J127+Vagyongazd!J120+Közfoglalkoztatás!J117+Közút!J117+Környezetvédelem!J119+Egészségügy!J149+Sport!J121+Közművelődés!J120+Támogatás!J123</f>
        <v>0</v>
      </c>
      <c r="K117" s="649">
        <f>Igazgatás!K154+'ASP pályázat'!K117+Községgazd!K127+Vagyongazd!K120+Közfoglalkoztatás!K117+Közút!K117+Környezetvédelem!K119+Egészségügy!K149+Sport!K121+Közművelődés!K120+Támogatás!K123</f>
        <v>0</v>
      </c>
      <c r="L117" s="570">
        <f>Igazgatás!L154+'ASP pályázat'!L117+Községgazd!L127+Vagyongazd!L120+Közfoglalkoztatás!L117+Közút!L117+Környezetvédelem!L119+Egészségügy!L149+Sport!L121+Közművelődés!L120+Támogatás!L123</f>
        <v>0</v>
      </c>
      <c r="M117" s="150">
        <f>Igazgatás!M154+'ASP pályázat'!M117+Községgazd!M127+Vagyongazd!M120+Közfoglalkoztatás!M117+Közút!M117+Környezetvédelem!M119+Egészségügy!M149+Sport!M121+Közművelődés!M120+Támogatás!M123</f>
        <v>0</v>
      </c>
      <c r="N117" s="162">
        <f>Igazgatás!N154+'ASP pályázat'!N117+Községgazd!N127+Vagyongazd!N120+Közfoglalkoztatás!N117+Közút!N117+Környezetvédelem!N119+Egészségügy!N149+Sport!N121+Közművelődés!N120+Támogatás!N123</f>
        <v>0</v>
      </c>
      <c r="O117" s="108">
        <f>Igazgatás!O154+'ASP pályázat'!O117+Községgazd!R127+Vagyongazd!O120+Közfoglalkoztatás!O117+Közút!O117+Környezetvédelem!R119+Egészségügy!R149+Sport!O121+Közművelődés!Q120+Támogatás!V123</f>
        <v>0</v>
      </c>
      <c r="P117" s="109">
        <f>Igazgatás!P154+'ASP pályázat'!P117+Községgazd!S127+Vagyongazd!P120+Közfoglalkoztatás!P117+Közút!P117+Környezetvédelem!S119+Egészségügy!S149+Sport!P121+Közművelődés!R120+Támogatás!W123</f>
        <v>0</v>
      </c>
      <c r="Q117" s="109">
        <f>Igazgatás!Q154+'ASP pályázat'!Q117+Községgazd!T127+Vagyongazd!Q120+Közfoglalkoztatás!Q117+Közút!Q117+Környezetvédelem!T119+Egészségügy!T149+Sport!Q121+Közművelődés!S120+Támogatás!X123</f>
        <v>0</v>
      </c>
      <c r="R117" s="109">
        <f>Igazgatás!R154+'ASP pályázat'!R117+Községgazd!U127+Vagyongazd!R120+Közfoglalkoztatás!R117+Közút!R117+Környezetvédelem!U119+Egészségügy!U149+Sport!R121+Közművelődés!T120+Támogatás!Y123</f>
        <v>0</v>
      </c>
      <c r="S117" s="109">
        <f>Igazgatás!S154+'ASP pályázat'!S117+Községgazd!V127+Vagyongazd!S120+Közfoglalkoztatás!S117+Közút!S117+Környezetvédelem!V119+Egészségügy!V149+Sport!S121+Közművelődés!U120+Támogatás!Z123</f>
        <v>0</v>
      </c>
      <c r="T117" s="112">
        <f>Igazgatás!T154+'ASP pályázat'!T117+Községgazd!W127+Vagyongazd!T120+Közfoglalkoztatás!T117+Közút!T117+Környezetvédelem!W119+Egészségügy!W149+Sport!T121+Közművelődés!V120+Támogatás!AA123</f>
        <v>0</v>
      </c>
      <c r="U117" s="491">
        <f>Igazgatás!U154+'ASP pályázat'!U117+Községgazd!X127+Vagyongazd!U120+Közfoglalkoztatás!U117+Közút!U117+Környezetvédelem!X119+Egészségügy!X149+Sport!U121+Közművelődés!W120+Támogatás!AB123</f>
        <v>0</v>
      </c>
      <c r="V117" s="416">
        <f>Igazgatás!V154+'ASP pályázat'!V117+Községgazd!Y127+Vagyongazd!V120+Közfoglalkoztatás!V117+Közút!V117+Környezetvédelem!Y119+Egészségügy!Y149+Sport!V121+Közművelődés!X120+Támogatás!AC123</f>
        <v>0</v>
      </c>
      <c r="W117" s="109">
        <f>Igazgatás!W154+'ASP pályázat'!W117+Községgazd!Z127+Vagyongazd!W120+Közfoglalkoztatás!W117+Közút!W117+Környezetvédelem!Z119+Egészségügy!Z149+Sport!W121+Közművelődés!Y120+Támogatás!AD123</f>
        <v>0</v>
      </c>
      <c r="X117" s="112">
        <f>Igazgatás!X154+'ASP pályázat'!X117+Községgazd!AA127+Vagyongazd!X120+Közfoglalkoztatás!X117+Közút!X117+Környezetvédelem!AA119+Egészségügy!AA149+Sport!X121+Közművelődés!Z120+Támogatás!AE123</f>
        <v>0</v>
      </c>
      <c r="Y117" s="112">
        <f>Igazgatás!Y154+'ASP pályázat'!Y117+Községgazd!AB127+Vagyongazd!Y120+Közfoglalkoztatás!Y117+Közút!Y117+Környezetvédelem!AB119+Egészségügy!AB149+Sport!Y121+Közművelődés!AA120+Támogatás!AF123</f>
        <v>0</v>
      </c>
      <c r="Z117" s="112">
        <f>Igazgatás!Z154+'ASP pályázat'!Z117+Községgazd!AC127+Vagyongazd!Z120+Közfoglalkoztatás!Z117+Közút!Z117+Környezetvédelem!AC119+Egészségügy!AC149+Sport!Z121+Közművelődés!AB120+Támogatás!AG123</f>
        <v>0</v>
      </c>
      <c r="AA117" s="113">
        <f>Igazgatás!AA154+'ASP pályázat'!AA117+Községgazd!AD127+Vagyongazd!AA120+Közfoglalkoztatás!AA117+Közút!AA117+Környezetvédelem!AD119+Egészségügy!AD149+Sport!AA121+Közművelődés!AC120+Támogatás!AH123</f>
        <v>0</v>
      </c>
      <c r="AB117" s="168"/>
      <c r="AD117" s="168"/>
    </row>
    <row r="118" spans="1:30" hidden="1" x14ac:dyDescent="0.25">
      <c r="B118" s="54"/>
      <c r="C118" s="2"/>
      <c r="D118" s="801" t="s">
        <v>531</v>
      </c>
      <c r="E118" s="801"/>
      <c r="F118" s="621">
        <f>Igazgatás!F155+'ASP pályázat'!F118+Községgazd!F128+Vagyongazd!F121+Közfoglalkoztatás!F118+Közút!F118+Környezetvédelem!F120+Egészségügy!F150+Sport!F122+Közművelődés!F121+Támogatás!F124</f>
        <v>0</v>
      </c>
      <c r="G118" s="621">
        <f>Igazgatás!G155+'ASP pályázat'!G118+Községgazd!G128+Vagyongazd!G121+Közfoglalkoztatás!G118+Közút!G118+Környezetvédelem!G120+Egészségügy!G150+Sport!G122+Közművelődés!G121+Támogatás!G124</f>
        <v>0</v>
      </c>
      <c r="H118" s="621">
        <f>Igazgatás!H155+'ASP pályázat'!H118+Községgazd!H128+Vagyongazd!H121+Közfoglalkoztatás!H118+Közút!H118+Környezetvédelem!H120+Egészségügy!H150+Sport!H122+Közművelődés!H121+Támogatás!H124</f>
        <v>0</v>
      </c>
      <c r="I118" s="621">
        <f>Igazgatás!I155+'ASP pályázat'!I118+Községgazd!I128+Vagyongazd!I121+Közfoglalkoztatás!I118+Közút!I118+Környezetvédelem!I120+Egészségügy!I150+Sport!I122+Közművelődés!I121+Támogatás!I124</f>
        <v>0</v>
      </c>
      <c r="J118" s="647">
        <f>Igazgatás!J155+'ASP pályázat'!J118+Községgazd!J128+Vagyongazd!J121+Közfoglalkoztatás!J118+Közút!J118+Környezetvédelem!J120+Egészségügy!J150+Sport!J122+Közművelődés!J121+Támogatás!J124</f>
        <v>0</v>
      </c>
      <c r="K118" s="647">
        <f>Igazgatás!K155+'ASP pályázat'!K118+Községgazd!K128+Vagyongazd!K121+Közfoglalkoztatás!K118+Közút!K118+Környezetvédelem!K120+Egészségügy!K150+Sport!K122+Közművelődés!K121+Támogatás!K124</f>
        <v>0</v>
      </c>
      <c r="L118" s="568">
        <f>Igazgatás!L155+'ASP pályázat'!L118+Községgazd!L128+Vagyongazd!L121+Közfoglalkoztatás!L118+Közút!L118+Környezetvédelem!L120+Egészségügy!L150+Sport!L122+Közművelődés!L121+Támogatás!L124</f>
        <v>0</v>
      </c>
      <c r="M118" s="141">
        <f>Igazgatás!M155+'ASP pályázat'!M118+Községgazd!M128+Vagyongazd!M121+Közfoglalkoztatás!M118+Közút!M118+Környezetvédelem!M120+Egészségügy!M150+Sport!M122+Közművelődés!M121+Támogatás!M124</f>
        <v>0</v>
      </c>
      <c r="N118" s="159">
        <f>Igazgatás!N155+'ASP pályázat'!N118+Községgazd!N128+Vagyongazd!N121+Közfoglalkoztatás!N118+Közút!N118+Környezetvédelem!N120+Egészségügy!N150+Sport!N122+Közművelődés!N121+Támogatás!N124</f>
        <v>0</v>
      </c>
      <c r="O118" s="73">
        <f>Igazgatás!O155+'ASP pályázat'!O118+Községgazd!R128+Vagyongazd!O121+Közfoglalkoztatás!O118+Közút!O118+Környezetvédelem!R120+Egészségügy!R150+Sport!O122+Közművelődés!Q121+Támogatás!V124</f>
        <v>0</v>
      </c>
      <c r="P118" s="1">
        <f>Igazgatás!P155+'ASP pályázat'!P118+Községgazd!S128+Vagyongazd!P121+Közfoglalkoztatás!P118+Közút!P118+Környezetvédelem!S120+Egészségügy!S150+Sport!P122+Közművelődés!R121+Támogatás!W124</f>
        <v>0</v>
      </c>
      <c r="Q118" s="1">
        <f>Igazgatás!Q155+'ASP pályázat'!Q118+Községgazd!T128+Vagyongazd!Q121+Közfoglalkoztatás!Q118+Közút!Q118+Környezetvédelem!T120+Egészségügy!T150+Sport!Q122+Közművelődés!S121+Támogatás!X124</f>
        <v>0</v>
      </c>
      <c r="R118" s="1">
        <f>Igazgatás!R155+'ASP pályázat'!R118+Községgazd!U128+Vagyongazd!R121+Közfoglalkoztatás!R118+Közút!R118+Környezetvédelem!U120+Egészségügy!U150+Sport!R122+Közművelődés!T121+Támogatás!Y124</f>
        <v>0</v>
      </c>
      <c r="S118" s="1">
        <f>Igazgatás!S155+'ASP pályázat'!S118+Községgazd!V128+Vagyongazd!S121+Közfoglalkoztatás!S118+Közút!S118+Környezetvédelem!V120+Egészségügy!V150+Sport!S122+Közművelődés!U121+Támogatás!Z124</f>
        <v>0</v>
      </c>
      <c r="T118" s="79">
        <f>Igazgatás!T155+'ASP pályázat'!T118+Községgazd!W128+Vagyongazd!T121+Közfoglalkoztatás!T118+Közút!T118+Környezetvédelem!W120+Egészségügy!W150+Sport!T122+Közművelődés!V121+Támogatás!AA124</f>
        <v>0</v>
      </c>
      <c r="U118" s="489">
        <f>Igazgatás!U155+'ASP pályázat'!U118+Községgazd!X128+Vagyongazd!U121+Közfoglalkoztatás!U118+Közút!U118+Környezetvédelem!X120+Egészségügy!X150+Sport!U122+Közművelődés!W121+Támogatás!AB124</f>
        <v>0</v>
      </c>
      <c r="V118" s="414">
        <f>Igazgatás!V155+'ASP pályázat'!V118+Községgazd!Y128+Vagyongazd!V121+Közfoglalkoztatás!V118+Közút!V118+Környezetvédelem!Y120+Egészségügy!Y150+Sport!V122+Közművelődés!X121+Támogatás!AC124</f>
        <v>0</v>
      </c>
      <c r="W118" s="1">
        <f>Igazgatás!W155+'ASP pályázat'!W118+Községgazd!Z128+Vagyongazd!W121+Közfoglalkoztatás!W118+Közút!W118+Környezetvédelem!Z120+Egészségügy!Z150+Sport!W122+Közművelődés!Y121+Támogatás!AD124</f>
        <v>0</v>
      </c>
      <c r="X118" s="79">
        <f>Igazgatás!X155+'ASP pályázat'!X118+Községgazd!AA128+Vagyongazd!X121+Közfoglalkoztatás!X118+Közút!X118+Környezetvédelem!AA120+Egészségügy!AA150+Sport!X122+Közművelődés!Z121+Támogatás!AE124</f>
        <v>0</v>
      </c>
      <c r="Y118" s="79">
        <f>Igazgatás!Y155+'ASP pályázat'!Y118+Községgazd!AB128+Vagyongazd!Y121+Közfoglalkoztatás!Y118+Közút!Y118+Környezetvédelem!AB120+Egészségügy!AB150+Sport!Y122+Közművelődés!AA121+Támogatás!AF124</f>
        <v>0</v>
      </c>
      <c r="Z118" s="79">
        <f>Igazgatás!Z155+'ASP pályázat'!Z118+Községgazd!AC128+Vagyongazd!Z121+Közfoglalkoztatás!Z118+Közút!Z118+Környezetvédelem!AC120+Egészségügy!AC150+Sport!Z122+Közművelődés!AB121+Támogatás!AG124</f>
        <v>0</v>
      </c>
      <c r="AA118" s="44">
        <f>Igazgatás!AA155+'ASP pályázat'!AA118+Községgazd!AD128+Vagyongazd!AA121+Közfoglalkoztatás!AA118+Közút!AA118+Környezetvédelem!AD120+Egészségügy!AD150+Sport!AA122+Közművelődés!AC121+Támogatás!AH124</f>
        <v>0</v>
      </c>
      <c r="AB118" s="168"/>
      <c r="AD118" s="168"/>
    </row>
    <row r="119" spans="1:30" ht="25.5" hidden="1" customHeight="1" x14ac:dyDescent="0.25">
      <c r="B119" s="54"/>
      <c r="C119" s="2"/>
      <c r="D119" s="798" t="s">
        <v>530</v>
      </c>
      <c r="E119" s="798"/>
      <c r="F119" s="624">
        <f>Igazgatás!F156+'ASP pályázat'!F119+Községgazd!F129+Vagyongazd!F122+Közfoglalkoztatás!F119+Közút!F119+Környezetvédelem!F121+Egészségügy!F151+Sport!F123+Közművelődés!F122+Támogatás!F125</f>
        <v>0</v>
      </c>
      <c r="G119" s="624">
        <f>Igazgatás!G156+'ASP pályázat'!G119+Községgazd!G129+Vagyongazd!G122+Közfoglalkoztatás!G119+Közút!G119+Környezetvédelem!G121+Egészségügy!G151+Sport!G123+Közművelődés!G122+Támogatás!G125</f>
        <v>0</v>
      </c>
      <c r="H119" s="624">
        <f>Igazgatás!H156+'ASP pályázat'!H119+Községgazd!H129+Vagyongazd!H122+Közfoglalkoztatás!H119+Közút!H119+Környezetvédelem!H121+Egészségügy!H151+Sport!H123+Közművelődés!H122+Támogatás!H125</f>
        <v>0</v>
      </c>
      <c r="I119" s="624">
        <f>Igazgatás!I156+'ASP pályázat'!I119+Községgazd!I129+Vagyongazd!I122+Közfoglalkoztatás!I119+Közút!I119+Környezetvédelem!I121+Egészségügy!I151+Sport!I123+Közművelődés!I122+Támogatás!I125</f>
        <v>0</v>
      </c>
      <c r="J119" s="650">
        <f>Igazgatás!J156+'ASP pályázat'!J119+Községgazd!J129+Vagyongazd!J122+Közfoglalkoztatás!J119+Közút!J119+Környezetvédelem!J121+Egészségügy!J151+Sport!J123+Közművelődés!J122+Támogatás!J125</f>
        <v>0</v>
      </c>
      <c r="K119" s="650">
        <f>Igazgatás!K156+'ASP pályázat'!K119+Községgazd!K129+Vagyongazd!K122+Közfoglalkoztatás!K119+Közút!K119+Környezetvédelem!K121+Egészségügy!K151+Sport!K123+Közművelődés!K122+Támogatás!K125</f>
        <v>0</v>
      </c>
      <c r="L119" s="571">
        <f>Igazgatás!L156+'ASP pályázat'!L119+Községgazd!L129+Vagyongazd!L122+Közfoglalkoztatás!L119+Közút!L119+Környezetvédelem!L121+Egészségügy!L151+Sport!L123+Közművelődés!L122+Támogatás!L125</f>
        <v>0</v>
      </c>
      <c r="M119" s="151">
        <f>Igazgatás!M156+'ASP pályázat'!M119+Községgazd!M129+Vagyongazd!M122+Közfoglalkoztatás!M119+Közút!M119+Környezetvédelem!M121+Egészségügy!M151+Sport!M123+Közművelődés!M122+Támogatás!M125</f>
        <v>0</v>
      </c>
      <c r="N119" s="159">
        <f>Igazgatás!N156+'ASP pályázat'!N119+Községgazd!N129+Vagyongazd!N122+Közfoglalkoztatás!N119+Közút!N119+Környezetvédelem!N121+Egészségügy!N151+Sport!N123+Közművelődés!N122+Támogatás!N125</f>
        <v>0</v>
      </c>
      <c r="O119" s="73">
        <f>Igazgatás!O156+'ASP pályázat'!O119+Községgazd!R129+Vagyongazd!O122+Közfoglalkoztatás!O119+Közút!O119+Környezetvédelem!R121+Egészségügy!R151+Sport!O123+Közművelődés!Q122+Támogatás!V125</f>
        <v>0</v>
      </c>
      <c r="P119" s="1">
        <f>Igazgatás!P156+'ASP pályázat'!P119+Községgazd!S129+Vagyongazd!P122+Közfoglalkoztatás!P119+Közút!P119+Környezetvédelem!S121+Egészségügy!S151+Sport!P123+Közművelődés!R122+Támogatás!W125</f>
        <v>0</v>
      </c>
      <c r="Q119" s="1">
        <f>Igazgatás!Q156+'ASP pályázat'!Q119+Községgazd!T129+Vagyongazd!Q122+Közfoglalkoztatás!Q119+Közút!Q119+Környezetvédelem!T121+Egészségügy!T151+Sport!Q123+Közművelődés!S122+Támogatás!X125</f>
        <v>0</v>
      </c>
      <c r="R119" s="1">
        <f>Igazgatás!R156+'ASP pályázat'!R119+Községgazd!U129+Vagyongazd!R122+Közfoglalkoztatás!R119+Közút!R119+Környezetvédelem!U121+Egészségügy!U151+Sport!R123+Közművelődés!T122+Támogatás!Y125</f>
        <v>0</v>
      </c>
      <c r="S119" s="1">
        <f>Igazgatás!S156+'ASP pályázat'!S119+Községgazd!V129+Vagyongazd!S122+Közfoglalkoztatás!S119+Közút!S119+Környezetvédelem!V121+Egészségügy!V151+Sport!S123+Közművelődés!U122+Támogatás!Z125</f>
        <v>0</v>
      </c>
      <c r="T119" s="79">
        <f>Igazgatás!T156+'ASP pályázat'!T119+Községgazd!W129+Vagyongazd!T122+Közfoglalkoztatás!T119+Közút!T119+Környezetvédelem!W121+Egészségügy!W151+Sport!T123+Közművelődés!V122+Támogatás!AA125</f>
        <v>0</v>
      </c>
      <c r="U119" s="489">
        <f>Igazgatás!U156+'ASP pályázat'!U119+Községgazd!X129+Vagyongazd!U122+Közfoglalkoztatás!U119+Közút!U119+Környezetvédelem!X121+Egészségügy!X151+Sport!U123+Közművelődés!W122+Támogatás!AB125</f>
        <v>0</v>
      </c>
      <c r="V119" s="414">
        <f>Igazgatás!V156+'ASP pályázat'!V119+Községgazd!Y129+Vagyongazd!V122+Közfoglalkoztatás!V119+Közút!V119+Környezetvédelem!Y121+Egészségügy!Y151+Sport!V123+Közművelődés!X122+Támogatás!AC125</f>
        <v>0</v>
      </c>
      <c r="W119" s="1">
        <f>Igazgatás!W156+'ASP pályázat'!W119+Községgazd!Z129+Vagyongazd!W122+Közfoglalkoztatás!W119+Közút!W119+Környezetvédelem!Z121+Egészségügy!Z151+Sport!W123+Közművelődés!Y122+Támogatás!AD125</f>
        <v>0</v>
      </c>
      <c r="X119" s="79">
        <f>Igazgatás!X156+'ASP pályázat'!X119+Községgazd!AA129+Vagyongazd!X122+Közfoglalkoztatás!X119+Közút!X119+Környezetvédelem!AA121+Egészségügy!AA151+Sport!X123+Közművelődés!Z122+Támogatás!AE125</f>
        <v>0</v>
      </c>
      <c r="Y119" s="79">
        <f>Igazgatás!Y156+'ASP pályázat'!Y119+Községgazd!AB129+Vagyongazd!Y122+Közfoglalkoztatás!Y119+Közút!Y119+Környezetvédelem!AB121+Egészségügy!AB151+Sport!Y123+Közművelődés!AA122+Támogatás!AF125</f>
        <v>0</v>
      </c>
      <c r="Z119" s="79">
        <f>Igazgatás!Z156+'ASP pályázat'!Z119+Községgazd!AC129+Vagyongazd!Z122+Közfoglalkoztatás!Z119+Közút!Z119+Környezetvédelem!AC121+Egészségügy!AC151+Sport!Z123+Közművelődés!AB122+Támogatás!AG125</f>
        <v>0</v>
      </c>
      <c r="AA119" s="44">
        <f>Igazgatás!AA156+'ASP pályázat'!AA119+Községgazd!AD129+Vagyongazd!AA122+Közfoglalkoztatás!AA119+Közút!AA119+Környezetvédelem!AD121+Egészségügy!AD151+Sport!AA123+Közművelődés!AC122+Támogatás!AH125</f>
        <v>0</v>
      </c>
      <c r="AB119" s="168"/>
      <c r="AD119" s="168"/>
    </row>
    <row r="120" spans="1:30" s="41" customFormat="1" hidden="1" x14ac:dyDescent="0.25">
      <c r="A120" s="125" t="s">
        <v>234</v>
      </c>
      <c r="B120" s="106" t="s">
        <v>667</v>
      </c>
      <c r="C120" s="853" t="s">
        <v>810</v>
      </c>
      <c r="D120" s="854"/>
      <c r="E120" s="854"/>
      <c r="F120" s="623">
        <f>Igazgatás!F157+'ASP pályázat'!F120+Községgazd!F130+Vagyongazd!F123+Közfoglalkoztatás!F120+Közút!F120+Környezetvédelem!F122+Egészségügy!F152+Sport!F124+Közművelődés!F123+Támogatás!F126</f>
        <v>0</v>
      </c>
      <c r="G120" s="623">
        <f>Igazgatás!G157+'ASP pályázat'!G120+Községgazd!G130+Vagyongazd!G123+Közfoglalkoztatás!G120+Közút!G120+Környezetvédelem!G122+Egészségügy!G152+Sport!G124+Közművelődés!G123+Támogatás!G126</f>
        <v>0</v>
      </c>
      <c r="H120" s="623">
        <f>Igazgatás!H157+'ASP pályázat'!H120+Községgazd!H130+Vagyongazd!H123+Közfoglalkoztatás!H120+Közút!H120+Környezetvédelem!H122+Egészségügy!H152+Sport!H124+Közművelődés!H123+Támogatás!H126</f>
        <v>0</v>
      </c>
      <c r="I120" s="623">
        <f>Igazgatás!I157+'ASP pályázat'!I120+Községgazd!I130+Vagyongazd!I123+Közfoglalkoztatás!I120+Közút!I120+Környezetvédelem!I122+Egészségügy!I152+Sport!I124+Közművelődés!I123+Támogatás!I126</f>
        <v>0</v>
      </c>
      <c r="J120" s="649">
        <f>Igazgatás!J157+'ASP pályázat'!J120+Községgazd!J130+Vagyongazd!J123+Közfoglalkoztatás!J120+Közút!J120+Környezetvédelem!J122+Egészségügy!J152+Sport!J124+Közművelődés!J123+Támogatás!J126</f>
        <v>0</v>
      </c>
      <c r="K120" s="649">
        <f>Igazgatás!K157+'ASP pályázat'!K120+Községgazd!K130+Vagyongazd!K123+Közfoglalkoztatás!K120+Közút!K120+Környezetvédelem!K122+Egészségügy!K152+Sport!K124+Közművelődés!K123+Támogatás!K126</f>
        <v>0</v>
      </c>
      <c r="L120" s="570">
        <f>Igazgatás!L157+'ASP pályázat'!L120+Községgazd!L130+Vagyongazd!L123+Közfoglalkoztatás!L120+Közút!L120+Környezetvédelem!L122+Egészségügy!L152+Sport!L124+Közművelődés!L123+Támogatás!L126</f>
        <v>0</v>
      </c>
      <c r="M120" s="150">
        <f>Igazgatás!M157+'ASP pályázat'!M120+Községgazd!M130+Vagyongazd!M123+Közfoglalkoztatás!M120+Közút!M120+Környezetvédelem!M122+Egészségügy!M152+Sport!M124+Közművelődés!M123+Támogatás!M126</f>
        <v>0</v>
      </c>
      <c r="N120" s="162">
        <f>Igazgatás!N157+'ASP pályázat'!N120+Községgazd!N130+Vagyongazd!N123+Közfoglalkoztatás!N120+Közút!N120+Környezetvédelem!N122+Egészségügy!N152+Sport!N124+Közművelődés!N123+Támogatás!N126</f>
        <v>0</v>
      </c>
      <c r="O120" s="108">
        <f>Igazgatás!O157+'ASP pályázat'!O120+Községgazd!R130+Vagyongazd!O123+Közfoglalkoztatás!O120+Közút!O120+Környezetvédelem!R122+Egészségügy!R152+Sport!O124+Közművelődés!Q123+Támogatás!V126</f>
        <v>0</v>
      </c>
      <c r="P120" s="109">
        <f>Igazgatás!P157+'ASP pályázat'!P120+Községgazd!S130+Vagyongazd!P123+Közfoglalkoztatás!P120+Közút!P120+Környezetvédelem!S122+Egészségügy!S152+Sport!P124+Közművelődés!R123+Támogatás!W126</f>
        <v>0</v>
      </c>
      <c r="Q120" s="109">
        <f>Igazgatás!Q157+'ASP pályázat'!Q120+Községgazd!T130+Vagyongazd!Q123+Közfoglalkoztatás!Q120+Közút!Q120+Környezetvédelem!T122+Egészségügy!T152+Sport!Q124+Közművelődés!S123+Támogatás!X126</f>
        <v>0</v>
      </c>
      <c r="R120" s="109">
        <f>Igazgatás!R157+'ASP pályázat'!R120+Községgazd!U130+Vagyongazd!R123+Közfoglalkoztatás!R120+Közút!R120+Környezetvédelem!U122+Egészségügy!U152+Sport!R124+Közművelődés!T123+Támogatás!Y126</f>
        <v>0</v>
      </c>
      <c r="S120" s="109">
        <f>Igazgatás!S157+'ASP pályázat'!S120+Községgazd!V130+Vagyongazd!S123+Közfoglalkoztatás!S120+Közút!S120+Környezetvédelem!V122+Egészségügy!V152+Sport!S124+Közművelődés!U123+Támogatás!Z126</f>
        <v>0</v>
      </c>
      <c r="T120" s="112">
        <f>Igazgatás!T157+'ASP pályázat'!T120+Községgazd!W130+Vagyongazd!T123+Közfoglalkoztatás!T120+Közút!T120+Környezetvédelem!W122+Egészségügy!W152+Sport!T124+Közművelődés!V123+Támogatás!AA126</f>
        <v>0</v>
      </c>
      <c r="U120" s="491">
        <f>Igazgatás!U157+'ASP pályázat'!U120+Községgazd!X130+Vagyongazd!U123+Közfoglalkoztatás!U120+Közút!U120+Környezetvédelem!X122+Egészségügy!X152+Sport!U124+Közművelődés!W123+Támogatás!AB126</f>
        <v>0</v>
      </c>
      <c r="V120" s="416">
        <f>Igazgatás!V157+'ASP pályázat'!V120+Községgazd!Y130+Vagyongazd!V123+Közfoglalkoztatás!V120+Közút!V120+Környezetvédelem!Y122+Egészségügy!Y152+Sport!V124+Közművelődés!X123+Támogatás!AC126</f>
        <v>0</v>
      </c>
      <c r="W120" s="109">
        <f>Igazgatás!W157+'ASP pályázat'!W120+Községgazd!Z130+Vagyongazd!W123+Közfoglalkoztatás!W120+Közút!W120+Környezetvédelem!Z122+Egészségügy!Z152+Sport!W124+Közművelődés!Y123+Támogatás!AD126</f>
        <v>0</v>
      </c>
      <c r="X120" s="112">
        <f>Igazgatás!X157+'ASP pályázat'!X120+Községgazd!AA130+Vagyongazd!X123+Közfoglalkoztatás!X120+Közút!X120+Környezetvédelem!AA122+Egészségügy!AA152+Sport!X124+Közművelődés!Z123+Támogatás!AE126</f>
        <v>0</v>
      </c>
      <c r="Y120" s="112">
        <f>Igazgatás!Y157+'ASP pályázat'!Y120+Községgazd!AB130+Vagyongazd!Y123+Közfoglalkoztatás!Y120+Közút!Y120+Környezetvédelem!AB122+Egészségügy!AB152+Sport!Y124+Közművelődés!AA123+Támogatás!AF126</f>
        <v>0</v>
      </c>
      <c r="Z120" s="112">
        <f>Igazgatás!Z157+'ASP pályázat'!Z120+Községgazd!AC130+Vagyongazd!Z123+Közfoglalkoztatás!Z120+Közút!Z120+Környezetvédelem!AC122+Egészségügy!AC152+Sport!Z124+Közművelődés!AB123+Támogatás!AG126</f>
        <v>0</v>
      </c>
      <c r="AA120" s="113">
        <f>Igazgatás!AA157+'ASP pályázat'!AA120+Községgazd!AD130+Vagyongazd!AA123+Közfoglalkoztatás!AA120+Közút!AA120+Környezetvédelem!AD122+Egészségügy!AD152+Sport!AA124+Közművelődés!AC123+Támogatás!AH126</f>
        <v>0</v>
      </c>
      <c r="AB120" s="168"/>
      <c r="AD120" s="168"/>
    </row>
    <row r="121" spans="1:30" hidden="1" x14ac:dyDescent="0.25">
      <c r="B121" s="54"/>
      <c r="C121" s="2"/>
      <c r="D121" s="801" t="s">
        <v>354</v>
      </c>
      <c r="E121" s="801"/>
      <c r="F121" s="621">
        <f>Igazgatás!F158+'ASP pályázat'!F121+Községgazd!F131+Vagyongazd!F124+Közfoglalkoztatás!F121+Közút!F121+Környezetvédelem!F123+Egészségügy!F153+Sport!F125+Közművelődés!F124+Támogatás!F127</f>
        <v>0</v>
      </c>
      <c r="G121" s="621">
        <f>Igazgatás!G158+'ASP pályázat'!G121+Községgazd!G131+Vagyongazd!G124+Közfoglalkoztatás!G121+Közút!G121+Környezetvédelem!G123+Egészségügy!G153+Sport!G125+Közművelődés!G124+Támogatás!G127</f>
        <v>0</v>
      </c>
      <c r="H121" s="621">
        <f>Igazgatás!H158+'ASP pályázat'!H121+Községgazd!H131+Vagyongazd!H124+Közfoglalkoztatás!H121+Közút!H121+Környezetvédelem!H123+Egészségügy!H153+Sport!H125+Közművelődés!H124+Támogatás!H127</f>
        <v>0</v>
      </c>
      <c r="I121" s="621">
        <f>Igazgatás!I158+'ASP pályázat'!I121+Községgazd!I131+Vagyongazd!I124+Közfoglalkoztatás!I121+Közút!I121+Környezetvédelem!I123+Egészségügy!I153+Sport!I125+Közművelődés!I124+Támogatás!I127</f>
        <v>0</v>
      </c>
      <c r="J121" s="647">
        <f>Igazgatás!J158+'ASP pályázat'!J121+Községgazd!J131+Vagyongazd!J124+Közfoglalkoztatás!J121+Közút!J121+Környezetvédelem!J123+Egészségügy!J153+Sport!J125+Közművelődés!J124+Támogatás!J127</f>
        <v>0</v>
      </c>
      <c r="K121" s="647">
        <f>Igazgatás!K158+'ASP pályázat'!K121+Községgazd!K131+Vagyongazd!K124+Közfoglalkoztatás!K121+Közút!K121+Környezetvédelem!K123+Egészségügy!K153+Sport!K125+Közművelődés!K124+Támogatás!K127</f>
        <v>0</v>
      </c>
      <c r="L121" s="568">
        <f>Igazgatás!L158+'ASP pályázat'!L121+Községgazd!L131+Vagyongazd!L124+Közfoglalkoztatás!L121+Közút!L121+Környezetvédelem!L123+Egészségügy!L153+Sport!L125+Közművelődés!L124+Támogatás!L127</f>
        <v>0</v>
      </c>
      <c r="M121" s="141">
        <f>Igazgatás!M158+'ASP pályázat'!M121+Községgazd!M131+Vagyongazd!M124+Közfoglalkoztatás!M121+Közút!M121+Környezetvédelem!M123+Egészségügy!M153+Sport!M125+Közművelődés!M124+Támogatás!M127</f>
        <v>0</v>
      </c>
      <c r="N121" s="159">
        <f>Igazgatás!N158+'ASP pályázat'!N121+Községgazd!N131+Vagyongazd!N124+Közfoglalkoztatás!N121+Közút!N121+Környezetvédelem!N123+Egészségügy!N153+Sport!N125+Közművelődés!N124+Támogatás!N127</f>
        <v>0</v>
      </c>
      <c r="O121" s="73">
        <f>Igazgatás!O158+'ASP pályázat'!O121+Községgazd!R131+Vagyongazd!O124+Közfoglalkoztatás!O121+Közút!O121+Környezetvédelem!R123+Egészségügy!R153+Sport!O125+Közművelődés!Q124+Támogatás!V127</f>
        <v>0</v>
      </c>
      <c r="P121" s="1">
        <f>Igazgatás!P158+'ASP pályázat'!P121+Községgazd!S131+Vagyongazd!P124+Közfoglalkoztatás!P121+Közút!P121+Környezetvédelem!S123+Egészségügy!S153+Sport!P125+Közművelődés!R124+Támogatás!W127</f>
        <v>0</v>
      </c>
      <c r="Q121" s="1">
        <f>Igazgatás!Q158+'ASP pályázat'!Q121+Községgazd!T131+Vagyongazd!Q124+Közfoglalkoztatás!Q121+Közút!Q121+Környezetvédelem!T123+Egészségügy!T153+Sport!Q125+Közművelődés!S124+Támogatás!X127</f>
        <v>0</v>
      </c>
      <c r="R121" s="1">
        <f>Igazgatás!R158+'ASP pályázat'!R121+Községgazd!U131+Vagyongazd!R124+Közfoglalkoztatás!R121+Közút!R121+Környezetvédelem!U123+Egészségügy!U153+Sport!R125+Közművelődés!T124+Támogatás!Y127</f>
        <v>0</v>
      </c>
      <c r="S121" s="1">
        <f>Igazgatás!S158+'ASP pályázat'!S121+Községgazd!V131+Vagyongazd!S124+Közfoglalkoztatás!S121+Közút!S121+Környezetvédelem!V123+Egészségügy!V153+Sport!S125+Közművelődés!U124+Támogatás!Z127</f>
        <v>0</v>
      </c>
      <c r="T121" s="79">
        <f>Igazgatás!T158+'ASP pályázat'!T121+Községgazd!W131+Vagyongazd!T124+Közfoglalkoztatás!T121+Közút!T121+Környezetvédelem!W123+Egészségügy!W153+Sport!T125+Közművelődés!V124+Támogatás!AA127</f>
        <v>0</v>
      </c>
      <c r="U121" s="489">
        <f>Igazgatás!U158+'ASP pályázat'!U121+Községgazd!X131+Vagyongazd!U124+Közfoglalkoztatás!U121+Közút!U121+Környezetvédelem!X123+Egészségügy!X153+Sport!U125+Közművelődés!W124+Támogatás!AB127</f>
        <v>0</v>
      </c>
      <c r="V121" s="414">
        <f>Igazgatás!V158+'ASP pályázat'!V121+Községgazd!Y131+Vagyongazd!V124+Közfoglalkoztatás!V121+Közút!V121+Környezetvédelem!Y123+Egészségügy!Y153+Sport!V125+Közművelődés!X124+Támogatás!AC127</f>
        <v>0</v>
      </c>
      <c r="W121" s="1">
        <f>Igazgatás!W158+'ASP pályázat'!W121+Községgazd!Z131+Vagyongazd!W124+Közfoglalkoztatás!W121+Közút!W121+Környezetvédelem!Z123+Egészségügy!Z153+Sport!W125+Közművelődés!Y124+Támogatás!AD127</f>
        <v>0</v>
      </c>
      <c r="X121" s="79">
        <f>Igazgatás!X158+'ASP pályázat'!X121+Községgazd!AA131+Vagyongazd!X124+Közfoglalkoztatás!X121+Közút!X121+Környezetvédelem!AA123+Egészségügy!AA153+Sport!X125+Közművelődés!Z124+Támogatás!AE127</f>
        <v>0</v>
      </c>
      <c r="Y121" s="79">
        <f>Igazgatás!Y158+'ASP pályázat'!Y121+Községgazd!AB131+Vagyongazd!Y124+Közfoglalkoztatás!Y121+Közút!Y121+Környezetvédelem!AB123+Egészségügy!AB153+Sport!Y125+Közművelődés!AA124+Támogatás!AF127</f>
        <v>0</v>
      </c>
      <c r="Z121" s="79">
        <f>Igazgatás!Z158+'ASP pályázat'!Z121+Községgazd!AC131+Vagyongazd!Z124+Közfoglalkoztatás!Z121+Közút!Z121+Környezetvédelem!AC123+Egészségügy!AC153+Sport!Z125+Közművelődés!AB124+Támogatás!AG127</f>
        <v>0</v>
      </c>
      <c r="AA121" s="44">
        <f>Igazgatás!AA158+'ASP pályázat'!AA121+Községgazd!AD131+Vagyongazd!AA124+Közfoglalkoztatás!AA121+Közút!AA121+Környezetvédelem!AD123+Egészségügy!AD153+Sport!AA125+Közművelődés!AC124+Támogatás!AH127</f>
        <v>0</v>
      </c>
      <c r="AB121" s="168"/>
      <c r="AD121" s="168"/>
    </row>
    <row r="122" spans="1:30" hidden="1" x14ac:dyDescent="0.25">
      <c r="B122" s="54"/>
      <c r="C122" s="2"/>
      <c r="D122" s="801" t="s">
        <v>357</v>
      </c>
      <c r="E122" s="801"/>
      <c r="F122" s="621">
        <f>Igazgatás!F159+'ASP pályázat'!F122+Községgazd!F132+Vagyongazd!F125+Közfoglalkoztatás!F122+Közút!F122+Környezetvédelem!F124+Egészségügy!F154+Sport!F126+Közművelődés!F125+Támogatás!F128</f>
        <v>0</v>
      </c>
      <c r="G122" s="621">
        <f>Igazgatás!G159+'ASP pályázat'!G122+Községgazd!G132+Vagyongazd!G125+Közfoglalkoztatás!G122+Közút!G122+Környezetvédelem!G124+Egészségügy!G154+Sport!G126+Közművelődés!G125+Támogatás!G128</f>
        <v>0</v>
      </c>
      <c r="H122" s="621">
        <f>Igazgatás!H159+'ASP pályázat'!H122+Községgazd!H132+Vagyongazd!H125+Közfoglalkoztatás!H122+Közút!H122+Környezetvédelem!H124+Egészségügy!H154+Sport!H126+Közművelődés!H125+Támogatás!H128</f>
        <v>0</v>
      </c>
      <c r="I122" s="621">
        <f>Igazgatás!I159+'ASP pályázat'!I122+Községgazd!I132+Vagyongazd!I125+Közfoglalkoztatás!I122+Közút!I122+Környezetvédelem!I124+Egészségügy!I154+Sport!I126+Közművelődés!I125+Támogatás!I128</f>
        <v>0</v>
      </c>
      <c r="J122" s="647">
        <f>Igazgatás!J159+'ASP pályázat'!J122+Községgazd!J132+Vagyongazd!J125+Közfoglalkoztatás!J122+Közút!J122+Környezetvédelem!J124+Egészségügy!J154+Sport!J126+Közművelődés!J125+Támogatás!J128</f>
        <v>0</v>
      </c>
      <c r="K122" s="647">
        <f>Igazgatás!K159+'ASP pályázat'!K122+Községgazd!K132+Vagyongazd!K125+Közfoglalkoztatás!K122+Közút!K122+Környezetvédelem!K124+Egészségügy!K154+Sport!K126+Közművelődés!K125+Támogatás!K128</f>
        <v>0</v>
      </c>
      <c r="L122" s="568">
        <f>Igazgatás!L159+'ASP pályázat'!L122+Községgazd!L132+Vagyongazd!L125+Közfoglalkoztatás!L122+Közút!L122+Környezetvédelem!L124+Egészségügy!L154+Sport!L126+Közművelődés!L125+Támogatás!L128</f>
        <v>0</v>
      </c>
      <c r="M122" s="141">
        <f>Igazgatás!M159+'ASP pályázat'!M122+Községgazd!M132+Vagyongazd!M125+Közfoglalkoztatás!M122+Közút!M122+Környezetvédelem!M124+Egészségügy!M154+Sport!M126+Közművelődés!M125+Támogatás!M128</f>
        <v>0</v>
      </c>
      <c r="N122" s="159">
        <f>Igazgatás!N159+'ASP pályázat'!N122+Községgazd!N132+Vagyongazd!N125+Közfoglalkoztatás!N122+Közút!N122+Környezetvédelem!N124+Egészségügy!N154+Sport!N126+Közművelődés!N125+Támogatás!N128</f>
        <v>0</v>
      </c>
      <c r="O122" s="73">
        <f>Igazgatás!O159+'ASP pályázat'!O122+Községgazd!R132+Vagyongazd!O125+Közfoglalkoztatás!O122+Közút!O122+Környezetvédelem!R124+Egészségügy!R154+Sport!O126+Közművelődés!Q125+Támogatás!V128</f>
        <v>0</v>
      </c>
      <c r="P122" s="1">
        <f>Igazgatás!P159+'ASP pályázat'!P122+Községgazd!S132+Vagyongazd!P125+Közfoglalkoztatás!P122+Közút!P122+Környezetvédelem!S124+Egészségügy!S154+Sport!P126+Közművelődés!R125+Támogatás!W128</f>
        <v>0</v>
      </c>
      <c r="Q122" s="1">
        <f>Igazgatás!Q159+'ASP pályázat'!Q122+Községgazd!T132+Vagyongazd!Q125+Közfoglalkoztatás!Q122+Közút!Q122+Környezetvédelem!T124+Egészségügy!T154+Sport!Q126+Közművelődés!S125+Támogatás!X128</f>
        <v>0</v>
      </c>
      <c r="R122" s="1">
        <f>Igazgatás!R159+'ASP pályázat'!R122+Községgazd!U132+Vagyongazd!R125+Közfoglalkoztatás!R122+Közút!R122+Környezetvédelem!U124+Egészségügy!U154+Sport!R126+Közművelődés!T125+Támogatás!Y128</f>
        <v>0</v>
      </c>
      <c r="S122" s="1">
        <f>Igazgatás!S159+'ASP pályázat'!S122+Községgazd!V132+Vagyongazd!S125+Közfoglalkoztatás!S122+Közút!S122+Környezetvédelem!V124+Egészségügy!V154+Sport!S126+Közművelődés!U125+Támogatás!Z128</f>
        <v>0</v>
      </c>
      <c r="T122" s="79">
        <f>Igazgatás!T159+'ASP pályázat'!T122+Községgazd!W132+Vagyongazd!T125+Közfoglalkoztatás!T122+Közút!T122+Környezetvédelem!W124+Egészségügy!W154+Sport!T126+Közművelődés!V125+Támogatás!AA128</f>
        <v>0</v>
      </c>
      <c r="U122" s="489">
        <f>Igazgatás!U159+'ASP pályázat'!U122+Községgazd!X132+Vagyongazd!U125+Közfoglalkoztatás!U122+Közút!U122+Környezetvédelem!X124+Egészségügy!X154+Sport!U126+Közművelődés!W125+Támogatás!AB128</f>
        <v>0</v>
      </c>
      <c r="V122" s="414">
        <f>Igazgatás!V159+'ASP pályázat'!V122+Községgazd!Y132+Vagyongazd!V125+Közfoglalkoztatás!V122+Közút!V122+Környezetvédelem!Y124+Egészségügy!Y154+Sport!V126+Közművelődés!X125+Támogatás!AC128</f>
        <v>0</v>
      </c>
      <c r="W122" s="1">
        <f>Igazgatás!W159+'ASP pályázat'!W122+Községgazd!Z132+Vagyongazd!W125+Közfoglalkoztatás!W122+Közút!W122+Környezetvédelem!Z124+Egészségügy!Z154+Sport!W126+Közművelődés!Y125+Támogatás!AD128</f>
        <v>0</v>
      </c>
      <c r="X122" s="79">
        <f>Igazgatás!X159+'ASP pályázat'!X122+Községgazd!AA132+Vagyongazd!X125+Közfoglalkoztatás!X122+Közút!X122+Környezetvédelem!AA124+Egészségügy!AA154+Sport!X126+Közművelődés!Z125+Támogatás!AE128</f>
        <v>0</v>
      </c>
      <c r="Y122" s="79">
        <f>Igazgatás!Y159+'ASP pályázat'!Y122+Községgazd!AB132+Vagyongazd!Y125+Közfoglalkoztatás!Y122+Közút!Y122+Környezetvédelem!AB124+Egészségügy!AB154+Sport!Y126+Közművelődés!AA125+Támogatás!AF128</f>
        <v>0</v>
      </c>
      <c r="Z122" s="79">
        <f>Igazgatás!Z159+'ASP pályázat'!Z122+Községgazd!AC132+Vagyongazd!Z125+Közfoglalkoztatás!Z122+Közút!Z122+Környezetvédelem!AC124+Egészségügy!AC154+Sport!Z126+Közművelődés!AB125+Támogatás!AG128</f>
        <v>0</v>
      </c>
      <c r="AA122" s="44">
        <f>Igazgatás!AA159+'ASP pályázat'!AA122+Községgazd!AD132+Vagyongazd!AA125+Közfoglalkoztatás!AA122+Közút!AA122+Környezetvédelem!AD124+Egészségügy!AD154+Sport!AA126+Közművelődés!AC125+Támogatás!AH128</f>
        <v>0</v>
      </c>
      <c r="AB122" s="168"/>
      <c r="AD122" s="168"/>
    </row>
    <row r="123" spans="1:30" hidden="1" x14ac:dyDescent="0.25">
      <c r="B123" s="54"/>
      <c r="C123" s="2"/>
      <c r="D123" s="801" t="s">
        <v>358</v>
      </c>
      <c r="E123" s="801"/>
      <c r="F123" s="621">
        <f>Igazgatás!F160+'ASP pályázat'!F123+Községgazd!F133+Vagyongazd!F126+Közfoglalkoztatás!F123+Közút!F123+Környezetvédelem!F125+Egészségügy!F155+Sport!F127+Közművelődés!F126+Támogatás!F129</f>
        <v>0</v>
      </c>
      <c r="G123" s="621">
        <f>Igazgatás!G160+'ASP pályázat'!G123+Községgazd!G133+Vagyongazd!G126+Közfoglalkoztatás!G123+Közút!G123+Környezetvédelem!G125+Egészségügy!G155+Sport!G127+Közművelődés!G126+Támogatás!G129</f>
        <v>0</v>
      </c>
      <c r="H123" s="621">
        <f>Igazgatás!H160+'ASP pályázat'!H123+Községgazd!H133+Vagyongazd!H126+Közfoglalkoztatás!H123+Közút!H123+Környezetvédelem!H125+Egészségügy!H155+Sport!H127+Közművelődés!H126+Támogatás!H129</f>
        <v>0</v>
      </c>
      <c r="I123" s="621">
        <f>Igazgatás!I160+'ASP pályázat'!I123+Községgazd!I133+Vagyongazd!I126+Közfoglalkoztatás!I123+Közút!I123+Környezetvédelem!I125+Egészségügy!I155+Sport!I127+Közművelődés!I126+Támogatás!I129</f>
        <v>0</v>
      </c>
      <c r="J123" s="647">
        <f>Igazgatás!J160+'ASP pályázat'!J123+Községgazd!J133+Vagyongazd!J126+Közfoglalkoztatás!J123+Közút!J123+Környezetvédelem!J125+Egészségügy!J155+Sport!J127+Közművelődés!J126+Támogatás!J129</f>
        <v>0</v>
      </c>
      <c r="K123" s="647">
        <f>Igazgatás!K160+'ASP pályázat'!K123+Községgazd!K133+Vagyongazd!K126+Közfoglalkoztatás!K123+Közút!K123+Környezetvédelem!K125+Egészségügy!K155+Sport!K127+Közművelődés!K126+Támogatás!K129</f>
        <v>0</v>
      </c>
      <c r="L123" s="568">
        <f>Igazgatás!L160+'ASP pályázat'!L123+Községgazd!L133+Vagyongazd!L126+Közfoglalkoztatás!L123+Közút!L123+Környezetvédelem!L125+Egészségügy!L155+Sport!L127+Közművelődés!L126+Támogatás!L129</f>
        <v>0</v>
      </c>
      <c r="M123" s="141">
        <f>Igazgatás!M160+'ASP pályázat'!M123+Községgazd!M133+Vagyongazd!M126+Közfoglalkoztatás!M123+Közút!M123+Környezetvédelem!M125+Egészségügy!M155+Sport!M127+Közművelődés!M126+Támogatás!M129</f>
        <v>0</v>
      </c>
      <c r="N123" s="159">
        <f>Igazgatás!N160+'ASP pályázat'!N123+Községgazd!N133+Vagyongazd!N126+Közfoglalkoztatás!N123+Közút!N123+Környezetvédelem!N125+Egészségügy!N155+Sport!N127+Közművelődés!N126+Támogatás!N129</f>
        <v>0</v>
      </c>
      <c r="O123" s="73">
        <f>Igazgatás!O160+'ASP pályázat'!O123+Községgazd!R133+Vagyongazd!O126+Közfoglalkoztatás!O123+Közút!O123+Környezetvédelem!R125+Egészségügy!R155+Sport!O127+Közművelődés!Q126+Támogatás!V129</f>
        <v>0</v>
      </c>
      <c r="P123" s="1">
        <f>Igazgatás!P160+'ASP pályázat'!P123+Községgazd!S133+Vagyongazd!P126+Közfoglalkoztatás!P123+Közút!P123+Környezetvédelem!S125+Egészségügy!S155+Sport!P127+Közművelődés!R126+Támogatás!W129</f>
        <v>0</v>
      </c>
      <c r="Q123" s="1">
        <f>Igazgatás!Q160+'ASP pályázat'!Q123+Községgazd!T133+Vagyongazd!Q126+Közfoglalkoztatás!Q123+Közút!Q123+Környezetvédelem!T125+Egészségügy!T155+Sport!Q127+Közművelődés!S126+Támogatás!X129</f>
        <v>0</v>
      </c>
      <c r="R123" s="1">
        <f>Igazgatás!R160+'ASP pályázat'!R123+Községgazd!U133+Vagyongazd!R126+Közfoglalkoztatás!R123+Közút!R123+Környezetvédelem!U125+Egészségügy!U155+Sport!R127+Közművelődés!T126+Támogatás!Y129</f>
        <v>0</v>
      </c>
      <c r="S123" s="1">
        <f>Igazgatás!S160+'ASP pályázat'!S123+Községgazd!V133+Vagyongazd!S126+Közfoglalkoztatás!S123+Közút!S123+Környezetvédelem!V125+Egészségügy!V155+Sport!S127+Közművelődés!U126+Támogatás!Z129</f>
        <v>0</v>
      </c>
      <c r="T123" s="79">
        <f>Igazgatás!T160+'ASP pályázat'!T123+Községgazd!W133+Vagyongazd!T126+Közfoglalkoztatás!T123+Közút!T123+Környezetvédelem!W125+Egészségügy!W155+Sport!T127+Közművelődés!V126+Támogatás!AA129</f>
        <v>0</v>
      </c>
      <c r="U123" s="489">
        <f>Igazgatás!U160+'ASP pályázat'!U123+Községgazd!X133+Vagyongazd!U126+Közfoglalkoztatás!U123+Közút!U123+Környezetvédelem!X125+Egészségügy!X155+Sport!U127+Közművelődés!W126+Támogatás!AB129</f>
        <v>0</v>
      </c>
      <c r="V123" s="414">
        <f>Igazgatás!V160+'ASP pályázat'!V123+Községgazd!Y133+Vagyongazd!V126+Közfoglalkoztatás!V123+Közút!V123+Környezetvédelem!Y125+Egészségügy!Y155+Sport!V127+Közművelődés!X126+Támogatás!AC129</f>
        <v>0</v>
      </c>
      <c r="W123" s="1">
        <f>Igazgatás!W160+'ASP pályázat'!W123+Községgazd!Z133+Vagyongazd!W126+Közfoglalkoztatás!W123+Közút!W123+Környezetvédelem!Z125+Egészségügy!Z155+Sport!W127+Közművelődés!Y126+Támogatás!AD129</f>
        <v>0</v>
      </c>
      <c r="X123" s="79">
        <f>Igazgatás!X160+'ASP pályázat'!X123+Községgazd!AA133+Vagyongazd!X126+Közfoglalkoztatás!X123+Közút!X123+Környezetvédelem!AA125+Egészségügy!AA155+Sport!X127+Közművelődés!Z126+Támogatás!AE129</f>
        <v>0</v>
      </c>
      <c r="Y123" s="79">
        <f>Igazgatás!Y160+'ASP pályázat'!Y123+Községgazd!AB133+Vagyongazd!Y126+Közfoglalkoztatás!Y123+Közút!Y123+Környezetvédelem!AB125+Egészségügy!AB155+Sport!Y127+Közművelődés!AA126+Támogatás!AF129</f>
        <v>0</v>
      </c>
      <c r="Z123" s="79">
        <f>Igazgatás!Z160+'ASP pályázat'!Z123+Községgazd!AC133+Vagyongazd!Z126+Közfoglalkoztatás!Z123+Közút!Z123+Környezetvédelem!AC125+Egészségügy!AC155+Sport!Z127+Közművelődés!AB126+Támogatás!AG129</f>
        <v>0</v>
      </c>
      <c r="AA123" s="44">
        <f>Igazgatás!AA160+'ASP pályázat'!AA123+Községgazd!AD133+Vagyongazd!AA126+Közfoglalkoztatás!AA123+Közút!AA123+Környezetvédelem!AD125+Egészségügy!AD155+Sport!AA127+Közművelődés!AC126+Támogatás!AH129</f>
        <v>0</v>
      </c>
      <c r="AB123" s="168"/>
      <c r="AD123" s="168"/>
    </row>
    <row r="124" spans="1:30" hidden="1" x14ac:dyDescent="0.25">
      <c r="B124" s="54"/>
      <c r="C124" s="2"/>
      <c r="D124" s="801" t="s">
        <v>355</v>
      </c>
      <c r="E124" s="801"/>
      <c r="F124" s="621">
        <f>Igazgatás!F161+'ASP pályázat'!F124+Községgazd!F134+Vagyongazd!F127+Közfoglalkoztatás!F124+Közút!F124+Környezetvédelem!F126+Egészségügy!F156+Sport!F128+Közművelődés!F127+Támogatás!F130</f>
        <v>0</v>
      </c>
      <c r="G124" s="621">
        <f>Igazgatás!G161+'ASP pályázat'!G124+Községgazd!G134+Vagyongazd!G127+Közfoglalkoztatás!G124+Közút!G124+Környezetvédelem!G126+Egészségügy!G156+Sport!G128+Közművelődés!G127+Támogatás!G130</f>
        <v>0</v>
      </c>
      <c r="H124" s="621">
        <f>Igazgatás!H161+'ASP pályázat'!H124+Községgazd!H134+Vagyongazd!H127+Közfoglalkoztatás!H124+Közút!H124+Környezetvédelem!H126+Egészségügy!H156+Sport!H128+Közművelődés!H127+Támogatás!H130</f>
        <v>0</v>
      </c>
      <c r="I124" s="621">
        <f>Igazgatás!I161+'ASP pályázat'!I124+Községgazd!I134+Vagyongazd!I127+Közfoglalkoztatás!I124+Közút!I124+Környezetvédelem!I126+Egészségügy!I156+Sport!I128+Közművelődés!I127+Támogatás!I130</f>
        <v>0</v>
      </c>
      <c r="J124" s="647">
        <f>Igazgatás!J161+'ASP pályázat'!J124+Községgazd!J134+Vagyongazd!J127+Közfoglalkoztatás!J124+Közút!J124+Környezetvédelem!J126+Egészségügy!J156+Sport!J128+Közművelődés!J127+Támogatás!J130</f>
        <v>0</v>
      </c>
      <c r="K124" s="647">
        <f>Igazgatás!K161+'ASP pályázat'!K124+Községgazd!K134+Vagyongazd!K127+Közfoglalkoztatás!K124+Közút!K124+Környezetvédelem!K126+Egészségügy!K156+Sport!K128+Közművelődés!K127+Támogatás!K130</f>
        <v>0</v>
      </c>
      <c r="L124" s="568">
        <f>Igazgatás!L161+'ASP pályázat'!L124+Községgazd!L134+Vagyongazd!L127+Közfoglalkoztatás!L124+Közút!L124+Környezetvédelem!L126+Egészségügy!L156+Sport!L128+Közművelődés!L127+Támogatás!L130</f>
        <v>0</v>
      </c>
      <c r="M124" s="141">
        <f>Igazgatás!M161+'ASP pályázat'!M124+Községgazd!M134+Vagyongazd!M127+Közfoglalkoztatás!M124+Közút!M124+Környezetvédelem!M126+Egészségügy!M156+Sport!M128+Közművelődés!M127+Támogatás!M130</f>
        <v>0</v>
      </c>
      <c r="N124" s="159">
        <f>Igazgatás!N161+'ASP pályázat'!N124+Községgazd!N134+Vagyongazd!N127+Közfoglalkoztatás!N124+Közút!N124+Környezetvédelem!N126+Egészségügy!N156+Sport!N128+Közművelődés!N127+Támogatás!N130</f>
        <v>0</v>
      </c>
      <c r="O124" s="73">
        <f>Igazgatás!O161+'ASP pályázat'!O124+Községgazd!R134+Vagyongazd!O127+Közfoglalkoztatás!O124+Közút!O124+Környezetvédelem!R126+Egészségügy!R156+Sport!O128+Közművelődés!Q127+Támogatás!V130</f>
        <v>0</v>
      </c>
      <c r="P124" s="1">
        <f>Igazgatás!P161+'ASP pályázat'!P124+Községgazd!S134+Vagyongazd!P127+Közfoglalkoztatás!P124+Közút!P124+Környezetvédelem!S126+Egészségügy!S156+Sport!P128+Közművelődés!R127+Támogatás!W130</f>
        <v>0</v>
      </c>
      <c r="Q124" s="1">
        <f>Igazgatás!Q161+'ASP pályázat'!Q124+Községgazd!T134+Vagyongazd!Q127+Közfoglalkoztatás!Q124+Közút!Q124+Környezetvédelem!T126+Egészségügy!T156+Sport!Q128+Közművelődés!S127+Támogatás!X130</f>
        <v>0</v>
      </c>
      <c r="R124" s="1">
        <f>Igazgatás!R161+'ASP pályázat'!R124+Községgazd!U134+Vagyongazd!R127+Közfoglalkoztatás!R124+Közút!R124+Környezetvédelem!U126+Egészségügy!U156+Sport!R128+Közművelődés!T127+Támogatás!Y130</f>
        <v>0</v>
      </c>
      <c r="S124" s="1">
        <f>Igazgatás!S161+'ASP pályázat'!S124+Községgazd!V134+Vagyongazd!S127+Közfoglalkoztatás!S124+Közút!S124+Környezetvédelem!V126+Egészségügy!V156+Sport!S128+Közművelődés!U127+Támogatás!Z130</f>
        <v>0</v>
      </c>
      <c r="T124" s="79">
        <f>Igazgatás!T161+'ASP pályázat'!T124+Községgazd!W134+Vagyongazd!T127+Közfoglalkoztatás!T124+Közút!T124+Környezetvédelem!W126+Egészségügy!W156+Sport!T128+Közművelődés!V127+Támogatás!AA130</f>
        <v>0</v>
      </c>
      <c r="U124" s="489">
        <f>Igazgatás!U161+'ASP pályázat'!U124+Községgazd!X134+Vagyongazd!U127+Közfoglalkoztatás!U124+Közút!U124+Környezetvédelem!X126+Egészségügy!X156+Sport!U128+Közművelődés!W127+Támogatás!AB130</f>
        <v>0</v>
      </c>
      <c r="V124" s="414">
        <f>Igazgatás!V161+'ASP pályázat'!V124+Községgazd!Y134+Vagyongazd!V127+Közfoglalkoztatás!V124+Közút!V124+Környezetvédelem!Y126+Egészségügy!Y156+Sport!V128+Közművelődés!X127+Támogatás!AC130</f>
        <v>0</v>
      </c>
      <c r="W124" s="1">
        <f>Igazgatás!W161+'ASP pályázat'!W124+Községgazd!Z134+Vagyongazd!W127+Közfoglalkoztatás!W124+Közút!W124+Környezetvédelem!Z126+Egészségügy!Z156+Sport!W128+Közművelődés!Y127+Támogatás!AD130</f>
        <v>0</v>
      </c>
      <c r="X124" s="79">
        <f>Igazgatás!X161+'ASP pályázat'!X124+Községgazd!AA134+Vagyongazd!X127+Közfoglalkoztatás!X124+Közút!X124+Környezetvédelem!AA126+Egészségügy!AA156+Sport!X128+Közművelődés!Z127+Támogatás!AE130</f>
        <v>0</v>
      </c>
      <c r="Y124" s="79">
        <f>Igazgatás!Y161+'ASP pályázat'!Y124+Községgazd!AB134+Vagyongazd!Y127+Közfoglalkoztatás!Y124+Közút!Y124+Környezetvédelem!AB126+Egészségügy!AB156+Sport!Y128+Közművelődés!AA127+Támogatás!AF130</f>
        <v>0</v>
      </c>
      <c r="Z124" s="79">
        <f>Igazgatás!Z161+'ASP pályázat'!Z124+Községgazd!AC134+Vagyongazd!Z127+Közfoglalkoztatás!Z124+Közút!Z124+Környezetvédelem!AC126+Egészségügy!AC156+Sport!Z128+Közművelődés!AB127+Támogatás!AG130</f>
        <v>0</v>
      </c>
      <c r="AA124" s="44">
        <f>Igazgatás!AA161+'ASP pályázat'!AA124+Községgazd!AD134+Vagyongazd!AA127+Közfoglalkoztatás!AA124+Közút!AA124+Környezetvédelem!AD126+Egészségügy!AD156+Sport!AA128+Közművelődés!AC127+Támogatás!AH130</f>
        <v>0</v>
      </c>
      <c r="AB124" s="168"/>
      <c r="AD124" s="168"/>
    </row>
    <row r="125" spans="1:30" hidden="1" x14ac:dyDescent="0.25">
      <c r="B125" s="54"/>
      <c r="C125" s="2"/>
      <c r="D125" s="801" t="s">
        <v>811</v>
      </c>
      <c r="E125" s="801"/>
      <c r="F125" s="621">
        <f>Igazgatás!F162+'ASP pályázat'!F125+Községgazd!F135+Vagyongazd!F128+Közfoglalkoztatás!F125+Közút!F125+Környezetvédelem!F127+Egészségügy!F157+Sport!F129+Közművelődés!F128+Támogatás!F131</f>
        <v>0</v>
      </c>
      <c r="G125" s="621">
        <f>Igazgatás!G162+'ASP pályázat'!G125+Községgazd!G135+Vagyongazd!G128+Közfoglalkoztatás!G125+Közút!G125+Környezetvédelem!G127+Egészségügy!G157+Sport!G129+Közművelődés!G128+Támogatás!G131</f>
        <v>0</v>
      </c>
      <c r="H125" s="621">
        <f>Igazgatás!H162+'ASP pályázat'!H125+Községgazd!H135+Vagyongazd!H128+Közfoglalkoztatás!H125+Közút!H125+Környezetvédelem!H127+Egészségügy!H157+Sport!H129+Közművelődés!H128+Támogatás!H131</f>
        <v>0</v>
      </c>
      <c r="I125" s="621">
        <f>Igazgatás!I162+'ASP pályázat'!I125+Községgazd!I135+Vagyongazd!I128+Közfoglalkoztatás!I125+Közút!I125+Környezetvédelem!I127+Egészségügy!I157+Sport!I129+Közművelődés!I128+Támogatás!I131</f>
        <v>0</v>
      </c>
      <c r="J125" s="647">
        <f>Igazgatás!J162+'ASP pályázat'!J125+Községgazd!J135+Vagyongazd!J128+Közfoglalkoztatás!J125+Közút!J125+Környezetvédelem!J127+Egészségügy!J157+Sport!J129+Közművelődés!J128+Támogatás!J131</f>
        <v>0</v>
      </c>
      <c r="K125" s="647">
        <f>Igazgatás!K162+'ASP pályázat'!K125+Községgazd!K135+Vagyongazd!K128+Közfoglalkoztatás!K125+Közút!K125+Környezetvédelem!K127+Egészségügy!K157+Sport!K129+Közművelődés!K128+Támogatás!K131</f>
        <v>0</v>
      </c>
      <c r="L125" s="568">
        <f>Igazgatás!L162+'ASP pályázat'!L125+Községgazd!L135+Vagyongazd!L128+Közfoglalkoztatás!L125+Közút!L125+Környezetvédelem!L127+Egészségügy!L157+Sport!L129+Közművelődés!L128+Támogatás!L131</f>
        <v>0</v>
      </c>
      <c r="M125" s="141">
        <f>Igazgatás!M162+'ASP pályázat'!M125+Községgazd!M135+Vagyongazd!M128+Közfoglalkoztatás!M125+Közút!M125+Környezetvédelem!M127+Egészségügy!M157+Sport!M129+Közművelődés!M128+Támogatás!M131</f>
        <v>0</v>
      </c>
      <c r="N125" s="159">
        <f>Igazgatás!N162+'ASP pályázat'!N125+Községgazd!N135+Vagyongazd!N128+Közfoglalkoztatás!N125+Közút!N125+Környezetvédelem!N127+Egészségügy!N157+Sport!N129+Közművelődés!N128+Támogatás!N131</f>
        <v>0</v>
      </c>
      <c r="O125" s="73">
        <f>Igazgatás!O162+'ASP pályázat'!O125+Községgazd!R135+Vagyongazd!O128+Közfoglalkoztatás!O125+Közút!O125+Környezetvédelem!R127+Egészségügy!R157+Sport!O129+Közművelődés!Q128+Támogatás!V131</f>
        <v>0</v>
      </c>
      <c r="P125" s="1">
        <f>Igazgatás!P162+'ASP pályázat'!P125+Községgazd!S135+Vagyongazd!P128+Közfoglalkoztatás!P125+Közút!P125+Környezetvédelem!S127+Egészségügy!S157+Sport!P129+Közművelődés!R128+Támogatás!W131</f>
        <v>0</v>
      </c>
      <c r="Q125" s="1">
        <f>Igazgatás!Q162+'ASP pályázat'!Q125+Községgazd!T135+Vagyongazd!Q128+Közfoglalkoztatás!Q125+Közút!Q125+Környezetvédelem!T127+Egészségügy!T157+Sport!Q129+Közművelődés!S128+Támogatás!X131</f>
        <v>0</v>
      </c>
      <c r="R125" s="1">
        <f>Igazgatás!R162+'ASP pályázat'!R125+Községgazd!U135+Vagyongazd!R128+Közfoglalkoztatás!R125+Közút!R125+Környezetvédelem!U127+Egészségügy!U157+Sport!R129+Közművelődés!T128+Támogatás!Y131</f>
        <v>0</v>
      </c>
      <c r="S125" s="1">
        <f>Igazgatás!S162+'ASP pályázat'!S125+Községgazd!V135+Vagyongazd!S128+Közfoglalkoztatás!S125+Közút!S125+Környezetvédelem!V127+Egészségügy!V157+Sport!S129+Közművelődés!U128+Támogatás!Z131</f>
        <v>0</v>
      </c>
      <c r="T125" s="79">
        <f>Igazgatás!T162+'ASP pályázat'!T125+Községgazd!W135+Vagyongazd!T128+Közfoglalkoztatás!T125+Közút!T125+Környezetvédelem!W127+Egészségügy!W157+Sport!T129+Közművelődés!V128+Támogatás!AA131</f>
        <v>0</v>
      </c>
      <c r="U125" s="489">
        <f>Igazgatás!U162+'ASP pályázat'!U125+Községgazd!X135+Vagyongazd!U128+Közfoglalkoztatás!U125+Közút!U125+Környezetvédelem!X127+Egészségügy!X157+Sport!U129+Közművelődés!W128+Támogatás!AB131</f>
        <v>0</v>
      </c>
      <c r="V125" s="414">
        <f>Igazgatás!V162+'ASP pályázat'!V125+Községgazd!Y135+Vagyongazd!V128+Közfoglalkoztatás!V125+Közút!V125+Környezetvédelem!Y127+Egészségügy!Y157+Sport!V129+Közművelődés!X128+Támogatás!AC131</f>
        <v>0</v>
      </c>
      <c r="W125" s="1">
        <f>Igazgatás!W162+'ASP pályázat'!W125+Községgazd!Z135+Vagyongazd!W128+Közfoglalkoztatás!W125+Közút!W125+Környezetvédelem!Z127+Egészségügy!Z157+Sport!W129+Közművelődés!Y128+Támogatás!AD131</f>
        <v>0</v>
      </c>
      <c r="X125" s="79">
        <f>Igazgatás!X162+'ASP pályázat'!X125+Községgazd!AA135+Vagyongazd!X128+Közfoglalkoztatás!X125+Közút!X125+Környezetvédelem!AA127+Egészségügy!AA157+Sport!X129+Közművelődés!Z128+Támogatás!AE131</f>
        <v>0</v>
      </c>
      <c r="Y125" s="79">
        <f>Igazgatás!Y162+'ASP pályázat'!Y125+Községgazd!AB135+Vagyongazd!Y128+Közfoglalkoztatás!Y125+Közút!Y125+Környezetvédelem!AB127+Egészségügy!AB157+Sport!Y129+Közművelődés!AA128+Támogatás!AF131</f>
        <v>0</v>
      </c>
      <c r="Z125" s="79">
        <f>Igazgatás!Z162+'ASP pályázat'!Z125+Községgazd!AC135+Vagyongazd!Z128+Közfoglalkoztatás!Z125+Közút!Z125+Környezetvédelem!AC127+Egészségügy!AC157+Sport!Z129+Közművelődés!AB128+Támogatás!AG131</f>
        <v>0</v>
      </c>
      <c r="AA125" s="44">
        <f>Igazgatás!AA162+'ASP pályázat'!AA125+Községgazd!AD135+Vagyongazd!AA128+Közfoglalkoztatás!AA125+Közút!AA125+Környezetvédelem!AD127+Egészségügy!AD157+Sport!AA129+Közművelődés!AC128+Támogatás!AH131</f>
        <v>0</v>
      </c>
      <c r="AB125" s="168"/>
      <c r="AD125" s="168"/>
    </row>
    <row r="126" spans="1:30" ht="25.5" hidden="1" customHeight="1" x14ac:dyDescent="0.25">
      <c r="B126" s="54"/>
      <c r="C126" s="2"/>
      <c r="D126" s="798" t="s">
        <v>532</v>
      </c>
      <c r="E126" s="798"/>
      <c r="F126" s="624">
        <f>Igazgatás!F163+'ASP pályázat'!F126+Községgazd!F136+Vagyongazd!F129+Közfoglalkoztatás!F126+Közút!F126+Környezetvédelem!F128+Egészségügy!F158+Sport!F130+Közművelődés!F129+Támogatás!F132</f>
        <v>0</v>
      </c>
      <c r="G126" s="624">
        <f>Igazgatás!G163+'ASP pályázat'!G126+Községgazd!G136+Vagyongazd!G129+Közfoglalkoztatás!G126+Közút!G126+Környezetvédelem!G128+Egészségügy!G158+Sport!G130+Közművelődés!G129+Támogatás!G132</f>
        <v>0</v>
      </c>
      <c r="H126" s="624">
        <f>Igazgatás!H163+'ASP pályázat'!H126+Községgazd!H136+Vagyongazd!H129+Közfoglalkoztatás!H126+Közút!H126+Környezetvédelem!H128+Egészségügy!H158+Sport!H130+Közművelődés!H129+Támogatás!H132</f>
        <v>0</v>
      </c>
      <c r="I126" s="624">
        <f>Igazgatás!I163+'ASP pályázat'!I126+Községgazd!I136+Vagyongazd!I129+Közfoglalkoztatás!I126+Közút!I126+Környezetvédelem!I128+Egészségügy!I158+Sport!I130+Közművelődés!I129+Támogatás!I132</f>
        <v>0</v>
      </c>
      <c r="J126" s="650">
        <f>Igazgatás!J163+'ASP pályázat'!J126+Községgazd!J136+Vagyongazd!J129+Közfoglalkoztatás!J126+Közút!J126+Környezetvédelem!J128+Egészségügy!J158+Sport!J130+Közművelődés!J129+Támogatás!J132</f>
        <v>0</v>
      </c>
      <c r="K126" s="650">
        <f>Igazgatás!K163+'ASP pályázat'!K126+Községgazd!K136+Vagyongazd!K129+Közfoglalkoztatás!K126+Közút!K126+Környezetvédelem!K128+Egészségügy!K158+Sport!K130+Közművelődés!K129+Támogatás!K132</f>
        <v>0</v>
      </c>
      <c r="L126" s="571">
        <f>Igazgatás!L163+'ASP pályázat'!L126+Községgazd!L136+Vagyongazd!L129+Közfoglalkoztatás!L126+Közút!L126+Környezetvédelem!L128+Egészségügy!L158+Sport!L130+Közművelődés!L129+Támogatás!L132</f>
        <v>0</v>
      </c>
      <c r="M126" s="151">
        <f>Igazgatás!M163+'ASP pályázat'!M126+Községgazd!M136+Vagyongazd!M129+Közfoglalkoztatás!M126+Közút!M126+Környezetvédelem!M128+Egészségügy!M158+Sport!M130+Közművelődés!M129+Támogatás!M132</f>
        <v>0</v>
      </c>
      <c r="N126" s="159">
        <f>Igazgatás!N163+'ASP pályázat'!N126+Községgazd!N136+Vagyongazd!N129+Közfoglalkoztatás!N126+Közút!N126+Környezetvédelem!N128+Egészségügy!N158+Sport!N130+Közművelődés!N129+Támogatás!N132</f>
        <v>0</v>
      </c>
      <c r="O126" s="73">
        <f>Igazgatás!O163+'ASP pályázat'!O126+Községgazd!R136+Vagyongazd!O129+Közfoglalkoztatás!O126+Közút!O126+Környezetvédelem!R128+Egészségügy!R158+Sport!O130+Közművelődés!Q129+Támogatás!V132</f>
        <v>0</v>
      </c>
      <c r="P126" s="1">
        <f>Igazgatás!P163+'ASP pályázat'!P126+Községgazd!S136+Vagyongazd!P129+Közfoglalkoztatás!P126+Közút!P126+Környezetvédelem!S128+Egészségügy!S158+Sport!P130+Közművelődés!R129+Támogatás!W132</f>
        <v>0</v>
      </c>
      <c r="Q126" s="1">
        <f>Igazgatás!Q163+'ASP pályázat'!Q126+Községgazd!T136+Vagyongazd!Q129+Közfoglalkoztatás!Q126+Közút!Q126+Környezetvédelem!T128+Egészségügy!T158+Sport!Q130+Közművelődés!S129+Támogatás!X132</f>
        <v>0</v>
      </c>
      <c r="R126" s="1">
        <f>Igazgatás!R163+'ASP pályázat'!R126+Községgazd!U136+Vagyongazd!R129+Közfoglalkoztatás!R126+Közút!R126+Környezetvédelem!U128+Egészségügy!U158+Sport!R130+Közművelődés!T129+Támogatás!Y132</f>
        <v>0</v>
      </c>
      <c r="S126" s="1">
        <f>Igazgatás!S163+'ASP pályázat'!S126+Községgazd!V136+Vagyongazd!S129+Közfoglalkoztatás!S126+Közút!S126+Környezetvédelem!V128+Egészségügy!V158+Sport!S130+Közművelődés!U129+Támogatás!Z132</f>
        <v>0</v>
      </c>
      <c r="T126" s="79">
        <f>Igazgatás!T163+'ASP pályázat'!T126+Községgazd!W136+Vagyongazd!T129+Közfoglalkoztatás!T126+Közút!T126+Környezetvédelem!W128+Egészségügy!W158+Sport!T130+Közművelődés!V129+Támogatás!AA132</f>
        <v>0</v>
      </c>
      <c r="U126" s="489">
        <f>Igazgatás!U163+'ASP pályázat'!U126+Községgazd!X136+Vagyongazd!U129+Közfoglalkoztatás!U126+Közút!U126+Környezetvédelem!X128+Egészségügy!X158+Sport!U130+Közművelődés!W129+Támogatás!AB132</f>
        <v>0</v>
      </c>
      <c r="V126" s="414">
        <f>Igazgatás!V163+'ASP pályázat'!V126+Községgazd!Y136+Vagyongazd!V129+Közfoglalkoztatás!V126+Közút!V126+Környezetvédelem!Y128+Egészségügy!Y158+Sport!V130+Közművelődés!X129+Támogatás!AC132</f>
        <v>0</v>
      </c>
      <c r="W126" s="1">
        <f>Igazgatás!W163+'ASP pályázat'!W126+Községgazd!Z136+Vagyongazd!W129+Közfoglalkoztatás!W126+Közút!W126+Környezetvédelem!Z128+Egészségügy!Z158+Sport!W130+Közművelődés!Y129+Támogatás!AD132</f>
        <v>0</v>
      </c>
      <c r="X126" s="79">
        <f>Igazgatás!X163+'ASP pályázat'!X126+Községgazd!AA136+Vagyongazd!X129+Közfoglalkoztatás!X126+Közút!X126+Környezetvédelem!AA128+Egészségügy!AA158+Sport!X130+Közművelődés!Z129+Támogatás!AE132</f>
        <v>0</v>
      </c>
      <c r="Y126" s="79">
        <f>Igazgatás!Y163+'ASP pályázat'!Y126+Községgazd!AB136+Vagyongazd!Y129+Közfoglalkoztatás!Y126+Közút!Y126+Környezetvédelem!AB128+Egészségügy!AB158+Sport!Y130+Közművelődés!AA129+Támogatás!AF132</f>
        <v>0</v>
      </c>
      <c r="Z126" s="79">
        <f>Igazgatás!Z163+'ASP pályázat'!Z126+Községgazd!AC136+Vagyongazd!Z129+Közfoglalkoztatás!Z126+Közút!Z126+Környezetvédelem!AC128+Egészségügy!AC158+Sport!Z130+Közművelődés!AB129+Támogatás!AG132</f>
        <v>0</v>
      </c>
      <c r="AA126" s="44">
        <f>Igazgatás!AA163+'ASP pályázat'!AA126+Községgazd!AD136+Vagyongazd!AA129+Közfoglalkoztatás!AA126+Közút!AA126+Környezetvédelem!AD128+Egészségügy!AD158+Sport!AA130+Közművelődés!AC129+Támogatás!AH132</f>
        <v>0</v>
      </c>
      <c r="AB126" s="168"/>
      <c r="AD126" s="168"/>
    </row>
    <row r="127" spans="1:30" ht="25.5" hidden="1" customHeight="1" x14ac:dyDescent="0.25">
      <c r="B127" s="54"/>
      <c r="C127" s="2"/>
      <c r="D127" s="798" t="s">
        <v>533</v>
      </c>
      <c r="E127" s="798"/>
      <c r="F127" s="624">
        <f>Igazgatás!F164+'ASP pályázat'!F127+Községgazd!F137+Vagyongazd!F130+Közfoglalkoztatás!F127+Közút!F127+Környezetvédelem!F129+Egészségügy!F159+Sport!F131+Közművelődés!F130+Támogatás!F133</f>
        <v>0</v>
      </c>
      <c r="G127" s="624">
        <f>Igazgatás!G164+'ASP pályázat'!G127+Községgazd!G137+Vagyongazd!G130+Közfoglalkoztatás!G127+Közút!G127+Környezetvédelem!G129+Egészségügy!G159+Sport!G131+Közművelődés!G130+Támogatás!G133</f>
        <v>0</v>
      </c>
      <c r="H127" s="624">
        <f>Igazgatás!H164+'ASP pályázat'!H127+Községgazd!H137+Vagyongazd!H130+Közfoglalkoztatás!H127+Közút!H127+Környezetvédelem!H129+Egészségügy!H159+Sport!H131+Közművelődés!H130+Támogatás!H133</f>
        <v>0</v>
      </c>
      <c r="I127" s="624">
        <f>Igazgatás!I164+'ASP pályázat'!I127+Községgazd!I137+Vagyongazd!I130+Közfoglalkoztatás!I127+Közút!I127+Környezetvédelem!I129+Egészségügy!I159+Sport!I131+Közművelődés!I130+Támogatás!I133</f>
        <v>0</v>
      </c>
      <c r="J127" s="650">
        <f>Igazgatás!J164+'ASP pályázat'!J127+Községgazd!J137+Vagyongazd!J130+Közfoglalkoztatás!J127+Közút!J127+Környezetvédelem!J129+Egészségügy!J159+Sport!J131+Közművelődés!J130+Támogatás!J133</f>
        <v>0</v>
      </c>
      <c r="K127" s="650">
        <f>Igazgatás!K164+'ASP pályázat'!K127+Községgazd!K137+Vagyongazd!K130+Közfoglalkoztatás!K127+Közút!K127+Környezetvédelem!K129+Egészségügy!K159+Sport!K131+Közművelődés!K130+Támogatás!K133</f>
        <v>0</v>
      </c>
      <c r="L127" s="571">
        <f>Igazgatás!L164+'ASP pályázat'!L127+Községgazd!L137+Vagyongazd!L130+Közfoglalkoztatás!L127+Közút!L127+Környezetvédelem!L129+Egészségügy!L159+Sport!L131+Közművelődés!L130+Támogatás!L133</f>
        <v>0</v>
      </c>
      <c r="M127" s="151">
        <f>Igazgatás!M164+'ASP pályázat'!M127+Községgazd!M137+Vagyongazd!M130+Közfoglalkoztatás!M127+Közút!M127+Környezetvédelem!M129+Egészségügy!M159+Sport!M131+Közművelődés!M130+Támogatás!M133</f>
        <v>0</v>
      </c>
      <c r="N127" s="159">
        <f>Igazgatás!N164+'ASP pályázat'!N127+Községgazd!N137+Vagyongazd!N130+Közfoglalkoztatás!N127+Közút!N127+Környezetvédelem!N129+Egészségügy!N159+Sport!N131+Közművelődés!N130+Támogatás!N133</f>
        <v>0</v>
      </c>
      <c r="O127" s="73">
        <f>Igazgatás!O164+'ASP pályázat'!O127+Községgazd!R137+Vagyongazd!O130+Közfoglalkoztatás!O127+Közút!O127+Környezetvédelem!R129+Egészségügy!R159+Sport!O131+Közművelődés!Q130+Támogatás!V133</f>
        <v>0</v>
      </c>
      <c r="P127" s="1">
        <f>Igazgatás!P164+'ASP pályázat'!P127+Községgazd!S137+Vagyongazd!P130+Közfoglalkoztatás!P127+Közút!P127+Környezetvédelem!S129+Egészségügy!S159+Sport!P131+Közművelődés!R130+Támogatás!W133</f>
        <v>0</v>
      </c>
      <c r="Q127" s="1">
        <f>Igazgatás!Q164+'ASP pályázat'!Q127+Községgazd!T137+Vagyongazd!Q130+Közfoglalkoztatás!Q127+Közút!Q127+Környezetvédelem!T129+Egészségügy!T159+Sport!Q131+Közművelődés!S130+Támogatás!X133</f>
        <v>0</v>
      </c>
      <c r="R127" s="1">
        <f>Igazgatás!R164+'ASP pályázat'!R127+Községgazd!U137+Vagyongazd!R130+Közfoglalkoztatás!R127+Közút!R127+Környezetvédelem!U129+Egészségügy!U159+Sport!R131+Közművelődés!T130+Támogatás!Y133</f>
        <v>0</v>
      </c>
      <c r="S127" s="1">
        <f>Igazgatás!S164+'ASP pályázat'!S127+Községgazd!V137+Vagyongazd!S130+Közfoglalkoztatás!S127+Közút!S127+Környezetvédelem!V129+Egészségügy!V159+Sport!S131+Közművelődés!U130+Támogatás!Z133</f>
        <v>0</v>
      </c>
      <c r="T127" s="79">
        <f>Igazgatás!T164+'ASP pályázat'!T127+Községgazd!W137+Vagyongazd!T130+Közfoglalkoztatás!T127+Közút!T127+Környezetvédelem!W129+Egészségügy!W159+Sport!T131+Közművelődés!V130+Támogatás!AA133</f>
        <v>0</v>
      </c>
      <c r="U127" s="489">
        <f>Igazgatás!U164+'ASP pályázat'!U127+Községgazd!X137+Vagyongazd!U130+Közfoglalkoztatás!U127+Közút!U127+Környezetvédelem!X129+Egészségügy!X159+Sport!U131+Közművelődés!W130+Támogatás!AB133</f>
        <v>0</v>
      </c>
      <c r="V127" s="414">
        <f>Igazgatás!V164+'ASP pályázat'!V127+Községgazd!Y137+Vagyongazd!V130+Közfoglalkoztatás!V127+Közút!V127+Környezetvédelem!Y129+Egészségügy!Y159+Sport!V131+Közművelődés!X130+Támogatás!AC133</f>
        <v>0</v>
      </c>
      <c r="W127" s="1">
        <f>Igazgatás!W164+'ASP pályázat'!W127+Községgazd!Z137+Vagyongazd!W130+Közfoglalkoztatás!W127+Közút!W127+Környezetvédelem!Z129+Egészségügy!Z159+Sport!W131+Közművelődés!Y130+Támogatás!AD133</f>
        <v>0</v>
      </c>
      <c r="X127" s="79">
        <f>Igazgatás!X164+'ASP pályázat'!X127+Községgazd!AA137+Vagyongazd!X130+Közfoglalkoztatás!X127+Közút!X127+Környezetvédelem!AA129+Egészségügy!AA159+Sport!X131+Közművelődés!Z130+Támogatás!AE133</f>
        <v>0</v>
      </c>
      <c r="Y127" s="79">
        <f>Igazgatás!Y164+'ASP pályázat'!Y127+Községgazd!AB137+Vagyongazd!Y130+Közfoglalkoztatás!Y127+Közút!Y127+Környezetvédelem!AB129+Egészségügy!AB159+Sport!Y131+Közművelődés!AA130+Támogatás!AF133</f>
        <v>0</v>
      </c>
      <c r="Z127" s="79">
        <f>Igazgatás!Z164+'ASP pályázat'!Z127+Községgazd!AC137+Vagyongazd!Z130+Közfoglalkoztatás!Z127+Közút!Z127+Környezetvédelem!AC129+Egészségügy!AC159+Sport!Z131+Közművelődés!AB130+Támogatás!AG133</f>
        <v>0</v>
      </c>
      <c r="AA127" s="44">
        <f>Igazgatás!AA164+'ASP pályázat'!AA127+Községgazd!AD137+Vagyongazd!AA130+Közfoglalkoztatás!AA127+Közút!AA127+Környezetvédelem!AD129+Egészségügy!AD159+Sport!AA131+Közművelődés!AC130+Támogatás!AH133</f>
        <v>0</v>
      </c>
      <c r="AB127" s="168"/>
      <c r="AD127" s="168"/>
    </row>
    <row r="128" spans="1:30" hidden="1" x14ac:dyDescent="0.25">
      <c r="B128" s="54"/>
      <c r="C128" s="2"/>
      <c r="D128" s="801" t="s">
        <v>364</v>
      </c>
      <c r="E128" s="801"/>
      <c r="F128" s="621">
        <f>Igazgatás!F165+'ASP pályázat'!F128+Községgazd!F138+Vagyongazd!F131+Közfoglalkoztatás!F128+Közút!F128+Környezetvédelem!F130+Egészségügy!F160+Sport!F132+Közművelődés!F131+Támogatás!F134</f>
        <v>0</v>
      </c>
      <c r="G128" s="621">
        <f>Igazgatás!G165+'ASP pályázat'!G128+Községgazd!G138+Vagyongazd!G131+Közfoglalkoztatás!G128+Közút!G128+Környezetvédelem!G130+Egészségügy!G160+Sport!G132+Közművelődés!G131+Támogatás!G134</f>
        <v>0</v>
      </c>
      <c r="H128" s="621">
        <f>Igazgatás!H165+'ASP pályázat'!H128+Községgazd!H138+Vagyongazd!H131+Közfoglalkoztatás!H128+Közút!H128+Környezetvédelem!H130+Egészségügy!H160+Sport!H132+Közművelődés!H131+Támogatás!H134</f>
        <v>0</v>
      </c>
      <c r="I128" s="621">
        <f>Igazgatás!I165+'ASP pályázat'!I128+Községgazd!I138+Vagyongazd!I131+Közfoglalkoztatás!I128+Közút!I128+Környezetvédelem!I130+Egészségügy!I160+Sport!I132+Közművelődés!I131+Támogatás!I134</f>
        <v>0</v>
      </c>
      <c r="J128" s="647">
        <f>Igazgatás!J165+'ASP pályázat'!J128+Községgazd!J138+Vagyongazd!J131+Közfoglalkoztatás!J128+Közút!J128+Környezetvédelem!J130+Egészségügy!J160+Sport!J132+Közművelődés!J131+Támogatás!J134</f>
        <v>0</v>
      </c>
      <c r="K128" s="647">
        <f>Igazgatás!K165+'ASP pályázat'!K128+Községgazd!K138+Vagyongazd!K131+Közfoglalkoztatás!K128+Közút!K128+Környezetvédelem!K130+Egészségügy!K160+Sport!K132+Közművelődés!K131+Támogatás!K134</f>
        <v>0</v>
      </c>
      <c r="L128" s="568">
        <f>Igazgatás!L165+'ASP pályázat'!L128+Községgazd!L138+Vagyongazd!L131+Közfoglalkoztatás!L128+Közút!L128+Környezetvédelem!L130+Egészségügy!L160+Sport!L132+Közművelődés!L131+Támogatás!L134</f>
        <v>0</v>
      </c>
      <c r="M128" s="141">
        <f>Igazgatás!M165+'ASP pályázat'!M128+Községgazd!M138+Vagyongazd!M131+Közfoglalkoztatás!M128+Közút!M128+Környezetvédelem!M130+Egészségügy!M160+Sport!M132+Közművelődés!M131+Támogatás!M134</f>
        <v>0</v>
      </c>
      <c r="N128" s="159">
        <f>Igazgatás!N165+'ASP pályázat'!N128+Községgazd!N138+Vagyongazd!N131+Közfoglalkoztatás!N128+Közút!N128+Környezetvédelem!N130+Egészségügy!N160+Sport!N132+Közművelődés!N131+Támogatás!N134</f>
        <v>0</v>
      </c>
      <c r="O128" s="73">
        <f>Igazgatás!O165+'ASP pályázat'!O128+Községgazd!R138+Vagyongazd!O131+Közfoglalkoztatás!O128+Közút!O128+Környezetvédelem!R130+Egészségügy!R160+Sport!O132+Közművelődés!Q131+Támogatás!V134</f>
        <v>0</v>
      </c>
      <c r="P128" s="1">
        <f>Igazgatás!P165+'ASP pályázat'!P128+Községgazd!S138+Vagyongazd!P131+Közfoglalkoztatás!P128+Közút!P128+Környezetvédelem!S130+Egészségügy!S160+Sport!P132+Közművelődés!R131+Támogatás!W134</f>
        <v>0</v>
      </c>
      <c r="Q128" s="1">
        <f>Igazgatás!Q165+'ASP pályázat'!Q128+Községgazd!T138+Vagyongazd!Q131+Közfoglalkoztatás!Q128+Közút!Q128+Környezetvédelem!T130+Egészségügy!T160+Sport!Q132+Közművelődés!S131+Támogatás!X134</f>
        <v>0</v>
      </c>
      <c r="R128" s="1">
        <f>Igazgatás!R165+'ASP pályázat'!R128+Községgazd!U138+Vagyongazd!R131+Közfoglalkoztatás!R128+Közút!R128+Környezetvédelem!U130+Egészségügy!U160+Sport!R132+Közművelődés!T131+Támogatás!Y134</f>
        <v>0</v>
      </c>
      <c r="S128" s="1">
        <f>Igazgatás!S165+'ASP pályázat'!S128+Községgazd!V138+Vagyongazd!S131+Közfoglalkoztatás!S128+Közút!S128+Környezetvédelem!V130+Egészségügy!V160+Sport!S132+Közművelődés!U131+Támogatás!Z134</f>
        <v>0</v>
      </c>
      <c r="T128" s="79">
        <f>Igazgatás!T165+'ASP pályázat'!T128+Községgazd!W138+Vagyongazd!T131+Közfoglalkoztatás!T128+Közút!T128+Környezetvédelem!W130+Egészségügy!W160+Sport!T132+Közművelődés!V131+Támogatás!AA134</f>
        <v>0</v>
      </c>
      <c r="U128" s="489">
        <f>Igazgatás!U165+'ASP pályázat'!U128+Községgazd!X138+Vagyongazd!U131+Közfoglalkoztatás!U128+Közút!U128+Környezetvédelem!X130+Egészségügy!X160+Sport!U132+Közművelődés!W131+Támogatás!AB134</f>
        <v>0</v>
      </c>
      <c r="V128" s="414">
        <f>Igazgatás!V165+'ASP pályázat'!V128+Községgazd!Y138+Vagyongazd!V131+Közfoglalkoztatás!V128+Közút!V128+Környezetvédelem!Y130+Egészségügy!Y160+Sport!V132+Közművelődés!X131+Támogatás!AC134</f>
        <v>0</v>
      </c>
      <c r="W128" s="1">
        <f>Igazgatás!W165+'ASP pályázat'!W128+Községgazd!Z138+Vagyongazd!W131+Közfoglalkoztatás!W128+Közút!W128+Környezetvédelem!Z130+Egészségügy!Z160+Sport!W132+Közművelődés!Y131+Támogatás!AD134</f>
        <v>0</v>
      </c>
      <c r="X128" s="79">
        <f>Igazgatás!X165+'ASP pályázat'!X128+Községgazd!AA138+Vagyongazd!X131+Közfoglalkoztatás!X128+Közút!X128+Környezetvédelem!AA130+Egészségügy!AA160+Sport!X132+Közművelődés!Z131+Támogatás!AE134</f>
        <v>0</v>
      </c>
      <c r="Y128" s="79">
        <f>Igazgatás!Y165+'ASP pályázat'!Y128+Községgazd!AB138+Vagyongazd!Y131+Közfoglalkoztatás!Y128+Közút!Y128+Környezetvédelem!AB130+Egészségügy!AB160+Sport!Y132+Közművelődés!AA131+Támogatás!AF134</f>
        <v>0</v>
      </c>
      <c r="Z128" s="79">
        <f>Igazgatás!Z165+'ASP pályázat'!Z128+Községgazd!AC138+Vagyongazd!Z131+Közfoglalkoztatás!Z128+Közút!Z128+Környezetvédelem!AC130+Egészségügy!AC160+Sport!Z132+Közművelődés!AB131+Támogatás!AG134</f>
        <v>0</v>
      </c>
      <c r="AA128" s="44">
        <f>Igazgatás!AA165+'ASP pályázat'!AA128+Községgazd!AD138+Vagyongazd!AA131+Közfoglalkoztatás!AA128+Közút!AA128+Környezetvédelem!AD130+Egészségügy!AD160+Sport!AA132+Közművelődés!AC131+Támogatás!AH134</f>
        <v>0</v>
      </c>
      <c r="AB128" s="168"/>
      <c r="AD128" s="168"/>
    </row>
    <row r="129" spans="1:30" hidden="1" x14ac:dyDescent="0.25">
      <c r="B129" s="54"/>
      <c r="C129" s="2"/>
      <c r="D129" s="801" t="s">
        <v>356</v>
      </c>
      <c r="E129" s="801"/>
      <c r="F129" s="621">
        <f>Igazgatás!F166+'ASP pályázat'!F129+Községgazd!F139+Vagyongazd!F132+Közfoglalkoztatás!F129+Közút!F129+Környezetvédelem!F131+Egészségügy!F161+Sport!F133+Közművelődés!F132+Támogatás!F135</f>
        <v>0</v>
      </c>
      <c r="G129" s="621">
        <f>Igazgatás!G166+'ASP pályázat'!G129+Községgazd!G139+Vagyongazd!G132+Közfoglalkoztatás!G129+Közút!G129+Környezetvédelem!G131+Egészségügy!G161+Sport!G133+Közművelődés!G132+Támogatás!G135</f>
        <v>0</v>
      </c>
      <c r="H129" s="621">
        <f>Igazgatás!H166+'ASP pályázat'!H129+Községgazd!H139+Vagyongazd!H132+Közfoglalkoztatás!H129+Közút!H129+Környezetvédelem!H131+Egészségügy!H161+Sport!H133+Közművelődés!H132+Támogatás!H135</f>
        <v>0</v>
      </c>
      <c r="I129" s="621">
        <f>Igazgatás!I166+'ASP pályázat'!I129+Községgazd!I139+Vagyongazd!I132+Közfoglalkoztatás!I129+Közút!I129+Környezetvédelem!I131+Egészségügy!I161+Sport!I133+Közművelődés!I132+Támogatás!I135</f>
        <v>0</v>
      </c>
      <c r="J129" s="647">
        <f>Igazgatás!J166+'ASP pályázat'!J129+Községgazd!J139+Vagyongazd!J132+Közfoglalkoztatás!J129+Közút!J129+Környezetvédelem!J131+Egészségügy!J161+Sport!J133+Közművelődés!J132+Támogatás!J135</f>
        <v>0</v>
      </c>
      <c r="K129" s="647">
        <f>Igazgatás!K166+'ASP pályázat'!K129+Községgazd!K139+Vagyongazd!K132+Közfoglalkoztatás!K129+Közút!K129+Környezetvédelem!K131+Egészségügy!K161+Sport!K133+Közművelődés!K132+Támogatás!K135</f>
        <v>0</v>
      </c>
      <c r="L129" s="568">
        <f>Igazgatás!L166+'ASP pályázat'!L129+Községgazd!L139+Vagyongazd!L132+Közfoglalkoztatás!L129+Közút!L129+Környezetvédelem!L131+Egészségügy!L161+Sport!L133+Közművelődés!L132+Támogatás!L135</f>
        <v>0</v>
      </c>
      <c r="M129" s="141">
        <f>Igazgatás!M166+'ASP pályázat'!M129+Községgazd!M139+Vagyongazd!M132+Közfoglalkoztatás!M129+Közút!M129+Környezetvédelem!M131+Egészségügy!M161+Sport!M133+Közművelődés!M132+Támogatás!M135</f>
        <v>0</v>
      </c>
      <c r="N129" s="159">
        <f>Igazgatás!N166+'ASP pályázat'!N129+Községgazd!N139+Vagyongazd!N132+Közfoglalkoztatás!N129+Közút!N129+Környezetvédelem!N131+Egészségügy!N161+Sport!N133+Közművelődés!N132+Támogatás!N135</f>
        <v>0</v>
      </c>
      <c r="O129" s="73">
        <f>Igazgatás!O166+'ASP pályázat'!O129+Községgazd!R139+Vagyongazd!O132+Közfoglalkoztatás!O129+Közút!O129+Környezetvédelem!R131+Egészségügy!R161+Sport!O133+Közművelődés!Q132+Támogatás!V135</f>
        <v>0</v>
      </c>
      <c r="P129" s="1">
        <f>Igazgatás!P166+'ASP pályázat'!P129+Községgazd!S139+Vagyongazd!P132+Közfoglalkoztatás!P129+Közút!P129+Környezetvédelem!S131+Egészségügy!S161+Sport!P133+Közművelődés!R132+Támogatás!W135</f>
        <v>0</v>
      </c>
      <c r="Q129" s="1">
        <f>Igazgatás!Q166+'ASP pályázat'!Q129+Községgazd!T139+Vagyongazd!Q132+Közfoglalkoztatás!Q129+Közút!Q129+Környezetvédelem!T131+Egészségügy!T161+Sport!Q133+Közművelődés!S132+Támogatás!X135</f>
        <v>0</v>
      </c>
      <c r="R129" s="1">
        <f>Igazgatás!R166+'ASP pályázat'!R129+Községgazd!U139+Vagyongazd!R132+Közfoglalkoztatás!R129+Közút!R129+Környezetvédelem!U131+Egészségügy!U161+Sport!R133+Közművelődés!T132+Támogatás!Y135</f>
        <v>0</v>
      </c>
      <c r="S129" s="1">
        <f>Igazgatás!S166+'ASP pályázat'!S129+Községgazd!V139+Vagyongazd!S132+Közfoglalkoztatás!S129+Közút!S129+Környezetvédelem!V131+Egészségügy!V161+Sport!S133+Közművelődés!U132+Támogatás!Z135</f>
        <v>0</v>
      </c>
      <c r="T129" s="79">
        <f>Igazgatás!T166+'ASP pályázat'!T129+Községgazd!W139+Vagyongazd!T132+Közfoglalkoztatás!T129+Közút!T129+Környezetvédelem!W131+Egészségügy!W161+Sport!T133+Közművelődés!V132+Támogatás!AA135</f>
        <v>0</v>
      </c>
      <c r="U129" s="489">
        <f>Igazgatás!U166+'ASP pályázat'!U129+Községgazd!X139+Vagyongazd!U132+Közfoglalkoztatás!U129+Közút!U129+Környezetvédelem!X131+Egészségügy!X161+Sport!U133+Közművelődés!W132+Támogatás!AB135</f>
        <v>0</v>
      </c>
      <c r="V129" s="414">
        <f>Igazgatás!V166+'ASP pályázat'!V129+Községgazd!Y139+Vagyongazd!V132+Közfoglalkoztatás!V129+Közút!V129+Környezetvédelem!Y131+Egészségügy!Y161+Sport!V133+Közművelődés!X132+Támogatás!AC135</f>
        <v>0</v>
      </c>
      <c r="W129" s="1">
        <f>Igazgatás!W166+'ASP pályázat'!W129+Községgazd!Z139+Vagyongazd!W132+Közfoglalkoztatás!W129+Közút!W129+Környezetvédelem!Z131+Egészségügy!Z161+Sport!W133+Közművelődés!Y132+Támogatás!AD135</f>
        <v>0</v>
      </c>
      <c r="X129" s="79">
        <f>Igazgatás!X166+'ASP pályázat'!X129+Községgazd!AA139+Vagyongazd!X132+Közfoglalkoztatás!X129+Közút!X129+Környezetvédelem!AA131+Egészségügy!AA161+Sport!X133+Közművelődés!Z132+Támogatás!AE135</f>
        <v>0</v>
      </c>
      <c r="Y129" s="79">
        <f>Igazgatás!Y166+'ASP pályázat'!Y129+Községgazd!AB139+Vagyongazd!Y132+Közfoglalkoztatás!Y129+Közút!Y129+Környezetvédelem!AB131+Egészségügy!AB161+Sport!Y133+Közművelődés!AA132+Támogatás!AF135</f>
        <v>0</v>
      </c>
      <c r="Z129" s="79">
        <f>Igazgatás!Z166+'ASP pályázat'!Z129+Községgazd!AC139+Vagyongazd!Z132+Közfoglalkoztatás!Z129+Közút!Z129+Környezetvédelem!AC131+Egészségügy!AC161+Sport!Z133+Közművelődés!AB132+Támogatás!AG135</f>
        <v>0</v>
      </c>
      <c r="AA129" s="44">
        <f>Igazgatás!AA166+'ASP pályázat'!AA129+Községgazd!AD139+Vagyongazd!AA132+Közfoglalkoztatás!AA129+Közút!AA129+Környezetvédelem!AD131+Egészségügy!AD161+Sport!AA133+Közművelődés!AC132+Támogatás!AH135</f>
        <v>0</v>
      </c>
      <c r="AB129" s="168"/>
      <c r="AD129" s="168"/>
    </row>
    <row r="130" spans="1:30" ht="25.5" hidden="1" customHeight="1" x14ac:dyDescent="0.25">
      <c r="B130" s="54"/>
      <c r="C130" s="2"/>
      <c r="D130" s="798" t="s">
        <v>534</v>
      </c>
      <c r="E130" s="798"/>
      <c r="F130" s="624">
        <f>Igazgatás!F167+'ASP pályázat'!F130+Községgazd!F140+Vagyongazd!F133+Közfoglalkoztatás!F130+Közút!F130+Környezetvédelem!F132+Egészségügy!F162+Sport!F134+Közművelődés!F133+Támogatás!F136</f>
        <v>0</v>
      </c>
      <c r="G130" s="624">
        <f>Igazgatás!G167+'ASP pályázat'!G130+Községgazd!G140+Vagyongazd!G133+Közfoglalkoztatás!G130+Közút!G130+Környezetvédelem!G132+Egészségügy!G162+Sport!G134+Közművelődés!G133+Támogatás!G136</f>
        <v>0</v>
      </c>
      <c r="H130" s="624">
        <f>Igazgatás!H167+'ASP pályázat'!H130+Községgazd!H140+Vagyongazd!H133+Közfoglalkoztatás!H130+Közút!H130+Környezetvédelem!H132+Egészségügy!H162+Sport!H134+Közművelődés!H133+Támogatás!H136</f>
        <v>0</v>
      </c>
      <c r="I130" s="624">
        <f>Igazgatás!I167+'ASP pályázat'!I130+Községgazd!I140+Vagyongazd!I133+Közfoglalkoztatás!I130+Közút!I130+Környezetvédelem!I132+Egészségügy!I162+Sport!I134+Közművelődés!I133+Támogatás!I136</f>
        <v>0</v>
      </c>
      <c r="J130" s="650">
        <f>Igazgatás!J167+'ASP pályázat'!J130+Községgazd!J140+Vagyongazd!J133+Közfoglalkoztatás!J130+Közút!J130+Környezetvédelem!J132+Egészségügy!J162+Sport!J134+Közművelődés!J133+Támogatás!J136</f>
        <v>0</v>
      </c>
      <c r="K130" s="650">
        <f>Igazgatás!K167+'ASP pályázat'!K130+Községgazd!K140+Vagyongazd!K133+Közfoglalkoztatás!K130+Közút!K130+Környezetvédelem!K132+Egészségügy!K162+Sport!K134+Közművelődés!K133+Támogatás!K136</f>
        <v>0</v>
      </c>
      <c r="L130" s="571">
        <f>Igazgatás!L167+'ASP pályázat'!L130+Községgazd!L140+Vagyongazd!L133+Közfoglalkoztatás!L130+Közút!L130+Környezetvédelem!L132+Egészségügy!L162+Sport!L134+Közművelődés!L133+Támogatás!L136</f>
        <v>0</v>
      </c>
      <c r="M130" s="151">
        <f>Igazgatás!M167+'ASP pályázat'!M130+Községgazd!M140+Vagyongazd!M133+Közfoglalkoztatás!M130+Közút!M130+Környezetvédelem!M132+Egészségügy!M162+Sport!M134+Közművelődés!M133+Támogatás!M136</f>
        <v>0</v>
      </c>
      <c r="N130" s="159">
        <f>Igazgatás!N167+'ASP pályázat'!N130+Községgazd!N140+Vagyongazd!N133+Közfoglalkoztatás!N130+Közút!N130+Környezetvédelem!N132+Egészségügy!N162+Sport!N134+Közművelődés!N133+Támogatás!N136</f>
        <v>0</v>
      </c>
      <c r="O130" s="73">
        <f>Igazgatás!O167+'ASP pályázat'!O130+Községgazd!R140+Vagyongazd!O133+Közfoglalkoztatás!O130+Közút!O130+Környezetvédelem!R132+Egészségügy!R162+Sport!O134+Közművelődés!Q133+Támogatás!V136</f>
        <v>0</v>
      </c>
      <c r="P130" s="1">
        <f>Igazgatás!P167+'ASP pályázat'!P130+Községgazd!S140+Vagyongazd!P133+Közfoglalkoztatás!P130+Közút!P130+Környezetvédelem!S132+Egészségügy!S162+Sport!P134+Közművelődés!R133+Támogatás!W136</f>
        <v>0</v>
      </c>
      <c r="Q130" s="1">
        <f>Igazgatás!Q167+'ASP pályázat'!Q130+Községgazd!T140+Vagyongazd!Q133+Közfoglalkoztatás!Q130+Közút!Q130+Környezetvédelem!T132+Egészségügy!T162+Sport!Q134+Közművelődés!S133+Támogatás!X136</f>
        <v>0</v>
      </c>
      <c r="R130" s="1">
        <f>Igazgatás!R167+'ASP pályázat'!R130+Községgazd!U140+Vagyongazd!R133+Közfoglalkoztatás!R130+Közút!R130+Környezetvédelem!U132+Egészségügy!U162+Sport!R134+Közművelődés!T133+Támogatás!Y136</f>
        <v>0</v>
      </c>
      <c r="S130" s="1">
        <f>Igazgatás!S167+'ASP pályázat'!S130+Községgazd!V140+Vagyongazd!S133+Közfoglalkoztatás!S130+Közút!S130+Környezetvédelem!V132+Egészségügy!V162+Sport!S134+Közművelődés!U133+Támogatás!Z136</f>
        <v>0</v>
      </c>
      <c r="T130" s="79">
        <f>Igazgatás!T167+'ASP pályázat'!T130+Községgazd!W140+Vagyongazd!T133+Közfoglalkoztatás!T130+Közút!T130+Környezetvédelem!W132+Egészségügy!W162+Sport!T134+Közművelődés!V133+Támogatás!AA136</f>
        <v>0</v>
      </c>
      <c r="U130" s="489">
        <f>Igazgatás!U167+'ASP pályázat'!U130+Községgazd!X140+Vagyongazd!U133+Közfoglalkoztatás!U130+Közút!U130+Környezetvédelem!X132+Egészségügy!X162+Sport!U134+Közművelődés!W133+Támogatás!AB136</f>
        <v>0</v>
      </c>
      <c r="V130" s="414">
        <f>Igazgatás!V167+'ASP pályázat'!V130+Községgazd!Y140+Vagyongazd!V133+Közfoglalkoztatás!V130+Közút!V130+Környezetvédelem!Y132+Egészségügy!Y162+Sport!V134+Közművelődés!X133+Támogatás!AC136</f>
        <v>0</v>
      </c>
      <c r="W130" s="1">
        <f>Igazgatás!W167+'ASP pályázat'!W130+Községgazd!Z140+Vagyongazd!W133+Közfoglalkoztatás!W130+Közút!W130+Környezetvédelem!Z132+Egészségügy!Z162+Sport!W134+Közművelődés!Y133+Támogatás!AD136</f>
        <v>0</v>
      </c>
      <c r="X130" s="79">
        <f>Igazgatás!X167+'ASP pályázat'!X130+Községgazd!AA140+Vagyongazd!X133+Közfoglalkoztatás!X130+Közút!X130+Környezetvédelem!AA132+Egészségügy!AA162+Sport!X134+Közművelődés!Z133+Támogatás!AE136</f>
        <v>0</v>
      </c>
      <c r="Y130" s="79">
        <f>Igazgatás!Y167+'ASP pályázat'!Y130+Községgazd!AB140+Vagyongazd!Y133+Közfoglalkoztatás!Y130+Közút!Y130+Környezetvédelem!AB132+Egészségügy!AB162+Sport!Y134+Közművelődés!AA133+Támogatás!AF136</f>
        <v>0</v>
      </c>
      <c r="Z130" s="79">
        <f>Igazgatás!Z167+'ASP pályázat'!Z130+Községgazd!AC140+Vagyongazd!Z133+Közfoglalkoztatás!Z130+Közút!Z130+Környezetvédelem!AC132+Egészségügy!AC162+Sport!Z134+Közművelődés!AB133+Támogatás!AG136</f>
        <v>0</v>
      </c>
      <c r="AA130" s="44">
        <f>Igazgatás!AA167+'ASP pályázat'!AA130+Községgazd!AD140+Vagyongazd!AA133+Közfoglalkoztatás!AA130+Közút!AA130+Környezetvédelem!AD132+Egészségügy!AD162+Sport!AA134+Közművelődés!AC133+Támogatás!AH136</f>
        <v>0</v>
      </c>
      <c r="AB130" s="168"/>
      <c r="AD130" s="168"/>
    </row>
    <row r="131" spans="1:30" hidden="1" x14ac:dyDescent="0.25">
      <c r="B131" s="54"/>
      <c r="C131" s="2"/>
      <c r="D131" s="801" t="s">
        <v>535</v>
      </c>
      <c r="E131" s="801"/>
      <c r="F131" s="621">
        <f>Igazgatás!F168+'ASP pályázat'!F131+Községgazd!F141+Vagyongazd!F134+Közfoglalkoztatás!F131+Közút!F131+Környezetvédelem!F133+Egészségügy!F163+Sport!F135+Közművelődés!F134+Támogatás!F137</f>
        <v>0</v>
      </c>
      <c r="G131" s="621">
        <f>Igazgatás!G168+'ASP pályázat'!G131+Községgazd!G141+Vagyongazd!G134+Közfoglalkoztatás!G131+Közút!G131+Környezetvédelem!G133+Egészségügy!G163+Sport!G135+Közművelődés!G134+Támogatás!G137</f>
        <v>0</v>
      </c>
      <c r="H131" s="621">
        <f>Igazgatás!H168+'ASP pályázat'!H131+Községgazd!H141+Vagyongazd!H134+Közfoglalkoztatás!H131+Közút!H131+Környezetvédelem!H133+Egészségügy!H163+Sport!H135+Közművelődés!H134+Támogatás!H137</f>
        <v>0</v>
      </c>
      <c r="I131" s="621">
        <f>Igazgatás!I168+'ASP pályázat'!I131+Községgazd!I141+Vagyongazd!I134+Közfoglalkoztatás!I131+Közút!I131+Környezetvédelem!I133+Egészségügy!I163+Sport!I135+Közművelődés!I134+Támogatás!I137</f>
        <v>0</v>
      </c>
      <c r="J131" s="647">
        <f>Igazgatás!J168+'ASP pályázat'!J131+Községgazd!J141+Vagyongazd!J134+Közfoglalkoztatás!J131+Közút!J131+Környezetvédelem!J133+Egészségügy!J163+Sport!J135+Közművelődés!J134+Támogatás!J137</f>
        <v>0</v>
      </c>
      <c r="K131" s="647">
        <f>Igazgatás!K168+'ASP pályázat'!K131+Községgazd!K141+Vagyongazd!K134+Közfoglalkoztatás!K131+Közút!K131+Környezetvédelem!K133+Egészségügy!K163+Sport!K135+Közművelődés!K134+Támogatás!K137</f>
        <v>0</v>
      </c>
      <c r="L131" s="568">
        <f>Igazgatás!L168+'ASP pályázat'!L131+Községgazd!L141+Vagyongazd!L134+Közfoglalkoztatás!L131+Közút!L131+Környezetvédelem!L133+Egészségügy!L163+Sport!L135+Közművelődés!L134+Támogatás!L137</f>
        <v>0</v>
      </c>
      <c r="M131" s="141">
        <f>Igazgatás!M168+'ASP pályázat'!M131+Községgazd!M141+Vagyongazd!M134+Közfoglalkoztatás!M131+Közút!M131+Környezetvédelem!M133+Egészségügy!M163+Sport!M135+Közművelődés!M134+Támogatás!M137</f>
        <v>0</v>
      </c>
      <c r="N131" s="159">
        <f>Igazgatás!N168+'ASP pályázat'!N131+Községgazd!N141+Vagyongazd!N134+Közfoglalkoztatás!N131+Közút!N131+Környezetvédelem!N133+Egészségügy!N163+Sport!N135+Közművelődés!N134+Támogatás!N137</f>
        <v>0</v>
      </c>
      <c r="O131" s="73">
        <f>Igazgatás!O168+'ASP pályázat'!O131+Községgazd!R141+Vagyongazd!O134+Közfoglalkoztatás!O131+Közút!O131+Környezetvédelem!R133+Egészségügy!R163+Sport!O135+Közművelődés!Q134+Támogatás!V137</f>
        <v>0</v>
      </c>
      <c r="P131" s="1">
        <f>Igazgatás!P168+'ASP pályázat'!P131+Községgazd!S141+Vagyongazd!P134+Közfoglalkoztatás!P131+Közút!P131+Környezetvédelem!S133+Egészségügy!S163+Sport!P135+Közművelődés!R134+Támogatás!W137</f>
        <v>0</v>
      </c>
      <c r="Q131" s="1">
        <f>Igazgatás!Q168+'ASP pályázat'!Q131+Községgazd!T141+Vagyongazd!Q134+Közfoglalkoztatás!Q131+Közút!Q131+Környezetvédelem!T133+Egészségügy!T163+Sport!Q135+Közművelődés!S134+Támogatás!X137</f>
        <v>0</v>
      </c>
      <c r="R131" s="1">
        <f>Igazgatás!R168+'ASP pályázat'!R131+Községgazd!U141+Vagyongazd!R134+Közfoglalkoztatás!R131+Közút!R131+Környezetvédelem!U133+Egészségügy!U163+Sport!R135+Közművelődés!T134+Támogatás!Y137</f>
        <v>0</v>
      </c>
      <c r="S131" s="1">
        <f>Igazgatás!S168+'ASP pályázat'!S131+Községgazd!V141+Vagyongazd!S134+Közfoglalkoztatás!S131+Közút!S131+Környezetvédelem!V133+Egészségügy!V163+Sport!S135+Közművelődés!U134+Támogatás!Z137</f>
        <v>0</v>
      </c>
      <c r="T131" s="79">
        <f>Igazgatás!T168+'ASP pályázat'!T131+Községgazd!W141+Vagyongazd!T134+Közfoglalkoztatás!T131+Közút!T131+Környezetvédelem!W133+Egészségügy!W163+Sport!T135+Közművelődés!V134+Támogatás!AA137</f>
        <v>0</v>
      </c>
      <c r="U131" s="489">
        <f>Igazgatás!U168+'ASP pályázat'!U131+Községgazd!X141+Vagyongazd!U134+Közfoglalkoztatás!U131+Közút!U131+Környezetvédelem!X133+Egészségügy!X163+Sport!U135+Közművelődés!W134+Támogatás!AB137</f>
        <v>0</v>
      </c>
      <c r="V131" s="414">
        <f>Igazgatás!V168+'ASP pályázat'!V131+Községgazd!Y141+Vagyongazd!V134+Közfoglalkoztatás!V131+Közút!V131+Környezetvédelem!Y133+Egészségügy!Y163+Sport!V135+Közművelődés!X134+Támogatás!AC137</f>
        <v>0</v>
      </c>
      <c r="W131" s="1">
        <f>Igazgatás!W168+'ASP pályázat'!W131+Községgazd!Z141+Vagyongazd!W134+Közfoglalkoztatás!W131+Közút!W131+Környezetvédelem!Z133+Egészségügy!Z163+Sport!W135+Közművelődés!Y134+Támogatás!AD137</f>
        <v>0</v>
      </c>
      <c r="X131" s="79">
        <f>Igazgatás!X168+'ASP pályázat'!X131+Községgazd!AA141+Vagyongazd!X134+Közfoglalkoztatás!X131+Közút!X131+Környezetvédelem!AA133+Egészségügy!AA163+Sport!X135+Közművelődés!Z134+Támogatás!AE137</f>
        <v>0</v>
      </c>
      <c r="Y131" s="79">
        <f>Igazgatás!Y168+'ASP pályázat'!Y131+Községgazd!AB141+Vagyongazd!Y134+Közfoglalkoztatás!Y131+Közút!Y131+Környezetvédelem!AB133+Egészségügy!AB163+Sport!Y135+Közművelődés!AA134+Támogatás!AF137</f>
        <v>0</v>
      </c>
      <c r="Z131" s="79">
        <f>Igazgatás!Z168+'ASP pályázat'!Z131+Községgazd!AC141+Vagyongazd!Z134+Közfoglalkoztatás!Z131+Közút!Z131+Környezetvédelem!AC133+Egészségügy!AC163+Sport!Z135+Közművelődés!AB134+Támogatás!AG137</f>
        <v>0</v>
      </c>
      <c r="AA131" s="44">
        <f>Igazgatás!AA168+'ASP pályázat'!AA131+Községgazd!AD141+Vagyongazd!AA134+Közfoglalkoztatás!AA131+Közút!AA131+Környezetvédelem!AD133+Egészségügy!AD163+Sport!AA135+Közművelődés!AC134+Támogatás!AH137</f>
        <v>0</v>
      </c>
      <c r="AB131" s="168"/>
      <c r="AD131" s="168"/>
    </row>
    <row r="132" spans="1:30" s="41" customFormat="1" hidden="1" x14ac:dyDescent="0.25">
      <c r="A132" s="125" t="s">
        <v>235</v>
      </c>
      <c r="B132" s="106" t="s">
        <v>666</v>
      </c>
      <c r="C132" s="811" t="s">
        <v>236</v>
      </c>
      <c r="D132" s="812"/>
      <c r="E132" s="812"/>
      <c r="F132" s="625">
        <f>Igazgatás!F169+'ASP pályázat'!F132+Községgazd!F142+Vagyongazd!F135+Közfoglalkoztatás!F132+Közút!F132+Környezetvédelem!F134+Egészségügy!F164+Sport!F136+Közművelődés!F135+Támogatás!F138</f>
        <v>0</v>
      </c>
      <c r="G132" s="625">
        <f>Igazgatás!G169+'ASP pályázat'!G132+Községgazd!G142+Vagyongazd!G135+Közfoglalkoztatás!G132+Közút!G132+Környezetvédelem!G134+Egészségügy!G164+Sport!G136+Közművelődés!G135+Támogatás!G138</f>
        <v>0</v>
      </c>
      <c r="H132" s="625">
        <f>Igazgatás!H169+'ASP pályázat'!H132+Községgazd!H142+Vagyongazd!H135+Közfoglalkoztatás!H132+Közút!H132+Környezetvédelem!H134+Egészségügy!H164+Sport!H136+Közművelődés!H135+Támogatás!H138</f>
        <v>0</v>
      </c>
      <c r="I132" s="625">
        <f>Igazgatás!I169+'ASP pályázat'!I132+Községgazd!I142+Vagyongazd!I135+Közfoglalkoztatás!I132+Közút!I132+Környezetvédelem!I134+Egészségügy!I164+Sport!I136+Közművelődés!I135+Támogatás!I138</f>
        <v>0</v>
      </c>
      <c r="J132" s="651">
        <f>Igazgatás!J169+'ASP pályázat'!J132+Községgazd!J142+Vagyongazd!J135+Közfoglalkoztatás!J132+Közút!J132+Környezetvédelem!J134+Egészségügy!J164+Sport!J136+Közművelődés!J135+Támogatás!J138</f>
        <v>0</v>
      </c>
      <c r="K132" s="651">
        <f>Igazgatás!K169+'ASP pályázat'!K132+Községgazd!K142+Vagyongazd!K135+Közfoglalkoztatás!K132+Közút!K132+Környezetvédelem!K134+Egészségügy!K164+Sport!K136+Közművelődés!K135+Támogatás!K138</f>
        <v>0</v>
      </c>
      <c r="L132" s="572">
        <f>Igazgatás!L169+'ASP pályázat'!L132+Községgazd!L142+Vagyongazd!L135+Közfoglalkoztatás!L132+Közút!L132+Környezetvédelem!L134+Egészségügy!L164+Sport!L136+Közművelődés!L135+Támogatás!L138</f>
        <v>0</v>
      </c>
      <c r="M132" s="152">
        <f>Igazgatás!M169+'ASP pályázat'!M132+Községgazd!M142+Vagyongazd!M135+Közfoglalkoztatás!M132+Közút!M132+Környezetvédelem!M134+Egészségügy!M164+Sport!M136+Közművelődés!M135+Támogatás!M138</f>
        <v>0</v>
      </c>
      <c r="N132" s="162">
        <f>Igazgatás!N169+'ASP pályázat'!N132+Községgazd!N142+Vagyongazd!N135+Közfoglalkoztatás!N132+Közút!N132+Környezetvédelem!N134+Egészségügy!N164+Sport!N136+Közművelődés!N135+Támogatás!N138</f>
        <v>0</v>
      </c>
      <c r="O132" s="108">
        <f>Igazgatás!O169+'ASP pályázat'!O132+Községgazd!R142+Vagyongazd!O135+Közfoglalkoztatás!O132+Közút!O132+Környezetvédelem!R134+Egészségügy!R164+Sport!O136+Közművelődés!Q135+Támogatás!V138</f>
        <v>0</v>
      </c>
      <c r="P132" s="109">
        <f>Igazgatás!P169+'ASP pályázat'!P132+Községgazd!S142+Vagyongazd!P135+Közfoglalkoztatás!P132+Közút!P132+Környezetvédelem!S134+Egészségügy!S164+Sport!P136+Közművelődés!R135+Támogatás!W138</f>
        <v>0</v>
      </c>
      <c r="Q132" s="109">
        <f>Igazgatás!Q169+'ASP pályázat'!Q132+Községgazd!T142+Vagyongazd!Q135+Közfoglalkoztatás!Q132+Közút!Q132+Környezetvédelem!T134+Egészségügy!T164+Sport!Q136+Közművelődés!S135+Támogatás!X138</f>
        <v>0</v>
      </c>
      <c r="R132" s="109">
        <f>Igazgatás!R169+'ASP pályázat'!R132+Községgazd!U142+Vagyongazd!R135+Közfoglalkoztatás!R132+Közút!R132+Környezetvédelem!U134+Egészségügy!U164+Sport!R136+Közművelődés!T135+Támogatás!Y138</f>
        <v>0</v>
      </c>
      <c r="S132" s="109">
        <f>Igazgatás!S169+'ASP pályázat'!S132+Községgazd!V142+Vagyongazd!S135+Közfoglalkoztatás!S132+Közút!S132+Környezetvédelem!V134+Egészségügy!V164+Sport!S136+Közművelődés!U135+Támogatás!Z138</f>
        <v>0</v>
      </c>
      <c r="T132" s="112">
        <f>Igazgatás!T169+'ASP pályázat'!T132+Községgazd!W142+Vagyongazd!T135+Közfoglalkoztatás!T132+Közút!T132+Környezetvédelem!W134+Egészségügy!W164+Sport!T136+Közművelődés!V135+Támogatás!AA138</f>
        <v>0</v>
      </c>
      <c r="U132" s="491">
        <f>Igazgatás!U169+'ASP pályázat'!U132+Községgazd!X142+Vagyongazd!U135+Közfoglalkoztatás!U132+Közút!U132+Környezetvédelem!X134+Egészségügy!X164+Sport!U136+Közművelődés!W135+Támogatás!AB138</f>
        <v>0</v>
      </c>
      <c r="V132" s="416">
        <f>Igazgatás!V169+'ASP pályázat'!V132+Községgazd!Y142+Vagyongazd!V135+Közfoglalkoztatás!V132+Közút!V132+Környezetvédelem!Y134+Egészségügy!Y164+Sport!V136+Közművelődés!X135+Támogatás!AC138</f>
        <v>0</v>
      </c>
      <c r="W132" s="109">
        <f>Igazgatás!W169+'ASP pályázat'!W132+Községgazd!Z142+Vagyongazd!W135+Közfoglalkoztatás!W132+Közút!W132+Környezetvédelem!Z134+Egészségügy!Z164+Sport!W136+Közművelődés!Y135+Támogatás!AD138</f>
        <v>0</v>
      </c>
      <c r="X132" s="112">
        <f>Igazgatás!X169+'ASP pályázat'!X132+Községgazd!AA142+Vagyongazd!X135+Közfoglalkoztatás!X132+Közút!X132+Környezetvédelem!AA134+Egészségügy!AA164+Sport!X136+Közművelődés!Z135+Támogatás!AE138</f>
        <v>0</v>
      </c>
      <c r="Y132" s="112">
        <f>Igazgatás!Y169+'ASP pályázat'!Y132+Községgazd!AB142+Vagyongazd!Y135+Közfoglalkoztatás!Y132+Közút!Y132+Környezetvédelem!AB134+Egészségügy!AB164+Sport!Y136+Közművelődés!AA135+Támogatás!AF138</f>
        <v>0</v>
      </c>
      <c r="Z132" s="112">
        <f>Igazgatás!Z169+'ASP pályázat'!Z132+Községgazd!AC142+Vagyongazd!Z135+Közfoglalkoztatás!Z132+Közút!Z132+Környezetvédelem!AC134+Egészségügy!AC164+Sport!Z136+Közművelődés!AB135+Támogatás!AG138</f>
        <v>0</v>
      </c>
      <c r="AA132" s="113">
        <f>Igazgatás!AA169+'ASP pályázat'!AA132+Községgazd!AD142+Vagyongazd!AA135+Közfoglalkoztatás!AA132+Közút!AA132+Környezetvédelem!AD134+Egészségügy!AD164+Sport!AA136+Közművelődés!AC135+Támogatás!AH138</f>
        <v>0</v>
      </c>
      <c r="AB132" s="168"/>
      <c r="AD132" s="168"/>
    </row>
    <row r="133" spans="1:30" s="41" customFormat="1" hidden="1" x14ac:dyDescent="0.25">
      <c r="A133" s="125" t="s">
        <v>237</v>
      </c>
      <c r="B133" s="106" t="s">
        <v>668</v>
      </c>
      <c r="C133" s="811" t="s">
        <v>238</v>
      </c>
      <c r="D133" s="812"/>
      <c r="E133" s="812"/>
      <c r="F133" s="625">
        <f>Igazgatás!F170+'ASP pályázat'!F133+Községgazd!F143+Vagyongazd!F136+Közfoglalkoztatás!F133+Közút!F133+Környezetvédelem!F135+Egészségügy!F165+Sport!F137+Közművelődés!F136+Támogatás!F139</f>
        <v>0</v>
      </c>
      <c r="G133" s="625">
        <f>Igazgatás!G170+'ASP pályázat'!G133+Községgazd!G143+Vagyongazd!G136+Közfoglalkoztatás!G133+Közút!G133+Környezetvédelem!G135+Egészségügy!G165+Sport!G137+Közművelődés!G136+Támogatás!G139</f>
        <v>0</v>
      </c>
      <c r="H133" s="625">
        <f>Igazgatás!H170+'ASP pályázat'!H133+Községgazd!H143+Vagyongazd!H136+Közfoglalkoztatás!H133+Közút!H133+Környezetvédelem!H135+Egészségügy!H165+Sport!H137+Közművelődés!H136+Támogatás!H139</f>
        <v>0</v>
      </c>
      <c r="I133" s="625">
        <f>Igazgatás!I170+'ASP pályázat'!I133+Községgazd!I143+Vagyongazd!I136+Közfoglalkoztatás!I133+Közút!I133+Környezetvédelem!I135+Egészségügy!I165+Sport!I137+Közművelődés!I136+Támogatás!I139</f>
        <v>0</v>
      </c>
      <c r="J133" s="651">
        <f>Igazgatás!J170+'ASP pályázat'!J133+Községgazd!J143+Vagyongazd!J136+Közfoglalkoztatás!J133+Közút!J133+Környezetvédelem!J135+Egészségügy!J165+Sport!J137+Közművelődés!J136+Támogatás!J139</f>
        <v>0</v>
      </c>
      <c r="K133" s="651">
        <f>Igazgatás!K170+'ASP pályázat'!K133+Községgazd!K143+Vagyongazd!K136+Közfoglalkoztatás!K133+Közút!K133+Környezetvédelem!K135+Egészségügy!K165+Sport!K137+Közművelődés!K136+Támogatás!K139</f>
        <v>0</v>
      </c>
      <c r="L133" s="572">
        <f>Igazgatás!L170+'ASP pályázat'!L133+Községgazd!L143+Vagyongazd!L136+Közfoglalkoztatás!L133+Közút!L133+Környezetvédelem!L135+Egészségügy!L165+Sport!L137+Közművelődés!L136+Támogatás!L139</f>
        <v>0</v>
      </c>
      <c r="M133" s="152">
        <f>Igazgatás!M170+'ASP pályázat'!M133+Községgazd!M143+Vagyongazd!M136+Közfoglalkoztatás!M133+Közút!M133+Környezetvédelem!M135+Egészségügy!M165+Sport!M137+Közművelődés!M136+Támogatás!M139</f>
        <v>0</v>
      </c>
      <c r="N133" s="162">
        <f>Igazgatás!N170+'ASP pályázat'!N133+Községgazd!N143+Vagyongazd!N136+Közfoglalkoztatás!N133+Közút!N133+Környezetvédelem!N135+Egészségügy!N165+Sport!N137+Közművelődés!N136+Támogatás!N139</f>
        <v>0</v>
      </c>
      <c r="O133" s="108">
        <f>Igazgatás!O170+'ASP pályázat'!O133+Községgazd!R143+Vagyongazd!O136+Közfoglalkoztatás!O133+Közút!O133+Környezetvédelem!R135+Egészségügy!R165+Sport!O137+Közművelődés!Q136+Támogatás!V139</f>
        <v>0</v>
      </c>
      <c r="P133" s="109">
        <f>Igazgatás!P170+'ASP pályázat'!P133+Községgazd!S143+Vagyongazd!P136+Közfoglalkoztatás!P133+Közút!P133+Környezetvédelem!S135+Egészségügy!S165+Sport!P137+Közművelődés!R136+Támogatás!W139</f>
        <v>0</v>
      </c>
      <c r="Q133" s="109">
        <f>Igazgatás!Q170+'ASP pályázat'!Q133+Községgazd!T143+Vagyongazd!Q136+Közfoglalkoztatás!Q133+Közút!Q133+Környezetvédelem!T135+Egészségügy!T165+Sport!Q137+Közművelődés!S136+Támogatás!X139</f>
        <v>0</v>
      </c>
      <c r="R133" s="109">
        <f>Igazgatás!R170+'ASP pályázat'!R133+Községgazd!U143+Vagyongazd!R136+Közfoglalkoztatás!R133+Közút!R133+Környezetvédelem!U135+Egészségügy!U165+Sport!R137+Közművelődés!T136+Támogatás!Y139</f>
        <v>0</v>
      </c>
      <c r="S133" s="109">
        <f>Igazgatás!S170+'ASP pályázat'!S133+Községgazd!V143+Vagyongazd!S136+Közfoglalkoztatás!S133+Közút!S133+Környezetvédelem!V135+Egészségügy!V165+Sport!S137+Közművelődés!U136+Támogatás!Z139</f>
        <v>0</v>
      </c>
      <c r="T133" s="112">
        <f>Igazgatás!T170+'ASP pályázat'!T133+Községgazd!W143+Vagyongazd!T136+Közfoglalkoztatás!T133+Közút!T133+Környezetvédelem!W135+Egészségügy!W165+Sport!T137+Közművelődés!V136+Támogatás!AA139</f>
        <v>0</v>
      </c>
      <c r="U133" s="491">
        <f>Igazgatás!U170+'ASP pályázat'!U133+Községgazd!X143+Vagyongazd!U136+Közfoglalkoztatás!U133+Közút!U133+Környezetvédelem!X135+Egészségügy!X165+Sport!U137+Közművelődés!W136+Támogatás!AB139</f>
        <v>0</v>
      </c>
      <c r="V133" s="416">
        <f>Igazgatás!V170+'ASP pályázat'!V133+Községgazd!Y143+Vagyongazd!V136+Közfoglalkoztatás!V133+Közút!V133+Környezetvédelem!Y135+Egészségügy!Y165+Sport!V137+Közművelődés!X136+Támogatás!AC139</f>
        <v>0</v>
      </c>
      <c r="W133" s="109">
        <f>Igazgatás!W170+'ASP pályázat'!W133+Községgazd!Z143+Vagyongazd!W136+Közfoglalkoztatás!W133+Közút!W133+Környezetvédelem!Z135+Egészségügy!Z165+Sport!W137+Közművelődés!Y136+Támogatás!AD139</f>
        <v>0</v>
      </c>
      <c r="X133" s="112">
        <f>Igazgatás!X170+'ASP pályázat'!X133+Községgazd!AA143+Vagyongazd!X136+Közfoglalkoztatás!X133+Közút!X133+Környezetvédelem!AA135+Egészségügy!AA165+Sport!X137+Közművelődés!Z136+Támogatás!AE139</f>
        <v>0</v>
      </c>
      <c r="Y133" s="112">
        <f>Igazgatás!Y170+'ASP pályázat'!Y133+Községgazd!AB143+Vagyongazd!Y136+Közfoglalkoztatás!Y133+Közút!Y133+Környezetvédelem!AB135+Egészségügy!AB165+Sport!Y137+Közművelődés!AA136+Támogatás!AF139</f>
        <v>0</v>
      </c>
      <c r="Z133" s="112">
        <f>Igazgatás!Z170+'ASP pályázat'!Z133+Községgazd!AC143+Vagyongazd!Z136+Közfoglalkoztatás!Z133+Közút!Z133+Környezetvédelem!AC135+Egészségügy!AC165+Sport!Z137+Közművelődés!AB136+Támogatás!AG139</f>
        <v>0</v>
      </c>
      <c r="AA133" s="113">
        <f>Igazgatás!AA170+'ASP pályázat'!AA133+Községgazd!AD143+Vagyongazd!AA136+Közfoglalkoztatás!AA133+Közút!AA133+Környezetvédelem!AD135+Egészségügy!AD165+Sport!AA137+Közművelődés!AC136+Támogatás!AH139</f>
        <v>0</v>
      </c>
      <c r="AB133" s="168"/>
      <c r="AD133" s="168"/>
    </row>
    <row r="134" spans="1:30" s="41" customFormat="1" hidden="1" x14ac:dyDescent="0.25">
      <c r="A134" s="125" t="s">
        <v>239</v>
      </c>
      <c r="B134" s="106" t="s">
        <v>669</v>
      </c>
      <c r="C134" s="811" t="s">
        <v>240</v>
      </c>
      <c r="D134" s="812"/>
      <c r="E134" s="812"/>
      <c r="F134" s="625">
        <f>Igazgatás!F171+'ASP pályázat'!F134+Községgazd!F144+Vagyongazd!F137+Közfoglalkoztatás!F134+Közút!F134+Környezetvédelem!F136+Egészségügy!F166+Sport!F138+Közművelődés!F137+Támogatás!F140</f>
        <v>0</v>
      </c>
      <c r="G134" s="625">
        <f>Igazgatás!G171+'ASP pályázat'!G134+Községgazd!G144+Vagyongazd!G137+Közfoglalkoztatás!G134+Közút!G134+Környezetvédelem!G136+Egészségügy!G166+Sport!G138+Közművelődés!G137+Támogatás!G140</f>
        <v>0</v>
      </c>
      <c r="H134" s="625">
        <f>Igazgatás!H171+'ASP pályázat'!H134+Községgazd!H144+Vagyongazd!H137+Közfoglalkoztatás!H134+Közút!H134+Környezetvédelem!H136+Egészségügy!H166+Sport!H138+Közművelődés!H137+Támogatás!H140</f>
        <v>0</v>
      </c>
      <c r="I134" s="625">
        <f>Igazgatás!I171+'ASP pályázat'!I134+Községgazd!I144+Vagyongazd!I137+Közfoglalkoztatás!I134+Közút!I134+Környezetvédelem!I136+Egészségügy!I166+Sport!I138+Közművelődés!I137+Támogatás!I140</f>
        <v>0</v>
      </c>
      <c r="J134" s="651">
        <f>Igazgatás!J171+'ASP pályázat'!J134+Községgazd!J144+Vagyongazd!J137+Közfoglalkoztatás!J134+Közút!J134+Környezetvédelem!J136+Egészségügy!J166+Sport!J138+Közművelődés!J137+Támogatás!J140</f>
        <v>0</v>
      </c>
      <c r="K134" s="651">
        <f>Igazgatás!K171+'ASP pályázat'!K134+Községgazd!K144+Vagyongazd!K137+Közfoglalkoztatás!K134+Közút!K134+Környezetvédelem!K136+Egészségügy!K166+Sport!K138+Közművelődés!K137+Támogatás!K140</f>
        <v>0</v>
      </c>
      <c r="L134" s="572">
        <f>Igazgatás!L171+'ASP pályázat'!L134+Községgazd!L144+Vagyongazd!L137+Közfoglalkoztatás!L134+Közút!L134+Környezetvédelem!L136+Egészségügy!L166+Sport!L138+Közművelődés!L137+Támogatás!L140</f>
        <v>0</v>
      </c>
      <c r="M134" s="152">
        <f>Igazgatás!M171+'ASP pályázat'!M134+Községgazd!M144+Vagyongazd!M137+Közfoglalkoztatás!M134+Közút!M134+Környezetvédelem!M136+Egészségügy!M166+Sport!M138+Közművelődés!M137+Támogatás!M140</f>
        <v>0</v>
      </c>
      <c r="N134" s="162">
        <f>Igazgatás!N171+'ASP pályázat'!N134+Községgazd!N144+Vagyongazd!N137+Közfoglalkoztatás!N134+Közút!N134+Környezetvédelem!N136+Egészségügy!N166+Sport!N138+Közművelődés!N137+Támogatás!N140</f>
        <v>0</v>
      </c>
      <c r="O134" s="108">
        <f>Igazgatás!O171+'ASP pályázat'!O134+Községgazd!R144+Vagyongazd!O137+Közfoglalkoztatás!O134+Közút!O134+Környezetvédelem!R136+Egészségügy!R166+Sport!O138+Közművelődés!Q137+Támogatás!V140</f>
        <v>0</v>
      </c>
      <c r="P134" s="109">
        <f>Igazgatás!P171+'ASP pályázat'!P134+Községgazd!S144+Vagyongazd!P137+Közfoglalkoztatás!P134+Közút!P134+Környezetvédelem!S136+Egészségügy!S166+Sport!P138+Közművelődés!R137+Támogatás!W140</f>
        <v>0</v>
      </c>
      <c r="Q134" s="109">
        <f>Igazgatás!Q171+'ASP pályázat'!Q134+Községgazd!T144+Vagyongazd!Q137+Közfoglalkoztatás!Q134+Közút!Q134+Környezetvédelem!T136+Egészségügy!T166+Sport!Q138+Közművelődés!S137+Támogatás!X140</f>
        <v>0</v>
      </c>
      <c r="R134" s="109">
        <f>Igazgatás!R171+'ASP pályázat'!R134+Községgazd!U144+Vagyongazd!R137+Közfoglalkoztatás!R134+Közút!R134+Környezetvédelem!U136+Egészségügy!U166+Sport!R138+Közművelődés!T137+Támogatás!Y140</f>
        <v>0</v>
      </c>
      <c r="S134" s="109">
        <f>Igazgatás!S171+'ASP pályázat'!S134+Községgazd!V144+Vagyongazd!S137+Közfoglalkoztatás!S134+Közút!S134+Környezetvédelem!V136+Egészségügy!V166+Sport!S138+Közművelődés!U137+Támogatás!Z140</f>
        <v>0</v>
      </c>
      <c r="T134" s="112">
        <f>Igazgatás!T171+'ASP pályázat'!T134+Községgazd!W144+Vagyongazd!T137+Közfoglalkoztatás!T134+Közút!T134+Környezetvédelem!W136+Egészségügy!W166+Sport!T138+Közművelődés!V137+Támogatás!AA140</f>
        <v>0</v>
      </c>
      <c r="U134" s="491">
        <f>Igazgatás!U171+'ASP pályázat'!U134+Községgazd!X144+Vagyongazd!U137+Közfoglalkoztatás!U134+Közút!U134+Környezetvédelem!X136+Egészségügy!X166+Sport!U138+Közművelődés!W137+Támogatás!AB140</f>
        <v>0</v>
      </c>
      <c r="V134" s="416">
        <f>Igazgatás!V171+'ASP pályázat'!V134+Községgazd!Y144+Vagyongazd!V137+Közfoglalkoztatás!V134+Közút!V134+Környezetvédelem!Y136+Egészségügy!Y166+Sport!V138+Közművelődés!X137+Támogatás!AC140</f>
        <v>0</v>
      </c>
      <c r="W134" s="109">
        <f>Igazgatás!W171+'ASP pályázat'!W134+Községgazd!Z144+Vagyongazd!W137+Közfoglalkoztatás!W134+Közút!W134+Környezetvédelem!Z136+Egészségügy!Z166+Sport!W138+Közművelődés!Y137+Támogatás!AD140</f>
        <v>0</v>
      </c>
      <c r="X134" s="112">
        <f>Igazgatás!X171+'ASP pályázat'!X134+Községgazd!AA144+Vagyongazd!X137+Közfoglalkoztatás!X134+Közút!X134+Környezetvédelem!AA136+Egészségügy!AA166+Sport!X138+Közművelődés!Z137+Támogatás!AE140</f>
        <v>0</v>
      </c>
      <c r="Y134" s="112">
        <f>Igazgatás!Y171+'ASP pályázat'!Y134+Községgazd!AB144+Vagyongazd!Y137+Közfoglalkoztatás!Y134+Közút!Y134+Környezetvédelem!AB136+Egészségügy!AB166+Sport!Y138+Közművelődés!AA137+Támogatás!AF140</f>
        <v>0</v>
      </c>
      <c r="Z134" s="112">
        <f>Igazgatás!Z171+'ASP pályázat'!Z134+Községgazd!AC144+Vagyongazd!Z137+Közfoglalkoztatás!Z134+Közút!Z134+Környezetvédelem!AC136+Egészségügy!AC166+Sport!Z138+Közművelődés!AB137+Támogatás!AG140</f>
        <v>0</v>
      </c>
      <c r="AA134" s="113">
        <f>Igazgatás!AA171+'ASP pályázat'!AA134+Községgazd!AD144+Vagyongazd!AA137+Közfoglalkoztatás!AA134+Közút!AA134+Környezetvédelem!AD136+Egészségügy!AD166+Sport!AA138+Közművelődés!AC137+Támogatás!AH140</f>
        <v>0</v>
      </c>
      <c r="AB134" s="168"/>
      <c r="AD134" s="168"/>
    </row>
    <row r="135" spans="1:30" s="41" customFormat="1" x14ac:dyDescent="0.25">
      <c r="A135" s="125" t="s">
        <v>241</v>
      </c>
      <c r="B135" s="106" t="s">
        <v>670</v>
      </c>
      <c r="C135" s="811" t="s">
        <v>242</v>
      </c>
      <c r="D135" s="812"/>
      <c r="E135" s="812"/>
      <c r="F135" s="625">
        <f>Igazgatás!F172+'ASP pályázat'!F135+Községgazd!F145+Vagyongazd!F138+Közfoglalkoztatás!F135+Közút!F135+Környezetvédelem!F137+Egészségügy!F167+Sport!F139+Közművelődés!F138+Támogatás!F141</f>
        <v>6994140</v>
      </c>
      <c r="G135" s="625">
        <f>Igazgatás!G172+'ASP pályázat'!G135+Községgazd!G145+Vagyongazd!G138+Közfoglalkoztatás!G135+Közút!G135+Környezetvédelem!G137+Egészségügy!G167+Sport!G139+Közművelődés!G138+Támogatás!G141</f>
        <v>9786566</v>
      </c>
      <c r="H135" s="625">
        <f>Igazgatás!H172+'ASP pályázat'!H135+Községgazd!H145+Vagyongazd!H138+Közfoglalkoztatás!H135+Közút!H135+Környezetvédelem!H137+Egészségügy!H167+Sport!H139+Közművelődés!H138+Támogatás!H141</f>
        <v>9933646</v>
      </c>
      <c r="I135" s="625">
        <f>Igazgatás!I172+'ASP pályázat'!I135+Községgazd!I145+Vagyongazd!I138+Közfoglalkoztatás!I135+Közút!I135+Környezetvédelem!I137+Egészségügy!I167+Sport!I139+Közművelődés!I138+Támogatás!I141</f>
        <v>9963646</v>
      </c>
      <c r="J135" s="651">
        <f>Igazgatás!J172+'ASP pályázat'!J135+Községgazd!J145+Vagyongazd!J138+Közfoglalkoztatás!J135+Közút!J135+Környezetvédelem!J137+Egészségügy!J167+Sport!J139+Közművelődés!J138+Támogatás!J141</f>
        <v>10308722</v>
      </c>
      <c r="K135" s="651">
        <f>Igazgatás!K172+'ASP pályázat'!K135+Községgazd!K145+Vagyongazd!K138+Közfoglalkoztatás!K135+Közút!K135+Környezetvédelem!K137+Egészségügy!K167+Sport!K139+Közművelődés!K138+Támogatás!K141</f>
        <v>10308722</v>
      </c>
      <c r="L135" s="572">
        <f>Igazgatás!L172+'ASP pályázat'!L135+Községgazd!L145+Vagyongazd!L138+Közfoglalkoztatás!L135+Közút!L135+Környezetvédelem!L137+Egészségügy!L167+Sport!L139+Közművelődés!L138+Támogatás!L141</f>
        <v>4426140</v>
      </c>
      <c r="M135" s="152">
        <f>Igazgatás!M172+'ASP pályázat'!M135+Községgazd!M145+Vagyongazd!M138+Közfoglalkoztatás!M135+Közút!M135+Környezetvédelem!M137+Egészségügy!M167+Sport!M139+Közművelődés!M138+Támogatás!M141</f>
        <v>5879562</v>
      </c>
      <c r="N135" s="162">
        <f>Igazgatás!N172+'ASP pályázat'!N135+Községgazd!N145+Vagyongazd!N138+Közfoglalkoztatás!N135+Közút!N135+Környezetvédelem!N137+Egészségügy!N167+Sport!N139+Közművelődés!N138+Támogatás!N141</f>
        <v>10305702</v>
      </c>
      <c r="O135" s="108">
        <f>Igazgatás!O172+'ASP pályázat'!O135+Községgazd!R145+Vagyongazd!O138+Közfoglalkoztatás!O135+Közút!O135+Környezetvédelem!R137+Egészségügy!R167+Sport!O139+Közművelődés!Q138+Támogatás!V141</f>
        <v>330230</v>
      </c>
      <c r="P135" s="109">
        <f>Igazgatás!P172+'ASP pályázat'!P135+Községgazd!S145+Vagyongazd!P138+Közfoglalkoztatás!P135+Közút!P135+Környezetvédelem!S137+Egészségügy!S167+Sport!P139+Közművelődés!R138+Támogatás!W141</f>
        <v>330230</v>
      </c>
      <c r="Q135" s="109">
        <f>Igazgatás!Q172+'ASP pályázat'!Q135+Községgazd!T145+Vagyongazd!Q138+Közfoglalkoztatás!Q135+Közút!Q135+Környezetvédelem!T137+Egészségügy!T167+Sport!Q139+Közművelődés!S138+Támogatás!X141</f>
        <v>330230</v>
      </c>
      <c r="R135" s="109">
        <f>Igazgatás!R172+'ASP pályázat'!R135+Községgazd!U145+Vagyongazd!R138+Közfoglalkoztatás!R135+Közút!R135+Környezetvédelem!U137+Egészségügy!U167+Sport!R139+Közművelődés!T138+Támogatás!Y141</f>
        <v>484690</v>
      </c>
      <c r="S135" s="109">
        <f>Igazgatás!S172+'ASP pályázat'!S135+Községgazd!V145+Vagyongazd!S138+Közfoglalkoztatás!S135+Közút!S135+Környezetvédelem!V137+Egészségügy!V167+Sport!S139+Közművelődés!U138+Támogatás!Z141</f>
        <v>823606</v>
      </c>
      <c r="T135" s="112">
        <f>Igazgatás!T172+'ASP pályázat'!T135+Községgazd!W145+Vagyongazd!T138+Közfoglalkoztatás!T135+Közút!T135+Környezetvédelem!W137+Egészségügy!W167+Sport!T139+Közművelődés!V138+Támogatás!AA141</f>
        <v>4902645</v>
      </c>
      <c r="U135" s="491">
        <f>Igazgatás!U172+'ASP pályázat'!U135+Községgazd!X145+Vagyongazd!U138+Közfoglalkoztatás!U135+Közút!U135+Környezetvédelem!X137+Egészségügy!X167+Sport!U139+Közművelődés!W138+Támogatás!AB141</f>
        <v>7201631</v>
      </c>
      <c r="V135" s="416">
        <f>Igazgatás!V172+'ASP pályázat'!V135+Községgazd!Y145+Vagyongazd!V138+Közfoglalkoztatás!V135+Közút!V135+Környezetvédelem!Y137+Egészségügy!Y167+Sport!V139+Közművelődés!X138+Támogatás!AC141</f>
        <v>861001</v>
      </c>
      <c r="W135" s="109">
        <f>Igazgatás!W172+'ASP pályázat'!W135+Községgazd!Z145+Vagyongazd!W138+Közfoglalkoztatás!W135+Közút!W135+Környezetvédelem!Z137+Egészségügy!Z167+Sport!W139+Közművelődés!Y138+Támogatás!AD141</f>
        <v>368845</v>
      </c>
      <c r="X135" s="112">
        <f>Igazgatás!X172+'ASP pályázat'!X135+Községgazd!AA145+Vagyongazd!X138+Közfoglalkoztatás!X135+Közút!X135+Környezetvédelem!AA137+Egészségügy!AA167+Sport!X139+Közművelődés!Z138+Támogatás!AE141</f>
        <v>767690</v>
      </c>
      <c r="Y135" s="112">
        <f>Igazgatás!Y172+'ASP pályázat'!Y135+Községgazd!AB145+Vagyongazd!Y138+Közfoglalkoztatás!Y135+Közút!Y135+Környezetvédelem!AB137+Egészségügy!AB167+Sport!Y139+Közművelődés!AA138+Támogatás!AF141</f>
        <v>368845</v>
      </c>
      <c r="Z135" s="112">
        <f>Igazgatás!Z172+'ASP pályázat'!Z135+Községgazd!AC145+Vagyongazd!Z138+Közfoglalkoztatás!Z135+Közút!Z135+Környezetvédelem!AC137+Egészségügy!AC167+Sport!Z139+Közművelődés!AB138+Támogatás!AG141</f>
        <v>368845</v>
      </c>
      <c r="AA135" s="113">
        <f>Igazgatás!AA172+'ASP pályázat'!AA135+Községgazd!AD145+Vagyongazd!AA138+Közfoglalkoztatás!AA135+Közút!AA135+Környezetvédelem!AD137+Egészségügy!AD167+Sport!AA139+Közművelődés!AC138+Támogatás!AH141</f>
        <v>368845</v>
      </c>
      <c r="AB135" s="168"/>
      <c r="AD135" s="168"/>
    </row>
    <row r="136" spans="1:30" hidden="1" x14ac:dyDescent="0.25">
      <c r="B136" s="54"/>
      <c r="C136" s="2"/>
      <c r="D136" s="801" t="s">
        <v>359</v>
      </c>
      <c r="E136" s="801"/>
      <c r="F136" s="621">
        <f>Igazgatás!F173+'ASP pályázat'!F136+Községgazd!F146+Vagyongazd!F139+Közfoglalkoztatás!F136+Közút!F136+Környezetvédelem!F138+Egészségügy!F168+Sport!F140+Közművelődés!F139+Támogatás!F142</f>
        <v>0</v>
      </c>
      <c r="G136" s="621">
        <f>Igazgatás!G173+'ASP pályázat'!G136+Községgazd!G146+Vagyongazd!G139+Közfoglalkoztatás!G136+Közút!G136+Környezetvédelem!G138+Egészségügy!G168+Sport!G140+Közművelődés!G139+Támogatás!G142</f>
        <v>0</v>
      </c>
      <c r="H136" s="621">
        <f>Igazgatás!H173+'ASP pályázat'!H136+Községgazd!H146+Vagyongazd!H139+Közfoglalkoztatás!H136+Közút!H136+Környezetvédelem!H138+Egészségügy!H168+Sport!H140+Közművelődés!H139+Támogatás!H142</f>
        <v>0</v>
      </c>
      <c r="I136" s="621">
        <f>Igazgatás!I173+'ASP pályázat'!I136+Községgazd!I146+Vagyongazd!I139+Közfoglalkoztatás!I136+Közút!I136+Környezetvédelem!I138+Egészségügy!I168+Sport!I140+Közművelődés!I139+Támogatás!I142</f>
        <v>0</v>
      </c>
      <c r="J136" s="647">
        <f>Igazgatás!J173+'ASP pályázat'!J136+Községgazd!J146+Vagyongazd!J139+Közfoglalkoztatás!J136+Közút!J136+Környezetvédelem!J138+Egészségügy!J168+Sport!J140+Közművelődés!J139+Támogatás!J142</f>
        <v>0</v>
      </c>
      <c r="K136" s="647">
        <f>Igazgatás!K173+'ASP pályázat'!K136+Községgazd!K146+Vagyongazd!K139+Közfoglalkoztatás!K136+Közút!K136+Környezetvédelem!K138+Egészségügy!K168+Sport!K140+Közművelődés!K139+Támogatás!K142</f>
        <v>0</v>
      </c>
      <c r="L136" s="568">
        <f>Igazgatás!L173+'ASP pályázat'!L136+Községgazd!L146+Vagyongazd!L139+Közfoglalkoztatás!L136+Közút!L136+Környezetvédelem!L138+Egészségügy!L168+Sport!L140+Közművelődés!L139+Támogatás!L142</f>
        <v>0</v>
      </c>
      <c r="M136" s="141">
        <f>Igazgatás!M173+'ASP pályázat'!M136+Községgazd!M146+Vagyongazd!M139+Közfoglalkoztatás!M136+Közút!M136+Környezetvédelem!M138+Egészségügy!M168+Sport!M140+Közművelődés!M139+Támogatás!M142</f>
        <v>0</v>
      </c>
      <c r="N136" s="159">
        <f>Igazgatás!N173+'ASP pályázat'!N136+Községgazd!N146+Vagyongazd!N139+Közfoglalkoztatás!N136+Közút!N136+Környezetvédelem!N138+Egészségügy!N168+Sport!N140+Közművelődés!N139+Támogatás!N142</f>
        <v>0</v>
      </c>
      <c r="O136" s="73">
        <f>Igazgatás!O173+'ASP pályázat'!O136+Községgazd!R146+Vagyongazd!O139+Közfoglalkoztatás!O136+Közút!O136+Környezetvédelem!R138+Egészségügy!R168+Sport!O140+Közművelődés!Q139+Támogatás!V142</f>
        <v>0</v>
      </c>
      <c r="P136" s="1">
        <f>Igazgatás!P173+'ASP pályázat'!P136+Községgazd!S146+Vagyongazd!P139+Közfoglalkoztatás!P136+Közút!P136+Környezetvédelem!S138+Egészségügy!S168+Sport!P140+Közművelődés!R139+Támogatás!W142</f>
        <v>0</v>
      </c>
      <c r="Q136" s="1">
        <f>Igazgatás!Q173+'ASP pályázat'!Q136+Községgazd!T146+Vagyongazd!Q139+Közfoglalkoztatás!Q136+Közút!Q136+Környezetvédelem!T138+Egészségügy!T168+Sport!Q140+Közművelődés!S139+Támogatás!X142</f>
        <v>0</v>
      </c>
      <c r="R136" s="1">
        <f>Igazgatás!R173+'ASP pályázat'!R136+Községgazd!U146+Vagyongazd!R139+Közfoglalkoztatás!R136+Közút!R136+Környezetvédelem!U138+Egészségügy!U168+Sport!R140+Közművelődés!T139+Támogatás!Y142</f>
        <v>0</v>
      </c>
      <c r="S136" s="1">
        <f>Igazgatás!S173+'ASP pályázat'!S136+Községgazd!V146+Vagyongazd!S139+Közfoglalkoztatás!S136+Közút!S136+Környezetvédelem!V138+Egészségügy!V168+Sport!S140+Közművelődés!U139+Támogatás!Z142</f>
        <v>0</v>
      </c>
      <c r="T136" s="79">
        <f>Igazgatás!T173+'ASP pályázat'!T136+Községgazd!W146+Vagyongazd!T139+Közfoglalkoztatás!T136+Közút!T136+Környezetvédelem!W138+Egészségügy!W168+Sport!T140+Közművelődés!V139+Támogatás!AA142</f>
        <v>0</v>
      </c>
      <c r="U136" s="489">
        <f>Igazgatás!U173+'ASP pályázat'!U136+Községgazd!X146+Vagyongazd!U139+Közfoglalkoztatás!U136+Közút!U136+Környezetvédelem!X138+Egészségügy!X168+Sport!U140+Közművelődés!W139+Támogatás!AB142</f>
        <v>0</v>
      </c>
      <c r="V136" s="414">
        <f>Igazgatás!V173+'ASP pályázat'!V136+Községgazd!Y146+Vagyongazd!V139+Közfoglalkoztatás!V136+Közút!V136+Környezetvédelem!Y138+Egészségügy!Y168+Sport!V140+Közművelődés!X139+Támogatás!AC142</f>
        <v>0</v>
      </c>
      <c r="W136" s="1">
        <f>Igazgatás!W173+'ASP pályázat'!W136+Községgazd!Z146+Vagyongazd!W139+Közfoglalkoztatás!W136+Közút!W136+Környezetvédelem!Z138+Egészségügy!Z168+Sport!W140+Közművelődés!Y139+Támogatás!AD142</f>
        <v>0</v>
      </c>
      <c r="X136" s="79">
        <f>Igazgatás!X173+'ASP pályázat'!X136+Községgazd!AA146+Vagyongazd!X139+Közfoglalkoztatás!X136+Közút!X136+Környezetvédelem!AA138+Egészségügy!AA168+Sport!X140+Közművelődés!Z139+Támogatás!AE142</f>
        <v>0</v>
      </c>
      <c r="Y136" s="79">
        <f>Igazgatás!Y173+'ASP pályázat'!Y136+Községgazd!AB146+Vagyongazd!Y139+Közfoglalkoztatás!Y136+Közút!Y136+Környezetvédelem!AB138+Egészségügy!AB168+Sport!Y140+Közművelődés!AA139+Támogatás!AF142</f>
        <v>0</v>
      </c>
      <c r="Z136" s="79">
        <f>Igazgatás!Z173+'ASP pályázat'!Z136+Községgazd!AC146+Vagyongazd!Z139+Közfoglalkoztatás!Z136+Közút!Z136+Környezetvédelem!AC138+Egészségügy!AC168+Sport!Z140+Közművelődés!AB139+Támogatás!AG142</f>
        <v>0</v>
      </c>
      <c r="AA136" s="44">
        <f>Igazgatás!AA173+'ASP pályázat'!AA136+Községgazd!AD146+Vagyongazd!AA139+Közfoglalkoztatás!AA136+Közút!AA136+Környezetvédelem!AD138+Egészségügy!AD168+Sport!AA140+Közművelődés!AC139+Támogatás!AH142</f>
        <v>0</v>
      </c>
      <c r="AB136" s="168"/>
      <c r="AD136" s="168"/>
    </row>
    <row r="137" spans="1:30" x14ac:dyDescent="0.25">
      <c r="B137" s="54"/>
      <c r="C137" s="2"/>
      <c r="D137" s="801" t="s">
        <v>360</v>
      </c>
      <c r="E137" s="801"/>
      <c r="F137" s="621">
        <f>Igazgatás!F174+'ASP pályázat'!F137+Községgazd!F147+Vagyongazd!F140+Közfoglalkoztatás!F137+Közút!F137+Környezetvédelem!F139+Egészségügy!F169+Sport!F141+Közművelődés!F140+Támogatás!F143</f>
        <v>4426140</v>
      </c>
      <c r="G137" s="621">
        <f>Igazgatás!G174+'ASP pályázat'!G137+Községgazd!G147+Vagyongazd!G140+Közfoglalkoztatás!G137+Közút!G137+Környezetvédelem!G139+Egészségügy!G169+Sport!G141+Közművelődés!G140+Támogatás!G143</f>
        <v>4429160</v>
      </c>
      <c r="H137" s="621">
        <f>Igazgatás!H174+'ASP pályázat'!H137+Községgazd!H147+Vagyongazd!H140+Közfoglalkoztatás!H137+Közút!H137+Környezetvédelem!H139+Egészségügy!H169+Sport!H141+Közművelődés!H140+Támogatás!H143</f>
        <v>4084084</v>
      </c>
      <c r="I137" s="621">
        <f>Igazgatás!I174+'ASP pályázat'!I137+Községgazd!I147+Vagyongazd!I140+Közfoglalkoztatás!I137+Közút!I137+Környezetvédelem!I139+Egészségügy!I169+Sport!I141+Közművelődés!I140+Támogatás!I143</f>
        <v>4084084</v>
      </c>
      <c r="J137" s="647">
        <f>Igazgatás!J174+'ASP pályázat'!J137+Községgazd!J147+Vagyongazd!J140+Közfoglalkoztatás!J137+Közút!J137+Környezetvédelem!J139+Egészségügy!J169+Sport!J141+Közművelődés!J140+Támogatás!J143</f>
        <v>4429160</v>
      </c>
      <c r="K137" s="647">
        <f>Igazgatás!K174+'ASP pályázat'!K137+Községgazd!K147+Vagyongazd!K140+Közfoglalkoztatás!K137+Közút!K137+Környezetvédelem!K139+Egészségügy!K169+Sport!K141+Közművelődés!K140+Támogatás!K143</f>
        <v>4429160</v>
      </c>
      <c r="L137" s="568">
        <f>Igazgatás!L174+'ASP pályázat'!L137+Községgazd!L147+Vagyongazd!L140+Közfoglalkoztatás!L137+Közút!L137+Környezetvédelem!L139+Egészségügy!L169+Sport!L141+Közművelődés!L140+Támogatás!L143</f>
        <v>4426140</v>
      </c>
      <c r="M137" s="141">
        <f>Igazgatás!M174+'ASP pályázat'!M137+Községgazd!M147+Vagyongazd!M140+Közfoglalkoztatás!M137+Közút!M137+Környezetvédelem!M139+Egészségügy!M169+Sport!M141+Közművelődés!M140+Támogatás!M143</f>
        <v>0</v>
      </c>
      <c r="N137" s="159">
        <f>Igazgatás!N174+'ASP pályázat'!N137+Községgazd!N147+Vagyongazd!N140+Közfoglalkoztatás!N137+Közút!N137+Környezetvédelem!N139+Egészségügy!N169+Sport!N141+Közművelődés!N140+Támogatás!N143</f>
        <v>4426140</v>
      </c>
      <c r="O137" s="73">
        <f>Igazgatás!O174+'ASP pályázat'!O137+Községgazd!R147+Vagyongazd!O140+Közfoglalkoztatás!O137+Közút!O137+Környezetvédelem!R139+Egészségügy!R169+Sport!O141+Közművelődés!Q140+Támogatás!V143</f>
        <v>330230</v>
      </c>
      <c r="P137" s="1">
        <f>Igazgatás!P174+'ASP pályázat'!P137+Községgazd!S147+Vagyongazd!P140+Közfoglalkoztatás!P137+Közút!P137+Környezetvédelem!S139+Egészségügy!S169+Sport!P141+Közművelődés!R140+Támogatás!W143</f>
        <v>330230</v>
      </c>
      <c r="Q137" s="1">
        <f>Igazgatás!Q174+'ASP pályázat'!Q137+Községgazd!T147+Vagyongazd!Q140+Közfoglalkoztatás!Q137+Közút!Q137+Környezetvédelem!T139+Egészségügy!T169+Sport!Q141+Közművelődés!S140+Támogatás!X143</f>
        <v>330230</v>
      </c>
      <c r="R137" s="1">
        <f>Igazgatás!R174+'ASP pályázat'!R137+Községgazd!U147+Vagyongazd!R140+Közfoglalkoztatás!R137+Közút!R137+Környezetvédelem!U139+Egészségügy!U169+Sport!R141+Közművelődés!T140+Támogatás!Y143</f>
        <v>484690</v>
      </c>
      <c r="S137" s="1">
        <f>Igazgatás!S174+'ASP pályázat'!S137+Községgazd!V147+Vagyongazd!S140+Közfoglalkoztatás!S137+Közút!S137+Környezetvédelem!V139+Egészségügy!V169+Sport!S141+Közművelődés!U140+Támogatás!Z143</f>
        <v>0</v>
      </c>
      <c r="T137" s="79">
        <f>Igazgatás!T174+'ASP pályázat'!T137+Községgazd!W147+Vagyongazd!T140+Közfoglalkoztatás!T137+Közút!T137+Környezetvédelem!W139+Egészségügy!W169+Sport!T141+Közművelődés!V140+Támogatás!AA143</f>
        <v>368845</v>
      </c>
      <c r="U137" s="489">
        <f>Igazgatás!U174+'ASP pályázat'!U137+Községgazd!X147+Vagyongazd!U140+Közfoglalkoztatás!U137+Közút!U137+Környezetvédelem!X139+Egészségügy!X169+Sport!U141+Közművelődés!W140+Támogatás!AB143</f>
        <v>1844225</v>
      </c>
      <c r="V137" s="414">
        <f>Igazgatás!V174+'ASP pályázat'!V137+Községgazd!Y147+Vagyongazd!V140+Közfoglalkoztatás!V137+Közút!V137+Környezetvédelem!Y139+Egészségügy!Y169+Sport!V141+Közművelődés!X140+Támogatás!AC143</f>
        <v>368845</v>
      </c>
      <c r="W137" s="1">
        <f>Igazgatás!W174+'ASP pályázat'!W137+Községgazd!Z147+Vagyongazd!W140+Közfoglalkoztatás!W137+Közút!W137+Környezetvédelem!Z139+Egészségügy!Z169+Sport!W141+Közművelődés!Y140+Támogatás!AD143</f>
        <v>368845</v>
      </c>
      <c r="X137" s="79">
        <f>Igazgatás!X174+'ASP pályázat'!X137+Községgazd!AA147+Vagyongazd!X140+Közfoglalkoztatás!X137+Közút!X137+Környezetvédelem!AA139+Egészségügy!AA169+Sport!X141+Közművelődés!Z140+Támogatás!AE143</f>
        <v>737690</v>
      </c>
      <c r="Y137" s="79">
        <f>Igazgatás!Y174+'ASP pályázat'!Y137+Községgazd!AB147+Vagyongazd!Y140+Közfoglalkoztatás!Y137+Közút!Y137+Környezetvédelem!AB139+Egészségügy!AB169+Sport!Y141+Közművelődés!AA140+Támogatás!AF143</f>
        <v>368845</v>
      </c>
      <c r="Z137" s="79">
        <f>Igazgatás!Z174+'ASP pályázat'!Z137+Községgazd!AC147+Vagyongazd!Z140+Közfoglalkoztatás!Z137+Közút!Z137+Környezetvédelem!AC139+Egészségügy!AC169+Sport!Z141+Közművelődés!AB140+Támogatás!AG143</f>
        <v>368845</v>
      </c>
      <c r="AA137" s="44">
        <f>Igazgatás!AA174+'ASP pályázat'!AA137+Községgazd!AD147+Vagyongazd!AA140+Közfoglalkoztatás!AA137+Közút!AA137+Környezetvédelem!AD139+Egészségügy!AD169+Sport!AA141+Közművelődés!AC140+Támogatás!AH143</f>
        <v>368845</v>
      </c>
      <c r="AB137" s="168"/>
      <c r="AD137" s="168"/>
    </row>
    <row r="138" spans="1:30" x14ac:dyDescent="0.25">
      <c r="B138" s="54"/>
      <c r="C138" s="2"/>
      <c r="D138" s="801" t="s">
        <v>361</v>
      </c>
      <c r="E138" s="801"/>
      <c r="F138" s="621">
        <f>Igazgatás!F176+'ASP pályázat'!F138+Községgazd!F148+Vagyongazd!F141+Közfoglalkoztatás!F138+Közút!F138+Környezetvédelem!F140+Egészségügy!F170+Sport!F142+Közművelődés!F141+Támogatás!F145</f>
        <v>2568000</v>
      </c>
      <c r="G138" s="621">
        <f>Igazgatás!G176+'ASP pályázat'!G138+Községgazd!G148+Vagyongazd!G141+Közfoglalkoztatás!G138+Közút!G138+Környezetvédelem!G140+Egészségügy!G170+Sport!G142+Közművelődés!G141+Támogatás!G145</f>
        <v>5357406</v>
      </c>
      <c r="H138" s="621">
        <f>Igazgatás!H176+'ASP pályázat'!H138+Községgazd!H148+Vagyongazd!H141+Közfoglalkoztatás!H138+Közút!H138+Környezetvédelem!H140+Egészségügy!H170+Sport!H142+Közművelődés!H141+Támogatás!H145</f>
        <v>5849562</v>
      </c>
      <c r="I138" s="621">
        <f>Igazgatás!I176+'ASP pályázat'!I138+Községgazd!I148+Vagyongazd!I141+Közfoglalkoztatás!I138+Közút!I138+Környezetvédelem!I140+Egészségügy!I170+Sport!I142+Közművelődés!I141+Támogatás!I145</f>
        <v>5879562</v>
      </c>
      <c r="J138" s="647">
        <f>Igazgatás!J176+'ASP pályázat'!J138+Községgazd!J148+Vagyongazd!J141+Közfoglalkoztatás!J138+Közút!J138+Környezetvédelem!J140+Egészségügy!J170+Sport!J142+Közművelődés!J141+Támogatás!J145</f>
        <v>5879562</v>
      </c>
      <c r="K138" s="647">
        <f>Igazgatás!K176+'ASP pályázat'!K138+Községgazd!K148+Vagyongazd!K141+Közfoglalkoztatás!K138+Közút!K138+Környezetvédelem!K140+Egészségügy!K170+Sport!K142+Közművelődés!K141+Támogatás!K145</f>
        <v>5879562</v>
      </c>
      <c r="L138" s="568">
        <f>Igazgatás!L176+'ASP pályázat'!L138+Községgazd!L148+Vagyongazd!L141+Közfoglalkoztatás!L138+Közút!L138+Környezetvédelem!L140+Egészségügy!L170+Sport!L142+Közművelődés!L141+Támogatás!L145</f>
        <v>0</v>
      </c>
      <c r="M138" s="141">
        <f>Igazgatás!M176+'ASP pályázat'!M138+Községgazd!M148+Vagyongazd!M141+Közfoglalkoztatás!M138+Közút!M138+Környezetvédelem!M140+Egészségügy!M170+Sport!M142+Közművelődés!M141+Támogatás!M145</f>
        <v>5879562</v>
      </c>
      <c r="N138" s="159">
        <f>Igazgatás!N176+'ASP pályázat'!N138+Községgazd!N148+Vagyongazd!N141+Közfoglalkoztatás!N138+Közút!N138+Környezetvédelem!N140+Egészségügy!N170+Sport!N142+Közművelődés!N141+Támogatás!N145</f>
        <v>5879562</v>
      </c>
      <c r="O138" s="73">
        <f>Igazgatás!O176+'ASP pályázat'!O138+Községgazd!R148+Vagyongazd!O141+Közfoglalkoztatás!O138+Közút!O138+Környezetvédelem!R140+Egészségügy!R170+Sport!O142+Közművelődés!Q141+Támogatás!V145</f>
        <v>0</v>
      </c>
      <c r="P138" s="1">
        <f>Igazgatás!P176+'ASP pályázat'!P138+Községgazd!S148+Vagyongazd!P141+Közfoglalkoztatás!P138+Közút!P138+Környezetvédelem!S140+Egészségügy!S170+Sport!P142+Közművelődés!R141+Támogatás!W145</f>
        <v>0</v>
      </c>
      <c r="Q138" s="1">
        <f>Igazgatás!Q176+'ASP pályázat'!Q138+Községgazd!T148+Vagyongazd!Q141+Közfoglalkoztatás!Q138+Közút!Q138+Környezetvédelem!T140+Egészségügy!T170+Sport!Q142+Közművelődés!S141+Támogatás!X145</f>
        <v>0</v>
      </c>
      <c r="R138" s="1">
        <f>Igazgatás!R176+'ASP pályázat'!R138+Községgazd!U148+Vagyongazd!R141+Közfoglalkoztatás!R138+Közút!R138+Környezetvédelem!U140+Egészségügy!U170+Sport!R142+Közművelődés!T141+Támogatás!Y145</f>
        <v>0</v>
      </c>
      <c r="S138" s="1">
        <f>Igazgatás!S176+'ASP pályázat'!S138+Községgazd!V148+Vagyongazd!S141+Közfoglalkoztatás!S138+Közút!S138+Környezetvédelem!V140+Egészségügy!V170+Sport!S142+Közművelődés!U141+Támogatás!Z145</f>
        <v>823606</v>
      </c>
      <c r="T138" s="79">
        <f>Igazgatás!T176+'ASP pályázat'!T138+Községgazd!W148+Vagyongazd!T141+Közfoglalkoztatás!T138+Közút!T138+Környezetvédelem!W140+Egészségügy!W170+Sport!T142+Közművelődés!V141+Támogatás!AA145</f>
        <v>4533800</v>
      </c>
      <c r="U138" s="489">
        <f>Igazgatás!U176+'ASP pályázat'!U138+Községgazd!X148+Vagyongazd!U141+Közfoglalkoztatás!U138+Közút!U138+Környezetvédelem!X140+Egészségügy!X170+Sport!U142+Közművelődés!W141+Támogatás!AB145</f>
        <v>5357406</v>
      </c>
      <c r="V138" s="414">
        <f>Igazgatás!V176+'ASP pályázat'!V138+Községgazd!Y148+Vagyongazd!V141+Közfoglalkoztatás!V138+Közút!V138+Környezetvédelem!Y140+Egészségügy!Y170+Sport!V142+Közművelődés!X141+Támogatás!AC145</f>
        <v>492156</v>
      </c>
      <c r="W138" s="1">
        <f>Igazgatás!W176+'ASP pályázat'!W138+Községgazd!Z148+Vagyongazd!W141+Közfoglalkoztatás!W138+Közút!W138+Környezetvédelem!Z140+Egészségügy!Z170+Sport!W142+Közművelődés!Y141+Támogatás!AD145</f>
        <v>0</v>
      </c>
      <c r="X138" s="79">
        <f>Igazgatás!X176+'ASP pályázat'!X138+Községgazd!AA148+Vagyongazd!X141+Közfoglalkoztatás!X138+Közút!X138+Környezetvédelem!AA140+Egészségügy!AA170+Sport!X142+Közművelődés!Z141+Támogatás!AE145</f>
        <v>30000</v>
      </c>
      <c r="Y138" s="79">
        <f>Igazgatás!Y176+'ASP pályázat'!Y138+Községgazd!AB148+Vagyongazd!Y141+Közfoglalkoztatás!Y138+Közút!Y138+Környezetvédelem!AB140+Egészségügy!AB170+Sport!Y142+Közművelődés!AA141+Támogatás!AF145</f>
        <v>0</v>
      </c>
      <c r="Z138" s="79">
        <f>Igazgatás!Z176+'ASP pályázat'!Z138+Községgazd!AC148+Vagyongazd!Z141+Közfoglalkoztatás!Z138+Közút!Z138+Környezetvédelem!AC140+Egészségügy!AC170+Sport!Z142+Közművelődés!AB141+Támogatás!AG145</f>
        <v>0</v>
      </c>
      <c r="AA138" s="44">
        <f>Igazgatás!AA176+'ASP pályázat'!AA138+Községgazd!AD148+Vagyongazd!AA141+Közfoglalkoztatás!AA138+Közút!AA138+Környezetvédelem!AD140+Egészségügy!AD170+Sport!AA142+Közművelődés!AC141+Támogatás!AH145</f>
        <v>0</v>
      </c>
      <c r="AB138" s="168"/>
      <c r="AD138" s="168"/>
    </row>
    <row r="139" spans="1:30" hidden="1" x14ac:dyDescent="0.25">
      <c r="B139" s="54"/>
      <c r="C139" s="2"/>
      <c r="D139" s="801" t="s">
        <v>362</v>
      </c>
      <c r="E139" s="801"/>
      <c r="F139" s="621">
        <f>Igazgatás!F177+'ASP pályázat'!F139+Községgazd!F149+Vagyongazd!F142+Közfoglalkoztatás!F139+Közút!F139+Környezetvédelem!F141+Egészségügy!F171+Sport!F143+Közművelődés!F142+Támogatás!F153</f>
        <v>0</v>
      </c>
      <c r="G139" s="621">
        <f>Igazgatás!G177+'ASP pályázat'!G139+Községgazd!G149+Vagyongazd!G142+Közfoglalkoztatás!G139+Közút!G139+Környezetvédelem!G141+Egészségügy!G171+Sport!G143+Közművelődés!G142+Támogatás!G153</f>
        <v>0</v>
      </c>
      <c r="H139" s="621">
        <f>Igazgatás!H177+'ASP pályázat'!H139+Községgazd!H149+Vagyongazd!H142+Közfoglalkoztatás!H139+Közút!H139+Környezetvédelem!H141+Egészségügy!H171+Sport!H143+Közművelődés!H142+Támogatás!H153</f>
        <v>0</v>
      </c>
      <c r="I139" s="621">
        <f>Igazgatás!I177+'ASP pályázat'!I139+Községgazd!I149+Vagyongazd!I142+Közfoglalkoztatás!I139+Közút!I139+Környezetvédelem!I141+Egészségügy!I171+Sport!I143+Közművelődés!I142+Támogatás!I153</f>
        <v>0</v>
      </c>
      <c r="J139" s="647">
        <f>Igazgatás!J177+'ASP pályázat'!J139+Községgazd!J149+Vagyongazd!J142+Közfoglalkoztatás!J139+Közút!J139+Környezetvédelem!J141+Egészségügy!J171+Sport!J143+Közművelődés!J142+Támogatás!J153</f>
        <v>0</v>
      </c>
      <c r="K139" s="647">
        <f>Igazgatás!K177+'ASP pályázat'!K139+Községgazd!K149+Vagyongazd!K142+Közfoglalkoztatás!K139+Közút!K139+Környezetvédelem!K141+Egészségügy!K171+Sport!K143+Közművelődés!K142+Támogatás!K153</f>
        <v>0</v>
      </c>
      <c r="L139" s="568">
        <f>Igazgatás!L177+'ASP pályázat'!L139+Községgazd!L149+Vagyongazd!L142+Közfoglalkoztatás!L139+Közút!L139+Környezetvédelem!L141+Egészségügy!L171+Sport!L143+Közművelődés!L142+Támogatás!L153</f>
        <v>0</v>
      </c>
      <c r="M139" s="141">
        <f>Igazgatás!M177+'ASP pályázat'!M139+Községgazd!M149+Vagyongazd!M142+Közfoglalkoztatás!M139+Közút!M139+Környezetvédelem!M141+Egészségügy!M171+Sport!M143+Közművelődés!M142+Támogatás!M153</f>
        <v>0</v>
      </c>
      <c r="N139" s="159">
        <f>Igazgatás!N177+'ASP pályázat'!N139+Községgazd!N149+Vagyongazd!N142+Közfoglalkoztatás!N139+Közút!N139+Környezetvédelem!N141+Egészségügy!N171+Sport!N143+Közművelődés!N142+Támogatás!N153</f>
        <v>0</v>
      </c>
      <c r="O139" s="73">
        <f>Igazgatás!O177+'ASP pályázat'!O139+Községgazd!R149+Vagyongazd!O142+Közfoglalkoztatás!O139+Közút!O139+Környezetvédelem!R141+Egészségügy!R171+Sport!O143+Közművelődés!Q142+Támogatás!V153</f>
        <v>0</v>
      </c>
      <c r="P139" s="1">
        <f>Igazgatás!P177+'ASP pályázat'!P139+Községgazd!S149+Vagyongazd!P142+Közfoglalkoztatás!P139+Közút!P139+Környezetvédelem!S141+Egészségügy!S171+Sport!P143+Közművelődés!R142+Támogatás!W153</f>
        <v>0</v>
      </c>
      <c r="Q139" s="1">
        <f>Igazgatás!Q177+'ASP pályázat'!Q139+Községgazd!T149+Vagyongazd!Q142+Közfoglalkoztatás!Q139+Közút!Q139+Környezetvédelem!T141+Egészségügy!T171+Sport!Q143+Közművelődés!S142+Támogatás!X153</f>
        <v>0</v>
      </c>
      <c r="R139" s="1">
        <f>Igazgatás!R177+'ASP pályázat'!R139+Községgazd!U149+Vagyongazd!R142+Közfoglalkoztatás!R139+Közút!R139+Környezetvédelem!U141+Egészségügy!U171+Sport!R143+Közművelődés!T142+Támogatás!Y153</f>
        <v>0</v>
      </c>
      <c r="S139" s="1">
        <f>Igazgatás!S177+'ASP pályázat'!S139+Községgazd!V149+Vagyongazd!S142+Közfoglalkoztatás!S139+Közút!S139+Környezetvédelem!V141+Egészségügy!V171+Sport!S143+Közművelődés!U142+Támogatás!Z153</f>
        <v>0</v>
      </c>
      <c r="T139" s="79">
        <f>Igazgatás!T177+'ASP pályázat'!T139+Községgazd!W149+Vagyongazd!T142+Közfoglalkoztatás!T139+Közút!T139+Környezetvédelem!W141+Egészségügy!W171+Sport!T143+Közművelődés!V142+Támogatás!AA153</f>
        <v>0</v>
      </c>
      <c r="U139" s="489">
        <f>Igazgatás!U177+'ASP pályázat'!U139+Községgazd!X149+Vagyongazd!U142+Közfoglalkoztatás!U139+Közút!U139+Környezetvédelem!X141+Egészségügy!X171+Sport!U143+Közművelődés!W142+Támogatás!AB153</f>
        <v>0</v>
      </c>
      <c r="V139" s="414">
        <f>Igazgatás!V177+'ASP pályázat'!V139+Községgazd!Y149+Vagyongazd!V142+Közfoglalkoztatás!V139+Közút!V139+Környezetvédelem!Y141+Egészségügy!Y171+Sport!V143+Közművelődés!X142+Támogatás!AC153</f>
        <v>0</v>
      </c>
      <c r="W139" s="1">
        <f>Igazgatás!W177+'ASP pályázat'!W139+Községgazd!Z149+Vagyongazd!W142+Közfoglalkoztatás!W139+Közút!W139+Környezetvédelem!Z141+Egészségügy!Z171+Sport!W143+Közművelődés!Y142+Támogatás!AD153</f>
        <v>0</v>
      </c>
      <c r="X139" s="79">
        <f>Igazgatás!X177+'ASP pályázat'!X139+Községgazd!AA149+Vagyongazd!X142+Közfoglalkoztatás!X139+Közút!X139+Környezetvédelem!AA141+Egészségügy!AA171+Sport!X143+Közművelődés!Z142+Támogatás!AE153</f>
        <v>0</v>
      </c>
      <c r="Y139" s="79">
        <f>Igazgatás!Y177+'ASP pályázat'!Y139+Községgazd!AB149+Vagyongazd!Y142+Közfoglalkoztatás!Y139+Közút!Y139+Környezetvédelem!AB141+Egészségügy!AB171+Sport!Y143+Közművelődés!AA142+Támogatás!AF153</f>
        <v>0</v>
      </c>
      <c r="Z139" s="79">
        <f>Igazgatás!Z177+'ASP pályázat'!Z139+Községgazd!AC149+Vagyongazd!Z142+Közfoglalkoztatás!Z139+Közút!Z139+Környezetvédelem!AC141+Egészségügy!AC171+Sport!Z143+Közművelődés!AB142+Támogatás!AG153</f>
        <v>0</v>
      </c>
      <c r="AA139" s="44">
        <f>Igazgatás!AA177+'ASP pályázat'!AA139+Községgazd!AD149+Vagyongazd!AA142+Közfoglalkoztatás!AA139+Közút!AA139+Környezetvédelem!AD141+Egészségügy!AD171+Sport!AA143+Közművelődés!AC142+Támogatás!AH153</f>
        <v>0</v>
      </c>
      <c r="AB139" s="168"/>
      <c r="AD139" s="168"/>
    </row>
    <row r="140" spans="1:30" hidden="1" x14ac:dyDescent="0.25">
      <c r="B140" s="54"/>
      <c r="C140" s="2"/>
      <c r="D140" s="801" t="s">
        <v>363</v>
      </c>
      <c r="E140" s="801"/>
      <c r="F140" s="621">
        <f>Igazgatás!F178+'ASP pályázat'!F140+Községgazd!F150+Vagyongazd!F143+Közfoglalkoztatás!F140+Közút!F140+Környezetvédelem!F142+Egészségügy!F172+Sport!F144+Közművelődés!F143+Támogatás!F154</f>
        <v>0</v>
      </c>
      <c r="G140" s="621">
        <f>Igazgatás!G178+'ASP pályázat'!G140+Községgazd!G150+Vagyongazd!G143+Közfoglalkoztatás!G140+Közút!G140+Környezetvédelem!G142+Egészségügy!G172+Sport!G144+Közművelődés!G143+Támogatás!G154</f>
        <v>0</v>
      </c>
      <c r="H140" s="621">
        <f>Igazgatás!H178+'ASP pályázat'!H140+Községgazd!H150+Vagyongazd!H143+Közfoglalkoztatás!H140+Közút!H140+Környezetvédelem!H142+Egészségügy!H172+Sport!H144+Közművelődés!H143+Támogatás!H154</f>
        <v>0</v>
      </c>
      <c r="I140" s="621">
        <f>Igazgatás!I178+'ASP pályázat'!I140+Községgazd!I150+Vagyongazd!I143+Közfoglalkoztatás!I140+Közút!I140+Környezetvédelem!I142+Egészségügy!I172+Sport!I144+Közművelődés!I143+Támogatás!I154</f>
        <v>0</v>
      </c>
      <c r="J140" s="647">
        <f>Igazgatás!J178+'ASP pályázat'!J140+Községgazd!J150+Vagyongazd!J143+Közfoglalkoztatás!J140+Közút!J140+Környezetvédelem!J142+Egészségügy!J172+Sport!J144+Közművelődés!J143+Támogatás!J154</f>
        <v>0</v>
      </c>
      <c r="K140" s="647">
        <f>Igazgatás!K178+'ASP pályázat'!K140+Községgazd!K150+Vagyongazd!K143+Közfoglalkoztatás!K140+Közút!K140+Környezetvédelem!K142+Egészségügy!K172+Sport!K144+Közművelődés!K143+Támogatás!K154</f>
        <v>0</v>
      </c>
      <c r="L140" s="568">
        <f>Igazgatás!L178+'ASP pályázat'!L140+Községgazd!L150+Vagyongazd!L143+Közfoglalkoztatás!L140+Közút!L140+Környezetvédelem!L142+Egészségügy!L172+Sport!L144+Közművelődés!L143+Támogatás!L154</f>
        <v>0</v>
      </c>
      <c r="M140" s="141">
        <f>Igazgatás!M178+'ASP pályázat'!M140+Községgazd!M150+Vagyongazd!M143+Közfoglalkoztatás!M140+Közút!M140+Környezetvédelem!M142+Egészségügy!M172+Sport!M144+Közművelődés!M143+Támogatás!M154</f>
        <v>0</v>
      </c>
      <c r="N140" s="159">
        <f>Igazgatás!N178+'ASP pályázat'!N140+Községgazd!N150+Vagyongazd!N143+Közfoglalkoztatás!N140+Közút!N140+Környezetvédelem!N142+Egészségügy!N172+Sport!N144+Közművelődés!N143+Támogatás!N154</f>
        <v>0</v>
      </c>
      <c r="O140" s="73">
        <f>Igazgatás!O178+'ASP pályázat'!O140+Községgazd!R150+Vagyongazd!O143+Közfoglalkoztatás!O140+Közút!O140+Környezetvédelem!R142+Egészségügy!R172+Sport!O144+Közművelődés!Q143+Támogatás!V154</f>
        <v>0</v>
      </c>
      <c r="P140" s="1">
        <f>Igazgatás!P178+'ASP pályázat'!P140+Községgazd!S150+Vagyongazd!P143+Közfoglalkoztatás!P140+Közút!P140+Környezetvédelem!S142+Egészségügy!S172+Sport!P144+Közművelődés!R143+Támogatás!W154</f>
        <v>0</v>
      </c>
      <c r="Q140" s="1">
        <f>Igazgatás!Q178+'ASP pályázat'!Q140+Községgazd!T150+Vagyongazd!Q143+Közfoglalkoztatás!Q140+Közút!Q140+Környezetvédelem!T142+Egészségügy!T172+Sport!Q144+Közművelődés!S143+Támogatás!X154</f>
        <v>0</v>
      </c>
      <c r="R140" s="1">
        <f>Igazgatás!R178+'ASP pályázat'!R140+Községgazd!U150+Vagyongazd!R143+Közfoglalkoztatás!R140+Közút!R140+Környezetvédelem!U142+Egészségügy!U172+Sport!R144+Közművelődés!T143+Támogatás!Y154</f>
        <v>0</v>
      </c>
      <c r="S140" s="1">
        <f>Igazgatás!S178+'ASP pályázat'!S140+Községgazd!V150+Vagyongazd!S143+Közfoglalkoztatás!S140+Közút!S140+Környezetvédelem!V142+Egészségügy!V172+Sport!S144+Közművelődés!U143+Támogatás!Z154</f>
        <v>0</v>
      </c>
      <c r="T140" s="79">
        <f>Igazgatás!T178+'ASP pályázat'!T140+Községgazd!W150+Vagyongazd!T143+Közfoglalkoztatás!T140+Közút!T140+Környezetvédelem!W142+Egészségügy!W172+Sport!T144+Közművelődés!V143+Támogatás!AA154</f>
        <v>0</v>
      </c>
      <c r="U140" s="489">
        <f>Igazgatás!U178+'ASP pályázat'!U140+Községgazd!X150+Vagyongazd!U143+Közfoglalkoztatás!U140+Közút!U140+Környezetvédelem!X142+Egészségügy!X172+Sport!U144+Közművelődés!W143+Támogatás!AB154</f>
        <v>0</v>
      </c>
      <c r="V140" s="414">
        <f>Igazgatás!V178+'ASP pályázat'!V140+Községgazd!Y150+Vagyongazd!V143+Közfoglalkoztatás!V140+Közút!V140+Környezetvédelem!Y142+Egészségügy!Y172+Sport!V144+Közművelődés!X143+Támogatás!AC154</f>
        <v>0</v>
      </c>
      <c r="W140" s="1">
        <f>Igazgatás!W178+'ASP pályázat'!W140+Községgazd!Z150+Vagyongazd!W143+Közfoglalkoztatás!W140+Közút!W140+Környezetvédelem!Z142+Egészségügy!Z172+Sport!W144+Közművelődés!Y143+Támogatás!AD154</f>
        <v>0</v>
      </c>
      <c r="X140" s="79">
        <f>Igazgatás!X178+'ASP pályázat'!X140+Községgazd!AA150+Vagyongazd!X143+Közfoglalkoztatás!X140+Közút!X140+Környezetvédelem!AA142+Egészségügy!AA172+Sport!X144+Közművelődés!Z143+Támogatás!AE154</f>
        <v>0</v>
      </c>
      <c r="Y140" s="79">
        <f>Igazgatás!Y178+'ASP pályázat'!Y140+Községgazd!AB150+Vagyongazd!Y143+Közfoglalkoztatás!Y140+Közút!Y140+Környezetvédelem!AB142+Egészségügy!AB172+Sport!Y144+Közművelődés!AA143+Támogatás!AF154</f>
        <v>0</v>
      </c>
      <c r="Z140" s="79">
        <f>Igazgatás!Z178+'ASP pályázat'!Z140+Községgazd!AC150+Vagyongazd!Z143+Közfoglalkoztatás!Z140+Közút!Z140+Környezetvédelem!AC142+Egészségügy!AC172+Sport!Z144+Közművelődés!AB143+Támogatás!AG154</f>
        <v>0</v>
      </c>
      <c r="AA140" s="44">
        <f>Igazgatás!AA178+'ASP pályázat'!AA140+Községgazd!AD150+Vagyongazd!AA143+Közfoglalkoztatás!AA140+Közút!AA140+Környezetvédelem!AD142+Egészségügy!AD172+Sport!AA144+Közművelődés!AC143+Támogatás!AH154</f>
        <v>0</v>
      </c>
      <c r="AB140" s="168"/>
      <c r="AD140" s="168"/>
    </row>
    <row r="141" spans="1:30" ht="25.5" hidden="1" customHeight="1" x14ac:dyDescent="0.25">
      <c r="B141" s="54"/>
      <c r="C141" s="2"/>
      <c r="D141" s="798" t="s">
        <v>536</v>
      </c>
      <c r="E141" s="798"/>
      <c r="F141" s="624">
        <f>Igazgatás!F179+'ASP pályázat'!F141+Községgazd!F151+Vagyongazd!F144+Közfoglalkoztatás!F141+Közút!F141+Környezetvédelem!F143+Egészségügy!F173+Sport!F145+Közművelődés!F144+Támogatás!F155</f>
        <v>0</v>
      </c>
      <c r="G141" s="624">
        <f>Igazgatás!G179+'ASP pályázat'!G141+Községgazd!G151+Vagyongazd!G144+Közfoglalkoztatás!G141+Közút!G141+Környezetvédelem!G143+Egészségügy!G173+Sport!G145+Közművelődés!G144+Támogatás!G155</f>
        <v>0</v>
      </c>
      <c r="H141" s="624">
        <f>Igazgatás!H179+'ASP pályázat'!H141+Községgazd!H151+Vagyongazd!H144+Közfoglalkoztatás!H141+Közút!H141+Környezetvédelem!H143+Egészségügy!H173+Sport!H145+Közművelődés!H144+Támogatás!H155</f>
        <v>0</v>
      </c>
      <c r="I141" s="624">
        <f>Igazgatás!I179+'ASP pályázat'!I141+Községgazd!I151+Vagyongazd!I144+Közfoglalkoztatás!I141+Közút!I141+Környezetvédelem!I143+Egészségügy!I173+Sport!I145+Közművelődés!I144+Támogatás!I155</f>
        <v>0</v>
      </c>
      <c r="J141" s="650">
        <f>Igazgatás!J179+'ASP pályázat'!J141+Községgazd!J151+Vagyongazd!J144+Közfoglalkoztatás!J141+Közút!J141+Környezetvédelem!J143+Egészségügy!J173+Sport!J145+Közművelődés!J144+Támogatás!J155</f>
        <v>0</v>
      </c>
      <c r="K141" s="650">
        <f>Igazgatás!K179+'ASP pályázat'!K141+Községgazd!K151+Vagyongazd!K144+Közfoglalkoztatás!K141+Közút!K141+Környezetvédelem!K143+Egészségügy!K173+Sport!K145+Közművelődés!K144+Támogatás!K155</f>
        <v>0</v>
      </c>
      <c r="L141" s="571">
        <f>Igazgatás!L179+'ASP pályázat'!L141+Községgazd!L151+Vagyongazd!L144+Közfoglalkoztatás!L141+Közút!L141+Környezetvédelem!L143+Egészségügy!L173+Sport!L145+Közművelődés!L144+Támogatás!L155</f>
        <v>0</v>
      </c>
      <c r="M141" s="151">
        <f>Igazgatás!M179+'ASP pályázat'!M141+Községgazd!M151+Vagyongazd!M144+Közfoglalkoztatás!M141+Közút!M141+Környezetvédelem!M143+Egészségügy!M173+Sport!M145+Közművelődés!M144+Támogatás!M155</f>
        <v>0</v>
      </c>
      <c r="N141" s="159">
        <f>Igazgatás!N179+'ASP pályázat'!N141+Községgazd!N151+Vagyongazd!N144+Közfoglalkoztatás!N141+Közút!N141+Környezetvédelem!N143+Egészségügy!N173+Sport!N145+Közművelődés!N144+Támogatás!N155</f>
        <v>0</v>
      </c>
      <c r="O141" s="73">
        <f>Igazgatás!O179+'ASP pályázat'!O141+Községgazd!R151+Vagyongazd!O144+Közfoglalkoztatás!O141+Közút!O141+Környezetvédelem!R143+Egészségügy!R173+Sport!O145+Közművelődés!Q144+Támogatás!V155</f>
        <v>0</v>
      </c>
      <c r="P141" s="1">
        <f>Igazgatás!P179+'ASP pályázat'!P141+Községgazd!S151+Vagyongazd!P144+Közfoglalkoztatás!P141+Közút!P141+Környezetvédelem!S143+Egészségügy!S173+Sport!P145+Közművelődés!R144+Támogatás!W155</f>
        <v>0</v>
      </c>
      <c r="Q141" s="1">
        <f>Igazgatás!Q179+'ASP pályázat'!Q141+Községgazd!T151+Vagyongazd!Q144+Közfoglalkoztatás!Q141+Közút!Q141+Környezetvédelem!T143+Egészségügy!T173+Sport!Q145+Közművelődés!S144+Támogatás!X155</f>
        <v>0</v>
      </c>
      <c r="R141" s="1">
        <f>Igazgatás!R179+'ASP pályázat'!R141+Községgazd!U151+Vagyongazd!R144+Közfoglalkoztatás!R141+Közút!R141+Környezetvédelem!U143+Egészségügy!U173+Sport!R145+Közművelődés!T144+Támogatás!Y155</f>
        <v>0</v>
      </c>
      <c r="S141" s="1">
        <f>Igazgatás!S179+'ASP pályázat'!S141+Községgazd!V151+Vagyongazd!S144+Közfoglalkoztatás!S141+Közút!S141+Környezetvédelem!V143+Egészségügy!V173+Sport!S145+Közművelődés!U144+Támogatás!Z155</f>
        <v>0</v>
      </c>
      <c r="T141" s="79">
        <f>Igazgatás!T179+'ASP pályázat'!T141+Községgazd!W151+Vagyongazd!T144+Közfoglalkoztatás!T141+Közút!T141+Környezetvédelem!W143+Egészségügy!W173+Sport!T145+Közművelődés!V144+Támogatás!AA155</f>
        <v>0</v>
      </c>
      <c r="U141" s="489">
        <f>Igazgatás!U179+'ASP pályázat'!U141+Községgazd!X151+Vagyongazd!U144+Közfoglalkoztatás!U141+Közút!U141+Környezetvédelem!X143+Egészségügy!X173+Sport!U145+Közművelődés!W144+Támogatás!AB155</f>
        <v>0</v>
      </c>
      <c r="V141" s="414">
        <f>Igazgatás!V179+'ASP pályázat'!V141+Községgazd!Y151+Vagyongazd!V144+Közfoglalkoztatás!V141+Közút!V141+Környezetvédelem!Y143+Egészségügy!Y173+Sport!V145+Közművelődés!X144+Támogatás!AC155</f>
        <v>0</v>
      </c>
      <c r="W141" s="1">
        <f>Igazgatás!W179+'ASP pályázat'!W141+Községgazd!Z151+Vagyongazd!W144+Közfoglalkoztatás!W141+Közút!W141+Környezetvédelem!Z143+Egészségügy!Z173+Sport!W145+Közművelődés!Y144+Támogatás!AD155</f>
        <v>0</v>
      </c>
      <c r="X141" s="79">
        <f>Igazgatás!X179+'ASP pályázat'!X141+Községgazd!AA151+Vagyongazd!X144+Közfoglalkoztatás!X141+Közút!X141+Környezetvédelem!AA143+Egészségügy!AA173+Sport!X145+Közművelődés!Z144+Támogatás!AE155</f>
        <v>0</v>
      </c>
      <c r="Y141" s="79">
        <f>Igazgatás!Y179+'ASP pályázat'!Y141+Községgazd!AB151+Vagyongazd!Y144+Közfoglalkoztatás!Y141+Közút!Y141+Környezetvédelem!AB143+Egészségügy!AB173+Sport!Y145+Közművelődés!AA144+Támogatás!AF155</f>
        <v>0</v>
      </c>
      <c r="Z141" s="79">
        <f>Igazgatás!Z179+'ASP pályázat'!Z141+Községgazd!AC151+Vagyongazd!Z144+Közfoglalkoztatás!Z141+Közút!Z141+Környezetvédelem!AC143+Egészségügy!AC173+Sport!Z145+Közművelődés!AB144+Támogatás!AG155</f>
        <v>0</v>
      </c>
      <c r="AA141" s="44">
        <f>Igazgatás!AA179+'ASP pályázat'!AA141+Községgazd!AD151+Vagyongazd!AA144+Közfoglalkoztatás!AA141+Közút!AA141+Környezetvédelem!AD143+Egészségügy!AD173+Sport!AA145+Közművelődés!AC144+Támogatás!AH155</f>
        <v>0</v>
      </c>
      <c r="AB141" s="168"/>
      <c r="AD141" s="168"/>
    </row>
    <row r="142" spans="1:30" ht="25.5" hidden="1" customHeight="1" x14ac:dyDescent="0.25">
      <c r="B142" s="54"/>
      <c r="C142" s="2"/>
      <c r="D142" s="798" t="s">
        <v>539</v>
      </c>
      <c r="E142" s="798"/>
      <c r="F142" s="624">
        <f>Igazgatás!F180+'ASP pályázat'!F142+Községgazd!F152+Vagyongazd!F145+Közfoglalkoztatás!F142+Közút!F142+Környezetvédelem!F144+Egészségügy!F174+Sport!F146+Közművelődés!F145+Támogatás!F156</f>
        <v>0</v>
      </c>
      <c r="G142" s="624">
        <f>Igazgatás!G180+'ASP pályázat'!G142+Községgazd!G152+Vagyongazd!G145+Közfoglalkoztatás!G142+Közút!G142+Környezetvédelem!G144+Egészségügy!G174+Sport!G146+Közművelődés!G145+Támogatás!G156</f>
        <v>0</v>
      </c>
      <c r="H142" s="624">
        <f>Igazgatás!H180+'ASP pályázat'!H142+Községgazd!H152+Vagyongazd!H145+Közfoglalkoztatás!H142+Közút!H142+Környezetvédelem!H144+Egészségügy!H174+Sport!H146+Közművelődés!H145+Támogatás!H156</f>
        <v>0</v>
      </c>
      <c r="I142" s="624">
        <f>Igazgatás!I180+'ASP pályázat'!I142+Községgazd!I152+Vagyongazd!I145+Közfoglalkoztatás!I142+Közút!I142+Környezetvédelem!I144+Egészségügy!I174+Sport!I146+Közművelődés!I145+Támogatás!I156</f>
        <v>0</v>
      </c>
      <c r="J142" s="650">
        <f>Igazgatás!J180+'ASP pályázat'!J142+Községgazd!J152+Vagyongazd!J145+Közfoglalkoztatás!J142+Közút!J142+Környezetvédelem!J144+Egészségügy!J174+Sport!J146+Közművelődés!J145+Támogatás!J156</f>
        <v>0</v>
      </c>
      <c r="K142" s="650">
        <f>Igazgatás!K180+'ASP pályázat'!K142+Községgazd!K152+Vagyongazd!K145+Közfoglalkoztatás!K142+Közút!K142+Környezetvédelem!K144+Egészségügy!K174+Sport!K146+Közművelődés!K145+Támogatás!K156</f>
        <v>0</v>
      </c>
      <c r="L142" s="571">
        <f>Igazgatás!L180+'ASP pályázat'!L142+Községgazd!L152+Vagyongazd!L145+Közfoglalkoztatás!L142+Közút!L142+Környezetvédelem!L144+Egészségügy!L174+Sport!L146+Közművelődés!L145+Támogatás!L156</f>
        <v>0</v>
      </c>
      <c r="M142" s="151">
        <f>Igazgatás!M180+'ASP pályázat'!M142+Községgazd!M152+Vagyongazd!M145+Közfoglalkoztatás!M142+Közút!M142+Környezetvédelem!M144+Egészségügy!M174+Sport!M146+Közművelődés!M145+Támogatás!M156</f>
        <v>0</v>
      </c>
      <c r="N142" s="159">
        <f>Igazgatás!N180+'ASP pályázat'!N142+Községgazd!N152+Vagyongazd!N145+Közfoglalkoztatás!N142+Közút!N142+Környezetvédelem!N144+Egészségügy!N174+Sport!N146+Közművelődés!N145+Támogatás!N156</f>
        <v>0</v>
      </c>
      <c r="O142" s="73">
        <f>Igazgatás!O180+'ASP pályázat'!O142+Községgazd!R152+Vagyongazd!O145+Közfoglalkoztatás!O142+Közút!O142+Környezetvédelem!R144+Egészségügy!R174+Sport!O146+Közművelődés!Q145+Támogatás!V156</f>
        <v>0</v>
      </c>
      <c r="P142" s="1">
        <f>Igazgatás!P180+'ASP pályázat'!P142+Községgazd!S152+Vagyongazd!P145+Közfoglalkoztatás!P142+Közút!P142+Környezetvédelem!S144+Egészségügy!S174+Sport!P146+Közművelődés!R145+Támogatás!W156</f>
        <v>0</v>
      </c>
      <c r="Q142" s="1">
        <f>Igazgatás!Q180+'ASP pályázat'!Q142+Községgazd!T152+Vagyongazd!Q145+Közfoglalkoztatás!Q142+Közút!Q142+Környezetvédelem!T144+Egészségügy!T174+Sport!Q146+Közművelődés!S145+Támogatás!X156</f>
        <v>0</v>
      </c>
      <c r="R142" s="1">
        <f>Igazgatás!R180+'ASP pályázat'!R142+Községgazd!U152+Vagyongazd!R145+Közfoglalkoztatás!R142+Közút!R142+Környezetvédelem!U144+Egészségügy!U174+Sport!R146+Közművelődés!T145+Támogatás!Y156</f>
        <v>0</v>
      </c>
      <c r="S142" s="1">
        <f>Igazgatás!S180+'ASP pályázat'!S142+Községgazd!V152+Vagyongazd!S145+Közfoglalkoztatás!S142+Közút!S142+Környezetvédelem!V144+Egészségügy!V174+Sport!S146+Közművelődés!U145+Támogatás!Z156</f>
        <v>0</v>
      </c>
      <c r="T142" s="79">
        <f>Igazgatás!T180+'ASP pályázat'!T142+Községgazd!W152+Vagyongazd!T145+Közfoglalkoztatás!T142+Közút!T142+Környezetvédelem!W144+Egészségügy!W174+Sport!T146+Közművelődés!V145+Támogatás!AA156</f>
        <v>0</v>
      </c>
      <c r="U142" s="489">
        <f>Igazgatás!U180+'ASP pályázat'!U142+Községgazd!X152+Vagyongazd!U145+Közfoglalkoztatás!U142+Közút!U142+Környezetvédelem!X144+Egészségügy!X174+Sport!U146+Közművelődés!W145+Támogatás!AB156</f>
        <v>0</v>
      </c>
      <c r="V142" s="414">
        <f>Igazgatás!V180+'ASP pályázat'!V142+Községgazd!Y152+Vagyongazd!V145+Közfoglalkoztatás!V142+Közút!V142+Környezetvédelem!Y144+Egészségügy!Y174+Sport!V146+Közművelődés!X145+Támogatás!AC156</f>
        <v>0</v>
      </c>
      <c r="W142" s="1">
        <f>Igazgatás!W180+'ASP pályázat'!W142+Községgazd!Z152+Vagyongazd!W145+Közfoglalkoztatás!W142+Közút!W142+Környezetvédelem!Z144+Egészségügy!Z174+Sport!W146+Közművelődés!Y145+Támogatás!AD156</f>
        <v>0</v>
      </c>
      <c r="X142" s="79">
        <f>Igazgatás!X180+'ASP pályázat'!X142+Községgazd!AA152+Vagyongazd!X145+Közfoglalkoztatás!X142+Közút!X142+Környezetvédelem!AA144+Egészségügy!AA174+Sport!X146+Közművelődés!Z145+Támogatás!AE156</f>
        <v>0</v>
      </c>
      <c r="Y142" s="79">
        <f>Igazgatás!Y180+'ASP pályázat'!Y142+Községgazd!AB152+Vagyongazd!Y145+Közfoglalkoztatás!Y142+Közút!Y142+Környezetvédelem!AB144+Egészségügy!AB174+Sport!Y146+Közművelődés!AA145+Támogatás!AF156</f>
        <v>0</v>
      </c>
      <c r="Z142" s="79">
        <f>Igazgatás!Z180+'ASP pályázat'!Z142+Községgazd!AC152+Vagyongazd!Z145+Közfoglalkoztatás!Z142+Közút!Z142+Környezetvédelem!AC144+Egészségügy!AC174+Sport!Z146+Közművelődés!AB145+Támogatás!AG156</f>
        <v>0</v>
      </c>
      <c r="AA142" s="44">
        <f>Igazgatás!AA180+'ASP pályázat'!AA142+Községgazd!AD152+Vagyongazd!AA145+Közfoglalkoztatás!AA142+Közút!AA142+Környezetvédelem!AD144+Egészségügy!AD174+Sport!AA146+Közművelődés!AC145+Támogatás!AH156</f>
        <v>0</v>
      </c>
      <c r="AB142" s="168"/>
      <c r="AD142" s="168"/>
    </row>
    <row r="143" spans="1:30" hidden="1" x14ac:dyDescent="0.25">
      <c r="B143" s="54"/>
      <c r="C143" s="2"/>
      <c r="D143" s="801" t="s">
        <v>365</v>
      </c>
      <c r="E143" s="801"/>
      <c r="F143" s="621">
        <f>Igazgatás!F181+'ASP pályázat'!F143+Községgazd!F153+Vagyongazd!F146+Közfoglalkoztatás!F143+Közút!F143+Környezetvédelem!F145+Egészségügy!F175+Sport!F147+Közművelődés!F146+Támogatás!F157</f>
        <v>0</v>
      </c>
      <c r="G143" s="621">
        <f>Igazgatás!G181+'ASP pályázat'!G143+Községgazd!G153+Vagyongazd!G146+Közfoglalkoztatás!G143+Közút!G143+Környezetvédelem!G145+Egészségügy!G175+Sport!G147+Közművelődés!G146+Támogatás!G157</f>
        <v>0</v>
      </c>
      <c r="H143" s="621">
        <f>Igazgatás!H181+'ASP pályázat'!H143+Községgazd!H153+Vagyongazd!H146+Közfoglalkoztatás!H143+Közút!H143+Környezetvédelem!H145+Egészségügy!H175+Sport!H147+Közművelődés!H146+Támogatás!H157</f>
        <v>0</v>
      </c>
      <c r="I143" s="621">
        <f>Igazgatás!I181+'ASP pályázat'!I143+Községgazd!I153+Vagyongazd!I146+Közfoglalkoztatás!I143+Közút!I143+Környezetvédelem!I145+Egészségügy!I175+Sport!I147+Közművelődés!I146+Támogatás!I157</f>
        <v>0</v>
      </c>
      <c r="J143" s="647">
        <f>Igazgatás!J181+'ASP pályázat'!J143+Községgazd!J153+Vagyongazd!J146+Közfoglalkoztatás!J143+Közút!J143+Környezetvédelem!J145+Egészségügy!J175+Sport!J147+Közművelődés!J146+Támogatás!J157</f>
        <v>0</v>
      </c>
      <c r="K143" s="647">
        <f>Igazgatás!K181+'ASP pályázat'!K143+Községgazd!K153+Vagyongazd!K146+Közfoglalkoztatás!K143+Közút!K143+Környezetvédelem!K145+Egészségügy!K175+Sport!K147+Közművelődés!K146+Támogatás!K157</f>
        <v>0</v>
      </c>
      <c r="L143" s="568">
        <f>Igazgatás!L181+'ASP pályázat'!L143+Községgazd!L153+Vagyongazd!L146+Közfoglalkoztatás!L143+Közút!L143+Környezetvédelem!L145+Egészségügy!L175+Sport!L147+Közművelődés!L146+Támogatás!L157</f>
        <v>0</v>
      </c>
      <c r="M143" s="141">
        <f>Igazgatás!M181+'ASP pályázat'!M143+Községgazd!M153+Vagyongazd!M146+Közfoglalkoztatás!M143+Közút!M143+Környezetvédelem!M145+Egészségügy!M175+Sport!M147+Közművelődés!M146+Támogatás!M157</f>
        <v>0</v>
      </c>
      <c r="N143" s="159">
        <f>Igazgatás!N181+'ASP pályázat'!N143+Községgazd!N153+Vagyongazd!N146+Közfoglalkoztatás!N143+Közút!N143+Környezetvédelem!N145+Egészségügy!N175+Sport!N147+Közművelődés!N146+Támogatás!N157</f>
        <v>0</v>
      </c>
      <c r="O143" s="73">
        <f>Igazgatás!O181+'ASP pályázat'!O143+Községgazd!R153+Vagyongazd!O146+Közfoglalkoztatás!O143+Közút!O143+Környezetvédelem!R145+Egészségügy!R175+Sport!O147+Közművelődés!Q146+Támogatás!V157</f>
        <v>0</v>
      </c>
      <c r="P143" s="1">
        <f>Igazgatás!P181+'ASP pályázat'!P143+Községgazd!S153+Vagyongazd!P146+Közfoglalkoztatás!P143+Közút!P143+Környezetvédelem!S145+Egészségügy!S175+Sport!P147+Közművelődés!R146+Támogatás!W157</f>
        <v>0</v>
      </c>
      <c r="Q143" s="1">
        <f>Igazgatás!Q181+'ASP pályázat'!Q143+Községgazd!T153+Vagyongazd!Q146+Közfoglalkoztatás!Q143+Közút!Q143+Környezetvédelem!T145+Egészségügy!T175+Sport!Q147+Közművelődés!S146+Támogatás!X157</f>
        <v>0</v>
      </c>
      <c r="R143" s="1">
        <f>Igazgatás!R181+'ASP pályázat'!R143+Községgazd!U153+Vagyongazd!R146+Közfoglalkoztatás!R143+Közút!R143+Környezetvédelem!U145+Egészségügy!U175+Sport!R147+Közművelődés!T146+Támogatás!Y157</f>
        <v>0</v>
      </c>
      <c r="S143" s="1">
        <f>Igazgatás!S181+'ASP pályázat'!S143+Községgazd!V153+Vagyongazd!S146+Közfoglalkoztatás!S143+Közút!S143+Környezetvédelem!V145+Egészségügy!V175+Sport!S147+Közművelődés!U146+Támogatás!Z157</f>
        <v>0</v>
      </c>
      <c r="T143" s="79">
        <f>Igazgatás!T181+'ASP pályázat'!T143+Községgazd!W153+Vagyongazd!T146+Közfoglalkoztatás!T143+Közút!T143+Környezetvédelem!W145+Egészségügy!W175+Sport!T147+Közművelődés!V146+Támogatás!AA157</f>
        <v>0</v>
      </c>
      <c r="U143" s="489">
        <f>Igazgatás!U181+'ASP pályázat'!U143+Községgazd!X153+Vagyongazd!U146+Közfoglalkoztatás!U143+Közút!U143+Környezetvédelem!X145+Egészségügy!X175+Sport!U147+Közművelődés!W146+Támogatás!AB157</f>
        <v>0</v>
      </c>
      <c r="V143" s="414">
        <f>Igazgatás!V181+'ASP pályázat'!V143+Községgazd!Y153+Vagyongazd!V146+Közfoglalkoztatás!V143+Közút!V143+Környezetvédelem!Y145+Egészségügy!Y175+Sport!V147+Közművelődés!X146+Támogatás!AC157</f>
        <v>0</v>
      </c>
      <c r="W143" s="1">
        <f>Igazgatás!W181+'ASP pályázat'!W143+Községgazd!Z153+Vagyongazd!W146+Közfoglalkoztatás!W143+Közút!W143+Környezetvédelem!Z145+Egészségügy!Z175+Sport!W147+Közművelődés!Y146+Támogatás!AD157</f>
        <v>0</v>
      </c>
      <c r="X143" s="79">
        <f>Igazgatás!X181+'ASP pályázat'!X143+Községgazd!AA153+Vagyongazd!X146+Közfoglalkoztatás!X143+Közút!X143+Környezetvédelem!AA145+Egészségügy!AA175+Sport!X147+Közművelődés!Z146+Támogatás!AE157</f>
        <v>0</v>
      </c>
      <c r="Y143" s="79">
        <f>Igazgatás!Y181+'ASP pályázat'!Y143+Községgazd!AB153+Vagyongazd!Y146+Közfoglalkoztatás!Y143+Közút!Y143+Környezetvédelem!AB145+Egészségügy!AB175+Sport!Y147+Közművelődés!AA146+Támogatás!AF157</f>
        <v>0</v>
      </c>
      <c r="Z143" s="79">
        <f>Igazgatás!Z181+'ASP pályázat'!Z143+Községgazd!AC153+Vagyongazd!Z146+Közfoglalkoztatás!Z143+Közút!Z143+Környezetvédelem!AC145+Egészségügy!AC175+Sport!Z147+Közművelődés!AB146+Támogatás!AG157</f>
        <v>0</v>
      </c>
      <c r="AA143" s="44">
        <f>Igazgatás!AA181+'ASP pályázat'!AA143+Községgazd!AD153+Vagyongazd!AA146+Közfoglalkoztatás!AA143+Közút!AA143+Környezetvédelem!AD145+Egészségügy!AD175+Sport!AA147+Közművelődés!AC146+Támogatás!AH157</f>
        <v>0</v>
      </c>
      <c r="AB143" s="168"/>
      <c r="AD143" s="168"/>
    </row>
    <row r="144" spans="1:30" ht="25.5" hidden="1" customHeight="1" x14ac:dyDescent="0.25">
      <c r="B144" s="54"/>
      <c r="C144" s="2"/>
      <c r="D144" s="798" t="s">
        <v>542</v>
      </c>
      <c r="E144" s="798"/>
      <c r="F144" s="624">
        <f>Igazgatás!F182+'ASP pályázat'!F144+Községgazd!F154+Vagyongazd!F147+Közfoglalkoztatás!F144+Közút!F144+Környezetvédelem!F146+Egészségügy!F176+Sport!F148+Közművelődés!F147+Támogatás!F158</f>
        <v>0</v>
      </c>
      <c r="G144" s="624">
        <f>Igazgatás!G182+'ASP pályázat'!G144+Községgazd!G154+Vagyongazd!G147+Közfoglalkoztatás!G144+Közút!G144+Környezetvédelem!G146+Egészségügy!G176+Sport!G148+Közművelődés!G147+Támogatás!G158</f>
        <v>0</v>
      </c>
      <c r="H144" s="624">
        <f>Igazgatás!H182+'ASP pályázat'!H144+Községgazd!H154+Vagyongazd!H147+Közfoglalkoztatás!H144+Közút!H144+Környezetvédelem!H146+Egészségügy!H176+Sport!H148+Közművelődés!H147+Támogatás!H158</f>
        <v>0</v>
      </c>
      <c r="I144" s="624">
        <f>Igazgatás!I182+'ASP pályázat'!I144+Községgazd!I154+Vagyongazd!I147+Közfoglalkoztatás!I144+Közút!I144+Környezetvédelem!I146+Egészségügy!I176+Sport!I148+Közművelődés!I147+Támogatás!I158</f>
        <v>0</v>
      </c>
      <c r="J144" s="650">
        <f>Igazgatás!J182+'ASP pályázat'!J144+Községgazd!J154+Vagyongazd!J147+Közfoglalkoztatás!J144+Közút!J144+Környezetvédelem!J146+Egészségügy!J176+Sport!J148+Közművelődés!J147+Támogatás!J158</f>
        <v>0</v>
      </c>
      <c r="K144" s="650">
        <f>Igazgatás!K182+'ASP pályázat'!K144+Községgazd!K154+Vagyongazd!K147+Közfoglalkoztatás!K144+Közút!K144+Környezetvédelem!K146+Egészségügy!K176+Sport!K148+Közművelődés!K147+Támogatás!K158</f>
        <v>0</v>
      </c>
      <c r="L144" s="571">
        <f>Igazgatás!L182+'ASP pályázat'!L144+Községgazd!L154+Vagyongazd!L147+Közfoglalkoztatás!L144+Közút!L144+Környezetvédelem!L146+Egészségügy!L176+Sport!L148+Közművelődés!L147+Támogatás!L158</f>
        <v>0</v>
      </c>
      <c r="M144" s="151">
        <f>Igazgatás!M182+'ASP pályázat'!M144+Községgazd!M154+Vagyongazd!M147+Közfoglalkoztatás!M144+Közút!M144+Környezetvédelem!M146+Egészségügy!M176+Sport!M148+Közművelődés!M147+Támogatás!M158</f>
        <v>0</v>
      </c>
      <c r="N144" s="159">
        <f>Igazgatás!N182+'ASP pályázat'!N144+Községgazd!N154+Vagyongazd!N147+Közfoglalkoztatás!N144+Közút!N144+Környezetvédelem!N146+Egészségügy!N176+Sport!N148+Közművelődés!N147+Támogatás!N158</f>
        <v>0</v>
      </c>
      <c r="O144" s="73">
        <f>Igazgatás!O182+'ASP pályázat'!O144+Községgazd!R154+Vagyongazd!O147+Közfoglalkoztatás!O144+Közút!O144+Környezetvédelem!R146+Egészségügy!R176+Sport!O148+Közművelődés!Q147+Támogatás!V158</f>
        <v>0</v>
      </c>
      <c r="P144" s="1">
        <f>Igazgatás!P182+'ASP pályázat'!P144+Községgazd!S154+Vagyongazd!P147+Közfoglalkoztatás!P144+Közút!P144+Környezetvédelem!S146+Egészségügy!S176+Sport!P148+Közművelődés!R147+Támogatás!W158</f>
        <v>0</v>
      </c>
      <c r="Q144" s="1">
        <f>Igazgatás!Q182+'ASP pályázat'!Q144+Községgazd!T154+Vagyongazd!Q147+Közfoglalkoztatás!Q144+Közút!Q144+Környezetvédelem!T146+Egészségügy!T176+Sport!Q148+Közművelődés!S147+Támogatás!X158</f>
        <v>0</v>
      </c>
      <c r="R144" s="1">
        <f>Igazgatás!R182+'ASP pályázat'!R144+Községgazd!U154+Vagyongazd!R147+Közfoglalkoztatás!R144+Közút!R144+Környezetvédelem!U146+Egészségügy!U176+Sport!R148+Közművelődés!T147+Támogatás!Y158</f>
        <v>0</v>
      </c>
      <c r="S144" s="1">
        <f>Igazgatás!S182+'ASP pályázat'!S144+Községgazd!V154+Vagyongazd!S147+Közfoglalkoztatás!S144+Közút!S144+Környezetvédelem!V146+Egészségügy!V176+Sport!S148+Közművelődés!U147+Támogatás!Z158</f>
        <v>0</v>
      </c>
      <c r="T144" s="79">
        <f>Igazgatás!T182+'ASP pályázat'!T144+Községgazd!W154+Vagyongazd!T147+Közfoglalkoztatás!T144+Közút!T144+Környezetvédelem!W146+Egészségügy!W176+Sport!T148+Közművelődés!V147+Támogatás!AA158</f>
        <v>0</v>
      </c>
      <c r="U144" s="489">
        <f>Igazgatás!U182+'ASP pályázat'!U144+Községgazd!X154+Vagyongazd!U147+Közfoglalkoztatás!U144+Közút!U144+Környezetvédelem!X146+Egészségügy!X176+Sport!U148+Közművelődés!W147+Támogatás!AB158</f>
        <v>0</v>
      </c>
      <c r="V144" s="414">
        <f>Igazgatás!V182+'ASP pályázat'!V144+Községgazd!Y154+Vagyongazd!V147+Közfoglalkoztatás!V144+Közút!V144+Környezetvédelem!Y146+Egészségügy!Y176+Sport!V148+Közművelődés!X147+Támogatás!AC158</f>
        <v>0</v>
      </c>
      <c r="W144" s="1">
        <f>Igazgatás!W182+'ASP pályázat'!W144+Községgazd!Z154+Vagyongazd!W147+Közfoglalkoztatás!W144+Közút!W144+Környezetvédelem!Z146+Egészségügy!Z176+Sport!W148+Közművelődés!Y147+Támogatás!AD158</f>
        <v>0</v>
      </c>
      <c r="X144" s="79">
        <f>Igazgatás!X182+'ASP pályázat'!X144+Községgazd!AA154+Vagyongazd!X147+Közfoglalkoztatás!X144+Közút!X144+Környezetvédelem!AA146+Egészségügy!AA176+Sport!X148+Közművelődés!Z147+Támogatás!AE158</f>
        <v>0</v>
      </c>
      <c r="Y144" s="79">
        <f>Igazgatás!Y182+'ASP pályázat'!Y144+Községgazd!AB154+Vagyongazd!Y147+Közfoglalkoztatás!Y144+Közút!Y144+Környezetvédelem!AB146+Egészségügy!AB176+Sport!Y148+Közművelődés!AA147+Támogatás!AF158</f>
        <v>0</v>
      </c>
      <c r="Z144" s="79">
        <f>Igazgatás!Z182+'ASP pályázat'!Z144+Községgazd!AC154+Vagyongazd!Z147+Közfoglalkoztatás!Z144+Közút!Z144+Környezetvédelem!AC146+Egészségügy!AC176+Sport!Z148+Közművelődés!AB147+Támogatás!AG158</f>
        <v>0</v>
      </c>
      <c r="AA144" s="44">
        <f>Igazgatás!AA182+'ASP pályázat'!AA144+Községgazd!AD154+Vagyongazd!AA147+Közfoglalkoztatás!AA144+Közút!AA144+Környezetvédelem!AD146+Egészségügy!AD176+Sport!AA148+Közművelődés!AC147+Támogatás!AH158</f>
        <v>0</v>
      </c>
      <c r="AB144" s="168"/>
      <c r="AD144" s="168"/>
    </row>
    <row r="145" spans="1:30" hidden="1" x14ac:dyDescent="0.25">
      <c r="B145" s="54"/>
      <c r="C145" s="2"/>
      <c r="D145" s="801" t="s">
        <v>543</v>
      </c>
      <c r="E145" s="801"/>
      <c r="F145" s="621">
        <f>Igazgatás!F183+'ASP pályázat'!F145+Községgazd!F155+Vagyongazd!F148+Közfoglalkoztatás!F145+Közút!F145+Környezetvédelem!F147+Egészségügy!F177+Sport!F149+Közművelődés!F148+Támogatás!F159</f>
        <v>0</v>
      </c>
      <c r="G145" s="621">
        <f>Igazgatás!G183+'ASP pályázat'!G145+Községgazd!G155+Vagyongazd!G148+Közfoglalkoztatás!G145+Közút!G145+Környezetvédelem!G147+Egészségügy!G177+Sport!G149+Közművelődés!G148+Támogatás!G159</f>
        <v>0</v>
      </c>
      <c r="H145" s="621">
        <f>Igazgatás!H183+'ASP pályázat'!H145+Községgazd!H155+Vagyongazd!H148+Közfoglalkoztatás!H145+Közút!H145+Környezetvédelem!H147+Egészségügy!H177+Sport!H149+Közművelődés!H148+Támogatás!H159</f>
        <v>0</v>
      </c>
      <c r="I145" s="621">
        <f>Igazgatás!I183+'ASP pályázat'!I145+Községgazd!I155+Vagyongazd!I148+Közfoglalkoztatás!I145+Közút!I145+Környezetvédelem!I147+Egészségügy!I177+Sport!I149+Közművelődés!I148+Támogatás!I159</f>
        <v>0</v>
      </c>
      <c r="J145" s="647">
        <f>Igazgatás!J183+'ASP pályázat'!J145+Községgazd!J155+Vagyongazd!J148+Közfoglalkoztatás!J145+Közút!J145+Környezetvédelem!J147+Egészségügy!J177+Sport!J149+Közművelődés!J148+Támogatás!J159</f>
        <v>0</v>
      </c>
      <c r="K145" s="647">
        <f>Igazgatás!K183+'ASP pályázat'!K145+Községgazd!K155+Vagyongazd!K148+Közfoglalkoztatás!K145+Közút!K145+Környezetvédelem!K147+Egészségügy!K177+Sport!K149+Közművelődés!K148+Támogatás!K159</f>
        <v>0</v>
      </c>
      <c r="L145" s="568">
        <f>Igazgatás!L183+'ASP pályázat'!L145+Községgazd!L155+Vagyongazd!L148+Közfoglalkoztatás!L145+Közút!L145+Környezetvédelem!L147+Egészségügy!L177+Sport!L149+Közművelődés!L148+Támogatás!L159</f>
        <v>0</v>
      </c>
      <c r="M145" s="141">
        <f>Igazgatás!M183+'ASP pályázat'!M145+Községgazd!M155+Vagyongazd!M148+Közfoglalkoztatás!M145+Közút!M145+Környezetvédelem!M147+Egészségügy!M177+Sport!M149+Közművelődés!M148+Támogatás!M159</f>
        <v>0</v>
      </c>
      <c r="N145" s="159">
        <f>Igazgatás!N183+'ASP pályázat'!N145+Községgazd!N155+Vagyongazd!N148+Közfoglalkoztatás!N145+Közút!N145+Környezetvédelem!N147+Egészségügy!N177+Sport!N149+Közművelődés!N148+Támogatás!N159</f>
        <v>0</v>
      </c>
      <c r="O145" s="73">
        <f>Igazgatás!O183+'ASP pályázat'!O145+Községgazd!R155+Vagyongazd!O148+Közfoglalkoztatás!O145+Közút!O145+Környezetvédelem!R147+Egészségügy!R177+Sport!O149+Közművelődés!Q148+Támogatás!V159</f>
        <v>0</v>
      </c>
      <c r="P145" s="1">
        <f>Igazgatás!P183+'ASP pályázat'!P145+Községgazd!S155+Vagyongazd!P148+Közfoglalkoztatás!P145+Közút!P145+Környezetvédelem!S147+Egészségügy!S177+Sport!P149+Közművelődés!R148+Támogatás!W159</f>
        <v>0</v>
      </c>
      <c r="Q145" s="1">
        <f>Igazgatás!Q183+'ASP pályázat'!Q145+Községgazd!T155+Vagyongazd!Q148+Közfoglalkoztatás!Q145+Közút!Q145+Környezetvédelem!T147+Egészségügy!T177+Sport!Q149+Közművelődés!S148+Támogatás!X159</f>
        <v>0</v>
      </c>
      <c r="R145" s="1">
        <f>Igazgatás!R183+'ASP pályázat'!R145+Községgazd!U155+Vagyongazd!R148+Közfoglalkoztatás!R145+Közút!R145+Környezetvédelem!U147+Egészségügy!U177+Sport!R149+Közművelődés!T148+Támogatás!Y159</f>
        <v>0</v>
      </c>
      <c r="S145" s="1">
        <f>Igazgatás!S183+'ASP pályázat'!S145+Községgazd!V155+Vagyongazd!S148+Közfoglalkoztatás!S145+Közút!S145+Környezetvédelem!V147+Egészségügy!V177+Sport!S149+Közművelődés!U148+Támogatás!Z159</f>
        <v>0</v>
      </c>
      <c r="T145" s="79">
        <f>Igazgatás!T183+'ASP pályázat'!T145+Községgazd!W155+Vagyongazd!T148+Közfoglalkoztatás!T145+Közút!T145+Környezetvédelem!W147+Egészségügy!W177+Sport!T149+Közművelődés!V148+Támogatás!AA159</f>
        <v>0</v>
      </c>
      <c r="U145" s="489">
        <f>Igazgatás!U183+'ASP pályázat'!U145+Községgazd!X155+Vagyongazd!U148+Közfoglalkoztatás!U145+Közút!U145+Környezetvédelem!X147+Egészségügy!X177+Sport!U149+Közművelődés!W148+Támogatás!AB159</f>
        <v>0</v>
      </c>
      <c r="V145" s="414">
        <f>Igazgatás!V183+'ASP pályázat'!V145+Községgazd!Y155+Vagyongazd!V148+Közfoglalkoztatás!V145+Közút!V145+Környezetvédelem!Y147+Egészségügy!Y177+Sport!V149+Közművelődés!X148+Támogatás!AC159</f>
        <v>0</v>
      </c>
      <c r="W145" s="1">
        <f>Igazgatás!W183+'ASP pályázat'!W145+Községgazd!Z155+Vagyongazd!W148+Közfoglalkoztatás!W145+Közút!W145+Környezetvédelem!Z147+Egészségügy!Z177+Sport!W149+Közművelődés!Y148+Támogatás!AD159</f>
        <v>0</v>
      </c>
      <c r="X145" s="79">
        <f>Igazgatás!X183+'ASP pályázat'!X145+Községgazd!AA155+Vagyongazd!X148+Közfoglalkoztatás!X145+Közút!X145+Környezetvédelem!AA147+Egészségügy!AA177+Sport!X149+Közművelődés!Z148+Támogatás!AE159</f>
        <v>0</v>
      </c>
      <c r="Y145" s="79">
        <f>Igazgatás!Y183+'ASP pályázat'!Y145+Községgazd!AB155+Vagyongazd!Y148+Közfoglalkoztatás!Y145+Közút!Y145+Környezetvédelem!AB147+Egészségügy!AB177+Sport!Y149+Közművelődés!AA148+Támogatás!AF159</f>
        <v>0</v>
      </c>
      <c r="Z145" s="79">
        <f>Igazgatás!Z183+'ASP pályázat'!Z145+Községgazd!AC155+Vagyongazd!Z148+Közfoglalkoztatás!Z145+Közút!Z145+Környezetvédelem!AC147+Egészségügy!AC177+Sport!Z149+Közművelődés!AB148+Támogatás!AG159</f>
        <v>0</v>
      </c>
      <c r="AA145" s="44">
        <f>Igazgatás!AA183+'ASP pályázat'!AA145+Községgazd!AD155+Vagyongazd!AA148+Közfoglalkoztatás!AA145+Közút!AA145+Környezetvédelem!AD147+Egészségügy!AD177+Sport!AA149+Közművelődés!AC148+Támogatás!AH159</f>
        <v>0</v>
      </c>
      <c r="AB145" s="168"/>
      <c r="AD145" s="168"/>
    </row>
    <row r="146" spans="1:30" s="41" customFormat="1" ht="15.75" thickBot="1" x14ac:dyDescent="0.3">
      <c r="A146" s="125" t="s">
        <v>243</v>
      </c>
      <c r="B146" s="134" t="s">
        <v>671</v>
      </c>
      <c r="C146" s="851" t="s">
        <v>244</v>
      </c>
      <c r="D146" s="852"/>
      <c r="E146" s="852"/>
      <c r="F146" s="626">
        <f>Igazgatás!F184+'ASP pályázat'!F146+Községgazd!F156+Vagyongazd!F149+Közfoglalkoztatás!F146+Közút!F146+Környezetvédelem!F148+Egészségügy!F178+Sport!F150+Közművelődés!F149+Támogatás!F160</f>
        <v>67759138.239999995</v>
      </c>
      <c r="G146" s="626">
        <f>Igazgatás!G184+'ASP pályázat'!G146+Községgazd!G156+Vagyongazd!G149+Közfoglalkoztatás!G146+Közút!G146+Környezetvédelem!G148+Egészségügy!G178+Sport!G150+Közművelődés!G149+Támogatás!G160</f>
        <v>54532150.700000003</v>
      </c>
      <c r="H146" s="626">
        <f>Igazgatás!H184+'ASP pályázat'!H146+Községgazd!H156+Vagyongazd!H149+Közfoglalkoztatás!H146+Közút!H146+Környezetvédelem!H148+Egészségügy!H178+Sport!H150+Közművelődés!H149+Támogatás!H160</f>
        <v>60724202.019999996</v>
      </c>
      <c r="I146" s="626">
        <f>Igazgatás!I184+'ASP pályázat'!I146+Községgazd!I156+Vagyongazd!I149+Közfoglalkoztatás!I146+Közút!I146+Környezetvédelem!I148+Egészségügy!I178+Sport!I150+Közművelődés!I149+Támogatás!I160</f>
        <v>109721989</v>
      </c>
      <c r="J146" s="652">
        <f>Igazgatás!J184+'ASP pályázat'!J146+Községgazd!J156+Vagyongazd!J149+Közfoglalkoztatás!J146+Közút!J146+Környezetvédelem!J148+Egészségügy!J178+Sport!J150+Közművelődés!J149+Támogatás!J160</f>
        <v>104160843.69999999</v>
      </c>
      <c r="K146" s="652">
        <f>Igazgatás!K184+'ASP pályázat'!K146+Községgazd!K156+Vagyongazd!K149+Közfoglalkoztatás!K146+Közút!K146+Környezetvédelem!K148+Egészségügy!K178+Sport!K150+Közművelődés!K149+Támogatás!K160</f>
        <v>122144005</v>
      </c>
      <c r="L146" s="573">
        <f>Igazgatás!L184+'ASP pályázat'!L146+Községgazd!L156+Vagyongazd!L149+Közfoglalkoztatás!L146+Közút!L146+Környezetvédelem!L148+Egészségügy!L178+Sport!L150+Közművelődés!L149+Támogatás!L160</f>
        <v>0</v>
      </c>
      <c r="M146" s="153">
        <f>Igazgatás!M184+'ASP pályázat'!M146+Községgazd!M156+Vagyongazd!M149+Közfoglalkoztatás!M146+Közút!M146+Környezetvédelem!M148+Egészségügy!M178+Sport!M150+Közművelődés!M149+Támogatás!M160</f>
        <v>0</v>
      </c>
      <c r="N146" s="162">
        <f>Igazgatás!N184+'ASP pályázat'!N146+Községgazd!N156+Vagyongazd!N149+Közfoglalkoztatás!N146+Közút!N146+Környezetvédelem!N148+Egészségügy!N178+Sport!N150+Közművelődés!N149+Támogatás!N160</f>
        <v>0</v>
      </c>
      <c r="O146" s="108">
        <f>Igazgatás!O184+'ASP pályázat'!O146+Községgazd!R156+Vagyongazd!O149+Közfoglalkoztatás!O146+Közút!O146+Környezetvédelem!R148+Egészségügy!R178+Sport!O150+Közművelődés!Q149+Támogatás!V160</f>
        <v>0</v>
      </c>
      <c r="P146" s="109">
        <f>Igazgatás!P184+'ASP pályázat'!P146+Községgazd!S156+Vagyongazd!P149+Közfoglalkoztatás!P146+Közút!P146+Környezetvédelem!S148+Egészségügy!S178+Sport!P150+Közművelődés!R149+Támogatás!W160</f>
        <v>0</v>
      </c>
      <c r="Q146" s="109">
        <f>Igazgatás!Q184+'ASP pályázat'!Q146+Községgazd!T156+Vagyongazd!Q149+Közfoglalkoztatás!Q146+Közút!Q146+Környezetvédelem!T148+Egészségügy!T178+Sport!Q150+Közművelődés!S149+Támogatás!X160</f>
        <v>0</v>
      </c>
      <c r="R146" s="109">
        <f>Igazgatás!R184+'ASP pályázat'!R146+Községgazd!U156+Vagyongazd!R149+Közfoglalkoztatás!R146+Közút!R146+Környezetvédelem!U148+Egészségügy!U178+Sport!R150+Közművelődés!T149+Támogatás!Y160</f>
        <v>0</v>
      </c>
      <c r="S146" s="109">
        <f>Igazgatás!S184+'ASP pályázat'!S146+Községgazd!V156+Vagyongazd!S149+Közfoglalkoztatás!S146+Közút!S146+Környezetvédelem!V148+Egészségügy!V178+Sport!S150+Közművelődés!U149+Támogatás!Z160</f>
        <v>0</v>
      </c>
      <c r="T146" s="112">
        <f>Igazgatás!T184+'ASP pályázat'!T146+Községgazd!W156+Vagyongazd!T149+Közfoglalkoztatás!T146+Közút!T146+Környezetvédelem!W148+Egészségügy!W178+Sport!T150+Közművelődés!V149+Támogatás!AA160</f>
        <v>0</v>
      </c>
      <c r="U146" s="491">
        <f>Igazgatás!U184+'ASP pályázat'!U146+Községgazd!X156+Vagyongazd!U149+Közfoglalkoztatás!U146+Közút!U146+Környezetvédelem!X148+Egészségügy!X178+Sport!U150+Közművelődés!W149+Támogatás!AB160</f>
        <v>0</v>
      </c>
      <c r="V146" s="416">
        <f>Igazgatás!V184+'ASP pályázat'!V146+Községgazd!Y156+Vagyongazd!V149+Közfoglalkoztatás!V146+Közút!V146+Környezetvédelem!Y148+Egészségügy!Y178+Sport!V150+Közművelődés!X149+Támogatás!AC160</f>
        <v>0</v>
      </c>
      <c r="W146" s="109">
        <f>Igazgatás!W184+'ASP pályázat'!W146+Községgazd!Z156+Vagyongazd!W149+Közfoglalkoztatás!W146+Közút!W146+Környezetvédelem!Z148+Egészségügy!Z178+Sport!W150+Közművelődés!Y149+Támogatás!AD160</f>
        <v>0</v>
      </c>
      <c r="X146" s="112">
        <f>Igazgatás!X184+'ASP pályázat'!X146+Községgazd!AA156+Vagyongazd!X149+Közfoglalkoztatás!X146+Közút!X146+Környezetvédelem!AA148+Egészségügy!AA178+Sport!X150+Közművelődés!Z149+Támogatás!AE160</f>
        <v>0</v>
      </c>
      <c r="Y146" s="112">
        <f>Igazgatás!Y184+'ASP pályázat'!Y146+Községgazd!AB156+Vagyongazd!Y149+Közfoglalkoztatás!Y146+Közút!Y146+Környezetvédelem!AB148+Egészségügy!AB178+Sport!Y150+Közművelődés!AA149+Támogatás!AF160</f>
        <v>0</v>
      </c>
      <c r="Z146" s="112">
        <f>Igazgatás!Z184+'ASP pályázat'!Z146+Községgazd!AC156+Vagyongazd!Z149+Közfoglalkoztatás!Z146+Közút!Z146+Környezetvédelem!AC148+Egészségügy!AC178+Sport!Z150+Közművelődés!AB149+Támogatás!AG160</f>
        <v>0</v>
      </c>
      <c r="AA146" s="113">
        <f>Igazgatás!AA184+'ASP pályázat'!AA146+Községgazd!AD156+Vagyongazd!AA149+Közfoglalkoztatás!AA146+Közút!AA146+Környezetvédelem!AD148+Egészségügy!AD178+Sport!AA150+Közművelődés!AC149+Támogatás!AH160</f>
        <v>0</v>
      </c>
      <c r="AB146" s="168"/>
      <c r="AD146" s="168"/>
    </row>
    <row r="147" spans="1:30" ht="15.75" thickBot="1" x14ac:dyDescent="0.3">
      <c r="B147" s="98" t="s">
        <v>245</v>
      </c>
      <c r="C147" s="807" t="s">
        <v>246</v>
      </c>
      <c r="D147" s="808"/>
      <c r="E147" s="808"/>
      <c r="F147" s="617">
        <f>Igazgatás!F188+'ASP pályázat'!F147+Községgazd!F157+Vagyongazd!F150+Közfoglalkoztatás!F147+Közút!F147+Környezetvédelem!F151+Egészségügy!F179+Sport!F151+Közművelődés!F150+Támogatás!F161</f>
        <v>10067500</v>
      </c>
      <c r="G147" s="617">
        <f>Igazgatás!G188+'ASP pályázat'!G147+Községgazd!G157+Vagyongazd!G150+Közfoglalkoztatás!G147+Közút!G147+Környezetvédelem!G151+Egészségügy!G179+Sport!G151+Közművelődés!G150+Támogatás!G161</f>
        <v>12342439</v>
      </c>
      <c r="H147" s="617">
        <f>Igazgatás!H188+'ASP pályázat'!H147+Községgazd!H157+Vagyongazd!H150+Közfoglalkoztatás!H147+Közút!H147+Környezetvédelem!H151+Egészségügy!H179+Sport!H151+Közművelődés!H150+Támogatás!H161</f>
        <v>13006219</v>
      </c>
      <c r="I147" s="617">
        <f>Igazgatás!I188+'ASP pályázat'!I147+Községgazd!I157+Vagyongazd!I150+Közfoglalkoztatás!I147+Közút!I147+Környezetvédelem!I151+Egészségügy!I179+Sport!I151+Közművelődés!I150+Támogatás!I161</f>
        <v>13830487</v>
      </c>
      <c r="J147" s="643">
        <f>Igazgatás!J188+'ASP pályázat'!J147+Községgazd!J157+Vagyongazd!J150+Közfoglalkoztatás!J147+Közút!J147+Környezetvédelem!J151+Egészségügy!J179+Sport!J151+Közművelődés!J150+Támogatás!J161</f>
        <v>15437715</v>
      </c>
      <c r="K147" s="643">
        <f>Igazgatás!K188+'ASP pályázat'!K147+Községgazd!K157+Vagyongazd!K150+Közfoglalkoztatás!K147+Közút!K147+Környezetvédelem!K151+Egészségügy!K179+Sport!K151+Közművelődés!K150+Támogatás!K161</f>
        <v>15437715</v>
      </c>
      <c r="L147" s="564">
        <f>Igazgatás!L188+'ASP pályázat'!L147+Községgazd!L157+Vagyongazd!L150+Közfoglalkoztatás!L147+Közút!L147+Környezetvédelem!L151+Egészségügy!L179+Sport!L151+Közművelődés!L150+Támogatás!L161</f>
        <v>5051946</v>
      </c>
      <c r="M147" s="144">
        <f>Igazgatás!M188+'ASP pályázat'!M147+Községgazd!M157+Vagyongazd!M150+Közfoglalkoztatás!M147+Közút!M147+Környezetvédelem!M151+Egészségügy!M179+Sport!M151+Közművelődés!M150+Támogatás!M161</f>
        <v>0</v>
      </c>
      <c r="N147" s="156">
        <f>Igazgatás!N188+'ASP pályázat'!N147+Községgazd!N157+Vagyongazd!N150+Közfoglalkoztatás!N147+Közút!N147+Környezetvédelem!N151+Egészségügy!N179+Sport!N151+Közművelődés!N150+Támogatás!N161</f>
        <v>5051946</v>
      </c>
      <c r="O147" s="84">
        <f>Igazgatás!O188+'ASP pályázat'!O147+Községgazd!R157+Vagyongazd!O150+Közfoglalkoztatás!O147+Közút!O147+Környezetvédelem!R151+Egészségügy!R179+Sport!O151+Közművelődés!Q150+Támogatás!V161</f>
        <v>138898</v>
      </c>
      <c r="P147" s="85">
        <f>Igazgatás!P188+'ASP pályázat'!P147+Községgazd!S157+Vagyongazd!P150+Közfoglalkoztatás!P147+Közút!P147+Környezetvédelem!S151+Egészségügy!S179+Sport!P151+Közművelődés!R150+Támogatás!W161</f>
        <v>51293</v>
      </c>
      <c r="Q147" s="85">
        <f>Igazgatás!Q188+'ASP pályázat'!Q147+Községgazd!T157+Vagyongazd!Q150+Közfoglalkoztatás!Q147+Közút!Q147+Környezetvédelem!T151+Egészségügy!T179+Sport!Q151+Közművelődés!S150+Támogatás!X161</f>
        <v>52090</v>
      </c>
      <c r="R147" s="85">
        <f>Igazgatás!R188+'ASP pályázat'!R147+Községgazd!U157+Vagyongazd!R150+Közfoglalkoztatás!R147+Közút!R147+Környezetvédelem!U151+Egészségügy!U179+Sport!R151+Közművelődés!T150+Támogatás!Y161</f>
        <v>524095</v>
      </c>
      <c r="S147" s="85">
        <f>Igazgatás!S188+'ASP pályázat'!S147+Községgazd!V157+Vagyongazd!S150+Közfoglalkoztatás!S147+Közút!S147+Környezetvédelem!V151+Egészségügy!V179+Sport!S151+Közművelődés!U150+Támogatás!Z161</f>
        <v>2319075</v>
      </c>
      <c r="T147" s="88">
        <f>Igazgatás!T188+'ASP pályázat'!T147+Községgazd!W157+Vagyongazd!T150+Közfoglalkoztatás!T147+Közút!T147+Környezetvédelem!W151+Egészségügy!W179+Sport!T151+Közművelődés!V150+Támogatás!AA161</f>
        <v>461749</v>
      </c>
      <c r="U147" s="484">
        <f>Igazgatás!U188+'ASP pályázat'!U147+Községgazd!X157+Vagyongazd!U150+Közfoglalkoztatás!U147+Közút!U147+Környezetvédelem!X151+Egészségügy!X179+Sport!U151+Közművelődés!W150+Támogatás!AB161</f>
        <v>3547200</v>
      </c>
      <c r="V147" s="409">
        <f>Igazgatás!V188+'ASP pályázat'!V147+Községgazd!Y157+Vagyongazd!V150+Közfoglalkoztatás!V147+Közút!V147+Környezetvédelem!Y151+Egészségügy!Y179+Sport!V151+Közművelődés!X150+Támogatás!AC161</f>
        <v>17460</v>
      </c>
      <c r="W147" s="85">
        <f>Igazgatás!W188+'ASP pályázat'!W147+Községgazd!Z157+Vagyongazd!W150+Közfoglalkoztatás!W147+Közút!W147+Környezetvédelem!Z151+Egészségügy!Z179+Sport!W151+Közművelődés!Y150+Támogatás!AD161</f>
        <v>52672</v>
      </c>
      <c r="X147" s="88">
        <f>Igazgatás!X188+'ASP pályázat'!X147+Községgazd!AA157+Vagyongazd!X150+Közfoglalkoztatás!X147+Közút!X147+Környezetvédelem!AA151+Egészségügy!AA179+Sport!X151+Közművelődés!Z150+Támogatás!AE161</f>
        <v>441566</v>
      </c>
      <c r="Y147" s="88">
        <f>Igazgatás!Y188+'ASP pályázat'!Y147+Községgazd!AB157+Vagyongazd!Y150+Közfoglalkoztatás!Y147+Közút!Y147+Környezetvédelem!AB151+Egészségügy!AB179+Sport!Y151+Közművelődés!AA150+Támogatás!AF161</f>
        <v>71425</v>
      </c>
      <c r="Z147" s="88">
        <f>Igazgatás!Z188+'ASP pályázat'!Z147+Községgazd!AC157+Vagyongazd!Z150+Közfoglalkoztatás!Z147+Közút!Z147+Környezetvédelem!AC151+Egészségügy!AC179+Sport!Z151+Közművelődés!AB150+Támogatás!AG161</f>
        <v>38135</v>
      </c>
      <c r="AA147" s="89">
        <f>Igazgatás!AA188+'ASP pályázat'!AA147+Községgazd!AD157+Vagyongazd!AA150+Közfoglalkoztatás!AA147+Közút!AA147+Környezetvédelem!AD151+Egészségügy!AD179+Sport!AA151+Közművelődés!AC150+Támogatás!AH161</f>
        <v>883488</v>
      </c>
      <c r="AB147" s="168"/>
      <c r="AD147" s="168"/>
    </row>
    <row r="148" spans="1:30" s="18" customFormat="1" hidden="1" x14ac:dyDescent="0.25">
      <c r="A148" s="125" t="s">
        <v>247</v>
      </c>
      <c r="B148" s="114" t="s">
        <v>672</v>
      </c>
      <c r="C148" s="834" t="s">
        <v>248</v>
      </c>
      <c r="D148" s="835"/>
      <c r="E148" s="835"/>
      <c r="F148" s="612">
        <f>Igazgatás!F189+'ASP pályázat'!F148+Községgazd!F158+Vagyongazd!F151+Közfoglalkoztatás!F148+Közút!F148+Környezetvédelem!F152+Egészségügy!F180+Sport!F152+Közművelődés!F151+Támogatás!F162</f>
        <v>0</v>
      </c>
      <c r="G148" s="612">
        <f>Igazgatás!G189+'ASP pályázat'!G148+Községgazd!G158+Vagyongazd!G151+Közfoglalkoztatás!G148+Közút!G148+Környezetvédelem!G152+Egészségügy!G180+Sport!G152+Közművelődés!G151+Támogatás!G162</f>
        <v>0</v>
      </c>
      <c r="H148" s="612">
        <f>Igazgatás!H189+'ASP pályázat'!H148+Községgazd!H158+Vagyongazd!H151+Közfoglalkoztatás!H148+Közút!H148+Környezetvédelem!H152+Egészségügy!H180+Sport!H152+Közművelődés!H151+Támogatás!H162</f>
        <v>0</v>
      </c>
      <c r="I148" s="612">
        <f>Igazgatás!I189+'ASP pályázat'!I148+Községgazd!I158+Vagyongazd!I151+Közfoglalkoztatás!I148+Közút!I148+Környezetvédelem!I152+Egészségügy!I180+Sport!I152+Közművelődés!I151+Támogatás!I162</f>
        <v>0</v>
      </c>
      <c r="J148" s="638">
        <f>Igazgatás!J189+'ASP pályázat'!J148+Községgazd!J158+Vagyongazd!J151+Közfoglalkoztatás!J148+Közút!J148+Környezetvédelem!J152+Egészségügy!J180+Sport!J152+Közművelődés!J151+Támogatás!J162</f>
        <v>0</v>
      </c>
      <c r="K148" s="638">
        <f>Igazgatás!K189+'ASP pályázat'!K148+Községgazd!K158+Vagyongazd!K151+Közfoglalkoztatás!K148+Közút!K148+Környezetvédelem!K152+Egészségügy!K180+Sport!K152+Közművelődés!K151+Támogatás!K162</f>
        <v>0</v>
      </c>
      <c r="L148" s="559">
        <f>Igazgatás!L189+'ASP pályázat'!L148+Községgazd!L158+Vagyongazd!L151+Közfoglalkoztatás!L148+Közút!L148+Környezetvédelem!L152+Egészségügy!L180+Sport!L152+Közművelődés!L151+Támogatás!L162</f>
        <v>0</v>
      </c>
      <c r="M148" s="140">
        <f>Igazgatás!M189+'ASP pályázat'!M148+Községgazd!M158+Vagyongazd!M151+Közfoglalkoztatás!M148+Közút!M148+Környezetvédelem!M152+Egészségügy!M180+Sport!M152+Közművelődés!M151+Támogatás!M162</f>
        <v>0</v>
      </c>
      <c r="N148" s="158">
        <f>Igazgatás!N189+'ASP pályázat'!N148+Községgazd!N158+Vagyongazd!N151+Közfoglalkoztatás!N148+Közút!N148+Környezetvédelem!N152+Egészségügy!N180+Sport!N152+Közművelődés!N151+Támogatás!N162</f>
        <v>0</v>
      </c>
      <c r="O148" s="92">
        <f>Igazgatás!O189+'ASP pályázat'!O148+Községgazd!R158+Vagyongazd!O151+Közfoglalkoztatás!O148+Közút!O148+Környezetvédelem!R152+Egészségügy!R180+Sport!O152+Közművelődés!Q151+Támogatás!V162</f>
        <v>0</v>
      </c>
      <c r="P148" s="93">
        <f>Igazgatás!P189+'ASP pályázat'!P148+Községgazd!S158+Vagyongazd!P151+Közfoglalkoztatás!P148+Közút!P148+Környezetvédelem!S152+Egészségügy!S180+Sport!P152+Közművelődés!R151+Támogatás!W162</f>
        <v>0</v>
      </c>
      <c r="Q148" s="93">
        <f>Igazgatás!Q189+'ASP pályázat'!Q148+Községgazd!T158+Vagyongazd!Q151+Közfoglalkoztatás!Q148+Közút!Q148+Környezetvédelem!T152+Egészségügy!T180+Sport!Q152+Közművelődés!S151+Támogatás!X162</f>
        <v>0</v>
      </c>
      <c r="R148" s="93">
        <f>Igazgatás!R189+'ASP pályázat'!R148+Községgazd!U158+Vagyongazd!R151+Közfoglalkoztatás!R148+Közút!R148+Környezetvédelem!U152+Egészségügy!U180+Sport!R152+Közművelődés!T151+Támogatás!Y162</f>
        <v>0</v>
      </c>
      <c r="S148" s="93">
        <f>Igazgatás!S189+'ASP pályázat'!S148+Községgazd!V158+Vagyongazd!S151+Közfoglalkoztatás!S148+Közút!S148+Környezetvédelem!V152+Egészségügy!V180+Sport!S152+Közművelődés!U151+Támogatás!Z162</f>
        <v>0</v>
      </c>
      <c r="T148" s="96">
        <f>Igazgatás!T189+'ASP pályázat'!T148+Községgazd!W158+Vagyongazd!T151+Közfoglalkoztatás!T148+Közút!T148+Környezetvédelem!W152+Egészségügy!W180+Sport!T152+Közművelődés!V151+Támogatás!AA162</f>
        <v>0</v>
      </c>
      <c r="U148" s="487">
        <f>Igazgatás!U189+'ASP pályázat'!U148+Községgazd!X158+Vagyongazd!U151+Közfoglalkoztatás!U148+Közút!U148+Környezetvédelem!X152+Egészségügy!X180+Sport!U152+Közművelődés!W151+Támogatás!AB162</f>
        <v>0</v>
      </c>
      <c r="V148" s="412">
        <f>Igazgatás!V189+'ASP pályázat'!V148+Községgazd!Y158+Vagyongazd!V151+Közfoglalkoztatás!V148+Közút!V148+Környezetvédelem!Y152+Egészségügy!Y180+Sport!V152+Közművelődés!X151+Támogatás!AC162</f>
        <v>0</v>
      </c>
      <c r="W148" s="93">
        <f>Igazgatás!W189+'ASP pályázat'!W148+Községgazd!Z158+Vagyongazd!W151+Közfoglalkoztatás!W148+Közút!W148+Környezetvédelem!Z152+Egészségügy!Z180+Sport!W152+Közművelődés!Y151+Támogatás!AD162</f>
        <v>0</v>
      </c>
      <c r="X148" s="96">
        <f>Igazgatás!X189+'ASP pályázat'!X148+Községgazd!AA158+Vagyongazd!X151+Közfoglalkoztatás!X148+Közút!X148+Környezetvédelem!AA152+Egészségügy!AA180+Sport!X152+Közművelődés!Z151+Támogatás!AE162</f>
        <v>0</v>
      </c>
      <c r="Y148" s="96">
        <f>Igazgatás!Y189+'ASP pályázat'!Y148+Községgazd!AB158+Vagyongazd!Y151+Közfoglalkoztatás!Y148+Közút!Y148+Környezetvédelem!AB152+Egészségügy!AB180+Sport!Y152+Közművelődés!AA151+Támogatás!AF162</f>
        <v>0</v>
      </c>
      <c r="Z148" s="96">
        <f>Igazgatás!Z189+'ASP pályázat'!Z148+Községgazd!AC158+Vagyongazd!Z151+Közfoglalkoztatás!Z148+Közút!Z148+Környezetvédelem!AC152+Egészségügy!AC180+Sport!Z152+Közművelődés!AB151+Támogatás!AG162</f>
        <v>0</v>
      </c>
      <c r="AA148" s="97">
        <f>Igazgatás!AA189+'ASP pályázat'!AA148+Községgazd!AD158+Vagyongazd!AA151+Közfoglalkoztatás!AA148+Közút!AA148+Környezetvédelem!AD152+Egészségügy!AD180+Sport!AA152+Közművelődés!AC151+Támogatás!AH162</f>
        <v>0</v>
      </c>
      <c r="AB148" s="168"/>
      <c r="AD148" s="168"/>
    </row>
    <row r="149" spans="1:30" s="18" customFormat="1" x14ac:dyDescent="0.25">
      <c r="A149" s="125" t="s">
        <v>249</v>
      </c>
      <c r="B149" s="90" t="s">
        <v>673</v>
      </c>
      <c r="C149" s="803" t="s">
        <v>250</v>
      </c>
      <c r="D149" s="804"/>
      <c r="E149" s="804"/>
      <c r="F149" s="614">
        <f>Igazgatás!F190+'ASP pályázat'!F149+Községgazd!F159+Vagyongazd!F152+Közfoglalkoztatás!F149+Közút!F149+Környezetvédelem!F153+Egészségügy!F181+Sport!F153+Közművelődés!F152+Támogatás!F163</f>
        <v>1500000</v>
      </c>
      <c r="G149" s="614">
        <f>Igazgatás!G190+'ASP pályázat'!G149+Községgazd!G159+Vagyongazd!G152+Közfoglalkoztatás!G149+Közút!G149+Környezetvédelem!G153+Egészségügy!G181+Sport!G153+Közművelődés!G152+Támogatás!G163</f>
        <v>1907481</v>
      </c>
      <c r="H149" s="614">
        <f>Igazgatás!H190+'ASP pályázat'!H149+Községgazd!H159+Vagyongazd!H152+Közfoglalkoztatás!H149+Közút!H149+Környezetvédelem!H153+Egészségügy!H181+Sport!H153+Közművelődés!H152+Támogatás!H163</f>
        <v>1907481</v>
      </c>
      <c r="I149" s="614">
        <f>Igazgatás!I190+'ASP pályázat'!I149+Községgazd!I159+Vagyongazd!I152+Közfoglalkoztatás!I149+Közút!I149+Környezetvédelem!I153+Egészségügy!I181+Sport!I153+Közművelődés!I152+Támogatás!I163</f>
        <v>2407481</v>
      </c>
      <c r="J149" s="640">
        <f>Igazgatás!J190+'ASP pályázat'!J149+Községgazd!J159+Vagyongazd!J152+Közfoglalkoztatás!J149+Közút!J149+Környezetvédelem!J153+Egészségügy!J181+Sport!J153+Közművelődés!J152+Támogatás!J163</f>
        <v>3522281</v>
      </c>
      <c r="K149" s="640">
        <f>Igazgatás!K190+'ASP pályázat'!K149+Községgazd!K159+Vagyongazd!K152+Közfoglalkoztatás!K149+Közút!K149+Környezetvédelem!K153+Egészségügy!K181+Sport!K153+Közművelődés!K152+Támogatás!K163</f>
        <v>3522281</v>
      </c>
      <c r="L149" s="561">
        <f>Igazgatás!L190+'ASP pályázat'!L149+Községgazd!L159+Vagyongazd!L152+Közfoglalkoztatás!L149+Közút!L149+Környezetvédelem!L153+Egészségügy!L181+Sport!L153+Közművelődés!L152+Támogatás!L163</f>
        <v>1813173</v>
      </c>
      <c r="M149" s="142">
        <f>Igazgatás!M190+'ASP pályázat'!M149+Községgazd!M159+Vagyongazd!M152+Közfoglalkoztatás!M149+Közút!M149+Környezetvédelem!M153+Egészségügy!M181+Sport!M153+Közművelődés!M152+Támogatás!M163</f>
        <v>0</v>
      </c>
      <c r="N149" s="158">
        <f>Igazgatás!N190+'ASP pályázat'!N149+Községgazd!N159+Vagyongazd!N152+Közfoglalkoztatás!N149+Közút!N149+Környezetvédelem!N153+Egészségügy!N181+Sport!N153+Közművelődés!N152+Támogatás!N163</f>
        <v>1813173</v>
      </c>
      <c r="O149" s="92">
        <f>Igazgatás!O190+'ASP pályázat'!O149+Községgazd!R159+Vagyongazd!O152+Közfoglalkoztatás!O149+Közút!O149+Környezetvédelem!R153+Egészségügy!R181+Sport!O153+Közművelődés!Q152+Támogatás!V163</f>
        <v>0</v>
      </c>
      <c r="P149" s="93">
        <f>Igazgatás!P190+'ASP pályázat'!P149+Községgazd!S159+Vagyongazd!P152+Közfoglalkoztatás!P149+Közút!P149+Környezetvédelem!S153+Egészségügy!S181+Sport!P153+Közművelődés!R152+Támogatás!W163</f>
        <v>0</v>
      </c>
      <c r="Q149" s="93">
        <f>Igazgatás!Q190+'ASP pályázat'!Q149+Községgazd!T159+Vagyongazd!Q152+Közfoglalkoztatás!Q149+Közút!Q149+Környezetvédelem!T153+Egészségügy!T181+Sport!Q153+Közművelődés!S152+Támogatás!X163</f>
        <v>0</v>
      </c>
      <c r="R149" s="93">
        <f>Igazgatás!R190+'ASP pályázat'!R149+Községgazd!U159+Vagyongazd!R152+Közfoglalkoztatás!R149+Közút!R149+Környezetvédelem!U153+Egészségügy!U181+Sport!R153+Közművelődés!T152+Támogatás!Y163</f>
        <v>0</v>
      </c>
      <c r="S149" s="93">
        <f>Igazgatás!S190+'ASP pályázat'!S149+Községgazd!V159+Vagyongazd!S152+Közfoglalkoztatás!S149+Közút!S149+Környezetvédelem!V153+Egészségügy!V181+Sport!S153+Közművelődés!U152+Támogatás!Z163</f>
        <v>1785276</v>
      </c>
      <c r="T149" s="96">
        <f>Igazgatás!T190+'ASP pályázat'!T149+Községgazd!W159+Vagyongazd!T152+Közfoglalkoztatás!T149+Közút!T149+Környezetvédelem!W153+Egészségügy!W181+Sport!T153+Közművelődés!V152+Támogatás!AA163</f>
        <v>19897</v>
      </c>
      <c r="U149" s="487">
        <f>Igazgatás!U190+'ASP pályázat'!U149+Községgazd!X159+Vagyongazd!U152+Közfoglalkoztatás!U149+Közút!U149+Környezetvédelem!X153+Egészségügy!X181+Sport!U153+Közművelődés!W152+Támogatás!AB163</f>
        <v>1805173</v>
      </c>
      <c r="V149" s="412">
        <f>Igazgatás!V190+'ASP pályázat'!V149+Községgazd!Y159+Vagyongazd!V152+Közfoglalkoztatás!V149+Közút!V149+Környezetvédelem!Y153+Egészségügy!Y181+Sport!V153+Közművelődés!X152+Támogatás!AC163</f>
        <v>8000</v>
      </c>
      <c r="W149" s="93">
        <f>Igazgatás!W190+'ASP pályázat'!W149+Községgazd!Z159+Vagyongazd!W152+Közfoglalkoztatás!W149+Közút!W149+Környezetvédelem!Z153+Egészségügy!Z181+Sport!W153+Közművelődés!Y152+Támogatás!AD163</f>
        <v>0</v>
      </c>
      <c r="X149" s="96">
        <f>Igazgatás!X190+'ASP pályázat'!X149+Községgazd!AA159+Vagyongazd!X152+Közfoglalkoztatás!X149+Közút!X149+Környezetvédelem!AA153+Egészségügy!AA181+Sport!X153+Közművelődés!Z152+Támogatás!AE163</f>
        <v>0</v>
      </c>
      <c r="Y149" s="96">
        <f>Igazgatás!Y190+'ASP pályázat'!Y149+Községgazd!AB159+Vagyongazd!Y152+Közfoglalkoztatás!Y149+Közút!Y149+Környezetvédelem!AB153+Egészségügy!AB181+Sport!Y153+Közművelődés!AA152+Támogatás!AF163</f>
        <v>0</v>
      </c>
      <c r="Z149" s="96">
        <f>Igazgatás!Z190+'ASP pályázat'!Z149+Községgazd!AC159+Vagyongazd!Z152+Közfoglalkoztatás!Z149+Közút!Z149+Környezetvédelem!AC153+Egészségügy!AC181+Sport!Z153+Közművelődés!AB152+Támogatás!AG163</f>
        <v>0</v>
      </c>
      <c r="AA149" s="97">
        <f>Igazgatás!AA190+'ASP pályázat'!AA149+Községgazd!AD159+Vagyongazd!AA152+Közfoglalkoztatás!AA149+Közút!AA149+Környezetvédelem!AD153+Egészségügy!AD181+Sport!AA153+Közművelődés!AC152+Támogatás!AH163</f>
        <v>0</v>
      </c>
      <c r="AB149" s="168"/>
      <c r="AD149" s="168"/>
    </row>
    <row r="150" spans="1:30" x14ac:dyDescent="0.25">
      <c r="B150" s="54"/>
      <c r="C150" s="2"/>
      <c r="D150" s="801" t="s">
        <v>250</v>
      </c>
      <c r="E150" s="801"/>
      <c r="F150" s="621">
        <f>Igazgatás!F191+'ASP pályázat'!F150+Községgazd!F160+Vagyongazd!F153+Közfoglalkoztatás!F150+Közút!F150+Környezetvédelem!F154+Egészségügy!F182+Sport!F154+Közművelődés!F153+Támogatás!F164</f>
        <v>0</v>
      </c>
      <c r="G150" s="621">
        <f>Igazgatás!G191+'ASP pályázat'!G150+Községgazd!G160+Vagyongazd!G153+Közfoglalkoztatás!G150+Közút!G150+Környezetvédelem!G154+Egészségügy!G182+Sport!G154+Közművelődés!G153+Támogatás!G164</f>
        <v>157481</v>
      </c>
      <c r="H150" s="621">
        <f>Igazgatás!H191+'ASP pályázat'!H150+Községgazd!H160+Vagyongazd!H153+Közfoglalkoztatás!H150+Közút!H150+Környezetvédelem!H154+Egészségügy!H182+Sport!H154+Közművelődés!H153+Támogatás!H164</f>
        <v>157481</v>
      </c>
      <c r="I150" s="621">
        <f>Igazgatás!I191+'ASP pályázat'!I150+Községgazd!I160+Vagyongazd!I153+Közfoglalkoztatás!I150+Közút!I150+Környezetvédelem!I154+Egészségügy!I182+Sport!I154+Közművelődés!I153+Támogatás!I164</f>
        <v>657481</v>
      </c>
      <c r="J150" s="647">
        <f>Igazgatás!J191+'ASP pályázat'!J150+Községgazd!J160+Vagyongazd!J153+Közfoglalkoztatás!J150+Közút!J150+Környezetvédelem!J154+Egészségügy!J182+Sport!J154+Közművelődés!J153+Támogatás!J164</f>
        <v>1772281</v>
      </c>
      <c r="K150" s="647">
        <f>Igazgatás!K191+'ASP pályázat'!K150+Községgazd!K160+Vagyongazd!K153+Közfoglalkoztatás!K150+Közút!K150+Környezetvédelem!K154+Egészségügy!K182+Sport!K154+Közművelődés!K153+Támogatás!K164</f>
        <v>1772281</v>
      </c>
      <c r="L150" s="568">
        <f>Igazgatás!L191+'ASP pályázat'!L150+Községgazd!L160+Vagyongazd!L153+Közfoglalkoztatás!L150+Közút!L150+Környezetvédelem!L154+Egészségügy!L182+Sport!L154+Közművelődés!L153+Támogatás!L164</f>
        <v>63173</v>
      </c>
      <c r="M150" s="141">
        <f>Igazgatás!M191+'ASP pályázat'!M150+Községgazd!M160+Vagyongazd!M153+Közfoglalkoztatás!M150+Közút!M150+Környezetvédelem!M154+Egészségügy!M182+Sport!M154+Közművelődés!M153+Támogatás!M164</f>
        <v>0</v>
      </c>
      <c r="N150" s="159">
        <f>Igazgatás!N191+'ASP pályázat'!N150+Községgazd!N160+Vagyongazd!N153+Közfoglalkoztatás!N150+Közút!N150+Környezetvédelem!N154+Egészségügy!N182+Sport!N154+Közművelődés!N153+Támogatás!N164</f>
        <v>63173</v>
      </c>
      <c r="O150" s="73">
        <f>Igazgatás!O191+'ASP pályázat'!O150+Községgazd!R160+Vagyongazd!O153+Közfoglalkoztatás!O150+Közút!O150+Környezetvédelem!R154+Egészségügy!R182+Sport!O154+Közművelődés!Q153+Támogatás!V164</f>
        <v>0</v>
      </c>
      <c r="P150" s="1">
        <f>Igazgatás!P191+'ASP pályázat'!P150+Községgazd!S160+Vagyongazd!P153+Közfoglalkoztatás!P150+Közút!P150+Környezetvédelem!S154+Egészségügy!S182+Sport!P154+Közművelődés!R153+Támogatás!W164</f>
        <v>0</v>
      </c>
      <c r="Q150" s="1">
        <f>Igazgatás!Q191+'ASP pályázat'!Q150+Községgazd!T160+Vagyongazd!Q153+Közfoglalkoztatás!Q150+Közút!Q150+Környezetvédelem!T154+Egészségügy!T182+Sport!Q154+Közművelődés!S153+Támogatás!X164</f>
        <v>0</v>
      </c>
      <c r="R150" s="1">
        <f>Igazgatás!R191+'ASP pályázat'!R150+Községgazd!U160+Vagyongazd!R153+Közfoglalkoztatás!R150+Közút!R150+Környezetvédelem!U154+Egészségügy!U182+Sport!R154+Közművelődés!T153+Támogatás!Y164</f>
        <v>0</v>
      </c>
      <c r="S150" s="1">
        <f>Igazgatás!S191+'ASP pályázat'!S150+Községgazd!V160+Vagyongazd!S153+Közfoglalkoztatás!S150+Közút!S150+Környezetvédelem!V154+Egészségügy!V182+Sport!S154+Közművelődés!U153+Támogatás!Z164</f>
        <v>35276</v>
      </c>
      <c r="T150" s="79">
        <f>Igazgatás!T191+'ASP pályázat'!T150+Községgazd!W160+Vagyongazd!T153+Közfoglalkoztatás!T150+Közút!T150+Környezetvédelem!W154+Egészségügy!W182+Sport!T154+Közművelődés!V153+Támogatás!AA164</f>
        <v>19897</v>
      </c>
      <c r="U150" s="489">
        <f>Igazgatás!U191+'ASP pályázat'!U150+Községgazd!X160+Vagyongazd!U153+Közfoglalkoztatás!U150+Közút!U150+Környezetvédelem!X154+Egészségügy!X182+Sport!U154+Közművelődés!W153+Támogatás!AB164</f>
        <v>55173</v>
      </c>
      <c r="V150" s="414">
        <f>Igazgatás!V191+'ASP pályázat'!V150+Községgazd!Y160+Vagyongazd!V153+Közfoglalkoztatás!V150+Közút!V150+Környezetvédelem!Y154+Egészségügy!Y182+Sport!V154+Közművelődés!X153+Támogatás!AC164</f>
        <v>8000</v>
      </c>
      <c r="W150" s="1">
        <f>Igazgatás!W191+'ASP pályázat'!W150+Községgazd!Z160+Vagyongazd!W153+Közfoglalkoztatás!W150+Közút!W150+Környezetvédelem!Z154+Egészségügy!Z182+Sport!W154+Közművelődés!Y153+Támogatás!AD164</f>
        <v>0</v>
      </c>
      <c r="X150" s="79">
        <f>Igazgatás!X191+'ASP pályázat'!X150+Községgazd!AA160+Vagyongazd!X153+Közfoglalkoztatás!X150+Közút!X150+Környezetvédelem!AA154+Egészségügy!AA182+Sport!X154+Közművelődés!Z153+Támogatás!AE164</f>
        <v>0</v>
      </c>
      <c r="Y150" s="79">
        <f>Igazgatás!Y191+'ASP pályázat'!Y150+Községgazd!AB160+Vagyongazd!Y153+Közfoglalkoztatás!Y150+Közút!Y150+Környezetvédelem!AB154+Egészségügy!AB182+Sport!Y154+Közművelődés!AA153+Támogatás!AF164</f>
        <v>0</v>
      </c>
      <c r="Z150" s="79">
        <f>Igazgatás!Z191+'ASP pályázat'!Z150+Községgazd!AC160+Vagyongazd!Z153+Közfoglalkoztatás!Z150+Közút!Z150+Környezetvédelem!AC154+Egészségügy!AC182+Sport!Z154+Közművelődés!AB153+Támogatás!AG164</f>
        <v>0</v>
      </c>
      <c r="AA150" s="44">
        <f>Igazgatás!AA191+'ASP pályázat'!AA150+Községgazd!AD160+Vagyongazd!AA153+Közfoglalkoztatás!AA150+Közút!AA150+Környezetvédelem!AD154+Egészségügy!AD182+Sport!AA154+Közművelődés!AC153+Támogatás!AH164</f>
        <v>0</v>
      </c>
      <c r="AB150" s="168"/>
      <c r="AD150" s="168"/>
    </row>
    <row r="151" spans="1:30" x14ac:dyDescent="0.25">
      <c r="B151" s="54"/>
      <c r="C151" s="2"/>
      <c r="D151" s="801" t="s">
        <v>349</v>
      </c>
      <c r="E151" s="801"/>
      <c r="F151" s="621">
        <f>Igazgatás!F192+'ASP pályázat'!F151+Községgazd!F161+Vagyongazd!F154+Közfoglalkoztatás!F151+Közút!F151+Környezetvédelem!F155+Egészségügy!F183+Sport!F155+Közművelődés!F154+Támogatás!F165</f>
        <v>1500000</v>
      </c>
      <c r="G151" s="621">
        <f>Igazgatás!G192+'ASP pályázat'!G151+Községgazd!G161+Vagyongazd!G154+Közfoglalkoztatás!G151+Közút!G151+Környezetvédelem!G155+Egészségügy!G183+Sport!G155+Közművelődés!G154+Támogatás!G165</f>
        <v>1750000</v>
      </c>
      <c r="H151" s="621">
        <f>Igazgatás!H192+'ASP pályázat'!H151+Községgazd!H161+Vagyongazd!H154+Közfoglalkoztatás!H151+Közút!H151+Környezetvédelem!H155+Egészségügy!H183+Sport!H155+Közművelődés!H154+Támogatás!H165</f>
        <v>1750000</v>
      </c>
      <c r="I151" s="621">
        <f>Igazgatás!I192+'ASP pályázat'!I151+Községgazd!I161+Vagyongazd!I154+Közfoglalkoztatás!I151+Közút!I151+Környezetvédelem!I155+Egészségügy!I183+Sport!I155+Közművelődés!I154+Támogatás!I165</f>
        <v>1750000</v>
      </c>
      <c r="J151" s="647">
        <f>Igazgatás!J192+'ASP pályázat'!J151+Községgazd!J161+Vagyongazd!J154+Közfoglalkoztatás!J151+Közút!J151+Környezetvédelem!J155+Egészségügy!J183+Sport!J155+Közművelődés!J154+Támogatás!J165</f>
        <v>1750000</v>
      </c>
      <c r="K151" s="647">
        <f>Igazgatás!K192+'ASP pályázat'!K151+Községgazd!K161+Vagyongazd!K154+Közfoglalkoztatás!K151+Közút!K151+Környezetvédelem!K155+Egészségügy!K183+Sport!K155+Közművelődés!K154+Támogatás!K165</f>
        <v>1750000</v>
      </c>
      <c r="L151" s="568">
        <f>Igazgatás!L192+'ASP pályázat'!L151+Községgazd!L161+Vagyongazd!L154+Közfoglalkoztatás!L151+Közút!L151+Környezetvédelem!L155+Egészségügy!L183+Sport!L155+Közművelődés!L154+Támogatás!L165</f>
        <v>1750000</v>
      </c>
      <c r="M151" s="141">
        <f>Igazgatás!M192+'ASP pályázat'!M151+Községgazd!M161+Vagyongazd!M154+Közfoglalkoztatás!M151+Közút!M151+Környezetvédelem!M155+Egészségügy!M183+Sport!M155+Közművelődés!M154+Támogatás!M165</f>
        <v>0</v>
      </c>
      <c r="N151" s="159">
        <f>Igazgatás!N192+'ASP pályázat'!N151+Községgazd!N161+Vagyongazd!N154+Közfoglalkoztatás!N151+Közút!N151+Környezetvédelem!N155+Egészségügy!N183+Sport!N155+Közművelődés!N154+Támogatás!N165</f>
        <v>1750000</v>
      </c>
      <c r="O151" s="73">
        <f>Igazgatás!O192+'ASP pályázat'!O151+Községgazd!R161+Vagyongazd!O154+Közfoglalkoztatás!O151+Közút!O151+Környezetvédelem!R155+Egészségügy!R183+Sport!O155+Közművelődés!Q154+Támogatás!V165</f>
        <v>0</v>
      </c>
      <c r="P151" s="1">
        <f>Igazgatás!P192+'ASP pályázat'!P151+Községgazd!S161+Vagyongazd!P154+Közfoglalkoztatás!P151+Közút!P151+Környezetvédelem!S155+Egészségügy!S183+Sport!P155+Közművelődés!R154+Támogatás!W165</f>
        <v>0</v>
      </c>
      <c r="Q151" s="1">
        <f>Igazgatás!Q192+'ASP pályázat'!Q151+Községgazd!T161+Vagyongazd!Q154+Közfoglalkoztatás!Q151+Közút!Q151+Környezetvédelem!T155+Egészségügy!T183+Sport!Q155+Közművelődés!S154+Támogatás!X165</f>
        <v>0</v>
      </c>
      <c r="R151" s="1">
        <f>Igazgatás!R192+'ASP pályázat'!R151+Községgazd!U161+Vagyongazd!R154+Közfoglalkoztatás!R151+Közút!R151+Környezetvédelem!U155+Egészségügy!U183+Sport!R155+Közművelődés!T154+Támogatás!Y165</f>
        <v>0</v>
      </c>
      <c r="S151" s="1">
        <f>Igazgatás!S192+'ASP pályázat'!S151+Községgazd!V161+Vagyongazd!S154+Közfoglalkoztatás!S151+Közút!S151+Környezetvédelem!V155+Egészségügy!V183+Sport!S155+Közművelődés!U154+Támogatás!Z165</f>
        <v>1750000</v>
      </c>
      <c r="T151" s="79">
        <f>Igazgatás!T192+'ASP pályázat'!T151+Községgazd!W161+Vagyongazd!T154+Közfoglalkoztatás!T151+Közút!T151+Környezetvédelem!W155+Egészségügy!W183+Sport!T155+Közművelődés!V154+Támogatás!AA165</f>
        <v>0</v>
      </c>
      <c r="U151" s="489">
        <f>Igazgatás!U192+'ASP pályázat'!U151+Községgazd!X161+Vagyongazd!U154+Közfoglalkoztatás!U151+Közút!U151+Környezetvédelem!X155+Egészségügy!X183+Sport!U155+Közművelődés!W154+Támogatás!AB165</f>
        <v>1750000</v>
      </c>
      <c r="V151" s="414">
        <f>Igazgatás!V192+'ASP pályázat'!V151+Községgazd!Y161+Vagyongazd!V154+Közfoglalkoztatás!V151+Közút!V151+Környezetvédelem!Y155+Egészségügy!Y183+Sport!V155+Közművelődés!X154+Támogatás!AC165</f>
        <v>0</v>
      </c>
      <c r="W151" s="1">
        <f>Igazgatás!W192+'ASP pályázat'!W151+Községgazd!Z161+Vagyongazd!W154+Közfoglalkoztatás!W151+Közút!W151+Környezetvédelem!Z155+Egészségügy!Z183+Sport!W155+Közművelődés!Y154+Támogatás!AD165</f>
        <v>0</v>
      </c>
      <c r="X151" s="79">
        <f>Igazgatás!X192+'ASP pályázat'!X151+Községgazd!AA161+Vagyongazd!X154+Közfoglalkoztatás!X151+Közút!X151+Környezetvédelem!AA155+Egészségügy!AA183+Sport!X155+Közművelődés!Z154+Támogatás!AE165</f>
        <v>0</v>
      </c>
      <c r="Y151" s="79">
        <f>Igazgatás!Y192+'ASP pályázat'!Y151+Községgazd!AB161+Vagyongazd!Y154+Közfoglalkoztatás!Y151+Közút!Y151+Környezetvédelem!AB155+Egészségügy!AB183+Sport!Y155+Közművelődés!AA154+Támogatás!AF165</f>
        <v>0</v>
      </c>
      <c r="Z151" s="79">
        <f>Igazgatás!Z192+'ASP pályázat'!Z151+Községgazd!AC161+Vagyongazd!Z154+Közfoglalkoztatás!Z151+Közút!Z151+Környezetvédelem!AC155+Egészségügy!AC183+Sport!Z155+Közművelődés!AB154+Támogatás!AG165</f>
        <v>0</v>
      </c>
      <c r="AA151" s="44">
        <f>Igazgatás!AA192+'ASP pályázat'!AA151+Községgazd!AD161+Vagyongazd!AA154+Közfoglalkoztatás!AA151+Közút!AA151+Környezetvédelem!AD155+Egészségügy!AD183+Sport!AA155+Közművelődés!AC154+Támogatás!AH165</f>
        <v>0</v>
      </c>
      <c r="AB151" s="168"/>
      <c r="AD151" s="168"/>
    </row>
    <row r="152" spans="1:30" s="18" customFormat="1" x14ac:dyDescent="0.25">
      <c r="A152" s="125" t="s">
        <v>251</v>
      </c>
      <c r="B152" s="90" t="s">
        <v>674</v>
      </c>
      <c r="C152" s="803" t="s">
        <v>252</v>
      </c>
      <c r="D152" s="804"/>
      <c r="E152" s="804"/>
      <c r="F152" s="614">
        <f>Igazgatás!F193+'ASP pályázat'!F152+Községgazd!F162+Vagyongazd!F155+Közfoglalkoztatás!F152+Közút!F152+Környezetvédelem!F156+Egészségügy!F184+Sport!F156+Közművelődés!F155+Támogatás!F166</f>
        <v>3937008</v>
      </c>
      <c r="G152" s="614">
        <f>Igazgatás!G193+'ASP pályázat'!G152+Községgazd!G162+Vagyongazd!G155+Közfoglalkoztatás!G152+Közút!G152+Környezetvédelem!G156+Egészségügy!G184+Sport!G156+Közművelődés!G155+Támogatás!G166</f>
        <v>3937008</v>
      </c>
      <c r="H152" s="614">
        <f>Igazgatás!H193+'ASP pályázat'!H152+Községgazd!H162+Vagyongazd!H155+Közfoglalkoztatás!H152+Közút!H152+Környezetvédelem!H156+Egészségügy!H184+Sport!H156+Közművelődés!H155+Támogatás!H166</f>
        <v>4236008</v>
      </c>
      <c r="I152" s="614">
        <f>Igazgatás!I193+'ASP pályázat'!I152+Községgazd!I162+Vagyongazd!I155+Közfoglalkoztatás!I152+Közút!I152+Környezetvédelem!I156+Egészségügy!I184+Sport!I156+Közművelődés!I155+Támogatás!I166</f>
        <v>4236008</v>
      </c>
      <c r="J152" s="640">
        <f>Igazgatás!J193+'ASP pályázat'!J152+Községgazd!J162+Vagyongazd!J155+Közfoglalkoztatás!J152+Közút!J152+Környezetvédelem!J156+Egészségügy!J184+Sport!J156+Közművelődés!J155+Támogatás!J166</f>
        <v>4236008</v>
      </c>
      <c r="K152" s="640">
        <f>Igazgatás!K193+'ASP pályázat'!K152+Községgazd!K162+Vagyongazd!K155+Közfoglalkoztatás!K152+Közút!K152+Környezetvédelem!K156+Egészségügy!K184+Sport!K156+Közművelődés!K155+Támogatás!K166</f>
        <v>4236008</v>
      </c>
      <c r="L152" s="561">
        <f>Igazgatás!L193+'ASP pályázat'!L152+Községgazd!L162+Vagyongazd!L155+Közfoglalkoztatás!L152+Közút!L152+Környezetvédelem!L156+Egészségügy!L184+Sport!L156+Közművelődés!L155+Támogatás!L166</f>
        <v>474301</v>
      </c>
      <c r="M152" s="142">
        <f>Igazgatás!M193+'ASP pályázat'!M152+Községgazd!M162+Vagyongazd!M155+Közfoglalkoztatás!M152+Közút!M152+Környezetvédelem!M156+Egészségügy!M184+Sport!M156+Közművelődés!M155+Támogatás!M166</f>
        <v>0</v>
      </c>
      <c r="N152" s="158">
        <f>Igazgatás!N193+'ASP pályázat'!N152+Községgazd!N162+Vagyongazd!N155+Közfoglalkoztatás!N152+Közút!N152+Környezetvédelem!N156+Egészségügy!N184+Sport!N156+Közművelődés!N155+Támogatás!N166</f>
        <v>474301</v>
      </c>
      <c r="O152" s="92">
        <f>Igazgatás!O193+'ASP pályázat'!O152+Községgazd!R162+Vagyongazd!O155+Közfoglalkoztatás!O152+Közút!O152+Környezetvédelem!R156+Egészségügy!R184+Sport!O156+Közművelődés!Q155+Támogatás!V166</f>
        <v>102283</v>
      </c>
      <c r="P152" s="93">
        <f>Igazgatás!P193+'ASP pályázat'!P152+Községgazd!S162+Vagyongazd!P155+Közfoglalkoztatás!P152+Közút!P152+Környezetvédelem!S156+Egészségügy!S184+Sport!P156+Közművelődés!R155+Támogatás!W166</f>
        <v>36845</v>
      </c>
      <c r="Q152" s="93">
        <f>Igazgatás!Q193+'ASP pályázat'!Q152+Községgazd!T162+Vagyongazd!Q155+Közfoglalkoztatás!Q152+Közút!Q152+Környezetvédelem!T156+Egészségügy!T184+Sport!Q156+Közművelődés!S155+Támogatás!X166</f>
        <v>0</v>
      </c>
      <c r="R152" s="93">
        <f>Igazgatás!R193+'ASP pályázat'!R152+Községgazd!U162+Vagyongazd!R155+Közfoglalkoztatás!R152+Közút!R152+Környezetvédelem!U156+Egészségügy!U184+Sport!R156+Közművelődés!T155+Támogatás!Y166</f>
        <v>1173</v>
      </c>
      <c r="S152" s="93">
        <f>Igazgatás!S193+'ASP pályázat'!S152+Községgazd!V162+Vagyongazd!S155+Közfoglalkoztatás!S152+Közút!S152+Környezetvédelem!V156+Egészségügy!V184+Sport!S156+Közművelődés!U155+Támogatás!Z166</f>
        <v>0</v>
      </c>
      <c r="T152" s="96">
        <f>Igazgatás!T193+'ASP pályázat'!T152+Községgazd!W162+Vagyongazd!T155+Közfoglalkoztatás!T152+Közút!T152+Környezetvédelem!W156+Egészségügy!W184+Sport!T156+Közművelődés!V155+Támogatás!AA166</f>
        <v>334000</v>
      </c>
      <c r="U152" s="487">
        <f>Igazgatás!U193+'ASP pályázat'!U152+Községgazd!X162+Vagyongazd!U155+Közfoglalkoztatás!U152+Közút!U152+Környezetvédelem!X156+Egészségügy!X184+Sport!U156+Közművelődés!W155+Támogatás!AB166</f>
        <v>474301</v>
      </c>
      <c r="V152" s="412">
        <f>Igazgatás!V193+'ASP pályázat'!V152+Községgazd!Y162+Vagyongazd!V155+Közfoglalkoztatás!V152+Közút!V152+Környezetvédelem!Y156+Egészségügy!Y184+Sport!V156+Közművelődés!X155+Támogatás!AC166</f>
        <v>0</v>
      </c>
      <c r="W152" s="93">
        <f>Igazgatás!W193+'ASP pályázat'!W152+Községgazd!Z162+Vagyongazd!W155+Közfoglalkoztatás!W152+Közút!W152+Környezetvédelem!Z156+Egészségügy!Z184+Sport!W156+Közművelődés!Y155+Támogatás!AD166</f>
        <v>0</v>
      </c>
      <c r="X152" s="96">
        <f>Igazgatás!X193+'ASP pályázat'!X152+Községgazd!AA162+Vagyongazd!X155+Közfoglalkoztatás!X152+Közút!X152+Környezetvédelem!AA156+Egészségügy!AA184+Sport!X156+Közművelődés!Z155+Támogatás!AE166</f>
        <v>0</v>
      </c>
      <c r="Y152" s="96">
        <f>Igazgatás!Y193+'ASP pályázat'!Y152+Községgazd!AB162+Vagyongazd!Y155+Közfoglalkoztatás!Y152+Közút!Y152+Környezetvédelem!AB156+Egészségügy!AB184+Sport!Y156+Közművelődés!AA155+Támogatás!AF166</f>
        <v>0</v>
      </c>
      <c r="Z152" s="96">
        <f>Igazgatás!Z193+'ASP pályázat'!Z152+Községgazd!AC162+Vagyongazd!Z155+Közfoglalkoztatás!Z152+Közút!Z152+Környezetvédelem!AC156+Egészségügy!AC184+Sport!Z156+Közművelődés!AB155+Támogatás!AG166</f>
        <v>0</v>
      </c>
      <c r="AA152" s="97">
        <f>Igazgatás!AA193+'ASP pályázat'!AA152+Községgazd!AD162+Vagyongazd!AA155+Közfoglalkoztatás!AA152+Közút!AA152+Környezetvédelem!AD156+Egészségügy!AD184+Sport!AA156+Közművelődés!AC155+Támogatás!AH166</f>
        <v>0</v>
      </c>
      <c r="AB152" s="168"/>
      <c r="AD152" s="168"/>
    </row>
    <row r="153" spans="1:30" s="18" customFormat="1" x14ac:dyDescent="0.25">
      <c r="A153" s="125" t="s">
        <v>253</v>
      </c>
      <c r="B153" s="90" t="s">
        <v>675</v>
      </c>
      <c r="C153" s="803" t="s">
        <v>254</v>
      </c>
      <c r="D153" s="804"/>
      <c r="E153" s="804"/>
      <c r="F153" s="614">
        <f>Igazgatás!F195+'ASP pályázat'!F153+Községgazd!F163+Vagyongazd!F156+Közfoglalkoztatás!F153+Közút!F153+Környezetvédelem!F157+Egészségügy!F185+Sport!F157+Közművelődés!F156+Támogatás!F167</f>
        <v>2809055</v>
      </c>
      <c r="G153" s="614">
        <f>Igazgatás!G195+'ASP pályázat'!G153+Községgazd!G163+Vagyongazd!G156+Közfoglalkoztatás!G153+Közút!G153+Környezetvédelem!G157+Egészségügy!G185+Sport!G157+Közművelődés!G156+Támogatás!G167</f>
        <v>4246015</v>
      </c>
      <c r="H153" s="614">
        <f>Igazgatás!H195+'ASP pályázat'!H153+Községgazd!H163+Vagyongazd!H156+Közfoglalkoztatás!H153+Közút!H153+Környezetvédelem!H157+Egészségügy!H185+Sport!H157+Közművelődés!H156+Támogatás!H167</f>
        <v>4515448</v>
      </c>
      <c r="I153" s="614">
        <f>Igazgatás!I195+'ASP pályázat'!I153+Községgazd!I163+Vagyongazd!I156+Közfoglalkoztatás!I153+Közút!I153+Környezetvédelem!I157+Egészségügy!I185+Sport!I157+Közművelődés!I156+Támogatás!I167</f>
        <v>4828179</v>
      </c>
      <c r="J153" s="640">
        <f>Igazgatás!J195+'ASP pályázat'!J153+Községgazd!J163+Vagyongazd!J156+Közfoglalkoztatás!J153+Közút!J153+Környezetvédelem!J157+Egészségügy!J185+Sport!J157+Közművelődés!J156+Támogatás!J167</f>
        <v>4980472</v>
      </c>
      <c r="K153" s="640">
        <f>Igazgatás!K195+'ASP pályázat'!K153+Községgazd!K163+Vagyongazd!K156+Közfoglalkoztatás!K153+Közút!K153+Környezetvédelem!K157+Egészségügy!K185+Sport!K157+Közművelődés!K156+Támogatás!K167</f>
        <v>4980472</v>
      </c>
      <c r="L153" s="561">
        <f>Igazgatás!L195+'ASP pályázat'!L153+Községgazd!L163+Vagyongazd!L156+Közfoglalkoztatás!L153+Közút!L153+Környezetvédelem!L157+Egészségügy!L185+Sport!L157+Közművelődés!L156+Támogatás!L167</f>
        <v>2169820</v>
      </c>
      <c r="M153" s="142">
        <f>Igazgatás!M195+'ASP pályázat'!M153+Községgazd!M163+Vagyongazd!M156+Közfoglalkoztatás!M153+Közút!M153+Környezetvédelem!M157+Egészségügy!M185+Sport!M157+Közművelődés!M156+Támogatás!M167</f>
        <v>0</v>
      </c>
      <c r="N153" s="158">
        <f>Igazgatás!N195+'ASP pályázat'!N153+Községgazd!N163+Vagyongazd!N156+Közfoglalkoztatás!N153+Közút!N153+Környezetvédelem!N157+Egészségügy!N185+Sport!N157+Közművelődés!N156+Támogatás!N167</f>
        <v>2169820</v>
      </c>
      <c r="O153" s="92">
        <f>Igazgatás!O195+'ASP pályázat'!O153+Községgazd!R163+Vagyongazd!O156+Közfoglalkoztatás!O153+Közút!O153+Környezetvédelem!R157+Egészségügy!R185+Sport!O157+Közművelődés!Q156+Támogatás!V167</f>
        <v>7086</v>
      </c>
      <c r="P153" s="93">
        <f>Igazgatás!P195+'ASP pályázat'!P153+Községgazd!S163+Vagyongazd!P156+Közfoglalkoztatás!P153+Közút!P153+Környezetvédelem!S157+Egészségügy!S185+Sport!P157+Közművelődés!R156+Támogatás!W167</f>
        <v>3543</v>
      </c>
      <c r="Q153" s="93">
        <f>Igazgatás!Q195+'ASP pályázat'!Q153+Községgazd!T163+Vagyongazd!Q156+Közfoglalkoztatás!Q153+Közút!Q153+Környezetvédelem!T157+Egészségügy!T185+Sport!Q157+Közművelődés!S156+Támogatás!X167</f>
        <v>41016</v>
      </c>
      <c r="R153" s="93">
        <f>Igazgatás!R195+'ASP pályázat'!R153+Községgazd!U163+Vagyongazd!R156+Közfoglalkoztatás!R153+Közút!R153+Környezetvédelem!U157+Egészségügy!U185+Sport!R157+Közművelődés!T156+Támogatás!Y167</f>
        <v>411500</v>
      </c>
      <c r="S153" s="93">
        <f>Igazgatás!S195+'ASP pályázat'!S153+Községgazd!V163+Vagyongazd!S156+Közfoglalkoztatás!S153+Közút!S153+Környezetvédelem!V157+Egészségügy!V185+Sport!S157+Közművelődés!U156+Támogatás!Z167</f>
        <v>412815</v>
      </c>
      <c r="T153" s="96">
        <f>Igazgatás!T195+'ASP pályázat'!T153+Községgazd!W163+Vagyongazd!T156+Közfoglalkoztatás!T153+Közút!T153+Környezetvédelem!W157+Egészségügy!W185+Sport!T157+Közművelődés!V156+Támogatás!AA167</f>
        <v>9685</v>
      </c>
      <c r="U153" s="487">
        <f>Igazgatás!U195+'ASP pályázat'!U153+Községgazd!X163+Vagyongazd!U156+Közfoglalkoztatás!U153+Közút!U153+Környezetvédelem!X157+Egészségügy!X185+Sport!U157+Közművelődés!W156+Támogatás!AB167</f>
        <v>885645</v>
      </c>
      <c r="V153" s="412">
        <f>Igazgatás!V195+'ASP pályázat'!V153+Községgazd!Y163+Vagyongazd!V156+Közfoglalkoztatás!V153+Közút!V153+Környezetvédelem!Y157+Egészségügy!Y185+Sport!V157+Közművelődés!X156+Támogatás!AC167</f>
        <v>5748</v>
      </c>
      <c r="W153" s="93">
        <f>Igazgatás!W195+'ASP pályázat'!W153+Községgazd!Z163+Vagyongazd!W156+Közfoglalkoztatás!W153+Közút!W153+Környezetvédelem!Z157+Egészségügy!Z185+Sport!W157+Közművelődés!Y156+Támogatás!AD167</f>
        <v>46156</v>
      </c>
      <c r="X153" s="96">
        <f>Igazgatás!X195+'ASP pályázat'!X153+Községgazd!AA163+Vagyongazd!X156+Közfoglalkoztatás!X153+Közút!X153+Környezetvédelem!AA157+Egészségügy!AA185+Sport!X157+Közművelődés!Z156+Támogatás!AE167</f>
        <v>430886</v>
      </c>
      <c r="Y153" s="96">
        <f>Igazgatás!Y195+'ASP pályázat'!Y153+Községgazd!AB163+Vagyongazd!Y156+Közfoglalkoztatás!Y153+Közút!Y153+Környezetvédelem!AB157+Egészségügy!AB185+Sport!Y157+Közművelődés!AA156+Támogatás!AF167</f>
        <v>65855</v>
      </c>
      <c r="Z153" s="96">
        <f>Igazgatás!Z195+'ASP pályázat'!Z153+Községgazd!AC163+Vagyongazd!Z156+Közfoglalkoztatás!Z153+Közút!Z153+Környezetvédelem!AC157+Egészségügy!AC185+Sport!Z157+Közművelődés!AB156+Támogatás!AG167</f>
        <v>35725</v>
      </c>
      <c r="AA153" s="97">
        <f>Igazgatás!AA195+'ASP pályázat'!AA153+Községgazd!AD163+Vagyongazd!AA156+Közfoglalkoztatás!AA153+Közút!AA153+Környezetvédelem!AD157+Egészségügy!AD185+Sport!AA157+Közművelődés!AC156+Támogatás!AH167</f>
        <v>699805</v>
      </c>
      <c r="AB153" s="168"/>
      <c r="AD153" s="168"/>
    </row>
    <row r="154" spans="1:30" s="18" customFormat="1" hidden="1" x14ac:dyDescent="0.25">
      <c r="A154" s="125" t="s">
        <v>255</v>
      </c>
      <c r="B154" s="90" t="s">
        <v>676</v>
      </c>
      <c r="C154" s="803" t="s">
        <v>256</v>
      </c>
      <c r="D154" s="804"/>
      <c r="E154" s="804"/>
      <c r="F154" s="614">
        <f>Igazgatás!F196+'ASP pályázat'!F154+Községgazd!F166+Vagyongazd!F157+Közfoglalkoztatás!F154+Közút!F154+Környezetvédelem!F158+Egészségügy!F186+Sport!F158+Közművelődés!F157+Támogatás!F168</f>
        <v>0</v>
      </c>
      <c r="G154" s="614">
        <f>Igazgatás!G196+'ASP pályázat'!G154+Községgazd!G166+Vagyongazd!G157+Közfoglalkoztatás!G154+Közút!G154+Környezetvédelem!G158+Egészségügy!G186+Sport!G158+Közművelődés!G157+Támogatás!G168</f>
        <v>0</v>
      </c>
      <c r="H154" s="614">
        <f>Igazgatás!H196+'ASP pályázat'!H154+Községgazd!H166+Vagyongazd!H157+Közfoglalkoztatás!H154+Közút!H154+Környezetvédelem!H158+Egészségügy!H186+Sport!H158+Közművelődés!H157+Támogatás!H168</f>
        <v>0</v>
      </c>
      <c r="I154" s="614">
        <f>Igazgatás!I196+'ASP pályázat'!I154+Községgazd!I166+Vagyongazd!I157+Közfoglalkoztatás!I154+Közút!I154+Környezetvédelem!I158+Egészségügy!I186+Sport!I158+Közművelődés!I157+Támogatás!I168</f>
        <v>0</v>
      </c>
      <c r="J154" s="640">
        <f>Igazgatás!J196+'ASP pályázat'!J154+Községgazd!J166+Vagyongazd!J157+Közfoglalkoztatás!J154+Közút!J154+Környezetvédelem!J158+Egészségügy!J186+Sport!J158+Közművelődés!J157+Támogatás!J168</f>
        <v>0</v>
      </c>
      <c r="K154" s="640">
        <f>Igazgatás!K196+'ASP pályázat'!K154+Községgazd!K166+Vagyongazd!K157+Közfoglalkoztatás!K154+Közút!K154+Környezetvédelem!K158+Egészségügy!K186+Sport!K158+Közművelődés!K157+Támogatás!K168</f>
        <v>0</v>
      </c>
      <c r="L154" s="561">
        <f>Igazgatás!L196+'ASP pályázat'!L154+Községgazd!L166+Vagyongazd!L157+Közfoglalkoztatás!L154+Közút!L154+Környezetvédelem!L158+Egészségügy!L186+Sport!L158+Közművelődés!L157+Támogatás!L168</f>
        <v>0</v>
      </c>
      <c r="M154" s="142">
        <f>Igazgatás!M196+'ASP pályázat'!M154+Községgazd!M166+Vagyongazd!M157+Közfoglalkoztatás!M154+Közút!M154+Környezetvédelem!M158+Egészségügy!M186+Sport!M158+Közművelődés!M157+Támogatás!M168</f>
        <v>0</v>
      </c>
      <c r="N154" s="158">
        <f>Igazgatás!N196+'ASP pályázat'!N154+Községgazd!N166+Vagyongazd!N157+Közfoglalkoztatás!N154+Közút!N154+Környezetvédelem!N158+Egészségügy!N186+Sport!N158+Közművelődés!N157+Támogatás!N168</f>
        <v>0</v>
      </c>
      <c r="O154" s="92">
        <f>Igazgatás!O196+'ASP pályázat'!O154+Községgazd!R166+Vagyongazd!O157+Közfoglalkoztatás!O154+Közút!O154+Környezetvédelem!R158+Egészségügy!R186+Sport!O158+Közművelődés!Q157+Támogatás!V168</f>
        <v>0</v>
      </c>
      <c r="P154" s="93">
        <f>Igazgatás!P196+'ASP pályázat'!P154+Községgazd!S166+Vagyongazd!P157+Közfoglalkoztatás!P154+Közút!P154+Környezetvédelem!S158+Egészségügy!S186+Sport!P158+Közművelődés!R157+Támogatás!W168</f>
        <v>0</v>
      </c>
      <c r="Q154" s="93">
        <f>Igazgatás!Q196+'ASP pályázat'!Q154+Községgazd!T166+Vagyongazd!Q157+Közfoglalkoztatás!Q154+Közút!Q154+Környezetvédelem!T158+Egészségügy!T186+Sport!Q158+Közművelődés!S157+Támogatás!X168</f>
        <v>0</v>
      </c>
      <c r="R154" s="93">
        <f>Igazgatás!R196+'ASP pályázat'!R154+Községgazd!U166+Vagyongazd!R157+Közfoglalkoztatás!R154+Közút!R154+Környezetvédelem!U158+Egészségügy!U186+Sport!R158+Közművelődés!T157+Támogatás!Y168</f>
        <v>0</v>
      </c>
      <c r="S154" s="93">
        <f>Igazgatás!S196+'ASP pályázat'!S154+Községgazd!V166+Vagyongazd!S157+Közfoglalkoztatás!S154+Közút!S154+Környezetvédelem!V158+Egészségügy!V186+Sport!S158+Közművelődés!U157+Támogatás!Z168</f>
        <v>0</v>
      </c>
      <c r="T154" s="96">
        <f>Igazgatás!T196+'ASP pályázat'!T154+Községgazd!W166+Vagyongazd!T157+Közfoglalkoztatás!T154+Közút!T154+Környezetvédelem!W158+Egészségügy!W186+Sport!T158+Közművelődés!V157+Támogatás!AA168</f>
        <v>0</v>
      </c>
      <c r="U154" s="487">
        <f>Igazgatás!U196+'ASP pályázat'!U154+Községgazd!X166+Vagyongazd!U157+Közfoglalkoztatás!U154+Közút!U154+Környezetvédelem!X158+Egészségügy!X186+Sport!U158+Közművelődés!W157+Támogatás!AB168</f>
        <v>0</v>
      </c>
      <c r="V154" s="412">
        <f>Igazgatás!V196+'ASP pályázat'!V154+Községgazd!Y166+Vagyongazd!V157+Közfoglalkoztatás!V154+Közút!V154+Környezetvédelem!Y158+Egészségügy!Y186+Sport!V158+Közművelődés!X157+Támogatás!AC168</f>
        <v>0</v>
      </c>
      <c r="W154" s="93">
        <f>Igazgatás!W196+'ASP pályázat'!W154+Községgazd!Z166+Vagyongazd!W157+Közfoglalkoztatás!W154+Közút!W154+Környezetvédelem!Z158+Egészségügy!Z186+Sport!W158+Közművelődés!Y157+Támogatás!AD168</f>
        <v>0</v>
      </c>
      <c r="X154" s="96">
        <f>Igazgatás!X196+'ASP pályázat'!X154+Községgazd!AA166+Vagyongazd!X157+Közfoglalkoztatás!X154+Közút!X154+Környezetvédelem!AA158+Egészségügy!AA186+Sport!X158+Közművelődés!Z157+Támogatás!AE168</f>
        <v>0</v>
      </c>
      <c r="Y154" s="96">
        <f>Igazgatás!Y196+'ASP pályázat'!Y154+Községgazd!AB166+Vagyongazd!Y157+Közfoglalkoztatás!Y154+Közút!Y154+Környezetvédelem!AB158+Egészségügy!AB186+Sport!Y158+Közművelődés!AA157+Támogatás!AF168</f>
        <v>0</v>
      </c>
      <c r="Z154" s="96">
        <f>Igazgatás!Z196+'ASP pályázat'!Z154+Községgazd!AC166+Vagyongazd!Z157+Közfoglalkoztatás!Z154+Közút!Z154+Környezetvédelem!AC158+Egészségügy!AC186+Sport!Z158+Közművelődés!AB157+Támogatás!AG168</f>
        <v>0</v>
      </c>
      <c r="AA154" s="97">
        <f>Igazgatás!AA196+'ASP pályázat'!AA154+Községgazd!AD166+Vagyongazd!AA157+Közfoglalkoztatás!AA154+Közút!AA154+Környezetvédelem!AD158+Egészségügy!AD186+Sport!AA158+Közművelődés!AC157+Támogatás!AH168</f>
        <v>0</v>
      </c>
      <c r="AB154" s="168"/>
      <c r="AD154" s="168"/>
    </row>
    <row r="155" spans="1:30" s="18" customFormat="1" hidden="1" x14ac:dyDescent="0.25">
      <c r="A155" s="125" t="s">
        <v>257</v>
      </c>
      <c r="B155" s="90" t="s">
        <v>677</v>
      </c>
      <c r="C155" s="803" t="s">
        <v>258</v>
      </c>
      <c r="D155" s="804"/>
      <c r="E155" s="804"/>
      <c r="F155" s="614">
        <f>Igazgatás!F197+'ASP pályázat'!F155+Községgazd!F167+Vagyongazd!F158+Közfoglalkoztatás!F155+Közút!F155+Környezetvédelem!F159+Egészségügy!F187+Sport!F159+Közművelődés!F158+Támogatás!F169</f>
        <v>0</v>
      </c>
      <c r="G155" s="614">
        <f>Igazgatás!G197+'ASP pályázat'!G155+Községgazd!G167+Vagyongazd!G158+Közfoglalkoztatás!G155+Közút!G155+Környezetvédelem!G159+Egészségügy!G187+Sport!G159+Közművelődés!G158+Támogatás!G169</f>
        <v>0</v>
      </c>
      <c r="H155" s="614">
        <f>Igazgatás!H197+'ASP pályázat'!H155+Községgazd!H167+Vagyongazd!H158+Közfoglalkoztatás!H155+Közút!H155+Környezetvédelem!H159+Egészségügy!H187+Sport!H159+Közművelődés!H158+Támogatás!H169</f>
        <v>0</v>
      </c>
      <c r="I155" s="614">
        <f>Igazgatás!I197+'ASP pályázat'!I155+Községgazd!I167+Vagyongazd!I158+Közfoglalkoztatás!I155+Közút!I155+Környezetvédelem!I159+Egészségügy!I187+Sport!I159+Közművelődés!I158+Támogatás!I169</f>
        <v>0</v>
      </c>
      <c r="J155" s="640">
        <f>Igazgatás!J197+'ASP pályázat'!J155+Községgazd!J167+Vagyongazd!J158+Közfoglalkoztatás!J155+Közút!J155+Környezetvédelem!J159+Egészségügy!J187+Sport!J159+Közművelődés!J158+Támogatás!J169</f>
        <v>0</v>
      </c>
      <c r="K155" s="640">
        <f>Igazgatás!K197+'ASP pályázat'!K155+Községgazd!K167+Vagyongazd!K158+Közfoglalkoztatás!K155+Közút!K155+Környezetvédelem!K159+Egészségügy!K187+Sport!K159+Közművelődés!K158+Támogatás!K169</f>
        <v>0</v>
      </c>
      <c r="L155" s="561">
        <f>Igazgatás!L197+'ASP pályázat'!L155+Községgazd!L167+Vagyongazd!L158+Közfoglalkoztatás!L155+Közút!L155+Környezetvédelem!L159+Egészségügy!L187+Sport!L159+Közművelődés!L158+Támogatás!L169</f>
        <v>0</v>
      </c>
      <c r="M155" s="142">
        <f>Igazgatás!M197+'ASP pályázat'!M155+Községgazd!M167+Vagyongazd!M158+Közfoglalkoztatás!M155+Közút!M155+Környezetvédelem!M159+Egészségügy!M187+Sport!M159+Közművelődés!M158+Támogatás!M169</f>
        <v>0</v>
      </c>
      <c r="N155" s="158">
        <f>Igazgatás!N197+'ASP pályázat'!N155+Községgazd!N167+Vagyongazd!N158+Közfoglalkoztatás!N155+Közút!N155+Környezetvédelem!N159+Egészségügy!N187+Sport!N159+Közművelődés!N158+Támogatás!N169</f>
        <v>0</v>
      </c>
      <c r="O155" s="92">
        <f>Igazgatás!O197+'ASP pályázat'!O155+Községgazd!R167+Vagyongazd!O158+Közfoglalkoztatás!O155+Közút!O155+Környezetvédelem!R159+Egészségügy!R187+Sport!O159+Közművelődés!Q158+Támogatás!V169</f>
        <v>0</v>
      </c>
      <c r="P155" s="93">
        <f>Igazgatás!P197+'ASP pályázat'!P155+Községgazd!S167+Vagyongazd!P158+Közfoglalkoztatás!P155+Közút!P155+Környezetvédelem!S159+Egészségügy!S187+Sport!P159+Közművelődés!R158+Támogatás!W169</f>
        <v>0</v>
      </c>
      <c r="Q155" s="93">
        <f>Igazgatás!Q197+'ASP pályázat'!Q155+Községgazd!T167+Vagyongazd!Q158+Közfoglalkoztatás!Q155+Közút!Q155+Környezetvédelem!T159+Egészségügy!T187+Sport!Q159+Közművelődés!S158+Támogatás!X169</f>
        <v>0</v>
      </c>
      <c r="R155" s="93">
        <f>Igazgatás!R197+'ASP pályázat'!R155+Községgazd!U167+Vagyongazd!R158+Közfoglalkoztatás!R155+Közút!R155+Környezetvédelem!U159+Egészségügy!U187+Sport!R159+Közművelődés!T158+Támogatás!Y169</f>
        <v>0</v>
      </c>
      <c r="S155" s="93">
        <f>Igazgatás!S197+'ASP pályázat'!S155+Községgazd!V167+Vagyongazd!S158+Közfoglalkoztatás!S155+Közút!S155+Környezetvédelem!V159+Egészségügy!V187+Sport!S159+Közművelődés!U158+Támogatás!Z169</f>
        <v>0</v>
      </c>
      <c r="T155" s="96">
        <f>Igazgatás!T197+'ASP pályázat'!T155+Községgazd!W167+Vagyongazd!T158+Közfoglalkoztatás!T155+Közút!T155+Környezetvédelem!W159+Egészségügy!W187+Sport!T159+Közművelődés!V158+Támogatás!AA169</f>
        <v>0</v>
      </c>
      <c r="U155" s="487">
        <f>Igazgatás!U197+'ASP pályázat'!U155+Községgazd!X167+Vagyongazd!U158+Közfoglalkoztatás!U155+Közút!U155+Környezetvédelem!X159+Egészségügy!X187+Sport!U159+Közművelődés!W158+Támogatás!AB169</f>
        <v>0</v>
      </c>
      <c r="V155" s="412">
        <f>Igazgatás!V197+'ASP pályázat'!V155+Községgazd!Y167+Vagyongazd!V158+Közfoglalkoztatás!V155+Közút!V155+Környezetvédelem!Y159+Egészségügy!Y187+Sport!V159+Közművelődés!X158+Támogatás!AC169</f>
        <v>0</v>
      </c>
      <c r="W155" s="93">
        <f>Igazgatás!W197+'ASP pályázat'!W155+Községgazd!Z167+Vagyongazd!W158+Közfoglalkoztatás!W155+Közút!W155+Környezetvédelem!Z159+Egészségügy!Z187+Sport!W159+Közművelődés!Y158+Támogatás!AD169</f>
        <v>0</v>
      </c>
      <c r="X155" s="96">
        <f>Igazgatás!X197+'ASP pályázat'!X155+Községgazd!AA167+Vagyongazd!X158+Közfoglalkoztatás!X155+Közút!X155+Környezetvédelem!AA159+Egészségügy!AA187+Sport!X159+Közművelődés!Z158+Támogatás!AE169</f>
        <v>0</v>
      </c>
      <c r="Y155" s="96">
        <f>Igazgatás!Y197+'ASP pályázat'!Y155+Községgazd!AB167+Vagyongazd!Y158+Közfoglalkoztatás!Y155+Közút!Y155+Környezetvédelem!AB159+Egészségügy!AB187+Sport!Y159+Közművelődés!AA158+Támogatás!AF169</f>
        <v>0</v>
      </c>
      <c r="Z155" s="96">
        <f>Igazgatás!Z197+'ASP pályázat'!Z155+Községgazd!AC167+Vagyongazd!Z158+Közfoglalkoztatás!Z155+Közút!Z155+Környezetvédelem!AC159+Egészségügy!AC187+Sport!Z159+Közművelődés!AB158+Támogatás!AG169</f>
        <v>0</v>
      </c>
      <c r="AA155" s="97">
        <f>Igazgatás!AA197+'ASP pályázat'!AA155+Községgazd!AD167+Vagyongazd!AA158+Közfoglalkoztatás!AA155+Közút!AA155+Környezetvédelem!AD159+Egészségügy!AD187+Sport!AA159+Közművelődés!AC158+Támogatás!AH169</f>
        <v>0</v>
      </c>
      <c r="AB155" s="168"/>
      <c r="AD155" s="168"/>
    </row>
    <row r="156" spans="1:30" s="18" customFormat="1" ht="15.75" thickBot="1" x14ac:dyDescent="0.3">
      <c r="A156" s="125" t="s">
        <v>259</v>
      </c>
      <c r="B156" s="124" t="s">
        <v>678</v>
      </c>
      <c r="C156" s="847" t="s">
        <v>260</v>
      </c>
      <c r="D156" s="848"/>
      <c r="E156" s="848"/>
      <c r="F156" s="627">
        <f>Igazgatás!F198+'ASP pályázat'!F156+Községgazd!F168+Vagyongazd!F159+Közfoglalkoztatás!F156+Közút!F156+Környezetvédelem!F160+Egészségügy!F188+Sport!F160+Közművelődés!F159+Támogatás!F170</f>
        <v>1821437</v>
      </c>
      <c r="G156" s="627">
        <f>Igazgatás!G198+'ASP pályázat'!G156+Községgazd!G168+Vagyongazd!G159+Közfoglalkoztatás!G156+Közút!G156+Környezetvédelem!G160+Egészségügy!G188+Sport!G160+Közművelődés!G159+Támogatás!G170</f>
        <v>2251935</v>
      </c>
      <c r="H156" s="627">
        <f>Igazgatás!H198+'ASP pályázat'!H156+Községgazd!H168+Vagyongazd!H159+Közfoglalkoztatás!H156+Közút!H156+Környezetvédelem!H160+Egészségügy!H188+Sport!H160+Közművelődés!H159+Támogatás!H170</f>
        <v>2347282</v>
      </c>
      <c r="I156" s="627">
        <f>Igazgatás!I198+'ASP pályázat'!I156+Községgazd!I168+Vagyongazd!I159+Közfoglalkoztatás!I156+Közút!I156+Környezetvédelem!I160+Egészségügy!I188+Sport!I160+Közművelődés!I159+Támogatás!I170</f>
        <v>2358819</v>
      </c>
      <c r="J156" s="653">
        <f>Igazgatás!J198+'ASP pályázat'!J156+Községgazd!J168+Vagyongazd!J159+Közfoglalkoztatás!J156+Közút!J156+Környezetvédelem!J160+Egészségügy!J188+Sport!J160+Közművelődés!J159+Támogatás!J170</f>
        <v>2698954</v>
      </c>
      <c r="K156" s="653">
        <f>Igazgatás!K198+'ASP pályázat'!K156+Községgazd!K168+Vagyongazd!K159+Közfoglalkoztatás!K156+Közút!K156+Környezetvédelem!K160+Egészségügy!K188+Sport!K160+Közművelődés!K159+Támogatás!K170</f>
        <v>2698954</v>
      </c>
      <c r="L156" s="574">
        <f>Igazgatás!L198+'ASP pályázat'!L156+Községgazd!L168+Vagyongazd!L159+Közfoglalkoztatás!L156+Közút!L156+Környezetvédelem!L160+Egészségügy!L188+Sport!L160+Közművelődés!L159+Támogatás!L170</f>
        <v>594652</v>
      </c>
      <c r="M156" s="154">
        <f>Igazgatás!M198+'ASP pályázat'!M156+Községgazd!M168+Vagyongazd!M159+Közfoglalkoztatás!M156+Közút!M156+Környezetvédelem!M160+Egészségügy!M188+Sport!M160+Közművelődés!M159+Támogatás!M170</f>
        <v>0</v>
      </c>
      <c r="N156" s="158">
        <f>Igazgatás!N198+'ASP pályázat'!N156+Községgazd!N168+Vagyongazd!N159+Közfoglalkoztatás!N156+Közút!N156+Környezetvédelem!N160+Egészségügy!N188+Sport!N160+Közművelődés!N159+Támogatás!N170</f>
        <v>594652</v>
      </c>
      <c r="O156" s="92">
        <f>Igazgatás!O198+'ASP pályázat'!O156+Községgazd!R168+Vagyongazd!O159+Közfoglalkoztatás!O156+Közút!O156+Környezetvédelem!R160+Egészségügy!R188+Sport!O160+Közművelődés!Q159+Támogatás!V170</f>
        <v>29529</v>
      </c>
      <c r="P156" s="93">
        <f>Igazgatás!P198+'ASP pályázat'!P156+Községgazd!S168+Vagyongazd!P159+Közfoglalkoztatás!P156+Közút!P156+Környezetvédelem!S160+Egészségügy!S188+Sport!P160+Közművelődés!R159+Támogatás!W170</f>
        <v>10905</v>
      </c>
      <c r="Q156" s="93">
        <f>Igazgatás!Q198+'ASP pályázat'!Q156+Községgazd!T168+Vagyongazd!Q159+Közfoglalkoztatás!Q156+Közút!Q156+Környezetvédelem!T160+Egészségügy!T188+Sport!Q160+Közművelődés!S159+Támogatás!X170</f>
        <v>11074</v>
      </c>
      <c r="R156" s="93">
        <f>Igazgatás!R198+'ASP pályázat'!R156+Községgazd!U168+Vagyongazd!R159+Közfoglalkoztatás!R156+Közút!R156+Környezetvédelem!U160+Egészségügy!U188+Sport!R160+Közművelődés!T159+Támogatás!Y170</f>
        <v>111422</v>
      </c>
      <c r="S156" s="93">
        <f>Igazgatás!S198+'ASP pályázat'!S156+Községgazd!V168+Vagyongazd!S159+Közfoglalkoztatás!S156+Közút!S156+Környezetvédelem!V160+Egészségügy!V188+Sport!S160+Közművelődés!U159+Támogatás!Z170</f>
        <v>120984</v>
      </c>
      <c r="T156" s="96">
        <f>Igazgatás!T198+'ASP pályázat'!T156+Községgazd!W168+Vagyongazd!T159+Közfoglalkoztatás!T156+Közút!T156+Környezetvédelem!W160+Egészségügy!W188+Sport!T160+Közművelődés!V159+Támogatás!AA170</f>
        <v>98167</v>
      </c>
      <c r="U156" s="487">
        <f>Igazgatás!U198+'ASP pályázat'!U156+Községgazd!X168+Vagyongazd!U159+Közfoglalkoztatás!U156+Közút!U156+Környezetvédelem!X160+Egészségügy!X188+Sport!U160+Közművelődés!W159+Támogatás!AB170</f>
        <v>382081</v>
      </c>
      <c r="V156" s="412">
        <f>Igazgatás!V198+'ASP pályázat'!V156+Községgazd!Y168+Vagyongazd!V159+Közfoglalkoztatás!V156+Közút!V156+Környezetvédelem!Y160+Egészségügy!Y188+Sport!V160+Közművelődés!X159+Támogatás!AC170</f>
        <v>3712</v>
      </c>
      <c r="W156" s="93">
        <f>Igazgatás!W198+'ASP pályázat'!W156+Községgazd!Z168+Vagyongazd!W159+Közfoglalkoztatás!W156+Közút!W156+Környezetvédelem!Z160+Egészségügy!Z188+Sport!W160+Közművelődés!Y159+Támogatás!AD170</f>
        <v>6516</v>
      </c>
      <c r="X156" s="96">
        <f>Igazgatás!X198+'ASP pályázat'!X156+Községgazd!AA168+Vagyongazd!X159+Közfoglalkoztatás!X156+Közút!X156+Környezetvédelem!AA160+Egészségügy!AA188+Sport!X160+Közművelődés!Z159+Támogatás!AE170</f>
        <v>10680</v>
      </c>
      <c r="Y156" s="96">
        <f>Igazgatás!Y198+'ASP pályázat'!Y156+Községgazd!AB168+Vagyongazd!Y159+Közfoglalkoztatás!Y156+Közút!Y156+Környezetvédelem!AB160+Egészségügy!AB188+Sport!Y160+Közművelődés!AA159+Támogatás!AF170</f>
        <v>5570</v>
      </c>
      <c r="Z156" s="96">
        <f>Igazgatás!Z198+'ASP pályázat'!Z156+Községgazd!AC168+Vagyongazd!Z159+Közfoglalkoztatás!Z156+Közút!Z156+Környezetvédelem!AC160+Egészségügy!AC188+Sport!Z160+Közművelődés!AB159+Támogatás!AG170</f>
        <v>2410</v>
      </c>
      <c r="AA156" s="97">
        <f>Igazgatás!AA198+'ASP pályázat'!AA156+Községgazd!AD168+Vagyongazd!AA159+Közfoglalkoztatás!AA156+Közút!AA156+Környezetvédelem!AD160+Egészségügy!AD188+Sport!AA160+Közművelődés!AC159+Támogatás!AH170</f>
        <v>183683</v>
      </c>
      <c r="AB156" s="168"/>
      <c r="AD156" s="168"/>
    </row>
    <row r="157" spans="1:30" ht="15.75" thickBot="1" x14ac:dyDescent="0.3">
      <c r="B157" s="98" t="s">
        <v>261</v>
      </c>
      <c r="C157" s="807" t="s">
        <v>262</v>
      </c>
      <c r="D157" s="808"/>
      <c r="E157" s="808"/>
      <c r="F157" s="617">
        <f>Igazgatás!F200+'ASP pályázat'!F157+Községgazd!F171+Vagyongazd!F160+Közfoglalkoztatás!F157+Közút!F157+Környezetvédelem!F161+Egészségügy!F189+Sport!F161+Közművelődés!F160+Támogatás!F171</f>
        <v>0</v>
      </c>
      <c r="G157" s="617">
        <f>Igazgatás!G200+'ASP pályázat'!G157+Községgazd!G171+Vagyongazd!G160+Közfoglalkoztatás!G157+Közút!G157+Környezetvédelem!G161+Egészségügy!G189+Sport!G161+Közművelődés!G160+Támogatás!G171</f>
        <v>13819949</v>
      </c>
      <c r="H157" s="617">
        <f>Igazgatás!H200+'ASP pályázat'!H157+Községgazd!H171+Vagyongazd!H160+Közfoglalkoztatás!H157+Közút!H157+Környezetvédelem!H161+Egészségügy!H189+Sport!H161+Közművelődés!H160+Támogatás!H171</f>
        <v>15907449</v>
      </c>
      <c r="I157" s="617">
        <f>Igazgatás!I200+'ASP pályázat'!I157+Községgazd!I171+Vagyongazd!I160+Közfoglalkoztatás!I157+Közút!I157+Környezetvédelem!I161+Egészségügy!I189+Sport!I161+Közművelődés!I160+Támogatás!I171</f>
        <v>18567289</v>
      </c>
      <c r="J157" s="643">
        <f>Igazgatás!J200+'ASP pályázat'!J157+Községgazd!J171+Vagyongazd!J160+Közfoglalkoztatás!J157+Közút!J157+Környezetvédelem!J161+Egészségügy!J189+Sport!J161+Közművelődés!J160+Támogatás!J171</f>
        <v>19075289</v>
      </c>
      <c r="K157" s="643">
        <f>Igazgatás!K200+'ASP pályázat'!K157+Községgazd!K171+Vagyongazd!K160+Közfoglalkoztatás!K157+Közút!K157+Környezetvédelem!K161+Egészségügy!K189+Sport!K161+Közművelődés!K160+Támogatás!K171</f>
        <v>19075289</v>
      </c>
      <c r="L157" s="564">
        <f>Igazgatás!L200+'ASP pályázat'!L157+Községgazd!L171+Vagyongazd!L160+Közfoglalkoztatás!L157+Közút!L157+Környezetvédelem!L161+Egészségügy!L189+Sport!L161+Közművelődés!L160+Támogatás!L171</f>
        <v>17984064</v>
      </c>
      <c r="M157" s="144">
        <f>Igazgatás!M200+'ASP pályázat'!M157+Községgazd!M171+Vagyongazd!M160+Közfoglalkoztatás!M157+Közút!M157+Környezetvédelem!M161+Egészségügy!M189+Sport!M161+Közművelődés!M160+Támogatás!M171</f>
        <v>0</v>
      </c>
      <c r="N157" s="156">
        <f>Igazgatás!N200+'ASP pályázat'!N157+Községgazd!N171+Vagyongazd!N160+Közfoglalkoztatás!N157+Közút!N157+Környezetvédelem!N161+Egészségügy!N189+Sport!N161+Közművelődés!N160+Támogatás!N171</f>
        <v>17984064</v>
      </c>
      <c r="O157" s="84">
        <f>Igazgatás!O200+'ASP pályázat'!O157+Községgazd!R171+Vagyongazd!O160+Közfoglalkoztatás!O157+Közút!O157+Környezetvédelem!R161+Egészségügy!R189+Sport!O161+Közművelődés!Q160+Támogatás!V171</f>
        <v>1087526</v>
      </c>
      <c r="P157" s="85">
        <f>Igazgatás!P200+'ASP pályázat'!P157+Községgazd!S171+Vagyongazd!P160+Közfoglalkoztatás!P157+Közút!P157+Környezetvédelem!S161+Egészségügy!S189+Sport!P161+Közművelődés!R160+Támogatás!W171</f>
        <v>1332212</v>
      </c>
      <c r="Q157" s="85">
        <f>Igazgatás!Q200+'ASP pályázat'!Q157+Községgazd!T171+Vagyongazd!Q160+Közfoglalkoztatás!Q157+Közút!Q157+Környezetvédelem!T161+Egészségügy!T189+Sport!Q161+Közművelődés!S160+Támogatás!X171</f>
        <v>0</v>
      </c>
      <c r="R157" s="85">
        <f>Igazgatás!R200+'ASP pályázat'!R157+Községgazd!U171+Vagyongazd!R160+Közfoglalkoztatás!R157+Közút!R157+Környezetvédelem!U161+Egészségügy!U189+Sport!R161+Közművelődés!T160+Támogatás!Y171</f>
        <v>11400211</v>
      </c>
      <c r="S157" s="85">
        <f>Igazgatás!S200+'ASP pályázat'!S157+Községgazd!V171+Vagyongazd!S160+Közfoglalkoztatás!S157+Közút!S157+Környezetvédelem!V161+Egészségügy!V189+Sport!S161+Közművelődés!U160+Támogatás!Z171</f>
        <v>0</v>
      </c>
      <c r="T157" s="88">
        <f>Igazgatás!T200+'ASP pályázat'!T157+Községgazd!W171+Vagyongazd!T160+Közfoglalkoztatás!T157+Közút!T157+Környezetvédelem!W161+Egészségügy!W189+Sport!T161+Közművelődés!V160+Támogatás!AA171</f>
        <v>0</v>
      </c>
      <c r="U157" s="484">
        <f>Igazgatás!U200+'ASP pályázat'!U157+Községgazd!X171+Vagyongazd!U160+Közfoglalkoztatás!U157+Közút!U157+Környezetvédelem!X161+Egészségügy!X189+Sport!U161+Közművelődés!W160+Támogatás!AB171</f>
        <v>13819949</v>
      </c>
      <c r="V157" s="409">
        <f>Igazgatás!V200+'ASP pályázat'!V157+Községgazd!Y171+Vagyongazd!V160+Közfoglalkoztatás!V157+Közút!V157+Környezetvédelem!Y161+Egészségügy!Y189+Sport!V161+Közművelődés!X160+Támogatás!AC171</f>
        <v>0</v>
      </c>
      <c r="W157" s="85">
        <f>Igazgatás!W200+'ASP pályázat'!W157+Községgazd!Z171+Vagyongazd!W160+Közfoglalkoztatás!W157+Közút!W157+Környezetvédelem!Z161+Egészségügy!Z189+Sport!W161+Közművelődés!Y160+Támogatás!AD171</f>
        <v>1285875</v>
      </c>
      <c r="X157" s="88">
        <f>Igazgatás!X200+'ASP pályázat'!X157+Községgazd!AA171+Vagyongazd!X160+Közfoglalkoztatás!X157+Közút!X157+Környezetvédelem!AA161+Egészségügy!AA189+Sport!X161+Közművelődés!Z160+Támogatás!AE171</f>
        <v>0</v>
      </c>
      <c r="Y157" s="88">
        <f>Igazgatás!Y200+'ASP pályázat'!Y157+Községgazd!AB171+Vagyongazd!Y160+Közfoglalkoztatás!Y157+Közút!Y157+Környezetvédelem!AB161+Egészségügy!AB189+Sport!Y161+Közművelődés!AA160+Támogatás!AF171</f>
        <v>0</v>
      </c>
      <c r="Z157" s="88">
        <f>Igazgatás!Z200+'ASP pályázat'!Z157+Községgazd!AC171+Vagyongazd!Z160+Közfoglalkoztatás!Z157+Közút!Z157+Környezetvédelem!AC161+Egészségügy!AC189+Sport!Z161+Közművelődés!AB160+Támogatás!AG171</f>
        <v>2550240</v>
      </c>
      <c r="AA157" s="89">
        <f>Igazgatás!AA200+'ASP pályázat'!AA157+Községgazd!AD171+Vagyongazd!AA160+Közfoglalkoztatás!AA157+Közút!AA157+Környezetvédelem!AD161+Egészségügy!AD189+Sport!AA161+Közművelődés!AC160+Támogatás!AH171</f>
        <v>328000</v>
      </c>
      <c r="AB157" s="168"/>
      <c r="AD157" s="168"/>
    </row>
    <row r="158" spans="1:30" s="18" customFormat="1" x14ac:dyDescent="0.25">
      <c r="A158" s="125" t="s">
        <v>263</v>
      </c>
      <c r="B158" s="241" t="s">
        <v>679</v>
      </c>
      <c r="C158" s="849" t="s">
        <v>264</v>
      </c>
      <c r="D158" s="850"/>
      <c r="E158" s="850"/>
      <c r="F158" s="628">
        <f>Igazgatás!F201+'ASP pályázat'!F158+Községgazd!F172+Vagyongazd!F161+Közfoglalkoztatás!F158+Közút!F158+Környezetvédelem!F162+Egészségügy!F190+Sport!F162+Közművelődés!F161+Támogatás!F172</f>
        <v>0</v>
      </c>
      <c r="G158" s="628">
        <f>Igazgatás!G201+'ASP pályázat'!G158+Községgazd!G172+Vagyongazd!G161+Közfoglalkoztatás!G158+Közút!G158+Környezetvédelem!G162+Egészségügy!G190+Sport!G162+Közművelődés!G161+Támogatás!G172</f>
        <v>10707864</v>
      </c>
      <c r="H158" s="628">
        <f>Igazgatás!H201+'ASP pályázat'!H158+Községgazd!H172+Vagyongazd!H161+Közfoglalkoztatás!H158+Közút!H158+Környezetvédelem!H162+Egészségügy!H190+Sport!H162+Közművelődés!H161+Támogatás!H172</f>
        <v>12457864</v>
      </c>
      <c r="I158" s="628">
        <f>Igazgatás!I201+'ASP pályázat'!I158+Községgazd!I172+Vagyongazd!I161+Közfoglalkoztatás!I158+Közút!I158+Környezetvédelem!I162+Egészségügy!I190+Sport!I162+Közművelődés!I161+Támogatás!I172</f>
        <v>14496525</v>
      </c>
      <c r="J158" s="654">
        <f>Igazgatás!J201+'ASP pályázat'!J158+Községgazd!J172+Vagyongazd!J161+Közfoglalkoztatás!J158+Közút!J158+Környezetvédelem!J162+Egészségügy!J190+Sport!J162+Közművelődés!J161+Támogatás!J172</f>
        <v>14896525</v>
      </c>
      <c r="K158" s="654">
        <f>Igazgatás!K201+'ASP pályázat'!K158+Községgazd!K172+Vagyongazd!K161+Közfoglalkoztatás!K158+Közút!K158+Környezetvédelem!K162+Egészségügy!K190+Sport!K162+Közművelődés!K161+Támogatás!K172</f>
        <v>14896525</v>
      </c>
      <c r="L158" s="575">
        <f>Igazgatás!L201+'ASP pályázat'!L158+Községgazd!L172+Vagyongazd!L161+Közfoglalkoztatás!L158+Közút!L158+Környezetvédelem!L162+Egészségügy!L190+Sport!L162+Közművelődés!L161+Támogatás!L172</f>
        <v>14067057</v>
      </c>
      <c r="M158" s="243">
        <f>Igazgatás!M201+'ASP pályázat'!M158+Községgazd!M172+Vagyongazd!M161+Közfoglalkoztatás!M158+Közút!M158+Környezetvédelem!M162+Egészségügy!M190+Sport!M162+Közművelődés!M161+Támogatás!M172</f>
        <v>0</v>
      </c>
      <c r="N158" s="244">
        <f>Igazgatás!N201+'ASP pályázat'!N158+Községgazd!N172+Vagyongazd!N161+Közfoglalkoztatás!N158+Közút!N158+Környezetvédelem!N162+Egészségügy!N190+Sport!N162+Közművelődés!N161+Támogatás!N172</f>
        <v>14067057</v>
      </c>
      <c r="O158" s="245">
        <f>Igazgatás!O201+'ASP pályázat'!O158+Községgazd!R172+Vagyongazd!O161+Közfoglalkoztatás!O158+Közút!O158+Környezetvédelem!R162+Egészségügy!R190+Sport!O162+Közművelődés!Q161+Támogatás!V172</f>
        <v>856320</v>
      </c>
      <c r="P158" s="246">
        <f>Igazgatás!P201+'ASP pályázat'!P158+Községgazd!S172+Vagyongazd!P161+Közfoglalkoztatás!P158+Közút!P158+Környezetvédelem!S162+Egészségügy!S190+Sport!P162+Közművelődés!R161+Támogatás!W172</f>
        <v>875000</v>
      </c>
      <c r="Q158" s="246">
        <f>Igazgatás!Q201+'ASP pályázat'!Q158+Községgazd!T172+Vagyongazd!Q161+Közfoglalkoztatás!Q158+Közút!Q158+Környezetvédelem!T162+Egészségügy!T190+Sport!Q162+Közművelődés!S161+Támogatás!X172</f>
        <v>0</v>
      </c>
      <c r="R158" s="246">
        <f>Igazgatás!R201+'ASP pályázat'!R158+Községgazd!U172+Vagyongazd!R161+Közfoglalkoztatás!R158+Közút!R158+Környezetvédelem!U162+Egészségügy!U190+Sport!R162+Közművelődés!T161+Támogatás!Y172</f>
        <v>8976544</v>
      </c>
      <c r="S158" s="246">
        <f>Igazgatás!S201+'ASP pályázat'!S158+Községgazd!V172+Vagyongazd!S161+Közfoglalkoztatás!S158+Közút!S158+Környezetvédelem!V162+Egészségügy!V190+Sport!S162+Közművelődés!U161+Támogatás!Z172</f>
        <v>0</v>
      </c>
      <c r="T158" s="247">
        <f>Igazgatás!T201+'ASP pályázat'!T158+Községgazd!W172+Vagyongazd!T161+Közfoglalkoztatás!T158+Közút!T158+Környezetvédelem!W162+Egészségügy!W190+Sport!T162+Közművelődés!V161+Támogatás!AA172</f>
        <v>0</v>
      </c>
      <c r="U158" s="492">
        <f>Igazgatás!U201+'ASP pályázat'!U158+Községgazd!X172+Vagyongazd!U161+Közfoglalkoztatás!U158+Közút!U158+Környezetvédelem!X162+Egészségügy!X190+Sport!U162+Közművelődés!W161+Támogatás!AB172</f>
        <v>10707864</v>
      </c>
      <c r="V158" s="417">
        <f>Igazgatás!V201+'ASP pályázat'!V158+Községgazd!Y172+Vagyongazd!V161+Közfoglalkoztatás!V158+Közút!V158+Környezetvédelem!Y162+Egészségügy!Y190+Sport!V162+Közművelődés!X161+Támogatás!AC172</f>
        <v>0</v>
      </c>
      <c r="W158" s="246">
        <f>Igazgatás!W201+'ASP pályázat'!W158+Községgazd!Z172+Vagyongazd!W161+Közfoglalkoztatás!W158+Közút!W158+Környezetvédelem!Z162+Egészségügy!Z190+Sport!W162+Közművelődés!Y161+Támogatás!AD172</f>
        <v>1012500</v>
      </c>
      <c r="X158" s="247">
        <f>Igazgatás!X201+'ASP pályázat'!X158+Községgazd!AA172+Vagyongazd!X161+Közfoglalkoztatás!X158+Közút!X158+Környezetvédelem!AA162+Egészségügy!AA190+Sport!X162+Közművelődés!Z161+Támogatás!AE172</f>
        <v>0</v>
      </c>
      <c r="Y158" s="247">
        <f>Igazgatás!Y201+'ASP pályázat'!Y158+Községgazd!AB172+Vagyongazd!Y161+Közfoglalkoztatás!Y158+Közút!Y158+Környezetvédelem!AB162+Egészségügy!AB190+Sport!Y162+Közművelődés!AA161+Támogatás!AF172</f>
        <v>0</v>
      </c>
      <c r="Z158" s="247">
        <f>Igazgatás!Z201+'ASP pályázat'!Z158+Községgazd!AC172+Vagyongazd!Z161+Közfoglalkoztatás!Z158+Közút!Z158+Környezetvédelem!AC162+Egészségügy!AC190+Sport!Z162+Közművelődés!AB161+Támogatás!AG172</f>
        <v>2018693</v>
      </c>
      <c r="AA158" s="249">
        <f>Igazgatás!AA201+'ASP pályázat'!AA158+Községgazd!AD172+Vagyongazd!AA161+Közfoglalkoztatás!AA158+Közút!AA158+Környezetvédelem!AD162+Egészségügy!AD190+Sport!AA162+Közművelődés!AC161+Támogatás!AH172</f>
        <v>328000</v>
      </c>
      <c r="AB158" s="168"/>
      <c r="AD158" s="168"/>
    </row>
    <row r="159" spans="1:30" s="18" customFormat="1" hidden="1" x14ac:dyDescent="0.25">
      <c r="A159" s="125" t="s">
        <v>265</v>
      </c>
      <c r="B159" s="250" t="s">
        <v>680</v>
      </c>
      <c r="C159" s="843" t="s">
        <v>871</v>
      </c>
      <c r="D159" s="844"/>
      <c r="E159" s="844"/>
      <c r="F159" s="629">
        <f>Igazgatás!F202+'ASP pályázat'!F159+Községgazd!F173+Vagyongazd!F162+Közfoglalkoztatás!F159+Közút!F159+Környezetvédelem!F163+Egészségügy!F191+Sport!F163+Közművelődés!F162+Támogatás!F173</f>
        <v>0</v>
      </c>
      <c r="G159" s="629">
        <f>Igazgatás!G202+'ASP pályázat'!G159+Községgazd!G173+Vagyongazd!G162+Közfoglalkoztatás!G159+Közút!G159+Környezetvédelem!G163+Egészségügy!G191+Sport!G163+Közművelődés!G162+Támogatás!G173</f>
        <v>0</v>
      </c>
      <c r="H159" s="629">
        <f>Igazgatás!H202+'ASP pályázat'!H159+Községgazd!H173+Vagyongazd!H162+Közfoglalkoztatás!H159+Közút!H159+Környezetvédelem!H163+Egészségügy!H191+Sport!H163+Közművelődés!H162+Támogatás!H173</f>
        <v>0</v>
      </c>
      <c r="I159" s="629">
        <f>Igazgatás!I202+'ASP pályázat'!I159+Községgazd!I173+Vagyongazd!I162+Közfoglalkoztatás!I159+Közút!I159+Környezetvédelem!I163+Egészségügy!I191+Sport!I163+Közművelődés!I162+Támogatás!I173</f>
        <v>0</v>
      </c>
      <c r="J159" s="655">
        <f>Igazgatás!J202+'ASP pályázat'!J159+Községgazd!J173+Vagyongazd!J162+Közfoglalkoztatás!J159+Közút!J159+Környezetvédelem!J163+Egészségügy!J191+Sport!J163+Közművelődés!J162+Támogatás!J173</f>
        <v>0</v>
      </c>
      <c r="K159" s="655">
        <f>Igazgatás!K202+'ASP pályázat'!K159+Községgazd!K173+Vagyongazd!K162+Közfoglalkoztatás!K159+Közút!K159+Környezetvédelem!K163+Egészségügy!K191+Sport!K163+Közművelődés!K162+Támogatás!K173</f>
        <v>0</v>
      </c>
      <c r="L159" s="576">
        <f>Igazgatás!L202+'ASP pályázat'!L159+Községgazd!L173+Vagyongazd!L162+Közfoglalkoztatás!L159+Közút!L159+Környezetvédelem!L163+Egészségügy!L191+Sport!L163+Közművelődés!L162+Támogatás!L173</f>
        <v>0</v>
      </c>
      <c r="M159" s="252">
        <f>Igazgatás!M202+'ASP pályázat'!M159+Községgazd!M173+Vagyongazd!M162+Közfoglalkoztatás!M159+Közút!M159+Környezetvédelem!M163+Egészségügy!M191+Sport!M163+Közművelődés!M162+Támogatás!M173</f>
        <v>0</v>
      </c>
      <c r="N159" s="244">
        <f>Igazgatás!N202+'ASP pályázat'!N159+Községgazd!N173+Vagyongazd!N162+Közfoglalkoztatás!N159+Közút!N159+Környezetvédelem!N163+Egészségügy!N191+Sport!N163+Közművelődés!N162+Támogatás!N173</f>
        <v>0</v>
      </c>
      <c r="O159" s="245">
        <f>Igazgatás!O202+'ASP pályázat'!O159+Községgazd!R173+Vagyongazd!O162+Közfoglalkoztatás!O159+Közút!O159+Környezetvédelem!R163+Egészségügy!R191+Sport!O163+Közművelődés!Q162+Támogatás!V173</f>
        <v>0</v>
      </c>
      <c r="P159" s="246">
        <f>Igazgatás!P202+'ASP pályázat'!P159+Községgazd!S173+Vagyongazd!P162+Közfoglalkoztatás!P159+Közút!P159+Környezetvédelem!S163+Egészségügy!S191+Sport!P163+Közművelődés!R162+Támogatás!W173</f>
        <v>0</v>
      </c>
      <c r="Q159" s="246">
        <f>Igazgatás!Q202+'ASP pályázat'!Q159+Községgazd!T173+Vagyongazd!Q162+Közfoglalkoztatás!Q159+Közút!Q159+Környezetvédelem!T163+Egészségügy!T191+Sport!Q163+Közművelődés!S162+Támogatás!X173</f>
        <v>0</v>
      </c>
      <c r="R159" s="246">
        <f>Igazgatás!R202+'ASP pályázat'!R159+Községgazd!U173+Vagyongazd!R162+Közfoglalkoztatás!R159+Közút!R159+Környezetvédelem!U163+Egészségügy!U191+Sport!R163+Közművelődés!T162+Támogatás!Y173</f>
        <v>0</v>
      </c>
      <c r="S159" s="246">
        <f>Igazgatás!S202+'ASP pályázat'!S159+Községgazd!V173+Vagyongazd!S162+Közfoglalkoztatás!S159+Közút!S159+Környezetvédelem!V163+Egészségügy!V191+Sport!S163+Közművelődés!U162+Támogatás!Z173</f>
        <v>0</v>
      </c>
      <c r="T159" s="247">
        <f>Igazgatás!T202+'ASP pályázat'!T159+Községgazd!W173+Vagyongazd!T162+Közfoglalkoztatás!T159+Közút!T159+Környezetvédelem!W163+Egészségügy!W191+Sport!T163+Közművelődés!V162+Támogatás!AA173</f>
        <v>0</v>
      </c>
      <c r="U159" s="492">
        <f>Igazgatás!U202+'ASP pályázat'!U159+Községgazd!X173+Vagyongazd!U162+Közfoglalkoztatás!U159+Közút!U159+Környezetvédelem!X163+Egészségügy!X191+Sport!U163+Közművelődés!W162+Támogatás!AB173</f>
        <v>0</v>
      </c>
      <c r="V159" s="417">
        <f>Igazgatás!V202+'ASP pályázat'!V159+Községgazd!Y173+Vagyongazd!V162+Közfoglalkoztatás!V159+Közút!V159+Környezetvédelem!Y163+Egészségügy!Y191+Sport!V163+Közművelődés!X162+Támogatás!AC173</f>
        <v>0</v>
      </c>
      <c r="W159" s="246">
        <f>Igazgatás!W202+'ASP pályázat'!W159+Községgazd!Z173+Vagyongazd!W162+Közfoglalkoztatás!W159+Közút!W159+Környezetvédelem!Z163+Egészségügy!Z191+Sport!W163+Közművelődés!Y162+Támogatás!AD173</f>
        <v>0</v>
      </c>
      <c r="X159" s="247">
        <f>Igazgatás!X202+'ASP pályázat'!X159+Községgazd!AA173+Vagyongazd!X162+Közfoglalkoztatás!X159+Közút!X159+Környezetvédelem!AA163+Egészségügy!AA191+Sport!X163+Közművelődés!Z162+Támogatás!AE173</f>
        <v>0</v>
      </c>
      <c r="Y159" s="247">
        <f>Igazgatás!Y202+'ASP pályázat'!Y159+Községgazd!AB173+Vagyongazd!Y162+Közfoglalkoztatás!Y159+Közút!Y159+Környezetvédelem!AB163+Egészségügy!AB191+Sport!Y163+Közművelődés!AA162+Támogatás!AF173</f>
        <v>0</v>
      </c>
      <c r="Z159" s="247">
        <f>Igazgatás!Z202+'ASP pályázat'!Z159+Községgazd!AC173+Vagyongazd!Z162+Közfoglalkoztatás!Z159+Közút!Z159+Környezetvédelem!AC163+Egészségügy!AC191+Sport!Z163+Közművelődés!AB162+Támogatás!AG173</f>
        <v>0</v>
      </c>
      <c r="AA159" s="249">
        <f>Igazgatás!AA202+'ASP pályázat'!AA159+Községgazd!AD173+Vagyongazd!AA162+Közfoglalkoztatás!AA159+Közút!AA159+Környezetvédelem!AD163+Egészségügy!AD191+Sport!AA163+Közművelődés!AC162+Támogatás!AH173</f>
        <v>0</v>
      </c>
      <c r="AB159" s="168"/>
      <c r="AD159" s="168"/>
    </row>
    <row r="160" spans="1:30" s="18" customFormat="1" x14ac:dyDescent="0.25">
      <c r="A160" s="125" t="s">
        <v>266</v>
      </c>
      <c r="B160" s="250" t="s">
        <v>681</v>
      </c>
      <c r="C160" s="843" t="s">
        <v>267</v>
      </c>
      <c r="D160" s="844"/>
      <c r="E160" s="844"/>
      <c r="F160" s="629">
        <f>Igazgatás!F203+'ASP pályázat'!F160+Községgazd!F174+Vagyongazd!F163+Közfoglalkoztatás!F160+Közút!F160+Környezetvédelem!F164+Egészségügy!F192+Sport!F164+Közművelődés!F163+Támogatás!F174</f>
        <v>0</v>
      </c>
      <c r="G160" s="629">
        <f>Igazgatás!G203+'ASP pályázat'!G160+Községgazd!G174+Vagyongazd!G163+Közfoglalkoztatás!G160+Közút!G160+Környezetvédelem!G164+Egészségügy!G192+Sport!G164+Közművelődés!G163+Támogatás!G174</f>
        <v>173986</v>
      </c>
      <c r="H160" s="629">
        <f>Igazgatás!H203+'ASP pályázat'!H160+Községgazd!H174+Vagyongazd!H163+Közfoglalkoztatás!H160+Közút!H160+Környezetvédelem!H164+Egészségügy!H192+Sport!H164+Közművelődés!H163+Támogatás!H174</f>
        <v>173986</v>
      </c>
      <c r="I160" s="629">
        <f>Igazgatás!I203+'ASP pályázat'!I160+Községgazd!I174+Vagyongazd!I163+Közfoglalkoztatás!I160+Közút!I160+Környezetvédelem!I164+Egészségügy!I192+Sport!I164+Közművelődés!I163+Támogatás!I174</f>
        <v>173986</v>
      </c>
      <c r="J160" s="655">
        <f>Igazgatás!J203+'ASP pályázat'!J160+Községgazd!J174+Vagyongazd!J163+Közfoglalkoztatás!J160+Közút!J160+Környezetvédelem!J164+Egészségügy!J192+Sport!J164+Közművelődés!J163+Támogatás!J174</f>
        <v>173986</v>
      </c>
      <c r="K160" s="655">
        <f>Igazgatás!K203+'ASP pályázat'!K160+Községgazd!K174+Vagyongazd!K163+Közfoglalkoztatás!K160+Közút!K160+Környezetvédelem!K164+Egészségügy!K192+Sport!K164+Közművelődés!K163+Támogatás!K174</f>
        <v>173986</v>
      </c>
      <c r="L160" s="576">
        <f>Igazgatás!L203+'ASP pályázat'!L160+Községgazd!L174+Vagyongazd!L163+Közfoglalkoztatás!L160+Közút!L160+Környezetvédelem!L164+Egészségügy!L192+Sport!L164+Közművelődés!L163+Támogatás!L174</f>
        <v>173986</v>
      </c>
      <c r="M160" s="252">
        <f>Igazgatás!M203+'ASP pályázat'!M160+Községgazd!M174+Vagyongazd!M163+Közfoglalkoztatás!M160+Közút!M160+Környezetvédelem!M164+Egészségügy!M192+Sport!M164+Közművelődés!M163+Támogatás!M174</f>
        <v>0</v>
      </c>
      <c r="N160" s="244">
        <f>Igazgatás!N203+'ASP pályázat'!N160+Községgazd!N174+Vagyongazd!N163+Közfoglalkoztatás!N160+Közút!N160+Környezetvédelem!N164+Egészségügy!N192+Sport!N164+Közművelődés!N163+Támogatás!N174</f>
        <v>173986</v>
      </c>
      <c r="O160" s="245">
        <f>Igazgatás!O203+'ASP pályázat'!O160+Községgazd!R174+Vagyongazd!O163+Közfoglalkoztatás!O160+Közút!O160+Környezetvédelem!R164+Egészségügy!R192+Sport!O164+Közművelődés!Q163+Támogatás!V174</f>
        <v>0</v>
      </c>
      <c r="P160" s="246">
        <f>Igazgatás!P203+'ASP pályázat'!P160+Községgazd!S174+Vagyongazd!P163+Közfoglalkoztatás!P160+Közút!P160+Környezetvédelem!S164+Egészségügy!S192+Sport!P164+Közművelődés!R163+Támogatás!W174</f>
        <v>173986</v>
      </c>
      <c r="Q160" s="246">
        <f>Igazgatás!Q203+'ASP pályázat'!Q160+Községgazd!T174+Vagyongazd!Q163+Közfoglalkoztatás!Q160+Közút!Q160+Környezetvédelem!T164+Egészségügy!T192+Sport!Q164+Közművelődés!S163+Támogatás!X174</f>
        <v>0</v>
      </c>
      <c r="R160" s="246">
        <f>Igazgatás!R203+'ASP pályázat'!R160+Községgazd!U174+Vagyongazd!R163+Közfoglalkoztatás!R160+Közút!R160+Környezetvédelem!U164+Egészségügy!U192+Sport!R164+Közművelődés!T163+Támogatás!Y174</f>
        <v>0</v>
      </c>
      <c r="S160" s="246">
        <f>Igazgatás!S203+'ASP pályázat'!S160+Községgazd!V174+Vagyongazd!S163+Közfoglalkoztatás!S160+Közút!S160+Környezetvédelem!V164+Egészségügy!V192+Sport!S164+Közművelődés!U163+Támogatás!Z174</f>
        <v>0</v>
      </c>
      <c r="T160" s="247">
        <f>Igazgatás!T203+'ASP pályázat'!T160+Községgazd!W174+Vagyongazd!T163+Közfoglalkoztatás!T160+Közút!T160+Környezetvédelem!W164+Egészségügy!W192+Sport!T164+Közművelődés!V163+Támogatás!AA174</f>
        <v>0</v>
      </c>
      <c r="U160" s="492">
        <f>Igazgatás!U203+'ASP pályázat'!U160+Községgazd!X174+Vagyongazd!U163+Közfoglalkoztatás!U160+Közút!U160+Környezetvédelem!X164+Egészségügy!X192+Sport!U164+Közművelődés!W163+Támogatás!AB174</f>
        <v>173986</v>
      </c>
      <c r="V160" s="417">
        <f>Igazgatás!V203+'ASP pályázat'!V160+Községgazd!Y174+Vagyongazd!V163+Közfoglalkoztatás!V160+Közút!V160+Környezetvédelem!Y164+Egészségügy!Y192+Sport!V164+Közművelődés!X163+Támogatás!AC174</f>
        <v>0</v>
      </c>
      <c r="W160" s="246">
        <f>Igazgatás!W203+'ASP pályázat'!W160+Községgazd!Z174+Vagyongazd!W163+Közfoglalkoztatás!W160+Közút!W160+Környezetvédelem!Z164+Egészségügy!Z192+Sport!W164+Közművelődés!Y163+Támogatás!AD174</f>
        <v>0</v>
      </c>
      <c r="X160" s="247">
        <f>Igazgatás!X203+'ASP pályázat'!X160+Községgazd!AA174+Vagyongazd!X163+Közfoglalkoztatás!X160+Közút!X160+Környezetvédelem!AA164+Egészségügy!AA192+Sport!X164+Közművelődés!Z163+Támogatás!AE174</f>
        <v>0</v>
      </c>
      <c r="Y160" s="247">
        <f>Igazgatás!Y203+'ASP pályázat'!Y160+Községgazd!AB174+Vagyongazd!Y163+Közfoglalkoztatás!Y160+Közút!Y160+Környezetvédelem!AB164+Egészségügy!AB192+Sport!Y164+Közművelődés!AA163+Támogatás!AF174</f>
        <v>0</v>
      </c>
      <c r="Z160" s="247">
        <f>Igazgatás!Z203+'ASP pályázat'!Z160+Községgazd!AC174+Vagyongazd!Z163+Közfoglalkoztatás!Z160+Közút!Z160+Környezetvédelem!AC164+Egészségügy!AC192+Sport!Z164+Közművelődés!AB163+Támogatás!AG174</f>
        <v>0</v>
      </c>
      <c r="AA160" s="249">
        <f>Igazgatás!AA203+'ASP pályázat'!AA160+Községgazd!AD174+Vagyongazd!AA163+Közfoglalkoztatás!AA160+Közút!AA160+Környezetvédelem!AD164+Egészségügy!AD192+Sport!AA164+Közművelődés!AC163+Támogatás!AH174</f>
        <v>0</v>
      </c>
      <c r="AB160" s="168"/>
      <c r="AD160" s="168"/>
    </row>
    <row r="161" spans="1:30" s="18" customFormat="1" ht="15.75" thickBot="1" x14ac:dyDescent="0.3">
      <c r="A161" s="125" t="s">
        <v>268</v>
      </c>
      <c r="B161" s="253" t="s">
        <v>682</v>
      </c>
      <c r="C161" s="845" t="s">
        <v>366</v>
      </c>
      <c r="D161" s="846"/>
      <c r="E161" s="846"/>
      <c r="F161" s="630">
        <f>Igazgatás!F204+'ASP pályázat'!F161+Községgazd!F175+Vagyongazd!F164+Közfoglalkoztatás!F161+Közút!F161+Környezetvédelem!F165+Egészségügy!F193+Sport!F165+Közművelődés!F164+Támogatás!F175</f>
        <v>0</v>
      </c>
      <c r="G161" s="630">
        <f>Igazgatás!G204+'ASP pályázat'!G161+Községgazd!G175+Vagyongazd!G164+Közfoglalkoztatás!G161+Közút!G161+Környezetvédelem!G165+Egészségügy!G193+Sport!G165+Közművelődés!G164+Támogatás!G175</f>
        <v>2938099</v>
      </c>
      <c r="H161" s="630">
        <f>Igazgatás!H204+'ASP pályázat'!H161+Községgazd!H175+Vagyongazd!H164+Közfoglalkoztatás!H161+Közút!H161+Környezetvédelem!H165+Egészségügy!H193+Sport!H165+Közművelődés!H164+Támogatás!H175</f>
        <v>3275599</v>
      </c>
      <c r="I161" s="630">
        <f>Igazgatás!I204+'ASP pályázat'!I161+Községgazd!I175+Vagyongazd!I164+Közfoglalkoztatás!I161+Közút!I161+Környezetvédelem!I165+Egészségügy!I193+Sport!I165+Közművelődés!I164+Támogatás!I175</f>
        <v>3896778</v>
      </c>
      <c r="J161" s="656">
        <f>Igazgatás!J204+'ASP pályázat'!J161+Községgazd!J175+Vagyongazd!J164+Közfoglalkoztatás!J161+Közút!J161+Környezetvédelem!J165+Egészségügy!J193+Sport!J165+Közművelődés!J164+Támogatás!J175</f>
        <v>4004778</v>
      </c>
      <c r="K161" s="656">
        <f>Igazgatás!K204+'ASP pályázat'!K161+Községgazd!K175+Vagyongazd!K164+Közfoglalkoztatás!K161+Közút!K161+Környezetvédelem!K165+Egészségügy!K193+Sport!K165+Közművelődés!K164+Támogatás!K175</f>
        <v>4004778</v>
      </c>
      <c r="L161" s="577">
        <f>Igazgatás!L204+'ASP pályázat'!L161+Községgazd!L175+Vagyongazd!L164+Közfoglalkoztatás!L161+Közút!L161+Környezetvédelem!L165+Egészségügy!L193+Sport!L165+Közművelődés!L164+Támogatás!L175</f>
        <v>3743021</v>
      </c>
      <c r="M161" s="255">
        <f>Igazgatás!M204+'ASP pályázat'!M161+Községgazd!M175+Vagyongazd!M164+Közfoglalkoztatás!M161+Közút!M161+Környezetvédelem!M165+Egészségügy!M193+Sport!M165+Közművelődés!M164+Támogatás!M175</f>
        <v>0</v>
      </c>
      <c r="N161" s="244">
        <f>Igazgatás!N204+'ASP pályázat'!N161+Községgazd!N175+Vagyongazd!N164+Közfoglalkoztatás!N161+Közút!N161+Környezetvédelem!N165+Egészségügy!N193+Sport!N165+Közművelődés!N164+Támogatás!N175</f>
        <v>3743021</v>
      </c>
      <c r="O161" s="245">
        <f>Igazgatás!O204+'ASP pályázat'!O161+Községgazd!R175+Vagyongazd!O164+Közfoglalkoztatás!O161+Közút!O161+Környezetvédelem!R165+Egészségügy!R193+Sport!O165+Közművelődés!Q164+Támogatás!V175</f>
        <v>231206</v>
      </c>
      <c r="P161" s="246">
        <f>Igazgatás!P204+'ASP pályázat'!P161+Községgazd!S175+Vagyongazd!P164+Közfoglalkoztatás!P161+Közút!P161+Környezetvédelem!S165+Egészségügy!S193+Sport!P165+Közművelődés!R164+Támogatás!W175</f>
        <v>283226</v>
      </c>
      <c r="Q161" s="246">
        <f>Igazgatás!Q204+'ASP pályázat'!Q161+Községgazd!T175+Vagyongazd!Q164+Közfoglalkoztatás!Q161+Közút!Q161+Környezetvédelem!T165+Egészségügy!T193+Sport!Q165+Közművelődés!S164+Támogatás!X175</f>
        <v>0</v>
      </c>
      <c r="R161" s="246">
        <f>Igazgatás!R204+'ASP pályázat'!R161+Községgazd!U175+Vagyongazd!R164+Közfoglalkoztatás!R161+Közút!R161+Környezetvédelem!U165+Egészségügy!U193+Sport!R165+Közművelődés!T164+Támogatás!Y175</f>
        <v>2423667</v>
      </c>
      <c r="S161" s="246">
        <f>Igazgatás!S204+'ASP pályázat'!S161+Községgazd!V175+Vagyongazd!S164+Közfoglalkoztatás!S161+Közút!S161+Környezetvédelem!V165+Egészségügy!V193+Sport!S165+Közművelődés!U164+Támogatás!Z175</f>
        <v>0</v>
      </c>
      <c r="T161" s="247">
        <f>Igazgatás!T204+'ASP pályázat'!T161+Községgazd!W175+Vagyongazd!T164+Közfoglalkoztatás!T161+Közút!T161+Környezetvédelem!W165+Egészségügy!W193+Sport!T165+Közművelődés!V164+Támogatás!AA175</f>
        <v>0</v>
      </c>
      <c r="U161" s="492">
        <f>Igazgatás!U204+'ASP pályázat'!U161+Községgazd!X175+Vagyongazd!U164+Közfoglalkoztatás!U161+Közút!U161+Környezetvédelem!X165+Egészségügy!X193+Sport!U165+Közművelődés!W164+Támogatás!AB175</f>
        <v>2938099</v>
      </c>
      <c r="V161" s="417">
        <f>Igazgatás!V204+'ASP pályázat'!V161+Községgazd!Y175+Vagyongazd!V164+Közfoglalkoztatás!V161+Közút!V161+Környezetvédelem!Y165+Egészségügy!Y193+Sport!V165+Közművelődés!X164+Támogatás!AC175</f>
        <v>0</v>
      </c>
      <c r="W161" s="246">
        <f>Igazgatás!W204+'ASP pályázat'!W161+Községgazd!Z175+Vagyongazd!W164+Közfoglalkoztatás!W161+Közút!W161+Környezetvédelem!Z165+Egészségügy!Z193+Sport!W165+Közművelődés!Y164+Támogatás!AD175</f>
        <v>273375</v>
      </c>
      <c r="X161" s="247">
        <f>Igazgatás!X204+'ASP pályázat'!X161+Községgazd!AA175+Vagyongazd!X164+Közfoglalkoztatás!X161+Közút!X161+Környezetvédelem!AA165+Egészségügy!AA193+Sport!X165+Közművelődés!Z164+Támogatás!AE175</f>
        <v>0</v>
      </c>
      <c r="Y161" s="247">
        <f>Igazgatás!Y204+'ASP pályázat'!Y161+Községgazd!AB175+Vagyongazd!Y164+Közfoglalkoztatás!Y161+Közút!Y161+Környezetvédelem!AB165+Egészségügy!AB193+Sport!Y165+Közművelődés!AA164+Támogatás!AF175</f>
        <v>0</v>
      </c>
      <c r="Z161" s="247">
        <f>Igazgatás!Z204+'ASP pályázat'!Z161+Községgazd!AC175+Vagyongazd!Z164+Közfoglalkoztatás!Z161+Közút!Z161+Környezetvédelem!AC165+Egészségügy!AC193+Sport!Z165+Közművelődés!AB164+Támogatás!AG175</f>
        <v>531547</v>
      </c>
      <c r="AA161" s="249">
        <f>Igazgatás!AA204+'ASP pályázat'!AA161+Községgazd!AD175+Vagyongazd!AA164+Közfoglalkoztatás!AA161+Közút!AA161+Környezetvédelem!AD165+Egészségügy!AD193+Sport!AA165+Közművelődés!AC164+Támogatás!AH175</f>
        <v>0</v>
      </c>
      <c r="AB161" s="168"/>
      <c r="AD161" s="168"/>
    </row>
    <row r="162" spans="1:30" ht="15.75" thickBot="1" x14ac:dyDescent="0.3">
      <c r="B162" s="98" t="s">
        <v>269</v>
      </c>
      <c r="C162" s="807" t="s">
        <v>270</v>
      </c>
      <c r="D162" s="808"/>
      <c r="E162" s="808"/>
      <c r="F162" s="617">
        <f>Igazgatás!F205+'ASP pályázat'!F162+Községgazd!F176+Vagyongazd!F165+Közfoglalkoztatás!F162+Közút!F162+Környezetvédelem!F166+Egészségügy!F194+Sport!F166+Közművelődés!F165+Támogatás!F176</f>
        <v>0</v>
      </c>
      <c r="G162" s="617">
        <f>Igazgatás!G205+'ASP pályázat'!G162+Községgazd!G176+Vagyongazd!G165+Közfoglalkoztatás!G162+Közút!G162+Környezetvédelem!G166+Egészségügy!G194+Sport!G166+Közművelődés!G165+Támogatás!G176</f>
        <v>0</v>
      </c>
      <c r="H162" s="617">
        <f>Igazgatás!H205+'ASP pályázat'!H162+Községgazd!H176+Vagyongazd!H165+Közfoglalkoztatás!H162+Közút!H162+Környezetvédelem!H166+Egészségügy!H194+Sport!H166+Közművelődés!H165+Támogatás!H176</f>
        <v>0</v>
      </c>
      <c r="I162" s="617">
        <f>Igazgatás!I205+'ASP pályázat'!I162+Községgazd!I176+Vagyongazd!I165+Közfoglalkoztatás!I162+Közút!I162+Környezetvédelem!I166+Egészségügy!I194+Sport!I166+Közművelődés!I165+Támogatás!I176</f>
        <v>34861</v>
      </c>
      <c r="J162" s="643">
        <f>Igazgatás!J205+'ASP pályázat'!J162+Községgazd!J176+Vagyongazd!J165+Közfoglalkoztatás!J162+Közút!J162+Környezetvédelem!J166+Egészségügy!J194+Sport!J166+Közművelődés!J165+Támogatás!J176</f>
        <v>34861</v>
      </c>
      <c r="K162" s="643">
        <f>Igazgatás!K205+'ASP pályázat'!K162+Községgazd!K176+Vagyongazd!K165+Közfoglalkoztatás!K162+Közút!K162+Környezetvédelem!K166+Egészségügy!K194+Sport!K166+Közművelődés!K165+Támogatás!K176</f>
        <v>34861</v>
      </c>
      <c r="L162" s="564">
        <f>Igazgatás!L205+'ASP pályázat'!L162+Községgazd!L176+Vagyongazd!L165+Közfoglalkoztatás!L162+Közút!L162+Környezetvédelem!L166+Egészségügy!L194+Sport!L166+Közművelődés!L165+Támogatás!L176</f>
        <v>34861</v>
      </c>
      <c r="M162" s="144">
        <f>Igazgatás!M205+'ASP pályázat'!M162+Községgazd!M176+Vagyongazd!M165+Közfoglalkoztatás!M162+Közút!M162+Környezetvédelem!M166+Egészségügy!M194+Sport!M166+Közművelődés!M165+Támogatás!M176</f>
        <v>0</v>
      </c>
      <c r="N162" s="156">
        <f>Igazgatás!N205+'ASP pályázat'!N162+Községgazd!N176+Vagyongazd!N165+Közfoglalkoztatás!N162+Közút!N162+Környezetvédelem!N166+Egészségügy!N194+Sport!N166+Közművelődés!N165+Támogatás!N176</f>
        <v>34861</v>
      </c>
      <c r="O162" s="84">
        <f>Igazgatás!O205+'ASP pályázat'!O162+Községgazd!R176+Vagyongazd!O165+Közfoglalkoztatás!O162+Közút!O162+Környezetvédelem!R166+Egészségügy!R194+Sport!O166+Közművelődés!Q165+Támogatás!V176</f>
        <v>0</v>
      </c>
      <c r="P162" s="85">
        <f>Igazgatás!P205+'ASP pályázat'!P162+Községgazd!S176+Vagyongazd!P165+Közfoglalkoztatás!P162+Közút!P162+Környezetvédelem!S166+Egészségügy!S194+Sport!P166+Közművelődés!R165+Támogatás!W176</f>
        <v>0</v>
      </c>
      <c r="Q162" s="85">
        <f>Igazgatás!Q205+'ASP pályázat'!Q162+Községgazd!T176+Vagyongazd!Q165+Közfoglalkoztatás!Q162+Közút!Q162+Környezetvédelem!T166+Egészségügy!T194+Sport!Q166+Közművelődés!S165+Támogatás!X176</f>
        <v>0</v>
      </c>
      <c r="R162" s="85">
        <f>Igazgatás!R205+'ASP pályázat'!R162+Községgazd!U176+Vagyongazd!R165+Közfoglalkoztatás!R162+Közút!R162+Környezetvédelem!U166+Egészségügy!U194+Sport!R166+Közművelődés!T165+Támogatás!Y176</f>
        <v>0</v>
      </c>
      <c r="S162" s="85">
        <f>Igazgatás!S205+'ASP pályázat'!S162+Községgazd!V176+Vagyongazd!S165+Közfoglalkoztatás!S162+Közút!S162+Környezetvédelem!V166+Egészségügy!V194+Sport!S166+Közművelődés!U165+Támogatás!Z176</f>
        <v>0</v>
      </c>
      <c r="T162" s="88">
        <f>Igazgatás!T205+'ASP pályázat'!T162+Községgazd!W176+Vagyongazd!T165+Közfoglalkoztatás!T162+Közút!T162+Környezetvédelem!W166+Egészségügy!W194+Sport!T166+Közművelődés!V165+Támogatás!AA176</f>
        <v>0</v>
      </c>
      <c r="U162" s="484">
        <f>Igazgatás!U205+'ASP pályázat'!U162+Községgazd!X176+Vagyongazd!U165+Közfoglalkoztatás!U162+Közút!U162+Környezetvédelem!X166+Egészségügy!X194+Sport!U166+Közművelődés!W165+Támogatás!AB176</f>
        <v>0</v>
      </c>
      <c r="V162" s="409">
        <f>Igazgatás!V205+'ASP pályázat'!V162+Községgazd!Y176+Vagyongazd!V165+Közfoglalkoztatás!V162+Közút!V162+Környezetvédelem!Y166+Egészségügy!Y194+Sport!V166+Közművelődés!X165+Támogatás!AC176</f>
        <v>0</v>
      </c>
      <c r="W162" s="85">
        <f>Igazgatás!W205+'ASP pályázat'!W162+Községgazd!Z176+Vagyongazd!W165+Közfoglalkoztatás!W162+Közút!W162+Környezetvédelem!Z166+Egészségügy!Z194+Sport!W166+Közművelődés!Y165+Támogatás!AD176</f>
        <v>0</v>
      </c>
      <c r="X162" s="88">
        <f>Igazgatás!X205+'ASP pályázat'!X162+Községgazd!AA176+Vagyongazd!X165+Közfoglalkoztatás!X162+Közút!X162+Környezetvédelem!AA166+Egészségügy!AA194+Sport!X166+Közművelődés!Z165+Támogatás!AE176</f>
        <v>0</v>
      </c>
      <c r="Y162" s="88">
        <f>Igazgatás!Y205+'ASP pályázat'!Y162+Községgazd!AB176+Vagyongazd!Y165+Közfoglalkoztatás!Y162+Közút!Y162+Környezetvédelem!AB166+Egészségügy!AB194+Sport!Y166+Közművelődés!AA165+Támogatás!AF176</f>
        <v>34861</v>
      </c>
      <c r="Z162" s="88">
        <f>Igazgatás!Z205+'ASP pályázat'!Z162+Községgazd!AC176+Vagyongazd!Z165+Közfoglalkoztatás!Z162+Közút!Z162+Környezetvédelem!AC166+Egészségügy!AC194+Sport!Z166+Közművelődés!AB165+Támogatás!AG176</f>
        <v>0</v>
      </c>
      <c r="AA162" s="89">
        <f>Igazgatás!AA205+'ASP pályázat'!AA162+Községgazd!AD176+Vagyongazd!AA165+Közfoglalkoztatás!AA162+Közút!AA162+Környezetvédelem!AD166+Egészségügy!AD194+Sport!AA166+Közművelődés!AC165+Támogatás!AH176</f>
        <v>0</v>
      </c>
      <c r="AB162" s="168"/>
      <c r="AD162" s="168"/>
    </row>
    <row r="163" spans="1:30" s="18" customFormat="1" ht="25.5" hidden="1" customHeight="1" x14ac:dyDescent="0.25">
      <c r="A163" s="125" t="s">
        <v>271</v>
      </c>
      <c r="B163" s="90" t="s">
        <v>683</v>
      </c>
      <c r="C163" s="796" t="s">
        <v>367</v>
      </c>
      <c r="D163" s="797"/>
      <c r="E163" s="797"/>
      <c r="F163" s="631">
        <f>Igazgatás!F206+'ASP pályázat'!F163+Községgazd!F177+Vagyongazd!F166+Közfoglalkoztatás!F163+Közút!F163+Környezetvédelem!F167+Egészségügy!F195+Sport!F167+Közművelődés!F166+Támogatás!F177</f>
        <v>0</v>
      </c>
      <c r="G163" s="631">
        <f>Igazgatás!G206+'ASP pályázat'!G163+Községgazd!G177+Vagyongazd!G166+Közfoglalkoztatás!G163+Közút!G163+Környezetvédelem!G167+Egészségügy!G195+Sport!G167+Közművelődés!G166+Támogatás!G177</f>
        <v>0</v>
      </c>
      <c r="H163" s="631">
        <f>Igazgatás!H206+'ASP pályázat'!H163+Községgazd!H177+Vagyongazd!H166+Közfoglalkoztatás!H163+Közút!H163+Környezetvédelem!H167+Egészségügy!H195+Sport!H167+Közművelődés!H166+Támogatás!H177</f>
        <v>0</v>
      </c>
      <c r="I163" s="631">
        <f>Igazgatás!I206+'ASP pályázat'!I163+Községgazd!I177+Vagyongazd!I166+Közfoglalkoztatás!I163+Közút!I163+Környezetvédelem!I167+Egészségügy!I195+Sport!I167+Közművelődés!I166+Támogatás!I177</f>
        <v>0</v>
      </c>
      <c r="J163" s="657">
        <f>Igazgatás!J206+'ASP pályázat'!J163+Községgazd!J177+Vagyongazd!J166+Közfoglalkoztatás!J163+Közút!J163+Környezetvédelem!J167+Egészségügy!J195+Sport!J167+Közművelődés!J166+Támogatás!J177</f>
        <v>0</v>
      </c>
      <c r="K163" s="657">
        <f>Igazgatás!K206+'ASP pályázat'!K163+Községgazd!K177+Vagyongazd!K166+Közfoglalkoztatás!K163+Közút!K163+Környezetvédelem!K167+Egészségügy!K195+Sport!K167+Közművelődés!K166+Támogatás!K177</f>
        <v>0</v>
      </c>
      <c r="L163" s="578">
        <f>Igazgatás!L206+'ASP pályázat'!L163+Községgazd!L177+Vagyongazd!L166+Közfoglalkoztatás!L163+Közút!L163+Környezetvédelem!L167+Egészségügy!L195+Sport!L167+Közművelődés!L166+Támogatás!L177</f>
        <v>0</v>
      </c>
      <c r="M163" s="155">
        <f>Igazgatás!M206+'ASP pályázat'!M163+Községgazd!M177+Vagyongazd!M166+Közfoglalkoztatás!M163+Közút!M163+Környezetvédelem!M167+Egészségügy!M195+Sport!M167+Közművelődés!M166+Támogatás!M177</f>
        <v>0</v>
      </c>
      <c r="N163" s="158">
        <f>Igazgatás!N206+'ASP pályázat'!N163+Községgazd!N177+Vagyongazd!N166+Közfoglalkoztatás!N163+Közút!N163+Környezetvédelem!N167+Egészségügy!N195+Sport!N167+Közművelődés!N166+Támogatás!N177</f>
        <v>0</v>
      </c>
      <c r="O163" s="92">
        <f>Igazgatás!O206+'ASP pályázat'!O163+Községgazd!R177+Vagyongazd!O166+Közfoglalkoztatás!O163+Közút!O163+Környezetvédelem!R167+Egészségügy!R195+Sport!O167+Közművelődés!Q166+Támogatás!V177</f>
        <v>0</v>
      </c>
      <c r="P163" s="93">
        <f>Igazgatás!P206+'ASP pályázat'!P163+Községgazd!S177+Vagyongazd!P166+Közfoglalkoztatás!P163+Közút!P163+Környezetvédelem!S167+Egészségügy!S195+Sport!P167+Közművelődés!R166+Támogatás!W177</f>
        <v>0</v>
      </c>
      <c r="Q163" s="93">
        <f>Igazgatás!Q206+'ASP pályázat'!Q163+Községgazd!T177+Vagyongazd!Q166+Közfoglalkoztatás!Q163+Közút!Q163+Környezetvédelem!T167+Egészségügy!T195+Sport!Q167+Közművelődés!S166+Támogatás!X177</f>
        <v>0</v>
      </c>
      <c r="R163" s="93">
        <f>Igazgatás!R206+'ASP pályázat'!R163+Községgazd!U177+Vagyongazd!R166+Közfoglalkoztatás!R163+Közút!R163+Környezetvédelem!U167+Egészségügy!U195+Sport!R167+Közművelődés!T166+Támogatás!Y177</f>
        <v>0</v>
      </c>
      <c r="S163" s="93">
        <f>Igazgatás!S206+'ASP pályázat'!S163+Községgazd!V177+Vagyongazd!S166+Közfoglalkoztatás!S163+Közút!S163+Környezetvédelem!V167+Egészségügy!V195+Sport!S167+Közművelődés!U166+Támogatás!Z177</f>
        <v>0</v>
      </c>
      <c r="T163" s="96">
        <f>Igazgatás!T206+'ASP pályázat'!T163+Községgazd!W177+Vagyongazd!T166+Közfoglalkoztatás!T163+Közút!T163+Környezetvédelem!W167+Egészségügy!W195+Sport!T167+Közművelődés!V166+Támogatás!AA177</f>
        <v>0</v>
      </c>
      <c r="U163" s="487">
        <f>Igazgatás!U206+'ASP pályázat'!U163+Községgazd!X177+Vagyongazd!U166+Közfoglalkoztatás!U163+Közút!U163+Környezetvédelem!X167+Egészségügy!X195+Sport!U167+Közművelődés!W166+Támogatás!AB177</f>
        <v>0</v>
      </c>
      <c r="V163" s="412">
        <f>Igazgatás!V206+'ASP pályázat'!V163+Községgazd!Y177+Vagyongazd!V166+Közfoglalkoztatás!V163+Közút!V163+Környezetvédelem!Y167+Egészségügy!Y195+Sport!V167+Közművelődés!X166+Támogatás!AC177</f>
        <v>0</v>
      </c>
      <c r="W163" s="93">
        <f>Igazgatás!W206+'ASP pályázat'!W163+Községgazd!Z177+Vagyongazd!W166+Közfoglalkoztatás!W163+Közút!W163+Környezetvédelem!Z167+Egészségügy!Z195+Sport!W167+Közművelődés!Y166+Támogatás!AD177</f>
        <v>0</v>
      </c>
      <c r="X163" s="96">
        <f>Igazgatás!X206+'ASP pályázat'!X163+Községgazd!AA177+Vagyongazd!X166+Közfoglalkoztatás!X163+Közút!X163+Környezetvédelem!AA167+Egészségügy!AA195+Sport!X167+Közművelődés!Z166+Támogatás!AE177</f>
        <v>0</v>
      </c>
      <c r="Y163" s="96">
        <f>Igazgatás!Y206+'ASP pályázat'!Y163+Községgazd!AB177+Vagyongazd!Y166+Közfoglalkoztatás!Y163+Közút!Y163+Környezetvédelem!AB167+Egészségügy!AB195+Sport!Y167+Közművelődés!AA166+Támogatás!AF177</f>
        <v>0</v>
      </c>
      <c r="Z163" s="96">
        <f>Igazgatás!Z206+'ASP pályázat'!Z163+Községgazd!AC177+Vagyongazd!Z166+Közfoglalkoztatás!Z163+Közút!Z163+Környezetvédelem!AC167+Egészségügy!AC195+Sport!Z167+Közművelődés!AB166+Támogatás!AG177</f>
        <v>0</v>
      </c>
      <c r="AA163" s="97">
        <f>Igazgatás!AA206+'ASP pályázat'!AA163+Községgazd!AD177+Vagyongazd!AA166+Közfoglalkoztatás!AA163+Közút!AA163+Környezetvédelem!AD167+Egészségügy!AD195+Sport!AA167+Közművelődés!AC166+Támogatás!AH177</f>
        <v>0</v>
      </c>
      <c r="AB163" s="168"/>
      <c r="AD163" s="168"/>
    </row>
    <row r="164" spans="1:30" s="18" customFormat="1" ht="16.350000000000001" hidden="1" customHeight="1" x14ac:dyDescent="0.25">
      <c r="A164" s="125" t="s">
        <v>272</v>
      </c>
      <c r="B164" s="90" t="s">
        <v>684</v>
      </c>
      <c r="C164" s="841" t="s">
        <v>812</v>
      </c>
      <c r="D164" s="842"/>
      <c r="E164" s="842"/>
      <c r="F164" s="631">
        <f>Igazgatás!F207+'ASP pályázat'!F164+Községgazd!F178+Vagyongazd!F167+Közfoglalkoztatás!F164+Közút!F164+Környezetvédelem!F168+Egészségügy!F196+Sport!F168+Közművelődés!F167+Támogatás!F178</f>
        <v>0</v>
      </c>
      <c r="G164" s="631">
        <f>Igazgatás!G207+'ASP pályázat'!G164+Községgazd!G178+Vagyongazd!G167+Közfoglalkoztatás!G164+Közút!G164+Környezetvédelem!G168+Egészségügy!G196+Sport!G168+Közművelődés!G167+Támogatás!G178</f>
        <v>0</v>
      </c>
      <c r="H164" s="631">
        <f>Igazgatás!H207+'ASP pályázat'!H164+Községgazd!H178+Vagyongazd!H167+Közfoglalkoztatás!H164+Közút!H164+Környezetvédelem!H168+Egészségügy!H196+Sport!H168+Közművelődés!H167+Támogatás!H178</f>
        <v>0</v>
      </c>
      <c r="I164" s="631">
        <f>Igazgatás!I207+'ASP pályázat'!I164+Községgazd!I178+Vagyongazd!I167+Közfoglalkoztatás!I164+Közút!I164+Környezetvédelem!I168+Egészségügy!I196+Sport!I168+Közművelődés!I167+Támogatás!I178</f>
        <v>0</v>
      </c>
      <c r="J164" s="657">
        <f>Igazgatás!J207+'ASP pályázat'!J164+Községgazd!J178+Vagyongazd!J167+Közfoglalkoztatás!J164+Közút!J164+Környezetvédelem!J168+Egészségügy!J196+Sport!J168+Közművelődés!J167+Támogatás!J178</f>
        <v>0</v>
      </c>
      <c r="K164" s="657">
        <f>Igazgatás!K207+'ASP pályázat'!K164+Községgazd!K178+Vagyongazd!K167+Közfoglalkoztatás!K164+Közút!K164+Környezetvédelem!K168+Egészségügy!K196+Sport!K168+Közművelődés!K167+Támogatás!K178</f>
        <v>0</v>
      </c>
      <c r="L164" s="578">
        <f>Igazgatás!L207+'ASP pályázat'!L164+Községgazd!L178+Vagyongazd!L167+Közfoglalkoztatás!L164+Közút!L164+Környezetvédelem!L168+Egészségügy!L196+Sport!L168+Közművelődés!L167+Támogatás!L178</f>
        <v>0</v>
      </c>
      <c r="M164" s="155">
        <f>Igazgatás!M207+'ASP pályázat'!M164+Községgazd!M178+Vagyongazd!M167+Közfoglalkoztatás!M164+Közút!M164+Környezetvédelem!M168+Egészségügy!M196+Sport!M168+Közművelődés!M167+Támogatás!M178</f>
        <v>0</v>
      </c>
      <c r="N164" s="158">
        <f>Igazgatás!N207+'ASP pályázat'!N164+Községgazd!N178+Vagyongazd!N167+Közfoglalkoztatás!N164+Közút!N164+Környezetvédelem!N168+Egészségügy!N196+Sport!N168+Közművelődés!N167+Támogatás!N178</f>
        <v>0</v>
      </c>
      <c r="O164" s="92">
        <f>Igazgatás!O207+'ASP pályázat'!O164+Községgazd!R178+Vagyongazd!O167+Közfoglalkoztatás!O164+Közút!O164+Környezetvédelem!R168+Egészségügy!R196+Sport!O168+Közművelődés!Q167+Támogatás!V178</f>
        <v>0</v>
      </c>
      <c r="P164" s="93">
        <f>Igazgatás!P207+'ASP pályázat'!P164+Községgazd!S178+Vagyongazd!P167+Közfoglalkoztatás!P164+Közút!P164+Környezetvédelem!S168+Egészségügy!S196+Sport!P168+Közművelődés!R167+Támogatás!W178</f>
        <v>0</v>
      </c>
      <c r="Q164" s="93">
        <f>Igazgatás!Q207+'ASP pályázat'!Q164+Községgazd!T178+Vagyongazd!Q167+Közfoglalkoztatás!Q164+Közút!Q164+Környezetvédelem!T168+Egészségügy!T196+Sport!Q168+Közművelődés!S167+Támogatás!X178</f>
        <v>0</v>
      </c>
      <c r="R164" s="93">
        <f>Igazgatás!R207+'ASP pályázat'!R164+Községgazd!U178+Vagyongazd!R167+Közfoglalkoztatás!R164+Közút!R164+Környezetvédelem!U168+Egészségügy!U196+Sport!R168+Közművelődés!T167+Támogatás!Y178</f>
        <v>0</v>
      </c>
      <c r="S164" s="93">
        <f>Igazgatás!S207+'ASP pályázat'!S164+Községgazd!V178+Vagyongazd!S167+Közfoglalkoztatás!S164+Közút!S164+Környezetvédelem!V168+Egészségügy!V196+Sport!S168+Közművelődés!U167+Támogatás!Z178</f>
        <v>0</v>
      </c>
      <c r="T164" s="96">
        <f>Igazgatás!T207+'ASP pályázat'!T164+Községgazd!W178+Vagyongazd!T167+Közfoglalkoztatás!T164+Közút!T164+Környezetvédelem!W168+Egészségügy!W196+Sport!T168+Közművelődés!V167+Támogatás!AA178</f>
        <v>0</v>
      </c>
      <c r="U164" s="487">
        <f>Igazgatás!U207+'ASP pályázat'!U164+Községgazd!X178+Vagyongazd!U167+Közfoglalkoztatás!U164+Közút!U164+Környezetvédelem!X168+Egészségügy!X196+Sport!U168+Közművelődés!W167+Támogatás!AB178</f>
        <v>0</v>
      </c>
      <c r="V164" s="412">
        <f>Igazgatás!V207+'ASP pályázat'!V164+Községgazd!Y178+Vagyongazd!V167+Közfoglalkoztatás!V164+Közút!V164+Környezetvédelem!Y168+Egészségügy!Y196+Sport!V168+Közművelődés!X167+Támogatás!AC178</f>
        <v>0</v>
      </c>
      <c r="W164" s="93">
        <f>Igazgatás!W207+'ASP pályázat'!W164+Községgazd!Z178+Vagyongazd!W167+Közfoglalkoztatás!W164+Közút!W164+Környezetvédelem!Z168+Egészségügy!Z196+Sport!W168+Közművelődés!Y167+Támogatás!AD178</f>
        <v>0</v>
      </c>
      <c r="X164" s="96">
        <f>Igazgatás!X207+'ASP pályázat'!X164+Községgazd!AA178+Vagyongazd!X167+Közfoglalkoztatás!X164+Közút!X164+Környezetvédelem!AA168+Egészségügy!AA196+Sport!X168+Közművelődés!Z167+Támogatás!AE178</f>
        <v>0</v>
      </c>
      <c r="Y164" s="96">
        <f>Igazgatás!Y207+'ASP pályázat'!Y164+Községgazd!AB178+Vagyongazd!Y167+Közfoglalkoztatás!Y164+Közút!Y164+Környezetvédelem!AB168+Egészségügy!AB196+Sport!Y168+Közművelődés!AA167+Támogatás!AF178</f>
        <v>0</v>
      </c>
      <c r="Z164" s="96">
        <f>Igazgatás!Z207+'ASP pályázat'!Z164+Községgazd!AC178+Vagyongazd!Z167+Közfoglalkoztatás!Z164+Közút!Z164+Környezetvédelem!AC168+Egészségügy!AC196+Sport!Z168+Közművelődés!AB167+Támogatás!AG178</f>
        <v>0</v>
      </c>
      <c r="AA164" s="97">
        <f>Igazgatás!AA207+'ASP pályázat'!AA164+Községgazd!AD178+Vagyongazd!AA167+Közfoglalkoztatás!AA164+Közút!AA164+Környezetvédelem!AD168+Egészségügy!AD196+Sport!AA168+Közművelődés!AC167+Támogatás!AH178</f>
        <v>0</v>
      </c>
      <c r="AB164" s="168"/>
      <c r="AD164" s="168"/>
    </row>
    <row r="165" spans="1:30" hidden="1" x14ac:dyDescent="0.25">
      <c r="B165" s="54"/>
      <c r="C165" s="2"/>
      <c r="D165" s="801" t="s">
        <v>813</v>
      </c>
      <c r="E165" s="801"/>
      <c r="F165" s="621">
        <f>Igazgatás!F208+'ASP pályázat'!F165+Községgazd!F179+Vagyongazd!F168+Közfoglalkoztatás!F165+Közút!F165+Környezetvédelem!F169+Egészségügy!F197+Sport!F169+Közművelődés!F168+Támogatás!F179</f>
        <v>0</v>
      </c>
      <c r="G165" s="621">
        <f>Igazgatás!G208+'ASP pályázat'!G165+Községgazd!G179+Vagyongazd!G168+Közfoglalkoztatás!G165+Közút!G165+Környezetvédelem!G169+Egészségügy!G197+Sport!G169+Közművelődés!G168+Támogatás!G179</f>
        <v>0</v>
      </c>
      <c r="H165" s="621">
        <f>Igazgatás!H208+'ASP pályázat'!H165+Községgazd!H179+Vagyongazd!H168+Közfoglalkoztatás!H165+Közút!H165+Környezetvédelem!H169+Egészségügy!H197+Sport!H169+Közművelődés!H168+Támogatás!H179</f>
        <v>0</v>
      </c>
      <c r="I165" s="621">
        <f>Igazgatás!I208+'ASP pályázat'!I165+Községgazd!I179+Vagyongazd!I168+Közfoglalkoztatás!I165+Közút!I165+Környezetvédelem!I169+Egészségügy!I197+Sport!I169+Közművelődés!I168+Támogatás!I179</f>
        <v>0</v>
      </c>
      <c r="J165" s="647">
        <f>Igazgatás!J208+'ASP pályázat'!J165+Községgazd!J179+Vagyongazd!J168+Közfoglalkoztatás!J165+Közút!J165+Környezetvédelem!J169+Egészségügy!J197+Sport!J169+Közművelődés!J168+Támogatás!J179</f>
        <v>0</v>
      </c>
      <c r="K165" s="647">
        <f>Igazgatás!K208+'ASP pályázat'!K165+Községgazd!K179+Vagyongazd!K168+Közfoglalkoztatás!K165+Közút!K165+Környezetvédelem!K169+Egészségügy!K197+Sport!K169+Közművelődés!K168+Támogatás!K179</f>
        <v>0</v>
      </c>
      <c r="L165" s="568">
        <f>Igazgatás!L208+'ASP pályázat'!L165+Községgazd!L179+Vagyongazd!L168+Közfoglalkoztatás!L165+Közút!L165+Környezetvédelem!L169+Egészségügy!L197+Sport!L169+Közművelődés!L168+Támogatás!L179</f>
        <v>0</v>
      </c>
      <c r="M165" s="141">
        <f>Igazgatás!M208+'ASP pályázat'!M165+Községgazd!M179+Vagyongazd!M168+Közfoglalkoztatás!M165+Közút!M165+Környezetvédelem!M169+Egészségügy!M197+Sport!M169+Közművelődés!M168+Támogatás!M179</f>
        <v>0</v>
      </c>
      <c r="N165" s="159">
        <f>Igazgatás!N208+'ASP pályázat'!N165+Községgazd!N179+Vagyongazd!N168+Közfoglalkoztatás!N165+Közút!N165+Környezetvédelem!N169+Egészségügy!N197+Sport!N169+Közművelődés!N168+Támogatás!N179</f>
        <v>0</v>
      </c>
      <c r="O165" s="73">
        <f>Igazgatás!O208+'ASP pályázat'!O165+Községgazd!R179+Vagyongazd!O168+Közfoglalkoztatás!O165+Közút!O165+Környezetvédelem!R169+Egészségügy!R197+Sport!O169+Közművelődés!Q168+Támogatás!V179</f>
        <v>0</v>
      </c>
      <c r="P165" s="1">
        <f>Igazgatás!P208+'ASP pályázat'!P165+Községgazd!S179+Vagyongazd!P168+Közfoglalkoztatás!P165+Közút!P165+Környezetvédelem!S169+Egészségügy!S197+Sport!P169+Közművelődés!R168+Támogatás!W179</f>
        <v>0</v>
      </c>
      <c r="Q165" s="1">
        <f>Igazgatás!Q208+'ASP pályázat'!Q165+Községgazd!T179+Vagyongazd!Q168+Közfoglalkoztatás!Q165+Közút!Q165+Környezetvédelem!T169+Egészségügy!T197+Sport!Q169+Közművelődés!S168+Támogatás!X179</f>
        <v>0</v>
      </c>
      <c r="R165" s="1">
        <f>Igazgatás!R208+'ASP pályázat'!R165+Községgazd!U179+Vagyongazd!R168+Közfoglalkoztatás!R165+Közút!R165+Környezetvédelem!U169+Egészségügy!U197+Sport!R169+Közművelődés!T168+Támogatás!Y179</f>
        <v>0</v>
      </c>
      <c r="S165" s="1">
        <f>Igazgatás!S208+'ASP pályázat'!S165+Községgazd!V179+Vagyongazd!S168+Közfoglalkoztatás!S165+Közút!S165+Környezetvédelem!V169+Egészségügy!V197+Sport!S169+Közművelődés!U168+Támogatás!Z179</f>
        <v>0</v>
      </c>
      <c r="T165" s="79">
        <f>Igazgatás!T208+'ASP pályázat'!T165+Községgazd!W179+Vagyongazd!T168+Közfoglalkoztatás!T165+Közút!T165+Környezetvédelem!W169+Egészségügy!W197+Sport!T169+Közművelődés!V168+Támogatás!AA179</f>
        <v>0</v>
      </c>
      <c r="U165" s="489">
        <f>Igazgatás!U208+'ASP pályázat'!U165+Községgazd!X179+Vagyongazd!U168+Közfoglalkoztatás!U165+Közút!U165+Környezetvédelem!X169+Egészségügy!X197+Sport!U169+Közművelődés!W168+Támogatás!AB179</f>
        <v>0</v>
      </c>
      <c r="V165" s="414">
        <f>Igazgatás!V208+'ASP pályázat'!V165+Községgazd!Y179+Vagyongazd!V168+Közfoglalkoztatás!V165+Közút!V165+Környezetvédelem!Y169+Egészségügy!Y197+Sport!V169+Közművelődés!X168+Támogatás!AC179</f>
        <v>0</v>
      </c>
      <c r="W165" s="1">
        <f>Igazgatás!W208+'ASP pályázat'!W165+Községgazd!Z179+Vagyongazd!W168+Közfoglalkoztatás!W165+Közút!W165+Környezetvédelem!Z169+Egészségügy!Z197+Sport!W169+Közművelődés!Y168+Támogatás!AD179</f>
        <v>0</v>
      </c>
      <c r="X165" s="79">
        <f>Igazgatás!X208+'ASP pályázat'!X165+Községgazd!AA179+Vagyongazd!X168+Közfoglalkoztatás!X165+Közút!X165+Környezetvédelem!AA169+Egészségügy!AA197+Sport!X169+Közművelődés!Z168+Támogatás!AE179</f>
        <v>0</v>
      </c>
      <c r="Y165" s="79">
        <f>Igazgatás!Y208+'ASP pályázat'!Y165+Községgazd!AB179+Vagyongazd!Y168+Közfoglalkoztatás!Y165+Közút!Y165+Környezetvédelem!AB169+Egészségügy!AB197+Sport!Y169+Közművelődés!AA168+Támogatás!AF179</f>
        <v>0</v>
      </c>
      <c r="Z165" s="79">
        <f>Igazgatás!Z208+'ASP pályázat'!Z165+Községgazd!AC179+Vagyongazd!Z168+Közfoglalkoztatás!Z165+Közút!Z165+Környezetvédelem!AC169+Egészségügy!AC197+Sport!Z169+Közművelődés!AB168+Támogatás!AG179</f>
        <v>0</v>
      </c>
      <c r="AA165" s="44">
        <f>Igazgatás!AA208+'ASP pályázat'!AA165+Községgazd!AD179+Vagyongazd!AA168+Közfoglalkoztatás!AA165+Közút!AA165+Környezetvédelem!AD169+Egészségügy!AD197+Sport!AA169+Közművelődés!AC168+Támogatás!AH179</f>
        <v>0</v>
      </c>
      <c r="AB165" s="168"/>
      <c r="AD165" s="168"/>
    </row>
    <row r="166" spans="1:30" hidden="1" x14ac:dyDescent="0.25">
      <c r="B166" s="54"/>
      <c r="C166" s="2"/>
      <c r="D166" s="801" t="s">
        <v>814</v>
      </c>
      <c r="E166" s="801"/>
      <c r="F166" s="621">
        <f>Igazgatás!F209+'ASP pályázat'!F166+Községgazd!F180+Vagyongazd!F169+Közfoglalkoztatás!F166+Közút!F166+Környezetvédelem!F170+Egészségügy!F198+Sport!F170+Közművelődés!F169+Támogatás!F180</f>
        <v>0</v>
      </c>
      <c r="G166" s="621">
        <f>Igazgatás!G209+'ASP pályázat'!G166+Községgazd!G180+Vagyongazd!G169+Közfoglalkoztatás!G166+Közút!G166+Környezetvédelem!G170+Egészségügy!G198+Sport!G170+Közművelődés!G169+Támogatás!G180</f>
        <v>0</v>
      </c>
      <c r="H166" s="621">
        <f>Igazgatás!H209+'ASP pályázat'!H166+Községgazd!H180+Vagyongazd!H169+Közfoglalkoztatás!H166+Közút!H166+Környezetvédelem!H170+Egészségügy!H198+Sport!H170+Közművelődés!H169+Támogatás!H180</f>
        <v>0</v>
      </c>
      <c r="I166" s="621">
        <f>Igazgatás!I209+'ASP pályázat'!I166+Községgazd!I180+Vagyongazd!I169+Közfoglalkoztatás!I166+Közút!I166+Környezetvédelem!I170+Egészségügy!I198+Sport!I170+Közművelődés!I169+Támogatás!I180</f>
        <v>0</v>
      </c>
      <c r="J166" s="647">
        <f>Igazgatás!J209+'ASP pályázat'!J166+Községgazd!J180+Vagyongazd!J169+Közfoglalkoztatás!J166+Közút!J166+Környezetvédelem!J170+Egészségügy!J198+Sport!J170+Közművelődés!J169+Támogatás!J180</f>
        <v>0</v>
      </c>
      <c r="K166" s="647">
        <f>Igazgatás!K209+'ASP pályázat'!K166+Községgazd!K180+Vagyongazd!K169+Közfoglalkoztatás!K166+Közút!K166+Környezetvédelem!K170+Egészségügy!K198+Sport!K170+Közművelődés!K169+Támogatás!K180</f>
        <v>0</v>
      </c>
      <c r="L166" s="568">
        <f>Igazgatás!L209+'ASP pályázat'!L166+Községgazd!L180+Vagyongazd!L169+Közfoglalkoztatás!L166+Közút!L166+Környezetvédelem!L170+Egészségügy!L198+Sport!L170+Közművelődés!L169+Támogatás!L180</f>
        <v>0</v>
      </c>
      <c r="M166" s="141">
        <f>Igazgatás!M209+'ASP pályázat'!M166+Községgazd!M180+Vagyongazd!M169+Közfoglalkoztatás!M166+Közút!M166+Környezetvédelem!M170+Egészségügy!M198+Sport!M170+Közművelődés!M169+Támogatás!M180</f>
        <v>0</v>
      </c>
      <c r="N166" s="159">
        <f>Igazgatás!N209+'ASP pályázat'!N166+Községgazd!N180+Vagyongazd!N169+Közfoglalkoztatás!N166+Közút!N166+Környezetvédelem!N170+Egészségügy!N198+Sport!N170+Közművelődés!N169+Támogatás!N180</f>
        <v>0</v>
      </c>
      <c r="O166" s="73">
        <f>Igazgatás!O209+'ASP pályázat'!O166+Községgazd!R180+Vagyongazd!O169+Közfoglalkoztatás!O166+Közút!O166+Környezetvédelem!R170+Egészségügy!R198+Sport!O170+Közművelődés!Q169+Támogatás!V180</f>
        <v>0</v>
      </c>
      <c r="P166" s="1">
        <f>Igazgatás!P209+'ASP pályázat'!P166+Községgazd!S180+Vagyongazd!P169+Közfoglalkoztatás!P166+Közút!P166+Környezetvédelem!S170+Egészségügy!S198+Sport!P170+Közművelődés!R169+Támogatás!W180</f>
        <v>0</v>
      </c>
      <c r="Q166" s="1">
        <f>Igazgatás!Q209+'ASP pályázat'!Q166+Községgazd!T180+Vagyongazd!Q169+Közfoglalkoztatás!Q166+Közút!Q166+Környezetvédelem!T170+Egészségügy!T198+Sport!Q170+Közművelődés!S169+Támogatás!X180</f>
        <v>0</v>
      </c>
      <c r="R166" s="1">
        <f>Igazgatás!R209+'ASP pályázat'!R166+Községgazd!U180+Vagyongazd!R169+Közfoglalkoztatás!R166+Közút!R166+Környezetvédelem!U170+Egészségügy!U198+Sport!R170+Közművelődés!T169+Támogatás!Y180</f>
        <v>0</v>
      </c>
      <c r="S166" s="1">
        <f>Igazgatás!S209+'ASP pályázat'!S166+Községgazd!V180+Vagyongazd!S169+Közfoglalkoztatás!S166+Közút!S166+Környezetvédelem!V170+Egészségügy!V198+Sport!S170+Közművelődés!U169+Támogatás!Z180</f>
        <v>0</v>
      </c>
      <c r="T166" s="79">
        <f>Igazgatás!T209+'ASP pályázat'!T166+Községgazd!W180+Vagyongazd!T169+Közfoglalkoztatás!T166+Közút!T166+Környezetvédelem!W170+Egészségügy!W198+Sport!T170+Közművelődés!V169+Támogatás!AA180</f>
        <v>0</v>
      </c>
      <c r="U166" s="489">
        <f>Igazgatás!U209+'ASP pályázat'!U166+Községgazd!X180+Vagyongazd!U169+Közfoglalkoztatás!U166+Közút!U166+Környezetvédelem!X170+Egészségügy!X198+Sport!U170+Közművelődés!W169+Támogatás!AB180</f>
        <v>0</v>
      </c>
      <c r="V166" s="414">
        <f>Igazgatás!V209+'ASP pályázat'!V166+Községgazd!Y180+Vagyongazd!V169+Közfoglalkoztatás!V166+Közút!V166+Környezetvédelem!Y170+Egészségügy!Y198+Sport!V170+Közművelődés!X169+Támogatás!AC180</f>
        <v>0</v>
      </c>
      <c r="W166" s="1">
        <f>Igazgatás!W209+'ASP pályázat'!W166+Községgazd!Z180+Vagyongazd!W169+Közfoglalkoztatás!W166+Közút!W166+Környezetvédelem!Z170+Egészségügy!Z198+Sport!W170+Közművelődés!Y169+Támogatás!AD180</f>
        <v>0</v>
      </c>
      <c r="X166" s="79">
        <f>Igazgatás!X209+'ASP pályázat'!X166+Községgazd!AA180+Vagyongazd!X169+Közfoglalkoztatás!X166+Közút!X166+Környezetvédelem!AA170+Egészségügy!AA198+Sport!X170+Közművelődés!Z169+Támogatás!AE180</f>
        <v>0</v>
      </c>
      <c r="Y166" s="79">
        <f>Igazgatás!Y209+'ASP pályázat'!Y166+Községgazd!AB180+Vagyongazd!Y169+Közfoglalkoztatás!Y166+Közút!Y166+Környezetvédelem!AB170+Egészségügy!AB198+Sport!Y170+Közművelődés!AA169+Támogatás!AF180</f>
        <v>0</v>
      </c>
      <c r="Z166" s="79">
        <f>Igazgatás!Z209+'ASP pályázat'!Z166+Községgazd!AC180+Vagyongazd!Z169+Közfoglalkoztatás!Z166+Közút!Z166+Környezetvédelem!AC170+Egészségügy!AC198+Sport!Z170+Közművelődés!AB169+Támogatás!AG180</f>
        <v>0</v>
      </c>
      <c r="AA166" s="44">
        <f>Igazgatás!AA209+'ASP pályázat'!AA166+Községgazd!AD180+Vagyongazd!AA169+Közfoglalkoztatás!AA166+Közút!AA166+Környezetvédelem!AD170+Egészségügy!AD198+Sport!AA170+Közművelődés!AC169+Támogatás!AH180</f>
        <v>0</v>
      </c>
      <c r="AB166" s="168"/>
      <c r="AD166" s="168"/>
    </row>
    <row r="167" spans="1:30" hidden="1" x14ac:dyDescent="0.25">
      <c r="B167" s="54"/>
      <c r="C167" s="2"/>
      <c r="D167" s="801" t="s">
        <v>545</v>
      </c>
      <c r="E167" s="801"/>
      <c r="F167" s="621">
        <f>Igazgatás!F210+'ASP pályázat'!F167+Községgazd!F181+Vagyongazd!F170+Közfoglalkoztatás!F167+Közút!F167+Környezetvédelem!F171+Egészségügy!F199+Sport!F171+Közművelődés!F170+Támogatás!F181</f>
        <v>0</v>
      </c>
      <c r="G167" s="621">
        <f>Igazgatás!G210+'ASP pályázat'!G167+Községgazd!G181+Vagyongazd!G170+Közfoglalkoztatás!G167+Közút!G167+Környezetvédelem!G171+Egészségügy!G199+Sport!G171+Közművelődés!G170+Támogatás!G181</f>
        <v>0</v>
      </c>
      <c r="H167" s="621">
        <f>Igazgatás!H210+'ASP pályázat'!H167+Községgazd!H181+Vagyongazd!H170+Közfoglalkoztatás!H167+Közút!H167+Környezetvédelem!H171+Egészségügy!H199+Sport!H171+Közművelődés!H170+Támogatás!H181</f>
        <v>0</v>
      </c>
      <c r="I167" s="621">
        <f>Igazgatás!I210+'ASP pályázat'!I167+Községgazd!I181+Vagyongazd!I170+Közfoglalkoztatás!I167+Közút!I167+Környezetvédelem!I171+Egészségügy!I199+Sport!I171+Közművelődés!I170+Támogatás!I181</f>
        <v>0</v>
      </c>
      <c r="J167" s="647">
        <f>Igazgatás!J210+'ASP pályázat'!J167+Községgazd!J181+Vagyongazd!J170+Közfoglalkoztatás!J167+Közút!J167+Környezetvédelem!J171+Egészségügy!J199+Sport!J171+Közművelődés!J170+Támogatás!J181</f>
        <v>0</v>
      </c>
      <c r="K167" s="647">
        <f>Igazgatás!K210+'ASP pályázat'!K167+Községgazd!K181+Vagyongazd!K170+Közfoglalkoztatás!K167+Közút!K167+Környezetvédelem!K171+Egészségügy!K199+Sport!K171+Közművelődés!K170+Támogatás!K181</f>
        <v>0</v>
      </c>
      <c r="L167" s="568">
        <f>Igazgatás!L210+'ASP pályázat'!L167+Községgazd!L181+Vagyongazd!L170+Közfoglalkoztatás!L167+Közút!L167+Környezetvédelem!L171+Egészségügy!L199+Sport!L171+Közművelődés!L170+Támogatás!L181</f>
        <v>0</v>
      </c>
      <c r="M167" s="141">
        <f>Igazgatás!M210+'ASP pályázat'!M167+Községgazd!M181+Vagyongazd!M170+Közfoglalkoztatás!M167+Közút!M167+Környezetvédelem!M171+Egészségügy!M199+Sport!M171+Közművelődés!M170+Támogatás!M181</f>
        <v>0</v>
      </c>
      <c r="N167" s="159">
        <f>Igazgatás!N210+'ASP pályázat'!N167+Községgazd!N181+Vagyongazd!N170+Közfoglalkoztatás!N167+Közút!N167+Környezetvédelem!N171+Egészségügy!N199+Sport!N171+Közművelődés!N170+Támogatás!N181</f>
        <v>0</v>
      </c>
      <c r="O167" s="73">
        <f>Igazgatás!O210+'ASP pályázat'!O167+Községgazd!R181+Vagyongazd!O170+Közfoglalkoztatás!O167+Közút!O167+Környezetvédelem!R171+Egészségügy!R199+Sport!O171+Közművelődés!Q170+Támogatás!V181</f>
        <v>0</v>
      </c>
      <c r="P167" s="1">
        <f>Igazgatás!P210+'ASP pályázat'!P167+Községgazd!S181+Vagyongazd!P170+Közfoglalkoztatás!P167+Közút!P167+Környezetvédelem!S171+Egészségügy!S199+Sport!P171+Közművelődés!R170+Támogatás!W181</f>
        <v>0</v>
      </c>
      <c r="Q167" s="1">
        <f>Igazgatás!Q210+'ASP pályázat'!Q167+Községgazd!T181+Vagyongazd!Q170+Közfoglalkoztatás!Q167+Közút!Q167+Környezetvédelem!T171+Egészségügy!T199+Sport!Q171+Közművelődés!S170+Támogatás!X181</f>
        <v>0</v>
      </c>
      <c r="R167" s="1">
        <f>Igazgatás!R210+'ASP pályázat'!R167+Községgazd!U181+Vagyongazd!R170+Közfoglalkoztatás!R167+Közút!R167+Környezetvédelem!U171+Egészségügy!U199+Sport!R171+Közművelődés!T170+Támogatás!Y181</f>
        <v>0</v>
      </c>
      <c r="S167" s="1">
        <f>Igazgatás!S210+'ASP pályázat'!S167+Községgazd!V181+Vagyongazd!S170+Közfoglalkoztatás!S167+Közút!S167+Környezetvédelem!V171+Egészségügy!V199+Sport!S171+Közművelődés!U170+Támogatás!Z181</f>
        <v>0</v>
      </c>
      <c r="T167" s="79">
        <f>Igazgatás!T210+'ASP pályázat'!T167+Községgazd!W181+Vagyongazd!T170+Közfoglalkoztatás!T167+Közút!T167+Környezetvédelem!W171+Egészségügy!W199+Sport!T171+Közművelődés!V170+Támogatás!AA181</f>
        <v>0</v>
      </c>
      <c r="U167" s="489">
        <f>Igazgatás!U210+'ASP pályázat'!U167+Községgazd!X181+Vagyongazd!U170+Közfoglalkoztatás!U167+Közút!U167+Környezetvédelem!X171+Egészségügy!X199+Sport!U171+Közművelődés!W170+Támogatás!AB181</f>
        <v>0</v>
      </c>
      <c r="V167" s="414">
        <f>Igazgatás!V210+'ASP pályázat'!V167+Községgazd!Y181+Vagyongazd!V170+Közfoglalkoztatás!V167+Közút!V167+Környezetvédelem!Y171+Egészségügy!Y199+Sport!V171+Közművelődés!X170+Támogatás!AC181</f>
        <v>0</v>
      </c>
      <c r="W167" s="1">
        <f>Igazgatás!W210+'ASP pályázat'!W167+Községgazd!Z181+Vagyongazd!W170+Közfoglalkoztatás!W167+Közút!W167+Környezetvédelem!Z171+Egészségügy!Z199+Sport!W171+Közművelődés!Y170+Támogatás!AD181</f>
        <v>0</v>
      </c>
      <c r="X167" s="79">
        <f>Igazgatás!X210+'ASP pályázat'!X167+Községgazd!AA181+Vagyongazd!X170+Közfoglalkoztatás!X167+Közút!X167+Környezetvédelem!AA171+Egészségügy!AA199+Sport!X171+Közművelődés!Z170+Támogatás!AE181</f>
        <v>0</v>
      </c>
      <c r="Y167" s="79">
        <f>Igazgatás!Y210+'ASP pályázat'!Y167+Községgazd!AB181+Vagyongazd!Y170+Közfoglalkoztatás!Y167+Közút!Y167+Környezetvédelem!AB171+Egészségügy!AB199+Sport!Y171+Közművelődés!AA170+Támogatás!AF181</f>
        <v>0</v>
      </c>
      <c r="Z167" s="79">
        <f>Igazgatás!Z210+'ASP pályázat'!Z167+Községgazd!AC181+Vagyongazd!Z170+Közfoglalkoztatás!Z167+Közút!Z167+Környezetvédelem!AC171+Egészségügy!AC199+Sport!Z171+Közművelődés!AB170+Támogatás!AG181</f>
        <v>0</v>
      </c>
      <c r="AA167" s="44">
        <f>Igazgatás!AA210+'ASP pályázat'!AA167+Községgazd!AD181+Vagyongazd!AA170+Közfoglalkoztatás!AA167+Közút!AA167+Környezetvédelem!AD171+Egészségügy!AD199+Sport!AA171+Közművelődés!AC170+Támogatás!AH181</f>
        <v>0</v>
      </c>
      <c r="AB167" s="168"/>
      <c r="AD167" s="168"/>
    </row>
    <row r="168" spans="1:30" ht="25.5" hidden="1" customHeight="1" x14ac:dyDescent="0.25">
      <c r="B168" s="54"/>
      <c r="C168" s="2"/>
      <c r="D168" s="798" t="s">
        <v>548</v>
      </c>
      <c r="E168" s="798"/>
      <c r="F168" s="624">
        <f>Igazgatás!F211+'ASP pályázat'!F168+Községgazd!F182+Vagyongazd!F171+Közfoglalkoztatás!F168+Közút!F168+Környezetvédelem!F172+Egészségügy!F200+Sport!F172+Közművelődés!F171+Támogatás!F182</f>
        <v>0</v>
      </c>
      <c r="G168" s="624">
        <f>Igazgatás!G211+'ASP pályázat'!G168+Községgazd!G182+Vagyongazd!G171+Közfoglalkoztatás!G168+Közút!G168+Környezetvédelem!G172+Egészségügy!G200+Sport!G172+Közművelődés!G171+Támogatás!G182</f>
        <v>0</v>
      </c>
      <c r="H168" s="624">
        <f>Igazgatás!H211+'ASP pályázat'!H168+Községgazd!H182+Vagyongazd!H171+Közfoglalkoztatás!H168+Közút!H168+Környezetvédelem!H172+Egészségügy!H200+Sport!H172+Közművelődés!H171+Támogatás!H182</f>
        <v>0</v>
      </c>
      <c r="I168" s="624">
        <f>Igazgatás!I211+'ASP pályázat'!I168+Községgazd!I182+Vagyongazd!I171+Közfoglalkoztatás!I168+Közút!I168+Környezetvédelem!I172+Egészségügy!I200+Sport!I172+Közművelődés!I171+Támogatás!I182</f>
        <v>0</v>
      </c>
      <c r="J168" s="650">
        <f>Igazgatás!J211+'ASP pályázat'!J168+Községgazd!J182+Vagyongazd!J171+Közfoglalkoztatás!J168+Közút!J168+Környezetvédelem!J172+Egészségügy!J200+Sport!J172+Közművelődés!J171+Támogatás!J182</f>
        <v>0</v>
      </c>
      <c r="K168" s="650">
        <f>Igazgatás!K211+'ASP pályázat'!K168+Községgazd!K182+Vagyongazd!K171+Közfoglalkoztatás!K168+Közút!K168+Környezetvédelem!K172+Egészségügy!K200+Sport!K172+Közművelődés!K171+Támogatás!K182</f>
        <v>0</v>
      </c>
      <c r="L168" s="571">
        <f>Igazgatás!L211+'ASP pályázat'!L168+Községgazd!L182+Vagyongazd!L171+Közfoglalkoztatás!L168+Közút!L168+Környezetvédelem!L172+Egészségügy!L200+Sport!L172+Közművelődés!L171+Támogatás!L182</f>
        <v>0</v>
      </c>
      <c r="M168" s="151">
        <f>Igazgatás!M211+'ASP pályázat'!M168+Községgazd!M182+Vagyongazd!M171+Közfoglalkoztatás!M168+Közút!M168+Környezetvédelem!M172+Egészségügy!M200+Sport!M172+Közművelődés!M171+Támogatás!M182</f>
        <v>0</v>
      </c>
      <c r="N168" s="159">
        <f>Igazgatás!N211+'ASP pályázat'!N168+Községgazd!N182+Vagyongazd!N171+Közfoglalkoztatás!N168+Közút!N168+Környezetvédelem!N172+Egészségügy!N200+Sport!N172+Közművelődés!N171+Támogatás!N182</f>
        <v>0</v>
      </c>
      <c r="O168" s="73">
        <f>Igazgatás!O211+'ASP pályázat'!O168+Községgazd!R182+Vagyongazd!O171+Közfoglalkoztatás!O168+Közút!O168+Környezetvédelem!R172+Egészségügy!R200+Sport!O172+Közművelődés!Q171+Támogatás!V182</f>
        <v>0</v>
      </c>
      <c r="P168" s="1">
        <f>Igazgatás!P211+'ASP pályázat'!P168+Községgazd!S182+Vagyongazd!P171+Közfoglalkoztatás!P168+Közút!P168+Környezetvédelem!S172+Egészségügy!S200+Sport!P172+Közművelődés!R171+Támogatás!W182</f>
        <v>0</v>
      </c>
      <c r="Q168" s="1">
        <f>Igazgatás!Q211+'ASP pályázat'!Q168+Községgazd!T182+Vagyongazd!Q171+Közfoglalkoztatás!Q168+Közút!Q168+Környezetvédelem!T172+Egészségügy!T200+Sport!Q172+Közművelődés!S171+Támogatás!X182</f>
        <v>0</v>
      </c>
      <c r="R168" s="1">
        <f>Igazgatás!R211+'ASP pályázat'!R168+Községgazd!U182+Vagyongazd!R171+Közfoglalkoztatás!R168+Közút!R168+Környezetvédelem!U172+Egészségügy!U200+Sport!R172+Közművelődés!T171+Támogatás!Y182</f>
        <v>0</v>
      </c>
      <c r="S168" s="1">
        <f>Igazgatás!S211+'ASP pályázat'!S168+Községgazd!V182+Vagyongazd!S171+Közfoglalkoztatás!S168+Közút!S168+Környezetvédelem!V172+Egészségügy!V200+Sport!S172+Közművelődés!U171+Támogatás!Z182</f>
        <v>0</v>
      </c>
      <c r="T168" s="79">
        <f>Igazgatás!T211+'ASP pályázat'!T168+Községgazd!W182+Vagyongazd!T171+Közfoglalkoztatás!T168+Közút!T168+Környezetvédelem!W172+Egészségügy!W200+Sport!T172+Közművelődés!V171+Támogatás!AA182</f>
        <v>0</v>
      </c>
      <c r="U168" s="489">
        <f>Igazgatás!U211+'ASP pályázat'!U168+Községgazd!X182+Vagyongazd!U171+Közfoglalkoztatás!U168+Közút!U168+Környezetvédelem!X172+Egészségügy!X200+Sport!U172+Közművelődés!W171+Támogatás!AB182</f>
        <v>0</v>
      </c>
      <c r="V168" s="414">
        <f>Igazgatás!V211+'ASP pályázat'!V168+Községgazd!Y182+Vagyongazd!V171+Közfoglalkoztatás!V168+Közút!V168+Környezetvédelem!Y172+Egészségügy!Y200+Sport!V172+Közművelődés!X171+Támogatás!AC182</f>
        <v>0</v>
      </c>
      <c r="W168" s="1">
        <f>Igazgatás!W211+'ASP pályázat'!W168+Községgazd!Z182+Vagyongazd!W171+Közfoglalkoztatás!W168+Közút!W168+Környezetvédelem!Z172+Egészségügy!Z200+Sport!W172+Közművelődés!Y171+Támogatás!AD182</f>
        <v>0</v>
      </c>
      <c r="X168" s="79">
        <f>Igazgatás!X211+'ASP pályázat'!X168+Községgazd!AA182+Vagyongazd!X171+Közfoglalkoztatás!X168+Közút!X168+Környezetvédelem!AA172+Egészségügy!AA200+Sport!X172+Közművelődés!Z171+Támogatás!AE182</f>
        <v>0</v>
      </c>
      <c r="Y168" s="79">
        <f>Igazgatás!Y211+'ASP pályázat'!Y168+Községgazd!AB182+Vagyongazd!Y171+Közfoglalkoztatás!Y168+Közút!Y168+Környezetvédelem!AB172+Egészségügy!AB200+Sport!Y172+Közművelődés!AA171+Támogatás!AF182</f>
        <v>0</v>
      </c>
      <c r="Z168" s="79">
        <f>Igazgatás!Z211+'ASP pályázat'!Z168+Községgazd!AC182+Vagyongazd!Z171+Közfoglalkoztatás!Z168+Közút!Z168+Környezetvédelem!AC172+Egészségügy!AC200+Sport!Z172+Közművelődés!AB171+Támogatás!AG182</f>
        <v>0</v>
      </c>
      <c r="AA168" s="44">
        <f>Igazgatás!AA211+'ASP pályázat'!AA168+Községgazd!AD182+Vagyongazd!AA171+Közfoglalkoztatás!AA168+Közút!AA168+Környezetvédelem!AD172+Egészségügy!AD200+Sport!AA172+Közművelődés!AC171+Támogatás!AH182</f>
        <v>0</v>
      </c>
      <c r="AB168" s="168"/>
      <c r="AD168" s="168"/>
    </row>
    <row r="169" spans="1:30" hidden="1" x14ac:dyDescent="0.25">
      <c r="B169" s="54"/>
      <c r="C169" s="2"/>
      <c r="D169" s="801" t="s">
        <v>550</v>
      </c>
      <c r="E169" s="801"/>
      <c r="F169" s="621">
        <f>Igazgatás!F212+'ASP pályázat'!F169+Községgazd!F183+Vagyongazd!F172+Közfoglalkoztatás!F169+Közút!F169+Környezetvédelem!F173+Egészségügy!F201+Sport!F173+Közművelődés!F172+Támogatás!F183</f>
        <v>0</v>
      </c>
      <c r="G169" s="621">
        <f>Igazgatás!G212+'ASP pályázat'!G169+Községgazd!G183+Vagyongazd!G172+Közfoglalkoztatás!G169+Közút!G169+Környezetvédelem!G173+Egészségügy!G201+Sport!G173+Közművelődés!G172+Támogatás!G183</f>
        <v>0</v>
      </c>
      <c r="H169" s="621">
        <f>Igazgatás!H212+'ASP pályázat'!H169+Községgazd!H183+Vagyongazd!H172+Közfoglalkoztatás!H169+Közút!H169+Környezetvédelem!H173+Egészségügy!H201+Sport!H173+Közművelődés!H172+Támogatás!H183</f>
        <v>0</v>
      </c>
      <c r="I169" s="621">
        <f>Igazgatás!I212+'ASP pályázat'!I169+Községgazd!I183+Vagyongazd!I172+Közfoglalkoztatás!I169+Közút!I169+Környezetvédelem!I173+Egészségügy!I201+Sport!I173+Közművelődés!I172+Támogatás!I183</f>
        <v>0</v>
      </c>
      <c r="J169" s="647">
        <f>Igazgatás!J212+'ASP pályázat'!J169+Községgazd!J183+Vagyongazd!J172+Közfoglalkoztatás!J169+Közút!J169+Környezetvédelem!J173+Egészségügy!J201+Sport!J173+Közművelődés!J172+Támogatás!J183</f>
        <v>0</v>
      </c>
      <c r="K169" s="647">
        <f>Igazgatás!K212+'ASP pályázat'!K169+Községgazd!K183+Vagyongazd!K172+Közfoglalkoztatás!K169+Közút!K169+Környezetvédelem!K173+Egészségügy!K201+Sport!K173+Közművelődés!K172+Támogatás!K183</f>
        <v>0</v>
      </c>
      <c r="L169" s="568">
        <f>Igazgatás!L212+'ASP pályázat'!L169+Községgazd!L183+Vagyongazd!L172+Közfoglalkoztatás!L169+Közút!L169+Környezetvédelem!L173+Egészségügy!L201+Sport!L173+Közművelődés!L172+Támogatás!L183</f>
        <v>0</v>
      </c>
      <c r="M169" s="141">
        <f>Igazgatás!M212+'ASP pályázat'!M169+Községgazd!M183+Vagyongazd!M172+Közfoglalkoztatás!M169+Közút!M169+Környezetvédelem!M173+Egészségügy!M201+Sport!M173+Közművelődés!M172+Támogatás!M183</f>
        <v>0</v>
      </c>
      <c r="N169" s="159">
        <f>Igazgatás!N212+'ASP pályázat'!N169+Községgazd!N183+Vagyongazd!N172+Közfoglalkoztatás!N169+Közút!N169+Környezetvédelem!N173+Egészségügy!N201+Sport!N173+Közművelődés!N172+Támogatás!N183</f>
        <v>0</v>
      </c>
      <c r="O169" s="73">
        <f>Igazgatás!O212+'ASP pályázat'!O169+Községgazd!R183+Vagyongazd!O172+Közfoglalkoztatás!O169+Közút!O169+Környezetvédelem!R173+Egészségügy!R201+Sport!O173+Közművelődés!Q172+Támogatás!V183</f>
        <v>0</v>
      </c>
      <c r="P169" s="1">
        <f>Igazgatás!P212+'ASP pályázat'!P169+Községgazd!S183+Vagyongazd!P172+Közfoglalkoztatás!P169+Közút!P169+Környezetvédelem!S173+Egészségügy!S201+Sport!P173+Közművelődés!R172+Támogatás!W183</f>
        <v>0</v>
      </c>
      <c r="Q169" s="1">
        <f>Igazgatás!Q212+'ASP pályázat'!Q169+Községgazd!T183+Vagyongazd!Q172+Közfoglalkoztatás!Q169+Közút!Q169+Környezetvédelem!T173+Egészségügy!T201+Sport!Q173+Közművelődés!S172+Támogatás!X183</f>
        <v>0</v>
      </c>
      <c r="R169" s="1">
        <f>Igazgatás!R212+'ASP pályázat'!R169+Községgazd!U183+Vagyongazd!R172+Közfoglalkoztatás!R169+Közút!R169+Környezetvédelem!U173+Egészségügy!U201+Sport!R173+Közművelődés!T172+Támogatás!Y183</f>
        <v>0</v>
      </c>
      <c r="S169" s="1">
        <f>Igazgatás!S212+'ASP pályázat'!S169+Községgazd!V183+Vagyongazd!S172+Közfoglalkoztatás!S169+Közút!S169+Környezetvédelem!V173+Egészségügy!V201+Sport!S173+Közművelődés!U172+Támogatás!Z183</f>
        <v>0</v>
      </c>
      <c r="T169" s="79">
        <f>Igazgatás!T212+'ASP pályázat'!T169+Községgazd!W183+Vagyongazd!T172+Közfoglalkoztatás!T169+Közút!T169+Környezetvédelem!W173+Egészségügy!W201+Sport!T173+Közművelődés!V172+Támogatás!AA183</f>
        <v>0</v>
      </c>
      <c r="U169" s="489">
        <f>Igazgatás!U212+'ASP pályázat'!U169+Községgazd!X183+Vagyongazd!U172+Közfoglalkoztatás!U169+Közút!U169+Környezetvédelem!X173+Egészségügy!X201+Sport!U173+Közművelődés!W172+Támogatás!AB183</f>
        <v>0</v>
      </c>
      <c r="V169" s="414">
        <f>Igazgatás!V212+'ASP pályázat'!V169+Községgazd!Y183+Vagyongazd!V172+Közfoglalkoztatás!V169+Közút!V169+Környezetvédelem!Y173+Egészségügy!Y201+Sport!V173+Közművelődés!X172+Támogatás!AC183</f>
        <v>0</v>
      </c>
      <c r="W169" s="1">
        <f>Igazgatás!W212+'ASP pályázat'!W169+Községgazd!Z183+Vagyongazd!W172+Közfoglalkoztatás!W169+Közút!W169+Környezetvédelem!Z173+Egészségügy!Z201+Sport!W173+Közművelődés!Y172+Támogatás!AD183</f>
        <v>0</v>
      </c>
      <c r="X169" s="79">
        <f>Igazgatás!X212+'ASP pályázat'!X169+Községgazd!AA183+Vagyongazd!X172+Közfoglalkoztatás!X169+Közút!X169+Környezetvédelem!AA173+Egészségügy!AA201+Sport!X173+Közművelődés!Z172+Támogatás!AE183</f>
        <v>0</v>
      </c>
      <c r="Y169" s="79">
        <f>Igazgatás!Y212+'ASP pályázat'!Y169+Községgazd!AB183+Vagyongazd!Y172+Közfoglalkoztatás!Y169+Közút!Y169+Környezetvédelem!AB173+Egészségügy!AB201+Sport!Y173+Közművelődés!AA172+Támogatás!AF183</f>
        <v>0</v>
      </c>
      <c r="Z169" s="79">
        <f>Igazgatás!Z212+'ASP pályázat'!Z169+Községgazd!AC183+Vagyongazd!Z172+Közfoglalkoztatás!Z169+Közút!Z169+Környezetvédelem!AC173+Egészségügy!AC201+Sport!Z173+Közművelődés!AB172+Támogatás!AG183</f>
        <v>0</v>
      </c>
      <c r="AA169" s="44">
        <f>Igazgatás!AA212+'ASP pályázat'!AA169+Községgazd!AD183+Vagyongazd!AA172+Közfoglalkoztatás!AA169+Közút!AA169+Környezetvédelem!AD173+Egészségügy!AD201+Sport!AA173+Közművelődés!AC172+Támogatás!AH183</f>
        <v>0</v>
      </c>
      <c r="AB169" s="168"/>
      <c r="AD169" s="168"/>
    </row>
    <row r="170" spans="1:30" hidden="1" x14ac:dyDescent="0.25">
      <c r="B170" s="54"/>
      <c r="C170" s="2"/>
      <c r="D170" s="801" t="s">
        <v>551</v>
      </c>
      <c r="E170" s="801"/>
      <c r="F170" s="621">
        <f>Igazgatás!F213+'ASP pályázat'!F170+Községgazd!F184+Vagyongazd!F173+Közfoglalkoztatás!F170+Közút!F170+Környezetvédelem!F174+Egészségügy!F202+Sport!F174+Közművelődés!F173+Támogatás!F184</f>
        <v>0</v>
      </c>
      <c r="G170" s="621">
        <f>Igazgatás!G213+'ASP pályázat'!G170+Községgazd!G184+Vagyongazd!G173+Közfoglalkoztatás!G170+Közút!G170+Környezetvédelem!G174+Egészségügy!G202+Sport!G174+Közművelődés!G173+Támogatás!G184</f>
        <v>0</v>
      </c>
      <c r="H170" s="621">
        <f>Igazgatás!H213+'ASP pályázat'!H170+Községgazd!H184+Vagyongazd!H173+Közfoglalkoztatás!H170+Közút!H170+Környezetvédelem!H174+Egészségügy!H202+Sport!H174+Közművelődés!H173+Támogatás!H184</f>
        <v>0</v>
      </c>
      <c r="I170" s="621">
        <f>Igazgatás!I213+'ASP pályázat'!I170+Községgazd!I184+Vagyongazd!I173+Közfoglalkoztatás!I170+Közút!I170+Környezetvédelem!I174+Egészségügy!I202+Sport!I174+Közművelődés!I173+Támogatás!I184</f>
        <v>0</v>
      </c>
      <c r="J170" s="647">
        <f>Igazgatás!J213+'ASP pályázat'!J170+Községgazd!J184+Vagyongazd!J173+Közfoglalkoztatás!J170+Közút!J170+Környezetvédelem!J174+Egészségügy!J202+Sport!J174+Közművelődés!J173+Támogatás!J184</f>
        <v>0</v>
      </c>
      <c r="K170" s="647">
        <f>Igazgatás!K213+'ASP pályázat'!K170+Községgazd!K184+Vagyongazd!K173+Közfoglalkoztatás!K170+Közút!K170+Környezetvédelem!K174+Egészségügy!K202+Sport!K174+Közművelődés!K173+Támogatás!K184</f>
        <v>0</v>
      </c>
      <c r="L170" s="568">
        <f>Igazgatás!L213+'ASP pályázat'!L170+Községgazd!L184+Vagyongazd!L173+Közfoglalkoztatás!L170+Közút!L170+Környezetvédelem!L174+Egészségügy!L202+Sport!L174+Közművelődés!L173+Támogatás!L184</f>
        <v>0</v>
      </c>
      <c r="M170" s="141">
        <f>Igazgatás!M213+'ASP pályázat'!M170+Községgazd!M184+Vagyongazd!M173+Közfoglalkoztatás!M170+Közút!M170+Környezetvédelem!M174+Egészségügy!M202+Sport!M174+Közművelődés!M173+Támogatás!M184</f>
        <v>0</v>
      </c>
      <c r="N170" s="159">
        <f>Igazgatás!N213+'ASP pályázat'!N170+Községgazd!N184+Vagyongazd!N173+Közfoglalkoztatás!N170+Közút!N170+Környezetvédelem!N174+Egészségügy!N202+Sport!N174+Közművelődés!N173+Támogatás!N184</f>
        <v>0</v>
      </c>
      <c r="O170" s="73">
        <f>Igazgatás!O213+'ASP pályázat'!O170+Községgazd!R184+Vagyongazd!O173+Közfoglalkoztatás!O170+Közút!O170+Környezetvédelem!R174+Egészségügy!R202+Sport!O174+Közművelődés!Q173+Támogatás!V184</f>
        <v>0</v>
      </c>
      <c r="P170" s="1">
        <f>Igazgatás!P213+'ASP pályázat'!P170+Községgazd!S184+Vagyongazd!P173+Közfoglalkoztatás!P170+Közút!P170+Környezetvédelem!S174+Egészségügy!S202+Sport!P174+Közművelődés!R173+Támogatás!W184</f>
        <v>0</v>
      </c>
      <c r="Q170" s="1">
        <f>Igazgatás!Q213+'ASP pályázat'!Q170+Községgazd!T184+Vagyongazd!Q173+Közfoglalkoztatás!Q170+Közút!Q170+Környezetvédelem!T174+Egészségügy!T202+Sport!Q174+Közművelődés!S173+Támogatás!X184</f>
        <v>0</v>
      </c>
      <c r="R170" s="1">
        <f>Igazgatás!R213+'ASP pályázat'!R170+Községgazd!U184+Vagyongazd!R173+Közfoglalkoztatás!R170+Közút!R170+Környezetvédelem!U174+Egészségügy!U202+Sport!R174+Közművelődés!T173+Támogatás!Y184</f>
        <v>0</v>
      </c>
      <c r="S170" s="1">
        <f>Igazgatás!S213+'ASP pályázat'!S170+Községgazd!V184+Vagyongazd!S173+Közfoglalkoztatás!S170+Közút!S170+Környezetvédelem!V174+Egészségügy!V202+Sport!S174+Közművelődés!U173+Támogatás!Z184</f>
        <v>0</v>
      </c>
      <c r="T170" s="79">
        <f>Igazgatás!T213+'ASP pályázat'!T170+Községgazd!W184+Vagyongazd!T173+Közfoglalkoztatás!T170+Közút!T170+Környezetvédelem!W174+Egészségügy!W202+Sport!T174+Közművelődés!V173+Támogatás!AA184</f>
        <v>0</v>
      </c>
      <c r="U170" s="489">
        <f>Igazgatás!U213+'ASP pályázat'!U170+Községgazd!X184+Vagyongazd!U173+Közfoglalkoztatás!U170+Közút!U170+Környezetvédelem!X174+Egészségügy!X202+Sport!U174+Közművelődés!W173+Támogatás!AB184</f>
        <v>0</v>
      </c>
      <c r="V170" s="414">
        <f>Igazgatás!V213+'ASP pályázat'!V170+Községgazd!Y184+Vagyongazd!V173+Közfoglalkoztatás!V170+Közút!V170+Környezetvédelem!Y174+Egészségügy!Y202+Sport!V174+Közművelődés!X173+Támogatás!AC184</f>
        <v>0</v>
      </c>
      <c r="W170" s="1">
        <f>Igazgatás!W213+'ASP pályázat'!W170+Községgazd!Z184+Vagyongazd!W173+Közfoglalkoztatás!W170+Közút!W170+Környezetvédelem!Z174+Egészségügy!Z202+Sport!W174+Közművelődés!Y173+Támogatás!AD184</f>
        <v>0</v>
      </c>
      <c r="X170" s="79">
        <f>Igazgatás!X213+'ASP pályázat'!X170+Községgazd!AA184+Vagyongazd!X173+Közfoglalkoztatás!X170+Közút!X170+Környezetvédelem!AA174+Egészségügy!AA202+Sport!X174+Közművelődés!Z173+Támogatás!AE184</f>
        <v>0</v>
      </c>
      <c r="Y170" s="79">
        <f>Igazgatás!Y213+'ASP pályázat'!Y170+Községgazd!AB184+Vagyongazd!Y173+Közfoglalkoztatás!Y170+Közút!Y170+Környezetvédelem!AB174+Egészségügy!AB202+Sport!Y174+Közművelődés!AA173+Támogatás!AF184</f>
        <v>0</v>
      </c>
      <c r="Z170" s="79">
        <f>Igazgatás!Z213+'ASP pályázat'!Z170+Községgazd!AC184+Vagyongazd!Z173+Közfoglalkoztatás!Z170+Közút!Z170+Környezetvédelem!AC174+Egészségügy!AC202+Sport!Z174+Közművelődés!AB173+Támogatás!AG184</f>
        <v>0</v>
      </c>
      <c r="AA170" s="44">
        <f>Igazgatás!AA213+'ASP pályázat'!AA170+Községgazd!AD184+Vagyongazd!AA173+Közfoglalkoztatás!AA170+Közút!AA170+Környezetvédelem!AD174+Egészségügy!AD202+Sport!AA174+Közművelődés!AC173+Támogatás!AH184</f>
        <v>0</v>
      </c>
      <c r="AB170" s="168"/>
      <c r="AD170" s="168"/>
    </row>
    <row r="171" spans="1:30" ht="25.5" hidden="1" customHeight="1" x14ac:dyDescent="0.25">
      <c r="B171" s="54"/>
      <c r="C171" s="2"/>
      <c r="D171" s="798" t="s">
        <v>555</v>
      </c>
      <c r="E171" s="798"/>
      <c r="F171" s="624">
        <f>Igazgatás!F214+'ASP pályázat'!F171+Községgazd!F185+Vagyongazd!F174+Közfoglalkoztatás!F171+Közút!F171+Környezetvédelem!F175+Egészségügy!F203+Sport!F175+Közművelődés!F174+Támogatás!F185</f>
        <v>0</v>
      </c>
      <c r="G171" s="624">
        <f>Igazgatás!G214+'ASP pályázat'!G171+Községgazd!G185+Vagyongazd!G174+Közfoglalkoztatás!G171+Közút!G171+Környezetvédelem!G175+Egészségügy!G203+Sport!G175+Közművelődés!G174+Támogatás!G185</f>
        <v>0</v>
      </c>
      <c r="H171" s="624">
        <f>Igazgatás!H214+'ASP pályázat'!H171+Községgazd!H185+Vagyongazd!H174+Közfoglalkoztatás!H171+Közút!H171+Környezetvédelem!H175+Egészségügy!H203+Sport!H175+Közművelődés!H174+Támogatás!H185</f>
        <v>0</v>
      </c>
      <c r="I171" s="624">
        <f>Igazgatás!I214+'ASP pályázat'!I171+Községgazd!I185+Vagyongazd!I174+Közfoglalkoztatás!I171+Közút!I171+Környezetvédelem!I175+Egészségügy!I203+Sport!I175+Közművelődés!I174+Támogatás!I185</f>
        <v>0</v>
      </c>
      <c r="J171" s="650">
        <f>Igazgatás!J214+'ASP pályázat'!J171+Községgazd!J185+Vagyongazd!J174+Közfoglalkoztatás!J171+Közút!J171+Környezetvédelem!J175+Egészségügy!J203+Sport!J175+Közművelődés!J174+Támogatás!J185</f>
        <v>0</v>
      </c>
      <c r="K171" s="650">
        <f>Igazgatás!K214+'ASP pályázat'!K171+Községgazd!K185+Vagyongazd!K174+Közfoglalkoztatás!K171+Közút!K171+Környezetvédelem!K175+Egészségügy!K203+Sport!K175+Közművelődés!K174+Támogatás!K185</f>
        <v>0</v>
      </c>
      <c r="L171" s="571">
        <f>Igazgatás!L214+'ASP pályázat'!L171+Községgazd!L185+Vagyongazd!L174+Közfoglalkoztatás!L171+Közút!L171+Környezetvédelem!L175+Egészségügy!L203+Sport!L175+Közművelődés!L174+Támogatás!L185</f>
        <v>0</v>
      </c>
      <c r="M171" s="151">
        <f>Igazgatás!M214+'ASP pályázat'!M171+Községgazd!M185+Vagyongazd!M174+Közfoglalkoztatás!M171+Közút!M171+Környezetvédelem!M175+Egészségügy!M203+Sport!M175+Közművelődés!M174+Támogatás!M185</f>
        <v>0</v>
      </c>
      <c r="N171" s="159">
        <f>Igazgatás!N214+'ASP pályázat'!N171+Községgazd!N185+Vagyongazd!N174+Közfoglalkoztatás!N171+Közút!N171+Környezetvédelem!N175+Egészségügy!N203+Sport!N175+Közművelődés!N174+Támogatás!N185</f>
        <v>0</v>
      </c>
      <c r="O171" s="73">
        <f>Igazgatás!O214+'ASP pályázat'!O171+Községgazd!R185+Vagyongazd!O174+Közfoglalkoztatás!O171+Közút!O171+Környezetvédelem!R175+Egészségügy!R203+Sport!O175+Közművelődés!Q174+Támogatás!V185</f>
        <v>0</v>
      </c>
      <c r="P171" s="1">
        <f>Igazgatás!P214+'ASP pályázat'!P171+Községgazd!S185+Vagyongazd!P174+Közfoglalkoztatás!P171+Közút!P171+Környezetvédelem!S175+Egészségügy!S203+Sport!P175+Közművelődés!R174+Támogatás!W185</f>
        <v>0</v>
      </c>
      <c r="Q171" s="1">
        <f>Igazgatás!Q214+'ASP pályázat'!Q171+Községgazd!T185+Vagyongazd!Q174+Közfoglalkoztatás!Q171+Közút!Q171+Környezetvédelem!T175+Egészségügy!T203+Sport!Q175+Közművelődés!S174+Támogatás!X185</f>
        <v>0</v>
      </c>
      <c r="R171" s="1">
        <f>Igazgatás!R214+'ASP pályázat'!R171+Községgazd!U185+Vagyongazd!R174+Közfoglalkoztatás!R171+Közút!R171+Környezetvédelem!U175+Egészségügy!U203+Sport!R175+Közművelődés!T174+Támogatás!Y185</f>
        <v>0</v>
      </c>
      <c r="S171" s="1">
        <f>Igazgatás!S214+'ASP pályázat'!S171+Községgazd!V185+Vagyongazd!S174+Közfoglalkoztatás!S171+Közút!S171+Környezetvédelem!V175+Egészségügy!V203+Sport!S175+Közművelődés!U174+Támogatás!Z185</f>
        <v>0</v>
      </c>
      <c r="T171" s="79">
        <f>Igazgatás!T214+'ASP pályázat'!T171+Községgazd!W185+Vagyongazd!T174+Közfoglalkoztatás!T171+Közút!T171+Környezetvédelem!W175+Egészségügy!W203+Sport!T175+Közművelődés!V174+Támogatás!AA185</f>
        <v>0</v>
      </c>
      <c r="U171" s="489">
        <f>Igazgatás!U214+'ASP pályázat'!U171+Községgazd!X185+Vagyongazd!U174+Közfoglalkoztatás!U171+Közút!U171+Környezetvédelem!X175+Egészségügy!X203+Sport!U175+Közművelődés!W174+Támogatás!AB185</f>
        <v>0</v>
      </c>
      <c r="V171" s="414">
        <f>Igazgatás!V214+'ASP pályázat'!V171+Községgazd!Y185+Vagyongazd!V174+Közfoglalkoztatás!V171+Közút!V171+Környezetvédelem!Y175+Egészségügy!Y203+Sport!V175+Közművelődés!X174+Támogatás!AC185</f>
        <v>0</v>
      </c>
      <c r="W171" s="1">
        <f>Igazgatás!W214+'ASP pályázat'!W171+Községgazd!Z185+Vagyongazd!W174+Közfoglalkoztatás!W171+Közút!W171+Környezetvédelem!Z175+Egészségügy!Z203+Sport!W175+Közművelődés!Y174+Támogatás!AD185</f>
        <v>0</v>
      </c>
      <c r="X171" s="79">
        <f>Igazgatás!X214+'ASP pályázat'!X171+Községgazd!AA185+Vagyongazd!X174+Közfoglalkoztatás!X171+Közút!X171+Környezetvédelem!AA175+Egészségügy!AA203+Sport!X175+Közművelődés!Z174+Támogatás!AE185</f>
        <v>0</v>
      </c>
      <c r="Y171" s="79">
        <f>Igazgatás!Y214+'ASP pályázat'!Y171+Községgazd!AB185+Vagyongazd!Y174+Közfoglalkoztatás!Y171+Közút!Y171+Környezetvédelem!AB175+Egészségügy!AB203+Sport!Y175+Közművelődés!AA174+Támogatás!AF185</f>
        <v>0</v>
      </c>
      <c r="Z171" s="79">
        <f>Igazgatás!Z214+'ASP pályázat'!Z171+Községgazd!AC185+Vagyongazd!Z174+Közfoglalkoztatás!Z171+Közút!Z171+Környezetvédelem!AC175+Egészségügy!AC203+Sport!Z175+Közművelődés!AB174+Támogatás!AG185</f>
        <v>0</v>
      </c>
      <c r="AA171" s="44">
        <f>Igazgatás!AA214+'ASP pályázat'!AA171+Községgazd!AD185+Vagyongazd!AA174+Közfoglalkoztatás!AA171+Közút!AA171+Környezetvédelem!AD175+Egészségügy!AD203+Sport!AA175+Közművelődés!AC174+Támogatás!AH185</f>
        <v>0</v>
      </c>
      <c r="AB171" s="168"/>
      <c r="AD171" s="168"/>
    </row>
    <row r="172" spans="1:30" ht="25.5" hidden="1" customHeight="1" x14ac:dyDescent="0.25">
      <c r="B172" s="54"/>
      <c r="C172" s="2"/>
      <c r="D172" s="798" t="s">
        <v>558</v>
      </c>
      <c r="E172" s="798"/>
      <c r="F172" s="624">
        <f>Igazgatás!F215+'ASP pályázat'!F172+Községgazd!F186+Vagyongazd!F175+Közfoglalkoztatás!F172+Közút!F172+Környezetvédelem!F176+Egészségügy!F204+Sport!F176+Közművelődés!F175+Támogatás!F186</f>
        <v>0</v>
      </c>
      <c r="G172" s="624">
        <f>Igazgatás!G215+'ASP pályázat'!G172+Községgazd!G186+Vagyongazd!G175+Közfoglalkoztatás!G172+Közút!G172+Környezetvédelem!G176+Egészségügy!G204+Sport!G176+Közművelődés!G175+Támogatás!G186</f>
        <v>0</v>
      </c>
      <c r="H172" s="624">
        <f>Igazgatás!H215+'ASP pályázat'!H172+Községgazd!H186+Vagyongazd!H175+Közfoglalkoztatás!H172+Közút!H172+Környezetvédelem!H176+Egészségügy!H204+Sport!H176+Közművelődés!H175+Támogatás!H186</f>
        <v>0</v>
      </c>
      <c r="I172" s="624">
        <f>Igazgatás!I215+'ASP pályázat'!I172+Községgazd!I186+Vagyongazd!I175+Közfoglalkoztatás!I172+Közút!I172+Környezetvédelem!I176+Egészségügy!I204+Sport!I176+Közművelődés!I175+Támogatás!I186</f>
        <v>0</v>
      </c>
      <c r="J172" s="650">
        <f>Igazgatás!J215+'ASP pályázat'!J172+Községgazd!J186+Vagyongazd!J175+Közfoglalkoztatás!J172+Közút!J172+Környezetvédelem!J176+Egészségügy!J204+Sport!J176+Közművelődés!J175+Támogatás!J186</f>
        <v>0</v>
      </c>
      <c r="K172" s="650">
        <f>Igazgatás!K215+'ASP pályázat'!K172+Községgazd!K186+Vagyongazd!K175+Közfoglalkoztatás!K172+Közút!K172+Környezetvédelem!K176+Egészségügy!K204+Sport!K176+Közművelődés!K175+Támogatás!K186</f>
        <v>0</v>
      </c>
      <c r="L172" s="571">
        <f>Igazgatás!L215+'ASP pályázat'!L172+Községgazd!L186+Vagyongazd!L175+Közfoglalkoztatás!L172+Közút!L172+Környezetvédelem!L176+Egészségügy!L204+Sport!L176+Közművelődés!L175+Támogatás!L186</f>
        <v>0</v>
      </c>
      <c r="M172" s="151">
        <f>Igazgatás!M215+'ASP pályázat'!M172+Községgazd!M186+Vagyongazd!M175+Közfoglalkoztatás!M172+Közút!M172+Környezetvédelem!M176+Egészségügy!M204+Sport!M176+Közművelődés!M175+Támogatás!M186</f>
        <v>0</v>
      </c>
      <c r="N172" s="159">
        <f>Igazgatás!N215+'ASP pályázat'!N172+Községgazd!N186+Vagyongazd!N175+Közfoglalkoztatás!N172+Közút!N172+Környezetvédelem!N176+Egészségügy!N204+Sport!N176+Közművelődés!N175+Támogatás!N186</f>
        <v>0</v>
      </c>
      <c r="O172" s="73">
        <f>Igazgatás!O215+'ASP pályázat'!O172+Községgazd!R186+Vagyongazd!O175+Közfoglalkoztatás!O172+Közút!O172+Környezetvédelem!R176+Egészségügy!R204+Sport!O176+Közművelődés!Q175+Támogatás!V186</f>
        <v>0</v>
      </c>
      <c r="P172" s="1">
        <f>Igazgatás!P215+'ASP pályázat'!P172+Községgazd!S186+Vagyongazd!P175+Közfoglalkoztatás!P172+Közút!P172+Környezetvédelem!S176+Egészségügy!S204+Sport!P176+Közművelődés!R175+Támogatás!W186</f>
        <v>0</v>
      </c>
      <c r="Q172" s="1">
        <f>Igazgatás!Q215+'ASP pályázat'!Q172+Községgazd!T186+Vagyongazd!Q175+Közfoglalkoztatás!Q172+Közút!Q172+Környezetvédelem!T176+Egészségügy!T204+Sport!Q176+Közművelődés!S175+Támogatás!X186</f>
        <v>0</v>
      </c>
      <c r="R172" s="1">
        <f>Igazgatás!R215+'ASP pályázat'!R172+Községgazd!U186+Vagyongazd!R175+Közfoglalkoztatás!R172+Közút!R172+Környezetvédelem!U176+Egészségügy!U204+Sport!R176+Közművelődés!T175+Támogatás!Y186</f>
        <v>0</v>
      </c>
      <c r="S172" s="1">
        <f>Igazgatás!S215+'ASP pályázat'!S172+Községgazd!V186+Vagyongazd!S175+Közfoglalkoztatás!S172+Közút!S172+Környezetvédelem!V176+Egészségügy!V204+Sport!S176+Közművelődés!U175+Támogatás!Z186</f>
        <v>0</v>
      </c>
      <c r="T172" s="79">
        <f>Igazgatás!T215+'ASP pályázat'!T172+Községgazd!W186+Vagyongazd!T175+Közfoglalkoztatás!T172+Közút!T172+Környezetvédelem!W176+Egészségügy!W204+Sport!T176+Közművelődés!V175+Támogatás!AA186</f>
        <v>0</v>
      </c>
      <c r="U172" s="489">
        <f>Igazgatás!U215+'ASP pályázat'!U172+Községgazd!X186+Vagyongazd!U175+Közfoglalkoztatás!U172+Közút!U172+Környezetvédelem!X176+Egészségügy!X204+Sport!U176+Közművelődés!W175+Támogatás!AB186</f>
        <v>0</v>
      </c>
      <c r="V172" s="414">
        <f>Igazgatás!V215+'ASP pályázat'!V172+Községgazd!Y186+Vagyongazd!V175+Közfoglalkoztatás!V172+Közút!V172+Környezetvédelem!Y176+Egészségügy!Y204+Sport!V176+Közművelődés!X175+Támogatás!AC186</f>
        <v>0</v>
      </c>
      <c r="W172" s="1">
        <f>Igazgatás!W215+'ASP pályázat'!W172+Községgazd!Z186+Vagyongazd!W175+Közfoglalkoztatás!W172+Közút!W172+Környezetvédelem!Z176+Egészségügy!Z204+Sport!W176+Közművelődés!Y175+Támogatás!AD186</f>
        <v>0</v>
      </c>
      <c r="X172" s="79">
        <f>Igazgatás!X215+'ASP pályázat'!X172+Községgazd!AA186+Vagyongazd!X175+Közfoglalkoztatás!X172+Közút!X172+Környezetvédelem!AA176+Egészségügy!AA204+Sport!X176+Közművelődés!Z175+Támogatás!AE186</f>
        <v>0</v>
      </c>
      <c r="Y172" s="79">
        <f>Igazgatás!Y215+'ASP pályázat'!Y172+Községgazd!AB186+Vagyongazd!Y175+Közfoglalkoztatás!Y172+Közút!Y172+Környezetvédelem!AB176+Egészségügy!AB204+Sport!Y176+Közművelődés!AA175+Támogatás!AF186</f>
        <v>0</v>
      </c>
      <c r="Z172" s="79">
        <f>Igazgatás!Z215+'ASP pályázat'!Z172+Községgazd!AC186+Vagyongazd!Z175+Közfoglalkoztatás!Z172+Közút!Z172+Környezetvédelem!AC176+Egészségügy!AC204+Sport!Z176+Közművelődés!AB175+Támogatás!AG186</f>
        <v>0</v>
      </c>
      <c r="AA172" s="44">
        <f>Igazgatás!AA215+'ASP pályázat'!AA172+Községgazd!AD186+Vagyongazd!AA175+Közfoglalkoztatás!AA172+Közút!AA172+Környezetvédelem!AD176+Egészségügy!AD204+Sport!AA176+Közművelődés!AC175+Támogatás!AH186</f>
        <v>0</v>
      </c>
      <c r="AB172" s="168"/>
      <c r="AD172" s="168"/>
    </row>
    <row r="173" spans="1:30" ht="25.5" hidden="1" customHeight="1" x14ac:dyDescent="0.25">
      <c r="B173" s="54"/>
      <c r="C173" s="2"/>
      <c r="D173" s="798" t="s">
        <v>560</v>
      </c>
      <c r="E173" s="798"/>
      <c r="F173" s="624">
        <f>Igazgatás!F216+'ASP pályázat'!F173+Községgazd!F187+Vagyongazd!F176+Közfoglalkoztatás!F173+Közút!F173+Környezetvédelem!F177+Egészségügy!F205+Sport!F177+Közművelődés!F176+Támogatás!F187</f>
        <v>0</v>
      </c>
      <c r="G173" s="624">
        <f>Igazgatás!G216+'ASP pályázat'!G173+Községgazd!G187+Vagyongazd!G176+Közfoglalkoztatás!G173+Közút!G173+Környezetvédelem!G177+Egészségügy!G205+Sport!G177+Közművelődés!G176+Támogatás!G187</f>
        <v>0</v>
      </c>
      <c r="H173" s="624">
        <f>Igazgatás!H216+'ASP pályázat'!H173+Községgazd!H187+Vagyongazd!H176+Közfoglalkoztatás!H173+Közút!H173+Környezetvédelem!H177+Egészségügy!H205+Sport!H177+Közművelődés!H176+Támogatás!H187</f>
        <v>0</v>
      </c>
      <c r="I173" s="624">
        <f>Igazgatás!I216+'ASP pályázat'!I173+Községgazd!I187+Vagyongazd!I176+Közfoglalkoztatás!I173+Közút!I173+Környezetvédelem!I177+Egészségügy!I205+Sport!I177+Közművelődés!I176+Támogatás!I187</f>
        <v>0</v>
      </c>
      <c r="J173" s="650">
        <f>Igazgatás!J216+'ASP pályázat'!J173+Községgazd!J187+Vagyongazd!J176+Közfoglalkoztatás!J173+Közút!J173+Környezetvédelem!J177+Egészségügy!J205+Sport!J177+Közművelődés!J176+Támogatás!J187</f>
        <v>0</v>
      </c>
      <c r="K173" s="650">
        <f>Igazgatás!K216+'ASP pályázat'!K173+Községgazd!K187+Vagyongazd!K176+Közfoglalkoztatás!K173+Közút!K173+Környezetvédelem!K177+Egészségügy!K205+Sport!K177+Közművelődés!K176+Támogatás!K187</f>
        <v>0</v>
      </c>
      <c r="L173" s="571">
        <f>Igazgatás!L216+'ASP pályázat'!L173+Községgazd!L187+Vagyongazd!L176+Közfoglalkoztatás!L173+Közút!L173+Környezetvédelem!L177+Egészségügy!L205+Sport!L177+Közművelődés!L176+Támogatás!L187</f>
        <v>0</v>
      </c>
      <c r="M173" s="151">
        <f>Igazgatás!M216+'ASP pályázat'!M173+Községgazd!M187+Vagyongazd!M176+Közfoglalkoztatás!M173+Közút!M173+Környezetvédelem!M177+Egészségügy!M205+Sport!M177+Közművelődés!M176+Támogatás!M187</f>
        <v>0</v>
      </c>
      <c r="N173" s="159">
        <f>Igazgatás!N216+'ASP pályázat'!N173+Községgazd!N187+Vagyongazd!N176+Közfoglalkoztatás!N173+Közút!N173+Környezetvédelem!N177+Egészségügy!N205+Sport!N177+Közművelődés!N176+Támogatás!N187</f>
        <v>0</v>
      </c>
      <c r="O173" s="73">
        <f>Igazgatás!O216+'ASP pályázat'!O173+Községgazd!R187+Vagyongazd!O176+Közfoglalkoztatás!O173+Közút!O173+Környezetvédelem!R177+Egészségügy!R205+Sport!O177+Közművelődés!Q176+Támogatás!V187</f>
        <v>0</v>
      </c>
      <c r="P173" s="1">
        <f>Igazgatás!P216+'ASP pályázat'!P173+Községgazd!S187+Vagyongazd!P176+Közfoglalkoztatás!P173+Közút!P173+Környezetvédelem!S177+Egészségügy!S205+Sport!P177+Közművelődés!R176+Támogatás!W187</f>
        <v>0</v>
      </c>
      <c r="Q173" s="1">
        <f>Igazgatás!Q216+'ASP pályázat'!Q173+Községgazd!T187+Vagyongazd!Q176+Közfoglalkoztatás!Q173+Közút!Q173+Környezetvédelem!T177+Egészségügy!T205+Sport!Q177+Közművelődés!S176+Támogatás!X187</f>
        <v>0</v>
      </c>
      <c r="R173" s="1">
        <f>Igazgatás!R216+'ASP pályázat'!R173+Községgazd!U187+Vagyongazd!R176+Közfoglalkoztatás!R173+Közút!R173+Környezetvédelem!U177+Egészségügy!U205+Sport!R177+Közművelődés!T176+Támogatás!Y187</f>
        <v>0</v>
      </c>
      <c r="S173" s="1">
        <f>Igazgatás!S216+'ASP pályázat'!S173+Községgazd!V187+Vagyongazd!S176+Közfoglalkoztatás!S173+Közút!S173+Környezetvédelem!V177+Egészségügy!V205+Sport!S177+Közművelődés!U176+Támogatás!Z187</f>
        <v>0</v>
      </c>
      <c r="T173" s="79">
        <f>Igazgatás!T216+'ASP pályázat'!T173+Községgazd!W187+Vagyongazd!T176+Közfoglalkoztatás!T173+Közút!T173+Környezetvédelem!W177+Egészségügy!W205+Sport!T177+Közművelődés!V176+Támogatás!AA187</f>
        <v>0</v>
      </c>
      <c r="U173" s="489">
        <f>Igazgatás!U216+'ASP pályázat'!U173+Községgazd!X187+Vagyongazd!U176+Közfoglalkoztatás!U173+Közút!U173+Környezetvédelem!X177+Egészségügy!X205+Sport!U177+Közművelődés!W176+Támogatás!AB187</f>
        <v>0</v>
      </c>
      <c r="V173" s="414">
        <f>Igazgatás!V216+'ASP pályázat'!V173+Községgazd!Y187+Vagyongazd!V176+Közfoglalkoztatás!V173+Közút!V173+Környezetvédelem!Y177+Egészségügy!Y205+Sport!V177+Közművelődés!X176+Támogatás!AC187</f>
        <v>0</v>
      </c>
      <c r="W173" s="1">
        <f>Igazgatás!W216+'ASP pályázat'!W173+Községgazd!Z187+Vagyongazd!W176+Közfoglalkoztatás!W173+Közút!W173+Környezetvédelem!Z177+Egészségügy!Z205+Sport!W177+Közművelődés!Y176+Támogatás!AD187</f>
        <v>0</v>
      </c>
      <c r="X173" s="79">
        <f>Igazgatás!X216+'ASP pályázat'!X173+Községgazd!AA187+Vagyongazd!X176+Közfoglalkoztatás!X173+Közút!X173+Környezetvédelem!AA177+Egészségügy!AA205+Sport!X177+Közművelődés!Z176+Támogatás!AE187</f>
        <v>0</v>
      </c>
      <c r="Y173" s="79">
        <f>Igazgatás!Y216+'ASP pályázat'!Y173+Községgazd!AB187+Vagyongazd!Y176+Közfoglalkoztatás!Y173+Közút!Y173+Környezetvédelem!AB177+Egészségügy!AB205+Sport!Y177+Közművelődés!AA176+Támogatás!AF187</f>
        <v>0</v>
      </c>
      <c r="Z173" s="79">
        <f>Igazgatás!Z216+'ASP pályázat'!Z173+Községgazd!AC187+Vagyongazd!Z176+Közfoglalkoztatás!Z173+Közút!Z173+Környezetvédelem!AC177+Egészségügy!AC205+Sport!Z177+Közművelődés!AB176+Támogatás!AG187</f>
        <v>0</v>
      </c>
      <c r="AA173" s="44">
        <f>Igazgatás!AA216+'ASP pályázat'!AA173+Községgazd!AD187+Vagyongazd!AA176+Közfoglalkoztatás!AA173+Közút!AA173+Környezetvédelem!AD177+Egészségügy!AD205+Sport!AA177+Közművelődés!AC176+Támogatás!AH187</f>
        <v>0</v>
      </c>
      <c r="AB173" s="168"/>
      <c r="AD173" s="168"/>
    </row>
    <row r="174" spans="1:30" ht="25.5" hidden="1" customHeight="1" x14ac:dyDescent="0.25">
      <c r="B174" s="54"/>
      <c r="C174" s="2"/>
      <c r="D174" s="798" t="s">
        <v>563</v>
      </c>
      <c r="E174" s="798"/>
      <c r="F174" s="624">
        <f>Igazgatás!F217+'ASP pályázat'!F174+Községgazd!F188+Vagyongazd!F177+Közfoglalkoztatás!F174+Közút!F174+Környezetvédelem!F178+Egészségügy!F206+Sport!F178+Közművelődés!F177+Támogatás!F188</f>
        <v>0</v>
      </c>
      <c r="G174" s="624">
        <f>Igazgatás!G217+'ASP pályázat'!G174+Községgazd!G188+Vagyongazd!G177+Közfoglalkoztatás!G174+Közút!G174+Környezetvédelem!G178+Egészségügy!G206+Sport!G178+Közművelődés!G177+Támogatás!G188</f>
        <v>0</v>
      </c>
      <c r="H174" s="624">
        <f>Igazgatás!H217+'ASP pályázat'!H174+Községgazd!H188+Vagyongazd!H177+Közfoglalkoztatás!H174+Közút!H174+Környezetvédelem!H178+Egészségügy!H206+Sport!H178+Közművelődés!H177+Támogatás!H188</f>
        <v>0</v>
      </c>
      <c r="I174" s="624">
        <f>Igazgatás!I217+'ASP pályázat'!I174+Községgazd!I188+Vagyongazd!I177+Közfoglalkoztatás!I174+Közút!I174+Környezetvédelem!I178+Egészségügy!I206+Sport!I178+Közművelődés!I177+Támogatás!I188</f>
        <v>0</v>
      </c>
      <c r="J174" s="650">
        <f>Igazgatás!J217+'ASP pályázat'!J174+Községgazd!J188+Vagyongazd!J177+Közfoglalkoztatás!J174+Közút!J174+Környezetvédelem!J178+Egészségügy!J206+Sport!J178+Közművelődés!J177+Támogatás!J188</f>
        <v>0</v>
      </c>
      <c r="K174" s="650">
        <f>Igazgatás!K217+'ASP pályázat'!K174+Községgazd!K188+Vagyongazd!K177+Közfoglalkoztatás!K174+Közút!K174+Környezetvédelem!K178+Egészségügy!K206+Sport!K178+Közművelődés!K177+Támogatás!K188</f>
        <v>0</v>
      </c>
      <c r="L174" s="571">
        <f>Igazgatás!L217+'ASP pályázat'!L174+Községgazd!L188+Vagyongazd!L177+Közfoglalkoztatás!L174+Közút!L174+Környezetvédelem!L178+Egészségügy!L206+Sport!L178+Közművelődés!L177+Támogatás!L188</f>
        <v>0</v>
      </c>
      <c r="M174" s="151">
        <f>Igazgatás!M217+'ASP pályázat'!M174+Községgazd!M188+Vagyongazd!M177+Közfoglalkoztatás!M174+Közút!M174+Környezetvédelem!M178+Egészségügy!M206+Sport!M178+Közművelődés!M177+Támogatás!M188</f>
        <v>0</v>
      </c>
      <c r="N174" s="159">
        <f>Igazgatás!N217+'ASP pályázat'!N174+Községgazd!N188+Vagyongazd!N177+Közfoglalkoztatás!N174+Közút!N174+Környezetvédelem!N178+Egészségügy!N206+Sport!N178+Közművelődés!N177+Támogatás!N188</f>
        <v>0</v>
      </c>
      <c r="O174" s="73">
        <f>Igazgatás!O217+'ASP pályázat'!O174+Községgazd!R188+Vagyongazd!O177+Közfoglalkoztatás!O174+Közút!O174+Környezetvédelem!R178+Egészségügy!R206+Sport!O178+Közművelődés!Q177+Támogatás!V188</f>
        <v>0</v>
      </c>
      <c r="P174" s="1">
        <f>Igazgatás!P217+'ASP pályázat'!P174+Községgazd!S188+Vagyongazd!P177+Közfoglalkoztatás!P174+Közút!P174+Környezetvédelem!S178+Egészségügy!S206+Sport!P178+Közművelődés!R177+Támogatás!W188</f>
        <v>0</v>
      </c>
      <c r="Q174" s="1">
        <f>Igazgatás!Q217+'ASP pályázat'!Q174+Községgazd!T188+Vagyongazd!Q177+Közfoglalkoztatás!Q174+Közút!Q174+Környezetvédelem!T178+Egészségügy!T206+Sport!Q178+Közművelődés!S177+Támogatás!X188</f>
        <v>0</v>
      </c>
      <c r="R174" s="1">
        <f>Igazgatás!R217+'ASP pályázat'!R174+Községgazd!U188+Vagyongazd!R177+Közfoglalkoztatás!R174+Közút!R174+Környezetvédelem!U178+Egészségügy!U206+Sport!R178+Közművelődés!T177+Támogatás!Y188</f>
        <v>0</v>
      </c>
      <c r="S174" s="1">
        <f>Igazgatás!S217+'ASP pályázat'!S174+Községgazd!V188+Vagyongazd!S177+Közfoglalkoztatás!S174+Közút!S174+Környezetvédelem!V178+Egészségügy!V206+Sport!S178+Közművelődés!U177+Támogatás!Z188</f>
        <v>0</v>
      </c>
      <c r="T174" s="79">
        <f>Igazgatás!T217+'ASP pályázat'!T174+Községgazd!W188+Vagyongazd!T177+Közfoglalkoztatás!T174+Közút!T174+Környezetvédelem!W178+Egészségügy!W206+Sport!T178+Közművelődés!V177+Támogatás!AA188</f>
        <v>0</v>
      </c>
      <c r="U174" s="489">
        <f>Igazgatás!U217+'ASP pályázat'!U174+Községgazd!X188+Vagyongazd!U177+Közfoglalkoztatás!U174+Közút!U174+Környezetvédelem!X178+Egészségügy!X206+Sport!U178+Közművelődés!W177+Támogatás!AB188</f>
        <v>0</v>
      </c>
      <c r="V174" s="414">
        <f>Igazgatás!V217+'ASP pályázat'!V174+Községgazd!Y188+Vagyongazd!V177+Közfoglalkoztatás!V174+Közút!V174+Környezetvédelem!Y178+Egészségügy!Y206+Sport!V178+Közművelődés!X177+Támogatás!AC188</f>
        <v>0</v>
      </c>
      <c r="W174" s="1">
        <f>Igazgatás!W217+'ASP pályázat'!W174+Községgazd!Z188+Vagyongazd!W177+Közfoglalkoztatás!W174+Közút!W174+Környezetvédelem!Z178+Egészségügy!Z206+Sport!W178+Közművelődés!Y177+Támogatás!AD188</f>
        <v>0</v>
      </c>
      <c r="X174" s="79">
        <f>Igazgatás!X217+'ASP pályázat'!X174+Községgazd!AA188+Vagyongazd!X177+Közfoglalkoztatás!X174+Közút!X174+Környezetvédelem!AA178+Egészségügy!AA206+Sport!X178+Közművelődés!Z177+Támogatás!AE188</f>
        <v>0</v>
      </c>
      <c r="Y174" s="79">
        <f>Igazgatás!Y217+'ASP pályázat'!Y174+Községgazd!AB188+Vagyongazd!Y177+Közfoglalkoztatás!Y174+Közút!Y174+Környezetvédelem!AB178+Egészségügy!AB206+Sport!Y178+Közművelődés!AA177+Támogatás!AF188</f>
        <v>0</v>
      </c>
      <c r="Z174" s="79">
        <f>Igazgatás!Z217+'ASP pályázat'!Z174+Községgazd!AC188+Vagyongazd!Z177+Közfoglalkoztatás!Z174+Közút!Z174+Környezetvédelem!AC178+Egészségügy!AC206+Sport!Z178+Közművelődés!AB177+Támogatás!AG188</f>
        <v>0</v>
      </c>
      <c r="AA174" s="44">
        <f>Igazgatás!AA217+'ASP pályázat'!AA174+Községgazd!AD188+Vagyongazd!AA177+Közfoglalkoztatás!AA174+Közút!AA174+Környezetvédelem!AD178+Egészségügy!AD206+Sport!AA178+Közművelődés!AC177+Támogatás!AH188</f>
        <v>0</v>
      </c>
      <c r="AB174" s="168"/>
      <c r="AD174" s="168"/>
    </row>
    <row r="175" spans="1:30" s="18" customFormat="1" ht="25.5" hidden="1" customHeight="1" x14ac:dyDescent="0.25">
      <c r="A175" s="128" t="s">
        <v>273</v>
      </c>
      <c r="B175" s="90" t="s">
        <v>685</v>
      </c>
      <c r="C175" s="841" t="s">
        <v>606</v>
      </c>
      <c r="D175" s="842"/>
      <c r="E175" s="842"/>
      <c r="F175" s="631">
        <f>Igazgatás!F218+'ASP pályázat'!F175+Községgazd!F189+Vagyongazd!F178+Közfoglalkoztatás!F175+Közút!F175+Környezetvédelem!F179+Egészségügy!F207+Sport!F179+Közművelődés!F178+Támogatás!F189</f>
        <v>0</v>
      </c>
      <c r="G175" s="631">
        <f>Igazgatás!G218+'ASP pályázat'!G175+Községgazd!G189+Vagyongazd!G178+Közfoglalkoztatás!G175+Közút!G175+Környezetvédelem!G179+Egészségügy!G207+Sport!G179+Közművelődés!G178+Támogatás!G189</f>
        <v>0</v>
      </c>
      <c r="H175" s="631">
        <f>Igazgatás!H218+'ASP pályázat'!H175+Községgazd!H189+Vagyongazd!H178+Közfoglalkoztatás!H175+Közút!H175+Környezetvédelem!H179+Egészségügy!H207+Sport!H179+Közművelődés!H178+Támogatás!H189</f>
        <v>0</v>
      </c>
      <c r="I175" s="631">
        <f>Igazgatás!I218+'ASP pályázat'!I175+Községgazd!I189+Vagyongazd!I178+Közfoglalkoztatás!I175+Közút!I175+Környezetvédelem!I179+Egészségügy!I207+Sport!I179+Közművelődés!I178+Támogatás!I189</f>
        <v>0</v>
      </c>
      <c r="J175" s="657">
        <f>Igazgatás!J218+'ASP pályázat'!J175+Községgazd!J189+Vagyongazd!J178+Közfoglalkoztatás!J175+Közút!J175+Környezetvédelem!J179+Egészségügy!J207+Sport!J179+Közművelődés!J178+Támogatás!J189</f>
        <v>0</v>
      </c>
      <c r="K175" s="657">
        <f>Igazgatás!K218+'ASP pályázat'!K175+Községgazd!K189+Vagyongazd!K178+Közfoglalkoztatás!K175+Közút!K175+Környezetvédelem!K179+Egészségügy!K207+Sport!K179+Közművelődés!K178+Támogatás!K189</f>
        <v>0</v>
      </c>
      <c r="L175" s="578">
        <f>Igazgatás!L218+'ASP pályázat'!L175+Községgazd!L189+Vagyongazd!L178+Közfoglalkoztatás!L175+Közút!L175+Környezetvédelem!L179+Egészségügy!L207+Sport!L179+Közművelődés!L178+Támogatás!L189</f>
        <v>0</v>
      </c>
      <c r="M175" s="155">
        <f>Igazgatás!M218+'ASP pályázat'!M175+Községgazd!M189+Vagyongazd!M178+Közfoglalkoztatás!M175+Közút!M175+Környezetvédelem!M179+Egészségügy!M207+Sport!M179+Közművelődés!M178+Támogatás!M189</f>
        <v>0</v>
      </c>
      <c r="N175" s="158">
        <f>Igazgatás!N218+'ASP pályázat'!N175+Községgazd!N189+Vagyongazd!N178+Közfoglalkoztatás!N175+Közút!N175+Környezetvédelem!N179+Egészségügy!N207+Sport!N179+Közművelődés!N178+Támogatás!N189</f>
        <v>0</v>
      </c>
      <c r="O175" s="92">
        <f>Igazgatás!O218+'ASP pályázat'!O175+Községgazd!R189+Vagyongazd!O178+Közfoglalkoztatás!O175+Közút!O175+Környezetvédelem!R179+Egészségügy!R207+Sport!O179+Közművelődés!Q178+Támogatás!V189</f>
        <v>0</v>
      </c>
      <c r="P175" s="93">
        <f>Igazgatás!P218+'ASP pályázat'!P175+Községgazd!S189+Vagyongazd!P178+Közfoglalkoztatás!P175+Közút!P175+Környezetvédelem!S179+Egészségügy!S207+Sport!P179+Közművelődés!R178+Támogatás!W189</f>
        <v>0</v>
      </c>
      <c r="Q175" s="93">
        <f>Igazgatás!Q218+'ASP pályázat'!Q175+Községgazd!T189+Vagyongazd!Q178+Közfoglalkoztatás!Q175+Közút!Q175+Környezetvédelem!T179+Egészségügy!T207+Sport!Q179+Közművelődés!S178+Támogatás!X189</f>
        <v>0</v>
      </c>
      <c r="R175" s="93">
        <f>Igazgatás!R218+'ASP pályázat'!R175+Községgazd!U189+Vagyongazd!R178+Közfoglalkoztatás!R175+Közút!R175+Környezetvédelem!U179+Egészségügy!U207+Sport!R179+Közművelődés!T178+Támogatás!Y189</f>
        <v>0</v>
      </c>
      <c r="S175" s="93">
        <f>Igazgatás!S218+'ASP pályázat'!S175+Községgazd!V189+Vagyongazd!S178+Közfoglalkoztatás!S175+Közút!S175+Környezetvédelem!V179+Egészségügy!V207+Sport!S179+Közművelődés!U178+Támogatás!Z189</f>
        <v>0</v>
      </c>
      <c r="T175" s="96">
        <f>Igazgatás!T218+'ASP pályázat'!T175+Községgazd!W189+Vagyongazd!T178+Közfoglalkoztatás!T175+Közút!T175+Környezetvédelem!W179+Egészségügy!W207+Sport!T179+Közművelődés!V178+Támogatás!AA189</f>
        <v>0</v>
      </c>
      <c r="U175" s="487">
        <f>Igazgatás!U218+'ASP pályázat'!U175+Községgazd!X189+Vagyongazd!U178+Közfoglalkoztatás!U175+Közút!U175+Környezetvédelem!X179+Egészségügy!X207+Sport!U179+Közművelődés!W178+Támogatás!AB189</f>
        <v>0</v>
      </c>
      <c r="V175" s="412">
        <f>Igazgatás!V218+'ASP pályázat'!V175+Községgazd!Y189+Vagyongazd!V178+Közfoglalkoztatás!V175+Közút!V175+Környezetvédelem!Y179+Egészségügy!Y207+Sport!V179+Közművelődés!X178+Támogatás!AC189</f>
        <v>0</v>
      </c>
      <c r="W175" s="93">
        <f>Igazgatás!W218+'ASP pályázat'!W175+Községgazd!Z189+Vagyongazd!W178+Közfoglalkoztatás!W175+Közút!W175+Környezetvédelem!Z179+Egészségügy!Z207+Sport!W179+Közművelődés!Y178+Támogatás!AD189</f>
        <v>0</v>
      </c>
      <c r="X175" s="96">
        <f>Igazgatás!X218+'ASP pályázat'!X175+Községgazd!AA189+Vagyongazd!X178+Közfoglalkoztatás!X175+Közút!X175+Környezetvédelem!AA179+Egészségügy!AA207+Sport!X179+Közművelődés!Z178+Támogatás!AE189</f>
        <v>0</v>
      </c>
      <c r="Y175" s="96">
        <f>Igazgatás!Y218+'ASP pályázat'!Y175+Községgazd!AB189+Vagyongazd!Y178+Közfoglalkoztatás!Y175+Közút!Y175+Környezetvédelem!AB179+Egészségügy!AB207+Sport!Y179+Közművelődés!AA178+Támogatás!AF189</f>
        <v>0</v>
      </c>
      <c r="Z175" s="96">
        <f>Igazgatás!Z218+'ASP pályázat'!Z175+Községgazd!AC189+Vagyongazd!Z178+Közfoglalkoztatás!Z175+Közút!Z175+Környezetvédelem!AC179+Egészségügy!AC207+Sport!Z179+Közművelődés!AB178+Támogatás!AG189</f>
        <v>0</v>
      </c>
      <c r="AA175" s="97">
        <f>Igazgatás!AA218+'ASP pályázat'!AA175+Községgazd!AD189+Vagyongazd!AA178+Közfoglalkoztatás!AA175+Közút!AA175+Környezetvédelem!AD179+Egészségügy!AD207+Sport!AA179+Közművelődés!AC178+Támogatás!AH189</f>
        <v>0</v>
      </c>
      <c r="AB175" s="168"/>
      <c r="AD175" s="168"/>
    </row>
    <row r="176" spans="1:30" hidden="1" x14ac:dyDescent="0.25">
      <c r="B176" s="54"/>
      <c r="C176" s="2"/>
      <c r="D176" s="801" t="s">
        <v>815</v>
      </c>
      <c r="E176" s="801"/>
      <c r="F176" s="621">
        <f>Igazgatás!F219+'ASP pályázat'!F176+Községgazd!F190+Vagyongazd!F179+Közfoglalkoztatás!F176+Közút!F176+Környezetvédelem!F180+Egészségügy!F208+Sport!F180+Közművelődés!F179+Támogatás!F190</f>
        <v>0</v>
      </c>
      <c r="G176" s="621">
        <f>Igazgatás!G219+'ASP pályázat'!G176+Községgazd!G190+Vagyongazd!G179+Közfoglalkoztatás!G176+Közút!G176+Környezetvédelem!G180+Egészségügy!G208+Sport!G180+Közművelődés!G179+Támogatás!G190</f>
        <v>0</v>
      </c>
      <c r="H176" s="621">
        <f>Igazgatás!H219+'ASP pályázat'!H176+Községgazd!H190+Vagyongazd!H179+Közfoglalkoztatás!H176+Közút!H176+Környezetvédelem!H180+Egészségügy!H208+Sport!H180+Közművelődés!H179+Támogatás!H190</f>
        <v>0</v>
      </c>
      <c r="I176" s="621">
        <f>Igazgatás!I219+'ASP pályázat'!I176+Községgazd!I190+Vagyongazd!I179+Közfoglalkoztatás!I176+Közút!I176+Környezetvédelem!I180+Egészségügy!I208+Sport!I180+Közművelődés!I179+Támogatás!I190</f>
        <v>0</v>
      </c>
      <c r="J176" s="647">
        <f>Igazgatás!J219+'ASP pályázat'!J176+Községgazd!J190+Vagyongazd!J179+Közfoglalkoztatás!J176+Közút!J176+Környezetvédelem!J180+Egészségügy!J208+Sport!J180+Közművelődés!J179+Támogatás!J190</f>
        <v>0</v>
      </c>
      <c r="K176" s="647">
        <f>Igazgatás!K219+'ASP pályázat'!K176+Községgazd!K190+Vagyongazd!K179+Közfoglalkoztatás!K176+Közút!K176+Környezetvédelem!K180+Egészségügy!K208+Sport!K180+Közművelődés!K179+Támogatás!K190</f>
        <v>0</v>
      </c>
      <c r="L176" s="568">
        <f>Igazgatás!L219+'ASP pályázat'!L176+Községgazd!L190+Vagyongazd!L179+Közfoglalkoztatás!L176+Közút!L176+Környezetvédelem!L180+Egészségügy!L208+Sport!L180+Közművelődés!L179+Támogatás!L190</f>
        <v>0</v>
      </c>
      <c r="M176" s="141">
        <f>Igazgatás!M219+'ASP pályázat'!M176+Községgazd!M190+Vagyongazd!M179+Közfoglalkoztatás!M176+Közút!M176+Környezetvédelem!M180+Egészségügy!M208+Sport!M180+Közművelődés!M179+Támogatás!M190</f>
        <v>0</v>
      </c>
      <c r="N176" s="159">
        <f>Igazgatás!N219+'ASP pályázat'!N176+Községgazd!N190+Vagyongazd!N179+Közfoglalkoztatás!N176+Közút!N176+Környezetvédelem!N180+Egészségügy!N208+Sport!N180+Közművelődés!N179+Támogatás!N190</f>
        <v>0</v>
      </c>
      <c r="O176" s="73">
        <f>Igazgatás!O219+'ASP pályázat'!O176+Községgazd!R190+Vagyongazd!O179+Közfoglalkoztatás!O176+Közút!O176+Környezetvédelem!R180+Egészségügy!R208+Sport!O180+Közművelődés!Q179+Támogatás!V190</f>
        <v>0</v>
      </c>
      <c r="P176" s="1">
        <f>Igazgatás!P219+'ASP pályázat'!P176+Községgazd!S190+Vagyongazd!P179+Közfoglalkoztatás!P176+Közút!P176+Környezetvédelem!S180+Egészségügy!S208+Sport!P180+Közművelődés!R179+Támogatás!W190</f>
        <v>0</v>
      </c>
      <c r="Q176" s="1">
        <f>Igazgatás!Q219+'ASP pályázat'!Q176+Községgazd!T190+Vagyongazd!Q179+Közfoglalkoztatás!Q176+Közút!Q176+Környezetvédelem!T180+Egészségügy!T208+Sport!Q180+Közművelődés!S179+Támogatás!X190</f>
        <v>0</v>
      </c>
      <c r="R176" s="1">
        <f>Igazgatás!R219+'ASP pályázat'!R176+Községgazd!U190+Vagyongazd!R179+Közfoglalkoztatás!R176+Közút!R176+Környezetvédelem!U180+Egészségügy!U208+Sport!R180+Közművelődés!T179+Támogatás!Y190</f>
        <v>0</v>
      </c>
      <c r="S176" s="1">
        <f>Igazgatás!S219+'ASP pályázat'!S176+Községgazd!V190+Vagyongazd!S179+Közfoglalkoztatás!S176+Közút!S176+Környezetvédelem!V180+Egészségügy!V208+Sport!S180+Közművelődés!U179+Támogatás!Z190</f>
        <v>0</v>
      </c>
      <c r="T176" s="79">
        <f>Igazgatás!T219+'ASP pályázat'!T176+Községgazd!W190+Vagyongazd!T179+Közfoglalkoztatás!T176+Közút!T176+Környezetvédelem!W180+Egészségügy!W208+Sport!T180+Közművelődés!V179+Támogatás!AA190</f>
        <v>0</v>
      </c>
      <c r="U176" s="489">
        <f>Igazgatás!U219+'ASP pályázat'!U176+Községgazd!X190+Vagyongazd!U179+Közfoglalkoztatás!U176+Közút!U176+Környezetvédelem!X180+Egészségügy!X208+Sport!U180+Közművelődés!W179+Támogatás!AB190</f>
        <v>0</v>
      </c>
      <c r="V176" s="414">
        <f>Igazgatás!V219+'ASP pályázat'!V176+Községgazd!Y190+Vagyongazd!V179+Közfoglalkoztatás!V176+Közút!V176+Környezetvédelem!Y180+Egészségügy!Y208+Sport!V180+Közművelődés!X179+Támogatás!AC190</f>
        <v>0</v>
      </c>
      <c r="W176" s="1">
        <f>Igazgatás!W219+'ASP pályázat'!W176+Községgazd!Z190+Vagyongazd!W179+Közfoglalkoztatás!W176+Közút!W176+Környezetvédelem!Z180+Egészségügy!Z208+Sport!W180+Közművelődés!Y179+Támogatás!AD190</f>
        <v>0</v>
      </c>
      <c r="X176" s="79">
        <f>Igazgatás!X219+'ASP pályázat'!X176+Községgazd!AA190+Vagyongazd!X179+Közfoglalkoztatás!X176+Közút!X176+Környezetvédelem!AA180+Egészségügy!AA208+Sport!X180+Közművelődés!Z179+Támogatás!AE190</f>
        <v>0</v>
      </c>
      <c r="Y176" s="79">
        <f>Igazgatás!Y219+'ASP pályázat'!Y176+Községgazd!AB190+Vagyongazd!Y179+Közfoglalkoztatás!Y176+Közút!Y176+Környezetvédelem!AB180+Egészségügy!AB208+Sport!Y180+Közművelődés!AA179+Támogatás!AF190</f>
        <v>0</v>
      </c>
      <c r="Z176" s="79">
        <f>Igazgatás!Z219+'ASP pályázat'!Z176+Községgazd!AC190+Vagyongazd!Z179+Közfoglalkoztatás!Z176+Közút!Z176+Környezetvédelem!AC180+Egészségügy!AC208+Sport!Z180+Közművelődés!AB179+Támogatás!AG190</f>
        <v>0</v>
      </c>
      <c r="AA176" s="44">
        <f>Igazgatás!AA219+'ASP pályázat'!AA176+Községgazd!AD190+Vagyongazd!AA179+Közfoglalkoztatás!AA176+Közút!AA176+Környezetvédelem!AD180+Egészségügy!AD208+Sport!AA180+Közművelődés!AC179+Támogatás!AH190</f>
        <v>0</v>
      </c>
      <c r="AB176" s="168"/>
      <c r="AD176" s="168"/>
    </row>
    <row r="177" spans="1:30" hidden="1" x14ac:dyDescent="0.25">
      <c r="B177" s="54"/>
      <c r="C177" s="2"/>
      <c r="D177" s="801" t="s">
        <v>816</v>
      </c>
      <c r="E177" s="801"/>
      <c r="F177" s="621">
        <f>Igazgatás!F220+'ASP pályázat'!F177+Községgazd!F191+Vagyongazd!F180+Közfoglalkoztatás!F177+Közút!F177+Környezetvédelem!F181+Egészségügy!F209+Sport!F181+Közművelődés!F180+Támogatás!F191</f>
        <v>0</v>
      </c>
      <c r="G177" s="621">
        <f>Igazgatás!G220+'ASP pályázat'!G177+Községgazd!G191+Vagyongazd!G180+Közfoglalkoztatás!G177+Közút!G177+Környezetvédelem!G181+Egészségügy!G209+Sport!G181+Közművelődés!G180+Támogatás!G191</f>
        <v>0</v>
      </c>
      <c r="H177" s="621">
        <f>Igazgatás!H220+'ASP pályázat'!H177+Községgazd!H191+Vagyongazd!H180+Közfoglalkoztatás!H177+Közút!H177+Környezetvédelem!H181+Egészségügy!H209+Sport!H181+Közművelődés!H180+Támogatás!H191</f>
        <v>0</v>
      </c>
      <c r="I177" s="621">
        <f>Igazgatás!I220+'ASP pályázat'!I177+Községgazd!I191+Vagyongazd!I180+Közfoglalkoztatás!I177+Közút!I177+Környezetvédelem!I181+Egészségügy!I209+Sport!I181+Közművelődés!I180+Támogatás!I191</f>
        <v>0</v>
      </c>
      <c r="J177" s="647">
        <f>Igazgatás!J220+'ASP pályázat'!J177+Községgazd!J191+Vagyongazd!J180+Közfoglalkoztatás!J177+Közút!J177+Környezetvédelem!J181+Egészségügy!J209+Sport!J181+Közművelődés!J180+Támogatás!J191</f>
        <v>0</v>
      </c>
      <c r="K177" s="647">
        <f>Igazgatás!K220+'ASP pályázat'!K177+Községgazd!K191+Vagyongazd!K180+Közfoglalkoztatás!K177+Közút!K177+Környezetvédelem!K181+Egészségügy!K209+Sport!K181+Közművelődés!K180+Támogatás!K191</f>
        <v>0</v>
      </c>
      <c r="L177" s="568">
        <f>Igazgatás!L220+'ASP pályázat'!L177+Községgazd!L191+Vagyongazd!L180+Közfoglalkoztatás!L177+Közút!L177+Környezetvédelem!L181+Egészségügy!L209+Sport!L181+Közművelődés!L180+Támogatás!L191</f>
        <v>0</v>
      </c>
      <c r="M177" s="141">
        <f>Igazgatás!M220+'ASP pályázat'!M177+Községgazd!M191+Vagyongazd!M180+Közfoglalkoztatás!M177+Közút!M177+Környezetvédelem!M181+Egészségügy!M209+Sport!M181+Közművelődés!M180+Támogatás!M191</f>
        <v>0</v>
      </c>
      <c r="N177" s="159">
        <f>Igazgatás!N220+'ASP pályázat'!N177+Községgazd!N191+Vagyongazd!N180+Közfoglalkoztatás!N177+Közút!N177+Környezetvédelem!N181+Egészségügy!N209+Sport!N181+Közművelődés!N180+Támogatás!N191</f>
        <v>0</v>
      </c>
      <c r="O177" s="73">
        <f>Igazgatás!O220+'ASP pályázat'!O177+Községgazd!R191+Vagyongazd!O180+Közfoglalkoztatás!O177+Közút!O177+Környezetvédelem!R181+Egészségügy!R209+Sport!O181+Közművelődés!Q180+Támogatás!V191</f>
        <v>0</v>
      </c>
      <c r="P177" s="1">
        <f>Igazgatás!P220+'ASP pályázat'!P177+Községgazd!S191+Vagyongazd!P180+Közfoglalkoztatás!P177+Közút!P177+Környezetvédelem!S181+Egészségügy!S209+Sport!P181+Közművelődés!R180+Támogatás!W191</f>
        <v>0</v>
      </c>
      <c r="Q177" s="1">
        <f>Igazgatás!Q220+'ASP pályázat'!Q177+Községgazd!T191+Vagyongazd!Q180+Közfoglalkoztatás!Q177+Közút!Q177+Környezetvédelem!T181+Egészségügy!T209+Sport!Q181+Közművelődés!S180+Támogatás!X191</f>
        <v>0</v>
      </c>
      <c r="R177" s="1">
        <f>Igazgatás!R220+'ASP pályázat'!R177+Községgazd!U191+Vagyongazd!R180+Közfoglalkoztatás!R177+Közút!R177+Környezetvédelem!U181+Egészségügy!U209+Sport!R181+Közművelődés!T180+Támogatás!Y191</f>
        <v>0</v>
      </c>
      <c r="S177" s="1">
        <f>Igazgatás!S220+'ASP pályázat'!S177+Községgazd!V191+Vagyongazd!S180+Közfoglalkoztatás!S177+Közút!S177+Környezetvédelem!V181+Egészségügy!V209+Sport!S181+Közművelődés!U180+Támogatás!Z191</f>
        <v>0</v>
      </c>
      <c r="T177" s="79">
        <f>Igazgatás!T220+'ASP pályázat'!T177+Községgazd!W191+Vagyongazd!T180+Közfoglalkoztatás!T177+Közút!T177+Környezetvédelem!W181+Egészségügy!W209+Sport!T181+Közművelődés!V180+Támogatás!AA191</f>
        <v>0</v>
      </c>
      <c r="U177" s="489">
        <f>Igazgatás!U220+'ASP pályázat'!U177+Községgazd!X191+Vagyongazd!U180+Közfoglalkoztatás!U177+Közút!U177+Környezetvédelem!X181+Egészségügy!X209+Sport!U181+Közművelődés!W180+Támogatás!AB191</f>
        <v>0</v>
      </c>
      <c r="V177" s="414">
        <f>Igazgatás!V220+'ASP pályázat'!V177+Községgazd!Y191+Vagyongazd!V180+Közfoglalkoztatás!V177+Közút!V177+Környezetvédelem!Y181+Egészségügy!Y209+Sport!V181+Közművelődés!X180+Támogatás!AC191</f>
        <v>0</v>
      </c>
      <c r="W177" s="1">
        <f>Igazgatás!W220+'ASP pályázat'!W177+Községgazd!Z191+Vagyongazd!W180+Közfoglalkoztatás!W177+Közút!W177+Környezetvédelem!Z181+Egészségügy!Z209+Sport!W181+Közművelődés!Y180+Támogatás!AD191</f>
        <v>0</v>
      </c>
      <c r="X177" s="79">
        <f>Igazgatás!X220+'ASP pályázat'!X177+Községgazd!AA191+Vagyongazd!X180+Közfoglalkoztatás!X177+Közút!X177+Környezetvédelem!AA181+Egészségügy!AA209+Sport!X181+Közművelődés!Z180+Támogatás!AE191</f>
        <v>0</v>
      </c>
      <c r="Y177" s="79">
        <f>Igazgatás!Y220+'ASP pályázat'!Y177+Községgazd!AB191+Vagyongazd!Y180+Közfoglalkoztatás!Y177+Közút!Y177+Környezetvédelem!AB181+Egészségügy!AB209+Sport!Y181+Közművelődés!AA180+Támogatás!AF191</f>
        <v>0</v>
      </c>
      <c r="Z177" s="79">
        <f>Igazgatás!Z220+'ASP pályázat'!Z177+Községgazd!AC191+Vagyongazd!Z180+Közfoglalkoztatás!Z177+Közút!Z177+Környezetvédelem!AC181+Egészségügy!AC209+Sport!Z181+Közművelődés!AB180+Támogatás!AG191</f>
        <v>0</v>
      </c>
      <c r="AA177" s="44">
        <f>Igazgatás!AA220+'ASP pályázat'!AA177+Községgazd!AD191+Vagyongazd!AA180+Közfoglalkoztatás!AA177+Közút!AA177+Környezetvédelem!AD181+Egészségügy!AD209+Sport!AA181+Közművelődés!AC180+Támogatás!AH191</f>
        <v>0</v>
      </c>
      <c r="AB177" s="168"/>
      <c r="AD177" s="168"/>
    </row>
    <row r="178" spans="1:30" hidden="1" x14ac:dyDescent="0.25">
      <c r="B178" s="54"/>
      <c r="C178" s="2"/>
      <c r="D178" s="801" t="s">
        <v>546</v>
      </c>
      <c r="E178" s="801"/>
      <c r="F178" s="621">
        <f>Igazgatás!F221+'ASP pályázat'!F178+Községgazd!F192+Vagyongazd!F181+Közfoglalkoztatás!F178+Közút!F178+Környezetvédelem!F182+Egészségügy!F210+Sport!F182+Közművelődés!F181+Támogatás!F192</f>
        <v>0</v>
      </c>
      <c r="G178" s="621">
        <f>Igazgatás!G221+'ASP pályázat'!G178+Községgazd!G192+Vagyongazd!G181+Közfoglalkoztatás!G178+Közút!G178+Környezetvédelem!G182+Egészségügy!G210+Sport!G182+Közművelődés!G181+Támogatás!G192</f>
        <v>0</v>
      </c>
      <c r="H178" s="621">
        <f>Igazgatás!H221+'ASP pályázat'!H178+Községgazd!H192+Vagyongazd!H181+Közfoglalkoztatás!H178+Közút!H178+Környezetvédelem!H182+Egészségügy!H210+Sport!H182+Közművelődés!H181+Támogatás!H192</f>
        <v>0</v>
      </c>
      <c r="I178" s="621">
        <f>Igazgatás!I221+'ASP pályázat'!I178+Községgazd!I192+Vagyongazd!I181+Közfoglalkoztatás!I178+Közút!I178+Környezetvédelem!I182+Egészségügy!I210+Sport!I182+Közművelődés!I181+Támogatás!I192</f>
        <v>0</v>
      </c>
      <c r="J178" s="647">
        <f>Igazgatás!J221+'ASP pályázat'!J178+Községgazd!J192+Vagyongazd!J181+Közfoglalkoztatás!J178+Közút!J178+Környezetvédelem!J182+Egészségügy!J210+Sport!J182+Közművelődés!J181+Támogatás!J192</f>
        <v>0</v>
      </c>
      <c r="K178" s="647">
        <f>Igazgatás!K221+'ASP pályázat'!K178+Községgazd!K192+Vagyongazd!K181+Közfoglalkoztatás!K178+Közút!K178+Környezetvédelem!K182+Egészségügy!K210+Sport!K182+Közművelődés!K181+Támogatás!K192</f>
        <v>0</v>
      </c>
      <c r="L178" s="568">
        <f>Igazgatás!L221+'ASP pályázat'!L178+Községgazd!L192+Vagyongazd!L181+Közfoglalkoztatás!L178+Közút!L178+Környezetvédelem!L182+Egészségügy!L210+Sport!L182+Közművelődés!L181+Támogatás!L192</f>
        <v>0</v>
      </c>
      <c r="M178" s="141">
        <f>Igazgatás!M221+'ASP pályázat'!M178+Községgazd!M192+Vagyongazd!M181+Közfoglalkoztatás!M178+Közút!M178+Környezetvédelem!M182+Egészségügy!M210+Sport!M182+Közművelődés!M181+Támogatás!M192</f>
        <v>0</v>
      </c>
      <c r="N178" s="159">
        <f>Igazgatás!N221+'ASP pályázat'!N178+Községgazd!N192+Vagyongazd!N181+Közfoglalkoztatás!N178+Közút!N178+Környezetvédelem!N182+Egészségügy!N210+Sport!N182+Közművelődés!N181+Támogatás!N192</f>
        <v>0</v>
      </c>
      <c r="O178" s="73">
        <f>Igazgatás!O221+'ASP pályázat'!O178+Községgazd!R192+Vagyongazd!O181+Közfoglalkoztatás!O178+Közút!O178+Környezetvédelem!R182+Egészségügy!R210+Sport!O182+Közművelődés!Q181+Támogatás!V192</f>
        <v>0</v>
      </c>
      <c r="P178" s="1">
        <f>Igazgatás!P221+'ASP pályázat'!P178+Községgazd!S192+Vagyongazd!P181+Közfoglalkoztatás!P178+Közút!P178+Környezetvédelem!S182+Egészségügy!S210+Sport!P182+Közművelődés!R181+Támogatás!W192</f>
        <v>0</v>
      </c>
      <c r="Q178" s="1">
        <f>Igazgatás!Q221+'ASP pályázat'!Q178+Községgazd!T192+Vagyongazd!Q181+Közfoglalkoztatás!Q178+Közút!Q178+Környezetvédelem!T182+Egészségügy!T210+Sport!Q182+Közművelődés!S181+Támogatás!X192</f>
        <v>0</v>
      </c>
      <c r="R178" s="1">
        <f>Igazgatás!R221+'ASP pályázat'!R178+Községgazd!U192+Vagyongazd!R181+Közfoglalkoztatás!R178+Közút!R178+Környezetvédelem!U182+Egészségügy!U210+Sport!R182+Közművelődés!T181+Támogatás!Y192</f>
        <v>0</v>
      </c>
      <c r="S178" s="1">
        <f>Igazgatás!S221+'ASP pályázat'!S178+Községgazd!V192+Vagyongazd!S181+Közfoglalkoztatás!S178+Közút!S178+Környezetvédelem!V182+Egészségügy!V210+Sport!S182+Közművelődés!U181+Támogatás!Z192</f>
        <v>0</v>
      </c>
      <c r="T178" s="79">
        <f>Igazgatás!T221+'ASP pályázat'!T178+Községgazd!W192+Vagyongazd!T181+Közfoglalkoztatás!T178+Közút!T178+Környezetvédelem!W182+Egészségügy!W210+Sport!T182+Közművelődés!V181+Támogatás!AA192</f>
        <v>0</v>
      </c>
      <c r="U178" s="489">
        <f>Igazgatás!U221+'ASP pályázat'!U178+Községgazd!X192+Vagyongazd!U181+Közfoglalkoztatás!U178+Közút!U178+Környezetvédelem!X182+Egészségügy!X210+Sport!U182+Közművelődés!W181+Támogatás!AB192</f>
        <v>0</v>
      </c>
      <c r="V178" s="414">
        <f>Igazgatás!V221+'ASP pályázat'!V178+Községgazd!Y192+Vagyongazd!V181+Közfoglalkoztatás!V178+Közút!V178+Környezetvédelem!Y182+Egészségügy!Y210+Sport!V182+Közművelődés!X181+Támogatás!AC192</f>
        <v>0</v>
      </c>
      <c r="W178" s="1">
        <f>Igazgatás!W221+'ASP pályázat'!W178+Községgazd!Z192+Vagyongazd!W181+Közfoglalkoztatás!W178+Közút!W178+Környezetvédelem!Z182+Egészségügy!Z210+Sport!W182+Közművelődés!Y181+Támogatás!AD192</f>
        <v>0</v>
      </c>
      <c r="X178" s="79">
        <f>Igazgatás!X221+'ASP pályázat'!X178+Községgazd!AA192+Vagyongazd!X181+Közfoglalkoztatás!X178+Közút!X178+Környezetvédelem!AA182+Egészségügy!AA210+Sport!X182+Közművelődés!Z181+Támogatás!AE192</f>
        <v>0</v>
      </c>
      <c r="Y178" s="79">
        <f>Igazgatás!Y221+'ASP pályázat'!Y178+Községgazd!AB192+Vagyongazd!Y181+Közfoglalkoztatás!Y178+Közút!Y178+Környezetvédelem!AB182+Egészségügy!AB210+Sport!Y182+Közművelődés!AA181+Támogatás!AF192</f>
        <v>0</v>
      </c>
      <c r="Z178" s="79">
        <f>Igazgatás!Z221+'ASP pályázat'!Z178+Községgazd!AC192+Vagyongazd!Z181+Közfoglalkoztatás!Z178+Közút!Z178+Környezetvédelem!AC182+Egészségügy!AC210+Sport!Z182+Közművelődés!AB181+Támogatás!AG192</f>
        <v>0</v>
      </c>
      <c r="AA178" s="44">
        <f>Igazgatás!AA221+'ASP pályázat'!AA178+Községgazd!AD192+Vagyongazd!AA181+Közfoglalkoztatás!AA178+Közút!AA178+Környezetvédelem!AD182+Egészségügy!AD210+Sport!AA182+Közművelődés!AC181+Támogatás!AH192</f>
        <v>0</v>
      </c>
      <c r="AB178" s="168"/>
      <c r="AD178" s="168"/>
    </row>
    <row r="179" spans="1:30" ht="25.5" hidden="1" customHeight="1" x14ac:dyDescent="0.25">
      <c r="B179" s="54"/>
      <c r="C179" s="2"/>
      <c r="D179" s="798" t="s">
        <v>549</v>
      </c>
      <c r="E179" s="798"/>
      <c r="F179" s="624">
        <f>Igazgatás!F222+'ASP pályázat'!F179+Községgazd!F193+Vagyongazd!F182+Közfoglalkoztatás!F179+Közút!F179+Környezetvédelem!F183+Egészségügy!F211+Sport!F183+Közművelődés!F182+Támogatás!F193</f>
        <v>0</v>
      </c>
      <c r="G179" s="624">
        <f>Igazgatás!G222+'ASP pályázat'!G179+Községgazd!G193+Vagyongazd!G182+Közfoglalkoztatás!G179+Közút!G179+Környezetvédelem!G183+Egészségügy!G211+Sport!G183+Közművelődés!G182+Támogatás!G193</f>
        <v>0</v>
      </c>
      <c r="H179" s="624">
        <f>Igazgatás!H222+'ASP pályázat'!H179+Községgazd!H193+Vagyongazd!H182+Közfoglalkoztatás!H179+Közút!H179+Környezetvédelem!H183+Egészségügy!H211+Sport!H183+Közművelődés!H182+Támogatás!H193</f>
        <v>0</v>
      </c>
      <c r="I179" s="624">
        <f>Igazgatás!I222+'ASP pályázat'!I179+Községgazd!I193+Vagyongazd!I182+Közfoglalkoztatás!I179+Közút!I179+Környezetvédelem!I183+Egészségügy!I211+Sport!I183+Közművelődés!I182+Támogatás!I193</f>
        <v>0</v>
      </c>
      <c r="J179" s="650">
        <f>Igazgatás!J222+'ASP pályázat'!J179+Községgazd!J193+Vagyongazd!J182+Közfoglalkoztatás!J179+Közút!J179+Környezetvédelem!J183+Egészségügy!J211+Sport!J183+Közművelődés!J182+Támogatás!J193</f>
        <v>0</v>
      </c>
      <c r="K179" s="650">
        <f>Igazgatás!K222+'ASP pályázat'!K179+Községgazd!K193+Vagyongazd!K182+Közfoglalkoztatás!K179+Közút!K179+Környezetvédelem!K183+Egészségügy!K211+Sport!K183+Közművelődés!K182+Támogatás!K193</f>
        <v>0</v>
      </c>
      <c r="L179" s="571">
        <f>Igazgatás!L222+'ASP pályázat'!L179+Községgazd!L193+Vagyongazd!L182+Közfoglalkoztatás!L179+Közút!L179+Környezetvédelem!L183+Egészségügy!L211+Sport!L183+Közművelődés!L182+Támogatás!L193</f>
        <v>0</v>
      </c>
      <c r="M179" s="151">
        <f>Igazgatás!M222+'ASP pályázat'!M179+Községgazd!M193+Vagyongazd!M182+Közfoglalkoztatás!M179+Közút!M179+Környezetvédelem!M183+Egészségügy!M211+Sport!M183+Közművelődés!M182+Támogatás!M193</f>
        <v>0</v>
      </c>
      <c r="N179" s="159">
        <f>Igazgatás!N222+'ASP pályázat'!N179+Községgazd!N193+Vagyongazd!N182+Közfoglalkoztatás!N179+Közút!N179+Környezetvédelem!N183+Egészségügy!N211+Sport!N183+Közművelődés!N182+Támogatás!N193</f>
        <v>0</v>
      </c>
      <c r="O179" s="73">
        <f>Igazgatás!O222+'ASP pályázat'!O179+Községgazd!R193+Vagyongazd!O182+Közfoglalkoztatás!O179+Közút!O179+Környezetvédelem!R183+Egészségügy!R211+Sport!O183+Közművelődés!Q182+Támogatás!V193</f>
        <v>0</v>
      </c>
      <c r="P179" s="1">
        <f>Igazgatás!P222+'ASP pályázat'!P179+Községgazd!S193+Vagyongazd!P182+Közfoglalkoztatás!P179+Közút!P179+Környezetvédelem!S183+Egészségügy!S211+Sport!P183+Közművelődés!R182+Támogatás!W193</f>
        <v>0</v>
      </c>
      <c r="Q179" s="1">
        <f>Igazgatás!Q222+'ASP pályázat'!Q179+Községgazd!T193+Vagyongazd!Q182+Közfoglalkoztatás!Q179+Közút!Q179+Környezetvédelem!T183+Egészségügy!T211+Sport!Q183+Közművelődés!S182+Támogatás!X193</f>
        <v>0</v>
      </c>
      <c r="R179" s="1">
        <f>Igazgatás!R222+'ASP pályázat'!R179+Községgazd!U193+Vagyongazd!R182+Közfoglalkoztatás!R179+Közút!R179+Környezetvédelem!U183+Egészségügy!U211+Sport!R183+Közművelődés!T182+Támogatás!Y193</f>
        <v>0</v>
      </c>
      <c r="S179" s="1">
        <f>Igazgatás!S222+'ASP pályázat'!S179+Községgazd!V193+Vagyongazd!S182+Közfoglalkoztatás!S179+Közút!S179+Környezetvédelem!V183+Egészségügy!V211+Sport!S183+Közművelődés!U182+Támogatás!Z193</f>
        <v>0</v>
      </c>
      <c r="T179" s="79">
        <f>Igazgatás!T222+'ASP pályázat'!T179+Községgazd!W193+Vagyongazd!T182+Közfoglalkoztatás!T179+Közút!T179+Környezetvédelem!W183+Egészségügy!W211+Sport!T183+Közművelődés!V182+Támogatás!AA193</f>
        <v>0</v>
      </c>
      <c r="U179" s="489">
        <f>Igazgatás!U222+'ASP pályázat'!U179+Községgazd!X193+Vagyongazd!U182+Közfoglalkoztatás!U179+Közút!U179+Környezetvédelem!X183+Egészségügy!X211+Sport!U183+Közművelődés!W182+Támogatás!AB193</f>
        <v>0</v>
      </c>
      <c r="V179" s="414">
        <f>Igazgatás!V222+'ASP pályázat'!V179+Községgazd!Y193+Vagyongazd!V182+Közfoglalkoztatás!V179+Közút!V179+Környezetvédelem!Y183+Egészségügy!Y211+Sport!V183+Közművelődés!X182+Támogatás!AC193</f>
        <v>0</v>
      </c>
      <c r="W179" s="1">
        <f>Igazgatás!W222+'ASP pályázat'!W179+Községgazd!Z193+Vagyongazd!W182+Közfoglalkoztatás!W179+Közút!W179+Környezetvédelem!Z183+Egészségügy!Z211+Sport!W183+Közművelődés!Y182+Támogatás!AD193</f>
        <v>0</v>
      </c>
      <c r="X179" s="79">
        <f>Igazgatás!X222+'ASP pályázat'!X179+Községgazd!AA193+Vagyongazd!X182+Közfoglalkoztatás!X179+Közút!X179+Környezetvédelem!AA183+Egészségügy!AA211+Sport!X183+Közművelődés!Z182+Támogatás!AE193</f>
        <v>0</v>
      </c>
      <c r="Y179" s="79">
        <f>Igazgatás!Y222+'ASP pályázat'!Y179+Községgazd!AB193+Vagyongazd!Y182+Közfoglalkoztatás!Y179+Közút!Y179+Környezetvédelem!AB183+Egészségügy!AB211+Sport!Y183+Közművelődés!AA182+Támogatás!AF193</f>
        <v>0</v>
      </c>
      <c r="Z179" s="79">
        <f>Igazgatás!Z222+'ASP pályázat'!Z179+Községgazd!AC193+Vagyongazd!Z182+Közfoglalkoztatás!Z179+Közút!Z179+Környezetvédelem!AC183+Egészségügy!AC211+Sport!Z183+Közművelődés!AB182+Támogatás!AG193</f>
        <v>0</v>
      </c>
      <c r="AA179" s="44">
        <f>Igazgatás!AA222+'ASP pályázat'!AA179+Községgazd!AD193+Vagyongazd!AA182+Közfoglalkoztatás!AA179+Közút!AA179+Környezetvédelem!AD183+Egészségügy!AD211+Sport!AA183+Közművelődés!AC182+Támogatás!AH193</f>
        <v>0</v>
      </c>
      <c r="AB179" s="168"/>
      <c r="AD179" s="168"/>
    </row>
    <row r="180" spans="1:30" hidden="1" x14ac:dyDescent="0.25">
      <c r="B180" s="54"/>
      <c r="C180" s="2"/>
      <c r="D180" s="801" t="s">
        <v>552</v>
      </c>
      <c r="E180" s="801"/>
      <c r="F180" s="621">
        <f>Igazgatás!F223+'ASP pályázat'!F180+Községgazd!F194+Vagyongazd!F183+Közfoglalkoztatás!F180+Közút!F180+Környezetvédelem!F184+Egészségügy!F212+Sport!F184+Közművelődés!F183+Támogatás!F194</f>
        <v>0</v>
      </c>
      <c r="G180" s="621">
        <f>Igazgatás!G223+'ASP pályázat'!G180+Községgazd!G194+Vagyongazd!G183+Közfoglalkoztatás!G180+Közút!G180+Környezetvédelem!G184+Egészségügy!G212+Sport!G184+Közművelődés!G183+Támogatás!G194</f>
        <v>0</v>
      </c>
      <c r="H180" s="621">
        <f>Igazgatás!H223+'ASP pályázat'!H180+Községgazd!H194+Vagyongazd!H183+Közfoglalkoztatás!H180+Közút!H180+Környezetvédelem!H184+Egészségügy!H212+Sport!H184+Közművelődés!H183+Támogatás!H194</f>
        <v>0</v>
      </c>
      <c r="I180" s="621">
        <f>Igazgatás!I223+'ASP pályázat'!I180+Községgazd!I194+Vagyongazd!I183+Közfoglalkoztatás!I180+Közút!I180+Környezetvédelem!I184+Egészségügy!I212+Sport!I184+Közművelődés!I183+Támogatás!I194</f>
        <v>0</v>
      </c>
      <c r="J180" s="647">
        <f>Igazgatás!J223+'ASP pályázat'!J180+Községgazd!J194+Vagyongazd!J183+Közfoglalkoztatás!J180+Közút!J180+Környezetvédelem!J184+Egészségügy!J212+Sport!J184+Közművelődés!J183+Támogatás!J194</f>
        <v>0</v>
      </c>
      <c r="K180" s="647">
        <f>Igazgatás!K223+'ASP pályázat'!K180+Községgazd!K194+Vagyongazd!K183+Közfoglalkoztatás!K180+Közút!K180+Környezetvédelem!K184+Egészségügy!K212+Sport!K184+Közművelődés!K183+Támogatás!K194</f>
        <v>0</v>
      </c>
      <c r="L180" s="568">
        <f>Igazgatás!L223+'ASP pályázat'!L180+Községgazd!L194+Vagyongazd!L183+Közfoglalkoztatás!L180+Közút!L180+Környezetvédelem!L184+Egészségügy!L212+Sport!L184+Közművelődés!L183+Támogatás!L194</f>
        <v>0</v>
      </c>
      <c r="M180" s="141">
        <f>Igazgatás!M223+'ASP pályázat'!M180+Községgazd!M194+Vagyongazd!M183+Közfoglalkoztatás!M180+Közút!M180+Környezetvédelem!M184+Egészségügy!M212+Sport!M184+Közművelődés!M183+Támogatás!M194</f>
        <v>0</v>
      </c>
      <c r="N180" s="159">
        <f>Igazgatás!N223+'ASP pályázat'!N180+Községgazd!N194+Vagyongazd!N183+Közfoglalkoztatás!N180+Közút!N180+Környezetvédelem!N184+Egészségügy!N212+Sport!N184+Közművelődés!N183+Támogatás!N194</f>
        <v>0</v>
      </c>
      <c r="O180" s="73">
        <f>Igazgatás!O223+'ASP pályázat'!O180+Községgazd!R194+Vagyongazd!O183+Közfoglalkoztatás!O180+Közút!O180+Környezetvédelem!R184+Egészségügy!R212+Sport!O184+Közművelődés!Q183+Támogatás!V194</f>
        <v>0</v>
      </c>
      <c r="P180" s="1">
        <f>Igazgatás!P223+'ASP pályázat'!P180+Községgazd!S194+Vagyongazd!P183+Közfoglalkoztatás!P180+Közút!P180+Környezetvédelem!S184+Egészségügy!S212+Sport!P184+Közművelődés!R183+Támogatás!W194</f>
        <v>0</v>
      </c>
      <c r="Q180" s="1">
        <f>Igazgatás!Q223+'ASP pályázat'!Q180+Községgazd!T194+Vagyongazd!Q183+Közfoglalkoztatás!Q180+Közút!Q180+Környezetvédelem!T184+Egészségügy!T212+Sport!Q184+Közművelődés!S183+Támogatás!X194</f>
        <v>0</v>
      </c>
      <c r="R180" s="1">
        <f>Igazgatás!R223+'ASP pályázat'!R180+Községgazd!U194+Vagyongazd!R183+Közfoglalkoztatás!R180+Közút!R180+Környezetvédelem!U184+Egészségügy!U212+Sport!R184+Közművelődés!T183+Támogatás!Y194</f>
        <v>0</v>
      </c>
      <c r="S180" s="1">
        <f>Igazgatás!S223+'ASP pályázat'!S180+Községgazd!V194+Vagyongazd!S183+Közfoglalkoztatás!S180+Közút!S180+Környezetvédelem!V184+Egészségügy!V212+Sport!S184+Közművelődés!U183+Támogatás!Z194</f>
        <v>0</v>
      </c>
      <c r="T180" s="79">
        <f>Igazgatás!T223+'ASP pályázat'!T180+Községgazd!W194+Vagyongazd!T183+Közfoglalkoztatás!T180+Közút!T180+Környezetvédelem!W184+Egészségügy!W212+Sport!T184+Közművelődés!V183+Támogatás!AA194</f>
        <v>0</v>
      </c>
      <c r="U180" s="489">
        <f>Igazgatás!U223+'ASP pályázat'!U180+Községgazd!X194+Vagyongazd!U183+Közfoglalkoztatás!U180+Közút!U180+Környezetvédelem!X184+Egészségügy!X212+Sport!U184+Közművelődés!W183+Támogatás!AB194</f>
        <v>0</v>
      </c>
      <c r="V180" s="414">
        <f>Igazgatás!V223+'ASP pályázat'!V180+Községgazd!Y194+Vagyongazd!V183+Közfoglalkoztatás!V180+Közút!V180+Környezetvédelem!Y184+Egészségügy!Y212+Sport!V184+Közművelődés!X183+Támogatás!AC194</f>
        <v>0</v>
      </c>
      <c r="W180" s="1">
        <f>Igazgatás!W223+'ASP pályázat'!W180+Községgazd!Z194+Vagyongazd!W183+Közfoglalkoztatás!W180+Közút!W180+Környezetvédelem!Z184+Egészségügy!Z212+Sport!W184+Közművelődés!Y183+Támogatás!AD194</f>
        <v>0</v>
      </c>
      <c r="X180" s="79">
        <f>Igazgatás!X223+'ASP pályázat'!X180+Községgazd!AA194+Vagyongazd!X183+Közfoglalkoztatás!X180+Közút!X180+Környezetvédelem!AA184+Egészségügy!AA212+Sport!X184+Közművelődés!Z183+Támogatás!AE194</f>
        <v>0</v>
      </c>
      <c r="Y180" s="79">
        <f>Igazgatás!Y223+'ASP pályázat'!Y180+Községgazd!AB194+Vagyongazd!Y183+Közfoglalkoztatás!Y180+Közút!Y180+Környezetvédelem!AB184+Egészségügy!AB212+Sport!Y184+Közművelődés!AA183+Támogatás!AF194</f>
        <v>0</v>
      </c>
      <c r="Z180" s="79">
        <f>Igazgatás!Z223+'ASP pályázat'!Z180+Községgazd!AC194+Vagyongazd!Z183+Közfoglalkoztatás!Z180+Közút!Z180+Környezetvédelem!AC184+Egészségügy!AC212+Sport!Z184+Közművelődés!AB183+Támogatás!AG194</f>
        <v>0</v>
      </c>
      <c r="AA180" s="44">
        <f>Igazgatás!AA223+'ASP pályázat'!AA180+Községgazd!AD194+Vagyongazd!AA183+Közfoglalkoztatás!AA180+Közút!AA180+Környezetvédelem!AD184+Egészségügy!AD212+Sport!AA184+Közművelődés!AC183+Támogatás!AH194</f>
        <v>0</v>
      </c>
      <c r="AB180" s="168"/>
      <c r="AD180" s="168"/>
    </row>
    <row r="181" spans="1:30" hidden="1" x14ac:dyDescent="0.25">
      <c r="B181" s="54"/>
      <c r="C181" s="2"/>
      <c r="D181" s="801" t="s">
        <v>817</v>
      </c>
      <c r="E181" s="801"/>
      <c r="F181" s="621">
        <f>Igazgatás!F224+'ASP pályázat'!F181+Községgazd!F195+Vagyongazd!F184+Közfoglalkoztatás!F181+Közút!F181+Környezetvédelem!F185+Egészségügy!F213+Sport!F185+Közművelődés!F184+Támogatás!F195</f>
        <v>0</v>
      </c>
      <c r="G181" s="621">
        <f>Igazgatás!G224+'ASP pályázat'!G181+Községgazd!G195+Vagyongazd!G184+Közfoglalkoztatás!G181+Közút!G181+Környezetvédelem!G185+Egészségügy!G213+Sport!G185+Közművelődés!G184+Támogatás!G195</f>
        <v>0</v>
      </c>
      <c r="H181" s="621">
        <f>Igazgatás!H224+'ASP pályázat'!H181+Községgazd!H195+Vagyongazd!H184+Közfoglalkoztatás!H181+Közút!H181+Környezetvédelem!H185+Egészségügy!H213+Sport!H185+Közművelődés!H184+Támogatás!H195</f>
        <v>0</v>
      </c>
      <c r="I181" s="621">
        <f>Igazgatás!I224+'ASP pályázat'!I181+Községgazd!I195+Vagyongazd!I184+Közfoglalkoztatás!I181+Közút!I181+Környezetvédelem!I185+Egészségügy!I213+Sport!I185+Közművelődés!I184+Támogatás!I195</f>
        <v>0</v>
      </c>
      <c r="J181" s="647">
        <f>Igazgatás!J224+'ASP pályázat'!J181+Községgazd!J195+Vagyongazd!J184+Közfoglalkoztatás!J181+Közút!J181+Környezetvédelem!J185+Egészségügy!J213+Sport!J185+Közművelődés!J184+Támogatás!J195</f>
        <v>0</v>
      </c>
      <c r="K181" s="647">
        <f>Igazgatás!K224+'ASP pályázat'!K181+Községgazd!K195+Vagyongazd!K184+Közfoglalkoztatás!K181+Közút!K181+Környezetvédelem!K185+Egészségügy!K213+Sport!K185+Közművelődés!K184+Támogatás!K195</f>
        <v>0</v>
      </c>
      <c r="L181" s="568">
        <f>Igazgatás!L224+'ASP pályázat'!L181+Községgazd!L195+Vagyongazd!L184+Közfoglalkoztatás!L181+Közút!L181+Környezetvédelem!L185+Egészségügy!L213+Sport!L185+Közművelődés!L184+Támogatás!L195</f>
        <v>0</v>
      </c>
      <c r="M181" s="141">
        <f>Igazgatás!M224+'ASP pályázat'!M181+Községgazd!M195+Vagyongazd!M184+Közfoglalkoztatás!M181+Közút!M181+Környezetvédelem!M185+Egészségügy!M213+Sport!M185+Közművelődés!M184+Támogatás!M195</f>
        <v>0</v>
      </c>
      <c r="N181" s="159">
        <f>Igazgatás!N224+'ASP pályázat'!N181+Községgazd!N195+Vagyongazd!N184+Közfoglalkoztatás!N181+Közút!N181+Környezetvédelem!N185+Egészségügy!N213+Sport!N185+Közművelődés!N184+Támogatás!N195</f>
        <v>0</v>
      </c>
      <c r="O181" s="73">
        <f>Igazgatás!O224+'ASP pályázat'!O181+Községgazd!R195+Vagyongazd!O184+Közfoglalkoztatás!O181+Közút!O181+Környezetvédelem!R185+Egészségügy!R213+Sport!O185+Közművelődés!Q184+Támogatás!V195</f>
        <v>0</v>
      </c>
      <c r="P181" s="1">
        <f>Igazgatás!P224+'ASP pályázat'!P181+Községgazd!S195+Vagyongazd!P184+Közfoglalkoztatás!P181+Közút!P181+Környezetvédelem!S185+Egészségügy!S213+Sport!P185+Közművelődés!R184+Támogatás!W195</f>
        <v>0</v>
      </c>
      <c r="Q181" s="1">
        <f>Igazgatás!Q224+'ASP pályázat'!Q181+Községgazd!T195+Vagyongazd!Q184+Közfoglalkoztatás!Q181+Közút!Q181+Környezetvédelem!T185+Egészségügy!T213+Sport!Q185+Közművelődés!S184+Támogatás!X195</f>
        <v>0</v>
      </c>
      <c r="R181" s="1">
        <f>Igazgatás!R224+'ASP pályázat'!R181+Községgazd!U195+Vagyongazd!R184+Közfoglalkoztatás!R181+Közút!R181+Környezetvédelem!U185+Egészségügy!U213+Sport!R185+Közművelődés!T184+Támogatás!Y195</f>
        <v>0</v>
      </c>
      <c r="S181" s="1">
        <f>Igazgatás!S224+'ASP pályázat'!S181+Községgazd!V195+Vagyongazd!S184+Közfoglalkoztatás!S181+Közút!S181+Környezetvédelem!V185+Egészségügy!V213+Sport!S185+Közművelődés!U184+Támogatás!Z195</f>
        <v>0</v>
      </c>
      <c r="T181" s="79">
        <f>Igazgatás!T224+'ASP pályázat'!T181+Községgazd!W195+Vagyongazd!T184+Közfoglalkoztatás!T181+Közút!T181+Környezetvédelem!W185+Egészségügy!W213+Sport!T185+Közművelődés!V184+Támogatás!AA195</f>
        <v>0</v>
      </c>
      <c r="U181" s="489">
        <f>Igazgatás!U224+'ASP pályázat'!U181+Községgazd!X195+Vagyongazd!U184+Közfoglalkoztatás!U181+Közút!U181+Környezetvédelem!X185+Egészségügy!X213+Sport!U185+Közművelődés!W184+Támogatás!AB195</f>
        <v>0</v>
      </c>
      <c r="V181" s="414">
        <f>Igazgatás!V224+'ASP pályázat'!V181+Községgazd!Y195+Vagyongazd!V184+Közfoglalkoztatás!V181+Közút!V181+Környezetvédelem!Y185+Egészségügy!Y213+Sport!V185+Közművelődés!X184+Támogatás!AC195</f>
        <v>0</v>
      </c>
      <c r="W181" s="1">
        <f>Igazgatás!W224+'ASP pályázat'!W181+Községgazd!Z195+Vagyongazd!W184+Közfoglalkoztatás!W181+Közút!W181+Környezetvédelem!Z185+Egészségügy!Z213+Sport!W185+Közművelődés!Y184+Támogatás!AD195</f>
        <v>0</v>
      </c>
      <c r="X181" s="79">
        <f>Igazgatás!X224+'ASP pályázat'!X181+Községgazd!AA195+Vagyongazd!X184+Közfoglalkoztatás!X181+Közút!X181+Környezetvédelem!AA185+Egészségügy!AA213+Sport!X185+Közművelődés!Z184+Támogatás!AE195</f>
        <v>0</v>
      </c>
      <c r="Y181" s="79">
        <f>Igazgatás!Y224+'ASP pályázat'!Y181+Községgazd!AB195+Vagyongazd!Y184+Közfoglalkoztatás!Y181+Közút!Y181+Környezetvédelem!AB185+Egészségügy!AB213+Sport!Y185+Közművelődés!AA184+Támogatás!AF195</f>
        <v>0</v>
      </c>
      <c r="Z181" s="79">
        <f>Igazgatás!Z224+'ASP pályázat'!Z181+Községgazd!AC195+Vagyongazd!Z184+Közfoglalkoztatás!Z181+Közút!Z181+Környezetvédelem!AC185+Egészségügy!AC213+Sport!Z185+Közművelődés!AB184+Támogatás!AG195</f>
        <v>0</v>
      </c>
      <c r="AA181" s="44">
        <f>Igazgatás!AA224+'ASP pályázat'!AA181+Községgazd!AD195+Vagyongazd!AA184+Közfoglalkoztatás!AA181+Közút!AA181+Környezetvédelem!AD185+Egészségügy!AD213+Sport!AA185+Közművelődés!AC184+Támogatás!AH195</f>
        <v>0</v>
      </c>
      <c r="AB181" s="168"/>
      <c r="AD181" s="168"/>
    </row>
    <row r="182" spans="1:30" ht="25.5" hidden="1" customHeight="1" x14ac:dyDescent="0.25">
      <c r="B182" s="54"/>
      <c r="C182" s="2"/>
      <c r="D182" s="798" t="s">
        <v>556</v>
      </c>
      <c r="E182" s="798"/>
      <c r="F182" s="624">
        <f>Igazgatás!F225+'ASP pályázat'!F182+Községgazd!F196+Vagyongazd!F185+Közfoglalkoztatás!F182+Közút!F182+Környezetvédelem!F186+Egészségügy!F214+Sport!F186+Közművelődés!F185+Támogatás!F196</f>
        <v>0</v>
      </c>
      <c r="G182" s="624">
        <f>Igazgatás!G225+'ASP pályázat'!G182+Községgazd!G196+Vagyongazd!G185+Közfoglalkoztatás!G182+Közút!G182+Környezetvédelem!G186+Egészségügy!G214+Sport!G186+Közművelődés!G185+Támogatás!G196</f>
        <v>0</v>
      </c>
      <c r="H182" s="624">
        <f>Igazgatás!H225+'ASP pályázat'!H182+Községgazd!H196+Vagyongazd!H185+Közfoglalkoztatás!H182+Közút!H182+Környezetvédelem!H186+Egészségügy!H214+Sport!H186+Közművelődés!H185+Támogatás!H196</f>
        <v>0</v>
      </c>
      <c r="I182" s="624">
        <f>Igazgatás!I225+'ASP pályázat'!I182+Községgazd!I196+Vagyongazd!I185+Közfoglalkoztatás!I182+Közút!I182+Környezetvédelem!I186+Egészségügy!I214+Sport!I186+Közművelődés!I185+Támogatás!I196</f>
        <v>0</v>
      </c>
      <c r="J182" s="650">
        <f>Igazgatás!J225+'ASP pályázat'!J182+Községgazd!J196+Vagyongazd!J185+Közfoglalkoztatás!J182+Közút!J182+Környezetvédelem!J186+Egészségügy!J214+Sport!J186+Közművelődés!J185+Támogatás!J196</f>
        <v>0</v>
      </c>
      <c r="K182" s="650">
        <f>Igazgatás!K225+'ASP pályázat'!K182+Községgazd!K196+Vagyongazd!K185+Közfoglalkoztatás!K182+Közút!K182+Környezetvédelem!K186+Egészségügy!K214+Sport!K186+Közművelődés!K185+Támogatás!K196</f>
        <v>0</v>
      </c>
      <c r="L182" s="571">
        <f>Igazgatás!L225+'ASP pályázat'!L182+Községgazd!L196+Vagyongazd!L185+Közfoglalkoztatás!L182+Közút!L182+Környezetvédelem!L186+Egészségügy!L214+Sport!L186+Közművelődés!L185+Támogatás!L196</f>
        <v>0</v>
      </c>
      <c r="M182" s="151">
        <f>Igazgatás!M225+'ASP pályázat'!M182+Községgazd!M196+Vagyongazd!M185+Közfoglalkoztatás!M182+Közút!M182+Környezetvédelem!M186+Egészségügy!M214+Sport!M186+Közművelődés!M185+Támogatás!M196</f>
        <v>0</v>
      </c>
      <c r="N182" s="159">
        <f>Igazgatás!N225+'ASP pályázat'!N182+Községgazd!N196+Vagyongazd!N185+Közfoglalkoztatás!N182+Közút!N182+Környezetvédelem!N186+Egészségügy!N214+Sport!N186+Közművelődés!N185+Támogatás!N196</f>
        <v>0</v>
      </c>
      <c r="O182" s="73">
        <f>Igazgatás!O225+'ASP pályázat'!O182+Községgazd!R196+Vagyongazd!O185+Közfoglalkoztatás!O182+Közút!O182+Környezetvédelem!R186+Egészségügy!R214+Sport!O186+Közművelődés!Q185+Támogatás!V196</f>
        <v>0</v>
      </c>
      <c r="P182" s="1">
        <f>Igazgatás!P225+'ASP pályázat'!P182+Községgazd!S196+Vagyongazd!P185+Közfoglalkoztatás!P182+Közút!P182+Környezetvédelem!S186+Egészségügy!S214+Sport!P186+Közművelődés!R185+Támogatás!W196</f>
        <v>0</v>
      </c>
      <c r="Q182" s="1">
        <f>Igazgatás!Q225+'ASP pályázat'!Q182+Községgazd!T196+Vagyongazd!Q185+Közfoglalkoztatás!Q182+Közút!Q182+Környezetvédelem!T186+Egészségügy!T214+Sport!Q186+Közművelődés!S185+Támogatás!X196</f>
        <v>0</v>
      </c>
      <c r="R182" s="1">
        <f>Igazgatás!R225+'ASP pályázat'!R182+Községgazd!U196+Vagyongazd!R185+Közfoglalkoztatás!R182+Közút!R182+Környezetvédelem!U186+Egészségügy!U214+Sport!R186+Közművelődés!T185+Támogatás!Y196</f>
        <v>0</v>
      </c>
      <c r="S182" s="1">
        <f>Igazgatás!S225+'ASP pályázat'!S182+Községgazd!V196+Vagyongazd!S185+Közfoglalkoztatás!S182+Közút!S182+Környezetvédelem!V186+Egészségügy!V214+Sport!S186+Közművelődés!U185+Támogatás!Z196</f>
        <v>0</v>
      </c>
      <c r="T182" s="79">
        <f>Igazgatás!T225+'ASP pályázat'!T182+Községgazd!W196+Vagyongazd!T185+Közfoglalkoztatás!T182+Közút!T182+Környezetvédelem!W186+Egészségügy!W214+Sport!T186+Közművelődés!V185+Támogatás!AA196</f>
        <v>0</v>
      </c>
      <c r="U182" s="489">
        <f>Igazgatás!U225+'ASP pályázat'!U182+Községgazd!X196+Vagyongazd!U185+Közfoglalkoztatás!U182+Közút!U182+Környezetvédelem!X186+Egészségügy!X214+Sport!U186+Közművelődés!W185+Támogatás!AB196</f>
        <v>0</v>
      </c>
      <c r="V182" s="414">
        <f>Igazgatás!V225+'ASP pályázat'!V182+Községgazd!Y196+Vagyongazd!V185+Közfoglalkoztatás!V182+Közút!V182+Környezetvédelem!Y186+Egészségügy!Y214+Sport!V186+Közművelődés!X185+Támogatás!AC196</f>
        <v>0</v>
      </c>
      <c r="W182" s="1">
        <f>Igazgatás!W225+'ASP pályázat'!W182+Községgazd!Z196+Vagyongazd!W185+Közfoglalkoztatás!W182+Közút!W182+Környezetvédelem!Z186+Egészségügy!Z214+Sport!W186+Közművelődés!Y185+Támogatás!AD196</f>
        <v>0</v>
      </c>
      <c r="X182" s="79">
        <f>Igazgatás!X225+'ASP pályázat'!X182+Községgazd!AA196+Vagyongazd!X185+Közfoglalkoztatás!X182+Közút!X182+Környezetvédelem!AA186+Egészségügy!AA214+Sport!X186+Közművelődés!Z185+Támogatás!AE196</f>
        <v>0</v>
      </c>
      <c r="Y182" s="79">
        <f>Igazgatás!Y225+'ASP pályázat'!Y182+Községgazd!AB196+Vagyongazd!Y185+Közfoglalkoztatás!Y182+Közút!Y182+Környezetvédelem!AB186+Egészségügy!AB214+Sport!Y186+Közművelődés!AA185+Támogatás!AF196</f>
        <v>0</v>
      </c>
      <c r="Z182" s="79">
        <f>Igazgatás!Z225+'ASP pályázat'!Z182+Községgazd!AC196+Vagyongazd!Z185+Közfoglalkoztatás!Z182+Közút!Z182+Környezetvédelem!AC186+Egészségügy!AC214+Sport!Z186+Közművelődés!AB185+Támogatás!AG196</f>
        <v>0</v>
      </c>
      <c r="AA182" s="44">
        <f>Igazgatás!AA225+'ASP pályázat'!AA182+Községgazd!AD196+Vagyongazd!AA185+Közfoglalkoztatás!AA182+Közút!AA182+Környezetvédelem!AD186+Egészségügy!AD214+Sport!AA186+Közművelődés!AC185+Támogatás!AH196</f>
        <v>0</v>
      </c>
      <c r="AB182" s="168"/>
      <c r="AD182" s="168"/>
    </row>
    <row r="183" spans="1:30" ht="25.5" hidden="1" customHeight="1" x14ac:dyDescent="0.25">
      <c r="B183" s="54"/>
      <c r="C183" s="2"/>
      <c r="D183" s="798" t="s">
        <v>559</v>
      </c>
      <c r="E183" s="798"/>
      <c r="F183" s="624">
        <f>Igazgatás!F226+'ASP pályázat'!F183+Községgazd!F197+Vagyongazd!F186+Közfoglalkoztatás!F183+Közút!F183+Környezetvédelem!F187+Egészségügy!F215+Sport!F187+Közművelődés!F186+Támogatás!F197</f>
        <v>0</v>
      </c>
      <c r="G183" s="624">
        <f>Igazgatás!G226+'ASP pályázat'!G183+Községgazd!G197+Vagyongazd!G186+Közfoglalkoztatás!G183+Közút!G183+Környezetvédelem!G187+Egészségügy!G215+Sport!G187+Közművelődés!G186+Támogatás!G197</f>
        <v>0</v>
      </c>
      <c r="H183" s="624">
        <f>Igazgatás!H226+'ASP pályázat'!H183+Községgazd!H197+Vagyongazd!H186+Közfoglalkoztatás!H183+Közút!H183+Környezetvédelem!H187+Egészségügy!H215+Sport!H187+Közművelődés!H186+Támogatás!H197</f>
        <v>0</v>
      </c>
      <c r="I183" s="624">
        <f>Igazgatás!I226+'ASP pályázat'!I183+Községgazd!I197+Vagyongazd!I186+Közfoglalkoztatás!I183+Közút!I183+Környezetvédelem!I187+Egészségügy!I215+Sport!I187+Közművelődés!I186+Támogatás!I197</f>
        <v>0</v>
      </c>
      <c r="J183" s="650">
        <f>Igazgatás!J226+'ASP pályázat'!J183+Községgazd!J197+Vagyongazd!J186+Közfoglalkoztatás!J183+Közút!J183+Környezetvédelem!J187+Egészségügy!J215+Sport!J187+Közművelődés!J186+Támogatás!J197</f>
        <v>0</v>
      </c>
      <c r="K183" s="650">
        <f>Igazgatás!K226+'ASP pályázat'!K183+Községgazd!K197+Vagyongazd!K186+Közfoglalkoztatás!K183+Közút!K183+Környezetvédelem!K187+Egészségügy!K215+Sport!K187+Közművelődés!K186+Támogatás!K197</f>
        <v>0</v>
      </c>
      <c r="L183" s="571">
        <f>Igazgatás!L226+'ASP pályázat'!L183+Községgazd!L197+Vagyongazd!L186+Közfoglalkoztatás!L183+Közút!L183+Környezetvédelem!L187+Egészségügy!L215+Sport!L187+Közművelődés!L186+Támogatás!L197</f>
        <v>0</v>
      </c>
      <c r="M183" s="151">
        <f>Igazgatás!M226+'ASP pályázat'!M183+Községgazd!M197+Vagyongazd!M186+Közfoglalkoztatás!M183+Közút!M183+Környezetvédelem!M187+Egészségügy!M215+Sport!M187+Közművelődés!M186+Támogatás!M197</f>
        <v>0</v>
      </c>
      <c r="N183" s="159">
        <f>Igazgatás!N226+'ASP pályázat'!N183+Községgazd!N197+Vagyongazd!N186+Közfoglalkoztatás!N183+Közút!N183+Környezetvédelem!N187+Egészségügy!N215+Sport!N187+Közművelődés!N186+Támogatás!N197</f>
        <v>0</v>
      </c>
      <c r="O183" s="73">
        <f>Igazgatás!O226+'ASP pályázat'!O183+Községgazd!R197+Vagyongazd!O186+Közfoglalkoztatás!O183+Közút!O183+Környezetvédelem!R187+Egészségügy!R215+Sport!O187+Közművelődés!Q186+Támogatás!V197</f>
        <v>0</v>
      </c>
      <c r="P183" s="1">
        <f>Igazgatás!P226+'ASP pályázat'!P183+Községgazd!S197+Vagyongazd!P186+Közfoglalkoztatás!P183+Közút!P183+Környezetvédelem!S187+Egészségügy!S215+Sport!P187+Közművelődés!R186+Támogatás!W197</f>
        <v>0</v>
      </c>
      <c r="Q183" s="1">
        <f>Igazgatás!Q226+'ASP pályázat'!Q183+Községgazd!T197+Vagyongazd!Q186+Közfoglalkoztatás!Q183+Közút!Q183+Környezetvédelem!T187+Egészségügy!T215+Sport!Q187+Közművelődés!S186+Támogatás!X197</f>
        <v>0</v>
      </c>
      <c r="R183" s="1">
        <f>Igazgatás!R226+'ASP pályázat'!R183+Községgazd!U197+Vagyongazd!R186+Közfoglalkoztatás!R183+Közút!R183+Környezetvédelem!U187+Egészségügy!U215+Sport!R187+Közművelődés!T186+Támogatás!Y197</f>
        <v>0</v>
      </c>
      <c r="S183" s="1">
        <f>Igazgatás!S226+'ASP pályázat'!S183+Községgazd!V197+Vagyongazd!S186+Közfoglalkoztatás!S183+Közút!S183+Környezetvédelem!V187+Egészségügy!V215+Sport!S187+Közművelődés!U186+Támogatás!Z197</f>
        <v>0</v>
      </c>
      <c r="T183" s="79">
        <f>Igazgatás!T226+'ASP pályázat'!T183+Községgazd!W197+Vagyongazd!T186+Közfoglalkoztatás!T183+Közút!T183+Környezetvédelem!W187+Egészségügy!W215+Sport!T187+Közművelődés!V186+Támogatás!AA197</f>
        <v>0</v>
      </c>
      <c r="U183" s="489">
        <f>Igazgatás!U226+'ASP pályázat'!U183+Községgazd!X197+Vagyongazd!U186+Közfoglalkoztatás!U183+Közút!U183+Környezetvédelem!X187+Egészségügy!X215+Sport!U187+Közművelődés!W186+Támogatás!AB197</f>
        <v>0</v>
      </c>
      <c r="V183" s="414">
        <f>Igazgatás!V226+'ASP pályázat'!V183+Községgazd!Y197+Vagyongazd!V186+Közfoglalkoztatás!V183+Közút!V183+Környezetvédelem!Y187+Egészségügy!Y215+Sport!V187+Közművelődés!X186+Támogatás!AC197</f>
        <v>0</v>
      </c>
      <c r="W183" s="1">
        <f>Igazgatás!W226+'ASP pályázat'!W183+Községgazd!Z197+Vagyongazd!W186+Közfoglalkoztatás!W183+Közút!W183+Környezetvédelem!Z187+Egészségügy!Z215+Sport!W187+Közművelődés!Y186+Támogatás!AD197</f>
        <v>0</v>
      </c>
      <c r="X183" s="79">
        <f>Igazgatás!X226+'ASP pályázat'!X183+Községgazd!AA197+Vagyongazd!X186+Közfoglalkoztatás!X183+Közút!X183+Környezetvédelem!AA187+Egészségügy!AA215+Sport!X187+Közművelődés!Z186+Támogatás!AE197</f>
        <v>0</v>
      </c>
      <c r="Y183" s="79">
        <f>Igazgatás!Y226+'ASP pályázat'!Y183+Községgazd!AB197+Vagyongazd!Y186+Közfoglalkoztatás!Y183+Közút!Y183+Környezetvédelem!AB187+Egészségügy!AB215+Sport!Y187+Közművelődés!AA186+Támogatás!AF197</f>
        <v>0</v>
      </c>
      <c r="Z183" s="79">
        <f>Igazgatás!Z226+'ASP pályázat'!Z183+Községgazd!AC197+Vagyongazd!Z186+Közfoglalkoztatás!Z183+Közút!Z183+Környezetvédelem!AC187+Egészségügy!AC215+Sport!Z187+Közművelődés!AB186+Támogatás!AG197</f>
        <v>0</v>
      </c>
      <c r="AA183" s="44">
        <f>Igazgatás!AA226+'ASP pályázat'!AA183+Községgazd!AD197+Vagyongazd!AA186+Közfoglalkoztatás!AA183+Közút!AA183+Környezetvédelem!AD187+Egészségügy!AD215+Sport!AA187+Közművelődés!AC186+Támogatás!AH197</f>
        <v>0</v>
      </c>
      <c r="AB183" s="168"/>
      <c r="AD183" s="168"/>
    </row>
    <row r="184" spans="1:30" ht="25.5" hidden="1" customHeight="1" x14ac:dyDescent="0.25">
      <c r="B184" s="54"/>
      <c r="C184" s="2"/>
      <c r="D184" s="798" t="s">
        <v>561</v>
      </c>
      <c r="E184" s="798"/>
      <c r="F184" s="624">
        <f>Igazgatás!F227+'ASP pályázat'!F184+Községgazd!F198+Vagyongazd!F187+Közfoglalkoztatás!F184+Közút!F184+Környezetvédelem!F188+Egészségügy!F216+Sport!F188+Közművelődés!F187+Támogatás!F198</f>
        <v>0</v>
      </c>
      <c r="G184" s="624">
        <f>Igazgatás!G227+'ASP pályázat'!G184+Községgazd!G198+Vagyongazd!G187+Közfoglalkoztatás!G184+Közút!G184+Környezetvédelem!G188+Egészségügy!G216+Sport!G188+Közművelődés!G187+Támogatás!G198</f>
        <v>0</v>
      </c>
      <c r="H184" s="624">
        <f>Igazgatás!H227+'ASP pályázat'!H184+Községgazd!H198+Vagyongazd!H187+Közfoglalkoztatás!H184+Közút!H184+Környezetvédelem!H188+Egészségügy!H216+Sport!H188+Közművelődés!H187+Támogatás!H198</f>
        <v>0</v>
      </c>
      <c r="I184" s="624">
        <f>Igazgatás!I227+'ASP pályázat'!I184+Községgazd!I198+Vagyongazd!I187+Közfoglalkoztatás!I184+Közút!I184+Környezetvédelem!I188+Egészségügy!I216+Sport!I188+Közművelődés!I187+Támogatás!I198</f>
        <v>0</v>
      </c>
      <c r="J184" s="650">
        <f>Igazgatás!J227+'ASP pályázat'!J184+Községgazd!J198+Vagyongazd!J187+Közfoglalkoztatás!J184+Közút!J184+Környezetvédelem!J188+Egészségügy!J216+Sport!J188+Közművelődés!J187+Támogatás!J198</f>
        <v>0</v>
      </c>
      <c r="K184" s="650">
        <f>Igazgatás!K227+'ASP pályázat'!K184+Községgazd!K198+Vagyongazd!K187+Közfoglalkoztatás!K184+Közút!K184+Környezetvédelem!K188+Egészségügy!K216+Sport!K188+Közművelődés!K187+Támogatás!K198</f>
        <v>0</v>
      </c>
      <c r="L184" s="571">
        <f>Igazgatás!L227+'ASP pályázat'!L184+Községgazd!L198+Vagyongazd!L187+Közfoglalkoztatás!L184+Közút!L184+Környezetvédelem!L188+Egészségügy!L216+Sport!L188+Közművelődés!L187+Támogatás!L198</f>
        <v>0</v>
      </c>
      <c r="M184" s="151">
        <f>Igazgatás!M227+'ASP pályázat'!M184+Községgazd!M198+Vagyongazd!M187+Közfoglalkoztatás!M184+Közút!M184+Környezetvédelem!M188+Egészségügy!M216+Sport!M188+Közművelődés!M187+Támogatás!M198</f>
        <v>0</v>
      </c>
      <c r="N184" s="159">
        <f>Igazgatás!N227+'ASP pályázat'!N184+Községgazd!N198+Vagyongazd!N187+Közfoglalkoztatás!N184+Közút!N184+Környezetvédelem!N188+Egészségügy!N216+Sport!N188+Közművelődés!N187+Támogatás!N198</f>
        <v>0</v>
      </c>
      <c r="O184" s="73">
        <f>Igazgatás!O227+'ASP pályázat'!O184+Községgazd!R198+Vagyongazd!O187+Közfoglalkoztatás!O184+Közút!O184+Környezetvédelem!R188+Egészségügy!R216+Sport!O188+Közművelődés!Q187+Támogatás!V198</f>
        <v>0</v>
      </c>
      <c r="P184" s="1">
        <f>Igazgatás!P227+'ASP pályázat'!P184+Községgazd!S198+Vagyongazd!P187+Közfoglalkoztatás!P184+Közút!P184+Környezetvédelem!S188+Egészségügy!S216+Sport!P188+Közművelődés!R187+Támogatás!W198</f>
        <v>0</v>
      </c>
      <c r="Q184" s="1">
        <f>Igazgatás!Q227+'ASP pályázat'!Q184+Községgazd!T198+Vagyongazd!Q187+Közfoglalkoztatás!Q184+Közút!Q184+Környezetvédelem!T188+Egészségügy!T216+Sport!Q188+Közművelődés!S187+Támogatás!X198</f>
        <v>0</v>
      </c>
      <c r="R184" s="1">
        <f>Igazgatás!R227+'ASP pályázat'!R184+Községgazd!U198+Vagyongazd!R187+Közfoglalkoztatás!R184+Közút!R184+Környezetvédelem!U188+Egészségügy!U216+Sport!R188+Közművelődés!T187+Támogatás!Y198</f>
        <v>0</v>
      </c>
      <c r="S184" s="1">
        <f>Igazgatás!S227+'ASP pályázat'!S184+Községgazd!V198+Vagyongazd!S187+Közfoglalkoztatás!S184+Közút!S184+Környezetvédelem!V188+Egészségügy!V216+Sport!S188+Közművelődés!U187+Támogatás!Z198</f>
        <v>0</v>
      </c>
      <c r="T184" s="79">
        <f>Igazgatás!T227+'ASP pályázat'!T184+Községgazd!W198+Vagyongazd!T187+Közfoglalkoztatás!T184+Közút!T184+Környezetvédelem!W188+Egészségügy!W216+Sport!T188+Közművelődés!V187+Támogatás!AA198</f>
        <v>0</v>
      </c>
      <c r="U184" s="489">
        <f>Igazgatás!U227+'ASP pályázat'!U184+Községgazd!X198+Vagyongazd!U187+Közfoglalkoztatás!U184+Közút!U184+Környezetvédelem!X188+Egészségügy!X216+Sport!U188+Közművelődés!W187+Támogatás!AB198</f>
        <v>0</v>
      </c>
      <c r="V184" s="414">
        <f>Igazgatás!V227+'ASP pályázat'!V184+Községgazd!Y198+Vagyongazd!V187+Közfoglalkoztatás!V184+Közút!V184+Környezetvédelem!Y188+Egészségügy!Y216+Sport!V188+Közművelődés!X187+Támogatás!AC198</f>
        <v>0</v>
      </c>
      <c r="W184" s="1">
        <f>Igazgatás!W227+'ASP pályázat'!W184+Községgazd!Z198+Vagyongazd!W187+Közfoglalkoztatás!W184+Közút!W184+Környezetvédelem!Z188+Egészségügy!Z216+Sport!W188+Közművelődés!Y187+Támogatás!AD198</f>
        <v>0</v>
      </c>
      <c r="X184" s="79">
        <f>Igazgatás!X227+'ASP pályázat'!X184+Községgazd!AA198+Vagyongazd!X187+Közfoglalkoztatás!X184+Közút!X184+Környezetvédelem!AA188+Egészségügy!AA216+Sport!X188+Közművelődés!Z187+Támogatás!AE198</f>
        <v>0</v>
      </c>
      <c r="Y184" s="79">
        <f>Igazgatás!Y227+'ASP pályázat'!Y184+Községgazd!AB198+Vagyongazd!Y187+Közfoglalkoztatás!Y184+Közút!Y184+Környezetvédelem!AB188+Egészségügy!AB216+Sport!Y188+Közművelődés!AA187+Támogatás!AF198</f>
        <v>0</v>
      </c>
      <c r="Z184" s="79">
        <f>Igazgatás!Z227+'ASP pályázat'!Z184+Községgazd!AC198+Vagyongazd!Z187+Közfoglalkoztatás!Z184+Közút!Z184+Környezetvédelem!AC188+Egészségügy!AC216+Sport!Z188+Közművelődés!AB187+Támogatás!AG198</f>
        <v>0</v>
      </c>
      <c r="AA184" s="44">
        <f>Igazgatás!AA227+'ASP pályázat'!AA184+Községgazd!AD198+Vagyongazd!AA187+Közfoglalkoztatás!AA184+Közút!AA184+Környezetvédelem!AD188+Egészségügy!AD216+Sport!AA188+Közművelődés!AC187+Támogatás!AH198</f>
        <v>0</v>
      </c>
      <c r="AB184" s="168"/>
      <c r="AD184" s="168"/>
    </row>
    <row r="185" spans="1:30" ht="25.5" hidden="1" customHeight="1" x14ac:dyDescent="0.25">
      <c r="B185" s="54"/>
      <c r="C185" s="2"/>
      <c r="D185" s="798" t="s">
        <v>564</v>
      </c>
      <c r="E185" s="798"/>
      <c r="F185" s="624">
        <f>Igazgatás!F228+'ASP pályázat'!F185+Községgazd!F199+Vagyongazd!F188+Közfoglalkoztatás!F185+Közút!F185+Környezetvédelem!F189+Egészségügy!F217+Sport!F189+Közművelődés!F188+Támogatás!F199</f>
        <v>0</v>
      </c>
      <c r="G185" s="624">
        <f>Igazgatás!G228+'ASP pályázat'!G185+Községgazd!G199+Vagyongazd!G188+Közfoglalkoztatás!G185+Közút!G185+Környezetvédelem!G189+Egészségügy!G217+Sport!G189+Közművelődés!G188+Támogatás!G199</f>
        <v>0</v>
      </c>
      <c r="H185" s="624">
        <f>Igazgatás!H228+'ASP pályázat'!H185+Községgazd!H199+Vagyongazd!H188+Közfoglalkoztatás!H185+Közút!H185+Környezetvédelem!H189+Egészségügy!H217+Sport!H189+Közművelődés!H188+Támogatás!H199</f>
        <v>0</v>
      </c>
      <c r="I185" s="624">
        <f>Igazgatás!I228+'ASP pályázat'!I185+Községgazd!I199+Vagyongazd!I188+Közfoglalkoztatás!I185+Közút!I185+Környezetvédelem!I189+Egészségügy!I217+Sport!I189+Közművelődés!I188+Támogatás!I199</f>
        <v>0</v>
      </c>
      <c r="J185" s="650">
        <f>Igazgatás!J228+'ASP pályázat'!J185+Községgazd!J199+Vagyongazd!J188+Közfoglalkoztatás!J185+Közút!J185+Környezetvédelem!J189+Egészségügy!J217+Sport!J189+Közművelődés!J188+Támogatás!J199</f>
        <v>0</v>
      </c>
      <c r="K185" s="650">
        <f>Igazgatás!K228+'ASP pályázat'!K185+Községgazd!K199+Vagyongazd!K188+Közfoglalkoztatás!K185+Közút!K185+Környezetvédelem!K189+Egészségügy!K217+Sport!K189+Közművelődés!K188+Támogatás!K199</f>
        <v>0</v>
      </c>
      <c r="L185" s="571">
        <f>Igazgatás!L228+'ASP pályázat'!L185+Községgazd!L199+Vagyongazd!L188+Közfoglalkoztatás!L185+Közút!L185+Környezetvédelem!L189+Egészségügy!L217+Sport!L189+Közművelődés!L188+Támogatás!L199</f>
        <v>0</v>
      </c>
      <c r="M185" s="151">
        <f>Igazgatás!M228+'ASP pályázat'!M185+Községgazd!M199+Vagyongazd!M188+Közfoglalkoztatás!M185+Közút!M185+Környezetvédelem!M189+Egészségügy!M217+Sport!M189+Közművelődés!M188+Támogatás!M199</f>
        <v>0</v>
      </c>
      <c r="N185" s="159">
        <f>Igazgatás!N228+'ASP pályázat'!N185+Községgazd!N199+Vagyongazd!N188+Közfoglalkoztatás!N185+Közút!N185+Környezetvédelem!N189+Egészségügy!N217+Sport!N189+Közművelődés!N188+Támogatás!N199</f>
        <v>0</v>
      </c>
      <c r="O185" s="73">
        <f>Igazgatás!O228+'ASP pályázat'!O185+Községgazd!R199+Vagyongazd!O188+Közfoglalkoztatás!O185+Közút!O185+Környezetvédelem!R189+Egészségügy!R217+Sport!O189+Közművelődés!Q188+Támogatás!V199</f>
        <v>0</v>
      </c>
      <c r="P185" s="1">
        <f>Igazgatás!P228+'ASP pályázat'!P185+Községgazd!S199+Vagyongazd!P188+Közfoglalkoztatás!P185+Közút!P185+Környezetvédelem!S189+Egészségügy!S217+Sport!P189+Közművelődés!R188+Támogatás!W199</f>
        <v>0</v>
      </c>
      <c r="Q185" s="1">
        <f>Igazgatás!Q228+'ASP pályázat'!Q185+Községgazd!T199+Vagyongazd!Q188+Közfoglalkoztatás!Q185+Közút!Q185+Környezetvédelem!T189+Egészségügy!T217+Sport!Q189+Közművelődés!S188+Támogatás!X199</f>
        <v>0</v>
      </c>
      <c r="R185" s="1">
        <f>Igazgatás!R228+'ASP pályázat'!R185+Községgazd!U199+Vagyongazd!R188+Közfoglalkoztatás!R185+Közút!R185+Környezetvédelem!U189+Egészségügy!U217+Sport!R189+Közművelődés!T188+Támogatás!Y199</f>
        <v>0</v>
      </c>
      <c r="S185" s="1">
        <f>Igazgatás!S228+'ASP pályázat'!S185+Községgazd!V199+Vagyongazd!S188+Közfoglalkoztatás!S185+Közút!S185+Környezetvédelem!V189+Egészségügy!V217+Sport!S189+Közművelődés!U188+Támogatás!Z199</f>
        <v>0</v>
      </c>
      <c r="T185" s="79">
        <f>Igazgatás!T228+'ASP pályázat'!T185+Községgazd!W199+Vagyongazd!T188+Közfoglalkoztatás!T185+Közút!T185+Környezetvédelem!W189+Egészségügy!W217+Sport!T189+Közművelődés!V188+Támogatás!AA199</f>
        <v>0</v>
      </c>
      <c r="U185" s="489">
        <f>Igazgatás!U228+'ASP pályázat'!U185+Községgazd!X199+Vagyongazd!U188+Közfoglalkoztatás!U185+Közút!U185+Környezetvédelem!X189+Egészségügy!X217+Sport!U189+Közművelődés!W188+Támogatás!AB199</f>
        <v>0</v>
      </c>
      <c r="V185" s="414">
        <f>Igazgatás!V228+'ASP pályázat'!V185+Községgazd!Y199+Vagyongazd!V188+Közfoglalkoztatás!V185+Közút!V185+Környezetvédelem!Y189+Egészségügy!Y217+Sport!V189+Közművelődés!X188+Támogatás!AC199</f>
        <v>0</v>
      </c>
      <c r="W185" s="1">
        <f>Igazgatás!W228+'ASP pályázat'!W185+Községgazd!Z199+Vagyongazd!W188+Közfoglalkoztatás!W185+Közút!W185+Környezetvédelem!Z189+Egészségügy!Z217+Sport!W189+Közművelődés!Y188+Támogatás!AD199</f>
        <v>0</v>
      </c>
      <c r="X185" s="79">
        <f>Igazgatás!X228+'ASP pályázat'!X185+Községgazd!AA199+Vagyongazd!X188+Közfoglalkoztatás!X185+Közút!X185+Környezetvédelem!AA189+Egészségügy!AA217+Sport!X189+Közművelődés!Z188+Támogatás!AE199</f>
        <v>0</v>
      </c>
      <c r="Y185" s="79">
        <f>Igazgatás!Y228+'ASP pályázat'!Y185+Községgazd!AB199+Vagyongazd!Y188+Közfoglalkoztatás!Y185+Közút!Y185+Környezetvédelem!AB189+Egészségügy!AB217+Sport!Y189+Közművelődés!AA188+Támogatás!AF199</f>
        <v>0</v>
      </c>
      <c r="Z185" s="79">
        <f>Igazgatás!Z228+'ASP pályázat'!Z185+Községgazd!AC199+Vagyongazd!Z188+Közfoglalkoztatás!Z185+Közút!Z185+Környezetvédelem!AC189+Egészségügy!AC217+Sport!Z189+Közművelődés!AB188+Támogatás!AG199</f>
        <v>0</v>
      </c>
      <c r="AA185" s="44">
        <f>Igazgatás!AA228+'ASP pályázat'!AA185+Községgazd!AD199+Vagyongazd!AA188+Közfoglalkoztatás!AA185+Közút!AA185+Környezetvédelem!AD189+Egészségügy!AD217+Sport!AA189+Közművelődés!AC188+Támogatás!AH199</f>
        <v>0</v>
      </c>
      <c r="AB185" s="168"/>
      <c r="AD185" s="168"/>
    </row>
    <row r="186" spans="1:30" s="18" customFormat="1" hidden="1" x14ac:dyDescent="0.25">
      <c r="A186" s="125" t="s">
        <v>274</v>
      </c>
      <c r="B186" s="90" t="s">
        <v>686</v>
      </c>
      <c r="C186" s="803" t="s">
        <v>275</v>
      </c>
      <c r="D186" s="804"/>
      <c r="E186" s="804"/>
      <c r="F186" s="614">
        <f>Igazgatás!F229+'ASP pályázat'!F186+Községgazd!F200+Vagyongazd!F189+Közfoglalkoztatás!F186+Közút!F186+Környezetvédelem!F190+Egészségügy!F218+Sport!F190+Közművelődés!F189+Támogatás!F200</f>
        <v>0</v>
      </c>
      <c r="G186" s="614">
        <f>Igazgatás!G229+'ASP pályázat'!G186+Községgazd!G200+Vagyongazd!G189+Közfoglalkoztatás!G186+Közút!G186+Környezetvédelem!G190+Egészségügy!G218+Sport!G190+Közművelődés!G189+Támogatás!G200</f>
        <v>0</v>
      </c>
      <c r="H186" s="614">
        <f>Igazgatás!H229+'ASP pályázat'!H186+Községgazd!H200+Vagyongazd!H189+Közfoglalkoztatás!H186+Közút!H186+Környezetvédelem!H190+Egészségügy!H218+Sport!H190+Közművelődés!H189+Támogatás!H200</f>
        <v>0</v>
      </c>
      <c r="I186" s="614">
        <f>Igazgatás!I229+'ASP pályázat'!I186+Községgazd!I200+Vagyongazd!I189+Közfoglalkoztatás!I186+Közút!I186+Környezetvédelem!I190+Egészségügy!I218+Sport!I190+Közművelődés!I189+Támogatás!I200</f>
        <v>0</v>
      </c>
      <c r="J186" s="640">
        <f>Igazgatás!J229+'ASP pályázat'!J186+Községgazd!J200+Vagyongazd!J189+Közfoglalkoztatás!J186+Közút!J186+Környezetvédelem!J190+Egészségügy!J218+Sport!J190+Közművelődés!J189+Támogatás!J200</f>
        <v>0</v>
      </c>
      <c r="K186" s="640">
        <f>Igazgatás!K229+'ASP pályázat'!K186+Községgazd!K200+Vagyongazd!K189+Közfoglalkoztatás!K186+Közút!K186+Környezetvédelem!K190+Egészségügy!K218+Sport!K190+Közművelődés!K189+Támogatás!K200</f>
        <v>0</v>
      </c>
      <c r="L186" s="561">
        <f>Igazgatás!L229+'ASP pályázat'!L186+Községgazd!L200+Vagyongazd!L189+Közfoglalkoztatás!L186+Közút!L186+Környezetvédelem!L190+Egészségügy!L218+Sport!L190+Közművelődés!L189+Támogatás!L200</f>
        <v>0</v>
      </c>
      <c r="M186" s="142">
        <f>Igazgatás!M229+'ASP pályázat'!M186+Községgazd!M200+Vagyongazd!M189+Közfoglalkoztatás!M186+Közút!M186+Környezetvédelem!M190+Egészségügy!M218+Sport!M190+Közművelődés!M189+Támogatás!M200</f>
        <v>0</v>
      </c>
      <c r="N186" s="158">
        <f>Igazgatás!N229+'ASP pályázat'!N186+Községgazd!N200+Vagyongazd!N189+Közfoglalkoztatás!N186+Közút!N186+Környezetvédelem!N190+Egészségügy!N218+Sport!N190+Közművelődés!N189+Támogatás!N200</f>
        <v>0</v>
      </c>
      <c r="O186" s="92">
        <f>Igazgatás!O229+'ASP pályázat'!O186+Községgazd!R200+Vagyongazd!O189+Közfoglalkoztatás!O186+Közút!O186+Környezetvédelem!R190+Egészségügy!R218+Sport!O190+Közművelődés!Q189+Támogatás!V200</f>
        <v>0</v>
      </c>
      <c r="P186" s="93">
        <f>Igazgatás!P229+'ASP pályázat'!P186+Községgazd!S200+Vagyongazd!P189+Közfoglalkoztatás!P186+Közút!P186+Környezetvédelem!S190+Egészségügy!S218+Sport!P190+Közművelődés!R189+Támogatás!W200</f>
        <v>0</v>
      </c>
      <c r="Q186" s="93">
        <f>Igazgatás!Q229+'ASP pályázat'!Q186+Községgazd!T200+Vagyongazd!Q189+Közfoglalkoztatás!Q186+Közút!Q186+Környezetvédelem!T190+Egészségügy!T218+Sport!Q190+Közművelődés!S189+Támogatás!X200</f>
        <v>0</v>
      </c>
      <c r="R186" s="93">
        <f>Igazgatás!R229+'ASP pályázat'!R186+Községgazd!U200+Vagyongazd!R189+Közfoglalkoztatás!R186+Közút!R186+Környezetvédelem!U190+Egészségügy!U218+Sport!R190+Közművelődés!T189+Támogatás!Y200</f>
        <v>0</v>
      </c>
      <c r="S186" s="93">
        <f>Igazgatás!S229+'ASP pályázat'!S186+Községgazd!V200+Vagyongazd!S189+Közfoglalkoztatás!S186+Közút!S186+Környezetvédelem!V190+Egészségügy!V218+Sport!S190+Közművelődés!U189+Támogatás!Z200</f>
        <v>0</v>
      </c>
      <c r="T186" s="96">
        <f>Igazgatás!T229+'ASP pályázat'!T186+Községgazd!W200+Vagyongazd!T189+Közfoglalkoztatás!T186+Közút!T186+Környezetvédelem!W190+Egészségügy!W218+Sport!T190+Közművelődés!V189+Támogatás!AA200</f>
        <v>0</v>
      </c>
      <c r="U186" s="487">
        <f>Igazgatás!U229+'ASP pályázat'!U186+Községgazd!X200+Vagyongazd!U189+Közfoglalkoztatás!U186+Közút!U186+Környezetvédelem!X190+Egészségügy!X218+Sport!U190+Közművelődés!W189+Támogatás!AB200</f>
        <v>0</v>
      </c>
      <c r="V186" s="412">
        <f>Igazgatás!V229+'ASP pályázat'!V186+Községgazd!Y200+Vagyongazd!V189+Közfoglalkoztatás!V186+Közút!V186+Környezetvédelem!Y190+Egészségügy!Y218+Sport!V190+Közművelődés!X189+Támogatás!AC200</f>
        <v>0</v>
      </c>
      <c r="W186" s="93">
        <f>Igazgatás!W229+'ASP pályázat'!W186+Községgazd!Z200+Vagyongazd!W189+Közfoglalkoztatás!W186+Közút!W186+Környezetvédelem!Z190+Egészségügy!Z218+Sport!W190+Közművelődés!Y189+Támogatás!AD200</f>
        <v>0</v>
      </c>
      <c r="X186" s="96">
        <f>Igazgatás!X229+'ASP pályázat'!X186+Községgazd!AA200+Vagyongazd!X189+Közfoglalkoztatás!X186+Közút!X186+Környezetvédelem!AA190+Egészségügy!AA218+Sport!X190+Közművelődés!Z189+Támogatás!AE200</f>
        <v>0</v>
      </c>
      <c r="Y186" s="96">
        <f>Igazgatás!Y229+'ASP pályázat'!Y186+Községgazd!AB200+Vagyongazd!Y189+Közfoglalkoztatás!Y186+Közút!Y186+Környezetvédelem!AB190+Egészségügy!AB218+Sport!Y190+Közművelődés!AA189+Támogatás!AF200</f>
        <v>0</v>
      </c>
      <c r="Z186" s="96">
        <f>Igazgatás!Z229+'ASP pályázat'!Z186+Községgazd!AC200+Vagyongazd!Z189+Közfoglalkoztatás!Z186+Közút!Z186+Környezetvédelem!AC190+Egészségügy!AC218+Sport!Z190+Közművelődés!AB189+Támogatás!AG200</f>
        <v>0</v>
      </c>
      <c r="AA186" s="97">
        <f>Igazgatás!AA229+'ASP pályázat'!AA186+Községgazd!AD200+Vagyongazd!AA189+Közfoglalkoztatás!AA186+Közút!AA186+Környezetvédelem!AD190+Egészségügy!AD218+Sport!AA190+Közművelődés!AC189+Támogatás!AH200</f>
        <v>0</v>
      </c>
      <c r="AB186" s="168"/>
      <c r="AD186" s="168"/>
    </row>
    <row r="187" spans="1:30" hidden="1" x14ac:dyDescent="0.25">
      <c r="B187" s="54"/>
      <c r="C187" s="2"/>
      <c r="D187" s="801" t="s">
        <v>371</v>
      </c>
      <c r="E187" s="801"/>
      <c r="F187" s="621">
        <f>Igazgatás!F230+'ASP pályázat'!F187+Községgazd!F201+Vagyongazd!F190+Közfoglalkoztatás!F187+Közút!F187+Környezetvédelem!F191+Egészségügy!F219+Sport!F191+Közművelődés!F190+Támogatás!F201</f>
        <v>0</v>
      </c>
      <c r="G187" s="621">
        <f>Igazgatás!G230+'ASP pályázat'!G187+Községgazd!G201+Vagyongazd!G190+Közfoglalkoztatás!G187+Közút!G187+Környezetvédelem!G191+Egészségügy!G219+Sport!G191+Közművelődés!G190+Támogatás!G201</f>
        <v>0</v>
      </c>
      <c r="H187" s="621">
        <f>Igazgatás!H230+'ASP pályázat'!H187+Községgazd!H201+Vagyongazd!H190+Közfoglalkoztatás!H187+Közút!H187+Környezetvédelem!H191+Egészségügy!H219+Sport!H191+Közművelődés!H190+Támogatás!H201</f>
        <v>0</v>
      </c>
      <c r="I187" s="621">
        <f>Igazgatás!I230+'ASP pályázat'!I187+Községgazd!I201+Vagyongazd!I190+Közfoglalkoztatás!I187+Közút!I187+Környezetvédelem!I191+Egészségügy!I219+Sport!I191+Közművelődés!I190+Támogatás!I201</f>
        <v>0</v>
      </c>
      <c r="J187" s="647">
        <f>Igazgatás!J230+'ASP pályázat'!J187+Községgazd!J201+Vagyongazd!J190+Közfoglalkoztatás!J187+Közút!J187+Környezetvédelem!J191+Egészségügy!J219+Sport!J191+Közművelődés!J190+Támogatás!J201</f>
        <v>0</v>
      </c>
      <c r="K187" s="647">
        <f>Igazgatás!K230+'ASP pályázat'!K187+Községgazd!K201+Vagyongazd!K190+Közfoglalkoztatás!K187+Közút!K187+Környezetvédelem!K191+Egészségügy!K219+Sport!K191+Közművelődés!K190+Támogatás!K201</f>
        <v>0</v>
      </c>
      <c r="L187" s="568">
        <f>Igazgatás!L230+'ASP pályázat'!L187+Községgazd!L201+Vagyongazd!L190+Közfoglalkoztatás!L187+Közút!L187+Környezetvédelem!L191+Egészségügy!L219+Sport!L191+Közművelődés!L190+Támogatás!L201</f>
        <v>0</v>
      </c>
      <c r="M187" s="141">
        <f>Igazgatás!M230+'ASP pályázat'!M187+Községgazd!M201+Vagyongazd!M190+Közfoglalkoztatás!M187+Közút!M187+Környezetvédelem!M191+Egészségügy!M219+Sport!M191+Közművelődés!M190+Támogatás!M201</f>
        <v>0</v>
      </c>
      <c r="N187" s="159">
        <f>Igazgatás!N230+'ASP pályázat'!N187+Községgazd!N201+Vagyongazd!N190+Közfoglalkoztatás!N187+Közút!N187+Környezetvédelem!N191+Egészségügy!N219+Sport!N191+Közművelődés!N190+Támogatás!N201</f>
        <v>0</v>
      </c>
      <c r="O187" s="73">
        <f>Igazgatás!O230+'ASP pályázat'!O187+Községgazd!R201+Vagyongazd!O190+Közfoglalkoztatás!O187+Közút!O187+Környezetvédelem!R191+Egészségügy!R219+Sport!O191+Közművelődés!Q190+Támogatás!V201</f>
        <v>0</v>
      </c>
      <c r="P187" s="1">
        <f>Igazgatás!P230+'ASP pályázat'!P187+Községgazd!S201+Vagyongazd!P190+Közfoglalkoztatás!P187+Közút!P187+Környezetvédelem!S191+Egészségügy!S219+Sport!P191+Közművelődés!R190+Támogatás!W201</f>
        <v>0</v>
      </c>
      <c r="Q187" s="1">
        <f>Igazgatás!Q230+'ASP pályázat'!Q187+Községgazd!T201+Vagyongazd!Q190+Közfoglalkoztatás!Q187+Közút!Q187+Környezetvédelem!T191+Egészségügy!T219+Sport!Q191+Közművelődés!S190+Támogatás!X201</f>
        <v>0</v>
      </c>
      <c r="R187" s="1">
        <f>Igazgatás!R230+'ASP pályázat'!R187+Községgazd!U201+Vagyongazd!R190+Közfoglalkoztatás!R187+Közút!R187+Környezetvédelem!U191+Egészségügy!U219+Sport!R191+Közművelődés!T190+Támogatás!Y201</f>
        <v>0</v>
      </c>
      <c r="S187" s="1">
        <f>Igazgatás!S230+'ASP pályázat'!S187+Községgazd!V201+Vagyongazd!S190+Közfoglalkoztatás!S187+Közút!S187+Környezetvédelem!V191+Egészségügy!V219+Sport!S191+Közművelődés!U190+Támogatás!Z201</f>
        <v>0</v>
      </c>
      <c r="T187" s="79">
        <f>Igazgatás!T230+'ASP pályázat'!T187+Községgazd!W201+Vagyongazd!T190+Közfoglalkoztatás!T187+Közút!T187+Környezetvédelem!W191+Egészségügy!W219+Sport!T191+Közművelődés!V190+Támogatás!AA201</f>
        <v>0</v>
      </c>
      <c r="U187" s="489">
        <f>Igazgatás!U230+'ASP pályázat'!U187+Községgazd!X201+Vagyongazd!U190+Közfoglalkoztatás!U187+Közút!U187+Környezetvédelem!X191+Egészségügy!X219+Sport!U191+Közművelődés!W190+Támogatás!AB201</f>
        <v>0</v>
      </c>
      <c r="V187" s="414">
        <f>Igazgatás!V230+'ASP pályázat'!V187+Községgazd!Y201+Vagyongazd!V190+Közfoglalkoztatás!V187+Közút!V187+Környezetvédelem!Y191+Egészségügy!Y219+Sport!V191+Közművelődés!X190+Támogatás!AC201</f>
        <v>0</v>
      </c>
      <c r="W187" s="1">
        <f>Igazgatás!W230+'ASP pályázat'!W187+Községgazd!Z201+Vagyongazd!W190+Közfoglalkoztatás!W187+Közút!W187+Környezetvédelem!Z191+Egészségügy!Z219+Sport!W191+Közművelődés!Y190+Támogatás!AD201</f>
        <v>0</v>
      </c>
      <c r="X187" s="79">
        <f>Igazgatás!X230+'ASP pályázat'!X187+Községgazd!AA201+Vagyongazd!X190+Közfoglalkoztatás!X187+Közút!X187+Környezetvédelem!AA191+Egészségügy!AA219+Sport!X191+Közművelődés!Z190+Támogatás!AE201</f>
        <v>0</v>
      </c>
      <c r="Y187" s="79">
        <f>Igazgatás!Y230+'ASP pályázat'!Y187+Községgazd!AB201+Vagyongazd!Y190+Közfoglalkoztatás!Y187+Közút!Y187+Környezetvédelem!AB191+Egészségügy!AB219+Sport!Y191+Közművelődés!AA190+Támogatás!AF201</f>
        <v>0</v>
      </c>
      <c r="Z187" s="79">
        <f>Igazgatás!Z230+'ASP pályázat'!Z187+Községgazd!AC201+Vagyongazd!Z190+Közfoglalkoztatás!Z187+Közút!Z187+Környezetvédelem!AC191+Egészségügy!AC219+Sport!Z191+Közművelődés!AB190+Támogatás!AG201</f>
        <v>0</v>
      </c>
      <c r="AA187" s="44">
        <f>Igazgatás!AA230+'ASP pályázat'!AA187+Községgazd!AD201+Vagyongazd!AA190+Közfoglalkoztatás!AA187+Közút!AA187+Környezetvédelem!AD191+Egészségügy!AD219+Sport!AA191+Közművelődés!AC190+Támogatás!AH201</f>
        <v>0</v>
      </c>
      <c r="AB187" s="168"/>
      <c r="AD187" s="168"/>
    </row>
    <row r="188" spans="1:30" hidden="1" x14ac:dyDescent="0.25">
      <c r="B188" s="54"/>
      <c r="C188" s="2"/>
      <c r="D188" s="801" t="s">
        <v>544</v>
      </c>
      <c r="E188" s="801"/>
      <c r="F188" s="621">
        <f>Igazgatás!F231+'ASP pályázat'!F188+Községgazd!F202+Vagyongazd!F191+Közfoglalkoztatás!F188+Közút!F188+Környezetvédelem!F192+Egészségügy!F220+Sport!F192+Közművelődés!F191+Támogatás!F202</f>
        <v>0</v>
      </c>
      <c r="G188" s="621">
        <f>Igazgatás!G231+'ASP pályázat'!G188+Községgazd!G202+Vagyongazd!G191+Közfoglalkoztatás!G188+Közút!G188+Környezetvédelem!G192+Egészségügy!G220+Sport!G192+Közművelődés!G191+Támogatás!G202</f>
        <v>0</v>
      </c>
      <c r="H188" s="621">
        <f>Igazgatás!H231+'ASP pályázat'!H188+Községgazd!H202+Vagyongazd!H191+Közfoglalkoztatás!H188+Közút!H188+Környezetvédelem!H192+Egészségügy!H220+Sport!H192+Közművelődés!H191+Támogatás!H202</f>
        <v>0</v>
      </c>
      <c r="I188" s="621">
        <f>Igazgatás!I231+'ASP pályázat'!I188+Községgazd!I202+Vagyongazd!I191+Közfoglalkoztatás!I188+Közút!I188+Környezetvédelem!I192+Egészségügy!I220+Sport!I192+Közművelődés!I191+Támogatás!I202</f>
        <v>0</v>
      </c>
      <c r="J188" s="647">
        <f>Igazgatás!J231+'ASP pályázat'!J188+Községgazd!J202+Vagyongazd!J191+Közfoglalkoztatás!J188+Közút!J188+Környezetvédelem!J192+Egészségügy!J220+Sport!J192+Közművelődés!J191+Támogatás!J202</f>
        <v>0</v>
      </c>
      <c r="K188" s="647">
        <f>Igazgatás!K231+'ASP pályázat'!K188+Községgazd!K202+Vagyongazd!K191+Közfoglalkoztatás!K188+Közút!K188+Környezetvédelem!K192+Egészségügy!K220+Sport!K192+Közművelődés!K191+Támogatás!K202</f>
        <v>0</v>
      </c>
      <c r="L188" s="568">
        <f>Igazgatás!L231+'ASP pályázat'!L188+Községgazd!L202+Vagyongazd!L191+Közfoglalkoztatás!L188+Közút!L188+Környezetvédelem!L192+Egészségügy!L220+Sport!L192+Közművelődés!L191+Támogatás!L202</f>
        <v>0</v>
      </c>
      <c r="M188" s="141">
        <f>Igazgatás!M231+'ASP pályázat'!M188+Községgazd!M202+Vagyongazd!M191+Közfoglalkoztatás!M188+Közút!M188+Környezetvédelem!M192+Egészségügy!M220+Sport!M192+Közművelődés!M191+Támogatás!M202</f>
        <v>0</v>
      </c>
      <c r="N188" s="159">
        <f>Igazgatás!N231+'ASP pályázat'!N188+Községgazd!N202+Vagyongazd!N191+Közfoglalkoztatás!N188+Közút!N188+Környezetvédelem!N192+Egészségügy!N220+Sport!N192+Közművelődés!N191+Támogatás!N202</f>
        <v>0</v>
      </c>
      <c r="O188" s="73">
        <f>Igazgatás!O231+'ASP pályázat'!O188+Községgazd!R202+Vagyongazd!O191+Közfoglalkoztatás!O188+Közút!O188+Környezetvédelem!R192+Egészségügy!R220+Sport!O192+Közművelődés!Q191+Támogatás!V202</f>
        <v>0</v>
      </c>
      <c r="P188" s="1">
        <f>Igazgatás!P231+'ASP pályázat'!P188+Községgazd!S202+Vagyongazd!P191+Közfoglalkoztatás!P188+Közút!P188+Környezetvédelem!S192+Egészségügy!S220+Sport!P192+Közművelődés!R191+Támogatás!W202</f>
        <v>0</v>
      </c>
      <c r="Q188" s="1">
        <f>Igazgatás!Q231+'ASP pályázat'!Q188+Községgazd!T202+Vagyongazd!Q191+Közfoglalkoztatás!Q188+Közút!Q188+Környezetvédelem!T192+Egészségügy!T220+Sport!Q192+Közművelődés!S191+Támogatás!X202</f>
        <v>0</v>
      </c>
      <c r="R188" s="1">
        <f>Igazgatás!R231+'ASP pályázat'!R188+Községgazd!U202+Vagyongazd!R191+Közfoglalkoztatás!R188+Közút!R188+Környezetvédelem!U192+Egészségügy!U220+Sport!R192+Közművelődés!T191+Támogatás!Y202</f>
        <v>0</v>
      </c>
      <c r="S188" s="1">
        <f>Igazgatás!S231+'ASP pályázat'!S188+Községgazd!V202+Vagyongazd!S191+Közfoglalkoztatás!S188+Közút!S188+Környezetvédelem!V192+Egészségügy!V220+Sport!S192+Közművelődés!U191+Támogatás!Z202</f>
        <v>0</v>
      </c>
      <c r="T188" s="79">
        <f>Igazgatás!T231+'ASP pályázat'!T188+Községgazd!W202+Vagyongazd!T191+Közfoglalkoztatás!T188+Közút!T188+Környezetvédelem!W192+Egészségügy!W220+Sport!T192+Közművelődés!V191+Támogatás!AA202</f>
        <v>0</v>
      </c>
      <c r="U188" s="489">
        <f>Igazgatás!U231+'ASP pályázat'!U188+Községgazd!X202+Vagyongazd!U191+Közfoglalkoztatás!U188+Közút!U188+Környezetvédelem!X192+Egészségügy!X220+Sport!U192+Közművelődés!W191+Támogatás!AB202</f>
        <v>0</v>
      </c>
      <c r="V188" s="414">
        <f>Igazgatás!V231+'ASP pályázat'!V188+Községgazd!Y202+Vagyongazd!V191+Közfoglalkoztatás!V188+Közút!V188+Környezetvédelem!Y192+Egészségügy!Y220+Sport!V192+Közművelődés!X191+Támogatás!AC202</f>
        <v>0</v>
      </c>
      <c r="W188" s="1">
        <f>Igazgatás!W231+'ASP pályázat'!W188+Községgazd!Z202+Vagyongazd!W191+Közfoglalkoztatás!W188+Közút!W188+Környezetvédelem!Z192+Egészségügy!Z220+Sport!W192+Közművelődés!Y191+Támogatás!AD202</f>
        <v>0</v>
      </c>
      <c r="X188" s="79">
        <f>Igazgatás!X231+'ASP pályázat'!X188+Községgazd!AA202+Vagyongazd!X191+Közfoglalkoztatás!X188+Közút!X188+Környezetvédelem!AA192+Egészségügy!AA220+Sport!X192+Közművelődés!Z191+Támogatás!AE202</f>
        <v>0</v>
      </c>
      <c r="Y188" s="79">
        <f>Igazgatás!Y231+'ASP pályázat'!Y188+Községgazd!AB202+Vagyongazd!Y191+Közfoglalkoztatás!Y188+Közút!Y188+Környezetvédelem!AB192+Egészségügy!AB220+Sport!Y192+Közművelődés!AA191+Támogatás!AF202</f>
        <v>0</v>
      </c>
      <c r="Z188" s="79">
        <f>Igazgatás!Z231+'ASP pályázat'!Z188+Községgazd!AC202+Vagyongazd!Z191+Közfoglalkoztatás!Z188+Közút!Z188+Környezetvédelem!AC192+Egészségügy!AC220+Sport!Z192+Közművelődés!AB191+Támogatás!AG202</f>
        <v>0</v>
      </c>
      <c r="AA188" s="44">
        <f>Igazgatás!AA231+'ASP pályázat'!AA188+Községgazd!AD202+Vagyongazd!AA191+Közfoglalkoztatás!AA188+Közút!AA188+Környezetvédelem!AD192+Egészségügy!AD220+Sport!AA192+Közművelődés!AC191+Támogatás!AH202</f>
        <v>0</v>
      </c>
      <c r="AB188" s="168"/>
      <c r="AD188" s="168"/>
    </row>
    <row r="189" spans="1:30" hidden="1" x14ac:dyDescent="0.25">
      <c r="B189" s="54"/>
      <c r="C189" s="2"/>
      <c r="D189" s="801" t="s">
        <v>547</v>
      </c>
      <c r="E189" s="801"/>
      <c r="F189" s="621">
        <f>Igazgatás!F232+'ASP pályázat'!F189+Községgazd!F203+Vagyongazd!F192+Közfoglalkoztatás!F189+Közút!F189+Környezetvédelem!F193+Egészségügy!F221+Sport!F193+Közművelődés!F192+Támogatás!F203</f>
        <v>0</v>
      </c>
      <c r="G189" s="621">
        <f>Igazgatás!G232+'ASP pályázat'!G189+Községgazd!G203+Vagyongazd!G192+Közfoglalkoztatás!G189+Közút!G189+Környezetvédelem!G193+Egészségügy!G221+Sport!G193+Közművelődés!G192+Támogatás!G203</f>
        <v>0</v>
      </c>
      <c r="H189" s="621">
        <f>Igazgatás!H232+'ASP pályázat'!H189+Községgazd!H203+Vagyongazd!H192+Közfoglalkoztatás!H189+Közút!H189+Környezetvédelem!H193+Egészségügy!H221+Sport!H193+Közművelődés!H192+Támogatás!H203</f>
        <v>0</v>
      </c>
      <c r="I189" s="621">
        <f>Igazgatás!I232+'ASP pályázat'!I189+Községgazd!I203+Vagyongazd!I192+Közfoglalkoztatás!I189+Közút!I189+Környezetvédelem!I193+Egészségügy!I221+Sport!I193+Közművelődés!I192+Támogatás!I203</f>
        <v>0</v>
      </c>
      <c r="J189" s="647">
        <f>Igazgatás!J232+'ASP pályázat'!J189+Községgazd!J203+Vagyongazd!J192+Közfoglalkoztatás!J189+Közút!J189+Környezetvédelem!J193+Egészségügy!J221+Sport!J193+Közművelődés!J192+Támogatás!J203</f>
        <v>0</v>
      </c>
      <c r="K189" s="647">
        <f>Igazgatás!K232+'ASP pályázat'!K189+Községgazd!K203+Vagyongazd!K192+Közfoglalkoztatás!K189+Közút!K189+Környezetvédelem!K193+Egészségügy!K221+Sport!K193+Közművelődés!K192+Támogatás!K203</f>
        <v>0</v>
      </c>
      <c r="L189" s="568">
        <f>Igazgatás!L232+'ASP pályázat'!L189+Községgazd!L203+Vagyongazd!L192+Közfoglalkoztatás!L189+Közút!L189+Környezetvédelem!L193+Egészségügy!L221+Sport!L193+Közművelődés!L192+Támogatás!L203</f>
        <v>0</v>
      </c>
      <c r="M189" s="141">
        <f>Igazgatás!M232+'ASP pályázat'!M189+Községgazd!M203+Vagyongazd!M192+Közfoglalkoztatás!M189+Közút!M189+Környezetvédelem!M193+Egészségügy!M221+Sport!M193+Közművelődés!M192+Támogatás!M203</f>
        <v>0</v>
      </c>
      <c r="N189" s="159">
        <f>Igazgatás!N232+'ASP pályázat'!N189+Községgazd!N203+Vagyongazd!N192+Közfoglalkoztatás!N189+Közút!N189+Környezetvédelem!N193+Egészségügy!N221+Sport!N193+Közművelődés!N192+Támogatás!N203</f>
        <v>0</v>
      </c>
      <c r="O189" s="73">
        <f>Igazgatás!O232+'ASP pályázat'!O189+Községgazd!R203+Vagyongazd!O192+Közfoglalkoztatás!O189+Közút!O189+Környezetvédelem!R193+Egészségügy!R221+Sport!O193+Közművelődés!Q192+Támogatás!V203</f>
        <v>0</v>
      </c>
      <c r="P189" s="1">
        <f>Igazgatás!P232+'ASP pályázat'!P189+Községgazd!S203+Vagyongazd!P192+Közfoglalkoztatás!P189+Közút!P189+Környezetvédelem!S193+Egészségügy!S221+Sport!P193+Közművelődés!R192+Támogatás!W203</f>
        <v>0</v>
      </c>
      <c r="Q189" s="1">
        <f>Igazgatás!Q232+'ASP pályázat'!Q189+Községgazd!T203+Vagyongazd!Q192+Közfoglalkoztatás!Q189+Közút!Q189+Környezetvédelem!T193+Egészségügy!T221+Sport!Q193+Közművelődés!S192+Támogatás!X203</f>
        <v>0</v>
      </c>
      <c r="R189" s="1">
        <f>Igazgatás!R232+'ASP pályázat'!R189+Községgazd!U203+Vagyongazd!R192+Közfoglalkoztatás!R189+Közút!R189+Környezetvédelem!U193+Egészségügy!U221+Sport!R193+Közművelődés!T192+Támogatás!Y203</f>
        <v>0</v>
      </c>
      <c r="S189" s="1">
        <f>Igazgatás!S232+'ASP pályázat'!S189+Községgazd!V203+Vagyongazd!S192+Közfoglalkoztatás!S189+Közút!S189+Környezetvédelem!V193+Egészségügy!V221+Sport!S193+Közművelődés!U192+Támogatás!Z203</f>
        <v>0</v>
      </c>
      <c r="T189" s="79">
        <f>Igazgatás!T232+'ASP pályázat'!T189+Községgazd!W203+Vagyongazd!T192+Közfoglalkoztatás!T189+Közút!T189+Környezetvédelem!W193+Egészségügy!W221+Sport!T193+Közművelődés!V192+Támogatás!AA203</f>
        <v>0</v>
      </c>
      <c r="U189" s="489">
        <f>Igazgatás!U232+'ASP pályázat'!U189+Községgazd!X203+Vagyongazd!U192+Közfoglalkoztatás!U189+Közút!U189+Környezetvédelem!X193+Egészségügy!X221+Sport!U193+Közművelődés!W192+Támogatás!AB203</f>
        <v>0</v>
      </c>
      <c r="V189" s="414">
        <f>Igazgatás!V232+'ASP pályázat'!V189+Községgazd!Y203+Vagyongazd!V192+Közfoglalkoztatás!V189+Közút!V189+Környezetvédelem!Y193+Egészségügy!Y221+Sport!V193+Közművelődés!X192+Támogatás!AC203</f>
        <v>0</v>
      </c>
      <c r="W189" s="1">
        <f>Igazgatás!W232+'ASP pályázat'!W189+Községgazd!Z203+Vagyongazd!W192+Közfoglalkoztatás!W189+Közút!W189+Környezetvédelem!Z193+Egészségügy!Z221+Sport!W193+Közművelődés!Y192+Támogatás!AD203</f>
        <v>0</v>
      </c>
      <c r="X189" s="79">
        <f>Igazgatás!X232+'ASP pályázat'!X189+Községgazd!AA203+Vagyongazd!X192+Közfoglalkoztatás!X189+Közút!X189+Környezetvédelem!AA193+Egészségügy!AA221+Sport!X193+Közművelődés!Z192+Támogatás!AE203</f>
        <v>0</v>
      </c>
      <c r="Y189" s="79">
        <f>Igazgatás!Y232+'ASP pályázat'!Y189+Községgazd!AB203+Vagyongazd!Y192+Közfoglalkoztatás!Y189+Közút!Y189+Környezetvédelem!AB193+Egészségügy!AB221+Sport!Y193+Közművelődés!AA192+Támogatás!AF203</f>
        <v>0</v>
      </c>
      <c r="Z189" s="79">
        <f>Igazgatás!Z232+'ASP pályázat'!Z189+Községgazd!AC203+Vagyongazd!Z192+Közfoglalkoztatás!Z189+Közút!Z189+Környezetvédelem!AC193+Egészségügy!AC221+Sport!Z193+Közművelődés!AB192+Támogatás!AG203</f>
        <v>0</v>
      </c>
      <c r="AA189" s="44">
        <f>Igazgatás!AA232+'ASP pályázat'!AA189+Községgazd!AD203+Vagyongazd!AA192+Közfoglalkoztatás!AA189+Közút!AA189+Környezetvédelem!AD193+Egészségügy!AD221+Sport!AA193+Közművelődés!AC192+Támogatás!AH203</f>
        <v>0</v>
      </c>
      <c r="AB189" s="168"/>
      <c r="AD189" s="168"/>
    </row>
    <row r="190" spans="1:30" hidden="1" x14ac:dyDescent="0.25">
      <c r="B190" s="54"/>
      <c r="C190" s="2"/>
      <c r="D190" s="798" t="s">
        <v>818</v>
      </c>
      <c r="E190" s="798"/>
      <c r="F190" s="624">
        <f>Igazgatás!F233+'ASP pályázat'!F190+Községgazd!F204+Vagyongazd!F193+Közfoglalkoztatás!F190+Közút!F190+Környezetvédelem!F194+Egészségügy!F222+Sport!F194+Közművelődés!F193+Támogatás!F204</f>
        <v>0</v>
      </c>
      <c r="G190" s="624">
        <f>Igazgatás!G233+'ASP pályázat'!G190+Községgazd!G204+Vagyongazd!G193+Közfoglalkoztatás!G190+Közút!G190+Környezetvédelem!G194+Egészségügy!G222+Sport!G194+Közművelődés!G193+Támogatás!G204</f>
        <v>0</v>
      </c>
      <c r="H190" s="624">
        <f>Igazgatás!H233+'ASP pályázat'!H190+Községgazd!H204+Vagyongazd!H193+Közfoglalkoztatás!H190+Közút!H190+Környezetvédelem!H194+Egészségügy!H222+Sport!H194+Közművelődés!H193+Támogatás!H204</f>
        <v>0</v>
      </c>
      <c r="I190" s="624">
        <f>Igazgatás!I233+'ASP pályázat'!I190+Községgazd!I204+Vagyongazd!I193+Közfoglalkoztatás!I190+Közút!I190+Környezetvédelem!I194+Egészségügy!I222+Sport!I194+Közművelődés!I193+Támogatás!I204</f>
        <v>0</v>
      </c>
      <c r="J190" s="650">
        <f>Igazgatás!J233+'ASP pályázat'!J190+Községgazd!J204+Vagyongazd!J193+Közfoglalkoztatás!J190+Közút!J190+Környezetvédelem!J194+Egészségügy!J222+Sport!J194+Közművelődés!J193+Támogatás!J204</f>
        <v>0</v>
      </c>
      <c r="K190" s="650">
        <f>Igazgatás!K233+'ASP pályázat'!K190+Községgazd!K204+Vagyongazd!K193+Közfoglalkoztatás!K190+Közút!K190+Környezetvédelem!K194+Egészségügy!K222+Sport!K194+Közművelődés!K193+Támogatás!K204</f>
        <v>0</v>
      </c>
      <c r="L190" s="571">
        <f>Igazgatás!L233+'ASP pályázat'!L190+Községgazd!L204+Vagyongazd!L193+Közfoglalkoztatás!L190+Közút!L190+Környezetvédelem!L194+Egészségügy!L222+Sport!L194+Közművelődés!L193+Támogatás!L204</f>
        <v>0</v>
      </c>
      <c r="M190" s="151">
        <f>Igazgatás!M233+'ASP pályázat'!M190+Községgazd!M204+Vagyongazd!M193+Közfoglalkoztatás!M190+Közút!M190+Környezetvédelem!M194+Egészségügy!M222+Sport!M194+Közművelődés!M193+Támogatás!M204</f>
        <v>0</v>
      </c>
      <c r="N190" s="159">
        <f>Igazgatás!N233+'ASP pályázat'!N190+Községgazd!N204+Vagyongazd!N193+Közfoglalkoztatás!N190+Közút!N190+Környezetvédelem!N194+Egészségügy!N222+Sport!N194+Közművelődés!N193+Támogatás!N204</f>
        <v>0</v>
      </c>
      <c r="O190" s="73">
        <f>Igazgatás!O233+'ASP pályázat'!O190+Községgazd!R204+Vagyongazd!O193+Közfoglalkoztatás!O190+Közút!O190+Környezetvédelem!R194+Egészségügy!R222+Sport!O194+Közművelődés!Q193+Támogatás!V204</f>
        <v>0</v>
      </c>
      <c r="P190" s="1">
        <f>Igazgatás!P233+'ASP pályázat'!P190+Községgazd!S204+Vagyongazd!P193+Közfoglalkoztatás!P190+Közút!P190+Környezetvédelem!S194+Egészségügy!S222+Sport!P194+Közművelődés!R193+Támogatás!W204</f>
        <v>0</v>
      </c>
      <c r="Q190" s="1">
        <f>Igazgatás!Q233+'ASP pályázat'!Q190+Községgazd!T204+Vagyongazd!Q193+Közfoglalkoztatás!Q190+Közút!Q190+Környezetvédelem!T194+Egészségügy!T222+Sport!Q194+Közművelődés!S193+Támogatás!X204</f>
        <v>0</v>
      </c>
      <c r="R190" s="1">
        <f>Igazgatás!R233+'ASP pályázat'!R190+Községgazd!U204+Vagyongazd!R193+Közfoglalkoztatás!R190+Közút!R190+Környezetvédelem!U194+Egészségügy!U222+Sport!R194+Közművelődés!T193+Támogatás!Y204</f>
        <v>0</v>
      </c>
      <c r="S190" s="1">
        <f>Igazgatás!S233+'ASP pályázat'!S190+Községgazd!V204+Vagyongazd!S193+Közfoglalkoztatás!S190+Közút!S190+Környezetvédelem!V194+Egészségügy!V222+Sport!S194+Közművelődés!U193+Támogatás!Z204</f>
        <v>0</v>
      </c>
      <c r="T190" s="79">
        <f>Igazgatás!T233+'ASP pályázat'!T190+Községgazd!W204+Vagyongazd!T193+Közfoglalkoztatás!T190+Közút!T190+Környezetvédelem!W194+Egészségügy!W222+Sport!T194+Közművelődés!V193+Támogatás!AA204</f>
        <v>0</v>
      </c>
      <c r="U190" s="489">
        <f>Igazgatás!U233+'ASP pályázat'!U190+Községgazd!X204+Vagyongazd!U193+Közfoglalkoztatás!U190+Közút!U190+Környezetvédelem!X194+Egészségügy!X222+Sport!U194+Közművelődés!W193+Támogatás!AB204</f>
        <v>0</v>
      </c>
      <c r="V190" s="414">
        <f>Igazgatás!V233+'ASP pályázat'!V190+Községgazd!Y204+Vagyongazd!V193+Közfoglalkoztatás!V190+Közút!V190+Környezetvédelem!Y194+Egészségügy!Y222+Sport!V194+Közművelődés!X193+Támogatás!AC204</f>
        <v>0</v>
      </c>
      <c r="W190" s="1">
        <f>Igazgatás!W233+'ASP pályázat'!W190+Községgazd!Z204+Vagyongazd!W193+Közfoglalkoztatás!W190+Közút!W190+Környezetvédelem!Z194+Egészségügy!Z222+Sport!W194+Közművelődés!Y193+Támogatás!AD204</f>
        <v>0</v>
      </c>
      <c r="X190" s="79">
        <f>Igazgatás!X233+'ASP pályázat'!X190+Községgazd!AA204+Vagyongazd!X193+Közfoglalkoztatás!X190+Közút!X190+Környezetvédelem!AA194+Egészségügy!AA222+Sport!X194+Közművelődés!Z193+Támogatás!AE204</f>
        <v>0</v>
      </c>
      <c r="Y190" s="79">
        <f>Igazgatás!Y233+'ASP pályázat'!Y190+Községgazd!AB204+Vagyongazd!Y193+Közfoglalkoztatás!Y190+Közút!Y190+Környezetvédelem!AB194+Egészségügy!AB222+Sport!Y194+Közművelődés!AA193+Támogatás!AF204</f>
        <v>0</v>
      </c>
      <c r="Z190" s="79">
        <f>Igazgatás!Z233+'ASP pályázat'!Z190+Községgazd!AC204+Vagyongazd!Z193+Közfoglalkoztatás!Z190+Közút!Z190+Környezetvédelem!AC194+Egészségügy!AC222+Sport!Z194+Közművelődés!AB193+Támogatás!AG204</f>
        <v>0</v>
      </c>
      <c r="AA190" s="44">
        <f>Igazgatás!AA233+'ASP pályázat'!AA190+Községgazd!AD204+Vagyongazd!AA193+Közfoglalkoztatás!AA190+Közút!AA190+Környezetvédelem!AD194+Egészségügy!AD222+Sport!AA194+Közművelődés!AC193+Támogatás!AH204</f>
        <v>0</v>
      </c>
      <c r="AB190" s="168"/>
      <c r="AD190" s="168"/>
    </row>
    <row r="191" spans="1:30" hidden="1" x14ac:dyDescent="0.25">
      <c r="B191" s="54"/>
      <c r="C191" s="2"/>
      <c r="D191" s="801" t="s">
        <v>554</v>
      </c>
      <c r="E191" s="801"/>
      <c r="F191" s="621">
        <f>Igazgatás!F234+'ASP pályázat'!F191+Községgazd!F205+Vagyongazd!F194+Közfoglalkoztatás!F191+Közút!F191+Környezetvédelem!F195+Egészségügy!F223+Sport!F195+Közművelődés!F194+Támogatás!F205</f>
        <v>0</v>
      </c>
      <c r="G191" s="621">
        <f>Igazgatás!G234+'ASP pályázat'!G191+Községgazd!G205+Vagyongazd!G194+Közfoglalkoztatás!G191+Közút!G191+Környezetvédelem!G195+Egészségügy!G223+Sport!G195+Közművelődés!G194+Támogatás!G205</f>
        <v>0</v>
      </c>
      <c r="H191" s="621">
        <f>Igazgatás!H234+'ASP pályázat'!H191+Községgazd!H205+Vagyongazd!H194+Közfoglalkoztatás!H191+Közút!H191+Környezetvédelem!H195+Egészségügy!H223+Sport!H195+Közművelődés!H194+Támogatás!H205</f>
        <v>0</v>
      </c>
      <c r="I191" s="621">
        <f>Igazgatás!I234+'ASP pályázat'!I191+Községgazd!I205+Vagyongazd!I194+Közfoglalkoztatás!I191+Közút!I191+Környezetvédelem!I195+Egészségügy!I223+Sport!I195+Közművelődés!I194+Támogatás!I205</f>
        <v>0</v>
      </c>
      <c r="J191" s="647">
        <f>Igazgatás!J234+'ASP pályázat'!J191+Községgazd!J205+Vagyongazd!J194+Közfoglalkoztatás!J191+Közút!J191+Környezetvédelem!J195+Egészségügy!J223+Sport!J195+Közművelődés!J194+Támogatás!J205</f>
        <v>0</v>
      </c>
      <c r="K191" s="647">
        <f>Igazgatás!K234+'ASP pályázat'!K191+Községgazd!K205+Vagyongazd!K194+Közfoglalkoztatás!K191+Közút!K191+Környezetvédelem!K195+Egészségügy!K223+Sport!K195+Közművelődés!K194+Támogatás!K205</f>
        <v>0</v>
      </c>
      <c r="L191" s="568">
        <f>Igazgatás!L234+'ASP pályázat'!L191+Községgazd!L205+Vagyongazd!L194+Közfoglalkoztatás!L191+Közút!L191+Környezetvédelem!L195+Egészségügy!L223+Sport!L195+Közművelődés!L194+Támogatás!L205</f>
        <v>0</v>
      </c>
      <c r="M191" s="141">
        <f>Igazgatás!M234+'ASP pályázat'!M191+Községgazd!M205+Vagyongazd!M194+Közfoglalkoztatás!M191+Közút!M191+Környezetvédelem!M195+Egészségügy!M223+Sport!M195+Közművelődés!M194+Támogatás!M205</f>
        <v>0</v>
      </c>
      <c r="N191" s="159">
        <f>Igazgatás!N234+'ASP pályázat'!N191+Községgazd!N205+Vagyongazd!N194+Közfoglalkoztatás!N191+Közút!N191+Környezetvédelem!N195+Egészségügy!N223+Sport!N195+Közművelődés!N194+Támogatás!N205</f>
        <v>0</v>
      </c>
      <c r="O191" s="73">
        <f>Igazgatás!O234+'ASP pályázat'!O191+Községgazd!R205+Vagyongazd!O194+Közfoglalkoztatás!O191+Közút!O191+Környezetvédelem!R195+Egészségügy!R223+Sport!O195+Közművelődés!Q194+Támogatás!V205</f>
        <v>0</v>
      </c>
      <c r="P191" s="1">
        <f>Igazgatás!P234+'ASP pályázat'!P191+Községgazd!S205+Vagyongazd!P194+Közfoglalkoztatás!P191+Közút!P191+Környezetvédelem!S195+Egészségügy!S223+Sport!P195+Közművelődés!R194+Támogatás!W205</f>
        <v>0</v>
      </c>
      <c r="Q191" s="1">
        <f>Igazgatás!Q234+'ASP pályázat'!Q191+Községgazd!T205+Vagyongazd!Q194+Közfoglalkoztatás!Q191+Közút!Q191+Környezetvédelem!T195+Egészségügy!T223+Sport!Q195+Közművelődés!S194+Támogatás!X205</f>
        <v>0</v>
      </c>
      <c r="R191" s="1">
        <f>Igazgatás!R234+'ASP pályázat'!R191+Községgazd!U205+Vagyongazd!R194+Közfoglalkoztatás!R191+Közút!R191+Környezetvédelem!U195+Egészségügy!U223+Sport!R195+Közművelődés!T194+Támogatás!Y205</f>
        <v>0</v>
      </c>
      <c r="S191" s="1">
        <f>Igazgatás!S234+'ASP pályázat'!S191+Községgazd!V205+Vagyongazd!S194+Közfoglalkoztatás!S191+Közút!S191+Környezetvédelem!V195+Egészségügy!V223+Sport!S195+Közművelődés!U194+Támogatás!Z205</f>
        <v>0</v>
      </c>
      <c r="T191" s="79">
        <f>Igazgatás!T234+'ASP pályázat'!T191+Községgazd!W205+Vagyongazd!T194+Közfoglalkoztatás!T191+Közút!T191+Környezetvédelem!W195+Egészségügy!W223+Sport!T195+Közművelődés!V194+Támogatás!AA205</f>
        <v>0</v>
      </c>
      <c r="U191" s="489">
        <f>Igazgatás!U234+'ASP pályázat'!U191+Községgazd!X205+Vagyongazd!U194+Közfoglalkoztatás!U191+Közút!U191+Környezetvédelem!X195+Egészségügy!X223+Sport!U195+Közművelődés!W194+Támogatás!AB205</f>
        <v>0</v>
      </c>
      <c r="V191" s="414">
        <f>Igazgatás!V234+'ASP pályázat'!V191+Községgazd!Y205+Vagyongazd!V194+Közfoglalkoztatás!V191+Közút!V191+Környezetvédelem!Y195+Egészségügy!Y223+Sport!V195+Közművelődés!X194+Támogatás!AC205</f>
        <v>0</v>
      </c>
      <c r="W191" s="1">
        <f>Igazgatás!W234+'ASP pályázat'!W191+Községgazd!Z205+Vagyongazd!W194+Közfoglalkoztatás!W191+Közút!W191+Környezetvédelem!Z195+Egészségügy!Z223+Sport!W195+Közművelődés!Y194+Támogatás!AD205</f>
        <v>0</v>
      </c>
      <c r="X191" s="79">
        <f>Igazgatás!X234+'ASP pályázat'!X191+Községgazd!AA205+Vagyongazd!X194+Közfoglalkoztatás!X191+Közút!X191+Környezetvédelem!AA195+Egészségügy!AA223+Sport!X195+Közművelődés!Z194+Támogatás!AE205</f>
        <v>0</v>
      </c>
      <c r="Y191" s="79">
        <f>Igazgatás!Y234+'ASP pályázat'!Y191+Községgazd!AB205+Vagyongazd!Y194+Közfoglalkoztatás!Y191+Közút!Y191+Környezetvédelem!AB195+Egészségügy!AB223+Sport!Y195+Közművelődés!AA194+Támogatás!AF205</f>
        <v>0</v>
      </c>
      <c r="Z191" s="79">
        <f>Igazgatás!Z234+'ASP pályázat'!Z191+Községgazd!AC205+Vagyongazd!Z194+Közfoglalkoztatás!Z191+Közút!Z191+Környezetvédelem!AC195+Egészségügy!AC223+Sport!Z195+Közművelődés!AB194+Támogatás!AG205</f>
        <v>0</v>
      </c>
      <c r="AA191" s="44">
        <f>Igazgatás!AA234+'ASP pályázat'!AA191+Községgazd!AD205+Vagyongazd!AA194+Közfoglalkoztatás!AA191+Közút!AA191+Környezetvédelem!AD195+Egészségügy!AD223+Sport!AA195+Közművelődés!AC194+Támogatás!AH205</f>
        <v>0</v>
      </c>
      <c r="AB191" s="168"/>
      <c r="AD191" s="168"/>
    </row>
    <row r="192" spans="1:30" hidden="1" x14ac:dyDescent="0.25">
      <c r="B192" s="54"/>
      <c r="C192" s="2"/>
      <c r="D192" s="801" t="s">
        <v>553</v>
      </c>
      <c r="E192" s="801"/>
      <c r="F192" s="621">
        <f>Igazgatás!F235+'ASP pályázat'!F192+Községgazd!F206+Vagyongazd!F195+Közfoglalkoztatás!F192+Közút!F192+Környezetvédelem!F196+Egészségügy!F224+Sport!F196+Közművelődés!F195+Támogatás!F206</f>
        <v>0</v>
      </c>
      <c r="G192" s="621">
        <f>Igazgatás!G235+'ASP pályázat'!G192+Községgazd!G206+Vagyongazd!G195+Közfoglalkoztatás!G192+Közút!G192+Környezetvédelem!G196+Egészségügy!G224+Sport!G196+Közművelődés!G195+Támogatás!G206</f>
        <v>0</v>
      </c>
      <c r="H192" s="621">
        <f>Igazgatás!H235+'ASP pályázat'!H192+Községgazd!H206+Vagyongazd!H195+Közfoglalkoztatás!H192+Közút!H192+Környezetvédelem!H196+Egészségügy!H224+Sport!H196+Közművelődés!H195+Támogatás!H206</f>
        <v>0</v>
      </c>
      <c r="I192" s="621">
        <f>Igazgatás!I235+'ASP pályázat'!I192+Községgazd!I206+Vagyongazd!I195+Közfoglalkoztatás!I192+Közút!I192+Környezetvédelem!I196+Egészségügy!I224+Sport!I196+Közművelődés!I195+Támogatás!I206</f>
        <v>0</v>
      </c>
      <c r="J192" s="647">
        <f>Igazgatás!J235+'ASP pályázat'!J192+Községgazd!J206+Vagyongazd!J195+Közfoglalkoztatás!J192+Közút!J192+Környezetvédelem!J196+Egészségügy!J224+Sport!J196+Közművelődés!J195+Támogatás!J206</f>
        <v>0</v>
      </c>
      <c r="K192" s="647">
        <f>Igazgatás!K235+'ASP pályázat'!K192+Községgazd!K206+Vagyongazd!K195+Közfoglalkoztatás!K192+Közút!K192+Környezetvédelem!K196+Egészségügy!K224+Sport!K196+Közművelődés!K195+Támogatás!K206</f>
        <v>0</v>
      </c>
      <c r="L192" s="568">
        <f>Igazgatás!L235+'ASP pályázat'!L192+Községgazd!L206+Vagyongazd!L195+Közfoglalkoztatás!L192+Közút!L192+Környezetvédelem!L196+Egészségügy!L224+Sport!L196+Közművelődés!L195+Támogatás!L206</f>
        <v>0</v>
      </c>
      <c r="M192" s="141">
        <f>Igazgatás!M235+'ASP pályázat'!M192+Községgazd!M206+Vagyongazd!M195+Közfoglalkoztatás!M192+Közút!M192+Környezetvédelem!M196+Egészségügy!M224+Sport!M196+Közművelődés!M195+Támogatás!M206</f>
        <v>0</v>
      </c>
      <c r="N192" s="159">
        <f>Igazgatás!N235+'ASP pályázat'!N192+Községgazd!N206+Vagyongazd!N195+Közfoglalkoztatás!N192+Közút!N192+Környezetvédelem!N196+Egészségügy!N224+Sport!N196+Közművelődés!N195+Támogatás!N206</f>
        <v>0</v>
      </c>
      <c r="O192" s="73">
        <f>Igazgatás!O235+'ASP pályázat'!O192+Községgazd!R206+Vagyongazd!O195+Közfoglalkoztatás!O192+Közút!O192+Környezetvédelem!R196+Egészségügy!R224+Sport!O196+Közművelődés!Q195+Támogatás!V206</f>
        <v>0</v>
      </c>
      <c r="P192" s="1">
        <f>Igazgatás!P235+'ASP pályázat'!P192+Községgazd!S206+Vagyongazd!P195+Közfoglalkoztatás!P192+Közút!P192+Környezetvédelem!S196+Egészségügy!S224+Sport!P196+Közművelődés!R195+Támogatás!W206</f>
        <v>0</v>
      </c>
      <c r="Q192" s="1">
        <f>Igazgatás!Q235+'ASP pályázat'!Q192+Községgazd!T206+Vagyongazd!Q195+Közfoglalkoztatás!Q192+Közút!Q192+Környezetvédelem!T196+Egészségügy!T224+Sport!Q196+Közművelődés!S195+Támogatás!X206</f>
        <v>0</v>
      </c>
      <c r="R192" s="1">
        <f>Igazgatás!R235+'ASP pályázat'!R192+Községgazd!U206+Vagyongazd!R195+Közfoglalkoztatás!R192+Közút!R192+Környezetvédelem!U196+Egészségügy!U224+Sport!R196+Közművelődés!T195+Támogatás!Y206</f>
        <v>0</v>
      </c>
      <c r="S192" s="1">
        <f>Igazgatás!S235+'ASP pályázat'!S192+Községgazd!V206+Vagyongazd!S195+Közfoglalkoztatás!S192+Közút!S192+Környezetvédelem!V196+Egészségügy!V224+Sport!S196+Közművelődés!U195+Támogatás!Z206</f>
        <v>0</v>
      </c>
      <c r="T192" s="79">
        <f>Igazgatás!T235+'ASP pályázat'!T192+Községgazd!W206+Vagyongazd!T195+Közfoglalkoztatás!T192+Közút!T192+Környezetvédelem!W196+Egészségügy!W224+Sport!T196+Közművelődés!V195+Támogatás!AA206</f>
        <v>0</v>
      </c>
      <c r="U192" s="489">
        <f>Igazgatás!U235+'ASP pályázat'!U192+Községgazd!X206+Vagyongazd!U195+Közfoglalkoztatás!U192+Közút!U192+Környezetvédelem!X196+Egészségügy!X224+Sport!U196+Közművelődés!W195+Támogatás!AB206</f>
        <v>0</v>
      </c>
      <c r="V192" s="414">
        <f>Igazgatás!V235+'ASP pályázat'!V192+Községgazd!Y206+Vagyongazd!V195+Közfoglalkoztatás!V192+Közút!V192+Környezetvédelem!Y196+Egészségügy!Y224+Sport!V196+Közművelődés!X195+Támogatás!AC206</f>
        <v>0</v>
      </c>
      <c r="W192" s="1">
        <f>Igazgatás!W235+'ASP pályázat'!W192+Községgazd!Z206+Vagyongazd!W195+Közfoglalkoztatás!W192+Közút!W192+Környezetvédelem!Z196+Egészségügy!Z224+Sport!W196+Közművelődés!Y195+Támogatás!AD206</f>
        <v>0</v>
      </c>
      <c r="X192" s="79">
        <f>Igazgatás!X235+'ASP pályázat'!X192+Községgazd!AA206+Vagyongazd!X195+Közfoglalkoztatás!X192+Közút!X192+Környezetvédelem!AA196+Egészségügy!AA224+Sport!X196+Közművelődés!Z195+Támogatás!AE206</f>
        <v>0</v>
      </c>
      <c r="Y192" s="79">
        <f>Igazgatás!Y235+'ASP pályázat'!Y192+Községgazd!AB206+Vagyongazd!Y195+Közfoglalkoztatás!Y192+Közút!Y192+Környezetvédelem!AB196+Egészségügy!AB224+Sport!Y196+Közművelődés!AA195+Támogatás!AF206</f>
        <v>0</v>
      </c>
      <c r="Z192" s="79">
        <f>Igazgatás!Z235+'ASP pályázat'!Z192+Községgazd!AC206+Vagyongazd!Z195+Közfoglalkoztatás!Z192+Közút!Z192+Környezetvédelem!AC196+Egészségügy!AC224+Sport!Z196+Közművelődés!AB195+Támogatás!AG206</f>
        <v>0</v>
      </c>
      <c r="AA192" s="44">
        <f>Igazgatás!AA235+'ASP pályázat'!AA192+Községgazd!AD206+Vagyongazd!AA195+Közfoglalkoztatás!AA192+Közút!AA192+Környezetvédelem!AD196+Egészségügy!AD224+Sport!AA196+Közművelődés!AC195+Támogatás!AH206</f>
        <v>0</v>
      </c>
      <c r="AB192" s="168"/>
      <c r="AD192" s="168"/>
    </row>
    <row r="193" spans="1:30" ht="25.5" hidden="1" customHeight="1" x14ac:dyDescent="0.25">
      <c r="B193" s="54"/>
      <c r="C193" s="2"/>
      <c r="D193" s="798" t="s">
        <v>557</v>
      </c>
      <c r="E193" s="798"/>
      <c r="F193" s="624">
        <f>Igazgatás!F236+'ASP pályázat'!F193+Községgazd!F207+Vagyongazd!F196+Közfoglalkoztatás!F193+Közút!F193+Környezetvédelem!F197+Egészségügy!F225+Sport!F197+Közművelődés!F196+Támogatás!F207</f>
        <v>0</v>
      </c>
      <c r="G193" s="624">
        <f>Igazgatás!G236+'ASP pályázat'!G193+Községgazd!G207+Vagyongazd!G196+Közfoglalkoztatás!G193+Közút!G193+Környezetvédelem!G197+Egészségügy!G225+Sport!G197+Közművelődés!G196+Támogatás!G207</f>
        <v>0</v>
      </c>
      <c r="H193" s="624">
        <f>Igazgatás!H236+'ASP pályázat'!H193+Községgazd!H207+Vagyongazd!H196+Közfoglalkoztatás!H193+Közút!H193+Környezetvédelem!H197+Egészségügy!H225+Sport!H197+Közművelődés!H196+Támogatás!H207</f>
        <v>0</v>
      </c>
      <c r="I193" s="624">
        <f>Igazgatás!I236+'ASP pályázat'!I193+Községgazd!I207+Vagyongazd!I196+Közfoglalkoztatás!I193+Közút!I193+Környezetvédelem!I197+Egészségügy!I225+Sport!I197+Közművelődés!I196+Támogatás!I207</f>
        <v>0</v>
      </c>
      <c r="J193" s="650">
        <f>Igazgatás!J236+'ASP pályázat'!J193+Községgazd!J207+Vagyongazd!J196+Közfoglalkoztatás!J193+Közút!J193+Környezetvédelem!J197+Egészségügy!J225+Sport!J197+Közművelődés!J196+Támogatás!J207</f>
        <v>0</v>
      </c>
      <c r="K193" s="650">
        <f>Igazgatás!K236+'ASP pályázat'!K193+Községgazd!K207+Vagyongazd!K196+Közfoglalkoztatás!K193+Közút!K193+Környezetvédelem!K197+Egészségügy!K225+Sport!K197+Közművelődés!K196+Támogatás!K207</f>
        <v>0</v>
      </c>
      <c r="L193" s="571">
        <f>Igazgatás!L236+'ASP pályázat'!L193+Községgazd!L207+Vagyongazd!L196+Közfoglalkoztatás!L193+Közút!L193+Környezetvédelem!L197+Egészségügy!L225+Sport!L197+Közművelődés!L196+Támogatás!L207</f>
        <v>0</v>
      </c>
      <c r="M193" s="151">
        <f>Igazgatás!M236+'ASP pályázat'!M193+Községgazd!M207+Vagyongazd!M196+Közfoglalkoztatás!M193+Közút!M193+Környezetvédelem!M197+Egészségügy!M225+Sport!M197+Közművelődés!M196+Támogatás!M207</f>
        <v>0</v>
      </c>
      <c r="N193" s="159">
        <f>Igazgatás!N236+'ASP pályázat'!N193+Községgazd!N207+Vagyongazd!N196+Közfoglalkoztatás!N193+Közút!N193+Környezetvédelem!N197+Egészségügy!N225+Sport!N197+Közművelődés!N196+Támogatás!N207</f>
        <v>0</v>
      </c>
      <c r="O193" s="73">
        <f>Igazgatás!O236+'ASP pályázat'!O193+Községgazd!R207+Vagyongazd!O196+Közfoglalkoztatás!O193+Közút!O193+Környezetvédelem!R197+Egészségügy!R225+Sport!O197+Közművelődés!Q196+Támogatás!V207</f>
        <v>0</v>
      </c>
      <c r="P193" s="1">
        <f>Igazgatás!P236+'ASP pályázat'!P193+Községgazd!S207+Vagyongazd!P196+Közfoglalkoztatás!P193+Közút!P193+Környezetvédelem!S197+Egészségügy!S225+Sport!P197+Közművelődés!R196+Támogatás!W207</f>
        <v>0</v>
      </c>
      <c r="Q193" s="1">
        <f>Igazgatás!Q236+'ASP pályázat'!Q193+Községgazd!T207+Vagyongazd!Q196+Közfoglalkoztatás!Q193+Közút!Q193+Környezetvédelem!T197+Egészségügy!T225+Sport!Q197+Közművelődés!S196+Támogatás!X207</f>
        <v>0</v>
      </c>
      <c r="R193" s="1">
        <f>Igazgatás!R236+'ASP pályázat'!R193+Községgazd!U207+Vagyongazd!R196+Közfoglalkoztatás!R193+Közút!R193+Környezetvédelem!U197+Egészségügy!U225+Sport!R197+Közművelődés!T196+Támogatás!Y207</f>
        <v>0</v>
      </c>
      <c r="S193" s="1">
        <f>Igazgatás!S236+'ASP pályázat'!S193+Községgazd!V207+Vagyongazd!S196+Közfoglalkoztatás!S193+Közút!S193+Környezetvédelem!V197+Egészségügy!V225+Sport!S197+Közművelődés!U196+Támogatás!Z207</f>
        <v>0</v>
      </c>
      <c r="T193" s="79">
        <f>Igazgatás!T236+'ASP pályázat'!T193+Községgazd!W207+Vagyongazd!T196+Közfoglalkoztatás!T193+Közút!T193+Környezetvédelem!W197+Egészségügy!W225+Sport!T197+Közművelődés!V196+Támogatás!AA207</f>
        <v>0</v>
      </c>
      <c r="U193" s="489">
        <f>Igazgatás!U236+'ASP pályázat'!U193+Községgazd!X207+Vagyongazd!U196+Közfoglalkoztatás!U193+Közút!U193+Környezetvédelem!X197+Egészségügy!X225+Sport!U197+Közművelődés!W196+Támogatás!AB207</f>
        <v>0</v>
      </c>
      <c r="V193" s="414">
        <f>Igazgatás!V236+'ASP pályázat'!V193+Községgazd!Y207+Vagyongazd!V196+Közfoglalkoztatás!V193+Közút!V193+Környezetvédelem!Y197+Egészségügy!Y225+Sport!V197+Közművelődés!X196+Támogatás!AC207</f>
        <v>0</v>
      </c>
      <c r="W193" s="1">
        <f>Igazgatás!W236+'ASP pályázat'!W193+Községgazd!Z207+Vagyongazd!W196+Közfoglalkoztatás!W193+Közút!W193+Környezetvédelem!Z197+Egészségügy!Z225+Sport!W197+Közművelődés!Y196+Támogatás!AD207</f>
        <v>0</v>
      </c>
      <c r="X193" s="79">
        <f>Igazgatás!X236+'ASP pályázat'!X193+Községgazd!AA207+Vagyongazd!X196+Közfoglalkoztatás!X193+Közút!X193+Környezetvédelem!AA197+Egészségügy!AA225+Sport!X197+Közművelődés!Z196+Támogatás!AE207</f>
        <v>0</v>
      </c>
      <c r="Y193" s="79">
        <f>Igazgatás!Y236+'ASP pályázat'!Y193+Községgazd!AB207+Vagyongazd!Y196+Közfoglalkoztatás!Y193+Közút!Y193+Környezetvédelem!AB197+Egészségügy!AB225+Sport!Y197+Közművelődés!AA196+Támogatás!AF207</f>
        <v>0</v>
      </c>
      <c r="Z193" s="79">
        <f>Igazgatás!Z236+'ASP pályázat'!Z193+Községgazd!AC207+Vagyongazd!Z196+Közfoglalkoztatás!Z193+Közút!Z193+Környezetvédelem!AC197+Egészségügy!AC225+Sport!Z197+Közművelődés!AB196+Támogatás!AG207</f>
        <v>0</v>
      </c>
      <c r="AA193" s="44">
        <f>Igazgatás!AA236+'ASP pályázat'!AA193+Községgazd!AD207+Vagyongazd!AA196+Közfoglalkoztatás!AA193+Közút!AA193+Környezetvédelem!AD197+Egészségügy!AD225+Sport!AA197+Közművelődés!AC196+Támogatás!AH207</f>
        <v>0</v>
      </c>
      <c r="AB193" s="168"/>
      <c r="AD193" s="168"/>
    </row>
    <row r="194" spans="1:30" hidden="1" x14ac:dyDescent="0.25">
      <c r="B194" s="54"/>
      <c r="C194" s="2"/>
      <c r="D194" s="801" t="s">
        <v>819</v>
      </c>
      <c r="E194" s="801"/>
      <c r="F194" s="621">
        <f>Igazgatás!F237+'ASP pályázat'!F194+Községgazd!F208+Vagyongazd!F197+Közfoglalkoztatás!F194+Közút!F194+Környezetvédelem!F198+Egészségügy!F226+Sport!F198+Közművelődés!F197+Támogatás!F208</f>
        <v>0</v>
      </c>
      <c r="G194" s="621">
        <f>Igazgatás!G237+'ASP pályázat'!G194+Községgazd!G208+Vagyongazd!G197+Közfoglalkoztatás!G194+Közút!G194+Környezetvédelem!G198+Egészségügy!G226+Sport!G198+Közművelődés!G197+Támogatás!G208</f>
        <v>0</v>
      </c>
      <c r="H194" s="621">
        <f>Igazgatás!H237+'ASP pályázat'!H194+Községgazd!H208+Vagyongazd!H197+Közfoglalkoztatás!H194+Közút!H194+Környezetvédelem!H198+Egészségügy!H226+Sport!H198+Közművelődés!H197+Támogatás!H208</f>
        <v>0</v>
      </c>
      <c r="I194" s="621">
        <f>Igazgatás!I237+'ASP pályázat'!I194+Községgazd!I208+Vagyongazd!I197+Közfoglalkoztatás!I194+Közút!I194+Környezetvédelem!I198+Egészségügy!I226+Sport!I198+Közművelődés!I197+Támogatás!I208</f>
        <v>0</v>
      </c>
      <c r="J194" s="647">
        <f>Igazgatás!J237+'ASP pályázat'!J194+Községgazd!J208+Vagyongazd!J197+Közfoglalkoztatás!J194+Közút!J194+Környezetvédelem!J198+Egészségügy!J226+Sport!J198+Közművelődés!J197+Támogatás!J208</f>
        <v>0</v>
      </c>
      <c r="K194" s="647">
        <f>Igazgatás!K237+'ASP pályázat'!K194+Községgazd!K208+Vagyongazd!K197+Közfoglalkoztatás!K194+Közút!K194+Környezetvédelem!K198+Egészségügy!K226+Sport!K198+Közművelődés!K197+Támogatás!K208</f>
        <v>0</v>
      </c>
      <c r="L194" s="568">
        <f>Igazgatás!L237+'ASP pályázat'!L194+Községgazd!L208+Vagyongazd!L197+Közfoglalkoztatás!L194+Közút!L194+Környezetvédelem!L198+Egészségügy!L226+Sport!L198+Közművelődés!L197+Támogatás!L208</f>
        <v>0</v>
      </c>
      <c r="M194" s="141">
        <f>Igazgatás!M237+'ASP pályázat'!M194+Községgazd!M208+Vagyongazd!M197+Közfoglalkoztatás!M194+Közút!M194+Környezetvédelem!M198+Egészségügy!M226+Sport!M198+Közművelődés!M197+Támogatás!M208</f>
        <v>0</v>
      </c>
      <c r="N194" s="159">
        <f>Igazgatás!N237+'ASP pályázat'!N194+Községgazd!N208+Vagyongazd!N197+Közfoglalkoztatás!N194+Közút!N194+Környezetvédelem!N198+Egészségügy!N226+Sport!N198+Közművelődés!N197+Támogatás!N208</f>
        <v>0</v>
      </c>
      <c r="O194" s="73">
        <f>Igazgatás!O237+'ASP pályázat'!O194+Községgazd!R208+Vagyongazd!O197+Közfoglalkoztatás!O194+Közút!O194+Környezetvédelem!R198+Egészségügy!R226+Sport!O198+Közművelődés!Q197+Támogatás!V208</f>
        <v>0</v>
      </c>
      <c r="P194" s="1">
        <f>Igazgatás!P237+'ASP pályázat'!P194+Községgazd!S208+Vagyongazd!P197+Közfoglalkoztatás!P194+Közút!P194+Környezetvédelem!S198+Egészségügy!S226+Sport!P198+Közművelődés!R197+Támogatás!W208</f>
        <v>0</v>
      </c>
      <c r="Q194" s="1">
        <f>Igazgatás!Q237+'ASP pályázat'!Q194+Községgazd!T208+Vagyongazd!Q197+Közfoglalkoztatás!Q194+Közút!Q194+Környezetvédelem!T198+Egészségügy!T226+Sport!Q198+Közművelődés!S197+Támogatás!X208</f>
        <v>0</v>
      </c>
      <c r="R194" s="1">
        <f>Igazgatás!R237+'ASP pályázat'!R194+Községgazd!U208+Vagyongazd!R197+Közfoglalkoztatás!R194+Közút!R194+Környezetvédelem!U198+Egészségügy!U226+Sport!R198+Közművelődés!T197+Támogatás!Y208</f>
        <v>0</v>
      </c>
      <c r="S194" s="1">
        <f>Igazgatás!S237+'ASP pályázat'!S194+Községgazd!V208+Vagyongazd!S197+Közfoglalkoztatás!S194+Közút!S194+Környezetvédelem!V198+Egészségügy!V226+Sport!S198+Közművelődés!U197+Támogatás!Z208</f>
        <v>0</v>
      </c>
      <c r="T194" s="79">
        <f>Igazgatás!T237+'ASP pályázat'!T194+Községgazd!W208+Vagyongazd!T197+Közfoglalkoztatás!T194+Közút!T194+Környezetvédelem!W198+Egészségügy!W226+Sport!T198+Közművelődés!V197+Támogatás!AA208</f>
        <v>0</v>
      </c>
      <c r="U194" s="489">
        <f>Igazgatás!U237+'ASP pályázat'!U194+Községgazd!X208+Vagyongazd!U197+Közfoglalkoztatás!U194+Közút!U194+Környezetvédelem!X198+Egészségügy!X226+Sport!U198+Közművelődés!W197+Támogatás!AB208</f>
        <v>0</v>
      </c>
      <c r="V194" s="414">
        <f>Igazgatás!V237+'ASP pályázat'!V194+Községgazd!Y208+Vagyongazd!V197+Közfoglalkoztatás!V194+Közút!V194+Környezetvédelem!Y198+Egészségügy!Y226+Sport!V198+Közművelődés!X197+Támogatás!AC208</f>
        <v>0</v>
      </c>
      <c r="W194" s="1">
        <f>Igazgatás!W237+'ASP pályázat'!W194+Községgazd!Z208+Vagyongazd!W197+Közfoglalkoztatás!W194+Közút!W194+Környezetvédelem!Z198+Egészségügy!Z226+Sport!W198+Közművelődés!Y197+Támogatás!AD208</f>
        <v>0</v>
      </c>
      <c r="X194" s="79">
        <f>Igazgatás!X237+'ASP pályázat'!X194+Községgazd!AA208+Vagyongazd!X197+Közfoglalkoztatás!X194+Közút!X194+Környezetvédelem!AA198+Egészségügy!AA226+Sport!X198+Közművelődés!Z197+Támogatás!AE208</f>
        <v>0</v>
      </c>
      <c r="Y194" s="79">
        <f>Igazgatás!Y237+'ASP pályázat'!Y194+Községgazd!AB208+Vagyongazd!Y197+Közfoglalkoztatás!Y194+Közút!Y194+Környezetvédelem!AB198+Egészségügy!AB226+Sport!Y198+Közművelődés!AA197+Támogatás!AF208</f>
        <v>0</v>
      </c>
      <c r="Z194" s="79">
        <f>Igazgatás!Z237+'ASP pályázat'!Z194+Községgazd!AC208+Vagyongazd!Z197+Közfoglalkoztatás!Z194+Közút!Z194+Környezetvédelem!AC198+Egészségügy!AC226+Sport!Z198+Közművelődés!AB197+Támogatás!AG208</f>
        <v>0</v>
      </c>
      <c r="AA194" s="44">
        <f>Igazgatás!AA237+'ASP pályázat'!AA194+Községgazd!AD208+Vagyongazd!AA197+Közfoglalkoztatás!AA194+Közút!AA194+Környezetvédelem!AD198+Egészségügy!AD226+Sport!AA198+Közművelődés!AC197+Támogatás!AH208</f>
        <v>0</v>
      </c>
      <c r="AB194" s="168"/>
      <c r="AD194" s="168"/>
    </row>
    <row r="195" spans="1:30" ht="25.5" hidden="1" customHeight="1" x14ac:dyDescent="0.25">
      <c r="B195" s="54"/>
      <c r="C195" s="2"/>
      <c r="D195" s="798" t="s">
        <v>562</v>
      </c>
      <c r="E195" s="798"/>
      <c r="F195" s="624">
        <f>Igazgatás!F238+'ASP pályázat'!F195+Községgazd!F209+Vagyongazd!F198+Közfoglalkoztatás!F195+Közút!F195+Környezetvédelem!F199+Egészségügy!F227+Sport!F199+Közművelődés!F198+Támogatás!F209</f>
        <v>0</v>
      </c>
      <c r="G195" s="624">
        <f>Igazgatás!G238+'ASP pályázat'!G195+Községgazd!G209+Vagyongazd!G198+Közfoglalkoztatás!G195+Közút!G195+Környezetvédelem!G199+Egészségügy!G227+Sport!G199+Közművelődés!G198+Támogatás!G209</f>
        <v>0</v>
      </c>
      <c r="H195" s="624">
        <f>Igazgatás!H238+'ASP pályázat'!H195+Községgazd!H209+Vagyongazd!H198+Közfoglalkoztatás!H195+Közút!H195+Környezetvédelem!H199+Egészségügy!H227+Sport!H199+Közművelődés!H198+Támogatás!H209</f>
        <v>0</v>
      </c>
      <c r="I195" s="624">
        <f>Igazgatás!I238+'ASP pályázat'!I195+Községgazd!I209+Vagyongazd!I198+Közfoglalkoztatás!I195+Közút!I195+Környezetvédelem!I199+Egészségügy!I227+Sport!I199+Közművelődés!I198+Támogatás!I209</f>
        <v>0</v>
      </c>
      <c r="J195" s="650">
        <f>Igazgatás!J238+'ASP pályázat'!J195+Községgazd!J209+Vagyongazd!J198+Közfoglalkoztatás!J195+Közút!J195+Környezetvédelem!J199+Egészségügy!J227+Sport!J199+Közművelődés!J198+Támogatás!J209</f>
        <v>0</v>
      </c>
      <c r="K195" s="650">
        <f>Igazgatás!K238+'ASP pályázat'!K195+Községgazd!K209+Vagyongazd!K198+Közfoglalkoztatás!K195+Közút!K195+Környezetvédelem!K199+Egészségügy!K227+Sport!K199+Közművelődés!K198+Támogatás!K209</f>
        <v>0</v>
      </c>
      <c r="L195" s="571">
        <f>Igazgatás!L238+'ASP pályázat'!L195+Községgazd!L209+Vagyongazd!L198+Közfoglalkoztatás!L195+Közút!L195+Környezetvédelem!L199+Egészségügy!L227+Sport!L199+Közművelődés!L198+Támogatás!L209</f>
        <v>0</v>
      </c>
      <c r="M195" s="151">
        <f>Igazgatás!M238+'ASP pályázat'!M195+Községgazd!M209+Vagyongazd!M198+Közfoglalkoztatás!M195+Közút!M195+Környezetvédelem!M199+Egészségügy!M227+Sport!M199+Közművelődés!M198+Támogatás!M209</f>
        <v>0</v>
      </c>
      <c r="N195" s="159">
        <f>Igazgatás!N238+'ASP pályázat'!N195+Községgazd!N209+Vagyongazd!N198+Közfoglalkoztatás!N195+Közút!N195+Környezetvédelem!N199+Egészségügy!N227+Sport!N199+Közművelődés!N198+Támogatás!N209</f>
        <v>0</v>
      </c>
      <c r="O195" s="73">
        <f>Igazgatás!O238+'ASP pályázat'!O195+Községgazd!R209+Vagyongazd!O198+Közfoglalkoztatás!O195+Közút!O195+Környezetvédelem!R199+Egészségügy!R227+Sport!O199+Közművelődés!Q198+Támogatás!V209</f>
        <v>0</v>
      </c>
      <c r="P195" s="1">
        <f>Igazgatás!P238+'ASP pályázat'!P195+Községgazd!S209+Vagyongazd!P198+Közfoglalkoztatás!P195+Közút!P195+Környezetvédelem!S199+Egészségügy!S227+Sport!P199+Közművelődés!R198+Támogatás!W209</f>
        <v>0</v>
      </c>
      <c r="Q195" s="1">
        <f>Igazgatás!Q238+'ASP pályázat'!Q195+Községgazd!T209+Vagyongazd!Q198+Közfoglalkoztatás!Q195+Közút!Q195+Környezetvédelem!T199+Egészségügy!T227+Sport!Q199+Közművelődés!S198+Támogatás!X209</f>
        <v>0</v>
      </c>
      <c r="R195" s="1">
        <f>Igazgatás!R238+'ASP pályázat'!R195+Községgazd!U209+Vagyongazd!R198+Közfoglalkoztatás!R195+Közút!R195+Környezetvédelem!U199+Egészségügy!U227+Sport!R199+Közművelődés!T198+Támogatás!Y209</f>
        <v>0</v>
      </c>
      <c r="S195" s="1">
        <f>Igazgatás!S238+'ASP pályázat'!S195+Községgazd!V209+Vagyongazd!S198+Közfoglalkoztatás!S195+Közút!S195+Környezetvédelem!V199+Egészségügy!V227+Sport!S199+Közművelődés!U198+Támogatás!Z209</f>
        <v>0</v>
      </c>
      <c r="T195" s="79">
        <f>Igazgatás!T238+'ASP pályázat'!T195+Községgazd!W209+Vagyongazd!T198+Közfoglalkoztatás!T195+Közút!T195+Környezetvédelem!W199+Egészségügy!W227+Sport!T199+Közművelődés!V198+Támogatás!AA209</f>
        <v>0</v>
      </c>
      <c r="U195" s="489">
        <f>Igazgatás!U238+'ASP pályázat'!U195+Községgazd!X209+Vagyongazd!U198+Közfoglalkoztatás!U195+Közút!U195+Környezetvédelem!X199+Egészségügy!X227+Sport!U199+Közművelődés!W198+Támogatás!AB209</f>
        <v>0</v>
      </c>
      <c r="V195" s="414">
        <f>Igazgatás!V238+'ASP pályázat'!V195+Községgazd!Y209+Vagyongazd!V198+Közfoglalkoztatás!V195+Közút!V195+Környezetvédelem!Y199+Egészségügy!Y227+Sport!V199+Közművelődés!X198+Támogatás!AC209</f>
        <v>0</v>
      </c>
      <c r="W195" s="1">
        <f>Igazgatás!W238+'ASP pályázat'!W195+Községgazd!Z209+Vagyongazd!W198+Közfoglalkoztatás!W195+Közút!W195+Környezetvédelem!Z199+Egészségügy!Z227+Sport!W199+Közművelődés!Y198+Támogatás!AD209</f>
        <v>0</v>
      </c>
      <c r="X195" s="79">
        <f>Igazgatás!X238+'ASP pályázat'!X195+Községgazd!AA209+Vagyongazd!X198+Közfoglalkoztatás!X195+Közút!X195+Környezetvédelem!AA199+Egészségügy!AA227+Sport!X199+Közművelődés!Z198+Támogatás!AE209</f>
        <v>0</v>
      </c>
      <c r="Y195" s="79">
        <f>Igazgatás!Y238+'ASP pályázat'!Y195+Községgazd!AB209+Vagyongazd!Y198+Közfoglalkoztatás!Y195+Közút!Y195+Környezetvédelem!AB199+Egészségügy!AB227+Sport!Y199+Közművelődés!AA198+Támogatás!AF209</f>
        <v>0</v>
      </c>
      <c r="Z195" s="79">
        <f>Igazgatás!Z238+'ASP pályázat'!Z195+Községgazd!AC209+Vagyongazd!Z198+Közfoglalkoztatás!Z195+Közút!Z195+Környezetvédelem!AC199+Egészségügy!AC227+Sport!Z199+Közművelődés!AB198+Támogatás!AG209</f>
        <v>0</v>
      </c>
      <c r="AA195" s="44">
        <f>Igazgatás!AA238+'ASP pályázat'!AA195+Községgazd!AD209+Vagyongazd!AA198+Közfoglalkoztatás!AA195+Közút!AA195+Környezetvédelem!AD199+Egészségügy!AD227+Sport!AA199+Közművelődés!AC198+Támogatás!AH209</f>
        <v>0</v>
      </c>
      <c r="AB195" s="168"/>
      <c r="AD195" s="168"/>
    </row>
    <row r="196" spans="1:30" ht="25.5" hidden="1" customHeight="1" x14ac:dyDescent="0.25">
      <c r="B196" s="54"/>
      <c r="C196" s="2"/>
      <c r="D196" s="798" t="s">
        <v>565</v>
      </c>
      <c r="E196" s="798"/>
      <c r="F196" s="624">
        <f>Igazgatás!F239+'ASP pályázat'!F196+Községgazd!F210+Vagyongazd!F199+Közfoglalkoztatás!F196+Közút!F196+Környezetvédelem!F200+Egészségügy!F228+Sport!F200+Közművelődés!F199+Támogatás!F210</f>
        <v>0</v>
      </c>
      <c r="G196" s="624">
        <f>Igazgatás!G239+'ASP pályázat'!G196+Községgazd!G210+Vagyongazd!G199+Közfoglalkoztatás!G196+Közút!G196+Környezetvédelem!G200+Egészségügy!G228+Sport!G200+Közművelődés!G199+Támogatás!G210</f>
        <v>0</v>
      </c>
      <c r="H196" s="624">
        <f>Igazgatás!H239+'ASP pályázat'!H196+Községgazd!H210+Vagyongazd!H199+Közfoglalkoztatás!H196+Közút!H196+Környezetvédelem!H200+Egészségügy!H228+Sport!H200+Közművelődés!H199+Támogatás!H210</f>
        <v>0</v>
      </c>
      <c r="I196" s="624">
        <f>Igazgatás!I239+'ASP pályázat'!I196+Községgazd!I210+Vagyongazd!I199+Közfoglalkoztatás!I196+Közút!I196+Környezetvédelem!I200+Egészségügy!I228+Sport!I200+Közművelődés!I199+Támogatás!I210</f>
        <v>0</v>
      </c>
      <c r="J196" s="650">
        <f>Igazgatás!J239+'ASP pályázat'!J196+Községgazd!J210+Vagyongazd!J199+Közfoglalkoztatás!J196+Közút!J196+Környezetvédelem!J200+Egészségügy!J228+Sport!J200+Közművelődés!J199+Támogatás!J210</f>
        <v>0</v>
      </c>
      <c r="K196" s="650">
        <f>Igazgatás!K239+'ASP pályázat'!K196+Községgazd!K210+Vagyongazd!K199+Közfoglalkoztatás!K196+Közút!K196+Környezetvédelem!K200+Egészségügy!K228+Sport!K200+Közművelődés!K199+Támogatás!K210</f>
        <v>0</v>
      </c>
      <c r="L196" s="571">
        <f>Igazgatás!L239+'ASP pályázat'!L196+Községgazd!L210+Vagyongazd!L199+Közfoglalkoztatás!L196+Közút!L196+Környezetvédelem!L200+Egészségügy!L228+Sport!L200+Közművelődés!L199+Támogatás!L210</f>
        <v>0</v>
      </c>
      <c r="M196" s="151">
        <f>Igazgatás!M239+'ASP pályázat'!M196+Községgazd!M210+Vagyongazd!M199+Közfoglalkoztatás!M196+Közút!M196+Környezetvédelem!M200+Egészségügy!M228+Sport!M200+Közművelődés!M199+Támogatás!M210</f>
        <v>0</v>
      </c>
      <c r="N196" s="159">
        <f>Igazgatás!N239+'ASP pályázat'!N196+Községgazd!N210+Vagyongazd!N199+Közfoglalkoztatás!N196+Közút!N196+Környezetvédelem!N200+Egészségügy!N228+Sport!N200+Közművelődés!N199+Támogatás!N210</f>
        <v>0</v>
      </c>
      <c r="O196" s="73">
        <f>Igazgatás!O239+'ASP pályázat'!O196+Községgazd!R210+Vagyongazd!O199+Közfoglalkoztatás!O196+Közút!O196+Környezetvédelem!R200+Egészségügy!R228+Sport!O200+Közművelődés!Q199+Támogatás!V210</f>
        <v>0</v>
      </c>
      <c r="P196" s="1">
        <f>Igazgatás!P239+'ASP pályázat'!P196+Községgazd!S210+Vagyongazd!P199+Közfoglalkoztatás!P196+Közút!P196+Környezetvédelem!S200+Egészségügy!S228+Sport!P200+Közművelődés!R199+Támogatás!W210</f>
        <v>0</v>
      </c>
      <c r="Q196" s="1">
        <f>Igazgatás!Q239+'ASP pályázat'!Q196+Községgazd!T210+Vagyongazd!Q199+Közfoglalkoztatás!Q196+Közút!Q196+Környezetvédelem!T200+Egészségügy!T228+Sport!Q200+Közművelődés!S199+Támogatás!X210</f>
        <v>0</v>
      </c>
      <c r="R196" s="1">
        <f>Igazgatás!R239+'ASP pályázat'!R196+Községgazd!U210+Vagyongazd!R199+Közfoglalkoztatás!R196+Közút!R196+Környezetvédelem!U200+Egészségügy!U228+Sport!R200+Közművelődés!T199+Támogatás!Y210</f>
        <v>0</v>
      </c>
      <c r="S196" s="1">
        <f>Igazgatás!S239+'ASP pályázat'!S196+Községgazd!V210+Vagyongazd!S199+Közfoglalkoztatás!S196+Közút!S196+Környezetvédelem!V200+Egészségügy!V228+Sport!S200+Közművelődés!U199+Támogatás!Z210</f>
        <v>0</v>
      </c>
      <c r="T196" s="79">
        <f>Igazgatás!T239+'ASP pályázat'!T196+Községgazd!W210+Vagyongazd!T199+Közfoglalkoztatás!T196+Közút!T196+Környezetvédelem!W200+Egészségügy!W228+Sport!T200+Közművelődés!V199+Támogatás!AA210</f>
        <v>0</v>
      </c>
      <c r="U196" s="489">
        <f>Igazgatás!U239+'ASP pályázat'!U196+Községgazd!X210+Vagyongazd!U199+Közfoglalkoztatás!U196+Közút!U196+Környezetvédelem!X200+Egészségügy!X228+Sport!U200+Közművelődés!W199+Támogatás!AB210</f>
        <v>0</v>
      </c>
      <c r="V196" s="414">
        <f>Igazgatás!V239+'ASP pályázat'!V196+Községgazd!Y210+Vagyongazd!V199+Közfoglalkoztatás!V196+Közút!V196+Környezetvédelem!Y200+Egészségügy!Y228+Sport!V200+Közművelődés!X199+Támogatás!AC210</f>
        <v>0</v>
      </c>
      <c r="W196" s="1">
        <f>Igazgatás!W239+'ASP pályázat'!W196+Községgazd!Z210+Vagyongazd!W199+Közfoglalkoztatás!W196+Közút!W196+Környezetvédelem!Z200+Egészségügy!Z228+Sport!W200+Közművelődés!Y199+Támogatás!AD210</f>
        <v>0</v>
      </c>
      <c r="X196" s="79">
        <f>Igazgatás!X239+'ASP pályázat'!X196+Községgazd!AA210+Vagyongazd!X199+Közfoglalkoztatás!X196+Közút!X196+Környezetvédelem!AA200+Egészségügy!AA228+Sport!X200+Közművelődés!Z199+Támogatás!AE210</f>
        <v>0</v>
      </c>
      <c r="Y196" s="79">
        <f>Igazgatás!Y239+'ASP pályázat'!Y196+Községgazd!AB210+Vagyongazd!Y199+Közfoglalkoztatás!Y196+Közút!Y196+Környezetvédelem!AB200+Egészségügy!AB228+Sport!Y200+Közművelődés!AA199+Támogatás!AF210</f>
        <v>0</v>
      </c>
      <c r="Z196" s="79">
        <f>Igazgatás!Z239+'ASP pályázat'!Z196+Községgazd!AC210+Vagyongazd!Z199+Közfoglalkoztatás!Z196+Közút!Z196+Környezetvédelem!AC200+Egészségügy!AC228+Sport!Z200+Közművelődés!AB199+Támogatás!AG210</f>
        <v>0</v>
      </c>
      <c r="AA196" s="44">
        <f>Igazgatás!AA239+'ASP pályázat'!AA196+Községgazd!AD210+Vagyongazd!AA199+Közfoglalkoztatás!AA196+Közút!AA196+Környezetvédelem!AD200+Egészségügy!AD228+Sport!AA200+Közművelődés!AC199+Támogatás!AH210</f>
        <v>0</v>
      </c>
      <c r="AB196" s="168"/>
      <c r="AD196" s="168"/>
    </row>
    <row r="197" spans="1:30" s="18" customFormat="1" ht="25.5" hidden="1" customHeight="1" x14ac:dyDescent="0.25">
      <c r="A197" s="125" t="s">
        <v>276</v>
      </c>
      <c r="B197" s="90" t="s">
        <v>687</v>
      </c>
      <c r="C197" s="841" t="s">
        <v>607</v>
      </c>
      <c r="D197" s="842"/>
      <c r="E197" s="842"/>
      <c r="F197" s="631">
        <f>Igazgatás!F240+'ASP pályázat'!F197+Községgazd!F211+Vagyongazd!F200+Közfoglalkoztatás!F197+Közút!F197+Környezetvédelem!F201+Egészségügy!F229+Sport!F201+Közművelődés!F200+Támogatás!F211</f>
        <v>0</v>
      </c>
      <c r="G197" s="631">
        <f>Igazgatás!G240+'ASP pályázat'!G197+Községgazd!G211+Vagyongazd!G200+Közfoglalkoztatás!G197+Közút!G197+Környezetvédelem!G201+Egészségügy!G229+Sport!G201+Közművelődés!G200+Támogatás!G211</f>
        <v>0</v>
      </c>
      <c r="H197" s="631">
        <f>Igazgatás!H240+'ASP pályázat'!H197+Községgazd!H211+Vagyongazd!H200+Közfoglalkoztatás!H197+Közút!H197+Környezetvédelem!H201+Egészségügy!H229+Sport!H201+Közművelődés!H200+Támogatás!H211</f>
        <v>0</v>
      </c>
      <c r="I197" s="631">
        <f>Igazgatás!I240+'ASP pályázat'!I197+Községgazd!I211+Vagyongazd!I200+Közfoglalkoztatás!I197+Közút!I197+Környezetvédelem!I201+Egészségügy!I229+Sport!I201+Közművelődés!I200+Támogatás!I211</f>
        <v>0</v>
      </c>
      <c r="J197" s="657">
        <f>Igazgatás!J240+'ASP pályázat'!J197+Községgazd!J211+Vagyongazd!J200+Közfoglalkoztatás!J197+Közút!J197+Környezetvédelem!J201+Egészségügy!J229+Sport!J201+Közművelődés!J200+Támogatás!J211</f>
        <v>0</v>
      </c>
      <c r="K197" s="657">
        <f>Igazgatás!K240+'ASP pályázat'!K197+Községgazd!K211+Vagyongazd!K200+Közfoglalkoztatás!K197+Közút!K197+Környezetvédelem!K201+Egészségügy!K229+Sport!K201+Közművelődés!K200+Támogatás!K211</f>
        <v>0</v>
      </c>
      <c r="L197" s="578">
        <f>Igazgatás!L240+'ASP pályázat'!L197+Községgazd!L211+Vagyongazd!L200+Közfoglalkoztatás!L197+Közút!L197+Környezetvédelem!L201+Egészségügy!L229+Sport!L201+Közművelődés!L200+Támogatás!L211</f>
        <v>0</v>
      </c>
      <c r="M197" s="155">
        <f>Igazgatás!M240+'ASP pályázat'!M197+Községgazd!M211+Vagyongazd!M200+Közfoglalkoztatás!M197+Közút!M197+Környezetvédelem!M201+Egészségügy!M229+Sport!M201+Közművelődés!M200+Támogatás!M211</f>
        <v>0</v>
      </c>
      <c r="N197" s="158">
        <f>Igazgatás!N240+'ASP pályázat'!N197+Községgazd!N211+Vagyongazd!N200+Közfoglalkoztatás!N197+Közút!N197+Környezetvédelem!N201+Egészségügy!N229+Sport!N201+Közművelődés!N200+Támogatás!N211</f>
        <v>0</v>
      </c>
      <c r="O197" s="92">
        <f>Igazgatás!O240+'ASP pályázat'!O197+Községgazd!R211+Vagyongazd!O200+Közfoglalkoztatás!O197+Közút!O197+Környezetvédelem!R201+Egészségügy!R229+Sport!O201+Közművelődés!Q200+Támogatás!V211</f>
        <v>0</v>
      </c>
      <c r="P197" s="93">
        <f>Igazgatás!P240+'ASP pályázat'!P197+Községgazd!S211+Vagyongazd!P200+Közfoglalkoztatás!P197+Közút!P197+Környezetvédelem!S201+Egészségügy!S229+Sport!P201+Közművelődés!R200+Támogatás!W211</f>
        <v>0</v>
      </c>
      <c r="Q197" s="93">
        <f>Igazgatás!Q240+'ASP pályázat'!Q197+Községgazd!T211+Vagyongazd!Q200+Közfoglalkoztatás!Q197+Közút!Q197+Környezetvédelem!T201+Egészségügy!T229+Sport!Q201+Közművelődés!S200+Támogatás!X211</f>
        <v>0</v>
      </c>
      <c r="R197" s="93">
        <f>Igazgatás!R240+'ASP pályázat'!R197+Községgazd!U211+Vagyongazd!R200+Közfoglalkoztatás!R197+Közút!R197+Környezetvédelem!U201+Egészségügy!U229+Sport!R201+Közművelődés!T200+Támogatás!Y211</f>
        <v>0</v>
      </c>
      <c r="S197" s="93">
        <f>Igazgatás!S240+'ASP pályázat'!S197+Községgazd!V211+Vagyongazd!S200+Közfoglalkoztatás!S197+Közút!S197+Környezetvédelem!V201+Egészségügy!V229+Sport!S201+Közművelődés!U200+Támogatás!Z211</f>
        <v>0</v>
      </c>
      <c r="T197" s="96">
        <f>Igazgatás!T240+'ASP pályázat'!T197+Községgazd!W211+Vagyongazd!T200+Közfoglalkoztatás!T197+Közút!T197+Környezetvédelem!W201+Egészségügy!W229+Sport!T201+Közművelődés!V200+Támogatás!AA211</f>
        <v>0</v>
      </c>
      <c r="U197" s="487">
        <f>Igazgatás!U240+'ASP pályázat'!U197+Községgazd!X211+Vagyongazd!U200+Közfoglalkoztatás!U197+Közút!U197+Környezetvédelem!X201+Egészségügy!X229+Sport!U201+Közművelődés!W200+Támogatás!AB211</f>
        <v>0</v>
      </c>
      <c r="V197" s="412">
        <f>Igazgatás!V240+'ASP pályázat'!V197+Községgazd!Y211+Vagyongazd!V200+Közfoglalkoztatás!V197+Közút!V197+Környezetvédelem!Y201+Egészségügy!Y229+Sport!V201+Közművelődés!X200+Támogatás!AC211</f>
        <v>0</v>
      </c>
      <c r="W197" s="93">
        <f>Igazgatás!W240+'ASP pályázat'!W197+Községgazd!Z211+Vagyongazd!W200+Közfoglalkoztatás!W197+Közút!W197+Környezetvédelem!Z201+Egészségügy!Z229+Sport!W201+Közművelődés!Y200+Támogatás!AD211</f>
        <v>0</v>
      </c>
      <c r="X197" s="96">
        <f>Igazgatás!X240+'ASP pályázat'!X197+Községgazd!AA211+Vagyongazd!X200+Közfoglalkoztatás!X197+Közút!X197+Környezetvédelem!AA201+Egészségügy!AA229+Sport!X201+Közművelődés!Z200+Támogatás!AE211</f>
        <v>0</v>
      </c>
      <c r="Y197" s="96">
        <f>Igazgatás!Y240+'ASP pályázat'!Y197+Községgazd!AB211+Vagyongazd!Y200+Közfoglalkoztatás!Y197+Közút!Y197+Környezetvédelem!AB201+Egészségügy!AB229+Sport!Y201+Közművelődés!AA200+Támogatás!AF211</f>
        <v>0</v>
      </c>
      <c r="Z197" s="96">
        <f>Igazgatás!Z240+'ASP pályázat'!Z197+Községgazd!AC211+Vagyongazd!Z200+Közfoglalkoztatás!Z197+Közút!Z197+Környezetvédelem!AC201+Egészségügy!AC229+Sport!Z201+Közművelődés!AB200+Támogatás!AG211</f>
        <v>0</v>
      </c>
      <c r="AA197" s="97">
        <f>Igazgatás!AA240+'ASP pályázat'!AA197+Községgazd!AD211+Vagyongazd!AA200+Közfoglalkoztatás!AA197+Közút!AA197+Környezetvédelem!AD201+Egészségügy!AD229+Sport!AA201+Közművelődés!AC200+Támogatás!AH211</f>
        <v>0</v>
      </c>
      <c r="AB197" s="168"/>
      <c r="AD197" s="168"/>
    </row>
    <row r="198" spans="1:30" ht="25.5" hidden="1" customHeight="1" x14ac:dyDescent="0.25">
      <c r="B198" s="54"/>
      <c r="C198" s="2"/>
      <c r="D198" s="798" t="s">
        <v>568</v>
      </c>
      <c r="E198" s="798"/>
      <c r="F198" s="624">
        <f>Igazgatás!F241+'ASP pályázat'!F198+Községgazd!F212+Vagyongazd!F201+Közfoglalkoztatás!F198+Közút!F198+Környezetvédelem!F202+Egészségügy!F230+Sport!F202+Közművelődés!F201+Támogatás!F212</f>
        <v>0</v>
      </c>
      <c r="G198" s="624">
        <f>Igazgatás!G241+'ASP pályázat'!G198+Községgazd!G212+Vagyongazd!G201+Közfoglalkoztatás!G198+Közút!G198+Környezetvédelem!G202+Egészségügy!G230+Sport!G202+Közművelődés!G201+Támogatás!G212</f>
        <v>0</v>
      </c>
      <c r="H198" s="624">
        <f>Igazgatás!H241+'ASP pályázat'!H198+Községgazd!H212+Vagyongazd!H201+Közfoglalkoztatás!H198+Közút!H198+Környezetvédelem!H202+Egészségügy!H230+Sport!H202+Közművelődés!H201+Támogatás!H212</f>
        <v>0</v>
      </c>
      <c r="I198" s="624">
        <f>Igazgatás!I241+'ASP pályázat'!I198+Községgazd!I212+Vagyongazd!I201+Közfoglalkoztatás!I198+Közút!I198+Környezetvédelem!I202+Egészségügy!I230+Sport!I202+Közművelődés!I201+Támogatás!I212</f>
        <v>0</v>
      </c>
      <c r="J198" s="650">
        <f>Igazgatás!J241+'ASP pályázat'!J198+Községgazd!J212+Vagyongazd!J201+Közfoglalkoztatás!J198+Közút!J198+Környezetvédelem!J202+Egészségügy!J230+Sport!J202+Közművelődés!J201+Támogatás!J212</f>
        <v>0</v>
      </c>
      <c r="K198" s="650">
        <f>Igazgatás!K241+'ASP pályázat'!K198+Községgazd!K212+Vagyongazd!K201+Közfoglalkoztatás!K198+Közút!K198+Környezetvédelem!K202+Egészségügy!K230+Sport!K202+Közművelődés!K201+Támogatás!K212</f>
        <v>0</v>
      </c>
      <c r="L198" s="571">
        <f>Igazgatás!L241+'ASP pályázat'!L198+Községgazd!L212+Vagyongazd!L201+Közfoglalkoztatás!L198+Közút!L198+Környezetvédelem!L202+Egészségügy!L230+Sport!L202+Közművelődés!L201+Támogatás!L212</f>
        <v>0</v>
      </c>
      <c r="M198" s="151">
        <f>Igazgatás!M241+'ASP pályázat'!M198+Községgazd!M212+Vagyongazd!M201+Közfoglalkoztatás!M198+Közút!M198+Környezetvédelem!M202+Egészségügy!M230+Sport!M202+Közművelődés!M201+Támogatás!M212</f>
        <v>0</v>
      </c>
      <c r="N198" s="159">
        <f>Igazgatás!N241+'ASP pályázat'!N198+Községgazd!N212+Vagyongazd!N201+Közfoglalkoztatás!N198+Közút!N198+Környezetvédelem!N202+Egészségügy!N230+Sport!N202+Közművelődés!N201+Támogatás!N212</f>
        <v>0</v>
      </c>
      <c r="O198" s="73">
        <f>Igazgatás!O241+'ASP pályázat'!O198+Községgazd!R212+Vagyongazd!O201+Közfoglalkoztatás!O198+Közút!O198+Környezetvédelem!R202+Egészségügy!R230+Sport!O202+Közművelődés!Q201+Támogatás!V212</f>
        <v>0</v>
      </c>
      <c r="P198" s="1">
        <f>Igazgatás!P241+'ASP pályázat'!P198+Községgazd!S212+Vagyongazd!P201+Közfoglalkoztatás!P198+Közút!P198+Környezetvédelem!S202+Egészségügy!S230+Sport!P202+Közművelődés!R201+Támogatás!W212</f>
        <v>0</v>
      </c>
      <c r="Q198" s="1">
        <f>Igazgatás!Q241+'ASP pályázat'!Q198+Községgazd!T212+Vagyongazd!Q201+Közfoglalkoztatás!Q198+Közút!Q198+Környezetvédelem!T202+Egészségügy!T230+Sport!Q202+Közművelődés!S201+Támogatás!X212</f>
        <v>0</v>
      </c>
      <c r="R198" s="1">
        <f>Igazgatás!R241+'ASP pályázat'!R198+Községgazd!U212+Vagyongazd!R201+Közfoglalkoztatás!R198+Közút!R198+Környezetvédelem!U202+Egészségügy!U230+Sport!R202+Közművelődés!T201+Támogatás!Y212</f>
        <v>0</v>
      </c>
      <c r="S198" s="1">
        <f>Igazgatás!S241+'ASP pályázat'!S198+Községgazd!V212+Vagyongazd!S201+Közfoglalkoztatás!S198+Közút!S198+Környezetvédelem!V202+Egészségügy!V230+Sport!S202+Közművelődés!U201+Támogatás!Z212</f>
        <v>0</v>
      </c>
      <c r="T198" s="79">
        <f>Igazgatás!T241+'ASP pályázat'!T198+Községgazd!W212+Vagyongazd!T201+Közfoglalkoztatás!T198+Közút!T198+Környezetvédelem!W202+Egészségügy!W230+Sport!T202+Közművelődés!V201+Támogatás!AA212</f>
        <v>0</v>
      </c>
      <c r="U198" s="489">
        <f>Igazgatás!U241+'ASP pályázat'!U198+Községgazd!X212+Vagyongazd!U201+Közfoglalkoztatás!U198+Közút!U198+Környezetvédelem!X202+Egészségügy!X230+Sport!U202+Közművelődés!W201+Támogatás!AB212</f>
        <v>0</v>
      </c>
      <c r="V198" s="414">
        <f>Igazgatás!V241+'ASP pályázat'!V198+Községgazd!Y212+Vagyongazd!V201+Közfoglalkoztatás!V198+Közút!V198+Környezetvédelem!Y202+Egészségügy!Y230+Sport!V202+Közművelődés!X201+Támogatás!AC212</f>
        <v>0</v>
      </c>
      <c r="W198" s="1">
        <f>Igazgatás!W241+'ASP pályázat'!W198+Községgazd!Z212+Vagyongazd!W201+Közfoglalkoztatás!W198+Közút!W198+Környezetvédelem!Z202+Egészségügy!Z230+Sport!W202+Közművelődés!Y201+Támogatás!AD212</f>
        <v>0</v>
      </c>
      <c r="X198" s="79">
        <f>Igazgatás!X241+'ASP pályázat'!X198+Községgazd!AA212+Vagyongazd!X201+Közfoglalkoztatás!X198+Közút!X198+Környezetvédelem!AA202+Egészségügy!AA230+Sport!X202+Közművelődés!Z201+Támogatás!AE212</f>
        <v>0</v>
      </c>
      <c r="Y198" s="79">
        <f>Igazgatás!Y241+'ASP pályázat'!Y198+Községgazd!AB212+Vagyongazd!Y201+Közfoglalkoztatás!Y198+Közút!Y198+Környezetvédelem!AB202+Egészségügy!AB230+Sport!Y202+Közművelődés!AA201+Támogatás!AF212</f>
        <v>0</v>
      </c>
      <c r="Z198" s="79">
        <f>Igazgatás!Z241+'ASP pályázat'!Z198+Községgazd!AC212+Vagyongazd!Z201+Közfoglalkoztatás!Z198+Közút!Z198+Környezetvédelem!AC202+Egészségügy!AC230+Sport!Z202+Közművelődés!AB201+Támogatás!AG212</f>
        <v>0</v>
      </c>
      <c r="AA198" s="44">
        <f>Igazgatás!AA241+'ASP pályázat'!AA198+Községgazd!AD212+Vagyongazd!AA201+Közfoglalkoztatás!AA198+Közút!AA198+Környezetvédelem!AD202+Egészségügy!AD230+Sport!AA202+Közművelődés!AC201+Támogatás!AH212</f>
        <v>0</v>
      </c>
      <c r="AB198" s="168"/>
      <c r="AD198" s="168"/>
    </row>
    <row r="199" spans="1:30" ht="25.5" hidden="1" customHeight="1" x14ac:dyDescent="0.25">
      <c r="B199" s="54"/>
      <c r="C199" s="2"/>
      <c r="D199" s="798" t="s">
        <v>569</v>
      </c>
      <c r="E199" s="798"/>
      <c r="F199" s="624">
        <f>Igazgatás!F242+'ASP pályázat'!F199+Községgazd!F213+Vagyongazd!F202+Közfoglalkoztatás!F199+Közút!F199+Környezetvédelem!F203+Egészségügy!F231+Sport!F203+Közművelődés!F202+Támogatás!F213</f>
        <v>0</v>
      </c>
      <c r="G199" s="624">
        <f>Igazgatás!G242+'ASP pályázat'!G199+Községgazd!G213+Vagyongazd!G202+Közfoglalkoztatás!G199+Közút!G199+Környezetvédelem!G203+Egészségügy!G231+Sport!G203+Közművelődés!G202+Támogatás!G213</f>
        <v>0</v>
      </c>
      <c r="H199" s="624">
        <f>Igazgatás!H242+'ASP pályázat'!H199+Községgazd!H213+Vagyongazd!H202+Közfoglalkoztatás!H199+Közút!H199+Környezetvédelem!H203+Egészségügy!H231+Sport!H203+Közművelődés!H202+Támogatás!H213</f>
        <v>0</v>
      </c>
      <c r="I199" s="624">
        <f>Igazgatás!I242+'ASP pályázat'!I199+Községgazd!I213+Vagyongazd!I202+Közfoglalkoztatás!I199+Közút!I199+Környezetvédelem!I203+Egészségügy!I231+Sport!I203+Közművelődés!I202+Támogatás!I213</f>
        <v>0</v>
      </c>
      <c r="J199" s="650">
        <f>Igazgatás!J242+'ASP pályázat'!J199+Községgazd!J213+Vagyongazd!J202+Közfoglalkoztatás!J199+Közút!J199+Környezetvédelem!J203+Egészségügy!J231+Sport!J203+Közművelődés!J202+Támogatás!J213</f>
        <v>0</v>
      </c>
      <c r="K199" s="650">
        <f>Igazgatás!K242+'ASP pályázat'!K199+Községgazd!K213+Vagyongazd!K202+Közfoglalkoztatás!K199+Közút!K199+Környezetvédelem!K203+Egészségügy!K231+Sport!K203+Közművelődés!K202+Támogatás!K213</f>
        <v>0</v>
      </c>
      <c r="L199" s="571">
        <f>Igazgatás!L242+'ASP pályázat'!L199+Községgazd!L213+Vagyongazd!L202+Közfoglalkoztatás!L199+Közút!L199+Környezetvédelem!L203+Egészségügy!L231+Sport!L203+Közművelődés!L202+Támogatás!L213</f>
        <v>0</v>
      </c>
      <c r="M199" s="151">
        <f>Igazgatás!M242+'ASP pályázat'!M199+Községgazd!M213+Vagyongazd!M202+Közfoglalkoztatás!M199+Közút!M199+Környezetvédelem!M203+Egészségügy!M231+Sport!M203+Közművelődés!M202+Támogatás!M213</f>
        <v>0</v>
      </c>
      <c r="N199" s="159">
        <f>Igazgatás!N242+'ASP pályázat'!N199+Községgazd!N213+Vagyongazd!N202+Közfoglalkoztatás!N199+Közút!N199+Környezetvédelem!N203+Egészségügy!N231+Sport!N203+Közművelődés!N202+Támogatás!N213</f>
        <v>0</v>
      </c>
      <c r="O199" s="73">
        <f>Igazgatás!O242+'ASP pályázat'!O199+Községgazd!R213+Vagyongazd!O202+Közfoglalkoztatás!O199+Közút!O199+Környezetvédelem!R203+Egészségügy!R231+Sport!O203+Közművelődés!Q202+Támogatás!V213</f>
        <v>0</v>
      </c>
      <c r="P199" s="1">
        <f>Igazgatás!P242+'ASP pályázat'!P199+Községgazd!S213+Vagyongazd!P202+Közfoglalkoztatás!P199+Közút!P199+Környezetvédelem!S203+Egészségügy!S231+Sport!P203+Közművelődés!R202+Támogatás!W213</f>
        <v>0</v>
      </c>
      <c r="Q199" s="1">
        <f>Igazgatás!Q242+'ASP pályázat'!Q199+Községgazd!T213+Vagyongazd!Q202+Közfoglalkoztatás!Q199+Közút!Q199+Környezetvédelem!T203+Egészségügy!T231+Sport!Q203+Közművelődés!S202+Támogatás!X213</f>
        <v>0</v>
      </c>
      <c r="R199" s="1">
        <f>Igazgatás!R242+'ASP pályázat'!R199+Községgazd!U213+Vagyongazd!R202+Közfoglalkoztatás!R199+Közút!R199+Környezetvédelem!U203+Egészségügy!U231+Sport!R203+Közművelődés!T202+Támogatás!Y213</f>
        <v>0</v>
      </c>
      <c r="S199" s="1">
        <f>Igazgatás!S242+'ASP pályázat'!S199+Községgazd!V213+Vagyongazd!S202+Közfoglalkoztatás!S199+Közút!S199+Környezetvédelem!V203+Egészségügy!V231+Sport!S203+Közművelődés!U202+Támogatás!Z213</f>
        <v>0</v>
      </c>
      <c r="T199" s="79">
        <f>Igazgatás!T242+'ASP pályázat'!T199+Községgazd!W213+Vagyongazd!T202+Közfoglalkoztatás!T199+Közút!T199+Környezetvédelem!W203+Egészségügy!W231+Sport!T203+Közművelődés!V202+Támogatás!AA213</f>
        <v>0</v>
      </c>
      <c r="U199" s="489">
        <f>Igazgatás!U242+'ASP pályázat'!U199+Községgazd!X213+Vagyongazd!U202+Közfoglalkoztatás!U199+Közút!U199+Környezetvédelem!X203+Egészségügy!X231+Sport!U203+Közművelődés!W202+Támogatás!AB213</f>
        <v>0</v>
      </c>
      <c r="V199" s="414">
        <f>Igazgatás!V242+'ASP pályázat'!V199+Községgazd!Y213+Vagyongazd!V202+Közfoglalkoztatás!V199+Közút!V199+Környezetvédelem!Y203+Egészségügy!Y231+Sport!V203+Közművelődés!X202+Támogatás!AC213</f>
        <v>0</v>
      </c>
      <c r="W199" s="1">
        <f>Igazgatás!W242+'ASP pályázat'!W199+Községgazd!Z213+Vagyongazd!W202+Közfoglalkoztatás!W199+Közút!W199+Környezetvédelem!Z203+Egészségügy!Z231+Sport!W203+Közművelődés!Y202+Támogatás!AD213</f>
        <v>0</v>
      </c>
      <c r="X199" s="79">
        <f>Igazgatás!X242+'ASP pályázat'!X199+Községgazd!AA213+Vagyongazd!X202+Közfoglalkoztatás!X199+Közút!X199+Környezetvédelem!AA203+Egészségügy!AA231+Sport!X203+Közművelődés!Z202+Támogatás!AE213</f>
        <v>0</v>
      </c>
      <c r="Y199" s="79">
        <f>Igazgatás!Y242+'ASP pályázat'!Y199+Községgazd!AB213+Vagyongazd!Y202+Közfoglalkoztatás!Y199+Közút!Y199+Környezetvédelem!AB203+Egészségügy!AB231+Sport!Y203+Közművelődés!AA202+Támogatás!AF213</f>
        <v>0</v>
      </c>
      <c r="Z199" s="79">
        <f>Igazgatás!Z242+'ASP pályázat'!Z199+Községgazd!AC213+Vagyongazd!Z202+Közfoglalkoztatás!Z199+Közút!Z199+Környezetvédelem!AC203+Egészségügy!AC231+Sport!Z203+Közművelődés!AB202+Támogatás!AG213</f>
        <v>0</v>
      </c>
      <c r="AA199" s="44">
        <f>Igazgatás!AA242+'ASP pályázat'!AA199+Községgazd!AD213+Vagyongazd!AA202+Közfoglalkoztatás!AA199+Közút!AA199+Környezetvédelem!AD203+Egészségügy!AD231+Sport!AA203+Közművelődés!AC202+Támogatás!AH213</f>
        <v>0</v>
      </c>
      <c r="AB199" s="168"/>
      <c r="AD199" s="168"/>
    </row>
    <row r="200" spans="1:30" s="18" customFormat="1" ht="15" hidden="1" customHeight="1" x14ac:dyDescent="0.25">
      <c r="A200" s="125" t="s">
        <v>277</v>
      </c>
      <c r="B200" s="90" t="s">
        <v>688</v>
      </c>
      <c r="C200" s="841" t="s">
        <v>820</v>
      </c>
      <c r="D200" s="842"/>
      <c r="E200" s="842"/>
      <c r="F200" s="631">
        <f>Igazgatás!F243+'ASP pályázat'!F200+Községgazd!F214+Vagyongazd!F203+Közfoglalkoztatás!F200+Közút!F200+Környezetvédelem!F204+Egészségügy!F232+Sport!F204+Közművelődés!F203+Támogatás!F214</f>
        <v>0</v>
      </c>
      <c r="G200" s="631">
        <f>Igazgatás!G243+'ASP pályázat'!G200+Községgazd!G214+Vagyongazd!G203+Közfoglalkoztatás!G200+Közút!G200+Környezetvédelem!G204+Egészségügy!G232+Sport!G204+Közművelődés!G203+Támogatás!G214</f>
        <v>0</v>
      </c>
      <c r="H200" s="631">
        <f>Igazgatás!H243+'ASP pályázat'!H200+Községgazd!H214+Vagyongazd!H203+Közfoglalkoztatás!H200+Közút!H200+Környezetvédelem!H204+Egészségügy!H232+Sport!H204+Közművelődés!H203+Támogatás!H214</f>
        <v>0</v>
      </c>
      <c r="I200" s="631">
        <f>Igazgatás!I243+'ASP pályázat'!I200+Községgazd!I214+Vagyongazd!I203+Közfoglalkoztatás!I200+Közút!I200+Környezetvédelem!I204+Egészségügy!I232+Sport!I204+Közművelődés!I203+Támogatás!I214</f>
        <v>0</v>
      </c>
      <c r="J200" s="657">
        <f>Igazgatás!J243+'ASP pályázat'!J200+Községgazd!J214+Vagyongazd!J203+Közfoglalkoztatás!J200+Közút!J200+Környezetvédelem!J204+Egészségügy!J232+Sport!J204+Közművelődés!J203+Támogatás!J214</f>
        <v>0</v>
      </c>
      <c r="K200" s="657">
        <f>Igazgatás!K243+'ASP pályázat'!K200+Községgazd!K214+Vagyongazd!K203+Közfoglalkoztatás!K200+Közút!K200+Környezetvédelem!K204+Egészségügy!K232+Sport!K204+Közművelődés!K203+Támogatás!K214</f>
        <v>0</v>
      </c>
      <c r="L200" s="578">
        <f>Igazgatás!L243+'ASP pályázat'!L200+Községgazd!L214+Vagyongazd!L203+Közfoglalkoztatás!L200+Közút!L200+Környezetvédelem!L204+Egészségügy!L232+Sport!L204+Közművelődés!L203+Támogatás!L214</f>
        <v>0</v>
      </c>
      <c r="M200" s="155">
        <f>Igazgatás!M243+'ASP pályázat'!M200+Községgazd!M214+Vagyongazd!M203+Közfoglalkoztatás!M200+Közút!M200+Környezetvédelem!M204+Egészségügy!M232+Sport!M204+Közművelődés!M203+Támogatás!M214</f>
        <v>0</v>
      </c>
      <c r="N200" s="158">
        <f>Igazgatás!N243+'ASP pályázat'!N200+Községgazd!N214+Vagyongazd!N203+Közfoglalkoztatás!N200+Közút!N200+Környezetvédelem!N204+Egészségügy!N232+Sport!N204+Közművelődés!N203+Támogatás!N214</f>
        <v>0</v>
      </c>
      <c r="O200" s="92">
        <f>Igazgatás!O243+'ASP pályázat'!O200+Községgazd!R214+Vagyongazd!O203+Közfoglalkoztatás!O200+Közút!O200+Környezetvédelem!R204+Egészségügy!R232+Sport!O204+Közművelődés!Q203+Támogatás!V214</f>
        <v>0</v>
      </c>
      <c r="P200" s="93">
        <f>Igazgatás!P243+'ASP pályázat'!P200+Községgazd!S214+Vagyongazd!P203+Közfoglalkoztatás!P200+Közút!P200+Környezetvédelem!S204+Egészségügy!S232+Sport!P204+Közművelődés!R203+Támogatás!W214</f>
        <v>0</v>
      </c>
      <c r="Q200" s="93">
        <f>Igazgatás!Q243+'ASP pályázat'!Q200+Községgazd!T214+Vagyongazd!Q203+Közfoglalkoztatás!Q200+Közút!Q200+Környezetvédelem!T204+Egészségügy!T232+Sport!Q204+Közművelődés!S203+Támogatás!X214</f>
        <v>0</v>
      </c>
      <c r="R200" s="93">
        <f>Igazgatás!R243+'ASP pályázat'!R200+Községgazd!U214+Vagyongazd!R203+Közfoglalkoztatás!R200+Közút!R200+Környezetvédelem!U204+Egészségügy!U232+Sport!R204+Közművelődés!T203+Támogatás!Y214</f>
        <v>0</v>
      </c>
      <c r="S200" s="93">
        <f>Igazgatás!S243+'ASP pályázat'!S200+Községgazd!V214+Vagyongazd!S203+Közfoglalkoztatás!S200+Közút!S200+Környezetvédelem!V204+Egészségügy!V232+Sport!S204+Közművelődés!U203+Támogatás!Z214</f>
        <v>0</v>
      </c>
      <c r="T200" s="96">
        <f>Igazgatás!T243+'ASP pályázat'!T200+Községgazd!W214+Vagyongazd!T203+Közfoglalkoztatás!T200+Közút!T200+Környezetvédelem!W204+Egészségügy!W232+Sport!T204+Közművelődés!V203+Támogatás!AA214</f>
        <v>0</v>
      </c>
      <c r="U200" s="487">
        <f>Igazgatás!U243+'ASP pályázat'!U200+Községgazd!X214+Vagyongazd!U203+Közfoglalkoztatás!U200+Közút!U200+Környezetvédelem!X204+Egészségügy!X232+Sport!U204+Közművelődés!W203+Támogatás!AB214</f>
        <v>0</v>
      </c>
      <c r="V200" s="412">
        <f>Igazgatás!V243+'ASP pályázat'!V200+Községgazd!Y214+Vagyongazd!V203+Közfoglalkoztatás!V200+Közút!V200+Környezetvédelem!Y204+Egészségügy!Y232+Sport!V204+Közművelődés!X203+Támogatás!AC214</f>
        <v>0</v>
      </c>
      <c r="W200" s="93">
        <f>Igazgatás!W243+'ASP pályázat'!W200+Községgazd!Z214+Vagyongazd!W203+Közfoglalkoztatás!W200+Közút!W200+Környezetvédelem!Z204+Egészségügy!Z232+Sport!W204+Közművelődés!Y203+Támogatás!AD214</f>
        <v>0</v>
      </c>
      <c r="X200" s="96">
        <f>Igazgatás!X243+'ASP pályázat'!X200+Községgazd!AA214+Vagyongazd!X203+Közfoglalkoztatás!X200+Közút!X200+Környezetvédelem!AA204+Egészségügy!AA232+Sport!X204+Közművelődés!Z203+Támogatás!AE214</f>
        <v>0</v>
      </c>
      <c r="Y200" s="96">
        <f>Igazgatás!Y243+'ASP pályázat'!Y200+Községgazd!AB214+Vagyongazd!Y203+Közfoglalkoztatás!Y200+Közút!Y200+Környezetvédelem!AB204+Egészségügy!AB232+Sport!Y204+Közművelődés!AA203+Támogatás!AF214</f>
        <v>0</v>
      </c>
      <c r="Z200" s="96">
        <f>Igazgatás!Z243+'ASP pályázat'!Z200+Községgazd!AC214+Vagyongazd!Z203+Közfoglalkoztatás!Z200+Közút!Z200+Környezetvédelem!AC204+Egészségügy!AC232+Sport!Z204+Közművelődés!AB203+Támogatás!AG214</f>
        <v>0</v>
      </c>
      <c r="AA200" s="97">
        <f>Igazgatás!AA243+'ASP pályázat'!AA200+Községgazd!AD214+Vagyongazd!AA203+Közfoglalkoztatás!AA200+Közút!AA200+Környezetvédelem!AD204+Egészségügy!AD232+Sport!AA204+Közművelődés!AC203+Támogatás!AH214</f>
        <v>0</v>
      </c>
      <c r="AB200" s="168"/>
      <c r="AD200" s="168"/>
    </row>
    <row r="201" spans="1:30" hidden="1" x14ac:dyDescent="0.25">
      <c r="B201" s="54"/>
      <c r="C201" s="2"/>
      <c r="D201" s="801" t="s">
        <v>372</v>
      </c>
      <c r="E201" s="801"/>
      <c r="F201" s="621">
        <f>Igazgatás!F244+'ASP pályázat'!F201+Községgazd!F215+Vagyongazd!F204+Közfoglalkoztatás!F201+Közút!F201+Környezetvédelem!F205+Egészségügy!F233+Sport!F205+Közművelődés!F204+Támogatás!F215</f>
        <v>0</v>
      </c>
      <c r="G201" s="621">
        <f>Igazgatás!G244+'ASP pályázat'!G201+Községgazd!G215+Vagyongazd!G204+Közfoglalkoztatás!G201+Közút!G201+Környezetvédelem!G205+Egészségügy!G233+Sport!G205+Közművelődés!G204+Támogatás!G215</f>
        <v>0</v>
      </c>
      <c r="H201" s="621">
        <f>Igazgatás!H244+'ASP pályázat'!H201+Községgazd!H215+Vagyongazd!H204+Közfoglalkoztatás!H201+Közút!H201+Környezetvédelem!H205+Egészségügy!H233+Sport!H205+Közművelődés!H204+Támogatás!H215</f>
        <v>0</v>
      </c>
      <c r="I201" s="621">
        <f>Igazgatás!I244+'ASP pályázat'!I201+Községgazd!I215+Vagyongazd!I204+Közfoglalkoztatás!I201+Közút!I201+Környezetvédelem!I205+Egészségügy!I233+Sport!I205+Közművelődés!I204+Támogatás!I215</f>
        <v>0</v>
      </c>
      <c r="J201" s="647">
        <f>Igazgatás!J244+'ASP pályázat'!J201+Községgazd!J215+Vagyongazd!J204+Közfoglalkoztatás!J201+Közút!J201+Környezetvédelem!J205+Egészségügy!J233+Sport!J205+Közművelődés!J204+Támogatás!J215</f>
        <v>0</v>
      </c>
      <c r="K201" s="647">
        <f>Igazgatás!K244+'ASP pályázat'!K201+Községgazd!K215+Vagyongazd!K204+Közfoglalkoztatás!K201+Közút!K201+Környezetvédelem!K205+Egészségügy!K233+Sport!K205+Közművelődés!K204+Támogatás!K215</f>
        <v>0</v>
      </c>
      <c r="L201" s="568">
        <f>Igazgatás!L244+'ASP pályázat'!L201+Községgazd!L215+Vagyongazd!L204+Közfoglalkoztatás!L201+Közút!L201+Környezetvédelem!L205+Egészségügy!L233+Sport!L205+Közművelődés!L204+Támogatás!L215</f>
        <v>0</v>
      </c>
      <c r="M201" s="141">
        <f>Igazgatás!M244+'ASP pályázat'!M201+Községgazd!M215+Vagyongazd!M204+Közfoglalkoztatás!M201+Közút!M201+Környezetvédelem!M205+Egészségügy!M233+Sport!M205+Közművelődés!M204+Támogatás!M215</f>
        <v>0</v>
      </c>
      <c r="N201" s="159">
        <f>Igazgatás!N244+'ASP pályázat'!N201+Községgazd!N215+Vagyongazd!N204+Közfoglalkoztatás!N201+Közút!N201+Környezetvédelem!N205+Egészségügy!N233+Sport!N205+Közművelődés!N204+Támogatás!N215</f>
        <v>0</v>
      </c>
      <c r="O201" s="73">
        <f>Igazgatás!O244+'ASP pályázat'!O201+Községgazd!R215+Vagyongazd!O204+Közfoglalkoztatás!O201+Közút!O201+Környezetvédelem!R205+Egészségügy!R233+Sport!O205+Közművelődés!Q204+Támogatás!V215</f>
        <v>0</v>
      </c>
      <c r="P201" s="1">
        <f>Igazgatás!P244+'ASP pályázat'!P201+Községgazd!S215+Vagyongazd!P204+Közfoglalkoztatás!P201+Közút!P201+Környezetvédelem!S205+Egészségügy!S233+Sport!P205+Közművelődés!R204+Támogatás!W215</f>
        <v>0</v>
      </c>
      <c r="Q201" s="1">
        <f>Igazgatás!Q244+'ASP pályázat'!Q201+Községgazd!T215+Vagyongazd!Q204+Közfoglalkoztatás!Q201+Közút!Q201+Környezetvédelem!T205+Egészségügy!T233+Sport!Q205+Közművelődés!S204+Támogatás!X215</f>
        <v>0</v>
      </c>
      <c r="R201" s="1">
        <f>Igazgatás!R244+'ASP pályázat'!R201+Községgazd!U215+Vagyongazd!R204+Közfoglalkoztatás!R201+Közút!R201+Környezetvédelem!U205+Egészségügy!U233+Sport!R205+Közművelődés!T204+Támogatás!Y215</f>
        <v>0</v>
      </c>
      <c r="S201" s="1">
        <f>Igazgatás!S244+'ASP pályázat'!S201+Községgazd!V215+Vagyongazd!S204+Közfoglalkoztatás!S201+Közút!S201+Környezetvédelem!V205+Egészségügy!V233+Sport!S205+Közművelődés!U204+Támogatás!Z215</f>
        <v>0</v>
      </c>
      <c r="T201" s="79">
        <f>Igazgatás!T244+'ASP pályázat'!T201+Községgazd!W215+Vagyongazd!T204+Közfoglalkoztatás!T201+Közút!T201+Környezetvédelem!W205+Egészségügy!W233+Sport!T205+Közművelődés!V204+Támogatás!AA215</f>
        <v>0</v>
      </c>
      <c r="U201" s="489">
        <f>Igazgatás!U244+'ASP pályázat'!U201+Községgazd!X215+Vagyongazd!U204+Közfoglalkoztatás!U201+Közút!U201+Környezetvédelem!X205+Egészségügy!X233+Sport!U205+Közművelődés!W204+Támogatás!AB215</f>
        <v>0</v>
      </c>
      <c r="V201" s="414">
        <f>Igazgatás!V244+'ASP pályázat'!V201+Községgazd!Y215+Vagyongazd!V204+Közfoglalkoztatás!V201+Közút!V201+Környezetvédelem!Y205+Egészségügy!Y233+Sport!V205+Közművelődés!X204+Támogatás!AC215</f>
        <v>0</v>
      </c>
      <c r="W201" s="1">
        <f>Igazgatás!W244+'ASP pályázat'!W201+Községgazd!Z215+Vagyongazd!W204+Közfoglalkoztatás!W201+Közút!W201+Környezetvédelem!Z205+Egészségügy!Z233+Sport!W205+Közművelődés!Y204+Támogatás!AD215</f>
        <v>0</v>
      </c>
      <c r="X201" s="79">
        <f>Igazgatás!X244+'ASP pályázat'!X201+Községgazd!AA215+Vagyongazd!X204+Közfoglalkoztatás!X201+Közút!X201+Környezetvédelem!AA205+Egészségügy!AA233+Sport!X205+Közművelődés!Z204+Támogatás!AE215</f>
        <v>0</v>
      </c>
      <c r="Y201" s="79">
        <f>Igazgatás!Y244+'ASP pályázat'!Y201+Községgazd!AB215+Vagyongazd!Y204+Közfoglalkoztatás!Y201+Közút!Y201+Környezetvédelem!AB205+Egészségügy!AB233+Sport!Y205+Közművelődés!AA204+Támogatás!AF215</f>
        <v>0</v>
      </c>
      <c r="Z201" s="79">
        <f>Igazgatás!Z244+'ASP pályázat'!Z201+Községgazd!AC215+Vagyongazd!Z204+Közfoglalkoztatás!Z201+Közút!Z201+Környezetvédelem!AC205+Egészségügy!AC233+Sport!Z205+Közművelődés!AB204+Támogatás!AG215</f>
        <v>0</v>
      </c>
      <c r="AA201" s="44">
        <f>Igazgatás!AA244+'ASP pályázat'!AA201+Községgazd!AD215+Vagyongazd!AA204+Közfoglalkoztatás!AA201+Közút!AA201+Környezetvédelem!AD205+Egészségügy!AD233+Sport!AA205+Közművelődés!AC204+Támogatás!AH215</f>
        <v>0</v>
      </c>
      <c r="AB201" s="168"/>
      <c r="AD201" s="168"/>
    </row>
    <row r="202" spans="1:30" hidden="1" x14ac:dyDescent="0.25">
      <c r="B202" s="54"/>
      <c r="C202" s="2"/>
      <c r="D202" s="801" t="s">
        <v>821</v>
      </c>
      <c r="E202" s="801"/>
      <c r="F202" s="621">
        <f>Igazgatás!F245+'ASP pályázat'!F202+Községgazd!F216+Vagyongazd!F205+Közfoglalkoztatás!F202+Közút!F202+Környezetvédelem!F206+Egészségügy!F234+Sport!F206+Közművelődés!F205+Támogatás!F216</f>
        <v>0</v>
      </c>
      <c r="G202" s="621">
        <f>Igazgatás!G245+'ASP pályázat'!G202+Községgazd!G216+Vagyongazd!G205+Közfoglalkoztatás!G202+Közút!G202+Környezetvédelem!G206+Egészségügy!G234+Sport!G206+Közművelődés!G205+Támogatás!G216</f>
        <v>0</v>
      </c>
      <c r="H202" s="621">
        <f>Igazgatás!H245+'ASP pályázat'!H202+Községgazd!H216+Vagyongazd!H205+Közfoglalkoztatás!H202+Közút!H202+Környezetvédelem!H206+Egészségügy!H234+Sport!H206+Közművelődés!H205+Támogatás!H216</f>
        <v>0</v>
      </c>
      <c r="I202" s="621">
        <f>Igazgatás!I245+'ASP pályázat'!I202+Községgazd!I216+Vagyongazd!I205+Közfoglalkoztatás!I202+Közút!I202+Környezetvédelem!I206+Egészségügy!I234+Sport!I206+Közművelődés!I205+Támogatás!I216</f>
        <v>0</v>
      </c>
      <c r="J202" s="647">
        <f>Igazgatás!J245+'ASP pályázat'!J202+Községgazd!J216+Vagyongazd!J205+Közfoglalkoztatás!J202+Közút!J202+Környezetvédelem!J206+Egészségügy!J234+Sport!J206+Közművelődés!J205+Támogatás!J216</f>
        <v>0</v>
      </c>
      <c r="K202" s="647">
        <f>Igazgatás!K245+'ASP pályázat'!K202+Községgazd!K216+Vagyongazd!K205+Közfoglalkoztatás!K202+Közút!K202+Környezetvédelem!K206+Egészségügy!K234+Sport!K206+Közművelődés!K205+Támogatás!K216</f>
        <v>0</v>
      </c>
      <c r="L202" s="568">
        <f>Igazgatás!L245+'ASP pályázat'!L202+Községgazd!L216+Vagyongazd!L205+Közfoglalkoztatás!L202+Közút!L202+Környezetvédelem!L206+Egészségügy!L234+Sport!L206+Közművelődés!L205+Támogatás!L216</f>
        <v>0</v>
      </c>
      <c r="M202" s="141">
        <f>Igazgatás!M245+'ASP pályázat'!M202+Községgazd!M216+Vagyongazd!M205+Közfoglalkoztatás!M202+Közút!M202+Környezetvédelem!M206+Egészségügy!M234+Sport!M206+Közművelődés!M205+Támogatás!M216</f>
        <v>0</v>
      </c>
      <c r="N202" s="159">
        <f>Igazgatás!N245+'ASP pályázat'!N202+Községgazd!N216+Vagyongazd!N205+Közfoglalkoztatás!N202+Közút!N202+Környezetvédelem!N206+Egészségügy!N234+Sport!N206+Közművelődés!N205+Támogatás!N216</f>
        <v>0</v>
      </c>
      <c r="O202" s="73">
        <f>Igazgatás!O245+'ASP pályázat'!O202+Községgazd!R216+Vagyongazd!O205+Közfoglalkoztatás!O202+Közút!O202+Környezetvédelem!R206+Egészségügy!R234+Sport!O206+Közművelődés!Q205+Támogatás!V216</f>
        <v>0</v>
      </c>
      <c r="P202" s="1">
        <f>Igazgatás!P245+'ASP pályázat'!P202+Községgazd!S216+Vagyongazd!P205+Közfoglalkoztatás!P202+Közút!P202+Környezetvédelem!S206+Egészségügy!S234+Sport!P206+Közművelődés!R205+Támogatás!W216</f>
        <v>0</v>
      </c>
      <c r="Q202" s="1">
        <f>Igazgatás!Q245+'ASP pályázat'!Q202+Községgazd!T216+Vagyongazd!Q205+Közfoglalkoztatás!Q202+Közút!Q202+Környezetvédelem!T206+Egészségügy!T234+Sport!Q206+Közművelődés!S205+Támogatás!X216</f>
        <v>0</v>
      </c>
      <c r="R202" s="1">
        <f>Igazgatás!R245+'ASP pályázat'!R202+Községgazd!U216+Vagyongazd!R205+Közfoglalkoztatás!R202+Közút!R202+Környezetvédelem!U206+Egészségügy!U234+Sport!R206+Közművelődés!T205+Támogatás!Y216</f>
        <v>0</v>
      </c>
      <c r="S202" s="1">
        <f>Igazgatás!S245+'ASP pályázat'!S202+Községgazd!V216+Vagyongazd!S205+Közfoglalkoztatás!S202+Közút!S202+Környezetvédelem!V206+Egészségügy!V234+Sport!S206+Közművelődés!U205+Támogatás!Z216</f>
        <v>0</v>
      </c>
      <c r="T202" s="79">
        <f>Igazgatás!T245+'ASP pályázat'!T202+Községgazd!W216+Vagyongazd!T205+Közfoglalkoztatás!T202+Közút!T202+Környezetvédelem!W206+Egészségügy!W234+Sport!T206+Közművelődés!V205+Támogatás!AA216</f>
        <v>0</v>
      </c>
      <c r="U202" s="489">
        <f>Igazgatás!U245+'ASP pályázat'!U202+Községgazd!X216+Vagyongazd!U205+Közfoglalkoztatás!U202+Közút!U202+Környezetvédelem!X206+Egészségügy!X234+Sport!U206+Közművelődés!W205+Támogatás!AB216</f>
        <v>0</v>
      </c>
      <c r="V202" s="414">
        <f>Igazgatás!V245+'ASP pályázat'!V202+Községgazd!Y216+Vagyongazd!V205+Közfoglalkoztatás!V202+Közút!V202+Környezetvédelem!Y206+Egészségügy!Y234+Sport!V206+Közművelődés!X205+Támogatás!AC216</f>
        <v>0</v>
      </c>
      <c r="W202" s="1">
        <f>Igazgatás!W245+'ASP pályázat'!W202+Községgazd!Z216+Vagyongazd!W205+Közfoglalkoztatás!W202+Közút!W202+Környezetvédelem!Z206+Egészségügy!Z234+Sport!W206+Közművelődés!Y205+Támogatás!AD216</f>
        <v>0</v>
      </c>
      <c r="X202" s="79">
        <f>Igazgatás!X245+'ASP pályázat'!X202+Községgazd!AA216+Vagyongazd!X205+Közfoglalkoztatás!X202+Közút!X202+Környezetvédelem!AA206+Egészségügy!AA234+Sport!X206+Közművelődés!Z205+Támogatás!AE216</f>
        <v>0</v>
      </c>
      <c r="Y202" s="79">
        <f>Igazgatás!Y245+'ASP pályázat'!Y202+Községgazd!AB216+Vagyongazd!Y205+Közfoglalkoztatás!Y202+Közút!Y202+Környezetvédelem!AB206+Egészségügy!AB234+Sport!Y206+Közművelődés!AA205+Támogatás!AF216</f>
        <v>0</v>
      </c>
      <c r="Z202" s="79">
        <f>Igazgatás!Z245+'ASP pályázat'!Z202+Községgazd!AC216+Vagyongazd!Z205+Közfoglalkoztatás!Z202+Közút!Z202+Környezetvédelem!AC206+Egészségügy!AC234+Sport!Z206+Közművelődés!AB205+Támogatás!AG216</f>
        <v>0</v>
      </c>
      <c r="AA202" s="44">
        <f>Igazgatás!AA245+'ASP pályázat'!AA202+Községgazd!AD216+Vagyongazd!AA205+Közfoglalkoztatás!AA202+Közút!AA202+Környezetvédelem!AD206+Egészségügy!AD234+Sport!AA206+Közművelődés!AC205+Támogatás!AH216</f>
        <v>0</v>
      </c>
      <c r="AB202" s="168"/>
      <c r="AD202" s="168"/>
    </row>
    <row r="203" spans="1:30" hidden="1" x14ac:dyDescent="0.25">
      <c r="B203" s="54"/>
      <c r="C203" s="2"/>
      <c r="D203" s="801" t="s">
        <v>375</v>
      </c>
      <c r="E203" s="801"/>
      <c r="F203" s="621">
        <f>Igazgatás!F246+'ASP pályázat'!F203+Községgazd!F217+Vagyongazd!F206+Közfoglalkoztatás!F203+Közút!F203+Környezetvédelem!F207+Egészségügy!F235+Sport!F207+Közművelődés!F206+Támogatás!F217</f>
        <v>0</v>
      </c>
      <c r="G203" s="621">
        <f>Igazgatás!G246+'ASP pályázat'!G203+Községgazd!G217+Vagyongazd!G206+Közfoglalkoztatás!G203+Közút!G203+Környezetvédelem!G207+Egészségügy!G235+Sport!G207+Közművelődés!G206+Támogatás!G217</f>
        <v>0</v>
      </c>
      <c r="H203" s="621">
        <f>Igazgatás!H246+'ASP pályázat'!H203+Községgazd!H217+Vagyongazd!H206+Közfoglalkoztatás!H203+Közút!H203+Környezetvédelem!H207+Egészségügy!H235+Sport!H207+Közművelődés!H206+Támogatás!H217</f>
        <v>0</v>
      </c>
      <c r="I203" s="621">
        <f>Igazgatás!I246+'ASP pályázat'!I203+Községgazd!I217+Vagyongazd!I206+Közfoglalkoztatás!I203+Közút!I203+Környezetvédelem!I207+Egészségügy!I235+Sport!I207+Közművelődés!I206+Támogatás!I217</f>
        <v>0</v>
      </c>
      <c r="J203" s="647">
        <f>Igazgatás!J246+'ASP pályázat'!J203+Községgazd!J217+Vagyongazd!J206+Közfoglalkoztatás!J203+Közút!J203+Környezetvédelem!J207+Egészségügy!J235+Sport!J207+Közművelődés!J206+Támogatás!J217</f>
        <v>0</v>
      </c>
      <c r="K203" s="647">
        <f>Igazgatás!K246+'ASP pályázat'!K203+Községgazd!K217+Vagyongazd!K206+Közfoglalkoztatás!K203+Közút!K203+Környezetvédelem!K207+Egészségügy!K235+Sport!K207+Közművelődés!K206+Támogatás!K217</f>
        <v>0</v>
      </c>
      <c r="L203" s="568">
        <f>Igazgatás!L246+'ASP pályázat'!L203+Községgazd!L217+Vagyongazd!L206+Közfoglalkoztatás!L203+Közút!L203+Környezetvédelem!L207+Egészségügy!L235+Sport!L207+Közművelődés!L206+Támogatás!L217</f>
        <v>0</v>
      </c>
      <c r="M203" s="141">
        <f>Igazgatás!M246+'ASP pályázat'!M203+Községgazd!M217+Vagyongazd!M206+Közfoglalkoztatás!M203+Közút!M203+Környezetvédelem!M207+Egészségügy!M235+Sport!M207+Közművelődés!M206+Támogatás!M217</f>
        <v>0</v>
      </c>
      <c r="N203" s="159">
        <f>Igazgatás!N246+'ASP pályázat'!N203+Községgazd!N217+Vagyongazd!N206+Közfoglalkoztatás!N203+Közút!N203+Környezetvédelem!N207+Egészségügy!N235+Sport!N207+Közművelődés!N206+Támogatás!N217</f>
        <v>0</v>
      </c>
      <c r="O203" s="73">
        <f>Igazgatás!O246+'ASP pályázat'!O203+Községgazd!R217+Vagyongazd!O206+Közfoglalkoztatás!O203+Közút!O203+Környezetvédelem!R207+Egészségügy!R235+Sport!O207+Közművelődés!Q206+Támogatás!V217</f>
        <v>0</v>
      </c>
      <c r="P203" s="1">
        <f>Igazgatás!P246+'ASP pályázat'!P203+Községgazd!S217+Vagyongazd!P206+Közfoglalkoztatás!P203+Közút!P203+Környezetvédelem!S207+Egészségügy!S235+Sport!P207+Közművelődés!R206+Támogatás!W217</f>
        <v>0</v>
      </c>
      <c r="Q203" s="1">
        <f>Igazgatás!Q246+'ASP pályázat'!Q203+Községgazd!T217+Vagyongazd!Q206+Közfoglalkoztatás!Q203+Közút!Q203+Környezetvédelem!T207+Egészségügy!T235+Sport!Q207+Közművelődés!S206+Támogatás!X217</f>
        <v>0</v>
      </c>
      <c r="R203" s="1">
        <f>Igazgatás!R246+'ASP pályázat'!R203+Községgazd!U217+Vagyongazd!R206+Közfoglalkoztatás!R203+Közút!R203+Környezetvédelem!U207+Egészségügy!U235+Sport!R207+Közművelődés!T206+Támogatás!Y217</f>
        <v>0</v>
      </c>
      <c r="S203" s="1">
        <f>Igazgatás!S246+'ASP pályázat'!S203+Községgazd!V217+Vagyongazd!S206+Közfoglalkoztatás!S203+Közút!S203+Környezetvédelem!V207+Egészségügy!V235+Sport!S207+Közművelődés!U206+Támogatás!Z217</f>
        <v>0</v>
      </c>
      <c r="T203" s="79">
        <f>Igazgatás!T246+'ASP pályázat'!T203+Községgazd!W217+Vagyongazd!T206+Közfoglalkoztatás!T203+Közút!T203+Környezetvédelem!W207+Egészségügy!W235+Sport!T207+Közművelődés!V206+Támogatás!AA217</f>
        <v>0</v>
      </c>
      <c r="U203" s="489">
        <f>Igazgatás!U246+'ASP pályázat'!U203+Községgazd!X217+Vagyongazd!U206+Közfoglalkoztatás!U203+Közút!U203+Környezetvédelem!X207+Egészségügy!X235+Sport!U207+Közművelődés!W206+Támogatás!AB217</f>
        <v>0</v>
      </c>
      <c r="V203" s="414">
        <f>Igazgatás!V246+'ASP pályázat'!V203+Községgazd!Y217+Vagyongazd!V206+Közfoglalkoztatás!V203+Közút!V203+Környezetvédelem!Y207+Egészségügy!Y235+Sport!V207+Közművelődés!X206+Támogatás!AC217</f>
        <v>0</v>
      </c>
      <c r="W203" s="1">
        <f>Igazgatás!W246+'ASP pályázat'!W203+Községgazd!Z217+Vagyongazd!W206+Közfoglalkoztatás!W203+Közút!W203+Környezetvédelem!Z207+Egészségügy!Z235+Sport!W207+Közművelődés!Y206+Támogatás!AD217</f>
        <v>0</v>
      </c>
      <c r="X203" s="79">
        <f>Igazgatás!X246+'ASP pályázat'!X203+Községgazd!AA217+Vagyongazd!X206+Közfoglalkoztatás!X203+Közút!X203+Környezetvédelem!AA207+Egészségügy!AA235+Sport!X207+Közművelődés!Z206+Támogatás!AE217</f>
        <v>0</v>
      </c>
      <c r="Y203" s="79">
        <f>Igazgatás!Y246+'ASP pályázat'!Y203+Községgazd!AB217+Vagyongazd!Y206+Közfoglalkoztatás!Y203+Közút!Y203+Környezetvédelem!AB207+Egészségügy!AB235+Sport!Y207+Közművelődés!AA206+Támogatás!AF217</f>
        <v>0</v>
      </c>
      <c r="Z203" s="79">
        <f>Igazgatás!Z246+'ASP pályázat'!Z203+Községgazd!AC217+Vagyongazd!Z206+Közfoglalkoztatás!Z203+Közút!Z203+Környezetvédelem!AC207+Egészségügy!AC235+Sport!Z207+Közművelődés!AB206+Támogatás!AG217</f>
        <v>0</v>
      </c>
      <c r="AA203" s="44">
        <f>Igazgatás!AA246+'ASP pályázat'!AA203+Községgazd!AD217+Vagyongazd!AA206+Közfoglalkoztatás!AA203+Közút!AA203+Környezetvédelem!AD207+Egészségügy!AD235+Sport!AA207+Közművelődés!AC206+Támogatás!AH217</f>
        <v>0</v>
      </c>
      <c r="AB203" s="168"/>
      <c r="AD203" s="168"/>
    </row>
    <row r="204" spans="1:30" hidden="1" x14ac:dyDescent="0.25">
      <c r="B204" s="54"/>
      <c r="C204" s="2"/>
      <c r="D204" s="801" t="s">
        <v>373</v>
      </c>
      <c r="E204" s="801"/>
      <c r="F204" s="621">
        <f>Igazgatás!F247+'ASP pályázat'!F204+Községgazd!F218+Vagyongazd!F207+Közfoglalkoztatás!F204+Közút!F204+Környezetvédelem!F208+Egészségügy!F236+Sport!F208+Közművelődés!F207+Támogatás!F218</f>
        <v>0</v>
      </c>
      <c r="G204" s="621">
        <f>Igazgatás!G247+'ASP pályázat'!G204+Községgazd!G218+Vagyongazd!G207+Közfoglalkoztatás!G204+Közút!G204+Környezetvédelem!G208+Egészségügy!G236+Sport!G208+Közművelődés!G207+Támogatás!G218</f>
        <v>0</v>
      </c>
      <c r="H204" s="621">
        <f>Igazgatás!H247+'ASP pályázat'!H204+Községgazd!H218+Vagyongazd!H207+Közfoglalkoztatás!H204+Közút!H204+Környezetvédelem!H208+Egészségügy!H236+Sport!H208+Közművelődés!H207+Támogatás!H218</f>
        <v>0</v>
      </c>
      <c r="I204" s="621">
        <f>Igazgatás!I247+'ASP pályázat'!I204+Községgazd!I218+Vagyongazd!I207+Közfoglalkoztatás!I204+Közút!I204+Környezetvédelem!I208+Egészségügy!I236+Sport!I208+Közművelődés!I207+Támogatás!I218</f>
        <v>0</v>
      </c>
      <c r="J204" s="647">
        <f>Igazgatás!J247+'ASP pályázat'!J204+Községgazd!J218+Vagyongazd!J207+Közfoglalkoztatás!J204+Közút!J204+Környezetvédelem!J208+Egészségügy!J236+Sport!J208+Közművelődés!J207+Támogatás!J218</f>
        <v>0</v>
      </c>
      <c r="K204" s="647">
        <f>Igazgatás!K247+'ASP pályázat'!K204+Községgazd!K218+Vagyongazd!K207+Közfoglalkoztatás!K204+Közút!K204+Környezetvédelem!K208+Egészségügy!K236+Sport!K208+Közművelődés!K207+Támogatás!K218</f>
        <v>0</v>
      </c>
      <c r="L204" s="568">
        <f>Igazgatás!L247+'ASP pályázat'!L204+Községgazd!L218+Vagyongazd!L207+Közfoglalkoztatás!L204+Közút!L204+Környezetvédelem!L208+Egészségügy!L236+Sport!L208+Közművelődés!L207+Támogatás!L218</f>
        <v>0</v>
      </c>
      <c r="M204" s="141">
        <f>Igazgatás!M247+'ASP pályázat'!M204+Községgazd!M218+Vagyongazd!M207+Közfoglalkoztatás!M204+Közút!M204+Környezetvédelem!M208+Egészségügy!M236+Sport!M208+Közművelődés!M207+Támogatás!M218</f>
        <v>0</v>
      </c>
      <c r="N204" s="159">
        <f>Igazgatás!N247+'ASP pályázat'!N204+Községgazd!N218+Vagyongazd!N207+Közfoglalkoztatás!N204+Közút!N204+Környezetvédelem!N208+Egészségügy!N236+Sport!N208+Közművelődés!N207+Támogatás!N218</f>
        <v>0</v>
      </c>
      <c r="O204" s="73">
        <f>Igazgatás!O247+'ASP pályázat'!O204+Községgazd!R218+Vagyongazd!O207+Közfoglalkoztatás!O204+Közút!O204+Környezetvédelem!R208+Egészségügy!R236+Sport!O208+Közművelődés!Q207+Támogatás!V218</f>
        <v>0</v>
      </c>
      <c r="P204" s="1">
        <f>Igazgatás!P247+'ASP pályázat'!P204+Községgazd!S218+Vagyongazd!P207+Közfoglalkoztatás!P204+Közút!P204+Környezetvédelem!S208+Egészségügy!S236+Sport!P208+Közművelődés!R207+Támogatás!W218</f>
        <v>0</v>
      </c>
      <c r="Q204" s="1">
        <f>Igazgatás!Q247+'ASP pályázat'!Q204+Községgazd!T218+Vagyongazd!Q207+Közfoglalkoztatás!Q204+Közút!Q204+Környezetvédelem!T208+Egészségügy!T236+Sport!Q208+Közművelődés!S207+Támogatás!X218</f>
        <v>0</v>
      </c>
      <c r="R204" s="1">
        <f>Igazgatás!R247+'ASP pályázat'!R204+Községgazd!U218+Vagyongazd!R207+Közfoglalkoztatás!R204+Közút!R204+Környezetvédelem!U208+Egészségügy!U236+Sport!R208+Közművelődés!T207+Támogatás!Y218</f>
        <v>0</v>
      </c>
      <c r="S204" s="1">
        <f>Igazgatás!S247+'ASP pályázat'!S204+Községgazd!V218+Vagyongazd!S207+Közfoglalkoztatás!S204+Közút!S204+Környezetvédelem!V208+Egészségügy!V236+Sport!S208+Közművelődés!U207+Támogatás!Z218</f>
        <v>0</v>
      </c>
      <c r="T204" s="79">
        <f>Igazgatás!T247+'ASP pályázat'!T204+Községgazd!W218+Vagyongazd!T207+Közfoglalkoztatás!T204+Közút!T204+Környezetvédelem!W208+Egészségügy!W236+Sport!T208+Közművelődés!V207+Támogatás!AA218</f>
        <v>0</v>
      </c>
      <c r="U204" s="489">
        <f>Igazgatás!U247+'ASP pályázat'!U204+Községgazd!X218+Vagyongazd!U207+Közfoglalkoztatás!U204+Közút!U204+Környezetvédelem!X208+Egészségügy!X236+Sport!U208+Közművelődés!W207+Támogatás!AB218</f>
        <v>0</v>
      </c>
      <c r="V204" s="414">
        <f>Igazgatás!V247+'ASP pályázat'!V204+Községgazd!Y218+Vagyongazd!V207+Közfoglalkoztatás!V204+Közút!V204+Környezetvédelem!Y208+Egészségügy!Y236+Sport!V208+Közművelődés!X207+Támogatás!AC218</f>
        <v>0</v>
      </c>
      <c r="W204" s="1">
        <f>Igazgatás!W247+'ASP pályázat'!W204+Községgazd!Z218+Vagyongazd!W207+Közfoglalkoztatás!W204+Közút!W204+Környezetvédelem!Z208+Egészségügy!Z236+Sport!W208+Közművelődés!Y207+Támogatás!AD218</f>
        <v>0</v>
      </c>
      <c r="X204" s="79">
        <f>Igazgatás!X247+'ASP pályázat'!X204+Községgazd!AA218+Vagyongazd!X207+Közfoglalkoztatás!X204+Közút!X204+Környezetvédelem!AA208+Egészségügy!AA236+Sport!X208+Közművelődés!Z207+Támogatás!AE218</f>
        <v>0</v>
      </c>
      <c r="Y204" s="79">
        <f>Igazgatás!Y247+'ASP pályázat'!Y204+Községgazd!AB218+Vagyongazd!Y207+Közfoglalkoztatás!Y204+Közút!Y204+Környezetvédelem!AB208+Egészségügy!AB236+Sport!Y208+Közművelődés!AA207+Támogatás!AF218</f>
        <v>0</v>
      </c>
      <c r="Z204" s="79">
        <f>Igazgatás!Z247+'ASP pályázat'!Z204+Községgazd!AC218+Vagyongazd!Z207+Közfoglalkoztatás!Z204+Közút!Z204+Környezetvédelem!AC208+Egészségügy!AC236+Sport!Z208+Közművelődés!AB207+Támogatás!AG218</f>
        <v>0</v>
      </c>
      <c r="AA204" s="44">
        <f>Igazgatás!AA247+'ASP pályázat'!AA204+Községgazd!AD218+Vagyongazd!AA207+Közfoglalkoztatás!AA204+Közút!AA204+Környezetvédelem!AD208+Egészségügy!AD236+Sport!AA208+Közművelődés!AC207+Támogatás!AH218</f>
        <v>0</v>
      </c>
      <c r="AB204" s="168"/>
      <c r="AD204" s="168"/>
    </row>
    <row r="205" spans="1:30" hidden="1" x14ac:dyDescent="0.25">
      <c r="B205" s="54"/>
      <c r="C205" s="2"/>
      <c r="D205" s="801" t="s">
        <v>822</v>
      </c>
      <c r="E205" s="801"/>
      <c r="F205" s="621">
        <f>Igazgatás!F248+'ASP pályázat'!F205+Községgazd!F219+Vagyongazd!F208+Közfoglalkoztatás!F205+Közút!F205+Környezetvédelem!F209+Egészségügy!F237+Sport!F209+Közművelődés!F208+Támogatás!F219</f>
        <v>0</v>
      </c>
      <c r="G205" s="621">
        <f>Igazgatás!G248+'ASP pályázat'!G205+Községgazd!G219+Vagyongazd!G208+Közfoglalkoztatás!G205+Közút!G205+Környezetvédelem!G209+Egészségügy!G237+Sport!G209+Közművelődés!G208+Támogatás!G219</f>
        <v>0</v>
      </c>
      <c r="H205" s="621">
        <f>Igazgatás!H248+'ASP pályázat'!H205+Községgazd!H219+Vagyongazd!H208+Közfoglalkoztatás!H205+Közút!H205+Környezetvédelem!H209+Egészségügy!H237+Sport!H209+Közművelődés!H208+Támogatás!H219</f>
        <v>0</v>
      </c>
      <c r="I205" s="621">
        <f>Igazgatás!I248+'ASP pályázat'!I205+Községgazd!I219+Vagyongazd!I208+Közfoglalkoztatás!I205+Közút!I205+Környezetvédelem!I209+Egészségügy!I237+Sport!I209+Közművelődés!I208+Támogatás!I219</f>
        <v>0</v>
      </c>
      <c r="J205" s="647">
        <f>Igazgatás!J248+'ASP pályázat'!J205+Községgazd!J219+Vagyongazd!J208+Közfoglalkoztatás!J205+Közút!J205+Környezetvédelem!J209+Egészségügy!J237+Sport!J209+Közművelődés!J208+Támogatás!J219</f>
        <v>0</v>
      </c>
      <c r="K205" s="647">
        <f>Igazgatás!K248+'ASP pályázat'!K205+Községgazd!K219+Vagyongazd!K208+Közfoglalkoztatás!K205+Közút!K205+Környezetvédelem!K209+Egészségügy!K237+Sport!K209+Közművelődés!K208+Támogatás!K219</f>
        <v>0</v>
      </c>
      <c r="L205" s="568">
        <f>Igazgatás!L248+'ASP pályázat'!L205+Községgazd!L219+Vagyongazd!L208+Közfoglalkoztatás!L205+Közút!L205+Környezetvédelem!L209+Egészségügy!L237+Sport!L209+Közművelődés!L208+Támogatás!L219</f>
        <v>0</v>
      </c>
      <c r="M205" s="141">
        <f>Igazgatás!M248+'ASP pályázat'!M205+Községgazd!M219+Vagyongazd!M208+Közfoglalkoztatás!M205+Közút!M205+Környezetvédelem!M209+Egészségügy!M237+Sport!M209+Közművelődés!M208+Támogatás!M219</f>
        <v>0</v>
      </c>
      <c r="N205" s="159">
        <f>Igazgatás!N248+'ASP pályázat'!N205+Községgazd!N219+Vagyongazd!N208+Közfoglalkoztatás!N205+Közút!N205+Környezetvédelem!N209+Egészségügy!N237+Sport!N209+Közművelődés!N208+Támogatás!N219</f>
        <v>0</v>
      </c>
      <c r="O205" s="73">
        <f>Igazgatás!O248+'ASP pályázat'!O205+Községgazd!R219+Vagyongazd!O208+Közfoglalkoztatás!O205+Közút!O205+Környezetvédelem!R209+Egészségügy!R237+Sport!O209+Közművelődés!Q208+Támogatás!V219</f>
        <v>0</v>
      </c>
      <c r="P205" s="1">
        <f>Igazgatás!P248+'ASP pályázat'!P205+Községgazd!S219+Vagyongazd!P208+Közfoglalkoztatás!P205+Közút!P205+Környezetvédelem!S209+Egészségügy!S237+Sport!P209+Közművelődés!R208+Támogatás!W219</f>
        <v>0</v>
      </c>
      <c r="Q205" s="1">
        <f>Igazgatás!Q248+'ASP pályázat'!Q205+Községgazd!T219+Vagyongazd!Q208+Közfoglalkoztatás!Q205+Közút!Q205+Környezetvédelem!T209+Egészségügy!T237+Sport!Q209+Közművelődés!S208+Támogatás!X219</f>
        <v>0</v>
      </c>
      <c r="R205" s="1">
        <f>Igazgatás!R248+'ASP pályázat'!R205+Községgazd!U219+Vagyongazd!R208+Közfoglalkoztatás!R205+Közút!R205+Környezetvédelem!U209+Egészségügy!U237+Sport!R209+Közművelődés!T208+Támogatás!Y219</f>
        <v>0</v>
      </c>
      <c r="S205" s="1">
        <f>Igazgatás!S248+'ASP pályázat'!S205+Községgazd!V219+Vagyongazd!S208+Közfoglalkoztatás!S205+Közút!S205+Környezetvédelem!V209+Egészségügy!V237+Sport!S209+Közművelődés!U208+Támogatás!Z219</f>
        <v>0</v>
      </c>
      <c r="T205" s="79">
        <f>Igazgatás!T248+'ASP pályázat'!T205+Községgazd!W219+Vagyongazd!T208+Közfoglalkoztatás!T205+Közút!T205+Környezetvédelem!W209+Egészségügy!W237+Sport!T209+Közművelődés!V208+Támogatás!AA219</f>
        <v>0</v>
      </c>
      <c r="U205" s="489">
        <f>Igazgatás!U248+'ASP pályázat'!U205+Községgazd!X219+Vagyongazd!U208+Közfoglalkoztatás!U205+Közút!U205+Környezetvédelem!X209+Egészségügy!X237+Sport!U209+Közművelődés!W208+Támogatás!AB219</f>
        <v>0</v>
      </c>
      <c r="V205" s="414">
        <f>Igazgatás!V248+'ASP pályázat'!V205+Községgazd!Y219+Vagyongazd!V208+Közfoglalkoztatás!V205+Közút!V205+Környezetvédelem!Y209+Egészségügy!Y237+Sport!V209+Közművelődés!X208+Támogatás!AC219</f>
        <v>0</v>
      </c>
      <c r="W205" s="1">
        <f>Igazgatás!W248+'ASP pályázat'!W205+Községgazd!Z219+Vagyongazd!W208+Közfoglalkoztatás!W205+Közút!W205+Környezetvédelem!Z209+Egészségügy!Z237+Sport!W209+Közművelődés!Y208+Támogatás!AD219</f>
        <v>0</v>
      </c>
      <c r="X205" s="79">
        <f>Igazgatás!X248+'ASP pályázat'!X205+Községgazd!AA219+Vagyongazd!X208+Közfoglalkoztatás!X205+Közút!X205+Környezetvédelem!AA209+Egészségügy!AA237+Sport!X209+Közművelődés!Z208+Támogatás!AE219</f>
        <v>0</v>
      </c>
      <c r="Y205" s="79">
        <f>Igazgatás!Y248+'ASP pályázat'!Y205+Községgazd!AB219+Vagyongazd!Y208+Közfoglalkoztatás!Y205+Közút!Y205+Környezetvédelem!AB209+Egészségügy!AB237+Sport!Y209+Közművelődés!AA208+Támogatás!AF219</f>
        <v>0</v>
      </c>
      <c r="Z205" s="79">
        <f>Igazgatás!Z248+'ASP pályázat'!Z205+Községgazd!AC219+Vagyongazd!Z208+Közfoglalkoztatás!Z205+Közút!Z205+Környezetvédelem!AC209+Egészségügy!AC237+Sport!Z209+Közművelődés!AB208+Támogatás!AG219</f>
        <v>0</v>
      </c>
      <c r="AA205" s="44">
        <f>Igazgatás!AA248+'ASP pályázat'!AA205+Községgazd!AD219+Vagyongazd!AA208+Közfoglalkoztatás!AA205+Közút!AA205+Környezetvédelem!AD209+Egészségügy!AD237+Sport!AA209+Közművelődés!AC208+Támogatás!AH219</f>
        <v>0</v>
      </c>
      <c r="AB205" s="168"/>
      <c r="AD205" s="168"/>
    </row>
    <row r="206" spans="1:30" ht="25.5" hidden="1" customHeight="1" x14ac:dyDescent="0.25">
      <c r="B206" s="54"/>
      <c r="C206" s="2"/>
      <c r="D206" s="798" t="s">
        <v>537</v>
      </c>
      <c r="E206" s="798"/>
      <c r="F206" s="624">
        <f>Igazgatás!F249+'ASP pályázat'!F206+Községgazd!F220+Vagyongazd!F209+Közfoglalkoztatás!F206+Közút!F206+Környezetvédelem!F210+Egészségügy!F238+Sport!F210+Közművelődés!F209+Támogatás!F220</f>
        <v>0</v>
      </c>
      <c r="G206" s="624">
        <f>Igazgatás!G249+'ASP pályázat'!G206+Községgazd!G220+Vagyongazd!G209+Közfoglalkoztatás!G206+Közút!G206+Környezetvédelem!G210+Egészségügy!G238+Sport!G210+Közművelődés!G209+Támogatás!G220</f>
        <v>0</v>
      </c>
      <c r="H206" s="624">
        <f>Igazgatás!H249+'ASP pályázat'!H206+Községgazd!H220+Vagyongazd!H209+Közfoglalkoztatás!H206+Közút!H206+Környezetvédelem!H210+Egészségügy!H238+Sport!H210+Közművelődés!H209+Támogatás!H220</f>
        <v>0</v>
      </c>
      <c r="I206" s="624">
        <f>Igazgatás!I249+'ASP pályázat'!I206+Községgazd!I220+Vagyongazd!I209+Közfoglalkoztatás!I206+Közút!I206+Környezetvédelem!I210+Egészségügy!I238+Sport!I210+Közművelődés!I209+Támogatás!I220</f>
        <v>0</v>
      </c>
      <c r="J206" s="650">
        <f>Igazgatás!J249+'ASP pályázat'!J206+Községgazd!J220+Vagyongazd!J209+Közfoglalkoztatás!J206+Közút!J206+Környezetvédelem!J210+Egészségügy!J238+Sport!J210+Közművelődés!J209+Támogatás!J220</f>
        <v>0</v>
      </c>
      <c r="K206" s="650">
        <f>Igazgatás!K249+'ASP pályázat'!K206+Községgazd!K220+Vagyongazd!K209+Közfoglalkoztatás!K206+Közút!K206+Környezetvédelem!K210+Egészségügy!K238+Sport!K210+Közművelődés!K209+Támogatás!K220</f>
        <v>0</v>
      </c>
      <c r="L206" s="571">
        <f>Igazgatás!L249+'ASP pályázat'!L206+Községgazd!L220+Vagyongazd!L209+Közfoglalkoztatás!L206+Közút!L206+Környezetvédelem!L210+Egészségügy!L238+Sport!L210+Közművelődés!L209+Támogatás!L220</f>
        <v>0</v>
      </c>
      <c r="M206" s="151">
        <f>Igazgatás!M249+'ASP pályázat'!M206+Községgazd!M220+Vagyongazd!M209+Közfoglalkoztatás!M206+Közút!M206+Környezetvédelem!M210+Egészségügy!M238+Sport!M210+Közművelődés!M209+Támogatás!M220</f>
        <v>0</v>
      </c>
      <c r="N206" s="159">
        <f>Igazgatás!N249+'ASP pályázat'!N206+Községgazd!N220+Vagyongazd!N209+Közfoglalkoztatás!N206+Közút!N206+Környezetvédelem!N210+Egészségügy!N238+Sport!N210+Közművelődés!N209+Támogatás!N220</f>
        <v>0</v>
      </c>
      <c r="O206" s="73">
        <f>Igazgatás!O249+'ASP pályázat'!O206+Községgazd!R220+Vagyongazd!O209+Közfoglalkoztatás!O206+Közút!O206+Környezetvédelem!R210+Egészségügy!R238+Sport!O210+Közművelődés!Q209+Támogatás!V220</f>
        <v>0</v>
      </c>
      <c r="P206" s="1">
        <f>Igazgatás!P249+'ASP pályázat'!P206+Községgazd!S220+Vagyongazd!P209+Közfoglalkoztatás!P206+Közút!P206+Környezetvédelem!S210+Egészségügy!S238+Sport!P210+Közművelődés!R209+Támogatás!W220</f>
        <v>0</v>
      </c>
      <c r="Q206" s="1">
        <f>Igazgatás!Q249+'ASP pályázat'!Q206+Községgazd!T220+Vagyongazd!Q209+Közfoglalkoztatás!Q206+Közút!Q206+Környezetvédelem!T210+Egészségügy!T238+Sport!Q210+Közművelődés!S209+Támogatás!X220</f>
        <v>0</v>
      </c>
      <c r="R206" s="1">
        <f>Igazgatás!R249+'ASP pályázat'!R206+Községgazd!U220+Vagyongazd!R209+Közfoglalkoztatás!R206+Közút!R206+Környezetvédelem!U210+Egészségügy!U238+Sport!R210+Közművelődés!T209+Támogatás!Y220</f>
        <v>0</v>
      </c>
      <c r="S206" s="1">
        <f>Igazgatás!S249+'ASP pályázat'!S206+Községgazd!V220+Vagyongazd!S209+Közfoglalkoztatás!S206+Közút!S206+Környezetvédelem!V210+Egészségügy!V238+Sport!S210+Közművelődés!U209+Támogatás!Z220</f>
        <v>0</v>
      </c>
      <c r="T206" s="79">
        <f>Igazgatás!T249+'ASP pályázat'!T206+Községgazd!W220+Vagyongazd!T209+Közfoglalkoztatás!T206+Közút!T206+Környezetvédelem!W210+Egészségügy!W238+Sport!T210+Közművelődés!V209+Támogatás!AA220</f>
        <v>0</v>
      </c>
      <c r="U206" s="489">
        <f>Igazgatás!U249+'ASP pályázat'!U206+Községgazd!X220+Vagyongazd!U209+Közfoglalkoztatás!U206+Közút!U206+Környezetvédelem!X210+Egészségügy!X238+Sport!U210+Közművelődés!W209+Támogatás!AB220</f>
        <v>0</v>
      </c>
      <c r="V206" s="414">
        <f>Igazgatás!V249+'ASP pályázat'!V206+Községgazd!Y220+Vagyongazd!V209+Közfoglalkoztatás!V206+Közút!V206+Környezetvédelem!Y210+Egészségügy!Y238+Sport!V210+Közművelődés!X209+Támogatás!AC220</f>
        <v>0</v>
      </c>
      <c r="W206" s="1">
        <f>Igazgatás!W249+'ASP pályázat'!W206+Községgazd!Z220+Vagyongazd!W209+Közfoglalkoztatás!W206+Közút!W206+Környezetvédelem!Z210+Egészségügy!Z238+Sport!W210+Közművelődés!Y209+Támogatás!AD220</f>
        <v>0</v>
      </c>
      <c r="X206" s="79">
        <f>Igazgatás!X249+'ASP pályázat'!X206+Községgazd!AA220+Vagyongazd!X209+Közfoglalkoztatás!X206+Közút!X206+Környezetvédelem!AA210+Egészségügy!AA238+Sport!X210+Közművelődés!Z209+Támogatás!AE220</f>
        <v>0</v>
      </c>
      <c r="Y206" s="79">
        <f>Igazgatás!Y249+'ASP pályázat'!Y206+Községgazd!AB220+Vagyongazd!Y209+Közfoglalkoztatás!Y206+Közút!Y206+Környezetvédelem!AB210+Egészségügy!AB238+Sport!Y210+Közművelődés!AA209+Támogatás!AF220</f>
        <v>0</v>
      </c>
      <c r="Z206" s="79">
        <f>Igazgatás!Z249+'ASP pályázat'!Z206+Községgazd!AC220+Vagyongazd!Z209+Közfoglalkoztatás!Z206+Közút!Z206+Környezetvédelem!AC210+Egészségügy!AC238+Sport!Z210+Közművelődés!AB209+Támogatás!AG220</f>
        <v>0</v>
      </c>
      <c r="AA206" s="44">
        <f>Igazgatás!AA249+'ASP pályázat'!AA206+Községgazd!AD220+Vagyongazd!AA209+Közfoglalkoztatás!AA206+Közút!AA206+Környezetvédelem!AD210+Egészségügy!AD238+Sport!AA210+Közművelődés!AC209+Támogatás!AH220</f>
        <v>0</v>
      </c>
      <c r="AB206" s="168"/>
      <c r="AD206" s="168"/>
    </row>
    <row r="207" spans="1:30" ht="25.5" hidden="1" customHeight="1" x14ac:dyDescent="0.25">
      <c r="B207" s="54"/>
      <c r="C207" s="2"/>
      <c r="D207" s="798" t="s">
        <v>540</v>
      </c>
      <c r="E207" s="798"/>
      <c r="F207" s="624">
        <f>Igazgatás!F250+'ASP pályázat'!F207+Községgazd!F221+Vagyongazd!F210+Közfoglalkoztatás!F207+Közút!F207+Környezetvédelem!F211+Egészségügy!F239+Sport!F211+Közművelődés!F210+Támogatás!F221</f>
        <v>0</v>
      </c>
      <c r="G207" s="624">
        <f>Igazgatás!G250+'ASP pályázat'!G207+Községgazd!G221+Vagyongazd!G210+Közfoglalkoztatás!G207+Közút!G207+Környezetvédelem!G211+Egészségügy!G239+Sport!G211+Közművelődés!G210+Támogatás!G221</f>
        <v>0</v>
      </c>
      <c r="H207" s="624">
        <f>Igazgatás!H250+'ASP pályázat'!H207+Községgazd!H221+Vagyongazd!H210+Közfoglalkoztatás!H207+Közút!H207+Környezetvédelem!H211+Egészségügy!H239+Sport!H211+Közművelődés!H210+Támogatás!H221</f>
        <v>0</v>
      </c>
      <c r="I207" s="624">
        <f>Igazgatás!I250+'ASP pályázat'!I207+Községgazd!I221+Vagyongazd!I210+Közfoglalkoztatás!I207+Közút!I207+Környezetvédelem!I211+Egészségügy!I239+Sport!I211+Közművelődés!I210+Támogatás!I221</f>
        <v>0</v>
      </c>
      <c r="J207" s="650">
        <f>Igazgatás!J250+'ASP pályázat'!J207+Községgazd!J221+Vagyongazd!J210+Közfoglalkoztatás!J207+Közút!J207+Környezetvédelem!J211+Egészségügy!J239+Sport!J211+Közművelődés!J210+Támogatás!J221</f>
        <v>0</v>
      </c>
      <c r="K207" s="650">
        <f>Igazgatás!K250+'ASP pályázat'!K207+Községgazd!K221+Vagyongazd!K210+Közfoglalkoztatás!K207+Közút!K207+Környezetvédelem!K211+Egészségügy!K239+Sport!K211+Közművelődés!K210+Támogatás!K221</f>
        <v>0</v>
      </c>
      <c r="L207" s="571">
        <f>Igazgatás!L250+'ASP pályázat'!L207+Községgazd!L221+Vagyongazd!L210+Közfoglalkoztatás!L207+Közút!L207+Környezetvédelem!L211+Egészségügy!L239+Sport!L211+Közművelődés!L210+Támogatás!L221</f>
        <v>0</v>
      </c>
      <c r="M207" s="151">
        <f>Igazgatás!M250+'ASP pályázat'!M207+Községgazd!M221+Vagyongazd!M210+Közfoglalkoztatás!M207+Közút!M207+Környezetvédelem!M211+Egészségügy!M239+Sport!M211+Közművelődés!M210+Támogatás!M221</f>
        <v>0</v>
      </c>
      <c r="N207" s="159">
        <f>Igazgatás!N250+'ASP pályázat'!N207+Községgazd!N221+Vagyongazd!N210+Közfoglalkoztatás!N207+Közút!N207+Környezetvédelem!N211+Egészségügy!N239+Sport!N211+Közművelődés!N210+Támogatás!N221</f>
        <v>0</v>
      </c>
      <c r="O207" s="73">
        <f>Igazgatás!O250+'ASP pályázat'!O207+Községgazd!R221+Vagyongazd!O210+Közfoglalkoztatás!O207+Közút!O207+Környezetvédelem!R211+Egészségügy!R239+Sport!O211+Közművelődés!Q210+Támogatás!V221</f>
        <v>0</v>
      </c>
      <c r="P207" s="1">
        <f>Igazgatás!P250+'ASP pályázat'!P207+Községgazd!S221+Vagyongazd!P210+Közfoglalkoztatás!P207+Közút!P207+Környezetvédelem!S211+Egészségügy!S239+Sport!P211+Közművelődés!R210+Támogatás!W221</f>
        <v>0</v>
      </c>
      <c r="Q207" s="1">
        <f>Igazgatás!Q250+'ASP pályázat'!Q207+Községgazd!T221+Vagyongazd!Q210+Közfoglalkoztatás!Q207+Közút!Q207+Környezetvédelem!T211+Egészségügy!T239+Sport!Q211+Közművelődés!S210+Támogatás!X221</f>
        <v>0</v>
      </c>
      <c r="R207" s="1">
        <f>Igazgatás!R250+'ASP pályázat'!R207+Községgazd!U221+Vagyongazd!R210+Közfoglalkoztatás!R207+Közút!R207+Környezetvédelem!U211+Egészségügy!U239+Sport!R211+Közművelődés!T210+Támogatás!Y221</f>
        <v>0</v>
      </c>
      <c r="S207" s="1">
        <f>Igazgatás!S250+'ASP pályázat'!S207+Községgazd!V221+Vagyongazd!S210+Közfoglalkoztatás!S207+Közút!S207+Környezetvédelem!V211+Egészségügy!V239+Sport!S211+Közművelődés!U210+Támogatás!Z221</f>
        <v>0</v>
      </c>
      <c r="T207" s="79">
        <f>Igazgatás!T250+'ASP pályázat'!T207+Községgazd!W221+Vagyongazd!T210+Közfoglalkoztatás!T207+Közút!T207+Környezetvédelem!W211+Egészségügy!W239+Sport!T211+Közművelődés!V210+Támogatás!AA221</f>
        <v>0</v>
      </c>
      <c r="U207" s="489">
        <f>Igazgatás!U250+'ASP pályázat'!U207+Községgazd!X221+Vagyongazd!U210+Közfoglalkoztatás!U207+Közút!U207+Környezetvédelem!X211+Egészségügy!X239+Sport!U211+Közművelődés!W210+Támogatás!AB221</f>
        <v>0</v>
      </c>
      <c r="V207" s="414">
        <f>Igazgatás!V250+'ASP pályázat'!V207+Községgazd!Y221+Vagyongazd!V210+Közfoglalkoztatás!V207+Közút!V207+Környezetvédelem!Y211+Egészségügy!Y239+Sport!V211+Közművelődés!X210+Támogatás!AC221</f>
        <v>0</v>
      </c>
      <c r="W207" s="1">
        <f>Igazgatás!W250+'ASP pályázat'!W207+Községgazd!Z221+Vagyongazd!W210+Közfoglalkoztatás!W207+Közút!W207+Környezetvédelem!Z211+Egészségügy!Z239+Sport!W211+Közművelődés!Y210+Támogatás!AD221</f>
        <v>0</v>
      </c>
      <c r="X207" s="79">
        <f>Igazgatás!X250+'ASP pályázat'!X207+Községgazd!AA221+Vagyongazd!X210+Közfoglalkoztatás!X207+Közút!X207+Környezetvédelem!AA211+Egészségügy!AA239+Sport!X211+Közművelődés!Z210+Támogatás!AE221</f>
        <v>0</v>
      </c>
      <c r="Y207" s="79">
        <f>Igazgatás!Y250+'ASP pályázat'!Y207+Községgazd!AB221+Vagyongazd!Y210+Közfoglalkoztatás!Y207+Közút!Y207+Környezetvédelem!AB211+Egészségügy!AB239+Sport!Y211+Közművelődés!AA210+Támogatás!AF221</f>
        <v>0</v>
      </c>
      <c r="Z207" s="79">
        <f>Igazgatás!Z250+'ASP pályázat'!Z207+Községgazd!AC221+Vagyongazd!Z210+Közfoglalkoztatás!Z207+Közút!Z207+Környezetvédelem!AC211+Egészségügy!AC239+Sport!Z211+Közművelődés!AB210+Támogatás!AG221</f>
        <v>0</v>
      </c>
      <c r="AA207" s="44">
        <f>Igazgatás!AA250+'ASP pályázat'!AA207+Községgazd!AD221+Vagyongazd!AA210+Közfoglalkoztatás!AA207+Közút!AA207+Környezetvédelem!AD211+Egészségügy!AD239+Sport!AA211+Közművelődés!AC210+Támogatás!AH221</f>
        <v>0</v>
      </c>
      <c r="AB207" s="168"/>
      <c r="AD207" s="168"/>
    </row>
    <row r="208" spans="1:30" hidden="1" x14ac:dyDescent="0.25">
      <c r="B208" s="54"/>
      <c r="C208" s="2"/>
      <c r="D208" s="801" t="s">
        <v>823</v>
      </c>
      <c r="E208" s="801"/>
      <c r="F208" s="621">
        <f>Igazgatás!F251+'ASP pályázat'!F208+Községgazd!F222+Vagyongazd!F211+Közfoglalkoztatás!F208+Közút!F208+Környezetvédelem!F212+Egészségügy!F240+Sport!F212+Közművelődés!F211+Támogatás!F222</f>
        <v>0</v>
      </c>
      <c r="G208" s="621">
        <f>Igazgatás!G251+'ASP pályázat'!G208+Községgazd!G222+Vagyongazd!G211+Közfoglalkoztatás!G208+Közút!G208+Környezetvédelem!G212+Egészségügy!G240+Sport!G212+Közművelődés!G211+Támogatás!G222</f>
        <v>0</v>
      </c>
      <c r="H208" s="621">
        <f>Igazgatás!H251+'ASP pályázat'!H208+Községgazd!H222+Vagyongazd!H211+Közfoglalkoztatás!H208+Közút!H208+Környezetvédelem!H212+Egészségügy!H240+Sport!H212+Közművelődés!H211+Támogatás!H222</f>
        <v>0</v>
      </c>
      <c r="I208" s="621">
        <f>Igazgatás!I251+'ASP pályázat'!I208+Községgazd!I222+Vagyongazd!I211+Közfoglalkoztatás!I208+Közút!I208+Környezetvédelem!I212+Egészségügy!I240+Sport!I212+Közművelődés!I211+Támogatás!I222</f>
        <v>0</v>
      </c>
      <c r="J208" s="647">
        <f>Igazgatás!J251+'ASP pályázat'!J208+Községgazd!J222+Vagyongazd!J211+Közfoglalkoztatás!J208+Közút!J208+Környezetvédelem!J212+Egészségügy!J240+Sport!J212+Közművelődés!J211+Támogatás!J222</f>
        <v>0</v>
      </c>
      <c r="K208" s="647">
        <f>Igazgatás!K251+'ASP pályázat'!K208+Községgazd!K222+Vagyongazd!K211+Közfoglalkoztatás!K208+Közút!K208+Környezetvédelem!K212+Egészségügy!K240+Sport!K212+Közművelődés!K211+Támogatás!K222</f>
        <v>0</v>
      </c>
      <c r="L208" s="568">
        <f>Igazgatás!L251+'ASP pályázat'!L208+Községgazd!L222+Vagyongazd!L211+Közfoglalkoztatás!L208+Közút!L208+Környezetvédelem!L212+Egészségügy!L240+Sport!L212+Közművelődés!L211+Támogatás!L222</f>
        <v>0</v>
      </c>
      <c r="M208" s="141">
        <f>Igazgatás!M251+'ASP pályázat'!M208+Községgazd!M222+Vagyongazd!M211+Közfoglalkoztatás!M208+Közút!M208+Környezetvédelem!M212+Egészségügy!M240+Sport!M212+Közművelődés!M211+Támogatás!M222</f>
        <v>0</v>
      </c>
      <c r="N208" s="159">
        <f>Igazgatás!N251+'ASP pályázat'!N208+Községgazd!N222+Vagyongazd!N211+Közfoglalkoztatás!N208+Közút!N208+Környezetvédelem!N212+Egészségügy!N240+Sport!N212+Közművelődés!N211+Támogatás!N222</f>
        <v>0</v>
      </c>
      <c r="O208" s="73">
        <f>Igazgatás!O251+'ASP pályázat'!O208+Községgazd!R222+Vagyongazd!O211+Közfoglalkoztatás!O208+Közút!O208+Környezetvédelem!R212+Egészségügy!R240+Sport!O212+Közművelődés!Q211+Támogatás!V222</f>
        <v>0</v>
      </c>
      <c r="P208" s="1">
        <f>Igazgatás!P251+'ASP pályázat'!P208+Községgazd!S222+Vagyongazd!P211+Közfoglalkoztatás!P208+Közút!P208+Környezetvédelem!S212+Egészségügy!S240+Sport!P212+Közművelődés!R211+Támogatás!W222</f>
        <v>0</v>
      </c>
      <c r="Q208" s="1">
        <f>Igazgatás!Q251+'ASP pályázat'!Q208+Községgazd!T222+Vagyongazd!Q211+Közfoglalkoztatás!Q208+Közút!Q208+Környezetvédelem!T212+Egészségügy!T240+Sport!Q212+Közművelődés!S211+Támogatás!X222</f>
        <v>0</v>
      </c>
      <c r="R208" s="1">
        <f>Igazgatás!R251+'ASP pályázat'!R208+Községgazd!U222+Vagyongazd!R211+Közfoglalkoztatás!R208+Közút!R208+Környezetvédelem!U212+Egészségügy!U240+Sport!R212+Közművelődés!T211+Támogatás!Y222</f>
        <v>0</v>
      </c>
      <c r="S208" s="1">
        <f>Igazgatás!S251+'ASP pályázat'!S208+Községgazd!V222+Vagyongazd!S211+Közfoglalkoztatás!S208+Közút!S208+Környezetvédelem!V212+Egészségügy!V240+Sport!S212+Közművelődés!U211+Támogatás!Z222</f>
        <v>0</v>
      </c>
      <c r="T208" s="79">
        <f>Igazgatás!T251+'ASP pályázat'!T208+Községgazd!W222+Vagyongazd!T211+Közfoglalkoztatás!T208+Közút!T208+Környezetvédelem!W212+Egészségügy!W240+Sport!T212+Közművelődés!V211+Támogatás!AA222</f>
        <v>0</v>
      </c>
      <c r="U208" s="489">
        <f>Igazgatás!U251+'ASP pályázat'!U208+Községgazd!X222+Vagyongazd!U211+Közfoglalkoztatás!U208+Közút!U208+Környezetvédelem!X212+Egészségügy!X240+Sport!U212+Közművelődés!W211+Támogatás!AB222</f>
        <v>0</v>
      </c>
      <c r="V208" s="414">
        <f>Igazgatás!V251+'ASP pályázat'!V208+Községgazd!Y222+Vagyongazd!V211+Közfoglalkoztatás!V208+Közút!V208+Környezetvédelem!Y212+Egészségügy!Y240+Sport!V212+Közművelődés!X211+Támogatás!AC222</f>
        <v>0</v>
      </c>
      <c r="W208" s="1">
        <f>Igazgatás!W251+'ASP pályázat'!W208+Községgazd!Z222+Vagyongazd!W211+Közfoglalkoztatás!W208+Közút!W208+Környezetvédelem!Z212+Egészségügy!Z240+Sport!W212+Közművelődés!Y211+Támogatás!AD222</f>
        <v>0</v>
      </c>
      <c r="X208" s="79">
        <f>Igazgatás!X251+'ASP pályázat'!X208+Községgazd!AA222+Vagyongazd!X211+Közfoglalkoztatás!X208+Közút!X208+Környezetvédelem!AA212+Egészségügy!AA240+Sport!X212+Közművelődés!Z211+Támogatás!AE222</f>
        <v>0</v>
      </c>
      <c r="Y208" s="79">
        <f>Igazgatás!Y251+'ASP pályázat'!Y208+Községgazd!AB222+Vagyongazd!Y211+Közfoglalkoztatás!Y208+Közút!Y208+Környezetvédelem!AB212+Egészségügy!AB240+Sport!Y212+Közművelődés!AA211+Támogatás!AF222</f>
        <v>0</v>
      </c>
      <c r="Z208" s="79">
        <f>Igazgatás!Z251+'ASP pályázat'!Z208+Községgazd!AC222+Vagyongazd!Z211+Közfoglalkoztatás!Z208+Közút!Z208+Környezetvédelem!AC212+Egészségügy!AC240+Sport!Z212+Közművelődés!AB211+Támogatás!AG222</f>
        <v>0</v>
      </c>
      <c r="AA208" s="44">
        <f>Igazgatás!AA251+'ASP pályázat'!AA208+Községgazd!AD222+Vagyongazd!AA211+Közfoglalkoztatás!AA208+Közút!AA208+Környezetvédelem!AD212+Egészségügy!AD240+Sport!AA212+Közművelődés!AC211+Támogatás!AH222</f>
        <v>0</v>
      </c>
      <c r="AB208" s="168"/>
      <c r="AD208" s="168"/>
    </row>
    <row r="209" spans="1:30" hidden="1" x14ac:dyDescent="0.25">
      <c r="B209" s="54"/>
      <c r="C209" s="2"/>
      <c r="D209" s="801" t="s">
        <v>374</v>
      </c>
      <c r="E209" s="801"/>
      <c r="F209" s="621">
        <f>Igazgatás!F252+'ASP pályázat'!F209+Községgazd!F223+Vagyongazd!F212+Közfoglalkoztatás!F209+Közút!F209+Környezetvédelem!F213+Egészségügy!F241+Sport!F213+Közművelődés!F212+Támogatás!F223</f>
        <v>0</v>
      </c>
      <c r="G209" s="621">
        <f>Igazgatás!G252+'ASP pályázat'!G209+Községgazd!G223+Vagyongazd!G212+Közfoglalkoztatás!G209+Közút!G209+Környezetvédelem!G213+Egészségügy!G241+Sport!G213+Közművelődés!G212+Támogatás!G223</f>
        <v>0</v>
      </c>
      <c r="H209" s="621">
        <f>Igazgatás!H252+'ASP pályázat'!H209+Községgazd!H223+Vagyongazd!H212+Közfoglalkoztatás!H209+Közút!H209+Környezetvédelem!H213+Egészségügy!H241+Sport!H213+Közművelődés!H212+Támogatás!H223</f>
        <v>0</v>
      </c>
      <c r="I209" s="621">
        <f>Igazgatás!I252+'ASP pályázat'!I209+Községgazd!I223+Vagyongazd!I212+Közfoglalkoztatás!I209+Közút!I209+Környezetvédelem!I213+Egészségügy!I241+Sport!I213+Közművelődés!I212+Támogatás!I223</f>
        <v>0</v>
      </c>
      <c r="J209" s="647">
        <f>Igazgatás!J252+'ASP pályázat'!J209+Községgazd!J223+Vagyongazd!J212+Közfoglalkoztatás!J209+Közút!J209+Környezetvédelem!J213+Egészségügy!J241+Sport!J213+Közművelődés!J212+Támogatás!J223</f>
        <v>0</v>
      </c>
      <c r="K209" s="647">
        <f>Igazgatás!K252+'ASP pályázat'!K209+Községgazd!K223+Vagyongazd!K212+Közfoglalkoztatás!K209+Közút!K209+Környezetvédelem!K213+Egészségügy!K241+Sport!K213+Közművelődés!K212+Támogatás!K223</f>
        <v>0</v>
      </c>
      <c r="L209" s="568">
        <f>Igazgatás!L252+'ASP pályázat'!L209+Községgazd!L223+Vagyongazd!L212+Közfoglalkoztatás!L209+Közút!L209+Környezetvédelem!L213+Egészségügy!L241+Sport!L213+Közművelődés!L212+Támogatás!L223</f>
        <v>0</v>
      </c>
      <c r="M209" s="141">
        <f>Igazgatás!M252+'ASP pályázat'!M209+Községgazd!M223+Vagyongazd!M212+Közfoglalkoztatás!M209+Közút!M209+Környezetvédelem!M213+Egészségügy!M241+Sport!M213+Közművelődés!M212+Támogatás!M223</f>
        <v>0</v>
      </c>
      <c r="N209" s="159">
        <f>Igazgatás!N252+'ASP pályázat'!N209+Községgazd!N223+Vagyongazd!N212+Közfoglalkoztatás!N209+Közút!N209+Környezetvédelem!N213+Egészségügy!N241+Sport!N213+Közművelődés!N212+Támogatás!N223</f>
        <v>0</v>
      </c>
      <c r="O209" s="73">
        <f>Igazgatás!O252+'ASP pályázat'!O209+Községgazd!R223+Vagyongazd!O212+Közfoglalkoztatás!O209+Közút!O209+Környezetvédelem!R213+Egészségügy!R241+Sport!O213+Közművelődés!Q212+Támogatás!V223</f>
        <v>0</v>
      </c>
      <c r="P209" s="1">
        <f>Igazgatás!P252+'ASP pályázat'!P209+Községgazd!S223+Vagyongazd!P212+Közfoglalkoztatás!P209+Közút!P209+Környezetvédelem!S213+Egészségügy!S241+Sport!P213+Közművelődés!R212+Támogatás!W223</f>
        <v>0</v>
      </c>
      <c r="Q209" s="1">
        <f>Igazgatás!Q252+'ASP pályázat'!Q209+Községgazd!T223+Vagyongazd!Q212+Közfoglalkoztatás!Q209+Közút!Q209+Környezetvédelem!T213+Egészségügy!T241+Sport!Q213+Közművelődés!S212+Támogatás!X223</f>
        <v>0</v>
      </c>
      <c r="R209" s="1">
        <f>Igazgatás!R252+'ASP pályázat'!R209+Községgazd!U223+Vagyongazd!R212+Közfoglalkoztatás!R209+Közút!R209+Környezetvédelem!U213+Egészségügy!U241+Sport!R213+Közművelődés!T212+Támogatás!Y223</f>
        <v>0</v>
      </c>
      <c r="S209" s="1">
        <f>Igazgatás!S252+'ASP pályázat'!S209+Községgazd!V223+Vagyongazd!S212+Közfoglalkoztatás!S209+Közút!S209+Környezetvédelem!V213+Egészségügy!V241+Sport!S213+Közművelődés!U212+Támogatás!Z223</f>
        <v>0</v>
      </c>
      <c r="T209" s="79">
        <f>Igazgatás!T252+'ASP pályázat'!T209+Községgazd!W223+Vagyongazd!T212+Közfoglalkoztatás!T209+Közút!T209+Környezetvédelem!W213+Egészségügy!W241+Sport!T213+Közművelődés!V212+Támogatás!AA223</f>
        <v>0</v>
      </c>
      <c r="U209" s="489">
        <f>Igazgatás!U252+'ASP pályázat'!U209+Községgazd!X223+Vagyongazd!U212+Közfoglalkoztatás!U209+Közút!U209+Környezetvédelem!X213+Egészségügy!X241+Sport!U213+Közművelődés!W212+Támogatás!AB223</f>
        <v>0</v>
      </c>
      <c r="V209" s="414">
        <f>Igazgatás!V252+'ASP pályázat'!V209+Községgazd!Y223+Vagyongazd!V212+Közfoglalkoztatás!V209+Közút!V209+Környezetvédelem!Y213+Egészségügy!Y241+Sport!V213+Közművelődés!X212+Támogatás!AC223</f>
        <v>0</v>
      </c>
      <c r="W209" s="1">
        <f>Igazgatás!W252+'ASP pályázat'!W209+Községgazd!Z223+Vagyongazd!W212+Közfoglalkoztatás!W209+Közút!W209+Környezetvédelem!Z213+Egészségügy!Z241+Sport!W213+Közművelődés!Y212+Támogatás!AD223</f>
        <v>0</v>
      </c>
      <c r="X209" s="79">
        <f>Igazgatás!X252+'ASP pályázat'!X209+Községgazd!AA223+Vagyongazd!X212+Közfoglalkoztatás!X209+Közút!X209+Környezetvédelem!AA213+Egészségügy!AA241+Sport!X213+Közművelődés!Z212+Támogatás!AE223</f>
        <v>0</v>
      </c>
      <c r="Y209" s="79">
        <f>Igazgatás!Y252+'ASP pályázat'!Y209+Községgazd!AB223+Vagyongazd!Y212+Közfoglalkoztatás!Y209+Közút!Y209+Környezetvédelem!AB213+Egészségügy!AB241+Sport!Y213+Közművelődés!AA212+Támogatás!AF223</f>
        <v>0</v>
      </c>
      <c r="Z209" s="79">
        <f>Igazgatás!Z252+'ASP pályázat'!Z209+Községgazd!AC223+Vagyongazd!Z212+Közfoglalkoztatás!Z209+Közút!Z209+Környezetvédelem!AC213+Egészségügy!AC241+Sport!Z213+Közművelődés!AB212+Támogatás!AG223</f>
        <v>0</v>
      </c>
      <c r="AA209" s="44">
        <f>Igazgatás!AA252+'ASP pályázat'!AA209+Községgazd!AD223+Vagyongazd!AA212+Közfoglalkoztatás!AA209+Közút!AA209+Környezetvédelem!AD213+Egészségügy!AD241+Sport!AA213+Közművelődés!AC212+Támogatás!AH223</f>
        <v>0</v>
      </c>
      <c r="AB209" s="168"/>
      <c r="AD209" s="168"/>
    </row>
    <row r="210" spans="1:30" hidden="1" x14ac:dyDescent="0.25">
      <c r="B210" s="54"/>
      <c r="C210" s="2"/>
      <c r="D210" s="801" t="s">
        <v>824</v>
      </c>
      <c r="E210" s="801"/>
      <c r="F210" s="621">
        <f>Igazgatás!F253+'ASP pályázat'!F210+Községgazd!F224+Vagyongazd!F213+Közfoglalkoztatás!F210+Közút!F210+Környezetvédelem!F214+Egészségügy!F242+Sport!F214+Közművelődés!F213+Támogatás!F224</f>
        <v>0</v>
      </c>
      <c r="G210" s="621">
        <f>Igazgatás!G253+'ASP pályázat'!G210+Községgazd!G224+Vagyongazd!G213+Közfoglalkoztatás!G210+Közút!G210+Környezetvédelem!G214+Egészségügy!G242+Sport!G214+Közművelődés!G213+Támogatás!G224</f>
        <v>0</v>
      </c>
      <c r="H210" s="621">
        <f>Igazgatás!H253+'ASP pályázat'!H210+Községgazd!H224+Vagyongazd!H213+Közfoglalkoztatás!H210+Közút!H210+Környezetvédelem!H214+Egészségügy!H242+Sport!H214+Közművelődés!H213+Támogatás!H224</f>
        <v>0</v>
      </c>
      <c r="I210" s="621">
        <f>Igazgatás!I253+'ASP pályázat'!I210+Községgazd!I224+Vagyongazd!I213+Közfoglalkoztatás!I210+Közút!I210+Környezetvédelem!I214+Egészségügy!I242+Sport!I214+Közművelődés!I213+Támogatás!I224</f>
        <v>0</v>
      </c>
      <c r="J210" s="647">
        <f>Igazgatás!J253+'ASP pályázat'!J210+Községgazd!J224+Vagyongazd!J213+Közfoglalkoztatás!J210+Közút!J210+Környezetvédelem!J214+Egészségügy!J242+Sport!J214+Közművelődés!J213+Támogatás!J224</f>
        <v>0</v>
      </c>
      <c r="K210" s="647">
        <f>Igazgatás!K253+'ASP pályázat'!K210+Községgazd!K224+Vagyongazd!K213+Közfoglalkoztatás!K210+Közút!K210+Környezetvédelem!K214+Egészségügy!K242+Sport!K214+Közművelődés!K213+Támogatás!K224</f>
        <v>0</v>
      </c>
      <c r="L210" s="568">
        <f>Igazgatás!L253+'ASP pályázat'!L210+Községgazd!L224+Vagyongazd!L213+Közfoglalkoztatás!L210+Közút!L210+Környezetvédelem!L214+Egészségügy!L242+Sport!L214+Közművelődés!L213+Támogatás!L224</f>
        <v>0</v>
      </c>
      <c r="M210" s="141">
        <f>Igazgatás!M253+'ASP pályázat'!M210+Községgazd!M224+Vagyongazd!M213+Közfoglalkoztatás!M210+Közút!M210+Környezetvédelem!M214+Egészségügy!M242+Sport!M214+Közművelődés!M213+Támogatás!M224</f>
        <v>0</v>
      </c>
      <c r="N210" s="159">
        <f>Igazgatás!N253+'ASP pályázat'!N210+Községgazd!N224+Vagyongazd!N213+Közfoglalkoztatás!N210+Közút!N210+Környezetvédelem!N214+Egészségügy!N242+Sport!N214+Közművelődés!N213+Támogatás!N224</f>
        <v>0</v>
      </c>
      <c r="O210" s="73">
        <f>Igazgatás!O253+'ASP pályázat'!O210+Községgazd!R224+Vagyongazd!O213+Közfoglalkoztatás!O210+Közút!O210+Környezetvédelem!R214+Egészségügy!R242+Sport!O214+Közművelődés!Q213+Támogatás!V224</f>
        <v>0</v>
      </c>
      <c r="P210" s="1">
        <f>Igazgatás!P253+'ASP pályázat'!P210+Községgazd!S224+Vagyongazd!P213+Közfoglalkoztatás!P210+Közút!P210+Környezetvédelem!S214+Egészségügy!S242+Sport!P214+Közművelődés!R213+Támogatás!W224</f>
        <v>0</v>
      </c>
      <c r="Q210" s="1">
        <f>Igazgatás!Q253+'ASP pályázat'!Q210+Községgazd!T224+Vagyongazd!Q213+Közfoglalkoztatás!Q210+Közút!Q210+Környezetvédelem!T214+Egészségügy!T242+Sport!Q214+Közművelődés!S213+Támogatás!X224</f>
        <v>0</v>
      </c>
      <c r="R210" s="1">
        <f>Igazgatás!R253+'ASP pályázat'!R210+Községgazd!U224+Vagyongazd!R213+Közfoglalkoztatás!R210+Közút!R210+Környezetvédelem!U214+Egészségügy!U242+Sport!R214+Közművelődés!T213+Támogatás!Y224</f>
        <v>0</v>
      </c>
      <c r="S210" s="1">
        <f>Igazgatás!S253+'ASP pályázat'!S210+Községgazd!V224+Vagyongazd!S213+Közfoglalkoztatás!S210+Közút!S210+Környezetvédelem!V214+Egészségügy!V242+Sport!S214+Közművelődés!U213+Támogatás!Z224</f>
        <v>0</v>
      </c>
      <c r="T210" s="79">
        <f>Igazgatás!T253+'ASP pályázat'!T210+Községgazd!W224+Vagyongazd!T213+Közfoglalkoztatás!T210+Közút!T210+Környezetvédelem!W214+Egészségügy!W242+Sport!T214+Közművelődés!V213+Támogatás!AA224</f>
        <v>0</v>
      </c>
      <c r="U210" s="489">
        <f>Igazgatás!U253+'ASP pályázat'!U210+Községgazd!X224+Vagyongazd!U213+Közfoglalkoztatás!U210+Közút!U210+Környezetvédelem!X214+Egészségügy!X242+Sport!U214+Közművelődés!W213+Támogatás!AB224</f>
        <v>0</v>
      </c>
      <c r="V210" s="414">
        <f>Igazgatás!V253+'ASP pályázat'!V210+Községgazd!Y224+Vagyongazd!V213+Közfoglalkoztatás!V210+Közút!V210+Környezetvédelem!Y214+Egészségügy!Y242+Sport!V214+Közművelődés!X213+Támogatás!AC224</f>
        <v>0</v>
      </c>
      <c r="W210" s="1">
        <f>Igazgatás!W253+'ASP pályázat'!W210+Községgazd!Z224+Vagyongazd!W213+Közfoglalkoztatás!W210+Közút!W210+Környezetvédelem!Z214+Egészségügy!Z242+Sport!W214+Közművelődés!Y213+Támogatás!AD224</f>
        <v>0</v>
      </c>
      <c r="X210" s="79">
        <f>Igazgatás!X253+'ASP pályázat'!X210+Községgazd!AA224+Vagyongazd!X213+Közfoglalkoztatás!X210+Közút!X210+Környezetvédelem!AA214+Egészségügy!AA242+Sport!X214+Közművelődés!Z213+Támogatás!AE224</f>
        <v>0</v>
      </c>
      <c r="Y210" s="79">
        <f>Igazgatás!Y253+'ASP pályázat'!Y210+Községgazd!AB224+Vagyongazd!Y213+Közfoglalkoztatás!Y210+Közút!Y210+Környezetvédelem!AB214+Egészségügy!AB242+Sport!Y214+Közművelődés!AA213+Támogatás!AF224</f>
        <v>0</v>
      </c>
      <c r="Z210" s="79">
        <f>Igazgatás!Z253+'ASP pályázat'!Z210+Községgazd!AC224+Vagyongazd!Z213+Közfoglalkoztatás!Z210+Közút!Z210+Környezetvédelem!AC214+Egészségügy!AC242+Sport!Z214+Közművelődés!AB213+Támogatás!AG224</f>
        <v>0</v>
      </c>
      <c r="AA210" s="44">
        <f>Igazgatás!AA253+'ASP pályázat'!AA210+Községgazd!AD224+Vagyongazd!AA213+Közfoglalkoztatás!AA210+Közút!AA210+Környezetvédelem!AD214+Egészségügy!AD242+Sport!AA214+Közművelődés!AC213+Támogatás!AH224</f>
        <v>0</v>
      </c>
      <c r="AB210" s="168"/>
      <c r="AD210" s="168"/>
    </row>
    <row r="211" spans="1:30" hidden="1" x14ac:dyDescent="0.25">
      <c r="B211" s="54"/>
      <c r="C211" s="2"/>
      <c r="D211" s="801" t="s">
        <v>566</v>
      </c>
      <c r="E211" s="801"/>
      <c r="F211" s="621">
        <f>Igazgatás!F254+'ASP pályázat'!F211+Községgazd!F225+Vagyongazd!F214+Közfoglalkoztatás!F211+Közút!F211+Környezetvédelem!F215+Egészségügy!F243+Sport!F215+Közművelődés!F214+Támogatás!F225</f>
        <v>0</v>
      </c>
      <c r="G211" s="621">
        <f>Igazgatás!G254+'ASP pályázat'!G211+Községgazd!G225+Vagyongazd!G214+Közfoglalkoztatás!G211+Közút!G211+Környezetvédelem!G215+Egészségügy!G243+Sport!G215+Közművelődés!G214+Támogatás!G225</f>
        <v>0</v>
      </c>
      <c r="H211" s="621">
        <f>Igazgatás!H254+'ASP pályázat'!H211+Községgazd!H225+Vagyongazd!H214+Közfoglalkoztatás!H211+Közút!H211+Környezetvédelem!H215+Egészségügy!H243+Sport!H215+Közművelődés!H214+Támogatás!H225</f>
        <v>0</v>
      </c>
      <c r="I211" s="621">
        <f>Igazgatás!I254+'ASP pályázat'!I211+Községgazd!I225+Vagyongazd!I214+Közfoglalkoztatás!I211+Közút!I211+Környezetvédelem!I215+Egészségügy!I243+Sport!I215+Közművelődés!I214+Támogatás!I225</f>
        <v>0</v>
      </c>
      <c r="J211" s="647">
        <f>Igazgatás!J254+'ASP pályázat'!J211+Községgazd!J225+Vagyongazd!J214+Közfoglalkoztatás!J211+Közút!J211+Környezetvédelem!J215+Egészségügy!J243+Sport!J215+Közművelődés!J214+Támogatás!J225</f>
        <v>0</v>
      </c>
      <c r="K211" s="647">
        <f>Igazgatás!K254+'ASP pályázat'!K211+Községgazd!K225+Vagyongazd!K214+Közfoglalkoztatás!K211+Közút!K211+Környezetvédelem!K215+Egészségügy!K243+Sport!K215+Közművelődés!K214+Támogatás!K225</f>
        <v>0</v>
      </c>
      <c r="L211" s="568">
        <f>Igazgatás!L254+'ASP pályázat'!L211+Községgazd!L225+Vagyongazd!L214+Közfoglalkoztatás!L211+Közút!L211+Környezetvédelem!L215+Egészségügy!L243+Sport!L215+Közművelődés!L214+Támogatás!L225</f>
        <v>0</v>
      </c>
      <c r="M211" s="141">
        <f>Igazgatás!M254+'ASP pályázat'!M211+Községgazd!M225+Vagyongazd!M214+Közfoglalkoztatás!M211+Közút!M211+Környezetvédelem!M215+Egészségügy!M243+Sport!M215+Közművelődés!M214+Támogatás!M225</f>
        <v>0</v>
      </c>
      <c r="N211" s="159">
        <f>Igazgatás!N254+'ASP pályázat'!N211+Községgazd!N225+Vagyongazd!N214+Közfoglalkoztatás!N211+Közút!N211+Környezetvédelem!N215+Egészségügy!N243+Sport!N215+Közművelődés!N214+Támogatás!N225</f>
        <v>0</v>
      </c>
      <c r="O211" s="73">
        <f>Igazgatás!O254+'ASP pályázat'!O211+Községgazd!R225+Vagyongazd!O214+Közfoglalkoztatás!O211+Közút!O211+Környezetvédelem!R215+Egészségügy!R243+Sport!O215+Közművelődés!Q214+Támogatás!V225</f>
        <v>0</v>
      </c>
      <c r="P211" s="1">
        <f>Igazgatás!P254+'ASP pályázat'!P211+Községgazd!S225+Vagyongazd!P214+Közfoglalkoztatás!P211+Közút!P211+Környezetvédelem!S215+Egészségügy!S243+Sport!P215+Közművelődés!R214+Támogatás!W225</f>
        <v>0</v>
      </c>
      <c r="Q211" s="1">
        <f>Igazgatás!Q254+'ASP pályázat'!Q211+Községgazd!T225+Vagyongazd!Q214+Közfoglalkoztatás!Q211+Közút!Q211+Környezetvédelem!T215+Egészségügy!T243+Sport!Q215+Közművelődés!S214+Támogatás!X225</f>
        <v>0</v>
      </c>
      <c r="R211" s="1">
        <f>Igazgatás!R254+'ASP pályázat'!R211+Községgazd!U225+Vagyongazd!R214+Közfoglalkoztatás!R211+Közút!R211+Környezetvédelem!U215+Egészségügy!U243+Sport!R215+Közművelődés!T214+Támogatás!Y225</f>
        <v>0</v>
      </c>
      <c r="S211" s="1">
        <f>Igazgatás!S254+'ASP pályázat'!S211+Községgazd!V225+Vagyongazd!S214+Közfoglalkoztatás!S211+Közút!S211+Környezetvédelem!V215+Egészségügy!V243+Sport!S215+Közművelődés!U214+Támogatás!Z225</f>
        <v>0</v>
      </c>
      <c r="T211" s="79">
        <f>Igazgatás!T254+'ASP pályázat'!T211+Községgazd!W225+Vagyongazd!T214+Közfoglalkoztatás!T211+Közút!T211+Környezetvédelem!W215+Egészségügy!W243+Sport!T215+Közművelődés!V214+Támogatás!AA225</f>
        <v>0</v>
      </c>
      <c r="U211" s="489">
        <f>Igazgatás!U254+'ASP pályázat'!U211+Községgazd!X225+Vagyongazd!U214+Közfoglalkoztatás!U211+Közút!U211+Környezetvédelem!X215+Egészségügy!X243+Sport!U215+Közművelődés!W214+Támogatás!AB225</f>
        <v>0</v>
      </c>
      <c r="V211" s="414">
        <f>Igazgatás!V254+'ASP pályázat'!V211+Községgazd!Y225+Vagyongazd!V214+Közfoglalkoztatás!V211+Közút!V211+Környezetvédelem!Y215+Egészségügy!Y243+Sport!V215+Közművelődés!X214+Támogatás!AC225</f>
        <v>0</v>
      </c>
      <c r="W211" s="1">
        <f>Igazgatás!W254+'ASP pályázat'!W211+Községgazd!Z225+Vagyongazd!W214+Közfoglalkoztatás!W211+Közút!W211+Környezetvédelem!Z215+Egészségügy!Z243+Sport!W215+Közművelődés!Y214+Támogatás!AD225</f>
        <v>0</v>
      </c>
      <c r="X211" s="79">
        <f>Igazgatás!X254+'ASP pályázat'!X211+Községgazd!AA225+Vagyongazd!X214+Közfoglalkoztatás!X211+Közút!X211+Környezetvédelem!AA215+Egészségügy!AA243+Sport!X215+Közművelődés!Z214+Támogatás!AE225</f>
        <v>0</v>
      </c>
      <c r="Y211" s="79">
        <f>Igazgatás!Y254+'ASP pályázat'!Y211+Községgazd!AB225+Vagyongazd!Y214+Közfoglalkoztatás!Y211+Közút!Y211+Környezetvédelem!AB215+Egészségügy!AB243+Sport!Y215+Közművelődés!AA214+Támogatás!AF225</f>
        <v>0</v>
      </c>
      <c r="Z211" s="79">
        <f>Igazgatás!Z254+'ASP pályázat'!Z211+Községgazd!AC225+Vagyongazd!Z214+Közfoglalkoztatás!Z211+Közút!Z211+Környezetvédelem!AC215+Egészségügy!AC243+Sport!Z215+Közművelődés!AB214+Támogatás!AG225</f>
        <v>0</v>
      </c>
      <c r="AA211" s="44">
        <f>Igazgatás!AA254+'ASP pályázat'!AA211+Községgazd!AD225+Vagyongazd!AA214+Közfoglalkoztatás!AA211+Közút!AA211+Környezetvédelem!AD215+Egészségügy!AD243+Sport!AA215+Közművelődés!AC214+Támogatás!AH225</f>
        <v>0</v>
      </c>
      <c r="AB211" s="168"/>
      <c r="AD211" s="168"/>
    </row>
    <row r="212" spans="1:30" s="18" customFormat="1" hidden="1" x14ac:dyDescent="0.25">
      <c r="A212" s="125" t="s">
        <v>278</v>
      </c>
      <c r="B212" s="90" t="s">
        <v>689</v>
      </c>
      <c r="C212" s="803" t="s">
        <v>279</v>
      </c>
      <c r="D212" s="804"/>
      <c r="E212" s="804"/>
      <c r="F212" s="614">
        <f>Igazgatás!F255+'ASP pályázat'!F212+Községgazd!F226+Vagyongazd!F215+Közfoglalkoztatás!F212+Közút!F212+Környezetvédelem!F216+Egészségügy!F244+Sport!F216+Közművelődés!F215+Támogatás!F226</f>
        <v>0</v>
      </c>
      <c r="G212" s="614">
        <f>Igazgatás!G255+'ASP pályázat'!G212+Községgazd!G226+Vagyongazd!G215+Közfoglalkoztatás!G212+Közút!G212+Környezetvédelem!G216+Egészségügy!G244+Sport!G216+Közművelődés!G215+Támogatás!G226</f>
        <v>0</v>
      </c>
      <c r="H212" s="614">
        <f>Igazgatás!H255+'ASP pályázat'!H212+Községgazd!H226+Vagyongazd!H215+Közfoglalkoztatás!H212+Közút!H212+Környezetvédelem!H216+Egészségügy!H244+Sport!H216+Közművelődés!H215+Támogatás!H226</f>
        <v>0</v>
      </c>
      <c r="I212" s="614">
        <f>Igazgatás!I255+'ASP pályázat'!I212+Községgazd!I226+Vagyongazd!I215+Közfoglalkoztatás!I212+Közút!I212+Környezetvédelem!I216+Egészségügy!I244+Sport!I216+Közművelődés!I215+Támogatás!I226</f>
        <v>0</v>
      </c>
      <c r="J212" s="640">
        <f>Igazgatás!J255+'ASP pályázat'!J212+Községgazd!J226+Vagyongazd!J215+Közfoglalkoztatás!J212+Közút!J212+Környezetvédelem!J216+Egészségügy!J244+Sport!J216+Közművelődés!J215+Támogatás!J226</f>
        <v>0</v>
      </c>
      <c r="K212" s="640">
        <f>Igazgatás!K255+'ASP pályázat'!K212+Községgazd!K226+Vagyongazd!K215+Közfoglalkoztatás!K212+Közút!K212+Környezetvédelem!K216+Egészségügy!K244+Sport!K216+Közművelődés!K215+Támogatás!K226</f>
        <v>0</v>
      </c>
      <c r="L212" s="561">
        <f>Igazgatás!L255+'ASP pályázat'!L212+Községgazd!L226+Vagyongazd!L215+Közfoglalkoztatás!L212+Közút!L212+Környezetvédelem!L216+Egészségügy!L244+Sport!L216+Közművelődés!L215+Támogatás!L226</f>
        <v>0</v>
      </c>
      <c r="M212" s="142">
        <f>Igazgatás!M255+'ASP pályázat'!M212+Községgazd!M226+Vagyongazd!M215+Közfoglalkoztatás!M212+Közút!M212+Környezetvédelem!M216+Egészségügy!M244+Sport!M216+Közművelődés!M215+Támogatás!M226</f>
        <v>0</v>
      </c>
      <c r="N212" s="158">
        <f>Igazgatás!N255+'ASP pályázat'!N212+Községgazd!N226+Vagyongazd!N215+Közfoglalkoztatás!N212+Közút!N212+Környezetvédelem!N216+Egészségügy!N244+Sport!N216+Közművelődés!N215+Támogatás!N226</f>
        <v>0</v>
      </c>
      <c r="O212" s="92">
        <f>Igazgatás!O255+'ASP pályázat'!O212+Községgazd!R226+Vagyongazd!O215+Közfoglalkoztatás!O212+Közút!O212+Környezetvédelem!R216+Egészségügy!R244+Sport!O216+Közművelődés!Q215+Támogatás!V226</f>
        <v>0</v>
      </c>
      <c r="P212" s="93">
        <f>Igazgatás!P255+'ASP pályázat'!P212+Községgazd!S226+Vagyongazd!P215+Közfoglalkoztatás!P212+Közút!P212+Környezetvédelem!S216+Egészségügy!S244+Sport!P216+Közművelődés!R215+Támogatás!W226</f>
        <v>0</v>
      </c>
      <c r="Q212" s="93">
        <f>Igazgatás!Q255+'ASP pályázat'!Q212+Községgazd!T226+Vagyongazd!Q215+Közfoglalkoztatás!Q212+Közút!Q212+Környezetvédelem!T216+Egészségügy!T244+Sport!Q216+Közművelődés!S215+Támogatás!X226</f>
        <v>0</v>
      </c>
      <c r="R212" s="93">
        <f>Igazgatás!R255+'ASP pályázat'!R212+Községgazd!U226+Vagyongazd!R215+Közfoglalkoztatás!R212+Közút!R212+Környezetvédelem!U216+Egészségügy!U244+Sport!R216+Közművelődés!T215+Támogatás!Y226</f>
        <v>0</v>
      </c>
      <c r="S212" s="93">
        <f>Igazgatás!S255+'ASP pályázat'!S212+Községgazd!V226+Vagyongazd!S215+Közfoglalkoztatás!S212+Közút!S212+Környezetvédelem!V216+Egészségügy!V244+Sport!S216+Közművelődés!U215+Támogatás!Z226</f>
        <v>0</v>
      </c>
      <c r="T212" s="96">
        <f>Igazgatás!T255+'ASP pályázat'!T212+Községgazd!W226+Vagyongazd!T215+Közfoglalkoztatás!T212+Közút!T212+Környezetvédelem!W216+Egészségügy!W244+Sport!T216+Közművelődés!V215+Támogatás!AA226</f>
        <v>0</v>
      </c>
      <c r="U212" s="487">
        <f>Igazgatás!U255+'ASP pályázat'!U212+Községgazd!X226+Vagyongazd!U215+Közfoglalkoztatás!U212+Közút!U212+Környezetvédelem!X216+Egészségügy!X244+Sport!U216+Közművelődés!W215+Támogatás!AB226</f>
        <v>0</v>
      </c>
      <c r="V212" s="412">
        <f>Igazgatás!V255+'ASP pályázat'!V212+Községgazd!Y226+Vagyongazd!V215+Közfoglalkoztatás!V212+Közút!V212+Környezetvédelem!Y216+Egészségügy!Y244+Sport!V216+Közművelődés!X215+Támogatás!AC226</f>
        <v>0</v>
      </c>
      <c r="W212" s="93">
        <f>Igazgatás!W255+'ASP pályázat'!W212+Községgazd!Z226+Vagyongazd!W215+Közfoglalkoztatás!W212+Közút!W212+Környezetvédelem!Z216+Egészségügy!Z244+Sport!W216+Közművelődés!Y215+Támogatás!AD226</f>
        <v>0</v>
      </c>
      <c r="X212" s="96">
        <f>Igazgatás!X255+'ASP pályázat'!X212+Községgazd!AA226+Vagyongazd!X215+Közfoglalkoztatás!X212+Közút!X212+Környezetvédelem!AA216+Egészségügy!AA244+Sport!X216+Közművelődés!Z215+Támogatás!AE226</f>
        <v>0</v>
      </c>
      <c r="Y212" s="96">
        <f>Igazgatás!Y255+'ASP pályázat'!Y212+Községgazd!AB226+Vagyongazd!Y215+Közfoglalkoztatás!Y212+Közút!Y212+Környezetvédelem!AB216+Egészségügy!AB244+Sport!Y216+Közművelődés!AA215+Támogatás!AF226</f>
        <v>0</v>
      </c>
      <c r="Z212" s="96">
        <f>Igazgatás!Z255+'ASP pályázat'!Z212+Községgazd!AC226+Vagyongazd!Z215+Közfoglalkoztatás!Z212+Közút!Z212+Környezetvédelem!AC216+Egészségügy!AC244+Sport!Z216+Közművelődés!AB215+Támogatás!AG226</f>
        <v>0</v>
      </c>
      <c r="AA212" s="97">
        <f>Igazgatás!AA255+'ASP pályázat'!AA212+Községgazd!AD226+Vagyongazd!AA215+Közfoglalkoztatás!AA212+Közút!AA212+Környezetvédelem!AD216+Egészségügy!AD244+Sport!AA216+Közművelődés!AC215+Támogatás!AH226</f>
        <v>0</v>
      </c>
      <c r="AB212" s="168"/>
      <c r="AD212" s="168"/>
    </row>
    <row r="213" spans="1:30" s="18" customFormat="1" hidden="1" x14ac:dyDescent="0.25">
      <c r="A213" s="125" t="s">
        <v>280</v>
      </c>
      <c r="B213" s="90" t="s">
        <v>690</v>
      </c>
      <c r="C213" s="803" t="s">
        <v>281</v>
      </c>
      <c r="D213" s="804"/>
      <c r="E213" s="804"/>
      <c r="F213" s="614">
        <f>Igazgatás!F256+'ASP pályázat'!F213+Községgazd!F227+Vagyongazd!F216+Közfoglalkoztatás!F213+Közút!F213+Környezetvédelem!F217+Egészségügy!F245+Sport!F217+Közművelődés!F216+Támogatás!F227</f>
        <v>0</v>
      </c>
      <c r="G213" s="614">
        <f>Igazgatás!G256+'ASP pályázat'!G213+Községgazd!G227+Vagyongazd!G216+Közfoglalkoztatás!G213+Közút!G213+Környezetvédelem!G217+Egészségügy!G245+Sport!G217+Közművelődés!G216+Támogatás!G227</f>
        <v>0</v>
      </c>
      <c r="H213" s="614">
        <f>Igazgatás!H256+'ASP pályázat'!H213+Községgazd!H227+Vagyongazd!H216+Közfoglalkoztatás!H213+Közút!H213+Környezetvédelem!H217+Egészségügy!H245+Sport!H217+Közművelődés!H216+Támogatás!H227</f>
        <v>0</v>
      </c>
      <c r="I213" s="614">
        <f>Igazgatás!I256+'ASP pályázat'!I213+Községgazd!I227+Vagyongazd!I216+Közfoglalkoztatás!I213+Közút!I213+Környezetvédelem!I217+Egészségügy!I245+Sport!I217+Közművelődés!I216+Támogatás!I227</f>
        <v>0</v>
      </c>
      <c r="J213" s="640">
        <f>Igazgatás!J256+'ASP pályázat'!J213+Községgazd!J227+Vagyongazd!J216+Közfoglalkoztatás!J213+Közút!J213+Környezetvédelem!J217+Egészségügy!J245+Sport!J217+Közművelődés!J216+Támogatás!J227</f>
        <v>0</v>
      </c>
      <c r="K213" s="640">
        <f>Igazgatás!K256+'ASP pályázat'!K213+Községgazd!K227+Vagyongazd!K216+Közfoglalkoztatás!K213+Közút!K213+Környezetvédelem!K217+Egészségügy!K245+Sport!K217+Közművelődés!K216+Támogatás!K227</f>
        <v>0</v>
      </c>
      <c r="L213" s="561">
        <f>Igazgatás!L256+'ASP pályázat'!L213+Községgazd!L227+Vagyongazd!L216+Közfoglalkoztatás!L213+Közút!L213+Környezetvédelem!L217+Egészségügy!L245+Sport!L217+Közművelődés!L216+Támogatás!L227</f>
        <v>0</v>
      </c>
      <c r="M213" s="142">
        <f>Igazgatás!M256+'ASP pályázat'!M213+Községgazd!M227+Vagyongazd!M216+Közfoglalkoztatás!M213+Közút!M213+Környezetvédelem!M217+Egészségügy!M245+Sport!M217+Közművelődés!M216+Támogatás!M227</f>
        <v>0</v>
      </c>
      <c r="N213" s="158">
        <f>Igazgatás!N256+'ASP pályázat'!N213+Községgazd!N227+Vagyongazd!N216+Közfoglalkoztatás!N213+Közút!N213+Környezetvédelem!N217+Egészségügy!N245+Sport!N217+Közművelődés!N216+Támogatás!N227</f>
        <v>0</v>
      </c>
      <c r="O213" s="92">
        <f>Igazgatás!O256+'ASP pályázat'!O213+Községgazd!R227+Vagyongazd!O216+Közfoglalkoztatás!O213+Közút!O213+Környezetvédelem!R217+Egészségügy!R245+Sport!O217+Közművelődés!Q216+Támogatás!V227</f>
        <v>0</v>
      </c>
      <c r="P213" s="93">
        <f>Igazgatás!P256+'ASP pályázat'!P213+Községgazd!S227+Vagyongazd!P216+Közfoglalkoztatás!P213+Közút!P213+Környezetvédelem!S217+Egészségügy!S245+Sport!P217+Közművelődés!R216+Támogatás!W227</f>
        <v>0</v>
      </c>
      <c r="Q213" s="93">
        <f>Igazgatás!Q256+'ASP pályázat'!Q213+Községgazd!T227+Vagyongazd!Q216+Közfoglalkoztatás!Q213+Közút!Q213+Környezetvédelem!T217+Egészségügy!T245+Sport!Q217+Közművelődés!S216+Támogatás!X227</f>
        <v>0</v>
      </c>
      <c r="R213" s="93">
        <f>Igazgatás!R256+'ASP pályázat'!R213+Községgazd!U227+Vagyongazd!R216+Közfoglalkoztatás!R213+Közút!R213+Környezetvédelem!U217+Egészségügy!U245+Sport!R217+Közművelődés!T216+Támogatás!Y227</f>
        <v>0</v>
      </c>
      <c r="S213" s="93">
        <f>Igazgatás!S256+'ASP pályázat'!S213+Községgazd!V227+Vagyongazd!S216+Közfoglalkoztatás!S213+Közút!S213+Környezetvédelem!V217+Egészségügy!V245+Sport!S217+Közművelődés!U216+Támogatás!Z227</f>
        <v>0</v>
      </c>
      <c r="T213" s="96">
        <f>Igazgatás!T256+'ASP pályázat'!T213+Községgazd!W227+Vagyongazd!T216+Közfoglalkoztatás!T213+Közút!T213+Környezetvédelem!W217+Egészségügy!W245+Sport!T217+Közművelődés!V216+Támogatás!AA227</f>
        <v>0</v>
      </c>
      <c r="U213" s="487">
        <f>Igazgatás!U256+'ASP pályázat'!U213+Községgazd!X227+Vagyongazd!U216+Közfoglalkoztatás!U213+Közút!U213+Környezetvédelem!X217+Egészségügy!X245+Sport!U217+Közművelődés!W216+Támogatás!AB227</f>
        <v>0</v>
      </c>
      <c r="V213" s="412">
        <f>Igazgatás!V256+'ASP pályázat'!V213+Községgazd!Y227+Vagyongazd!V216+Közfoglalkoztatás!V213+Közút!V213+Környezetvédelem!Y217+Egészségügy!Y245+Sport!V217+Közművelődés!X216+Támogatás!AC227</f>
        <v>0</v>
      </c>
      <c r="W213" s="93">
        <f>Igazgatás!W256+'ASP pályázat'!W213+Községgazd!Z227+Vagyongazd!W216+Közfoglalkoztatás!W213+Közút!W213+Környezetvédelem!Z217+Egészségügy!Z245+Sport!W217+Közművelődés!Y216+Támogatás!AD227</f>
        <v>0</v>
      </c>
      <c r="X213" s="96">
        <f>Igazgatás!X256+'ASP pályázat'!X213+Községgazd!AA227+Vagyongazd!X216+Közfoglalkoztatás!X213+Közút!X213+Környezetvédelem!AA217+Egészségügy!AA245+Sport!X217+Közművelődés!Z216+Támogatás!AE227</f>
        <v>0</v>
      </c>
      <c r="Y213" s="96">
        <f>Igazgatás!Y256+'ASP pályázat'!Y213+Községgazd!AB227+Vagyongazd!Y216+Közfoglalkoztatás!Y213+Közút!Y213+Környezetvédelem!AB217+Egészségügy!AB245+Sport!Y217+Közművelődés!AA216+Támogatás!AF227</f>
        <v>0</v>
      </c>
      <c r="Z213" s="96">
        <f>Igazgatás!Z256+'ASP pályázat'!Z213+Községgazd!AC227+Vagyongazd!Z216+Közfoglalkoztatás!Z213+Közút!Z213+Környezetvédelem!AC217+Egészségügy!AC245+Sport!Z217+Közművelődés!AB216+Támogatás!AG227</f>
        <v>0</v>
      </c>
      <c r="AA213" s="97">
        <f>Igazgatás!AA256+'ASP pályázat'!AA213+Községgazd!AD227+Vagyongazd!AA216+Közfoglalkoztatás!AA213+Közút!AA213+Környezetvédelem!AD217+Egészségügy!AD245+Sport!AA217+Közművelődés!AC216+Támogatás!AH227</f>
        <v>0</v>
      </c>
      <c r="AB213" s="168"/>
      <c r="AD213" s="168"/>
    </row>
    <row r="214" spans="1:30" s="18" customFormat="1" x14ac:dyDescent="0.25">
      <c r="A214" s="125" t="s">
        <v>282</v>
      </c>
      <c r="B214" s="90" t="s">
        <v>691</v>
      </c>
      <c r="C214" s="803" t="s">
        <v>283</v>
      </c>
      <c r="D214" s="804"/>
      <c r="E214" s="804"/>
      <c r="F214" s="614">
        <f>Igazgatás!F257+'ASP pályázat'!F214+Községgazd!F228+Vagyongazd!F217+Közfoglalkoztatás!F214+Közút!F214+Környezetvédelem!F218+Egészségügy!F246+Sport!F218+Közművelődés!F217+Támogatás!F228</f>
        <v>0</v>
      </c>
      <c r="G214" s="614">
        <f>Igazgatás!G257+'ASP pályázat'!G214+Községgazd!G228+Vagyongazd!G217+Közfoglalkoztatás!G214+Közút!G214+Környezetvédelem!G218+Egészségügy!G246+Sport!G218+Közművelődés!G217+Támogatás!G228</f>
        <v>0</v>
      </c>
      <c r="H214" s="614">
        <f>Igazgatás!H257+'ASP pályázat'!H214+Községgazd!H228+Vagyongazd!H217+Közfoglalkoztatás!H214+Közút!H214+Környezetvédelem!H218+Egészségügy!H246+Sport!H218+Közművelődés!H217+Támogatás!H228</f>
        <v>0</v>
      </c>
      <c r="I214" s="614">
        <f>Igazgatás!I257+'ASP pályázat'!I214+Községgazd!I228+Vagyongazd!I217+Közfoglalkoztatás!I214+Közút!I214+Környezetvédelem!I218+Egészségügy!I246+Sport!I218+Közművelődés!I217+Támogatás!I228</f>
        <v>34861</v>
      </c>
      <c r="J214" s="640">
        <f>Igazgatás!J257+'ASP pályázat'!J214+Községgazd!J228+Vagyongazd!J217+Közfoglalkoztatás!J214+Közút!J214+Környezetvédelem!J218+Egészségügy!J246+Sport!J218+Közművelődés!J217+Támogatás!J228</f>
        <v>34861</v>
      </c>
      <c r="K214" s="640">
        <f>Igazgatás!K257+'ASP pályázat'!K214+Községgazd!K228+Vagyongazd!K217+Közfoglalkoztatás!K214+Közút!K214+Környezetvédelem!K218+Egészségügy!K246+Sport!K218+Közművelődés!K217+Támogatás!K228</f>
        <v>34861</v>
      </c>
      <c r="L214" s="561">
        <f>Igazgatás!L257+'ASP pályázat'!L214+Községgazd!L228+Vagyongazd!L217+Közfoglalkoztatás!L214+Közút!L214+Környezetvédelem!L218+Egészségügy!L246+Sport!L218+Közművelődés!L217+Támogatás!L228</f>
        <v>34861</v>
      </c>
      <c r="M214" s="142">
        <f>Igazgatás!M257+'ASP pályázat'!M214+Községgazd!M228+Vagyongazd!M217+Közfoglalkoztatás!M214+Közút!M214+Környezetvédelem!M218+Egészségügy!M246+Sport!M218+Közművelődés!M217+Támogatás!M228</f>
        <v>0</v>
      </c>
      <c r="N214" s="158">
        <f>Igazgatás!N257+'ASP pályázat'!N214+Községgazd!N228+Vagyongazd!N217+Közfoglalkoztatás!N214+Közút!N214+Környezetvédelem!N218+Egészségügy!N246+Sport!N218+Közművelődés!N217+Támogatás!N228</f>
        <v>34861</v>
      </c>
      <c r="O214" s="92">
        <f>Igazgatás!O257+'ASP pályázat'!O214+Községgazd!R228+Vagyongazd!O217+Közfoglalkoztatás!O214+Közút!O214+Környezetvédelem!R218+Egészségügy!R246+Sport!O218+Közművelődés!Q217+Támogatás!V228</f>
        <v>0</v>
      </c>
      <c r="P214" s="93">
        <f>Igazgatás!P257+'ASP pályázat'!P214+Községgazd!S228+Vagyongazd!P217+Közfoglalkoztatás!P214+Közút!P214+Környezetvédelem!S218+Egészségügy!S246+Sport!P218+Közművelődés!R217+Támogatás!W228</f>
        <v>0</v>
      </c>
      <c r="Q214" s="93">
        <f>Igazgatás!Q257+'ASP pályázat'!Q214+Községgazd!T228+Vagyongazd!Q217+Közfoglalkoztatás!Q214+Közút!Q214+Környezetvédelem!T218+Egészségügy!T246+Sport!Q218+Közművelődés!S217+Támogatás!X228</f>
        <v>0</v>
      </c>
      <c r="R214" s="93">
        <f>Igazgatás!R257+'ASP pályázat'!R214+Községgazd!U228+Vagyongazd!R217+Közfoglalkoztatás!R214+Közút!R214+Környezetvédelem!U218+Egészségügy!U246+Sport!R218+Közművelődés!T217+Támogatás!Y228</f>
        <v>0</v>
      </c>
      <c r="S214" s="93">
        <f>Igazgatás!S257+'ASP pályázat'!S214+Községgazd!V228+Vagyongazd!S217+Közfoglalkoztatás!S214+Közút!S214+Környezetvédelem!V218+Egészségügy!V246+Sport!S218+Közművelődés!U217+Támogatás!Z228</f>
        <v>0</v>
      </c>
      <c r="T214" s="96">
        <f>Igazgatás!T257+'ASP pályázat'!T214+Községgazd!W228+Vagyongazd!T217+Közfoglalkoztatás!T214+Közút!T214+Környezetvédelem!W218+Egészségügy!W246+Sport!T218+Közművelődés!V217+Támogatás!AA228</f>
        <v>0</v>
      </c>
      <c r="U214" s="487">
        <f>Igazgatás!U257+'ASP pályázat'!U214+Községgazd!X228+Vagyongazd!U217+Közfoglalkoztatás!U214+Közút!U214+Környezetvédelem!X218+Egészségügy!X246+Sport!U218+Közművelődés!W217+Támogatás!AB228</f>
        <v>0</v>
      </c>
      <c r="V214" s="412">
        <f>Igazgatás!V257+'ASP pályázat'!V214+Községgazd!Y228+Vagyongazd!V217+Közfoglalkoztatás!V214+Közút!V214+Környezetvédelem!Y218+Egészségügy!Y246+Sport!V218+Közművelődés!X217+Támogatás!AC228</f>
        <v>0</v>
      </c>
      <c r="W214" s="93">
        <f>Igazgatás!W257+'ASP pályázat'!W214+Községgazd!Z228+Vagyongazd!W217+Közfoglalkoztatás!W214+Közút!W214+Környezetvédelem!Z218+Egészségügy!Z246+Sport!W218+Közművelődés!Y217+Támogatás!AD228</f>
        <v>0</v>
      </c>
      <c r="X214" s="96">
        <f>Igazgatás!X257+'ASP pályázat'!X214+Községgazd!AA228+Vagyongazd!X217+Közfoglalkoztatás!X214+Közút!X214+Környezetvédelem!AA218+Egészségügy!AA246+Sport!X218+Közművelődés!Z217+Támogatás!AE228</f>
        <v>0</v>
      </c>
      <c r="Y214" s="96">
        <f>Igazgatás!Y257+'ASP pályázat'!Y214+Községgazd!AB228+Vagyongazd!Y217+Közfoglalkoztatás!Y214+Közút!Y214+Környezetvédelem!AB218+Egészségügy!AB246+Sport!Y218+Közművelődés!AA217+Támogatás!AF228</f>
        <v>34861</v>
      </c>
      <c r="Z214" s="96">
        <f>Igazgatás!Z257+'ASP pályázat'!Z214+Községgazd!AC228+Vagyongazd!Z217+Közfoglalkoztatás!Z214+Közút!Z214+Környezetvédelem!AC218+Egészségügy!AC246+Sport!Z218+Közművelődés!AB217+Támogatás!AG228</f>
        <v>0</v>
      </c>
      <c r="AA214" s="97">
        <f>Igazgatás!AA257+'ASP pályázat'!AA214+Községgazd!AD228+Vagyongazd!AA217+Közfoglalkoztatás!AA214+Közút!AA214+Környezetvédelem!AD218+Egészségügy!AD246+Sport!AA218+Közművelődés!AC217+Támogatás!AH228</f>
        <v>0</v>
      </c>
      <c r="AB214" s="168"/>
      <c r="AD214" s="168"/>
    </row>
    <row r="215" spans="1:30" hidden="1" x14ac:dyDescent="0.25">
      <c r="B215" s="54"/>
      <c r="C215" s="2"/>
      <c r="D215" s="801" t="s">
        <v>376</v>
      </c>
      <c r="E215" s="801"/>
      <c r="F215" s="621">
        <f>Igazgatás!F258+'ASP pályázat'!F215+Községgazd!F229+Vagyongazd!F218+Közfoglalkoztatás!F215+Közút!F215+Környezetvédelem!F219+Egészségügy!F247+Sport!F219+Közművelődés!F218+Támogatás!F229</f>
        <v>0</v>
      </c>
      <c r="G215" s="621">
        <f>Igazgatás!G258+'ASP pályázat'!G215+Községgazd!G229+Vagyongazd!G218+Közfoglalkoztatás!G215+Közút!G215+Környezetvédelem!G219+Egészségügy!G247+Sport!G219+Közművelődés!G218+Támogatás!G229</f>
        <v>0</v>
      </c>
      <c r="H215" s="621">
        <f>Igazgatás!H258+'ASP pályázat'!H215+Községgazd!H229+Vagyongazd!H218+Közfoglalkoztatás!H215+Közút!H215+Környezetvédelem!H219+Egészségügy!H247+Sport!H219+Közművelődés!H218+Támogatás!H229</f>
        <v>0</v>
      </c>
      <c r="I215" s="621">
        <f>Igazgatás!I258+'ASP pályázat'!I215+Községgazd!I229+Vagyongazd!I218+Közfoglalkoztatás!I215+Közút!I215+Környezetvédelem!I219+Egészségügy!I247+Sport!I219+Közművelődés!I218+Támogatás!I229</f>
        <v>0</v>
      </c>
      <c r="J215" s="647">
        <f>Igazgatás!J258+'ASP pályázat'!J215+Községgazd!J229+Vagyongazd!J218+Közfoglalkoztatás!J215+Közút!J215+Környezetvédelem!J219+Egészségügy!J247+Sport!J219+Közművelődés!J218+Támogatás!J229</f>
        <v>0</v>
      </c>
      <c r="K215" s="647">
        <f>Igazgatás!K258+'ASP pályázat'!K215+Községgazd!K229+Vagyongazd!K218+Közfoglalkoztatás!K215+Közút!K215+Környezetvédelem!K219+Egészségügy!K247+Sport!K219+Közművelődés!K218+Támogatás!K229</f>
        <v>0</v>
      </c>
      <c r="L215" s="568">
        <f>Igazgatás!L258+'ASP pályázat'!L215+Községgazd!L229+Vagyongazd!L218+Közfoglalkoztatás!L215+Közút!L215+Környezetvédelem!L219+Egészségügy!L247+Sport!L219+Közművelődés!L218+Támogatás!L229</f>
        <v>0</v>
      </c>
      <c r="M215" s="141">
        <f>Igazgatás!M258+'ASP pályázat'!M215+Községgazd!M229+Vagyongazd!M218+Közfoglalkoztatás!M215+Közút!M215+Környezetvédelem!M219+Egészségügy!M247+Sport!M219+Közművelődés!M218+Támogatás!M229</f>
        <v>0</v>
      </c>
      <c r="N215" s="159">
        <f>Igazgatás!N258+'ASP pályázat'!N215+Községgazd!N229+Vagyongazd!N218+Közfoglalkoztatás!N215+Közút!N215+Környezetvédelem!N219+Egészségügy!N247+Sport!N219+Közművelődés!N218+Támogatás!N229</f>
        <v>0</v>
      </c>
      <c r="O215" s="73">
        <f>Igazgatás!O258+'ASP pályázat'!O215+Községgazd!R229+Vagyongazd!O218+Közfoglalkoztatás!O215+Közút!O215+Környezetvédelem!R219+Egészségügy!R247+Sport!O219+Közművelődés!Q218+Támogatás!V229</f>
        <v>0</v>
      </c>
      <c r="P215" s="1">
        <f>Igazgatás!P258+'ASP pályázat'!P215+Községgazd!S229+Vagyongazd!P218+Közfoglalkoztatás!P215+Közút!P215+Környezetvédelem!S219+Egészségügy!S247+Sport!P219+Közművelődés!R218+Támogatás!W229</f>
        <v>0</v>
      </c>
      <c r="Q215" s="1">
        <f>Igazgatás!Q258+'ASP pályázat'!Q215+Községgazd!T229+Vagyongazd!Q218+Közfoglalkoztatás!Q215+Közút!Q215+Környezetvédelem!T219+Egészségügy!T247+Sport!Q219+Közművelődés!S218+Támogatás!X229</f>
        <v>0</v>
      </c>
      <c r="R215" s="1">
        <f>Igazgatás!R258+'ASP pályázat'!R215+Községgazd!U229+Vagyongazd!R218+Közfoglalkoztatás!R215+Közút!R215+Környezetvédelem!U219+Egészségügy!U247+Sport!R219+Közművelődés!T218+Támogatás!Y229</f>
        <v>0</v>
      </c>
      <c r="S215" s="1">
        <f>Igazgatás!S258+'ASP pályázat'!S215+Községgazd!V229+Vagyongazd!S218+Közfoglalkoztatás!S215+Közút!S215+Környezetvédelem!V219+Egészségügy!V247+Sport!S219+Közművelődés!U218+Támogatás!Z229</f>
        <v>0</v>
      </c>
      <c r="T215" s="79">
        <f>Igazgatás!T258+'ASP pályázat'!T215+Községgazd!W229+Vagyongazd!T218+Közfoglalkoztatás!T215+Közút!T215+Környezetvédelem!W219+Egészségügy!W247+Sport!T219+Közművelődés!V218+Támogatás!AA229</f>
        <v>0</v>
      </c>
      <c r="U215" s="489">
        <f>Igazgatás!U258+'ASP pályázat'!U215+Községgazd!X229+Vagyongazd!U218+Közfoglalkoztatás!U215+Közút!U215+Környezetvédelem!X219+Egészségügy!X247+Sport!U219+Közművelődés!W218+Támogatás!AB229</f>
        <v>0</v>
      </c>
      <c r="V215" s="414">
        <f>Igazgatás!V258+'ASP pályázat'!V215+Községgazd!Y229+Vagyongazd!V218+Közfoglalkoztatás!V215+Közút!V215+Környezetvédelem!Y219+Egészségügy!Y247+Sport!V219+Közművelődés!X218+Támogatás!AC229</f>
        <v>0</v>
      </c>
      <c r="W215" s="1">
        <f>Igazgatás!W258+'ASP pályázat'!W215+Községgazd!Z229+Vagyongazd!W218+Közfoglalkoztatás!W215+Közút!W215+Környezetvédelem!Z219+Egészségügy!Z247+Sport!W219+Közművelődés!Y218+Támogatás!AD229</f>
        <v>0</v>
      </c>
      <c r="X215" s="79">
        <f>Igazgatás!X258+'ASP pályázat'!X215+Községgazd!AA229+Vagyongazd!X218+Közfoglalkoztatás!X215+Közút!X215+Környezetvédelem!AA219+Egészségügy!AA247+Sport!X219+Közművelődés!Z218+Támogatás!AE229</f>
        <v>0</v>
      </c>
      <c r="Y215" s="79">
        <f>Igazgatás!Y258+'ASP pályázat'!Y215+Községgazd!AB229+Vagyongazd!Y218+Közfoglalkoztatás!Y215+Közút!Y215+Környezetvédelem!AB219+Egészségügy!AB247+Sport!Y219+Közművelődés!AA218+Támogatás!AF229</f>
        <v>0</v>
      </c>
      <c r="Z215" s="79">
        <f>Igazgatás!Z258+'ASP pályázat'!Z215+Községgazd!AC229+Vagyongazd!Z218+Közfoglalkoztatás!Z215+Közút!Z215+Környezetvédelem!AC219+Egészségügy!AC247+Sport!Z219+Közművelődés!AB218+Támogatás!AG229</f>
        <v>0</v>
      </c>
      <c r="AA215" s="44">
        <f>Igazgatás!AA258+'ASP pályázat'!AA215+Községgazd!AD229+Vagyongazd!AA218+Közfoglalkoztatás!AA215+Közút!AA215+Környezetvédelem!AD219+Egészségügy!AD247+Sport!AA219+Közművelődés!AC218+Támogatás!AH229</f>
        <v>0</v>
      </c>
      <c r="AB215" s="168"/>
      <c r="AD215" s="168"/>
    </row>
    <row r="216" spans="1:30" hidden="1" x14ac:dyDescent="0.25">
      <c r="B216" s="54"/>
      <c r="C216" s="2"/>
      <c r="D216" s="801" t="s">
        <v>377</v>
      </c>
      <c r="E216" s="801"/>
      <c r="F216" s="621">
        <f>Igazgatás!F259+'ASP pályázat'!F216+Községgazd!F230+Vagyongazd!F219+Közfoglalkoztatás!F216+Közút!F216+Környezetvédelem!F220+Egészségügy!F248+Sport!F220+Közművelődés!F219+Támogatás!F230</f>
        <v>0</v>
      </c>
      <c r="G216" s="621">
        <f>Igazgatás!G259+'ASP pályázat'!G216+Községgazd!G230+Vagyongazd!G219+Közfoglalkoztatás!G216+Közút!G216+Környezetvédelem!G220+Egészségügy!G248+Sport!G220+Közművelődés!G219+Támogatás!G230</f>
        <v>0</v>
      </c>
      <c r="H216" s="621">
        <f>Igazgatás!H259+'ASP pályázat'!H216+Községgazd!H230+Vagyongazd!H219+Közfoglalkoztatás!H216+Közút!H216+Környezetvédelem!H220+Egészségügy!H248+Sport!H220+Közművelődés!H219+Támogatás!H230</f>
        <v>0</v>
      </c>
      <c r="I216" s="621">
        <f>Igazgatás!I259+'ASP pályázat'!I216+Községgazd!I230+Vagyongazd!I219+Közfoglalkoztatás!I216+Közút!I216+Környezetvédelem!I220+Egészségügy!I248+Sport!I220+Közművelődés!I219+Támogatás!I230</f>
        <v>0</v>
      </c>
      <c r="J216" s="647">
        <f>Igazgatás!J259+'ASP pályázat'!J216+Községgazd!J230+Vagyongazd!J219+Közfoglalkoztatás!J216+Közút!J216+Környezetvédelem!J220+Egészségügy!J248+Sport!J220+Közművelődés!J219+Támogatás!J230</f>
        <v>0</v>
      </c>
      <c r="K216" s="647">
        <f>Igazgatás!K259+'ASP pályázat'!K216+Községgazd!K230+Vagyongazd!K219+Közfoglalkoztatás!K216+Közút!K216+Környezetvédelem!K220+Egészségügy!K248+Sport!K220+Közművelődés!K219+Támogatás!K230</f>
        <v>0</v>
      </c>
      <c r="L216" s="568">
        <f>Igazgatás!L259+'ASP pályázat'!L216+Községgazd!L230+Vagyongazd!L219+Közfoglalkoztatás!L216+Közút!L216+Környezetvédelem!L220+Egészségügy!L248+Sport!L220+Közművelődés!L219+Támogatás!L230</f>
        <v>0</v>
      </c>
      <c r="M216" s="141">
        <f>Igazgatás!M259+'ASP pályázat'!M216+Községgazd!M230+Vagyongazd!M219+Közfoglalkoztatás!M216+Közút!M216+Környezetvédelem!M220+Egészségügy!M248+Sport!M220+Közművelődés!M219+Támogatás!M230</f>
        <v>0</v>
      </c>
      <c r="N216" s="159">
        <f>Igazgatás!N259+'ASP pályázat'!N216+Községgazd!N230+Vagyongazd!N219+Közfoglalkoztatás!N216+Közút!N216+Környezetvédelem!N220+Egészségügy!N248+Sport!N220+Közművelődés!N219+Támogatás!N230</f>
        <v>0</v>
      </c>
      <c r="O216" s="73">
        <f>Igazgatás!O259+'ASP pályázat'!O216+Községgazd!R230+Vagyongazd!O219+Közfoglalkoztatás!O216+Közút!O216+Környezetvédelem!R220+Egészségügy!R248+Sport!O220+Közművelődés!Q219+Támogatás!V230</f>
        <v>0</v>
      </c>
      <c r="P216" s="1">
        <f>Igazgatás!P259+'ASP pályázat'!P216+Községgazd!S230+Vagyongazd!P219+Közfoglalkoztatás!P216+Közút!P216+Környezetvédelem!S220+Egészségügy!S248+Sport!P220+Közművelődés!R219+Támogatás!W230</f>
        <v>0</v>
      </c>
      <c r="Q216" s="1">
        <f>Igazgatás!Q259+'ASP pályázat'!Q216+Községgazd!T230+Vagyongazd!Q219+Közfoglalkoztatás!Q216+Közút!Q216+Környezetvédelem!T220+Egészségügy!T248+Sport!Q220+Közművelődés!S219+Támogatás!X230</f>
        <v>0</v>
      </c>
      <c r="R216" s="1">
        <f>Igazgatás!R259+'ASP pályázat'!R216+Községgazd!U230+Vagyongazd!R219+Közfoglalkoztatás!R216+Közút!R216+Környezetvédelem!U220+Egészségügy!U248+Sport!R220+Közművelődés!T219+Támogatás!Y230</f>
        <v>0</v>
      </c>
      <c r="S216" s="1">
        <f>Igazgatás!S259+'ASP pályázat'!S216+Községgazd!V230+Vagyongazd!S219+Közfoglalkoztatás!S216+Közút!S216+Környezetvédelem!V220+Egészségügy!V248+Sport!S220+Közművelődés!U219+Támogatás!Z230</f>
        <v>0</v>
      </c>
      <c r="T216" s="79">
        <f>Igazgatás!T259+'ASP pályázat'!T216+Községgazd!W230+Vagyongazd!T219+Közfoglalkoztatás!T216+Közút!T216+Környezetvédelem!W220+Egészségügy!W248+Sport!T220+Közművelődés!V219+Támogatás!AA230</f>
        <v>0</v>
      </c>
      <c r="U216" s="489">
        <f>Igazgatás!U259+'ASP pályázat'!U216+Községgazd!X230+Vagyongazd!U219+Közfoglalkoztatás!U216+Közút!U216+Környezetvédelem!X220+Egészségügy!X248+Sport!U220+Közművelődés!W219+Támogatás!AB230</f>
        <v>0</v>
      </c>
      <c r="V216" s="414">
        <f>Igazgatás!V259+'ASP pályázat'!V216+Községgazd!Y230+Vagyongazd!V219+Közfoglalkoztatás!V216+Közút!V216+Környezetvédelem!Y220+Egészségügy!Y248+Sport!V220+Közművelődés!X219+Támogatás!AC230</f>
        <v>0</v>
      </c>
      <c r="W216" s="1">
        <f>Igazgatás!W259+'ASP pályázat'!W216+Községgazd!Z230+Vagyongazd!W219+Közfoglalkoztatás!W216+Közút!W216+Környezetvédelem!Z220+Egészségügy!Z248+Sport!W220+Közművelődés!Y219+Támogatás!AD230</f>
        <v>0</v>
      </c>
      <c r="X216" s="79">
        <f>Igazgatás!X259+'ASP pályázat'!X216+Községgazd!AA230+Vagyongazd!X219+Közfoglalkoztatás!X216+Közút!X216+Környezetvédelem!AA220+Egészségügy!AA248+Sport!X220+Közművelődés!Z219+Támogatás!AE230</f>
        <v>0</v>
      </c>
      <c r="Y216" s="79">
        <f>Igazgatás!Y259+'ASP pályázat'!Y216+Községgazd!AB230+Vagyongazd!Y219+Közfoglalkoztatás!Y216+Közút!Y216+Környezetvédelem!AB220+Egészségügy!AB248+Sport!Y220+Közművelődés!AA219+Támogatás!AF230</f>
        <v>0</v>
      </c>
      <c r="Z216" s="79">
        <f>Igazgatás!Z259+'ASP pályázat'!Z216+Községgazd!AC230+Vagyongazd!Z219+Közfoglalkoztatás!Z216+Közút!Z216+Környezetvédelem!AC220+Egészségügy!AC248+Sport!Z220+Közművelődés!AB219+Támogatás!AG230</f>
        <v>0</v>
      </c>
      <c r="AA216" s="44">
        <f>Igazgatás!AA259+'ASP pályázat'!AA216+Községgazd!AD230+Vagyongazd!AA219+Közfoglalkoztatás!AA216+Közút!AA216+Környezetvédelem!AD220+Egészségügy!AD248+Sport!AA220+Közművelődés!AC219+Támogatás!AH230</f>
        <v>0</v>
      </c>
      <c r="AB216" s="168"/>
      <c r="AD216" s="168"/>
    </row>
    <row r="217" spans="1:30" ht="15.75" thickBot="1" x14ac:dyDescent="0.3">
      <c r="B217" s="54"/>
      <c r="C217" s="2"/>
      <c r="D217" s="801" t="s">
        <v>378</v>
      </c>
      <c r="E217" s="801"/>
      <c r="F217" s="621">
        <f>Igazgatás!F260+'ASP pályázat'!F217+Községgazd!F231+Vagyongazd!F220+Közfoglalkoztatás!F217+Közút!F217+Környezetvédelem!F221+Egészségügy!F249+Sport!F221+Közművelődés!F220+Támogatás!F231</f>
        <v>0</v>
      </c>
      <c r="G217" s="621">
        <f>Igazgatás!G260+'ASP pályázat'!G217+Községgazd!G231+Vagyongazd!G220+Közfoglalkoztatás!G217+Közút!G217+Környezetvédelem!G221+Egészségügy!G249+Sport!G221+Közművelődés!G220+Támogatás!G231</f>
        <v>0</v>
      </c>
      <c r="H217" s="621">
        <f>Igazgatás!H260+'ASP pályázat'!H217+Községgazd!H231+Vagyongazd!H220+Közfoglalkoztatás!H217+Közút!H217+Környezetvédelem!H221+Egészségügy!H249+Sport!H221+Közművelődés!H220+Támogatás!H231</f>
        <v>0</v>
      </c>
      <c r="I217" s="621">
        <f>Igazgatás!I260+'ASP pályázat'!I217+Községgazd!I231+Vagyongazd!I220+Közfoglalkoztatás!I217+Közút!I217+Környezetvédelem!I221+Egészségügy!I249+Sport!I221+Közművelődés!I220+Támogatás!I231</f>
        <v>34861</v>
      </c>
      <c r="J217" s="647">
        <f>Igazgatás!J260+'ASP pályázat'!J217+Községgazd!J231+Vagyongazd!J220+Közfoglalkoztatás!J217+Közút!J217+Környezetvédelem!J221+Egészségügy!J249+Sport!J221+Közművelődés!J220+Támogatás!J231</f>
        <v>34861</v>
      </c>
      <c r="K217" s="647">
        <f>Igazgatás!K260+'ASP pályázat'!K217+Községgazd!K231+Vagyongazd!K220+Közfoglalkoztatás!K217+Közút!K217+Környezetvédelem!K221+Egészségügy!K249+Sport!K221+Közművelődés!K220+Támogatás!K231</f>
        <v>34861</v>
      </c>
      <c r="L217" s="568">
        <f>Igazgatás!L260+'ASP pályázat'!L217+Községgazd!L231+Vagyongazd!L220+Közfoglalkoztatás!L217+Közút!L217+Környezetvédelem!L221+Egészségügy!L249+Sport!L221+Közművelődés!L220+Támogatás!L231</f>
        <v>34861</v>
      </c>
      <c r="M217" s="141">
        <f>Igazgatás!M260+'ASP pályázat'!M217+Községgazd!M231+Vagyongazd!M220+Közfoglalkoztatás!M217+Közút!M217+Környezetvédelem!M221+Egészségügy!M249+Sport!M221+Közművelődés!M220+Támogatás!M231</f>
        <v>0</v>
      </c>
      <c r="N217" s="159">
        <f>Igazgatás!N260+'ASP pályázat'!N217+Községgazd!N231+Vagyongazd!N220+Közfoglalkoztatás!N217+Közút!N217+Környezetvédelem!N221+Egészségügy!N249+Sport!N221+Közművelődés!N220+Támogatás!N231</f>
        <v>34861</v>
      </c>
      <c r="O217" s="73">
        <f>Igazgatás!O260+'ASP pályázat'!O217+Községgazd!R231+Vagyongazd!O220+Közfoglalkoztatás!O217+Közút!O217+Környezetvédelem!R221+Egészségügy!R249+Sport!O221+Közművelődés!Q220+Támogatás!V231</f>
        <v>0</v>
      </c>
      <c r="P217" s="1">
        <f>Igazgatás!P260+'ASP pályázat'!P217+Községgazd!S231+Vagyongazd!P220+Közfoglalkoztatás!P217+Közút!P217+Környezetvédelem!S221+Egészségügy!S249+Sport!P221+Közművelődés!R220+Támogatás!W231</f>
        <v>0</v>
      </c>
      <c r="Q217" s="1">
        <f>Igazgatás!Q260+'ASP pályázat'!Q217+Községgazd!T231+Vagyongazd!Q220+Közfoglalkoztatás!Q217+Közút!Q217+Környezetvédelem!T221+Egészségügy!T249+Sport!Q221+Közművelődés!S220+Támogatás!X231</f>
        <v>0</v>
      </c>
      <c r="R217" s="1">
        <f>Igazgatás!R260+'ASP pályázat'!R217+Községgazd!U231+Vagyongazd!R220+Közfoglalkoztatás!R217+Közút!R217+Környezetvédelem!U221+Egészségügy!U249+Sport!R221+Közművelődés!T220+Támogatás!Y231</f>
        <v>0</v>
      </c>
      <c r="S217" s="1">
        <f>Igazgatás!S260+'ASP pályázat'!S217+Községgazd!V231+Vagyongazd!S220+Közfoglalkoztatás!S217+Közút!S217+Környezetvédelem!V221+Egészségügy!V249+Sport!S221+Közművelődés!U220+Támogatás!Z231</f>
        <v>0</v>
      </c>
      <c r="T217" s="79">
        <f>Igazgatás!T260+'ASP pályázat'!T217+Községgazd!W231+Vagyongazd!T220+Közfoglalkoztatás!T217+Közút!T217+Környezetvédelem!W221+Egészségügy!W249+Sport!T221+Közművelődés!V220+Támogatás!AA231</f>
        <v>0</v>
      </c>
      <c r="U217" s="489">
        <f>Igazgatás!U260+'ASP pályázat'!U217+Községgazd!X231+Vagyongazd!U220+Közfoglalkoztatás!U217+Közút!U217+Környezetvédelem!X221+Egészségügy!X249+Sport!U221+Közművelődés!W220+Támogatás!AB231</f>
        <v>0</v>
      </c>
      <c r="V217" s="414">
        <f>Igazgatás!V260+'ASP pályázat'!V217+Községgazd!Y231+Vagyongazd!V220+Közfoglalkoztatás!V217+Közút!V217+Környezetvédelem!Y221+Egészségügy!Y249+Sport!V221+Közművelődés!X220+Támogatás!AC231</f>
        <v>0</v>
      </c>
      <c r="W217" s="1">
        <f>Igazgatás!W260+'ASP pályázat'!W217+Községgazd!Z231+Vagyongazd!W220+Közfoglalkoztatás!W217+Közút!W217+Környezetvédelem!Z221+Egészségügy!Z249+Sport!W221+Közművelődés!Y220+Támogatás!AD231</f>
        <v>0</v>
      </c>
      <c r="X217" s="79">
        <f>Igazgatás!X260+'ASP pályázat'!X217+Községgazd!AA231+Vagyongazd!X220+Közfoglalkoztatás!X217+Közút!X217+Környezetvédelem!AA221+Egészségügy!AA249+Sport!X221+Közművelődés!Z220+Támogatás!AE231</f>
        <v>0</v>
      </c>
      <c r="Y217" s="79">
        <f>Igazgatás!Y260+'ASP pályázat'!Y217+Községgazd!AB231+Vagyongazd!Y220+Közfoglalkoztatás!Y217+Közút!Y217+Környezetvédelem!AB221+Egészségügy!AB249+Sport!Y221+Közművelődés!AA220+Támogatás!AF231</f>
        <v>34861</v>
      </c>
      <c r="Z217" s="79">
        <f>Igazgatás!Z260+'ASP pályázat'!Z217+Községgazd!AC231+Vagyongazd!Z220+Közfoglalkoztatás!Z217+Közút!Z217+Környezetvédelem!AC221+Egészségügy!AC249+Sport!Z221+Közművelődés!AB220+Támogatás!AG231</f>
        <v>0</v>
      </c>
      <c r="AA217" s="44">
        <f>Igazgatás!AA260+'ASP pályázat'!AA217+Községgazd!AD231+Vagyongazd!AA220+Közfoglalkoztatás!AA217+Közút!AA217+Környezetvédelem!AD221+Egészségügy!AD249+Sport!AA221+Közművelődés!AC220+Támogatás!AH231</f>
        <v>0</v>
      </c>
      <c r="AB217" s="168"/>
      <c r="AD217" s="168"/>
    </row>
    <row r="218" spans="1:30" ht="15.75" hidden="1" thickBot="1" x14ac:dyDescent="0.3">
      <c r="B218" s="54"/>
      <c r="C218" s="2"/>
      <c r="D218" s="801" t="s">
        <v>379</v>
      </c>
      <c r="E218" s="801"/>
      <c r="F218" s="621">
        <f>Igazgatás!F261+'ASP pályázat'!F218+Községgazd!F232+Vagyongazd!F221+Közfoglalkoztatás!F218+Közút!F218+Környezetvédelem!F222+Egészségügy!F250+Sport!F222+Közművelődés!F221+Támogatás!F232</f>
        <v>0</v>
      </c>
      <c r="G218" s="621">
        <f>Igazgatás!G261+'ASP pályázat'!G218+Községgazd!G232+Vagyongazd!G221+Közfoglalkoztatás!G218+Közút!G218+Környezetvédelem!G222+Egészségügy!G250+Sport!G222+Közművelődés!G221+Támogatás!G232</f>
        <v>0</v>
      </c>
      <c r="H218" s="621">
        <f>Igazgatás!H261+'ASP pályázat'!H218+Községgazd!H232+Vagyongazd!H221+Közfoglalkoztatás!H218+Közút!H218+Környezetvédelem!H222+Egészségügy!H250+Sport!H222+Közművelődés!H221+Támogatás!H232</f>
        <v>0</v>
      </c>
      <c r="I218" s="621">
        <f>Igazgatás!I261+'ASP pályázat'!I218+Községgazd!I232+Vagyongazd!I221+Közfoglalkoztatás!I218+Közút!I218+Környezetvédelem!I222+Egészségügy!I250+Sport!I222+Közművelődés!I221+Támogatás!I232</f>
        <v>0</v>
      </c>
      <c r="J218" s="647">
        <f>Igazgatás!J261+'ASP pályázat'!J218+Községgazd!J232+Vagyongazd!J221+Közfoglalkoztatás!J218+Közút!J218+Környezetvédelem!J222+Egészségügy!J250+Sport!J222+Közművelődés!J221+Támogatás!J232</f>
        <v>0</v>
      </c>
      <c r="K218" s="647">
        <f>Igazgatás!K261+'ASP pályázat'!K218+Községgazd!K232+Vagyongazd!K221+Közfoglalkoztatás!K218+Közút!K218+Környezetvédelem!K222+Egészségügy!K250+Sport!K222+Közművelődés!K221+Támogatás!K232</f>
        <v>0</v>
      </c>
      <c r="L218" s="568">
        <f>Igazgatás!L261+'ASP pályázat'!L218+Községgazd!L232+Vagyongazd!L221+Közfoglalkoztatás!L218+Közút!L218+Környezetvédelem!L222+Egészségügy!L250+Sport!L222+Közművelődés!L221+Támogatás!L232</f>
        <v>0</v>
      </c>
      <c r="M218" s="141">
        <f>Igazgatás!M261+'ASP pályázat'!M218+Községgazd!M232+Vagyongazd!M221+Közfoglalkoztatás!M218+Közút!M218+Környezetvédelem!M222+Egészségügy!M250+Sport!M222+Közművelődés!M221+Támogatás!M232</f>
        <v>0</v>
      </c>
      <c r="N218" s="159">
        <f>Igazgatás!N261+'ASP pályázat'!N218+Községgazd!N232+Vagyongazd!N221+Közfoglalkoztatás!N218+Közút!N218+Környezetvédelem!N222+Egészségügy!N250+Sport!N222+Közművelődés!N221+Támogatás!N232</f>
        <v>0</v>
      </c>
      <c r="O218" s="73">
        <f>Igazgatás!O261+'ASP pályázat'!O218+Községgazd!R232+Vagyongazd!O221+Közfoglalkoztatás!O218+Közút!O218+Környezetvédelem!R222+Egészségügy!R250+Sport!O222+Közművelődés!Q221+Támogatás!V232</f>
        <v>0</v>
      </c>
      <c r="P218" s="1">
        <f>Igazgatás!P261+'ASP pályázat'!P218+Községgazd!S232+Vagyongazd!P221+Közfoglalkoztatás!P218+Közút!P218+Környezetvédelem!S222+Egészségügy!S250+Sport!P222+Közművelődés!R221+Támogatás!W232</f>
        <v>0</v>
      </c>
      <c r="Q218" s="1">
        <f>Igazgatás!Q261+'ASP pályázat'!Q218+Községgazd!T232+Vagyongazd!Q221+Közfoglalkoztatás!Q218+Közút!Q218+Környezetvédelem!T222+Egészségügy!T250+Sport!Q222+Közművelődés!S221+Támogatás!X232</f>
        <v>0</v>
      </c>
      <c r="R218" s="1">
        <f>Igazgatás!R261+'ASP pályázat'!R218+Községgazd!U232+Vagyongazd!R221+Közfoglalkoztatás!R218+Közút!R218+Környezetvédelem!U222+Egészségügy!U250+Sport!R222+Közművelődés!T221+Támogatás!Y232</f>
        <v>0</v>
      </c>
      <c r="S218" s="1">
        <f>Igazgatás!S261+'ASP pályázat'!S218+Községgazd!V232+Vagyongazd!S221+Közfoglalkoztatás!S218+Közút!S218+Környezetvédelem!V222+Egészségügy!V250+Sport!S222+Közművelődés!U221+Támogatás!Z232</f>
        <v>0</v>
      </c>
      <c r="T218" s="79">
        <f>Igazgatás!T261+'ASP pályázat'!T218+Községgazd!W232+Vagyongazd!T221+Közfoglalkoztatás!T218+Közút!T218+Környezetvédelem!W222+Egészségügy!W250+Sport!T222+Közművelődés!V221+Támogatás!AA232</f>
        <v>0</v>
      </c>
      <c r="U218" s="489">
        <f>Igazgatás!U261+'ASP pályázat'!U218+Községgazd!X232+Vagyongazd!U221+Közfoglalkoztatás!U218+Közút!U218+Környezetvédelem!X222+Egészségügy!X250+Sport!U222+Közművelődés!W221+Támogatás!AB232</f>
        <v>0</v>
      </c>
      <c r="V218" s="414">
        <f>Igazgatás!V261+'ASP pályázat'!V218+Községgazd!Y232+Vagyongazd!V221+Közfoglalkoztatás!V218+Közút!V218+Környezetvédelem!Y222+Egészségügy!Y250+Sport!V222+Közművelődés!X221+Támogatás!AC232</f>
        <v>0</v>
      </c>
      <c r="W218" s="1">
        <f>Igazgatás!W261+'ASP pályázat'!W218+Községgazd!Z232+Vagyongazd!W221+Közfoglalkoztatás!W218+Közút!W218+Környezetvédelem!Z222+Egészségügy!Z250+Sport!W222+Közművelődés!Y221+Támogatás!AD232</f>
        <v>0</v>
      </c>
      <c r="X218" s="79">
        <f>Igazgatás!X261+'ASP pályázat'!X218+Községgazd!AA232+Vagyongazd!X221+Közfoglalkoztatás!X218+Közút!X218+Környezetvédelem!AA222+Egészségügy!AA250+Sport!X222+Közművelődés!Z221+Támogatás!AE232</f>
        <v>0</v>
      </c>
      <c r="Y218" s="79">
        <f>Igazgatás!Y261+'ASP pályázat'!Y218+Községgazd!AB232+Vagyongazd!Y221+Közfoglalkoztatás!Y218+Közút!Y218+Környezetvédelem!AB222+Egészségügy!AB250+Sport!Y222+Közművelődés!AA221+Támogatás!AF232</f>
        <v>0</v>
      </c>
      <c r="Z218" s="79">
        <f>Igazgatás!Z261+'ASP pályázat'!Z218+Községgazd!AC232+Vagyongazd!Z221+Közfoglalkoztatás!Z218+Közút!Z218+Környezetvédelem!AC222+Egészségügy!AC250+Sport!Z222+Közművelődés!AB221+Támogatás!AG232</f>
        <v>0</v>
      </c>
      <c r="AA218" s="44">
        <f>Igazgatás!AA261+'ASP pályázat'!AA218+Községgazd!AD232+Vagyongazd!AA221+Közfoglalkoztatás!AA218+Közút!AA218+Környezetvédelem!AD222+Egészségügy!AD250+Sport!AA222+Közművelődés!AC221+Támogatás!AH232</f>
        <v>0</v>
      </c>
      <c r="AB218" s="168"/>
      <c r="AD218" s="168"/>
    </row>
    <row r="219" spans="1:30" ht="15.75" hidden="1" thickBot="1" x14ac:dyDescent="0.3">
      <c r="B219" s="54"/>
      <c r="C219" s="2"/>
      <c r="D219" s="801" t="s">
        <v>380</v>
      </c>
      <c r="E219" s="801"/>
      <c r="F219" s="621">
        <f>Igazgatás!F262+'ASP pályázat'!F219+Községgazd!F233+Vagyongazd!F222+Közfoglalkoztatás!F219+Közút!F219+Környezetvédelem!F223+Egészségügy!F251+Sport!F223+Közművelődés!F222+Támogatás!F233</f>
        <v>0</v>
      </c>
      <c r="G219" s="621">
        <f>Igazgatás!G262+'ASP pályázat'!G219+Községgazd!G233+Vagyongazd!G222+Közfoglalkoztatás!G219+Közút!G219+Környezetvédelem!G223+Egészségügy!G251+Sport!G223+Közművelődés!G222+Támogatás!G233</f>
        <v>0</v>
      </c>
      <c r="H219" s="621">
        <f>Igazgatás!H262+'ASP pályázat'!H219+Községgazd!H233+Vagyongazd!H222+Közfoglalkoztatás!H219+Közút!H219+Környezetvédelem!H223+Egészségügy!H251+Sport!H223+Közművelődés!H222+Támogatás!H233</f>
        <v>0</v>
      </c>
      <c r="I219" s="621">
        <f>Igazgatás!I262+'ASP pályázat'!I219+Községgazd!I233+Vagyongazd!I222+Közfoglalkoztatás!I219+Közút!I219+Környezetvédelem!I223+Egészségügy!I251+Sport!I223+Közművelődés!I222+Támogatás!I233</f>
        <v>0</v>
      </c>
      <c r="J219" s="647">
        <f>Igazgatás!J262+'ASP pályázat'!J219+Községgazd!J233+Vagyongazd!J222+Közfoglalkoztatás!J219+Közút!J219+Környezetvédelem!J223+Egészségügy!J251+Sport!J223+Közművelődés!J222+Támogatás!J233</f>
        <v>0</v>
      </c>
      <c r="K219" s="647">
        <f>Igazgatás!K262+'ASP pályázat'!K219+Községgazd!K233+Vagyongazd!K222+Közfoglalkoztatás!K219+Közút!K219+Környezetvédelem!K223+Egészségügy!K251+Sport!K223+Közművelődés!K222+Támogatás!K233</f>
        <v>0</v>
      </c>
      <c r="L219" s="568">
        <f>Igazgatás!L262+'ASP pályázat'!L219+Községgazd!L233+Vagyongazd!L222+Közfoglalkoztatás!L219+Közút!L219+Környezetvédelem!L223+Egészségügy!L251+Sport!L223+Közművelődés!L222+Támogatás!L233</f>
        <v>0</v>
      </c>
      <c r="M219" s="141">
        <f>Igazgatás!M262+'ASP pályázat'!M219+Községgazd!M233+Vagyongazd!M222+Közfoglalkoztatás!M219+Közút!M219+Környezetvédelem!M223+Egészségügy!M251+Sport!M223+Közművelődés!M222+Támogatás!M233</f>
        <v>0</v>
      </c>
      <c r="N219" s="159">
        <f>Igazgatás!N262+'ASP pályázat'!N219+Községgazd!N233+Vagyongazd!N222+Közfoglalkoztatás!N219+Közút!N219+Környezetvédelem!N223+Egészségügy!N251+Sport!N223+Közművelődés!N222+Támogatás!N233</f>
        <v>0</v>
      </c>
      <c r="O219" s="73">
        <f>Igazgatás!O262+'ASP pályázat'!O219+Községgazd!R233+Vagyongazd!O222+Közfoglalkoztatás!O219+Közút!O219+Környezetvédelem!R223+Egészségügy!R251+Sport!O223+Közművelődés!Q222+Támogatás!V233</f>
        <v>0</v>
      </c>
      <c r="P219" s="1">
        <f>Igazgatás!P262+'ASP pályázat'!P219+Községgazd!S233+Vagyongazd!P222+Közfoglalkoztatás!P219+Közút!P219+Környezetvédelem!S223+Egészségügy!S251+Sport!P223+Közművelődés!R222+Támogatás!W233</f>
        <v>0</v>
      </c>
      <c r="Q219" s="1">
        <f>Igazgatás!Q262+'ASP pályázat'!Q219+Községgazd!T233+Vagyongazd!Q222+Közfoglalkoztatás!Q219+Közút!Q219+Környezetvédelem!T223+Egészségügy!T251+Sport!Q223+Közművelődés!S222+Támogatás!X233</f>
        <v>0</v>
      </c>
      <c r="R219" s="1">
        <f>Igazgatás!R262+'ASP pályázat'!R219+Községgazd!U233+Vagyongazd!R222+Közfoglalkoztatás!R219+Közút!R219+Környezetvédelem!U223+Egészségügy!U251+Sport!R223+Közművelődés!T222+Támogatás!Y233</f>
        <v>0</v>
      </c>
      <c r="S219" s="1">
        <f>Igazgatás!S262+'ASP pályázat'!S219+Községgazd!V233+Vagyongazd!S222+Közfoglalkoztatás!S219+Közút!S219+Környezetvédelem!V223+Egészségügy!V251+Sport!S223+Közművelődés!U222+Támogatás!Z233</f>
        <v>0</v>
      </c>
      <c r="T219" s="79">
        <f>Igazgatás!T262+'ASP pályázat'!T219+Községgazd!W233+Vagyongazd!T222+Közfoglalkoztatás!T219+Közút!T219+Környezetvédelem!W223+Egészségügy!W251+Sport!T223+Közművelődés!V222+Támogatás!AA233</f>
        <v>0</v>
      </c>
      <c r="U219" s="489">
        <f>Igazgatás!U262+'ASP pályázat'!U219+Községgazd!X233+Vagyongazd!U222+Közfoglalkoztatás!U219+Közút!U219+Környezetvédelem!X223+Egészségügy!X251+Sport!U223+Közművelődés!W222+Támogatás!AB233</f>
        <v>0</v>
      </c>
      <c r="V219" s="414">
        <f>Igazgatás!V262+'ASP pályázat'!V219+Községgazd!Y233+Vagyongazd!V222+Közfoglalkoztatás!V219+Közút!V219+Környezetvédelem!Y223+Egészségügy!Y251+Sport!V223+Közművelődés!X222+Támogatás!AC233</f>
        <v>0</v>
      </c>
      <c r="W219" s="1">
        <f>Igazgatás!W262+'ASP pályázat'!W219+Községgazd!Z233+Vagyongazd!W222+Közfoglalkoztatás!W219+Közút!W219+Környezetvédelem!Z223+Egészségügy!Z251+Sport!W223+Közművelődés!Y222+Támogatás!AD233</f>
        <v>0</v>
      </c>
      <c r="X219" s="79">
        <f>Igazgatás!X262+'ASP pályázat'!X219+Községgazd!AA233+Vagyongazd!X222+Közfoglalkoztatás!X219+Közút!X219+Környezetvédelem!AA223+Egészségügy!AA251+Sport!X223+Közművelődés!Z222+Támogatás!AE233</f>
        <v>0</v>
      </c>
      <c r="Y219" s="79">
        <f>Igazgatás!Y262+'ASP pályázat'!Y219+Községgazd!AB233+Vagyongazd!Y222+Közfoglalkoztatás!Y219+Közút!Y219+Környezetvédelem!AB223+Egészségügy!AB251+Sport!Y223+Közművelődés!AA222+Támogatás!AF233</f>
        <v>0</v>
      </c>
      <c r="Z219" s="79">
        <f>Igazgatás!Z262+'ASP pályázat'!Z219+Községgazd!AC233+Vagyongazd!Z222+Közfoglalkoztatás!Z219+Közút!Z219+Környezetvédelem!AC223+Egészségügy!AC251+Sport!Z223+Közművelődés!AB222+Támogatás!AG233</f>
        <v>0</v>
      </c>
      <c r="AA219" s="44">
        <f>Igazgatás!AA262+'ASP pályázat'!AA219+Községgazd!AD233+Vagyongazd!AA222+Közfoglalkoztatás!AA219+Közút!AA219+Környezetvédelem!AD223+Egészségügy!AD251+Sport!AA223+Közművelődés!AC222+Támogatás!AH233</f>
        <v>0</v>
      </c>
      <c r="AB219" s="168"/>
      <c r="AD219" s="168"/>
    </row>
    <row r="220" spans="1:30" ht="25.5" hidden="1" customHeight="1" x14ac:dyDescent="0.25">
      <c r="B220" s="54"/>
      <c r="C220" s="2"/>
      <c r="D220" s="798" t="s">
        <v>538</v>
      </c>
      <c r="E220" s="798"/>
      <c r="F220" s="624">
        <f>Igazgatás!F263+'ASP pályázat'!F220+Községgazd!F234+Vagyongazd!F223+Közfoglalkoztatás!F220+Közút!F220+Környezetvédelem!F224+Egészségügy!F252+Sport!F224+Közművelődés!F223+Támogatás!F234</f>
        <v>0</v>
      </c>
      <c r="G220" s="624">
        <f>Igazgatás!G263+'ASP pályázat'!G220+Községgazd!G234+Vagyongazd!G223+Közfoglalkoztatás!G220+Közút!G220+Környezetvédelem!G224+Egészségügy!G252+Sport!G224+Közművelődés!G223+Támogatás!G234</f>
        <v>0</v>
      </c>
      <c r="H220" s="624">
        <f>Igazgatás!H263+'ASP pályázat'!H220+Községgazd!H234+Vagyongazd!H223+Közfoglalkoztatás!H220+Közút!H220+Környezetvédelem!H224+Egészségügy!H252+Sport!H224+Közművelődés!H223+Támogatás!H234</f>
        <v>0</v>
      </c>
      <c r="I220" s="624">
        <f>Igazgatás!I263+'ASP pályázat'!I220+Községgazd!I234+Vagyongazd!I223+Közfoglalkoztatás!I220+Közút!I220+Környezetvédelem!I224+Egészségügy!I252+Sport!I224+Közművelődés!I223+Támogatás!I234</f>
        <v>0</v>
      </c>
      <c r="J220" s="650">
        <f>Igazgatás!J263+'ASP pályázat'!J220+Községgazd!J234+Vagyongazd!J223+Közfoglalkoztatás!J220+Közút!J220+Környezetvédelem!J224+Egészségügy!J252+Sport!J224+Közművelődés!J223+Támogatás!J234</f>
        <v>0</v>
      </c>
      <c r="K220" s="650">
        <f>Igazgatás!K263+'ASP pályázat'!K220+Községgazd!K234+Vagyongazd!K223+Közfoglalkoztatás!K220+Közút!K220+Környezetvédelem!K224+Egészségügy!K252+Sport!K224+Közművelődés!K223+Támogatás!K234</f>
        <v>0</v>
      </c>
      <c r="L220" s="571">
        <f>Igazgatás!L263+'ASP pályázat'!L220+Községgazd!L234+Vagyongazd!L223+Közfoglalkoztatás!L220+Közút!L220+Környezetvédelem!L224+Egészségügy!L252+Sport!L224+Közművelődés!L223+Támogatás!L234</f>
        <v>0</v>
      </c>
      <c r="M220" s="151">
        <f>Igazgatás!M263+'ASP pályázat'!M220+Községgazd!M234+Vagyongazd!M223+Közfoglalkoztatás!M220+Közút!M220+Környezetvédelem!M224+Egészségügy!M252+Sport!M224+Közművelődés!M223+Támogatás!M234</f>
        <v>0</v>
      </c>
      <c r="N220" s="159">
        <f>Igazgatás!N263+'ASP pályázat'!N220+Községgazd!N234+Vagyongazd!N223+Közfoglalkoztatás!N220+Közút!N220+Környezetvédelem!N224+Egészségügy!N252+Sport!N224+Közművelődés!N223+Támogatás!N234</f>
        <v>0</v>
      </c>
      <c r="O220" s="73">
        <f>Igazgatás!O263+'ASP pályázat'!O220+Községgazd!R234+Vagyongazd!O223+Közfoglalkoztatás!O220+Közút!O220+Környezetvédelem!R224+Egészségügy!R252+Sport!O224+Közművelődés!Q223+Támogatás!V234</f>
        <v>0</v>
      </c>
      <c r="P220" s="1">
        <f>Igazgatás!P263+'ASP pályázat'!P220+Községgazd!S234+Vagyongazd!P223+Közfoglalkoztatás!P220+Közút!P220+Környezetvédelem!S224+Egészségügy!S252+Sport!P224+Közművelődés!R223+Támogatás!W234</f>
        <v>0</v>
      </c>
      <c r="Q220" s="1">
        <f>Igazgatás!Q263+'ASP pályázat'!Q220+Községgazd!T234+Vagyongazd!Q223+Közfoglalkoztatás!Q220+Közút!Q220+Környezetvédelem!T224+Egészségügy!T252+Sport!Q224+Közművelődés!S223+Támogatás!X234</f>
        <v>0</v>
      </c>
      <c r="R220" s="1">
        <f>Igazgatás!R263+'ASP pályázat'!R220+Községgazd!U234+Vagyongazd!R223+Közfoglalkoztatás!R220+Közút!R220+Környezetvédelem!U224+Egészségügy!U252+Sport!R224+Közművelődés!T223+Támogatás!Y234</f>
        <v>0</v>
      </c>
      <c r="S220" s="1">
        <f>Igazgatás!S263+'ASP pályázat'!S220+Községgazd!V234+Vagyongazd!S223+Közfoglalkoztatás!S220+Közút!S220+Környezetvédelem!V224+Egészségügy!V252+Sport!S224+Közművelődés!U223+Támogatás!Z234</f>
        <v>0</v>
      </c>
      <c r="T220" s="79">
        <f>Igazgatás!T263+'ASP pályázat'!T220+Községgazd!W234+Vagyongazd!T223+Közfoglalkoztatás!T220+Közút!T220+Környezetvédelem!W224+Egészségügy!W252+Sport!T224+Közművelődés!V223+Támogatás!AA234</f>
        <v>0</v>
      </c>
      <c r="U220" s="489">
        <f>Igazgatás!U263+'ASP pályázat'!U220+Községgazd!X234+Vagyongazd!U223+Közfoglalkoztatás!U220+Közút!U220+Környezetvédelem!X224+Egészségügy!X252+Sport!U224+Közművelődés!W223+Támogatás!AB234</f>
        <v>0</v>
      </c>
      <c r="V220" s="414">
        <f>Igazgatás!V263+'ASP pályázat'!V220+Községgazd!Y234+Vagyongazd!V223+Közfoglalkoztatás!V220+Közút!V220+Környezetvédelem!Y224+Egészségügy!Y252+Sport!V224+Közművelődés!X223+Támogatás!AC234</f>
        <v>0</v>
      </c>
      <c r="W220" s="1">
        <f>Igazgatás!W263+'ASP pályázat'!W220+Községgazd!Z234+Vagyongazd!W223+Közfoglalkoztatás!W220+Közút!W220+Környezetvédelem!Z224+Egészségügy!Z252+Sport!W224+Közművelődés!Y223+Támogatás!AD234</f>
        <v>0</v>
      </c>
      <c r="X220" s="79">
        <f>Igazgatás!X263+'ASP pályázat'!X220+Községgazd!AA234+Vagyongazd!X223+Közfoglalkoztatás!X220+Közút!X220+Környezetvédelem!AA224+Egészségügy!AA252+Sport!X224+Közművelődés!Z223+Támogatás!AE234</f>
        <v>0</v>
      </c>
      <c r="Y220" s="79">
        <f>Igazgatás!Y263+'ASP pályázat'!Y220+Községgazd!AB234+Vagyongazd!Y223+Közfoglalkoztatás!Y220+Közút!Y220+Környezetvédelem!AB224+Egészségügy!AB252+Sport!Y224+Közművelődés!AA223+Támogatás!AF234</f>
        <v>0</v>
      </c>
      <c r="Z220" s="79">
        <f>Igazgatás!Z263+'ASP pályázat'!Z220+Községgazd!AC234+Vagyongazd!Z223+Közfoglalkoztatás!Z220+Közút!Z220+Környezetvédelem!AC224+Egészségügy!AC252+Sport!Z224+Közművelődés!AB223+Támogatás!AG234</f>
        <v>0</v>
      </c>
      <c r="AA220" s="44">
        <f>Igazgatás!AA263+'ASP pályázat'!AA220+Községgazd!AD234+Vagyongazd!AA223+Közfoglalkoztatás!AA220+Közút!AA220+Környezetvédelem!AD224+Egészségügy!AD252+Sport!AA224+Közművelődés!AC223+Támogatás!AH234</f>
        <v>0</v>
      </c>
      <c r="AB220" s="168"/>
      <c r="AD220" s="168"/>
    </row>
    <row r="221" spans="1:30" ht="25.5" hidden="1" customHeight="1" x14ac:dyDescent="0.25">
      <c r="B221" s="54"/>
      <c r="C221" s="2"/>
      <c r="D221" s="798" t="s">
        <v>541</v>
      </c>
      <c r="E221" s="798"/>
      <c r="F221" s="624">
        <f>Igazgatás!F264+'ASP pályázat'!F221+Községgazd!F235+Vagyongazd!F224+Közfoglalkoztatás!F221+Közút!F221+Környezetvédelem!F225+Egészségügy!F253+Sport!F225+Közművelődés!F224+Támogatás!F235</f>
        <v>0</v>
      </c>
      <c r="G221" s="624">
        <f>Igazgatás!G264+'ASP pályázat'!G221+Községgazd!G235+Vagyongazd!G224+Közfoglalkoztatás!G221+Közút!G221+Környezetvédelem!G225+Egészségügy!G253+Sport!G225+Közművelődés!G224+Támogatás!G235</f>
        <v>0</v>
      </c>
      <c r="H221" s="624">
        <f>Igazgatás!H264+'ASP pályázat'!H221+Községgazd!H235+Vagyongazd!H224+Közfoglalkoztatás!H221+Közút!H221+Környezetvédelem!H225+Egészségügy!H253+Sport!H225+Közművelődés!H224+Támogatás!H235</f>
        <v>0</v>
      </c>
      <c r="I221" s="624">
        <f>Igazgatás!I264+'ASP pályázat'!I221+Községgazd!I235+Vagyongazd!I224+Közfoglalkoztatás!I221+Közút!I221+Környezetvédelem!I225+Egészségügy!I253+Sport!I225+Közművelődés!I224+Támogatás!I235</f>
        <v>0</v>
      </c>
      <c r="J221" s="650">
        <f>Igazgatás!J264+'ASP pályázat'!J221+Községgazd!J235+Vagyongazd!J224+Közfoglalkoztatás!J221+Közút!J221+Környezetvédelem!J225+Egészségügy!J253+Sport!J225+Közművelődés!J224+Támogatás!J235</f>
        <v>0</v>
      </c>
      <c r="K221" s="650">
        <f>Igazgatás!K264+'ASP pályázat'!K221+Községgazd!K235+Vagyongazd!K224+Közfoglalkoztatás!K221+Közút!K221+Környezetvédelem!K225+Egészségügy!K253+Sport!K225+Közművelődés!K224+Támogatás!K235</f>
        <v>0</v>
      </c>
      <c r="L221" s="571">
        <f>Igazgatás!L264+'ASP pályázat'!L221+Községgazd!L235+Vagyongazd!L224+Közfoglalkoztatás!L221+Közút!L221+Környezetvédelem!L225+Egészségügy!L253+Sport!L225+Közművelődés!L224+Támogatás!L235</f>
        <v>0</v>
      </c>
      <c r="M221" s="151">
        <f>Igazgatás!M264+'ASP pályázat'!M221+Községgazd!M235+Vagyongazd!M224+Közfoglalkoztatás!M221+Közút!M221+Környezetvédelem!M225+Egészségügy!M253+Sport!M225+Közművelődés!M224+Támogatás!M235</f>
        <v>0</v>
      </c>
      <c r="N221" s="159">
        <f>Igazgatás!N264+'ASP pályázat'!N221+Községgazd!N235+Vagyongazd!N224+Közfoglalkoztatás!N221+Közút!N221+Környezetvédelem!N225+Egészségügy!N253+Sport!N225+Közművelődés!N224+Támogatás!N235</f>
        <v>0</v>
      </c>
      <c r="O221" s="73">
        <f>Igazgatás!O264+'ASP pályázat'!O221+Községgazd!R235+Vagyongazd!O224+Közfoglalkoztatás!O221+Közút!O221+Környezetvédelem!R225+Egészségügy!R253+Sport!O225+Közművelődés!Q224+Támogatás!V235</f>
        <v>0</v>
      </c>
      <c r="P221" s="1">
        <f>Igazgatás!P264+'ASP pályázat'!P221+Községgazd!S235+Vagyongazd!P224+Közfoglalkoztatás!P221+Közút!P221+Környezetvédelem!S225+Egészségügy!S253+Sport!P225+Közművelődés!R224+Támogatás!W235</f>
        <v>0</v>
      </c>
      <c r="Q221" s="1">
        <f>Igazgatás!Q264+'ASP pályázat'!Q221+Községgazd!T235+Vagyongazd!Q224+Közfoglalkoztatás!Q221+Közút!Q221+Környezetvédelem!T225+Egészségügy!T253+Sport!Q225+Közművelődés!S224+Támogatás!X235</f>
        <v>0</v>
      </c>
      <c r="R221" s="1">
        <f>Igazgatás!R264+'ASP pályázat'!R221+Községgazd!U235+Vagyongazd!R224+Közfoglalkoztatás!R221+Közút!R221+Környezetvédelem!U225+Egészségügy!U253+Sport!R225+Közművelődés!T224+Támogatás!Y235</f>
        <v>0</v>
      </c>
      <c r="S221" s="1">
        <f>Igazgatás!S264+'ASP pályázat'!S221+Községgazd!V235+Vagyongazd!S224+Közfoglalkoztatás!S221+Közút!S221+Környezetvédelem!V225+Egészségügy!V253+Sport!S225+Közművelődés!U224+Támogatás!Z235</f>
        <v>0</v>
      </c>
      <c r="T221" s="79">
        <f>Igazgatás!T264+'ASP pályázat'!T221+Községgazd!W235+Vagyongazd!T224+Közfoglalkoztatás!T221+Közút!T221+Környezetvédelem!W225+Egészségügy!W253+Sport!T225+Közművelődés!V224+Támogatás!AA235</f>
        <v>0</v>
      </c>
      <c r="U221" s="489">
        <f>Igazgatás!U264+'ASP pályázat'!U221+Községgazd!X235+Vagyongazd!U224+Közfoglalkoztatás!U221+Közút!U221+Környezetvédelem!X225+Egészségügy!X253+Sport!U225+Közművelődés!W224+Támogatás!AB235</f>
        <v>0</v>
      </c>
      <c r="V221" s="414">
        <f>Igazgatás!V264+'ASP pályázat'!V221+Községgazd!Y235+Vagyongazd!V224+Közfoglalkoztatás!V221+Közút!V221+Környezetvédelem!Y225+Egészségügy!Y253+Sport!V225+Közművelődés!X224+Támogatás!AC235</f>
        <v>0</v>
      </c>
      <c r="W221" s="1">
        <f>Igazgatás!W264+'ASP pályázat'!W221+Községgazd!Z235+Vagyongazd!W224+Közfoglalkoztatás!W221+Közút!W221+Környezetvédelem!Z225+Egészségügy!Z253+Sport!W225+Közművelődés!Y224+Támogatás!AD235</f>
        <v>0</v>
      </c>
      <c r="X221" s="79">
        <f>Igazgatás!X264+'ASP pályázat'!X221+Községgazd!AA235+Vagyongazd!X224+Közfoglalkoztatás!X221+Közút!X221+Környezetvédelem!AA225+Egészségügy!AA253+Sport!X225+Közművelődés!Z224+Támogatás!AE235</f>
        <v>0</v>
      </c>
      <c r="Y221" s="79">
        <f>Igazgatás!Y264+'ASP pályázat'!Y221+Községgazd!AB235+Vagyongazd!Y224+Közfoglalkoztatás!Y221+Közút!Y221+Környezetvédelem!AB225+Egészségügy!AB253+Sport!Y225+Közművelődés!AA224+Támogatás!AF235</f>
        <v>0</v>
      </c>
      <c r="Z221" s="79">
        <f>Igazgatás!Z264+'ASP pályázat'!Z221+Községgazd!AC235+Vagyongazd!Z224+Közfoglalkoztatás!Z221+Közút!Z221+Környezetvédelem!AC225+Egészségügy!AC253+Sport!Z225+Közművelődés!AB224+Támogatás!AG235</f>
        <v>0</v>
      </c>
      <c r="AA221" s="44">
        <f>Igazgatás!AA264+'ASP pályázat'!AA221+Községgazd!AD235+Vagyongazd!AA224+Közfoglalkoztatás!AA221+Közút!AA221+Környezetvédelem!AD225+Egészségügy!AD253+Sport!AA225+Közművelődés!AC224+Támogatás!AH235</f>
        <v>0</v>
      </c>
      <c r="AB221" s="168"/>
      <c r="AD221" s="168"/>
    </row>
    <row r="222" spans="1:30" ht="15.75" hidden="1" thickBot="1" x14ac:dyDescent="0.3">
      <c r="B222" s="54"/>
      <c r="C222" s="2"/>
      <c r="D222" s="801" t="s">
        <v>381</v>
      </c>
      <c r="E222" s="801"/>
      <c r="F222" s="621">
        <f>Igazgatás!F265+'ASP pályázat'!F222+Községgazd!F236+Vagyongazd!F225+Közfoglalkoztatás!F222+Közút!F222+Környezetvédelem!F226+Egészségügy!F254+Sport!F226+Közművelődés!F225+Támogatás!F236</f>
        <v>0</v>
      </c>
      <c r="G222" s="621">
        <f>Igazgatás!G265+'ASP pályázat'!G222+Községgazd!G236+Vagyongazd!G225+Közfoglalkoztatás!G222+Közút!G222+Környezetvédelem!G226+Egészségügy!G254+Sport!G226+Közművelődés!G225+Támogatás!G236</f>
        <v>0</v>
      </c>
      <c r="H222" s="621">
        <f>Igazgatás!H265+'ASP pályázat'!H222+Községgazd!H236+Vagyongazd!H225+Közfoglalkoztatás!H222+Közút!H222+Környezetvédelem!H226+Egészségügy!H254+Sport!H226+Közművelődés!H225+Támogatás!H236</f>
        <v>0</v>
      </c>
      <c r="I222" s="621">
        <f>Igazgatás!I265+'ASP pályázat'!I222+Községgazd!I236+Vagyongazd!I225+Közfoglalkoztatás!I222+Közút!I222+Környezetvédelem!I226+Egészségügy!I254+Sport!I226+Közművelődés!I225+Támogatás!I236</f>
        <v>0</v>
      </c>
      <c r="J222" s="647">
        <f>Igazgatás!J265+'ASP pályázat'!J222+Községgazd!J236+Vagyongazd!J225+Közfoglalkoztatás!J222+Közút!J222+Környezetvédelem!J226+Egészségügy!J254+Sport!J226+Közművelődés!J225+Támogatás!J236</f>
        <v>0</v>
      </c>
      <c r="K222" s="647">
        <f>Igazgatás!K265+'ASP pályázat'!K222+Községgazd!K236+Vagyongazd!K225+Közfoglalkoztatás!K222+Közút!K222+Környezetvédelem!K226+Egészségügy!K254+Sport!K226+Közművelődés!K225+Támogatás!K236</f>
        <v>0</v>
      </c>
      <c r="L222" s="568">
        <f>Igazgatás!L265+'ASP pályázat'!L222+Községgazd!L236+Vagyongazd!L225+Közfoglalkoztatás!L222+Közút!L222+Környezetvédelem!L226+Egészségügy!L254+Sport!L226+Közművelődés!L225+Támogatás!L236</f>
        <v>0</v>
      </c>
      <c r="M222" s="141">
        <f>Igazgatás!M265+'ASP pályázat'!M222+Községgazd!M236+Vagyongazd!M225+Közfoglalkoztatás!M222+Közút!M222+Környezetvédelem!M226+Egészségügy!M254+Sport!M226+Közművelődés!M225+Támogatás!M236</f>
        <v>0</v>
      </c>
      <c r="N222" s="159">
        <f>Igazgatás!N265+'ASP pályázat'!N222+Községgazd!N236+Vagyongazd!N225+Közfoglalkoztatás!N222+Közút!N222+Környezetvédelem!N226+Egészségügy!N254+Sport!N226+Közművelődés!N225+Támogatás!N236</f>
        <v>0</v>
      </c>
      <c r="O222" s="73">
        <f>Igazgatás!O265+'ASP pályázat'!O222+Községgazd!R236+Vagyongazd!O225+Közfoglalkoztatás!O222+Közút!O222+Környezetvédelem!R226+Egészségügy!R254+Sport!O226+Közművelődés!Q225+Támogatás!V236</f>
        <v>0</v>
      </c>
      <c r="P222" s="1">
        <f>Igazgatás!P265+'ASP pályázat'!P222+Községgazd!S236+Vagyongazd!P225+Közfoglalkoztatás!P222+Közút!P222+Környezetvédelem!S226+Egészségügy!S254+Sport!P226+Közművelődés!R225+Támogatás!W236</f>
        <v>0</v>
      </c>
      <c r="Q222" s="1">
        <f>Igazgatás!Q265+'ASP pályázat'!Q222+Községgazd!T236+Vagyongazd!Q225+Közfoglalkoztatás!Q222+Közút!Q222+Környezetvédelem!T226+Egészségügy!T254+Sport!Q226+Közművelődés!S225+Támogatás!X236</f>
        <v>0</v>
      </c>
      <c r="R222" s="1">
        <f>Igazgatás!R265+'ASP pályázat'!R222+Községgazd!U236+Vagyongazd!R225+Közfoglalkoztatás!R222+Közút!R222+Környezetvédelem!U226+Egészségügy!U254+Sport!R226+Közművelődés!T225+Támogatás!Y236</f>
        <v>0</v>
      </c>
      <c r="S222" s="1">
        <f>Igazgatás!S265+'ASP pályázat'!S222+Községgazd!V236+Vagyongazd!S225+Közfoglalkoztatás!S222+Közút!S222+Környezetvédelem!V226+Egészségügy!V254+Sport!S226+Közművelődés!U225+Támogatás!Z236</f>
        <v>0</v>
      </c>
      <c r="T222" s="79">
        <f>Igazgatás!T265+'ASP pályázat'!T222+Községgazd!W236+Vagyongazd!T225+Közfoglalkoztatás!T222+Közút!T222+Környezetvédelem!W226+Egészségügy!W254+Sport!T226+Közművelődés!V225+Támogatás!AA236</f>
        <v>0</v>
      </c>
      <c r="U222" s="489">
        <f>Igazgatás!U265+'ASP pályázat'!U222+Községgazd!X236+Vagyongazd!U225+Közfoglalkoztatás!U222+Közút!U222+Környezetvédelem!X226+Egészségügy!X254+Sport!U226+Közművelődés!W225+Támogatás!AB236</f>
        <v>0</v>
      </c>
      <c r="V222" s="414">
        <f>Igazgatás!V265+'ASP pályázat'!V222+Községgazd!Y236+Vagyongazd!V225+Közfoglalkoztatás!V222+Közút!V222+Környezetvédelem!Y226+Egészségügy!Y254+Sport!V226+Közművelődés!X225+Támogatás!AC236</f>
        <v>0</v>
      </c>
      <c r="W222" s="1">
        <f>Igazgatás!W265+'ASP pályázat'!W222+Községgazd!Z236+Vagyongazd!W225+Közfoglalkoztatás!W222+Közút!W222+Környezetvédelem!Z226+Egészségügy!Z254+Sport!W226+Közművelődés!Y225+Támogatás!AD236</f>
        <v>0</v>
      </c>
      <c r="X222" s="79">
        <f>Igazgatás!X265+'ASP pályázat'!X222+Községgazd!AA236+Vagyongazd!X225+Közfoglalkoztatás!X222+Közút!X222+Környezetvédelem!AA226+Egészségügy!AA254+Sport!X226+Közművelődés!Z225+Támogatás!AE236</f>
        <v>0</v>
      </c>
      <c r="Y222" s="79">
        <f>Igazgatás!Y265+'ASP pályázat'!Y222+Községgazd!AB236+Vagyongazd!Y225+Közfoglalkoztatás!Y222+Közút!Y222+Környezetvédelem!AB226+Egészségügy!AB254+Sport!Y226+Közművelődés!AA225+Támogatás!AF236</f>
        <v>0</v>
      </c>
      <c r="Z222" s="79">
        <f>Igazgatás!Z265+'ASP pályázat'!Z222+Községgazd!AC236+Vagyongazd!Z225+Közfoglalkoztatás!Z222+Közút!Z222+Környezetvédelem!AC226+Egészségügy!AC254+Sport!Z226+Közművelődés!AB225+Támogatás!AG236</f>
        <v>0</v>
      </c>
      <c r="AA222" s="44">
        <f>Igazgatás!AA265+'ASP pályázat'!AA222+Községgazd!AD236+Vagyongazd!AA225+Közfoglalkoztatás!AA222+Közút!AA222+Környezetvédelem!AD226+Egészségügy!AD254+Sport!AA226+Közművelődés!AC225+Támogatás!AH236</f>
        <v>0</v>
      </c>
      <c r="AB222" s="168"/>
      <c r="AD222" s="168"/>
    </row>
    <row r="223" spans="1:30" ht="15.75" hidden="1" thickBot="1" x14ac:dyDescent="0.3">
      <c r="B223" s="54"/>
      <c r="C223" s="2"/>
      <c r="D223" s="801" t="s">
        <v>382</v>
      </c>
      <c r="E223" s="801"/>
      <c r="F223" s="621">
        <f>Igazgatás!F266+'ASP pályázat'!F223+Községgazd!F237+Vagyongazd!F226+Közfoglalkoztatás!F223+Közút!F223+Környezetvédelem!F227+Egészségügy!F255+Sport!F227+Közművelődés!F226+Támogatás!F237</f>
        <v>0</v>
      </c>
      <c r="G223" s="621">
        <f>Igazgatás!G266+'ASP pályázat'!G223+Községgazd!G237+Vagyongazd!G226+Közfoglalkoztatás!G223+Közút!G223+Környezetvédelem!G227+Egészségügy!G255+Sport!G227+Közművelődés!G226+Támogatás!G237</f>
        <v>0</v>
      </c>
      <c r="H223" s="621">
        <f>Igazgatás!H266+'ASP pályázat'!H223+Községgazd!H237+Vagyongazd!H226+Közfoglalkoztatás!H223+Közút!H223+Környezetvédelem!H227+Egészségügy!H255+Sport!H227+Közművelődés!H226+Támogatás!H237</f>
        <v>0</v>
      </c>
      <c r="I223" s="621">
        <f>Igazgatás!I266+'ASP pályázat'!I223+Községgazd!I237+Vagyongazd!I226+Közfoglalkoztatás!I223+Közút!I223+Környezetvédelem!I227+Egészségügy!I255+Sport!I227+Közművelődés!I226+Támogatás!I237</f>
        <v>0</v>
      </c>
      <c r="J223" s="647">
        <f>Igazgatás!J266+'ASP pályázat'!J223+Községgazd!J237+Vagyongazd!J226+Közfoglalkoztatás!J223+Közút!J223+Környezetvédelem!J227+Egészségügy!J255+Sport!J227+Közművelődés!J226+Támogatás!J237</f>
        <v>0</v>
      </c>
      <c r="K223" s="647">
        <f>Igazgatás!K266+'ASP pályázat'!K223+Községgazd!K237+Vagyongazd!K226+Közfoglalkoztatás!K223+Közút!K223+Környezetvédelem!K227+Egészségügy!K255+Sport!K227+Közművelődés!K226+Támogatás!K237</f>
        <v>0</v>
      </c>
      <c r="L223" s="568">
        <f>Igazgatás!L266+'ASP pályázat'!L223+Községgazd!L237+Vagyongazd!L226+Közfoglalkoztatás!L223+Közút!L223+Környezetvédelem!L227+Egészségügy!L255+Sport!L227+Közművelődés!L226+Támogatás!L237</f>
        <v>0</v>
      </c>
      <c r="M223" s="141">
        <f>Igazgatás!M266+'ASP pályázat'!M223+Községgazd!M237+Vagyongazd!M226+Közfoglalkoztatás!M223+Közút!M223+Környezetvédelem!M227+Egészségügy!M255+Sport!M227+Közművelődés!M226+Támogatás!M237</f>
        <v>0</v>
      </c>
      <c r="N223" s="159">
        <f>Igazgatás!N266+'ASP pályázat'!N223+Községgazd!N237+Vagyongazd!N226+Közfoglalkoztatás!N223+Közút!N223+Környezetvédelem!N227+Egészségügy!N255+Sport!N227+Közművelődés!N226+Támogatás!N237</f>
        <v>0</v>
      </c>
      <c r="O223" s="73">
        <f>Igazgatás!O266+'ASP pályázat'!O223+Községgazd!R237+Vagyongazd!O226+Közfoglalkoztatás!O223+Közút!O223+Környezetvédelem!R227+Egészségügy!R255+Sport!O227+Közművelődés!Q226+Támogatás!V237</f>
        <v>0</v>
      </c>
      <c r="P223" s="1">
        <f>Igazgatás!P266+'ASP pályázat'!P223+Községgazd!S237+Vagyongazd!P226+Közfoglalkoztatás!P223+Közút!P223+Környezetvédelem!S227+Egészségügy!S255+Sport!P227+Közművelődés!R226+Támogatás!W237</f>
        <v>0</v>
      </c>
      <c r="Q223" s="1">
        <f>Igazgatás!Q266+'ASP pályázat'!Q223+Községgazd!T237+Vagyongazd!Q226+Közfoglalkoztatás!Q223+Közút!Q223+Környezetvédelem!T227+Egészségügy!T255+Sport!Q227+Közművelődés!S226+Támogatás!X237</f>
        <v>0</v>
      </c>
      <c r="R223" s="1">
        <f>Igazgatás!R266+'ASP pályázat'!R223+Községgazd!U237+Vagyongazd!R226+Közfoglalkoztatás!R223+Közút!R223+Környezetvédelem!U227+Egészségügy!U255+Sport!R227+Közművelődés!T226+Támogatás!Y237</f>
        <v>0</v>
      </c>
      <c r="S223" s="1">
        <f>Igazgatás!S266+'ASP pályázat'!S223+Községgazd!V237+Vagyongazd!S226+Közfoglalkoztatás!S223+Közút!S223+Környezetvédelem!V227+Egészségügy!V255+Sport!S227+Közművelődés!U226+Támogatás!Z237</f>
        <v>0</v>
      </c>
      <c r="T223" s="79">
        <f>Igazgatás!T266+'ASP pályázat'!T223+Községgazd!W237+Vagyongazd!T226+Közfoglalkoztatás!T223+Közút!T223+Környezetvédelem!W227+Egészségügy!W255+Sport!T227+Közművelődés!V226+Támogatás!AA237</f>
        <v>0</v>
      </c>
      <c r="U223" s="489">
        <f>Igazgatás!U266+'ASP pályázat'!U223+Községgazd!X237+Vagyongazd!U226+Közfoglalkoztatás!U223+Közút!U223+Környezetvédelem!X227+Egészségügy!X255+Sport!U227+Közművelődés!W226+Támogatás!AB237</f>
        <v>0</v>
      </c>
      <c r="V223" s="414">
        <f>Igazgatás!V266+'ASP pályázat'!V223+Községgazd!Y237+Vagyongazd!V226+Közfoglalkoztatás!V223+Közút!V223+Környezetvédelem!Y227+Egészségügy!Y255+Sport!V227+Közművelődés!X226+Támogatás!AC237</f>
        <v>0</v>
      </c>
      <c r="W223" s="1">
        <f>Igazgatás!W266+'ASP pályázat'!W223+Községgazd!Z237+Vagyongazd!W226+Közfoglalkoztatás!W223+Közút!W223+Környezetvédelem!Z227+Egészségügy!Z255+Sport!W227+Közművelődés!Y226+Támogatás!AD237</f>
        <v>0</v>
      </c>
      <c r="X223" s="79">
        <f>Igazgatás!X266+'ASP pályázat'!X223+Községgazd!AA237+Vagyongazd!X226+Közfoglalkoztatás!X223+Közút!X223+Környezetvédelem!AA227+Egészségügy!AA255+Sport!X227+Közművelődés!Z226+Támogatás!AE237</f>
        <v>0</v>
      </c>
      <c r="Y223" s="79">
        <f>Igazgatás!Y266+'ASP pályázat'!Y223+Községgazd!AB237+Vagyongazd!Y226+Közfoglalkoztatás!Y223+Közút!Y223+Környezetvédelem!AB227+Egészségügy!AB255+Sport!Y227+Közművelődés!AA226+Támogatás!AF237</f>
        <v>0</v>
      </c>
      <c r="Z223" s="79">
        <f>Igazgatás!Z266+'ASP pályázat'!Z223+Községgazd!AC237+Vagyongazd!Z226+Közfoglalkoztatás!Z223+Közút!Z223+Környezetvédelem!AC227+Egészségügy!AC255+Sport!Z227+Közművelődés!AB226+Támogatás!AG237</f>
        <v>0</v>
      </c>
      <c r="AA223" s="44">
        <f>Igazgatás!AA266+'ASP pályázat'!AA223+Községgazd!AD237+Vagyongazd!AA226+Közfoglalkoztatás!AA223+Közút!AA223+Környezetvédelem!AD227+Egészségügy!AD255+Sport!AA227+Közművelődés!AC226+Támogatás!AH237</f>
        <v>0</v>
      </c>
      <c r="AB223" s="168"/>
      <c r="AD223" s="168"/>
    </row>
    <row r="224" spans="1:30" ht="15.75" hidden="1" thickBot="1" x14ac:dyDescent="0.3">
      <c r="B224" s="56"/>
      <c r="C224" s="20"/>
      <c r="D224" s="806" t="s">
        <v>567</v>
      </c>
      <c r="E224" s="806"/>
      <c r="F224" s="632">
        <f>Igazgatás!F267+'ASP pályázat'!F224+Községgazd!F238+Vagyongazd!F227+Közfoglalkoztatás!F224+Közút!F224+Környezetvédelem!F228+Egészségügy!F256+Sport!F228+Közművelődés!F227+Támogatás!F238</f>
        <v>0</v>
      </c>
      <c r="G224" s="632">
        <f>Igazgatás!G267+'ASP pályázat'!G224+Községgazd!G238+Vagyongazd!G227+Közfoglalkoztatás!G224+Közút!G224+Környezetvédelem!G228+Egészségügy!G256+Sport!G228+Közművelődés!G227+Támogatás!G238</f>
        <v>0</v>
      </c>
      <c r="H224" s="632">
        <f>Igazgatás!H267+'ASP pályázat'!H224+Községgazd!H238+Vagyongazd!H227+Közfoglalkoztatás!H224+Közút!H224+Környezetvédelem!H228+Egészségügy!H256+Sport!H228+Közművelődés!H227+Támogatás!H238</f>
        <v>0</v>
      </c>
      <c r="I224" s="632">
        <f>Igazgatás!I267+'ASP pályázat'!I224+Községgazd!I238+Vagyongazd!I227+Közfoglalkoztatás!I224+Közút!I224+Környezetvédelem!I228+Egészségügy!I256+Sport!I228+Közművelődés!I227+Támogatás!I238</f>
        <v>0</v>
      </c>
      <c r="J224" s="658">
        <f>Igazgatás!J267+'ASP pályázat'!J224+Községgazd!J238+Vagyongazd!J227+Közfoglalkoztatás!J224+Közút!J224+Környezetvédelem!J228+Egészségügy!J256+Sport!J228+Közművelődés!J227+Támogatás!J238</f>
        <v>0</v>
      </c>
      <c r="K224" s="658">
        <f>Igazgatás!K267+'ASP pályázat'!K224+Községgazd!K238+Vagyongazd!K227+Közfoglalkoztatás!K224+Közút!K224+Környezetvédelem!K228+Egészségügy!K256+Sport!K228+Közművelődés!K227+Támogatás!K238</f>
        <v>0</v>
      </c>
      <c r="L224" s="579">
        <f>Igazgatás!L267+'ASP pályázat'!L224+Községgazd!L238+Vagyongazd!L227+Közfoglalkoztatás!L224+Közút!L224+Környezetvédelem!L228+Egészségügy!L256+Sport!L228+Közművelődés!L227+Támogatás!L238</f>
        <v>0</v>
      </c>
      <c r="M224" s="143">
        <f>Igazgatás!M267+'ASP pályázat'!M224+Községgazd!M238+Vagyongazd!M227+Közfoglalkoztatás!M224+Közút!M224+Környezetvédelem!M228+Egészségügy!M256+Sport!M228+Közművelődés!M227+Támogatás!M238</f>
        <v>0</v>
      </c>
      <c r="N224" s="159">
        <f>Igazgatás!N267+'ASP pályázat'!N224+Községgazd!N238+Vagyongazd!N227+Közfoglalkoztatás!N224+Közút!N224+Környezetvédelem!N228+Egészségügy!N256+Sport!N228+Közművelődés!N227+Támogatás!N238</f>
        <v>0</v>
      </c>
      <c r="O224" s="73">
        <f>Igazgatás!O267+'ASP pályázat'!O224+Községgazd!R238+Vagyongazd!O227+Közfoglalkoztatás!O224+Közút!O224+Környezetvédelem!R228+Egészségügy!R256+Sport!O228+Közművelődés!Q227+Támogatás!V238</f>
        <v>0</v>
      </c>
      <c r="P224" s="1">
        <f>Igazgatás!P267+'ASP pályázat'!P224+Községgazd!S238+Vagyongazd!P227+Közfoglalkoztatás!P224+Közút!P224+Környezetvédelem!S228+Egészségügy!S256+Sport!P228+Közművelődés!R227+Támogatás!W238</f>
        <v>0</v>
      </c>
      <c r="Q224" s="1">
        <f>Igazgatás!Q267+'ASP pályázat'!Q224+Községgazd!T238+Vagyongazd!Q227+Közfoglalkoztatás!Q224+Közút!Q224+Környezetvédelem!T228+Egészségügy!T256+Sport!Q228+Közművelődés!S227+Támogatás!X238</f>
        <v>0</v>
      </c>
      <c r="R224" s="1">
        <f>Igazgatás!R267+'ASP pályázat'!R224+Községgazd!U238+Vagyongazd!R227+Közfoglalkoztatás!R224+Közút!R224+Környezetvédelem!U228+Egészségügy!U256+Sport!R228+Közművelődés!T227+Támogatás!Y238</f>
        <v>0</v>
      </c>
      <c r="S224" s="1">
        <f>Igazgatás!S267+'ASP pályázat'!S224+Községgazd!V238+Vagyongazd!S227+Közfoglalkoztatás!S224+Közút!S224+Környezetvédelem!V228+Egészségügy!V256+Sport!S228+Közművelődés!U227+Támogatás!Z238</f>
        <v>0</v>
      </c>
      <c r="T224" s="79">
        <f>Igazgatás!T267+'ASP pályázat'!T224+Községgazd!W238+Vagyongazd!T227+Közfoglalkoztatás!T224+Közút!T224+Környezetvédelem!W228+Egészségügy!W256+Sport!T228+Közművelődés!V227+Támogatás!AA238</f>
        <v>0</v>
      </c>
      <c r="U224" s="489">
        <f>Igazgatás!U267+'ASP pályázat'!U224+Községgazd!X238+Vagyongazd!U227+Közfoglalkoztatás!U224+Közút!U224+Környezetvédelem!X228+Egészségügy!X256+Sport!U228+Közművelődés!W227+Támogatás!AB238</f>
        <v>0</v>
      </c>
      <c r="V224" s="414">
        <f>Igazgatás!V267+'ASP pályázat'!V224+Községgazd!Y238+Vagyongazd!V227+Közfoglalkoztatás!V224+Közút!V224+Környezetvédelem!Y228+Egészségügy!Y256+Sport!V228+Közművelődés!X227+Támogatás!AC238</f>
        <v>0</v>
      </c>
      <c r="W224" s="1">
        <f>Igazgatás!W267+'ASP pályázat'!W224+Községgazd!Z238+Vagyongazd!W227+Közfoglalkoztatás!W224+Közút!W224+Környezetvédelem!Z228+Egészségügy!Z256+Sport!W228+Közművelődés!Y227+Támogatás!AD238</f>
        <v>0</v>
      </c>
      <c r="X224" s="79">
        <f>Igazgatás!X267+'ASP pályázat'!X224+Községgazd!AA238+Vagyongazd!X227+Közfoglalkoztatás!X224+Közút!X224+Környezetvédelem!AA228+Egészségügy!AA256+Sport!X228+Közművelődés!Z227+Támogatás!AE238</f>
        <v>0</v>
      </c>
      <c r="Y224" s="79">
        <f>Igazgatás!Y267+'ASP pályázat'!Y224+Községgazd!AB238+Vagyongazd!Y227+Közfoglalkoztatás!Y224+Közút!Y224+Környezetvédelem!AB228+Egészségügy!AB256+Sport!Y228+Közművelődés!AA227+Támogatás!AF238</f>
        <v>0</v>
      </c>
      <c r="Z224" s="79">
        <f>Igazgatás!Z267+'ASP pályázat'!Z224+Községgazd!AC238+Vagyongazd!Z227+Közfoglalkoztatás!Z224+Közút!Z224+Környezetvédelem!AC228+Egészségügy!AC256+Sport!Z228+Közművelődés!AB227+Támogatás!AG238</f>
        <v>0</v>
      </c>
      <c r="AA224" s="44">
        <f>Igazgatás!AA267+'ASP pályázat'!AA224+Községgazd!AD238+Vagyongazd!AA227+Közfoglalkoztatás!AA224+Közút!AA224+Környezetvédelem!AD228+Egészségügy!AD256+Sport!AA228+Közművelődés!AC227+Támogatás!AH238</f>
        <v>0</v>
      </c>
      <c r="AB224" s="168"/>
      <c r="AD224" s="168"/>
    </row>
    <row r="225" spans="1:30" ht="15.75" thickBot="1" x14ac:dyDescent="0.3">
      <c r="B225" s="98" t="s">
        <v>284</v>
      </c>
      <c r="C225" s="807" t="s">
        <v>285</v>
      </c>
      <c r="D225" s="808"/>
      <c r="E225" s="808"/>
      <c r="F225" s="617">
        <f>Igazgatás!F268+'ASP pályázat'!F225+Községgazd!F239+Vagyongazd!F228+Közfoglalkoztatás!F225+Közút!F225+Környezetvédelem!F229+Egészségügy!F257+Sport!F229+Közművelődés!F228+Támogatás!F239</f>
        <v>123097643</v>
      </c>
      <c r="G225" s="617">
        <f>Igazgatás!G268+'ASP pályázat'!G225+Községgazd!G239+Vagyongazd!G228+Közfoglalkoztatás!G225+Közút!G225+Környezetvédelem!G229+Egészségügy!G257+Sport!G229+Közművelődés!G228+Támogatás!G239</f>
        <v>123097373</v>
      </c>
      <c r="H225" s="617">
        <f>Igazgatás!H268+'ASP pályázat'!H225+Községgazd!H239+Vagyongazd!H228+Közfoglalkoztatás!H225+Közút!H225+Környezetvédelem!H229+Egészségügy!H257+Sport!H229+Közművelődés!H228+Támogatás!H239</f>
        <v>123340106.2</v>
      </c>
      <c r="I225" s="617">
        <f>Igazgatás!I268+'ASP pályázat'!I225+Községgazd!I239+Vagyongazd!I228+Közfoglalkoztatás!I225+Közút!I225+Környezetvédelem!I229+Egészségügy!I257+Sport!I229+Közművelődés!I228+Támogatás!I239</f>
        <v>123747627.34666666</v>
      </c>
      <c r="J225" s="643">
        <f>Igazgatás!J268+'ASP pályázat'!J225+Községgazd!J239+Vagyongazd!J228+Közfoglalkoztatás!J225+Közút!J225+Környezetvédelem!J229+Egészségügy!J257+Sport!J229+Közművelődés!J228+Támogatás!J239</f>
        <v>123102556</v>
      </c>
      <c r="K225" s="643">
        <f>Igazgatás!K268+'ASP pályázat'!K225+Községgazd!K239+Vagyongazd!K228+Közfoglalkoztatás!K225+Közút!K225+Környezetvédelem!K229+Egészségügy!K257+Sport!K229+Közművelődés!K228+Támogatás!K239</f>
        <v>123489402</v>
      </c>
      <c r="L225" s="564">
        <f>Igazgatás!L268+'ASP pályázat'!L225+Községgazd!L239+Vagyongazd!L228+Közfoglalkoztatás!L225+Közút!L225+Környezetvédelem!L229+Egészségügy!L257+Sport!L229+Közművelődés!L228+Támogatás!L239</f>
        <v>122671741</v>
      </c>
      <c r="M225" s="144">
        <f>Igazgatás!M268+'ASP pályázat'!M225+Községgazd!M239+Vagyongazd!M228+Közfoglalkoztatás!M225+Közút!M225+Környezetvédelem!M229+Egészségügy!M257+Sport!M229+Közművelődés!M228+Támogatás!M239</f>
        <v>0</v>
      </c>
      <c r="N225" s="156">
        <f>Igazgatás!N268+'ASP pályázat'!N225+Községgazd!N239+Vagyongazd!N228+Közfoglalkoztatás!N225+Közút!N225+Környezetvédelem!N229+Egészségügy!N257+Sport!N229+Közművelődés!N228+Támogatás!N239</f>
        <v>122671741</v>
      </c>
      <c r="O225" s="84">
        <f>Igazgatás!O268+'ASP pályázat'!O225+Községgazd!R239+Vagyongazd!O228+Közfoglalkoztatás!O225+Közút!O225+Környezetvédelem!R229+Egészségügy!R257+Sport!O229+Közművelődés!Q228+Támogatás!V239</f>
        <v>12335484</v>
      </c>
      <c r="P225" s="85">
        <f>Igazgatás!P268+'ASP pályázat'!P225+Községgazd!S239+Vagyongazd!P228+Közfoglalkoztatás!P225+Közút!P225+Környezetvédelem!S229+Egészségügy!S257+Sport!P229+Közművelődés!R228+Támogatás!W239</f>
        <v>13632843</v>
      </c>
      <c r="Q225" s="85">
        <f>Igazgatás!Q268+'ASP pályázat'!Q225+Községgazd!T239+Vagyongazd!Q228+Közfoglalkoztatás!Q225+Közút!Q225+Környezetvédelem!T229+Egészségügy!T257+Sport!Q229+Közművelődés!S228+Támogatás!X239</f>
        <v>9279930</v>
      </c>
      <c r="R225" s="85">
        <f>Igazgatás!R268+'ASP pályázat'!R225+Községgazd!U239+Vagyongazd!R228+Közfoglalkoztatás!R225+Közút!R225+Környezetvédelem!U229+Egészségügy!U257+Sport!R229+Közművelődés!T228+Támogatás!Y239</f>
        <v>9772969</v>
      </c>
      <c r="S225" s="85">
        <f>Igazgatás!S268+'ASP pályázat'!S225+Községgazd!V239+Vagyongazd!S228+Közfoglalkoztatás!S225+Közút!S225+Környezetvédelem!V229+Egészségügy!V257+Sport!S229+Közművelődés!U228+Támogatás!Z239</f>
        <v>9546927</v>
      </c>
      <c r="T225" s="88">
        <f>Igazgatás!T268+'ASP pályázat'!T225+Községgazd!W239+Vagyongazd!T228+Közfoglalkoztatás!T225+Közút!T225+Környezetvédelem!W229+Egészségügy!W257+Sport!T229+Közművelődés!V228+Támogatás!AA239</f>
        <v>8837676</v>
      </c>
      <c r="U225" s="484">
        <f>Igazgatás!U268+'ASP pályázat'!U225+Községgazd!X239+Vagyongazd!U228+Közfoglalkoztatás!U225+Közút!U225+Környezetvédelem!X229+Egészségügy!X257+Sport!U229+Közművelődés!W228+Támogatás!AB239</f>
        <v>63405829</v>
      </c>
      <c r="V225" s="409">
        <f>Igazgatás!V268+'ASP pályázat'!V225+Községgazd!Y239+Vagyongazd!V228+Közfoglalkoztatás!V225+Közút!V225+Környezetvédelem!Y229+Egészségügy!Y257+Sport!V229+Közművelődés!X228+Támogatás!AC239</f>
        <v>9148708</v>
      </c>
      <c r="W225" s="85">
        <f>Igazgatás!W268+'ASP pályázat'!W225+Községgazd!Z239+Vagyongazd!W228+Közfoglalkoztatás!W225+Közút!W225+Környezetvédelem!Z229+Egészségügy!Z257+Sport!W229+Közművelődés!Y228+Támogatás!AD239</f>
        <v>9904450</v>
      </c>
      <c r="X225" s="88">
        <f>Igazgatás!X268+'ASP pályázat'!X225+Községgazd!AA239+Vagyongazd!X228+Közfoglalkoztatás!X225+Közút!X225+Környezetvédelem!AA229+Egészségügy!AA257+Sport!X229+Közművelődés!Z228+Támogatás!AE239</f>
        <v>9408612</v>
      </c>
      <c r="Y225" s="88">
        <f>Igazgatás!Y268+'ASP pályázat'!Y225+Községgazd!AB239+Vagyongazd!Y228+Közfoglalkoztatás!Y225+Közút!Y225+Környezetvédelem!AB229+Egészségügy!AB257+Sport!Y229+Közművelődés!AA228+Támogatás!AF239</f>
        <v>10181991</v>
      </c>
      <c r="Z225" s="88">
        <f>Igazgatás!Z268+'ASP pályázat'!Z225+Községgazd!AC239+Vagyongazd!Z228+Közfoglalkoztatás!Z225+Közút!Z225+Környezetvédelem!AC229+Egészségügy!AC257+Sport!Z229+Közművelődés!AB228+Támogatás!AG239</f>
        <v>9453617</v>
      </c>
      <c r="AA225" s="89">
        <f>Igazgatás!AA268+'ASP pályázat'!AA225+Községgazd!AD239+Vagyongazd!AA228+Közfoglalkoztatás!AA225+Közút!AA225+Környezetvédelem!AD229+Egészségügy!AD257+Sport!AA229+Közművelődés!AC228+Támogatás!AH239</f>
        <v>11168534</v>
      </c>
      <c r="AB225" s="168"/>
      <c r="AD225" s="168"/>
    </row>
    <row r="226" spans="1:30" x14ac:dyDescent="0.25">
      <c r="B226" s="114" t="s">
        <v>692</v>
      </c>
      <c r="C226" s="834" t="s">
        <v>286</v>
      </c>
      <c r="D226" s="835"/>
      <c r="E226" s="835"/>
      <c r="F226" s="612">
        <f>Igazgatás!F269+'ASP pályázat'!F226+Községgazd!F240+Vagyongazd!F229+Közfoglalkoztatás!F226+Közút!F226+Környezetvédelem!F230+Egészségügy!F258+Sport!F230+Közművelődés!F229+Támogatás!F240</f>
        <v>123097643</v>
      </c>
      <c r="G226" s="612">
        <f>Igazgatás!G269+'ASP pályázat'!G226+Községgazd!G240+Vagyongazd!G229+Közfoglalkoztatás!G226+Közút!G226+Környezetvédelem!G230+Egészségügy!G258+Sport!G230+Közművelődés!G229+Támogatás!G240</f>
        <v>123097373</v>
      </c>
      <c r="H226" s="612">
        <f>Igazgatás!H269+'ASP pályázat'!H226+Községgazd!H240+Vagyongazd!H229+Közfoglalkoztatás!H226+Közút!H226+Környezetvédelem!H230+Egészségügy!H258+Sport!H230+Közművelődés!H229+Támogatás!H240</f>
        <v>123340106.2</v>
      </c>
      <c r="I226" s="612">
        <f>Igazgatás!I269+'ASP pályázat'!I226+Községgazd!I240+Vagyongazd!I229+Közfoglalkoztatás!I226+Közút!I226+Környezetvédelem!I230+Egészségügy!I258+Sport!I230+Közművelődés!I229+Támogatás!I240</f>
        <v>123747627.34666666</v>
      </c>
      <c r="J226" s="638">
        <f>Igazgatás!J269+'ASP pályázat'!J226+Községgazd!J240+Vagyongazd!J229+Közfoglalkoztatás!J226+Közút!J226+Környezetvédelem!J230+Egészségügy!J258+Sport!J230+Közművelődés!J229+Támogatás!J240</f>
        <v>123102556</v>
      </c>
      <c r="K226" s="638">
        <f>Igazgatás!K269+'ASP pályázat'!K226+Községgazd!K240+Vagyongazd!K229+Közfoglalkoztatás!K226+Közút!K226+Környezetvédelem!K230+Egészségügy!K258+Sport!K230+Közművelődés!K229+Támogatás!K240</f>
        <v>123489402</v>
      </c>
      <c r="L226" s="559">
        <f>Igazgatás!L269+'ASP pályázat'!L226+Községgazd!L240+Vagyongazd!L229+Közfoglalkoztatás!L226+Közút!L226+Környezetvédelem!L230+Egészségügy!L258+Sport!L230+Közművelődés!L229+Támogatás!L240</f>
        <v>122671741</v>
      </c>
      <c r="M226" s="140">
        <f>Igazgatás!M269+'ASP pályázat'!M226+Községgazd!M240+Vagyongazd!M229+Közfoglalkoztatás!M226+Közút!M226+Környezetvédelem!M230+Egészségügy!M258+Sport!M230+Közművelődés!M229+Támogatás!M240</f>
        <v>0</v>
      </c>
      <c r="N226" s="157">
        <f>Igazgatás!N269+'ASP pályázat'!N226+Községgazd!N240+Vagyongazd!N229+Közfoglalkoztatás!N226+Közút!N226+Környezetvédelem!N230+Egészségügy!N258+Sport!N230+Közművelődés!N229+Támogatás!N240</f>
        <v>122671741</v>
      </c>
      <c r="O226" s="116">
        <f>Igazgatás!O269+'ASP pályázat'!O226+Községgazd!R240+Vagyongazd!O229+Közfoglalkoztatás!O226+Közút!O226+Környezetvédelem!R230+Egészségügy!R258+Sport!O230+Közművelődés!Q229+Támogatás!V240</f>
        <v>12335484</v>
      </c>
      <c r="P226" s="117">
        <f>Igazgatás!P269+'ASP pályázat'!P226+Községgazd!S240+Vagyongazd!P229+Közfoglalkoztatás!P226+Közút!P226+Környezetvédelem!S230+Egészségügy!S258+Sport!P230+Közművelődés!R229+Támogatás!W240</f>
        <v>13632843</v>
      </c>
      <c r="Q226" s="117">
        <f>Igazgatás!Q269+'ASP pályázat'!Q226+Községgazd!T240+Vagyongazd!Q229+Közfoglalkoztatás!Q226+Közút!Q226+Környezetvédelem!T230+Egészségügy!T258+Sport!Q230+Közművelődés!S229+Támogatás!X240</f>
        <v>9279930</v>
      </c>
      <c r="R226" s="117">
        <f>Igazgatás!R269+'ASP pályázat'!R226+Községgazd!U240+Vagyongazd!R229+Közfoglalkoztatás!R226+Közút!R226+Környezetvédelem!U230+Egészségügy!U258+Sport!R230+Közművelődés!T229+Támogatás!Y240</f>
        <v>9772969</v>
      </c>
      <c r="S226" s="117">
        <f>Igazgatás!S269+'ASP pályázat'!S226+Községgazd!V240+Vagyongazd!S229+Közfoglalkoztatás!S226+Közút!S226+Környezetvédelem!V230+Egészségügy!V258+Sport!S230+Közművelődés!U229+Támogatás!Z240</f>
        <v>9546927</v>
      </c>
      <c r="T226" s="120">
        <f>Igazgatás!T269+'ASP pályázat'!T226+Községgazd!W240+Vagyongazd!T229+Közfoglalkoztatás!T226+Közút!T226+Környezetvédelem!W230+Egészségügy!W258+Sport!T230+Közművelődés!V229+Támogatás!AA240</f>
        <v>8837676</v>
      </c>
      <c r="U226" s="485">
        <f>Igazgatás!U269+'ASP pályázat'!U226+Községgazd!X240+Vagyongazd!U229+Közfoglalkoztatás!U226+Közút!U226+Környezetvédelem!X230+Egészségügy!X258+Sport!U230+Közművelődés!W229+Támogatás!AB240</f>
        <v>63405829</v>
      </c>
      <c r="V226" s="410">
        <f>Igazgatás!V269+'ASP pályázat'!V226+Községgazd!Y240+Vagyongazd!V229+Közfoglalkoztatás!V226+Közút!V226+Környezetvédelem!Y230+Egészségügy!Y258+Sport!V230+Közművelődés!X229+Támogatás!AC240</f>
        <v>9148708</v>
      </c>
      <c r="W226" s="117">
        <f>Igazgatás!W269+'ASP pályázat'!W226+Községgazd!Z240+Vagyongazd!W229+Közfoglalkoztatás!W226+Közút!W226+Környezetvédelem!Z230+Egészségügy!Z258+Sport!W230+Közművelődés!Y229+Támogatás!AD240</f>
        <v>9904450</v>
      </c>
      <c r="X226" s="120">
        <f>Igazgatás!X269+'ASP pályázat'!X226+Községgazd!AA240+Vagyongazd!X229+Közfoglalkoztatás!X226+Közút!X226+Környezetvédelem!AA230+Egészségügy!AA258+Sport!X230+Közművelődés!Z229+Támogatás!AE240</f>
        <v>9408612</v>
      </c>
      <c r="Y226" s="120">
        <f>Igazgatás!Y269+'ASP pályázat'!Y226+Községgazd!AB240+Vagyongazd!Y229+Közfoglalkoztatás!Y226+Közút!Y226+Környezetvédelem!AB230+Egészségügy!AB258+Sport!Y230+Közművelődés!AA229+Támogatás!AF240</f>
        <v>10181991</v>
      </c>
      <c r="Z226" s="120">
        <f>Igazgatás!Z269+'ASP pályázat'!Z226+Községgazd!AC240+Vagyongazd!Z229+Közfoglalkoztatás!Z226+Közút!Z226+Környezetvédelem!AC230+Egészségügy!AC258+Sport!Z230+Közművelődés!AB229+Támogatás!AG240</f>
        <v>9453617</v>
      </c>
      <c r="AA226" s="121">
        <f>Igazgatás!AA269+'ASP pályázat'!AA226+Községgazd!AD240+Vagyongazd!AA229+Közfoglalkoztatás!AA226+Közút!AA226+Környezetvédelem!AD230+Egészségügy!AD258+Sport!AA230+Közművelődés!AC229+Támogatás!AH240</f>
        <v>11168534</v>
      </c>
      <c r="AB226" s="168"/>
      <c r="AD226" s="168"/>
    </row>
    <row r="227" spans="1:30" s="18" customFormat="1" hidden="1" x14ac:dyDescent="0.25">
      <c r="A227" s="125"/>
      <c r="B227" s="52" t="s">
        <v>693</v>
      </c>
      <c r="C227" s="832" t="s">
        <v>287</v>
      </c>
      <c r="D227" s="833"/>
      <c r="E227" s="833"/>
      <c r="F227" s="615">
        <f>Igazgatás!F270+'ASP pályázat'!F227+Községgazd!F241+Vagyongazd!F230+Közfoglalkoztatás!F227+Közút!F227+Környezetvédelem!F231+Egészségügy!F259+Sport!F231+Közművelődés!F230+Támogatás!F241</f>
        <v>0</v>
      </c>
      <c r="G227" s="615">
        <f>Igazgatás!G270+'ASP pályázat'!G227+Községgazd!G241+Vagyongazd!G230+Közfoglalkoztatás!G227+Közút!G227+Környezetvédelem!G231+Egészségügy!G259+Sport!G231+Közművelődés!G230+Támogatás!G241</f>
        <v>0</v>
      </c>
      <c r="H227" s="615">
        <f>Igazgatás!H270+'ASP pályázat'!H227+Községgazd!H241+Vagyongazd!H230+Közfoglalkoztatás!H227+Közút!H227+Környezetvédelem!H231+Egészségügy!H259+Sport!H231+Közművelődés!H230+Támogatás!H241</f>
        <v>0</v>
      </c>
      <c r="I227" s="615">
        <f>Igazgatás!I270+'ASP pályázat'!I227+Községgazd!I241+Vagyongazd!I230+Közfoglalkoztatás!I227+Közút!I227+Környezetvédelem!I231+Egészségügy!I259+Sport!I231+Közművelődés!I230+Támogatás!I241</f>
        <v>0</v>
      </c>
      <c r="J227" s="641">
        <f>Igazgatás!J270+'ASP pályázat'!J227+Községgazd!J241+Vagyongazd!J230+Közfoglalkoztatás!J227+Közút!J227+Környezetvédelem!J231+Egészségügy!J259+Sport!J231+Közművelődés!J230+Támogatás!J241</f>
        <v>0</v>
      </c>
      <c r="K227" s="641">
        <f>Igazgatás!K270+'ASP pályázat'!K227+Községgazd!K241+Vagyongazd!K230+Közfoglalkoztatás!K227+Közút!K227+Környezetvédelem!K231+Egészségügy!K259+Sport!K231+Közművelődés!K230+Támogatás!K241</f>
        <v>0</v>
      </c>
      <c r="L227" s="562">
        <f>Igazgatás!L270+'ASP pályázat'!L227+Községgazd!L241+Vagyongazd!L230+Közfoglalkoztatás!L227+Közút!L227+Környezetvédelem!L231+Egészségügy!L259+Sport!L231+Közművelődés!L230+Támogatás!L241</f>
        <v>0</v>
      </c>
      <c r="M227" s="148">
        <f>Igazgatás!M270+'ASP pályázat'!M227+Községgazd!M241+Vagyongazd!M230+Közfoglalkoztatás!M227+Közút!M227+Környezetvédelem!M231+Egészségügy!M259+Sport!M231+Közművelődés!M230+Támogatás!M241</f>
        <v>0</v>
      </c>
      <c r="N227" s="160">
        <f>Igazgatás!N270+'ASP pályázat'!N227+Községgazd!N241+Vagyongazd!N230+Közfoglalkoztatás!N227+Közút!N227+Környezetvédelem!N231+Egészségügy!N259+Sport!N231+Közművelődés!N230+Támogatás!N241</f>
        <v>0</v>
      </c>
      <c r="O227" s="75">
        <f>Igazgatás!O270+'ASP pályázat'!O227+Községgazd!R241+Vagyongazd!O230+Közfoglalkoztatás!O227+Közút!O227+Környezetvédelem!R231+Egészségügy!R259+Sport!O231+Közművelődés!Q230+Támogatás!V241</f>
        <v>0</v>
      </c>
      <c r="P227" s="13">
        <f>Igazgatás!P270+'ASP pályázat'!P227+Községgazd!S241+Vagyongazd!P230+Közfoglalkoztatás!P227+Közút!P227+Környezetvédelem!S231+Egészségügy!S259+Sport!P231+Közművelődés!R230+Támogatás!W241</f>
        <v>0</v>
      </c>
      <c r="Q227" s="13">
        <f>Igazgatás!Q270+'ASP pályázat'!Q227+Községgazd!T241+Vagyongazd!Q230+Közfoglalkoztatás!Q227+Közút!Q227+Környezetvédelem!T231+Egészségügy!T259+Sport!Q231+Közművelődés!S230+Támogatás!X241</f>
        <v>0</v>
      </c>
      <c r="R227" s="13">
        <f>Igazgatás!R270+'ASP pályázat'!R227+Községgazd!U241+Vagyongazd!R230+Közfoglalkoztatás!R227+Közút!R227+Környezetvédelem!U231+Egészségügy!U259+Sport!R231+Közművelődés!T230+Támogatás!Y241</f>
        <v>0</v>
      </c>
      <c r="S227" s="13">
        <f>Igazgatás!S270+'ASP pályázat'!S227+Községgazd!V241+Vagyongazd!S230+Közfoglalkoztatás!S227+Közút!S227+Környezetvédelem!V231+Egészségügy!V259+Sport!S231+Közművelődés!U230+Támogatás!Z241</f>
        <v>0</v>
      </c>
      <c r="T227" s="80">
        <f>Igazgatás!T270+'ASP pályázat'!T227+Községgazd!W241+Vagyongazd!T230+Közfoglalkoztatás!T227+Közút!T227+Környezetvédelem!W231+Egészségügy!W259+Sport!T231+Közművelődés!V230+Támogatás!AA241</f>
        <v>0</v>
      </c>
      <c r="U227" s="488">
        <f>Igazgatás!U270+'ASP pályázat'!U227+Községgazd!X241+Vagyongazd!U230+Közfoglalkoztatás!U227+Közút!U227+Környezetvédelem!X231+Egészségügy!X259+Sport!U231+Közművelődés!W230+Támogatás!AB241</f>
        <v>0</v>
      </c>
      <c r="V227" s="413">
        <f>Igazgatás!V270+'ASP pályázat'!V227+Községgazd!Y241+Vagyongazd!V230+Közfoglalkoztatás!V227+Közút!V227+Környezetvédelem!Y231+Egészségügy!Y259+Sport!V231+Közművelődés!X230+Támogatás!AC241</f>
        <v>0</v>
      </c>
      <c r="W227" s="13">
        <f>Igazgatás!W270+'ASP pályázat'!W227+Községgazd!Z241+Vagyongazd!W230+Közfoglalkoztatás!W227+Közút!W227+Környezetvédelem!Z231+Egészségügy!Z259+Sport!W231+Közművelődés!Y230+Támogatás!AD241</f>
        <v>0</v>
      </c>
      <c r="X227" s="80">
        <f>Igazgatás!X270+'ASP pályázat'!X227+Községgazd!AA241+Vagyongazd!X230+Közfoglalkoztatás!X227+Közút!X227+Környezetvédelem!AA231+Egészségügy!AA259+Sport!X231+Közművelődés!Z230+Támogatás!AE241</f>
        <v>0</v>
      </c>
      <c r="Y227" s="80">
        <f>Igazgatás!Y270+'ASP pályázat'!Y227+Községgazd!AB241+Vagyongazd!Y230+Közfoglalkoztatás!Y227+Közút!Y227+Környezetvédelem!AB231+Egészségügy!AB259+Sport!Y231+Közművelődés!AA230+Támogatás!AF241</f>
        <v>0</v>
      </c>
      <c r="Z227" s="80">
        <f>Igazgatás!Z270+'ASP pályázat'!Z227+Községgazd!AC241+Vagyongazd!Z230+Közfoglalkoztatás!Z227+Közút!Z227+Környezetvédelem!AC231+Egészségügy!AC259+Sport!Z231+Közművelődés!AB230+Támogatás!AG241</f>
        <v>0</v>
      </c>
      <c r="AA227" s="45">
        <f>Igazgatás!AA270+'ASP pályázat'!AA227+Községgazd!AD241+Vagyongazd!AA230+Közfoglalkoztatás!AA227+Közút!AA227+Környezetvédelem!AD231+Egészségügy!AD259+Sport!AA231+Közművelődés!AC230+Támogatás!AH241</f>
        <v>0</v>
      </c>
      <c r="AB227" s="168"/>
      <c r="AD227" s="168"/>
    </row>
    <row r="228" spans="1:30" s="189" customFormat="1" hidden="1" x14ac:dyDescent="0.25">
      <c r="A228" s="125" t="s">
        <v>288</v>
      </c>
      <c r="B228" s="169" t="s">
        <v>694</v>
      </c>
      <c r="C228" s="213"/>
      <c r="D228" s="836" t="s">
        <v>706</v>
      </c>
      <c r="E228" s="836"/>
      <c r="F228" s="633">
        <f>Igazgatás!F271+'ASP pályázat'!F228+Községgazd!F242+Vagyongazd!F231+Közfoglalkoztatás!F228+Közút!F228+Környezetvédelem!F232+Egészségügy!F260+Sport!F232+Közművelődés!F231+Támogatás!F242</f>
        <v>0</v>
      </c>
      <c r="G228" s="633">
        <f>Igazgatás!G271+'ASP pályázat'!G228+Községgazd!G242+Vagyongazd!G231+Közfoglalkoztatás!G228+Közút!G228+Környezetvédelem!G232+Egészségügy!G260+Sport!G232+Közművelődés!G231+Támogatás!G242</f>
        <v>0</v>
      </c>
      <c r="H228" s="633">
        <f>Igazgatás!H271+'ASP pályázat'!H228+Községgazd!H242+Vagyongazd!H231+Közfoglalkoztatás!H228+Közút!H228+Környezetvédelem!H232+Egészségügy!H260+Sport!H232+Közművelődés!H231+Támogatás!H242</f>
        <v>0</v>
      </c>
      <c r="I228" s="633">
        <f>Igazgatás!I271+'ASP pályázat'!I228+Községgazd!I242+Vagyongazd!I231+Közfoglalkoztatás!I228+Közút!I228+Környezetvédelem!I232+Egészségügy!I260+Sport!I232+Közművelődés!I231+Támogatás!I242</f>
        <v>0</v>
      </c>
      <c r="J228" s="659">
        <f>Igazgatás!J271+'ASP pályázat'!J228+Községgazd!J242+Vagyongazd!J231+Közfoglalkoztatás!J228+Közút!J228+Környezetvédelem!J232+Egészségügy!J260+Sport!J232+Közművelődés!J231+Támogatás!J242</f>
        <v>0</v>
      </c>
      <c r="K228" s="659">
        <f>Igazgatás!K271+'ASP pályázat'!K228+Községgazd!K242+Vagyongazd!K231+Közfoglalkoztatás!K228+Közút!K228+Környezetvédelem!K232+Egészségügy!K260+Sport!K232+Közművelődés!K231+Támogatás!K242</f>
        <v>0</v>
      </c>
      <c r="L228" s="580">
        <f>Igazgatás!L271+'ASP pályázat'!L228+Községgazd!L242+Vagyongazd!L231+Közfoglalkoztatás!L228+Közút!L228+Környezetvédelem!L232+Egészségügy!L260+Sport!L232+Közművelődés!L231+Támogatás!L242</f>
        <v>0</v>
      </c>
      <c r="M228" s="257">
        <f>Igazgatás!M271+'ASP pályázat'!M228+Községgazd!M242+Vagyongazd!M231+Közfoglalkoztatás!M228+Közút!M228+Környezetvédelem!M232+Egészségügy!M260+Sport!M232+Közművelődés!M231+Támogatás!M242</f>
        <v>0</v>
      </c>
      <c r="N228" s="171">
        <f>Igazgatás!N271+'ASP pályázat'!N228+Községgazd!N242+Vagyongazd!N231+Közfoglalkoztatás!N228+Közút!N228+Környezetvédelem!N232+Egészségügy!N260+Sport!N232+Közművelődés!N231+Támogatás!N242</f>
        <v>0</v>
      </c>
      <c r="O228" s="179">
        <f>Igazgatás!O271+'ASP pályázat'!O228+Községgazd!R242+Vagyongazd!O231+Közfoglalkoztatás!O228+Közút!O228+Környezetvédelem!R232+Egészségügy!R260+Sport!O232+Közművelődés!Q231+Támogatás!V242</f>
        <v>0</v>
      </c>
      <c r="P228" s="173">
        <f>Igazgatás!P271+'ASP pályázat'!P228+Községgazd!S242+Vagyongazd!P231+Közfoglalkoztatás!P228+Közút!P228+Környezetvédelem!S232+Egészségügy!S260+Sport!P232+Közművelődés!R231+Támogatás!W242</f>
        <v>0</v>
      </c>
      <c r="Q228" s="173">
        <f>Igazgatás!Q271+'ASP pályázat'!Q228+Községgazd!T242+Vagyongazd!Q231+Közfoglalkoztatás!Q228+Közút!Q228+Környezetvédelem!T232+Egészségügy!T260+Sport!Q232+Közművelődés!S231+Támogatás!X242</f>
        <v>0</v>
      </c>
      <c r="R228" s="173">
        <f>Igazgatás!R271+'ASP pályázat'!R228+Községgazd!U242+Vagyongazd!R231+Közfoglalkoztatás!R228+Közút!R228+Környezetvédelem!U232+Egészségügy!U260+Sport!R232+Közművelődés!T231+Támogatás!Y242</f>
        <v>0</v>
      </c>
      <c r="S228" s="173">
        <f>Igazgatás!S271+'ASP pályázat'!S228+Községgazd!V242+Vagyongazd!S231+Közfoglalkoztatás!S228+Közút!S228+Környezetvédelem!V232+Egészségügy!V260+Sport!S232+Közművelődés!U231+Támogatás!Z242</f>
        <v>0</v>
      </c>
      <c r="T228" s="174">
        <f>Igazgatás!T271+'ASP pályázat'!T228+Községgazd!W242+Vagyongazd!T231+Közfoglalkoztatás!T228+Közút!T228+Környezetvédelem!W232+Egészségügy!W260+Sport!T232+Közművelődés!V231+Támogatás!AA242</f>
        <v>0</v>
      </c>
      <c r="U228" s="486">
        <f>Igazgatás!U271+'ASP pályázat'!U228+Községgazd!X242+Vagyongazd!U231+Közfoglalkoztatás!U228+Közút!U228+Környezetvédelem!X232+Egészségügy!X260+Sport!U232+Közművelődés!W231+Támogatás!AB242</f>
        <v>0</v>
      </c>
      <c r="V228" s="411">
        <f>Igazgatás!V271+'ASP pályázat'!V228+Községgazd!Y242+Vagyongazd!V231+Közfoglalkoztatás!V228+Közút!V228+Környezetvédelem!Y232+Egészségügy!Y260+Sport!V232+Közművelődés!X231+Támogatás!AC242</f>
        <v>0</v>
      </c>
      <c r="W228" s="173">
        <f>Igazgatás!W271+'ASP pályázat'!W228+Községgazd!Z242+Vagyongazd!W231+Közfoglalkoztatás!W228+Közút!W228+Környezetvédelem!Z232+Egészségügy!Z260+Sport!W232+Közművelődés!Y231+Támogatás!AD242</f>
        <v>0</v>
      </c>
      <c r="X228" s="174">
        <f>Igazgatás!X271+'ASP pályázat'!X228+Községgazd!AA242+Vagyongazd!X231+Közfoglalkoztatás!X228+Közút!X228+Környezetvédelem!AA232+Egészségügy!AA260+Sport!X232+Közművelődés!Z231+Támogatás!AE242</f>
        <v>0</v>
      </c>
      <c r="Y228" s="174">
        <f>Igazgatás!Y271+'ASP pályázat'!Y228+Községgazd!AB242+Vagyongazd!Y231+Közfoglalkoztatás!Y228+Közút!Y228+Környezetvédelem!AB232+Egészségügy!AB260+Sport!Y232+Közművelődés!AA231+Támogatás!AF242</f>
        <v>0</v>
      </c>
      <c r="Z228" s="174">
        <f>Igazgatás!Z271+'ASP pályázat'!Z228+Községgazd!AC242+Vagyongazd!Z231+Közfoglalkoztatás!Z228+Közút!Z228+Környezetvédelem!AC232+Egészségügy!AC260+Sport!Z232+Közművelődés!AB231+Támogatás!AG242</f>
        <v>0</v>
      </c>
      <c r="AA228" s="175">
        <f>Igazgatás!AA271+'ASP pályázat'!AA228+Községgazd!AD242+Vagyongazd!AA231+Közfoglalkoztatás!AA228+Közút!AA228+Környezetvédelem!AD232+Egészségügy!AD260+Sport!AA232+Közművelődés!AC231+Támogatás!AH242</f>
        <v>0</v>
      </c>
      <c r="AB228" s="168"/>
      <c r="AD228" s="168"/>
    </row>
    <row r="229" spans="1:30" s="189" customFormat="1" hidden="1" x14ac:dyDescent="0.25">
      <c r="A229" s="125" t="s">
        <v>289</v>
      </c>
      <c r="B229" s="169" t="s">
        <v>695</v>
      </c>
      <c r="C229" s="178"/>
      <c r="D229" s="814" t="s">
        <v>707</v>
      </c>
      <c r="E229" s="814"/>
      <c r="F229" s="613">
        <f>Igazgatás!F272+'ASP pályázat'!F229+Községgazd!F243+Vagyongazd!F232+Közfoglalkoztatás!F229+Közút!F229+Környezetvédelem!F233+Egészségügy!F261+Sport!F233+Közművelődés!F232+Támogatás!F243</f>
        <v>0</v>
      </c>
      <c r="G229" s="613">
        <f>Igazgatás!G272+'ASP pályázat'!G229+Községgazd!G243+Vagyongazd!G232+Közfoglalkoztatás!G229+Közút!G229+Környezetvédelem!G233+Egészségügy!G261+Sport!G233+Közművelődés!G232+Támogatás!G243</f>
        <v>0</v>
      </c>
      <c r="H229" s="613">
        <f>Igazgatás!H272+'ASP pályázat'!H229+Községgazd!H243+Vagyongazd!H232+Közfoglalkoztatás!H229+Közút!H229+Környezetvédelem!H233+Egészségügy!H261+Sport!H233+Közművelődés!H232+Támogatás!H243</f>
        <v>0</v>
      </c>
      <c r="I229" s="613">
        <f>Igazgatás!I272+'ASP pályázat'!I229+Községgazd!I243+Vagyongazd!I232+Közfoglalkoztatás!I229+Közút!I229+Környezetvédelem!I233+Egészségügy!I261+Sport!I233+Közművelődés!I232+Támogatás!I243</f>
        <v>0</v>
      </c>
      <c r="J229" s="639">
        <f>Igazgatás!J272+'ASP pályázat'!J229+Községgazd!J243+Vagyongazd!J232+Közfoglalkoztatás!J229+Közút!J229+Környezetvédelem!J233+Egészségügy!J261+Sport!J233+Közművelődés!J232+Támogatás!J243</f>
        <v>0</v>
      </c>
      <c r="K229" s="639">
        <f>Igazgatás!K272+'ASP pályázat'!K229+Községgazd!K243+Vagyongazd!K232+Közfoglalkoztatás!K229+Közút!K229+Környezetvédelem!K233+Egészségügy!K261+Sport!K233+Közművelődés!K232+Támogatás!K243</f>
        <v>0</v>
      </c>
      <c r="L229" s="560">
        <f>Igazgatás!L272+'ASP pályázat'!L229+Községgazd!L243+Vagyongazd!L232+Közfoglalkoztatás!L229+Közút!L229+Környezetvédelem!L233+Egészségügy!L261+Sport!L233+Közművelődés!L232+Támogatás!L243</f>
        <v>0</v>
      </c>
      <c r="M229" s="170">
        <f>Igazgatás!M272+'ASP pályázat'!M229+Községgazd!M243+Vagyongazd!M232+Közfoglalkoztatás!M229+Közút!M229+Környezetvédelem!M233+Egészségügy!M261+Sport!M233+Közművelődés!M232+Támogatás!M243</f>
        <v>0</v>
      </c>
      <c r="N229" s="171">
        <f>Igazgatás!N272+'ASP pályázat'!N229+Községgazd!N243+Vagyongazd!N232+Közfoglalkoztatás!N229+Közút!N229+Környezetvédelem!N233+Egészségügy!N261+Sport!N233+Közművelődés!N232+Támogatás!N243</f>
        <v>0</v>
      </c>
      <c r="O229" s="179">
        <f>Igazgatás!O272+'ASP pályázat'!O229+Községgazd!R243+Vagyongazd!O232+Közfoglalkoztatás!O229+Közút!O229+Környezetvédelem!R233+Egészségügy!R261+Sport!O233+Közművelődés!Q232+Támogatás!V243</f>
        <v>0</v>
      </c>
      <c r="P229" s="173">
        <f>Igazgatás!P272+'ASP pályázat'!P229+Községgazd!S243+Vagyongazd!P232+Közfoglalkoztatás!P229+Közút!P229+Környezetvédelem!S233+Egészségügy!S261+Sport!P233+Közművelődés!R232+Támogatás!W243</f>
        <v>0</v>
      </c>
      <c r="Q229" s="173">
        <f>Igazgatás!Q272+'ASP pályázat'!Q229+Községgazd!T243+Vagyongazd!Q232+Közfoglalkoztatás!Q229+Közút!Q229+Környezetvédelem!T233+Egészségügy!T261+Sport!Q233+Közművelődés!S232+Támogatás!X243</f>
        <v>0</v>
      </c>
      <c r="R229" s="173">
        <f>Igazgatás!R272+'ASP pályázat'!R229+Községgazd!U243+Vagyongazd!R232+Közfoglalkoztatás!R229+Közút!R229+Környezetvédelem!U233+Egészségügy!U261+Sport!R233+Közművelődés!T232+Támogatás!Y243</f>
        <v>0</v>
      </c>
      <c r="S229" s="173">
        <f>Igazgatás!S272+'ASP pályázat'!S229+Községgazd!V243+Vagyongazd!S232+Közfoglalkoztatás!S229+Közút!S229+Környezetvédelem!V233+Egészségügy!V261+Sport!S233+Közművelődés!U232+Támogatás!Z243</f>
        <v>0</v>
      </c>
      <c r="T229" s="174">
        <f>Igazgatás!T272+'ASP pályázat'!T229+Községgazd!W243+Vagyongazd!T232+Közfoglalkoztatás!T229+Közút!T229+Környezetvédelem!W233+Egészségügy!W261+Sport!T233+Közművelődés!V232+Támogatás!AA243</f>
        <v>0</v>
      </c>
      <c r="U229" s="486">
        <f>Igazgatás!U272+'ASP pályázat'!U229+Községgazd!X243+Vagyongazd!U232+Közfoglalkoztatás!U229+Közút!U229+Környezetvédelem!X233+Egészségügy!X261+Sport!U233+Közművelődés!W232+Támogatás!AB243</f>
        <v>0</v>
      </c>
      <c r="V229" s="411">
        <f>Igazgatás!V272+'ASP pályázat'!V229+Községgazd!Y243+Vagyongazd!V232+Közfoglalkoztatás!V229+Közút!V229+Környezetvédelem!Y233+Egészségügy!Y261+Sport!V233+Közművelődés!X232+Támogatás!AC243</f>
        <v>0</v>
      </c>
      <c r="W229" s="173">
        <f>Igazgatás!W272+'ASP pályázat'!W229+Községgazd!Z243+Vagyongazd!W232+Közfoglalkoztatás!W229+Közút!W229+Környezetvédelem!Z233+Egészségügy!Z261+Sport!W233+Közművelődés!Y232+Támogatás!AD243</f>
        <v>0</v>
      </c>
      <c r="X229" s="174">
        <f>Igazgatás!X272+'ASP pályázat'!X229+Községgazd!AA243+Vagyongazd!X232+Közfoglalkoztatás!X229+Közút!X229+Környezetvédelem!AA233+Egészségügy!AA261+Sport!X233+Közművelődés!Z232+Támogatás!AE243</f>
        <v>0</v>
      </c>
      <c r="Y229" s="174">
        <f>Igazgatás!Y272+'ASP pályázat'!Y229+Községgazd!AB243+Vagyongazd!Y232+Közfoglalkoztatás!Y229+Közút!Y229+Környezetvédelem!AB233+Egészségügy!AB261+Sport!Y233+Közművelődés!AA232+Támogatás!AF243</f>
        <v>0</v>
      </c>
      <c r="Z229" s="174">
        <f>Igazgatás!Z272+'ASP pályázat'!Z229+Községgazd!AC243+Vagyongazd!Z232+Közfoglalkoztatás!Z229+Közút!Z229+Környezetvédelem!AC233+Egészségügy!AC261+Sport!Z233+Közművelődés!AB232+Támogatás!AG243</f>
        <v>0</v>
      </c>
      <c r="AA229" s="175">
        <f>Igazgatás!AA272+'ASP pályázat'!AA229+Községgazd!AD243+Vagyongazd!AA232+Közfoglalkoztatás!AA229+Közút!AA229+Környezetvédelem!AD233+Egészségügy!AD261+Sport!AA233+Közművelődés!AC232+Támogatás!AH243</f>
        <v>0</v>
      </c>
      <c r="AB229" s="168"/>
      <c r="AD229" s="168"/>
    </row>
    <row r="230" spans="1:30" s="189" customFormat="1" hidden="1" x14ac:dyDescent="0.25">
      <c r="A230" s="125" t="s">
        <v>290</v>
      </c>
      <c r="B230" s="169" t="s">
        <v>696</v>
      </c>
      <c r="C230" s="178"/>
      <c r="D230" s="814" t="s">
        <v>708</v>
      </c>
      <c r="E230" s="814"/>
      <c r="F230" s="613">
        <f>Igazgatás!F273+'ASP pályázat'!F230+Községgazd!F244+Vagyongazd!F233+Közfoglalkoztatás!F230+Közút!F230+Környezetvédelem!F234+Egészségügy!F262+Sport!F234+Közművelődés!F233+Támogatás!F244</f>
        <v>0</v>
      </c>
      <c r="G230" s="613">
        <f>Igazgatás!G273+'ASP pályázat'!G230+Községgazd!G244+Vagyongazd!G233+Közfoglalkoztatás!G230+Közút!G230+Környezetvédelem!G234+Egészségügy!G262+Sport!G234+Közművelődés!G233+Támogatás!G244</f>
        <v>0</v>
      </c>
      <c r="H230" s="613">
        <f>Igazgatás!H273+'ASP pályázat'!H230+Községgazd!H244+Vagyongazd!H233+Közfoglalkoztatás!H230+Közút!H230+Környezetvédelem!H234+Egészségügy!H262+Sport!H234+Közművelődés!H233+Támogatás!H244</f>
        <v>0</v>
      </c>
      <c r="I230" s="613">
        <f>Igazgatás!I273+'ASP pályázat'!I230+Községgazd!I244+Vagyongazd!I233+Közfoglalkoztatás!I230+Közút!I230+Környezetvédelem!I234+Egészségügy!I262+Sport!I234+Közművelődés!I233+Támogatás!I244</f>
        <v>0</v>
      </c>
      <c r="J230" s="639">
        <f>Igazgatás!J273+'ASP pályázat'!J230+Községgazd!J244+Vagyongazd!J233+Közfoglalkoztatás!J230+Közút!J230+Környezetvédelem!J234+Egészségügy!J262+Sport!J234+Közművelődés!J233+Támogatás!J244</f>
        <v>0</v>
      </c>
      <c r="K230" s="639">
        <f>Igazgatás!K273+'ASP pályázat'!K230+Községgazd!K244+Vagyongazd!K233+Közfoglalkoztatás!K230+Közút!K230+Környezetvédelem!K234+Egészségügy!K262+Sport!K234+Közművelődés!K233+Támogatás!K244</f>
        <v>0</v>
      </c>
      <c r="L230" s="560">
        <f>Igazgatás!L273+'ASP pályázat'!L230+Községgazd!L244+Vagyongazd!L233+Közfoglalkoztatás!L230+Közút!L230+Környezetvédelem!L234+Egészségügy!L262+Sport!L234+Közművelődés!L233+Támogatás!L244</f>
        <v>0</v>
      </c>
      <c r="M230" s="170">
        <f>Igazgatás!M273+'ASP pályázat'!M230+Községgazd!M244+Vagyongazd!M233+Közfoglalkoztatás!M230+Közút!M230+Környezetvédelem!M234+Egészségügy!M262+Sport!M234+Közművelődés!M233+Támogatás!M244</f>
        <v>0</v>
      </c>
      <c r="N230" s="171">
        <f>Igazgatás!N273+'ASP pályázat'!N230+Községgazd!N244+Vagyongazd!N233+Közfoglalkoztatás!N230+Közút!N230+Környezetvédelem!N234+Egészségügy!N262+Sport!N234+Közművelődés!N233+Támogatás!N244</f>
        <v>0</v>
      </c>
      <c r="O230" s="179">
        <f>Igazgatás!O273+'ASP pályázat'!O230+Községgazd!R244+Vagyongazd!O233+Közfoglalkoztatás!O230+Közút!O230+Környezetvédelem!R234+Egészségügy!R262+Sport!O234+Közművelődés!Q233+Támogatás!V244</f>
        <v>0</v>
      </c>
      <c r="P230" s="173">
        <f>Igazgatás!P273+'ASP pályázat'!P230+Községgazd!S244+Vagyongazd!P233+Közfoglalkoztatás!P230+Közút!P230+Környezetvédelem!S234+Egészségügy!S262+Sport!P234+Közművelődés!R233+Támogatás!W244</f>
        <v>0</v>
      </c>
      <c r="Q230" s="173">
        <f>Igazgatás!Q273+'ASP pályázat'!Q230+Községgazd!T244+Vagyongazd!Q233+Közfoglalkoztatás!Q230+Közút!Q230+Környezetvédelem!T234+Egészségügy!T262+Sport!Q234+Közművelődés!S233+Támogatás!X244</f>
        <v>0</v>
      </c>
      <c r="R230" s="173">
        <f>Igazgatás!R273+'ASP pályázat'!R230+Községgazd!U244+Vagyongazd!R233+Közfoglalkoztatás!R230+Közút!R230+Környezetvédelem!U234+Egészségügy!U262+Sport!R234+Közművelődés!T233+Támogatás!Y244</f>
        <v>0</v>
      </c>
      <c r="S230" s="173">
        <f>Igazgatás!S273+'ASP pályázat'!S230+Községgazd!V244+Vagyongazd!S233+Közfoglalkoztatás!S230+Közút!S230+Környezetvédelem!V234+Egészségügy!V262+Sport!S234+Közművelődés!U233+Támogatás!Z244</f>
        <v>0</v>
      </c>
      <c r="T230" s="174">
        <f>Igazgatás!T273+'ASP pályázat'!T230+Községgazd!W244+Vagyongazd!T233+Közfoglalkoztatás!T230+Közút!T230+Környezetvédelem!W234+Egészségügy!W262+Sport!T234+Közművelődés!V233+Támogatás!AA244</f>
        <v>0</v>
      </c>
      <c r="U230" s="486">
        <f>Igazgatás!U273+'ASP pályázat'!U230+Községgazd!X244+Vagyongazd!U233+Közfoglalkoztatás!U230+Közút!U230+Környezetvédelem!X234+Egészségügy!X262+Sport!U234+Közművelődés!W233+Támogatás!AB244</f>
        <v>0</v>
      </c>
      <c r="V230" s="411">
        <f>Igazgatás!V273+'ASP pályázat'!V230+Községgazd!Y244+Vagyongazd!V233+Közfoglalkoztatás!V230+Közút!V230+Környezetvédelem!Y234+Egészségügy!Y262+Sport!V234+Közművelődés!X233+Támogatás!AC244</f>
        <v>0</v>
      </c>
      <c r="W230" s="173">
        <f>Igazgatás!W273+'ASP pályázat'!W230+Községgazd!Z244+Vagyongazd!W233+Közfoglalkoztatás!W230+Közút!W230+Környezetvédelem!Z234+Egészségügy!Z262+Sport!W234+Közművelődés!Y233+Támogatás!AD244</f>
        <v>0</v>
      </c>
      <c r="X230" s="174">
        <f>Igazgatás!X273+'ASP pályázat'!X230+Községgazd!AA244+Vagyongazd!X233+Közfoglalkoztatás!X230+Közút!X230+Környezetvédelem!AA234+Egészségügy!AA262+Sport!X234+Közművelődés!Z233+Támogatás!AE244</f>
        <v>0</v>
      </c>
      <c r="Y230" s="174">
        <f>Igazgatás!Y273+'ASP pályázat'!Y230+Községgazd!AB244+Vagyongazd!Y233+Közfoglalkoztatás!Y230+Közút!Y230+Környezetvédelem!AB234+Egészségügy!AB262+Sport!Y234+Közművelődés!AA233+Támogatás!AF244</f>
        <v>0</v>
      </c>
      <c r="Z230" s="174">
        <f>Igazgatás!Z273+'ASP pályázat'!Z230+Községgazd!AC244+Vagyongazd!Z233+Közfoglalkoztatás!Z230+Közút!Z230+Környezetvédelem!AC234+Egészségügy!AC262+Sport!Z234+Közművelődés!AB233+Támogatás!AG244</f>
        <v>0</v>
      </c>
      <c r="AA230" s="175">
        <f>Igazgatás!AA273+'ASP pályázat'!AA230+Községgazd!AD244+Vagyongazd!AA233+Közfoglalkoztatás!AA230+Közút!AA230+Környezetvédelem!AD234+Egészségügy!AD262+Sport!AA234+Közművelődés!AC233+Támogatás!AH244</f>
        <v>0</v>
      </c>
      <c r="AB230" s="168"/>
      <c r="AD230" s="168"/>
    </row>
    <row r="231" spans="1:30" s="18" customFormat="1" hidden="1" x14ac:dyDescent="0.25">
      <c r="A231" s="125"/>
      <c r="B231" s="52" t="s">
        <v>697</v>
      </c>
      <c r="C231" s="832" t="s">
        <v>291</v>
      </c>
      <c r="D231" s="833"/>
      <c r="E231" s="833"/>
      <c r="F231" s="615">
        <f>Igazgatás!F274+'ASP pályázat'!F231+Községgazd!F245+Vagyongazd!F234+Közfoglalkoztatás!F231+Közút!F231+Környezetvédelem!F235+Egészségügy!F263+Sport!F235+Közművelődés!F234+Támogatás!F245</f>
        <v>0</v>
      </c>
      <c r="G231" s="615">
        <f>Igazgatás!G274+'ASP pályázat'!G231+Községgazd!G245+Vagyongazd!G234+Közfoglalkoztatás!G231+Közút!G231+Környezetvédelem!G235+Egészségügy!G263+Sport!G235+Közművelődés!G234+Támogatás!G245</f>
        <v>0</v>
      </c>
      <c r="H231" s="615">
        <f>Igazgatás!H274+'ASP pályázat'!H231+Községgazd!H245+Vagyongazd!H234+Közfoglalkoztatás!H231+Közút!H231+Környezetvédelem!H235+Egészségügy!H263+Sport!H235+Közművelődés!H234+Támogatás!H245</f>
        <v>0</v>
      </c>
      <c r="I231" s="615">
        <f>Igazgatás!I274+'ASP pályázat'!I231+Községgazd!I245+Vagyongazd!I234+Közfoglalkoztatás!I231+Közút!I231+Környezetvédelem!I235+Egészségügy!I263+Sport!I235+Közművelődés!I234+Támogatás!I245</f>
        <v>0</v>
      </c>
      <c r="J231" s="641">
        <f>Igazgatás!J274+'ASP pályázat'!J231+Községgazd!J245+Vagyongazd!J234+Közfoglalkoztatás!J231+Közút!J231+Környezetvédelem!J235+Egészségügy!J263+Sport!J235+Közművelődés!J234+Támogatás!J245</f>
        <v>0</v>
      </c>
      <c r="K231" s="641">
        <f>Igazgatás!K274+'ASP pályázat'!K231+Községgazd!K245+Vagyongazd!K234+Közfoglalkoztatás!K231+Közút!K231+Környezetvédelem!K235+Egészségügy!K263+Sport!K235+Közművelődés!K234+Támogatás!K245</f>
        <v>0</v>
      </c>
      <c r="L231" s="562">
        <f>Igazgatás!L274+'ASP pályázat'!L231+Községgazd!L245+Vagyongazd!L234+Közfoglalkoztatás!L231+Közút!L231+Környezetvédelem!L235+Egészségügy!L263+Sport!L235+Közművelődés!L234+Támogatás!L245</f>
        <v>0</v>
      </c>
      <c r="M231" s="148">
        <f>Igazgatás!M274+'ASP pályázat'!M231+Községgazd!M245+Vagyongazd!M234+Közfoglalkoztatás!M231+Közút!M231+Környezetvédelem!M235+Egészségügy!M263+Sport!M235+Közművelődés!M234+Támogatás!M245</f>
        <v>0</v>
      </c>
      <c r="N231" s="160">
        <f>Igazgatás!N274+'ASP pályázat'!N231+Községgazd!N245+Vagyongazd!N234+Közfoglalkoztatás!N231+Közút!N231+Környezetvédelem!N235+Egészségügy!N263+Sport!N235+Közművelődés!N234+Támogatás!N245</f>
        <v>0</v>
      </c>
      <c r="O231" s="75">
        <f>Igazgatás!O274+'ASP pályázat'!O231+Községgazd!R245+Vagyongazd!O234+Közfoglalkoztatás!O231+Közút!O231+Környezetvédelem!R235+Egészségügy!R263+Sport!O235+Közművelődés!Q234+Támogatás!V245</f>
        <v>0</v>
      </c>
      <c r="P231" s="13">
        <f>Igazgatás!P274+'ASP pályázat'!P231+Községgazd!S245+Vagyongazd!P234+Közfoglalkoztatás!P231+Közút!P231+Környezetvédelem!S235+Egészségügy!S263+Sport!P235+Közművelődés!R234+Támogatás!W245</f>
        <v>0</v>
      </c>
      <c r="Q231" s="13">
        <f>Igazgatás!Q274+'ASP pályázat'!Q231+Községgazd!T245+Vagyongazd!Q234+Közfoglalkoztatás!Q231+Közút!Q231+Környezetvédelem!T235+Egészségügy!T263+Sport!Q235+Közművelődés!S234+Támogatás!X245</f>
        <v>0</v>
      </c>
      <c r="R231" s="13">
        <f>Igazgatás!R274+'ASP pályázat'!R231+Községgazd!U245+Vagyongazd!R234+Közfoglalkoztatás!R231+Közút!R231+Környezetvédelem!U235+Egészségügy!U263+Sport!R235+Közművelődés!T234+Támogatás!Y245</f>
        <v>0</v>
      </c>
      <c r="S231" s="13">
        <f>Igazgatás!S274+'ASP pályázat'!S231+Községgazd!V245+Vagyongazd!S234+Közfoglalkoztatás!S231+Közút!S231+Környezetvédelem!V235+Egészségügy!V263+Sport!S235+Közművelődés!U234+Támogatás!Z245</f>
        <v>0</v>
      </c>
      <c r="T231" s="80">
        <f>Igazgatás!T274+'ASP pályázat'!T231+Községgazd!W245+Vagyongazd!T234+Közfoglalkoztatás!T231+Közút!T231+Környezetvédelem!W235+Egészségügy!W263+Sport!T235+Közművelődés!V234+Támogatás!AA245</f>
        <v>0</v>
      </c>
      <c r="U231" s="488">
        <f>Igazgatás!U274+'ASP pályázat'!U231+Községgazd!X245+Vagyongazd!U234+Közfoglalkoztatás!U231+Közút!U231+Környezetvédelem!X235+Egészségügy!X263+Sport!U235+Közművelődés!W234+Támogatás!AB245</f>
        <v>0</v>
      </c>
      <c r="V231" s="413">
        <f>Igazgatás!V274+'ASP pályázat'!V231+Községgazd!Y245+Vagyongazd!V234+Közfoglalkoztatás!V231+Közút!V231+Környezetvédelem!Y235+Egészségügy!Y263+Sport!V235+Közművelődés!X234+Támogatás!AC245</f>
        <v>0</v>
      </c>
      <c r="W231" s="13">
        <f>Igazgatás!W274+'ASP pályázat'!W231+Községgazd!Z245+Vagyongazd!W234+Közfoglalkoztatás!W231+Közút!W231+Környezetvédelem!Z235+Egészségügy!Z263+Sport!W235+Közművelődés!Y234+Támogatás!AD245</f>
        <v>0</v>
      </c>
      <c r="X231" s="80">
        <f>Igazgatás!X274+'ASP pályázat'!X231+Községgazd!AA245+Vagyongazd!X234+Közfoglalkoztatás!X231+Közút!X231+Környezetvédelem!AA235+Egészségügy!AA263+Sport!X235+Közművelődés!Z234+Támogatás!AE245</f>
        <v>0</v>
      </c>
      <c r="Y231" s="80">
        <f>Igazgatás!Y274+'ASP pályázat'!Y231+Községgazd!AB245+Vagyongazd!Y234+Közfoglalkoztatás!Y231+Közút!Y231+Környezetvédelem!AB235+Egészségügy!AB263+Sport!Y235+Közművelődés!AA234+Támogatás!AF245</f>
        <v>0</v>
      </c>
      <c r="Z231" s="80">
        <f>Igazgatás!Z274+'ASP pályázat'!Z231+Községgazd!AC245+Vagyongazd!Z234+Közfoglalkoztatás!Z231+Közút!Z231+Környezetvédelem!AC235+Egészségügy!AC263+Sport!Z235+Közművelődés!AB234+Támogatás!AG245</f>
        <v>0</v>
      </c>
      <c r="AA231" s="45">
        <f>Igazgatás!AA274+'ASP pályázat'!AA231+Községgazd!AD245+Vagyongazd!AA234+Közfoglalkoztatás!AA231+Közút!AA231+Környezetvédelem!AD235+Egészségügy!AD263+Sport!AA235+Közművelődés!AC234+Támogatás!AH245</f>
        <v>0</v>
      </c>
      <c r="AB231" s="168"/>
      <c r="AD231" s="168"/>
    </row>
    <row r="232" spans="1:30" s="189" customFormat="1" hidden="1" x14ac:dyDescent="0.25">
      <c r="A232" s="125" t="s">
        <v>292</v>
      </c>
      <c r="B232" s="169" t="s">
        <v>698</v>
      </c>
      <c r="C232" s="178"/>
      <c r="D232" s="814" t="s">
        <v>383</v>
      </c>
      <c r="E232" s="814"/>
      <c r="F232" s="613">
        <f>Igazgatás!F275+'ASP pályázat'!F232+Községgazd!F246+Vagyongazd!F235+Közfoglalkoztatás!F232+Közút!F232+Környezetvédelem!F236+Egészségügy!F264+Sport!F236+Közművelődés!F235+Támogatás!F246</f>
        <v>0</v>
      </c>
      <c r="G232" s="613">
        <f>Igazgatás!G275+'ASP pályázat'!G232+Községgazd!G246+Vagyongazd!G235+Közfoglalkoztatás!G232+Közút!G232+Környezetvédelem!G236+Egészségügy!G264+Sport!G236+Közművelődés!G235+Támogatás!G246</f>
        <v>0</v>
      </c>
      <c r="H232" s="613">
        <f>Igazgatás!H275+'ASP pályázat'!H232+Községgazd!H246+Vagyongazd!H235+Közfoglalkoztatás!H232+Közút!H232+Környezetvédelem!H236+Egészségügy!H264+Sport!H236+Közművelődés!H235+Támogatás!H246</f>
        <v>0</v>
      </c>
      <c r="I232" s="613">
        <f>Igazgatás!I275+'ASP pályázat'!I232+Községgazd!I246+Vagyongazd!I235+Közfoglalkoztatás!I232+Közút!I232+Környezetvédelem!I236+Egészségügy!I264+Sport!I236+Közművelődés!I235+Támogatás!I246</f>
        <v>0</v>
      </c>
      <c r="J232" s="639">
        <f>Igazgatás!J275+'ASP pályázat'!J232+Községgazd!J246+Vagyongazd!J235+Közfoglalkoztatás!J232+Közút!J232+Környezetvédelem!J236+Egészségügy!J264+Sport!J236+Közművelődés!J235+Támogatás!J246</f>
        <v>0</v>
      </c>
      <c r="K232" s="639">
        <f>Igazgatás!K275+'ASP pályázat'!K232+Községgazd!K246+Vagyongazd!K235+Közfoglalkoztatás!K232+Közút!K232+Környezetvédelem!K236+Egészségügy!K264+Sport!K236+Közművelődés!K235+Támogatás!K246</f>
        <v>0</v>
      </c>
      <c r="L232" s="560">
        <f>Igazgatás!L275+'ASP pályázat'!L232+Községgazd!L246+Vagyongazd!L235+Közfoglalkoztatás!L232+Közút!L232+Környezetvédelem!L236+Egészségügy!L264+Sport!L236+Közművelődés!L235+Támogatás!L246</f>
        <v>0</v>
      </c>
      <c r="M232" s="170">
        <f>Igazgatás!M275+'ASP pályázat'!M232+Községgazd!M246+Vagyongazd!M235+Közfoglalkoztatás!M232+Közút!M232+Környezetvédelem!M236+Egészségügy!M264+Sport!M236+Közművelődés!M235+Támogatás!M246</f>
        <v>0</v>
      </c>
      <c r="N232" s="171">
        <f>Igazgatás!N275+'ASP pályázat'!N232+Községgazd!N246+Vagyongazd!N235+Közfoglalkoztatás!N232+Közút!N232+Környezetvédelem!N236+Egészségügy!N264+Sport!N236+Közművelődés!N235+Támogatás!N246</f>
        <v>0</v>
      </c>
      <c r="O232" s="179">
        <f>Igazgatás!O275+'ASP pályázat'!O232+Községgazd!R246+Vagyongazd!O235+Közfoglalkoztatás!O232+Közút!O232+Környezetvédelem!R236+Egészségügy!R264+Sport!O236+Közművelődés!Q235+Támogatás!V246</f>
        <v>0</v>
      </c>
      <c r="P232" s="173">
        <f>Igazgatás!P275+'ASP pályázat'!P232+Községgazd!S246+Vagyongazd!P235+Közfoglalkoztatás!P232+Közút!P232+Környezetvédelem!S236+Egészségügy!S264+Sport!P236+Közművelődés!R235+Támogatás!W246</f>
        <v>0</v>
      </c>
      <c r="Q232" s="173">
        <f>Igazgatás!Q275+'ASP pályázat'!Q232+Községgazd!T246+Vagyongazd!Q235+Közfoglalkoztatás!Q232+Közút!Q232+Környezetvédelem!T236+Egészségügy!T264+Sport!Q236+Közművelődés!S235+Támogatás!X246</f>
        <v>0</v>
      </c>
      <c r="R232" s="173">
        <f>Igazgatás!R275+'ASP pályázat'!R232+Községgazd!U246+Vagyongazd!R235+Közfoglalkoztatás!R232+Közút!R232+Környezetvédelem!U236+Egészségügy!U264+Sport!R236+Közművelődés!T235+Támogatás!Y246</f>
        <v>0</v>
      </c>
      <c r="S232" s="173">
        <f>Igazgatás!S275+'ASP pályázat'!S232+Községgazd!V246+Vagyongazd!S235+Közfoglalkoztatás!S232+Közút!S232+Környezetvédelem!V236+Egészségügy!V264+Sport!S236+Közművelődés!U235+Támogatás!Z246</f>
        <v>0</v>
      </c>
      <c r="T232" s="174">
        <f>Igazgatás!T275+'ASP pályázat'!T232+Községgazd!W246+Vagyongazd!T235+Közfoglalkoztatás!T232+Közút!T232+Környezetvédelem!W236+Egészségügy!W264+Sport!T236+Közművelődés!V235+Támogatás!AA246</f>
        <v>0</v>
      </c>
      <c r="U232" s="486">
        <f>Igazgatás!U275+'ASP pályázat'!U232+Községgazd!X246+Vagyongazd!U235+Közfoglalkoztatás!U232+Közút!U232+Környezetvédelem!X236+Egészségügy!X264+Sport!U236+Közművelődés!W235+Támogatás!AB246</f>
        <v>0</v>
      </c>
      <c r="V232" s="411">
        <f>Igazgatás!V275+'ASP pályázat'!V232+Községgazd!Y246+Vagyongazd!V235+Közfoglalkoztatás!V232+Közút!V232+Környezetvédelem!Y236+Egészségügy!Y264+Sport!V236+Közművelődés!X235+Támogatás!AC246</f>
        <v>0</v>
      </c>
      <c r="W232" s="173">
        <f>Igazgatás!W275+'ASP pályázat'!W232+Községgazd!Z246+Vagyongazd!W235+Közfoglalkoztatás!W232+Közút!W232+Környezetvédelem!Z236+Egészségügy!Z264+Sport!W236+Közművelődés!Y235+Támogatás!AD246</f>
        <v>0</v>
      </c>
      <c r="X232" s="174">
        <f>Igazgatás!X275+'ASP pályázat'!X232+Községgazd!AA246+Vagyongazd!X235+Közfoglalkoztatás!X232+Közút!X232+Környezetvédelem!AA236+Egészségügy!AA264+Sport!X236+Közművelődés!Z235+Támogatás!AE246</f>
        <v>0</v>
      </c>
      <c r="Y232" s="174">
        <f>Igazgatás!Y275+'ASP pályázat'!Y232+Községgazd!AB246+Vagyongazd!Y235+Közfoglalkoztatás!Y232+Közút!Y232+Környezetvédelem!AB236+Egészségügy!AB264+Sport!Y236+Közművelődés!AA235+Támogatás!AF246</f>
        <v>0</v>
      </c>
      <c r="Z232" s="174">
        <f>Igazgatás!Z275+'ASP pályázat'!Z232+Községgazd!AC246+Vagyongazd!Z235+Közfoglalkoztatás!Z232+Közút!Z232+Környezetvédelem!AC236+Egészségügy!AC264+Sport!Z236+Közművelődés!AB235+Támogatás!AG246</f>
        <v>0</v>
      </c>
      <c r="AA232" s="175">
        <f>Igazgatás!AA275+'ASP pályázat'!AA232+Községgazd!AD246+Vagyongazd!AA235+Közfoglalkoztatás!AA232+Közút!AA232+Környezetvédelem!AD236+Egészségügy!AD264+Sport!AA236+Közművelődés!AC235+Támogatás!AH246</f>
        <v>0</v>
      </c>
      <c r="AB232" s="168"/>
      <c r="AD232" s="168"/>
    </row>
    <row r="233" spans="1:30" s="189" customFormat="1" hidden="1" x14ac:dyDescent="0.25">
      <c r="A233" s="125" t="s">
        <v>293</v>
      </c>
      <c r="B233" s="169" t="s">
        <v>699</v>
      </c>
      <c r="C233" s="178"/>
      <c r="D233" s="814" t="s">
        <v>384</v>
      </c>
      <c r="E233" s="814"/>
      <c r="F233" s="613">
        <f>Igazgatás!F276+'ASP pályázat'!F233+Községgazd!F247+Vagyongazd!F236+Közfoglalkoztatás!F233+Közút!F233+Környezetvédelem!F237+Egészségügy!F265+Sport!F237+Közművelődés!F236+Támogatás!F247</f>
        <v>0</v>
      </c>
      <c r="G233" s="613">
        <f>Igazgatás!G276+'ASP pályázat'!G233+Községgazd!G247+Vagyongazd!G236+Közfoglalkoztatás!G233+Közút!G233+Környezetvédelem!G237+Egészségügy!G265+Sport!G237+Közművelődés!G236+Támogatás!G247</f>
        <v>0</v>
      </c>
      <c r="H233" s="613">
        <f>Igazgatás!H276+'ASP pályázat'!H233+Községgazd!H247+Vagyongazd!H236+Közfoglalkoztatás!H233+Közút!H233+Környezetvédelem!H237+Egészségügy!H265+Sport!H237+Közművelődés!H236+Támogatás!H247</f>
        <v>0</v>
      </c>
      <c r="I233" s="613">
        <f>Igazgatás!I276+'ASP pályázat'!I233+Községgazd!I247+Vagyongazd!I236+Közfoglalkoztatás!I233+Közút!I233+Környezetvédelem!I237+Egészségügy!I265+Sport!I237+Közművelődés!I236+Támogatás!I247</f>
        <v>0</v>
      </c>
      <c r="J233" s="639">
        <f>Igazgatás!J276+'ASP pályázat'!J233+Községgazd!J247+Vagyongazd!J236+Közfoglalkoztatás!J233+Közút!J233+Környezetvédelem!J237+Egészségügy!J265+Sport!J237+Közművelődés!J236+Támogatás!J247</f>
        <v>0</v>
      </c>
      <c r="K233" s="639">
        <f>Igazgatás!K276+'ASP pályázat'!K233+Községgazd!K247+Vagyongazd!K236+Közfoglalkoztatás!K233+Közút!K233+Környezetvédelem!K237+Egészségügy!K265+Sport!K237+Közművelődés!K236+Támogatás!K247</f>
        <v>0</v>
      </c>
      <c r="L233" s="560">
        <f>Igazgatás!L276+'ASP pályázat'!L233+Községgazd!L247+Vagyongazd!L236+Közfoglalkoztatás!L233+Közút!L233+Környezetvédelem!L237+Egészségügy!L265+Sport!L237+Közművelődés!L236+Támogatás!L247</f>
        <v>0</v>
      </c>
      <c r="M233" s="170">
        <f>Igazgatás!M276+'ASP pályázat'!M233+Községgazd!M247+Vagyongazd!M236+Közfoglalkoztatás!M233+Közút!M233+Környezetvédelem!M237+Egészségügy!M265+Sport!M237+Közművelődés!M236+Támogatás!M247</f>
        <v>0</v>
      </c>
      <c r="N233" s="171">
        <f>Igazgatás!N276+'ASP pályázat'!N233+Községgazd!N247+Vagyongazd!N236+Közfoglalkoztatás!N233+Közút!N233+Környezetvédelem!N237+Egészségügy!N265+Sport!N237+Közművelődés!N236+Támogatás!N247</f>
        <v>0</v>
      </c>
      <c r="O233" s="179">
        <f>Igazgatás!O276+'ASP pályázat'!O233+Községgazd!R247+Vagyongazd!O236+Közfoglalkoztatás!O233+Közút!O233+Környezetvédelem!R237+Egészségügy!R265+Sport!O237+Közművelődés!Q236+Támogatás!V247</f>
        <v>0</v>
      </c>
      <c r="P233" s="173">
        <f>Igazgatás!P276+'ASP pályázat'!P233+Községgazd!S247+Vagyongazd!P236+Közfoglalkoztatás!P233+Közút!P233+Környezetvédelem!S237+Egészségügy!S265+Sport!P237+Közművelődés!R236+Támogatás!W247</f>
        <v>0</v>
      </c>
      <c r="Q233" s="173">
        <f>Igazgatás!Q276+'ASP pályázat'!Q233+Községgazd!T247+Vagyongazd!Q236+Közfoglalkoztatás!Q233+Közút!Q233+Környezetvédelem!T237+Egészségügy!T265+Sport!Q237+Közművelődés!S236+Támogatás!X247</f>
        <v>0</v>
      </c>
      <c r="R233" s="173">
        <f>Igazgatás!R276+'ASP pályázat'!R233+Községgazd!U247+Vagyongazd!R236+Közfoglalkoztatás!R233+Közút!R233+Környezetvédelem!U237+Egészségügy!U265+Sport!R237+Közművelődés!T236+Támogatás!Y247</f>
        <v>0</v>
      </c>
      <c r="S233" s="173">
        <f>Igazgatás!S276+'ASP pályázat'!S233+Községgazd!V247+Vagyongazd!S236+Közfoglalkoztatás!S233+Közút!S233+Környezetvédelem!V237+Egészségügy!V265+Sport!S237+Közművelődés!U236+Támogatás!Z247</f>
        <v>0</v>
      </c>
      <c r="T233" s="174">
        <f>Igazgatás!T276+'ASP pályázat'!T233+Községgazd!W247+Vagyongazd!T236+Közfoglalkoztatás!T233+Közút!T233+Környezetvédelem!W237+Egészségügy!W265+Sport!T237+Közművelődés!V236+Támogatás!AA247</f>
        <v>0</v>
      </c>
      <c r="U233" s="486">
        <f>Igazgatás!U276+'ASP pályázat'!U233+Községgazd!X247+Vagyongazd!U236+Közfoglalkoztatás!U233+Közút!U233+Környezetvédelem!X237+Egészségügy!X265+Sport!U237+Közművelődés!W236+Támogatás!AB247</f>
        <v>0</v>
      </c>
      <c r="V233" s="411">
        <f>Igazgatás!V276+'ASP pályázat'!V233+Községgazd!Y247+Vagyongazd!V236+Közfoglalkoztatás!V233+Közút!V233+Környezetvédelem!Y237+Egészségügy!Y265+Sport!V237+Közművelődés!X236+Támogatás!AC247</f>
        <v>0</v>
      </c>
      <c r="W233" s="173">
        <f>Igazgatás!W276+'ASP pályázat'!W233+Községgazd!Z247+Vagyongazd!W236+Közfoglalkoztatás!W233+Közút!W233+Környezetvédelem!Z237+Egészségügy!Z265+Sport!W237+Közművelődés!Y236+Támogatás!AD247</f>
        <v>0</v>
      </c>
      <c r="X233" s="174">
        <f>Igazgatás!X276+'ASP pályázat'!X233+Községgazd!AA247+Vagyongazd!X236+Közfoglalkoztatás!X233+Közút!X233+Környezetvédelem!AA237+Egészségügy!AA265+Sport!X237+Közművelődés!Z236+Támogatás!AE247</f>
        <v>0</v>
      </c>
      <c r="Y233" s="174">
        <f>Igazgatás!Y276+'ASP pályázat'!Y233+Községgazd!AB247+Vagyongazd!Y236+Közfoglalkoztatás!Y233+Közút!Y233+Környezetvédelem!AB237+Egészségügy!AB265+Sport!Y237+Közművelődés!AA236+Támogatás!AF247</f>
        <v>0</v>
      </c>
      <c r="Z233" s="174">
        <f>Igazgatás!Z276+'ASP pályázat'!Z233+Községgazd!AC247+Vagyongazd!Z236+Közfoglalkoztatás!Z233+Közút!Z233+Környezetvédelem!AC237+Egészségügy!AC265+Sport!Z237+Közművelődés!AB236+Támogatás!AG247</f>
        <v>0</v>
      </c>
      <c r="AA233" s="175">
        <f>Igazgatás!AA276+'ASP pályázat'!AA233+Községgazd!AD247+Vagyongazd!AA236+Közfoglalkoztatás!AA233+Közút!AA233+Környezetvédelem!AD237+Egészségügy!AD265+Sport!AA237+Közművelődés!AC236+Támogatás!AH247</f>
        <v>0</v>
      </c>
      <c r="AB233" s="168"/>
      <c r="AD233" s="168"/>
    </row>
    <row r="234" spans="1:30" s="189" customFormat="1" hidden="1" x14ac:dyDescent="0.25">
      <c r="A234" s="125" t="s">
        <v>872</v>
      </c>
      <c r="B234" s="169" t="s">
        <v>873</v>
      </c>
      <c r="C234" s="178"/>
      <c r="D234" s="814" t="s">
        <v>874</v>
      </c>
      <c r="E234" s="814"/>
      <c r="F234" s="613">
        <f>Igazgatás!F277+'ASP pályázat'!F234+Községgazd!F248+Vagyongazd!F237+Közfoglalkoztatás!F234+Közút!F234+Környezetvédelem!F238+Egészségügy!F266+Sport!F238+Közművelődés!F237+Támogatás!F248</f>
        <v>0</v>
      </c>
      <c r="G234" s="613">
        <f>Igazgatás!G277+'ASP pályázat'!G234+Községgazd!G248+Vagyongazd!G237+Közfoglalkoztatás!G234+Közút!G234+Környezetvédelem!G238+Egészségügy!G266+Sport!G238+Közművelődés!G237+Támogatás!G248</f>
        <v>0</v>
      </c>
      <c r="H234" s="613">
        <f>Igazgatás!H277+'ASP pályázat'!H234+Községgazd!H248+Vagyongazd!H237+Közfoglalkoztatás!H234+Közút!H234+Környezetvédelem!H238+Egészségügy!H266+Sport!H238+Közművelődés!H237+Támogatás!H248</f>
        <v>0</v>
      </c>
      <c r="I234" s="613">
        <f>Igazgatás!I277+'ASP pályázat'!I234+Községgazd!I248+Vagyongazd!I237+Közfoglalkoztatás!I234+Közút!I234+Környezetvédelem!I238+Egészségügy!I266+Sport!I238+Közművelődés!I237+Támogatás!I248</f>
        <v>0</v>
      </c>
      <c r="J234" s="639">
        <f>Igazgatás!J277+'ASP pályázat'!J234+Községgazd!J248+Vagyongazd!J237+Közfoglalkoztatás!J234+Közút!J234+Környezetvédelem!J238+Egészségügy!J266+Sport!J238+Közművelődés!J237+Támogatás!J248</f>
        <v>0</v>
      </c>
      <c r="K234" s="639">
        <f>Igazgatás!K277+'ASP pályázat'!K234+Községgazd!K248+Vagyongazd!K237+Közfoglalkoztatás!K234+Közút!K234+Környezetvédelem!K238+Egészségügy!K266+Sport!K238+Közművelődés!K237+Támogatás!K248</f>
        <v>0</v>
      </c>
      <c r="L234" s="560">
        <f>Igazgatás!L277+'ASP pályázat'!L234+Községgazd!L248+Vagyongazd!L237+Közfoglalkoztatás!L234+Közút!L234+Környezetvédelem!L238+Egészségügy!L266+Sport!L238+Közművelődés!L237+Támogatás!L248</f>
        <v>0</v>
      </c>
      <c r="M234" s="170">
        <f>Igazgatás!M277+'ASP pályázat'!M234+Községgazd!M248+Vagyongazd!M237+Közfoglalkoztatás!M234+Közút!M234+Környezetvédelem!M238+Egészségügy!M266+Sport!M238+Közművelődés!M237+Támogatás!M248</f>
        <v>0</v>
      </c>
      <c r="N234" s="171">
        <f>Igazgatás!N277+'ASP pályázat'!N234+Községgazd!N248+Vagyongazd!N237+Közfoglalkoztatás!N234+Közút!N234+Környezetvédelem!N238+Egészségügy!N266+Sport!N238+Közművelődés!N237+Támogatás!N248</f>
        <v>0</v>
      </c>
      <c r="O234" s="179">
        <f>Igazgatás!O277+'ASP pályázat'!O234+Községgazd!R248+Vagyongazd!O237+Közfoglalkoztatás!O234+Közút!O234+Környezetvédelem!R238+Egészségügy!R266+Sport!O238+Közművelődés!Q237+Támogatás!V248</f>
        <v>0</v>
      </c>
      <c r="P234" s="173">
        <f>Igazgatás!P277+'ASP pályázat'!P234+Községgazd!S248+Vagyongazd!P237+Közfoglalkoztatás!P234+Közút!P234+Környezetvédelem!S238+Egészségügy!S266+Sport!P238+Közművelődés!R237+Támogatás!W248</f>
        <v>0</v>
      </c>
      <c r="Q234" s="173">
        <f>Igazgatás!Q277+'ASP pályázat'!Q234+Községgazd!T248+Vagyongazd!Q237+Közfoglalkoztatás!Q234+Közút!Q234+Környezetvédelem!T238+Egészségügy!T266+Sport!Q238+Közművelődés!S237+Támogatás!X248</f>
        <v>0</v>
      </c>
      <c r="R234" s="173">
        <f>Igazgatás!R277+'ASP pályázat'!R234+Községgazd!U248+Vagyongazd!R237+Közfoglalkoztatás!R234+Közút!R234+Környezetvédelem!U238+Egészségügy!U266+Sport!R238+Közművelődés!T237+Támogatás!Y248</f>
        <v>0</v>
      </c>
      <c r="S234" s="173">
        <f>Igazgatás!S277+'ASP pályázat'!S234+Községgazd!V248+Vagyongazd!S237+Közfoglalkoztatás!S234+Közút!S234+Környezetvédelem!V238+Egészségügy!V266+Sport!S238+Közművelődés!U237+Támogatás!Z248</f>
        <v>0</v>
      </c>
      <c r="T234" s="174">
        <f>Igazgatás!T277+'ASP pályázat'!T234+Községgazd!W248+Vagyongazd!T237+Közfoglalkoztatás!T234+Közút!T234+Környezetvédelem!W238+Egészségügy!W266+Sport!T238+Közművelődés!V237+Támogatás!AA248</f>
        <v>0</v>
      </c>
      <c r="U234" s="486">
        <f>Igazgatás!U277+'ASP pályázat'!U234+Községgazd!X248+Vagyongazd!U237+Közfoglalkoztatás!U234+Közút!U234+Környezetvédelem!X238+Egészségügy!X266+Sport!U238+Közművelődés!W237+Támogatás!AB248</f>
        <v>0</v>
      </c>
      <c r="V234" s="411">
        <f>Igazgatás!V277+'ASP pályázat'!V234+Községgazd!Y248+Vagyongazd!V237+Közfoglalkoztatás!V234+Közút!V234+Környezetvédelem!Y238+Egészségügy!Y266+Sport!V238+Közművelődés!X237+Támogatás!AC248</f>
        <v>0</v>
      </c>
      <c r="W234" s="173">
        <f>Igazgatás!W277+'ASP pályázat'!W234+Községgazd!Z248+Vagyongazd!W237+Közfoglalkoztatás!W234+Közút!W234+Környezetvédelem!Z238+Egészségügy!Z266+Sport!W238+Közművelődés!Y237+Támogatás!AD248</f>
        <v>0</v>
      </c>
      <c r="X234" s="174">
        <f>Igazgatás!X277+'ASP pályázat'!X234+Községgazd!AA248+Vagyongazd!X237+Közfoglalkoztatás!X234+Közút!X234+Környezetvédelem!AA238+Egészségügy!AA266+Sport!X238+Közművelődés!Z237+Támogatás!AE248</f>
        <v>0</v>
      </c>
      <c r="Y234" s="174">
        <f>Igazgatás!Y277+'ASP pályázat'!Y234+Községgazd!AB248+Vagyongazd!Y237+Közfoglalkoztatás!Y234+Közút!Y234+Környezetvédelem!AB238+Egészségügy!AB266+Sport!Y238+Közművelődés!AA237+Támogatás!AF248</f>
        <v>0</v>
      </c>
      <c r="Z234" s="174">
        <f>Igazgatás!Z277+'ASP pályázat'!Z234+Községgazd!AC248+Vagyongazd!Z237+Közfoglalkoztatás!Z234+Közút!Z234+Környezetvédelem!AC238+Egészségügy!AC266+Sport!Z238+Közművelődés!AB237+Támogatás!AG248</f>
        <v>0</v>
      </c>
      <c r="AA234" s="175">
        <f>Igazgatás!AA277+'ASP pályázat'!AA234+Községgazd!AD248+Vagyongazd!AA237+Közfoglalkoztatás!AA234+Közút!AA234+Környezetvédelem!AD238+Egészségügy!AD266+Sport!AA238+Közművelődés!AC237+Támogatás!AH248</f>
        <v>0</v>
      </c>
      <c r="AB234" s="168"/>
      <c r="AD234" s="168"/>
    </row>
    <row r="235" spans="1:30" s="189" customFormat="1" hidden="1" x14ac:dyDescent="0.25">
      <c r="A235" s="125" t="s">
        <v>294</v>
      </c>
      <c r="B235" s="169" t="s">
        <v>700</v>
      </c>
      <c r="C235" s="178"/>
      <c r="D235" s="814" t="s">
        <v>295</v>
      </c>
      <c r="E235" s="814"/>
      <c r="F235" s="613">
        <f>Igazgatás!F278+'ASP pályázat'!F235+Községgazd!F249+Vagyongazd!F238+Közfoglalkoztatás!F235+Közút!F235+Környezetvédelem!F239+Egészségügy!F267+Sport!F239+Közművelődés!F238+Támogatás!F249</f>
        <v>0</v>
      </c>
      <c r="G235" s="613">
        <f>Igazgatás!G278+'ASP pályázat'!G235+Községgazd!G249+Vagyongazd!G238+Közfoglalkoztatás!G235+Közút!G235+Környezetvédelem!G239+Egészségügy!G267+Sport!G239+Közművelődés!G238+Támogatás!G249</f>
        <v>0</v>
      </c>
      <c r="H235" s="613">
        <f>Igazgatás!H278+'ASP pályázat'!H235+Községgazd!H249+Vagyongazd!H238+Közfoglalkoztatás!H235+Közút!H235+Környezetvédelem!H239+Egészségügy!H267+Sport!H239+Közművelődés!H238+Támogatás!H249</f>
        <v>0</v>
      </c>
      <c r="I235" s="613">
        <f>Igazgatás!I278+'ASP pályázat'!I235+Községgazd!I249+Vagyongazd!I238+Közfoglalkoztatás!I235+Közút!I235+Környezetvédelem!I239+Egészségügy!I267+Sport!I239+Közművelődés!I238+Támogatás!I249</f>
        <v>0</v>
      </c>
      <c r="J235" s="639">
        <f>Igazgatás!J278+'ASP pályázat'!J235+Községgazd!J249+Vagyongazd!J238+Közfoglalkoztatás!J235+Közút!J235+Környezetvédelem!J239+Egészségügy!J267+Sport!J239+Közművelődés!J238+Támogatás!J249</f>
        <v>0</v>
      </c>
      <c r="K235" s="639">
        <f>Igazgatás!K278+'ASP pályázat'!K235+Községgazd!K249+Vagyongazd!K238+Közfoglalkoztatás!K235+Közút!K235+Környezetvédelem!K239+Egészségügy!K267+Sport!K239+Közművelődés!K238+Támogatás!K249</f>
        <v>0</v>
      </c>
      <c r="L235" s="560">
        <f>Igazgatás!L278+'ASP pályázat'!L235+Községgazd!L249+Vagyongazd!L238+Közfoglalkoztatás!L235+Közút!L235+Környezetvédelem!L239+Egészségügy!L267+Sport!L239+Közművelődés!L238+Támogatás!L249</f>
        <v>0</v>
      </c>
      <c r="M235" s="170">
        <f>Igazgatás!M278+'ASP pályázat'!M235+Községgazd!M249+Vagyongazd!M238+Közfoglalkoztatás!M235+Közút!M235+Környezetvédelem!M239+Egészségügy!M267+Sport!M239+Közművelődés!M238+Támogatás!M249</f>
        <v>0</v>
      </c>
      <c r="N235" s="171">
        <f>Igazgatás!N278+'ASP pályázat'!N235+Községgazd!N249+Vagyongazd!N238+Közfoglalkoztatás!N235+Közút!N235+Környezetvédelem!N239+Egészségügy!N267+Sport!N239+Közművelődés!N238+Támogatás!N249</f>
        <v>0</v>
      </c>
      <c r="O235" s="179">
        <f>Igazgatás!O278+'ASP pályázat'!O235+Községgazd!R249+Vagyongazd!O238+Közfoglalkoztatás!O235+Közút!O235+Környezetvédelem!R239+Egészségügy!R267+Sport!O239+Közművelődés!Q238+Támogatás!V249</f>
        <v>0</v>
      </c>
      <c r="P235" s="173">
        <f>Igazgatás!P278+'ASP pályázat'!P235+Községgazd!S249+Vagyongazd!P238+Közfoglalkoztatás!P235+Közút!P235+Környezetvédelem!S239+Egészségügy!S267+Sport!P239+Közművelődés!R238+Támogatás!W249</f>
        <v>0</v>
      </c>
      <c r="Q235" s="173">
        <f>Igazgatás!Q278+'ASP pályázat'!Q235+Községgazd!T249+Vagyongazd!Q238+Közfoglalkoztatás!Q235+Közút!Q235+Környezetvédelem!T239+Egészségügy!T267+Sport!Q239+Közművelődés!S238+Támogatás!X249</f>
        <v>0</v>
      </c>
      <c r="R235" s="173">
        <f>Igazgatás!R278+'ASP pályázat'!R235+Községgazd!U249+Vagyongazd!R238+Közfoglalkoztatás!R235+Közút!R235+Környezetvédelem!U239+Egészségügy!U267+Sport!R239+Közművelődés!T238+Támogatás!Y249</f>
        <v>0</v>
      </c>
      <c r="S235" s="173">
        <f>Igazgatás!S278+'ASP pályázat'!S235+Községgazd!V249+Vagyongazd!S238+Közfoglalkoztatás!S235+Közút!S235+Környezetvédelem!V239+Egészségügy!V267+Sport!S239+Közművelődés!U238+Támogatás!Z249</f>
        <v>0</v>
      </c>
      <c r="T235" s="174">
        <f>Igazgatás!T278+'ASP pályázat'!T235+Községgazd!W249+Vagyongazd!T238+Közfoglalkoztatás!T235+Közút!T235+Környezetvédelem!W239+Egészségügy!W267+Sport!T239+Közművelődés!V238+Támogatás!AA249</f>
        <v>0</v>
      </c>
      <c r="U235" s="486">
        <f>Igazgatás!U278+'ASP pályázat'!U235+Községgazd!X249+Vagyongazd!U238+Közfoglalkoztatás!U235+Közút!U235+Környezetvédelem!X239+Egészségügy!X267+Sport!U239+Közművelődés!W238+Támogatás!AB249</f>
        <v>0</v>
      </c>
      <c r="V235" s="411">
        <f>Igazgatás!V278+'ASP pályázat'!V235+Községgazd!Y249+Vagyongazd!V238+Közfoglalkoztatás!V235+Közút!V235+Környezetvédelem!Y239+Egészségügy!Y267+Sport!V239+Közművelődés!X238+Támogatás!AC249</f>
        <v>0</v>
      </c>
      <c r="W235" s="173">
        <f>Igazgatás!W278+'ASP pályázat'!W235+Községgazd!Z249+Vagyongazd!W238+Közfoglalkoztatás!W235+Közút!W235+Környezetvédelem!Z239+Egészségügy!Z267+Sport!W239+Közművelődés!Y238+Támogatás!AD249</f>
        <v>0</v>
      </c>
      <c r="X235" s="174">
        <f>Igazgatás!X278+'ASP pályázat'!X235+Községgazd!AA249+Vagyongazd!X238+Közfoglalkoztatás!X235+Közút!X235+Környezetvédelem!AA239+Egészségügy!AA267+Sport!X239+Közművelődés!Z238+Támogatás!AE249</f>
        <v>0</v>
      </c>
      <c r="Y235" s="174">
        <f>Igazgatás!Y278+'ASP pályázat'!Y235+Községgazd!AB249+Vagyongazd!Y238+Közfoglalkoztatás!Y235+Közút!Y235+Környezetvédelem!AB239+Egészségügy!AB267+Sport!Y239+Közművelődés!AA238+Támogatás!AF249</f>
        <v>0</v>
      </c>
      <c r="Z235" s="174">
        <f>Igazgatás!Z278+'ASP pályázat'!Z235+Községgazd!AC249+Vagyongazd!Z238+Közfoglalkoztatás!Z235+Közút!Z235+Környezetvédelem!AC239+Egészségügy!AC267+Sport!Z239+Közművelődés!AB238+Támogatás!AG249</f>
        <v>0</v>
      </c>
      <c r="AA235" s="175">
        <f>Igazgatás!AA278+'ASP pályázat'!AA235+Községgazd!AD249+Vagyongazd!AA238+Közfoglalkoztatás!AA235+Közút!AA235+Környezetvédelem!AD239+Egészségügy!AD267+Sport!AA239+Közművelődés!AC238+Támogatás!AH249</f>
        <v>0</v>
      </c>
      <c r="AB235" s="168"/>
      <c r="AD235" s="168"/>
    </row>
    <row r="236" spans="1:30" s="189" customFormat="1" hidden="1" x14ac:dyDescent="0.25">
      <c r="A236" s="125" t="s">
        <v>296</v>
      </c>
      <c r="B236" s="169" t="s">
        <v>701</v>
      </c>
      <c r="C236" s="178"/>
      <c r="D236" s="814" t="s">
        <v>297</v>
      </c>
      <c r="E236" s="814"/>
      <c r="F236" s="613">
        <f>Igazgatás!F279+'ASP pályázat'!F236+Községgazd!F250+Vagyongazd!F239+Közfoglalkoztatás!F236+Közút!F236+Környezetvédelem!F240+Egészségügy!F268+Sport!F240+Közművelődés!F239+Támogatás!F250</f>
        <v>0</v>
      </c>
      <c r="G236" s="613">
        <f>Igazgatás!G279+'ASP pályázat'!G236+Községgazd!G250+Vagyongazd!G239+Közfoglalkoztatás!G236+Közút!G236+Környezetvédelem!G240+Egészségügy!G268+Sport!G240+Közművelődés!G239+Támogatás!G250</f>
        <v>0</v>
      </c>
      <c r="H236" s="613">
        <f>Igazgatás!H279+'ASP pályázat'!H236+Községgazd!H250+Vagyongazd!H239+Közfoglalkoztatás!H236+Közút!H236+Környezetvédelem!H240+Egészségügy!H268+Sport!H240+Közművelődés!H239+Támogatás!H250</f>
        <v>0</v>
      </c>
      <c r="I236" s="613">
        <f>Igazgatás!I279+'ASP pályázat'!I236+Községgazd!I250+Vagyongazd!I239+Közfoglalkoztatás!I236+Közút!I236+Környezetvédelem!I240+Egészségügy!I268+Sport!I240+Közművelődés!I239+Támogatás!I250</f>
        <v>0</v>
      </c>
      <c r="J236" s="639">
        <f>Igazgatás!J279+'ASP pályázat'!J236+Községgazd!J250+Vagyongazd!J239+Közfoglalkoztatás!J236+Közút!J236+Környezetvédelem!J240+Egészségügy!J268+Sport!J240+Közművelődés!J239+Támogatás!J250</f>
        <v>0</v>
      </c>
      <c r="K236" s="639">
        <f>Igazgatás!K279+'ASP pályázat'!K236+Községgazd!K250+Vagyongazd!K239+Közfoglalkoztatás!K236+Közút!K236+Környezetvédelem!K240+Egészségügy!K268+Sport!K240+Közművelődés!K239+Támogatás!K250</f>
        <v>0</v>
      </c>
      <c r="L236" s="560">
        <f>Igazgatás!L279+'ASP pályázat'!L236+Községgazd!L250+Vagyongazd!L239+Közfoglalkoztatás!L236+Közút!L236+Környezetvédelem!L240+Egészségügy!L268+Sport!L240+Közművelődés!L239+Támogatás!L250</f>
        <v>0</v>
      </c>
      <c r="M236" s="170">
        <f>Igazgatás!M279+'ASP pályázat'!M236+Községgazd!M250+Vagyongazd!M239+Közfoglalkoztatás!M236+Közút!M236+Környezetvédelem!M240+Egészségügy!M268+Sport!M240+Közművelődés!M239+Támogatás!M250</f>
        <v>0</v>
      </c>
      <c r="N236" s="171">
        <f>Igazgatás!N279+'ASP pályázat'!N236+Községgazd!N250+Vagyongazd!N239+Közfoglalkoztatás!N236+Közút!N236+Környezetvédelem!N240+Egészségügy!N268+Sport!N240+Közművelődés!N239+Támogatás!N250</f>
        <v>0</v>
      </c>
      <c r="O236" s="179">
        <f>Igazgatás!O279+'ASP pályázat'!O236+Községgazd!R250+Vagyongazd!O239+Közfoglalkoztatás!O236+Közút!O236+Környezetvédelem!R240+Egészségügy!R268+Sport!O240+Közművelődés!Q239+Támogatás!V250</f>
        <v>0</v>
      </c>
      <c r="P236" s="173">
        <f>Igazgatás!P279+'ASP pályázat'!P236+Községgazd!S250+Vagyongazd!P239+Közfoglalkoztatás!P236+Közút!P236+Környezetvédelem!S240+Egészségügy!S268+Sport!P240+Közművelődés!R239+Támogatás!W250</f>
        <v>0</v>
      </c>
      <c r="Q236" s="173">
        <f>Igazgatás!Q279+'ASP pályázat'!Q236+Községgazd!T250+Vagyongazd!Q239+Közfoglalkoztatás!Q236+Közút!Q236+Környezetvédelem!T240+Egészségügy!T268+Sport!Q240+Közművelődés!S239+Támogatás!X250</f>
        <v>0</v>
      </c>
      <c r="R236" s="173">
        <f>Igazgatás!R279+'ASP pályázat'!R236+Községgazd!U250+Vagyongazd!R239+Közfoglalkoztatás!R236+Közút!R236+Környezetvédelem!U240+Egészségügy!U268+Sport!R240+Közművelődés!T239+Támogatás!Y250</f>
        <v>0</v>
      </c>
      <c r="S236" s="173">
        <f>Igazgatás!S279+'ASP pályázat'!S236+Községgazd!V250+Vagyongazd!S239+Közfoglalkoztatás!S236+Közút!S236+Környezetvédelem!V240+Egészségügy!V268+Sport!S240+Közművelődés!U239+Támogatás!Z250</f>
        <v>0</v>
      </c>
      <c r="T236" s="174">
        <f>Igazgatás!T279+'ASP pályázat'!T236+Községgazd!W250+Vagyongazd!T239+Közfoglalkoztatás!T236+Közút!T236+Környezetvédelem!W240+Egészségügy!W268+Sport!T240+Közművelődés!V239+Támogatás!AA250</f>
        <v>0</v>
      </c>
      <c r="U236" s="486">
        <f>Igazgatás!U279+'ASP pályázat'!U236+Községgazd!X250+Vagyongazd!U239+Közfoglalkoztatás!U236+Közút!U236+Környezetvédelem!X240+Egészségügy!X268+Sport!U240+Közművelődés!W239+Támogatás!AB250</f>
        <v>0</v>
      </c>
      <c r="V236" s="411">
        <f>Igazgatás!V279+'ASP pályázat'!V236+Községgazd!Y250+Vagyongazd!V239+Közfoglalkoztatás!V236+Közút!V236+Környezetvédelem!Y240+Egészségügy!Y268+Sport!V240+Közművelődés!X239+Támogatás!AC250</f>
        <v>0</v>
      </c>
      <c r="W236" s="173">
        <f>Igazgatás!W279+'ASP pályázat'!W236+Községgazd!Z250+Vagyongazd!W239+Közfoglalkoztatás!W236+Közút!W236+Környezetvédelem!Z240+Egészségügy!Z268+Sport!W240+Közművelődés!Y239+Támogatás!AD250</f>
        <v>0</v>
      </c>
      <c r="X236" s="174">
        <f>Igazgatás!X279+'ASP pályázat'!X236+Községgazd!AA250+Vagyongazd!X239+Közfoglalkoztatás!X236+Közút!X236+Környezetvédelem!AA240+Egészségügy!AA268+Sport!X240+Közművelődés!Z239+Támogatás!AE250</f>
        <v>0</v>
      </c>
      <c r="Y236" s="174">
        <f>Igazgatás!Y279+'ASP pályázat'!Y236+Községgazd!AB250+Vagyongazd!Y239+Közfoglalkoztatás!Y236+Közút!Y236+Környezetvédelem!AB240+Egészségügy!AB268+Sport!Y240+Közművelődés!AA239+Támogatás!AF250</f>
        <v>0</v>
      </c>
      <c r="Z236" s="174">
        <f>Igazgatás!Z279+'ASP pályázat'!Z236+Községgazd!AC250+Vagyongazd!Z239+Közfoglalkoztatás!Z236+Közút!Z236+Környezetvédelem!AC240+Egészségügy!AC268+Sport!Z240+Közművelődés!AB239+Támogatás!AG250</f>
        <v>0</v>
      </c>
      <c r="AA236" s="175">
        <f>Igazgatás!AA279+'ASP pályázat'!AA236+Községgazd!AD250+Vagyongazd!AA239+Közfoglalkoztatás!AA236+Közút!AA236+Környezetvédelem!AD240+Egészségügy!AD268+Sport!AA240+Közművelődés!AC239+Támogatás!AH250</f>
        <v>0</v>
      </c>
      <c r="AB236" s="168"/>
      <c r="AD236" s="168"/>
    </row>
    <row r="237" spans="1:30" s="189" customFormat="1" hidden="1" x14ac:dyDescent="0.25">
      <c r="A237" s="125" t="s">
        <v>875</v>
      </c>
      <c r="B237" s="169" t="s">
        <v>876</v>
      </c>
      <c r="C237" s="178"/>
      <c r="D237" s="814" t="s">
        <v>877</v>
      </c>
      <c r="E237" s="814"/>
      <c r="F237" s="613">
        <f>Igazgatás!F280+'ASP pályázat'!F237+Községgazd!F251+Vagyongazd!F240+Közfoglalkoztatás!F237+Közút!F237+Környezetvédelem!F241+Egészségügy!F269+Sport!F241+Közművelődés!F240+Támogatás!F251</f>
        <v>0</v>
      </c>
      <c r="G237" s="613">
        <f>Igazgatás!G280+'ASP pályázat'!G237+Községgazd!G251+Vagyongazd!G240+Közfoglalkoztatás!G237+Közút!G237+Környezetvédelem!G241+Egészségügy!G269+Sport!G241+Közművelődés!G240+Támogatás!G251</f>
        <v>0</v>
      </c>
      <c r="H237" s="613">
        <f>Igazgatás!H280+'ASP pályázat'!H237+Községgazd!H251+Vagyongazd!H240+Közfoglalkoztatás!H237+Közút!H237+Környezetvédelem!H241+Egészségügy!H269+Sport!H241+Közművelődés!H240+Támogatás!H251</f>
        <v>0</v>
      </c>
      <c r="I237" s="613">
        <f>Igazgatás!I280+'ASP pályázat'!I237+Községgazd!I251+Vagyongazd!I240+Közfoglalkoztatás!I237+Közút!I237+Környezetvédelem!I241+Egészségügy!I269+Sport!I241+Közművelődés!I240+Támogatás!I251</f>
        <v>0</v>
      </c>
      <c r="J237" s="639">
        <f>Igazgatás!J280+'ASP pályázat'!J237+Községgazd!J251+Vagyongazd!J240+Közfoglalkoztatás!J237+Közút!J237+Környezetvédelem!J241+Egészségügy!J269+Sport!J241+Közművelődés!J240+Támogatás!J251</f>
        <v>0</v>
      </c>
      <c r="K237" s="639">
        <f>Igazgatás!K280+'ASP pályázat'!K237+Községgazd!K251+Vagyongazd!K240+Közfoglalkoztatás!K237+Közút!K237+Környezetvédelem!K241+Egészségügy!K269+Sport!K241+Közművelődés!K240+Támogatás!K251</f>
        <v>0</v>
      </c>
      <c r="L237" s="560">
        <f>Igazgatás!L280+'ASP pályázat'!L237+Községgazd!L251+Vagyongazd!L240+Közfoglalkoztatás!L237+Közút!L237+Környezetvédelem!L241+Egészségügy!L269+Sport!L241+Közművelődés!L240+Támogatás!L251</f>
        <v>0</v>
      </c>
      <c r="M237" s="170">
        <f>Igazgatás!M280+'ASP pályázat'!M237+Községgazd!M251+Vagyongazd!M240+Közfoglalkoztatás!M237+Közút!M237+Környezetvédelem!M241+Egészségügy!M269+Sport!M241+Közművelődés!M240+Támogatás!M251</f>
        <v>0</v>
      </c>
      <c r="N237" s="171">
        <f>Igazgatás!N280+'ASP pályázat'!N237+Községgazd!N251+Vagyongazd!N240+Közfoglalkoztatás!N237+Közút!N237+Környezetvédelem!N241+Egészségügy!N269+Sport!N241+Közművelődés!N240+Támogatás!N251</f>
        <v>0</v>
      </c>
      <c r="O237" s="179">
        <f>Igazgatás!O280+'ASP pályázat'!O237+Községgazd!R251+Vagyongazd!O240+Közfoglalkoztatás!O237+Közút!O237+Környezetvédelem!R241+Egészségügy!R269+Sport!O241+Közművelődés!Q240+Támogatás!V251</f>
        <v>0</v>
      </c>
      <c r="P237" s="173">
        <f>Igazgatás!P280+'ASP pályázat'!P237+Községgazd!S251+Vagyongazd!P240+Közfoglalkoztatás!P237+Közút!P237+Környezetvédelem!S241+Egészségügy!S269+Sport!P241+Közművelődés!R240+Támogatás!W251</f>
        <v>0</v>
      </c>
      <c r="Q237" s="173">
        <f>Igazgatás!Q280+'ASP pályázat'!Q237+Községgazd!T251+Vagyongazd!Q240+Közfoglalkoztatás!Q237+Közút!Q237+Környezetvédelem!T241+Egészségügy!T269+Sport!Q241+Közművelődés!S240+Támogatás!X251</f>
        <v>0</v>
      </c>
      <c r="R237" s="173">
        <f>Igazgatás!R280+'ASP pályázat'!R237+Községgazd!U251+Vagyongazd!R240+Közfoglalkoztatás!R237+Közút!R237+Környezetvédelem!U241+Egészségügy!U269+Sport!R241+Közművelődés!T240+Támogatás!Y251</f>
        <v>0</v>
      </c>
      <c r="S237" s="173">
        <f>Igazgatás!S280+'ASP pályázat'!S237+Községgazd!V251+Vagyongazd!S240+Közfoglalkoztatás!S237+Közút!S237+Környezetvédelem!V241+Egészségügy!V269+Sport!S241+Közművelődés!U240+Támogatás!Z251</f>
        <v>0</v>
      </c>
      <c r="T237" s="174">
        <f>Igazgatás!T280+'ASP pályázat'!T237+Községgazd!W251+Vagyongazd!T240+Közfoglalkoztatás!T237+Közút!T237+Környezetvédelem!W241+Egészségügy!W269+Sport!T241+Közművelődés!V240+Támogatás!AA251</f>
        <v>0</v>
      </c>
      <c r="U237" s="486">
        <f>Igazgatás!U280+'ASP pályázat'!U237+Községgazd!X251+Vagyongazd!U240+Közfoglalkoztatás!U237+Közút!U237+Környezetvédelem!X241+Egészségügy!X269+Sport!U241+Közművelődés!W240+Támogatás!AB251</f>
        <v>0</v>
      </c>
      <c r="V237" s="411">
        <f>Igazgatás!V280+'ASP pályázat'!V237+Községgazd!Y251+Vagyongazd!V240+Közfoglalkoztatás!V237+Közút!V237+Környezetvédelem!Y241+Egészségügy!Y269+Sport!V241+Közművelődés!X240+Támogatás!AC251</f>
        <v>0</v>
      </c>
      <c r="W237" s="173">
        <f>Igazgatás!W280+'ASP pályázat'!W237+Községgazd!Z251+Vagyongazd!W240+Közfoglalkoztatás!W237+Közút!W237+Környezetvédelem!Z241+Egészségügy!Z269+Sport!W241+Közművelődés!Y240+Támogatás!AD251</f>
        <v>0</v>
      </c>
      <c r="X237" s="174">
        <f>Igazgatás!X280+'ASP pályázat'!X237+Községgazd!AA251+Vagyongazd!X240+Közfoglalkoztatás!X237+Közút!X237+Környezetvédelem!AA241+Egészségügy!AA269+Sport!X241+Közművelődés!Z240+Támogatás!AE251</f>
        <v>0</v>
      </c>
      <c r="Y237" s="174">
        <f>Igazgatás!Y280+'ASP pályázat'!Y237+Községgazd!AB251+Vagyongazd!Y240+Közfoglalkoztatás!Y237+Közút!Y237+Környezetvédelem!AB241+Egészségügy!AB269+Sport!Y241+Közművelődés!AA240+Támogatás!AF251</f>
        <v>0</v>
      </c>
      <c r="Z237" s="174">
        <f>Igazgatás!Z280+'ASP pályázat'!Z237+Községgazd!AC251+Vagyongazd!Z240+Közfoglalkoztatás!Z237+Közút!Z237+Környezetvédelem!AC241+Egészségügy!AC269+Sport!Z241+Közművelődés!AB240+Támogatás!AG251</f>
        <v>0</v>
      </c>
      <c r="AA237" s="175">
        <f>Igazgatás!AA280+'ASP pályázat'!AA237+Községgazd!AD251+Vagyongazd!AA240+Közfoglalkoztatás!AA237+Közút!AA237+Környezetvédelem!AD241+Egészségügy!AD269+Sport!AA241+Közművelődés!AC240+Támogatás!AH251</f>
        <v>0</v>
      </c>
      <c r="AB237" s="168"/>
      <c r="AD237" s="168"/>
    </row>
    <row r="238" spans="1:30" s="41" customFormat="1" hidden="1" x14ac:dyDescent="0.25">
      <c r="A238" s="125" t="s">
        <v>878</v>
      </c>
      <c r="B238" s="52" t="s">
        <v>879</v>
      </c>
      <c r="C238" s="832" t="s">
        <v>880</v>
      </c>
      <c r="D238" s="833"/>
      <c r="E238" s="833"/>
      <c r="F238" s="615">
        <f>Igazgatás!F281+'ASP pályázat'!F238+Községgazd!F252+Vagyongazd!F241+Közfoglalkoztatás!F238+Közút!F238+Környezetvédelem!F242+Egészségügy!F270+Sport!F242+Közművelődés!F241+Támogatás!F252</f>
        <v>0</v>
      </c>
      <c r="G238" s="615">
        <f>Igazgatás!G281+'ASP pályázat'!G238+Községgazd!G252+Vagyongazd!G241+Közfoglalkoztatás!G238+Közút!G238+Környezetvédelem!G242+Egészségügy!G270+Sport!G242+Közművelődés!G241+Támogatás!G252</f>
        <v>0</v>
      </c>
      <c r="H238" s="615">
        <f>Igazgatás!H281+'ASP pályázat'!H238+Községgazd!H252+Vagyongazd!H241+Közfoglalkoztatás!H238+Közút!H238+Környezetvédelem!H242+Egészségügy!H270+Sport!H242+Közművelődés!H241+Támogatás!H252</f>
        <v>0</v>
      </c>
      <c r="I238" s="615">
        <f>Igazgatás!I281+'ASP pályázat'!I238+Községgazd!I252+Vagyongazd!I241+Közfoglalkoztatás!I238+Közút!I238+Környezetvédelem!I242+Egészségügy!I270+Sport!I242+Közművelődés!I241+Támogatás!I252</f>
        <v>0</v>
      </c>
      <c r="J238" s="641">
        <f>Igazgatás!J281+'ASP pályázat'!J238+Községgazd!J252+Vagyongazd!J241+Közfoglalkoztatás!J238+Közút!J238+Környezetvédelem!J242+Egészségügy!J270+Sport!J242+Közművelődés!J241+Támogatás!J252</f>
        <v>0</v>
      </c>
      <c r="K238" s="641">
        <f>Igazgatás!K281+'ASP pályázat'!K238+Községgazd!K252+Vagyongazd!K241+Közfoglalkoztatás!K238+Közút!K238+Környezetvédelem!K242+Egészségügy!K270+Sport!K242+Közművelődés!K241+Támogatás!K252</f>
        <v>0</v>
      </c>
      <c r="L238" s="562">
        <f>Igazgatás!L281+'ASP pályázat'!L238+Községgazd!L252+Vagyongazd!L241+Közfoglalkoztatás!L238+Közút!L238+Környezetvédelem!L242+Egészségügy!L270+Sport!L242+Közművelődés!L241+Támogatás!L252</f>
        <v>0</v>
      </c>
      <c r="M238" s="148">
        <f>Igazgatás!M281+'ASP pályázat'!M238+Községgazd!M252+Vagyongazd!M241+Közfoglalkoztatás!M238+Közút!M238+Környezetvédelem!M242+Egészségügy!M270+Sport!M242+Közművelődés!M241+Támogatás!M252</f>
        <v>0</v>
      </c>
      <c r="N238" s="160">
        <f>Igazgatás!N281+'ASP pályázat'!N238+Községgazd!N252+Vagyongazd!N241+Közfoglalkoztatás!N238+Közút!N238+Környezetvédelem!N242+Egészségügy!N270+Sport!N242+Közművelődés!N241+Támogatás!N252</f>
        <v>0</v>
      </c>
      <c r="O238" s="75">
        <f>Igazgatás!O281+'ASP pályázat'!O238+Községgazd!R252+Vagyongazd!O241+Közfoglalkoztatás!O238+Közút!O238+Környezetvédelem!R242+Egészségügy!R270+Sport!O242+Közművelődés!Q241+Támogatás!V252</f>
        <v>0</v>
      </c>
      <c r="P238" s="13">
        <f>Igazgatás!P281+'ASP pályázat'!P238+Községgazd!S252+Vagyongazd!P241+Közfoglalkoztatás!P238+Közút!P238+Környezetvédelem!S242+Egészségügy!S270+Sport!P242+Közművelődés!R241+Támogatás!W252</f>
        <v>0</v>
      </c>
      <c r="Q238" s="13">
        <f>Igazgatás!Q281+'ASP pályázat'!Q238+Községgazd!T252+Vagyongazd!Q241+Közfoglalkoztatás!Q238+Közút!Q238+Környezetvédelem!T242+Egészségügy!T270+Sport!Q242+Közművelődés!S241+Támogatás!X252</f>
        <v>0</v>
      </c>
      <c r="R238" s="13">
        <f>Igazgatás!R281+'ASP pályázat'!R238+Községgazd!U252+Vagyongazd!R241+Közfoglalkoztatás!R238+Közút!R238+Környezetvédelem!U242+Egészségügy!U270+Sport!R242+Közművelődés!T241+Támogatás!Y252</f>
        <v>0</v>
      </c>
      <c r="S238" s="13">
        <f>Igazgatás!S281+'ASP pályázat'!S238+Községgazd!V252+Vagyongazd!S241+Közfoglalkoztatás!S238+Közút!S238+Környezetvédelem!V242+Egészségügy!V270+Sport!S242+Közművelődés!U241+Támogatás!Z252</f>
        <v>0</v>
      </c>
      <c r="T238" s="80">
        <f>Igazgatás!T281+'ASP pályázat'!T238+Községgazd!W252+Vagyongazd!T241+Közfoglalkoztatás!T238+Közút!T238+Környezetvédelem!W242+Egészségügy!W270+Sport!T242+Közművelődés!V241+Támogatás!AA252</f>
        <v>0</v>
      </c>
      <c r="U238" s="488">
        <f>Igazgatás!U281+'ASP pályázat'!U238+Községgazd!X252+Vagyongazd!U241+Közfoglalkoztatás!U238+Közút!U238+Környezetvédelem!X242+Egészségügy!X270+Sport!U242+Közművelődés!W241+Támogatás!AB252</f>
        <v>0</v>
      </c>
      <c r="V238" s="413">
        <f>Igazgatás!V281+'ASP pályázat'!V238+Községgazd!Y252+Vagyongazd!V241+Közfoglalkoztatás!V238+Közút!V238+Környezetvédelem!Y242+Egészségügy!Y270+Sport!V242+Közművelődés!X241+Támogatás!AC252</f>
        <v>0</v>
      </c>
      <c r="W238" s="13">
        <f>Igazgatás!W281+'ASP pályázat'!W238+Községgazd!Z252+Vagyongazd!W241+Közfoglalkoztatás!W238+Közút!W238+Környezetvédelem!Z242+Egészségügy!Z270+Sport!W242+Közművelődés!Y241+Támogatás!AD252</f>
        <v>0</v>
      </c>
      <c r="X238" s="80">
        <f>Igazgatás!X281+'ASP pályázat'!X238+Községgazd!AA252+Vagyongazd!X241+Közfoglalkoztatás!X238+Közút!X238+Környezetvédelem!AA242+Egészségügy!AA270+Sport!X242+Közművelődés!Z241+Támogatás!AE252</f>
        <v>0</v>
      </c>
      <c r="Y238" s="80">
        <f>Igazgatás!Y281+'ASP pályázat'!Y238+Községgazd!AB252+Vagyongazd!Y241+Közfoglalkoztatás!Y238+Közút!Y238+Környezetvédelem!AB242+Egészségügy!AB270+Sport!Y242+Közművelődés!AA241+Támogatás!AF252</f>
        <v>0</v>
      </c>
      <c r="Z238" s="80">
        <f>Igazgatás!Z281+'ASP pályázat'!Z238+Községgazd!AC252+Vagyongazd!Z241+Közfoglalkoztatás!Z238+Közút!Z238+Környezetvédelem!AC242+Egészségügy!AC270+Sport!Z242+Közművelődés!AB241+Támogatás!AG252</f>
        <v>0</v>
      </c>
      <c r="AA238" s="45">
        <f>Igazgatás!AA281+'ASP pályázat'!AA238+Községgazd!AD252+Vagyongazd!AA241+Közfoglalkoztatás!AA238+Közút!AA238+Környezetvédelem!AD242+Egészségügy!AD270+Sport!AA242+Közművelődés!AC241+Támogatás!AH252</f>
        <v>0</v>
      </c>
      <c r="AB238" s="168"/>
      <c r="AD238" s="168"/>
    </row>
    <row r="239" spans="1:30" s="41" customFormat="1" x14ac:dyDescent="0.25">
      <c r="A239" s="125" t="s">
        <v>298</v>
      </c>
      <c r="B239" s="52" t="s">
        <v>702</v>
      </c>
      <c r="C239" s="832" t="s">
        <v>299</v>
      </c>
      <c r="D239" s="833"/>
      <c r="E239" s="833"/>
      <c r="F239" s="615">
        <f>Igazgatás!F282+'ASP pályázat'!F239+Községgazd!F253+Vagyongazd!F242+Közfoglalkoztatás!F239+Közút!F239+Környezetvédelem!F243+Egészségügy!F271+Sport!F243+Közművelődés!F242+Támogatás!F253</f>
        <v>4648682</v>
      </c>
      <c r="G239" s="615">
        <f>Igazgatás!G282+'ASP pályázat'!G239+Községgazd!G253+Vagyongazd!G242+Közfoglalkoztatás!G239+Közút!G239+Környezetvédelem!G243+Egészségügy!G271+Sport!G243+Közművelődés!G242+Támogatás!G253</f>
        <v>4648682</v>
      </c>
      <c r="H239" s="615">
        <f>Igazgatás!H282+'ASP pályázat'!H239+Községgazd!H253+Vagyongazd!H242+Közfoglalkoztatás!H239+Közút!H239+Környezetvédelem!H243+Egészségügy!H271+Sport!H243+Közművelődés!H242+Támogatás!H253</f>
        <v>4648682</v>
      </c>
      <c r="I239" s="615">
        <f>Igazgatás!I282+'ASP pályázat'!I239+Községgazd!I253+Vagyongazd!I242+Közfoglalkoztatás!I239+Közút!I239+Környezetvédelem!I243+Egészségügy!I271+Sport!I243+Közművelődés!I242+Támogatás!I253</f>
        <v>4648682</v>
      </c>
      <c r="J239" s="641">
        <f>Igazgatás!J282+'ASP pályázat'!J239+Községgazd!J253+Vagyongazd!J242+Közfoglalkoztatás!J239+Közút!J239+Környezetvédelem!J243+Egészségügy!J271+Sport!J243+Közművelődés!J242+Támogatás!J253</f>
        <v>4648682</v>
      </c>
      <c r="K239" s="641">
        <f>Igazgatás!K282+'ASP pályázat'!K239+Községgazd!K253+Vagyongazd!K242+Közfoglalkoztatás!K239+Közút!K239+Környezetvédelem!K243+Egészségügy!K271+Sport!K243+Közművelődés!K242+Támogatás!K253</f>
        <v>4648682</v>
      </c>
      <c r="L239" s="562">
        <f>Igazgatás!L282+'ASP pályázat'!L239+Községgazd!L253+Vagyongazd!L242+Közfoglalkoztatás!L239+Közút!L239+Környezetvédelem!L243+Egészségügy!L271+Sport!L243+Közművelődés!L242+Támogatás!L253</f>
        <v>4648682</v>
      </c>
      <c r="M239" s="148">
        <f>Igazgatás!M282+'ASP pályázat'!M239+Községgazd!M253+Vagyongazd!M242+Közfoglalkoztatás!M239+Közút!M239+Környezetvédelem!M243+Egészségügy!M271+Sport!M243+Közművelődés!M242+Támogatás!M253</f>
        <v>0</v>
      </c>
      <c r="N239" s="160">
        <f>Igazgatás!N282+'ASP pályázat'!N239+Községgazd!N253+Vagyongazd!N242+Közfoglalkoztatás!N239+Közút!N239+Környezetvédelem!N243+Egészségügy!N271+Sport!N243+Közművelődés!N242+Támogatás!N253</f>
        <v>4648682</v>
      </c>
      <c r="O239" s="75">
        <f>Igazgatás!O282+'ASP pályázat'!O239+Községgazd!R253+Vagyongazd!O242+Közfoglalkoztatás!O239+Közút!O239+Környezetvédelem!R243+Egészségügy!R271+Sport!O243+Közművelődés!Q242+Támogatás!V253</f>
        <v>4648682</v>
      </c>
      <c r="P239" s="13">
        <f>Igazgatás!P282+'ASP pályázat'!P239+Községgazd!S253+Vagyongazd!P242+Közfoglalkoztatás!P239+Közút!P239+Környezetvédelem!S243+Egészségügy!S271+Sport!P243+Közművelődés!R242+Támogatás!W253</f>
        <v>0</v>
      </c>
      <c r="Q239" s="13">
        <f>Igazgatás!Q282+'ASP pályázat'!Q239+Községgazd!T253+Vagyongazd!Q242+Közfoglalkoztatás!Q239+Közút!Q239+Környezetvédelem!T243+Egészségügy!T271+Sport!Q243+Közművelődés!S242+Támogatás!X253</f>
        <v>0</v>
      </c>
      <c r="R239" s="13">
        <f>Igazgatás!R282+'ASP pályázat'!R239+Községgazd!U253+Vagyongazd!R242+Közfoglalkoztatás!R239+Közút!R239+Környezetvédelem!U243+Egészségügy!U271+Sport!R243+Közművelődés!T242+Támogatás!Y253</f>
        <v>0</v>
      </c>
      <c r="S239" s="13">
        <f>Igazgatás!S282+'ASP pályázat'!S239+Községgazd!V253+Vagyongazd!S242+Közfoglalkoztatás!S239+Közút!S239+Környezetvédelem!V243+Egészségügy!V271+Sport!S243+Közművelődés!U242+Támogatás!Z253</f>
        <v>0</v>
      </c>
      <c r="T239" s="80">
        <f>Igazgatás!T282+'ASP pályázat'!T239+Községgazd!W253+Vagyongazd!T242+Közfoglalkoztatás!T239+Közút!T239+Környezetvédelem!W243+Egészségügy!W271+Sport!T243+Közművelődés!V242+Támogatás!AA253</f>
        <v>0</v>
      </c>
      <c r="U239" s="488">
        <f>Igazgatás!U282+'ASP pályázat'!U239+Községgazd!X253+Vagyongazd!U242+Közfoglalkoztatás!U239+Közút!U239+Környezetvédelem!X243+Egészségügy!X271+Sport!U243+Közművelődés!W242+Támogatás!AB253</f>
        <v>4648682</v>
      </c>
      <c r="V239" s="413">
        <f>Igazgatás!V282+'ASP pályázat'!V239+Községgazd!Y253+Vagyongazd!V242+Közfoglalkoztatás!V239+Közút!V239+Környezetvédelem!Y243+Egészségügy!Y271+Sport!V243+Közművelődés!X242+Támogatás!AC253</f>
        <v>0</v>
      </c>
      <c r="W239" s="13">
        <f>Igazgatás!W282+'ASP pályázat'!W239+Községgazd!Z253+Vagyongazd!W242+Közfoglalkoztatás!W239+Közút!W239+Környezetvédelem!Z243+Egészségügy!Z271+Sport!W243+Közművelődés!Y242+Támogatás!AD253</f>
        <v>0</v>
      </c>
      <c r="X239" s="80">
        <f>Igazgatás!X282+'ASP pályázat'!X239+Községgazd!AA253+Vagyongazd!X242+Közfoglalkoztatás!X239+Közút!X239+Környezetvédelem!AA243+Egészségügy!AA271+Sport!X243+Közművelődés!Z242+Támogatás!AE253</f>
        <v>0</v>
      </c>
      <c r="Y239" s="80">
        <f>Igazgatás!Y282+'ASP pályázat'!Y239+Községgazd!AB253+Vagyongazd!Y242+Közfoglalkoztatás!Y239+Közút!Y239+Környezetvédelem!AB243+Egészségügy!AB271+Sport!Y243+Közművelődés!AA242+Támogatás!AF253</f>
        <v>0</v>
      </c>
      <c r="Z239" s="80">
        <f>Igazgatás!Z282+'ASP pályázat'!Z239+Községgazd!AC253+Vagyongazd!Z242+Közfoglalkoztatás!Z239+Közút!Z239+Környezetvédelem!AC243+Egészségügy!AC271+Sport!Z243+Közművelődés!AB242+Támogatás!AG253</f>
        <v>0</v>
      </c>
      <c r="AA239" s="45">
        <f>Igazgatás!AA282+'ASP pályázat'!AA239+Községgazd!AD253+Vagyongazd!AA242+Közfoglalkoztatás!AA239+Közút!AA239+Környezetvédelem!AD243+Egészségügy!AD271+Sport!AA243+Közművelődés!AC242+Támogatás!AH253</f>
        <v>0</v>
      </c>
      <c r="AB239" s="168"/>
      <c r="AD239" s="168"/>
    </row>
    <row r="240" spans="1:30" s="41" customFormat="1" ht="15.75" thickBot="1" x14ac:dyDescent="0.3">
      <c r="A240" s="125" t="s">
        <v>300</v>
      </c>
      <c r="B240" s="52" t="s">
        <v>703</v>
      </c>
      <c r="C240" s="832" t="s">
        <v>881</v>
      </c>
      <c r="D240" s="833"/>
      <c r="E240" s="833"/>
      <c r="F240" s="615">
        <f>Igazgatás!F283+'ASP pályázat'!F240+Községgazd!F254+Vagyongazd!F243+Közfoglalkoztatás!F240+Közút!F240+Környezetvédelem!F244+Egészségügy!F272+Sport!F244+Közművelődés!F243+Támogatás!F254</f>
        <v>118448961</v>
      </c>
      <c r="G240" s="615">
        <f>Igazgatás!G283+'ASP pályázat'!G240+Községgazd!G254+Vagyongazd!G243+Közfoglalkoztatás!G240+Közút!G240+Környezetvédelem!G244+Egészségügy!G272+Sport!G244+Közművelődés!G243+Támogatás!G254</f>
        <v>118448691</v>
      </c>
      <c r="H240" s="615">
        <f>Igazgatás!H283+'ASP pályázat'!H240+Községgazd!H254+Vagyongazd!H243+Közfoglalkoztatás!H240+Közút!H240+Környezetvédelem!H244+Egészségügy!H272+Sport!H244+Közművelődés!H243+Támogatás!H254</f>
        <v>118691424.2</v>
      </c>
      <c r="I240" s="615">
        <f>Igazgatás!I283+'ASP pályázat'!I240+Községgazd!I254+Vagyongazd!I243+Közfoglalkoztatás!I240+Közút!I240+Környezetvédelem!I244+Egészségügy!I272+Sport!I244+Közművelődés!I243+Támogatás!I254</f>
        <v>119098945.34666666</v>
      </c>
      <c r="J240" s="641">
        <f>Igazgatás!J283+'ASP pályázat'!J240+Községgazd!J254+Vagyongazd!J243+Közfoglalkoztatás!J240+Közút!J240+Környezetvédelem!J244+Egészségügy!J272+Sport!J244+Közművelődés!J243+Támogatás!J254</f>
        <v>118453874</v>
      </c>
      <c r="K240" s="641">
        <f>Igazgatás!K283+'ASP pályázat'!K240+Községgazd!K254+Vagyongazd!K243+Közfoglalkoztatás!K240+Közút!K240+Környezetvédelem!K244+Egészségügy!K272+Sport!K244+Közművelődés!K243+Támogatás!K254</f>
        <v>118840720</v>
      </c>
      <c r="L240" s="562">
        <f>Igazgatás!L283+'ASP pályázat'!L240+Községgazd!L254+Vagyongazd!L243+Közfoglalkoztatás!L240+Közút!L240+Környezetvédelem!L244+Egészségügy!L272+Sport!L244+Közművelődés!L243+Támogatás!L254</f>
        <v>118023059</v>
      </c>
      <c r="M240" s="148">
        <f>Igazgatás!M283+'ASP pályázat'!M240+Községgazd!M254+Vagyongazd!M243+Közfoglalkoztatás!M240+Közút!M240+Környezetvédelem!M244+Egészségügy!M272+Sport!M244+Közművelődés!M243+Támogatás!M254</f>
        <v>0</v>
      </c>
      <c r="N240" s="160">
        <f>Igazgatás!N283+'ASP pályázat'!N240+Községgazd!N254+Vagyongazd!N243+Közfoglalkoztatás!N240+Közút!N240+Környezetvédelem!N244+Egészségügy!N272+Sport!N244+Közművelődés!N243+Támogatás!N254</f>
        <v>118023059</v>
      </c>
      <c r="O240" s="75">
        <f>Igazgatás!O283+'ASP pályázat'!O240+Községgazd!R254+Vagyongazd!O243+Közfoglalkoztatás!O240+Közút!O240+Környezetvédelem!R244+Egészségügy!R272+Sport!O244+Közművelődés!Q243+Támogatás!V254</f>
        <v>7686802</v>
      </c>
      <c r="P240" s="13">
        <f>Igazgatás!P283+'ASP pályázat'!P240+Községgazd!S254+Vagyongazd!P243+Közfoglalkoztatás!P240+Közút!P240+Környezetvédelem!S244+Egészségügy!S272+Sport!P244+Közművelődés!R243+Támogatás!W254</f>
        <v>13632843</v>
      </c>
      <c r="Q240" s="13">
        <f>Igazgatás!Q283+'ASP pályázat'!Q240+Községgazd!T254+Vagyongazd!Q243+Közfoglalkoztatás!Q240+Közút!Q240+Környezetvédelem!T244+Egészségügy!T272+Sport!Q244+Közművelődés!S243+Támogatás!X254</f>
        <v>9279930</v>
      </c>
      <c r="R240" s="13">
        <f>Igazgatás!R283+'ASP pályázat'!R240+Községgazd!U254+Vagyongazd!R243+Közfoglalkoztatás!R240+Közút!R240+Környezetvédelem!U244+Egészségügy!U272+Sport!R244+Közművelődés!T243+Támogatás!Y254</f>
        <v>9772969</v>
      </c>
      <c r="S240" s="13">
        <f>Igazgatás!S283+'ASP pályázat'!S240+Községgazd!V254+Vagyongazd!S243+Közfoglalkoztatás!S240+Közút!S240+Környezetvédelem!V244+Egészségügy!V272+Sport!S244+Közművelődés!U243+Támogatás!Z254</f>
        <v>9546927</v>
      </c>
      <c r="T240" s="80">
        <f>Igazgatás!T283+'ASP pályázat'!T240+Községgazd!W254+Vagyongazd!T243+Közfoglalkoztatás!T240+Közút!T240+Környezetvédelem!W244+Egészségügy!W272+Sport!T244+Közművelődés!V243+Támogatás!AA254</f>
        <v>8837676</v>
      </c>
      <c r="U240" s="488">
        <f>Igazgatás!U283+'ASP pályázat'!U240+Községgazd!X254+Vagyongazd!U243+Közfoglalkoztatás!U240+Közút!U240+Környezetvédelem!X244+Egészségügy!X272+Sport!U244+Közművelődés!W243+Támogatás!AB254</f>
        <v>58757147</v>
      </c>
      <c r="V240" s="413">
        <f>Igazgatás!V283+'ASP pályázat'!V240+Községgazd!Y254+Vagyongazd!V243+Közfoglalkoztatás!V240+Közút!V240+Környezetvédelem!Y244+Egészségügy!Y272+Sport!V244+Közművelődés!X243+Támogatás!AC254</f>
        <v>9148708</v>
      </c>
      <c r="W240" s="13">
        <f>Igazgatás!W283+'ASP pályázat'!W240+Községgazd!Z254+Vagyongazd!W243+Közfoglalkoztatás!W240+Közút!W240+Környezetvédelem!Z244+Egészségügy!Z272+Sport!W244+Közművelődés!Y243+Támogatás!AD254</f>
        <v>9904450</v>
      </c>
      <c r="X240" s="80">
        <f>Igazgatás!X283+'ASP pályázat'!X240+Községgazd!AA254+Vagyongazd!X243+Közfoglalkoztatás!X240+Közút!X240+Környezetvédelem!AA244+Egészségügy!AA272+Sport!X244+Közművelődés!Z243+Támogatás!AE254</f>
        <v>9408612</v>
      </c>
      <c r="Y240" s="80">
        <f>Igazgatás!Y283+'ASP pályázat'!Y240+Községgazd!AB254+Vagyongazd!Y243+Közfoglalkoztatás!Y240+Közút!Y240+Környezetvédelem!AB244+Egészségügy!AB272+Sport!Y244+Közművelődés!AA243+Támogatás!AF254</f>
        <v>10181991</v>
      </c>
      <c r="Z240" s="80">
        <f>Igazgatás!Z283+'ASP pályázat'!Z240+Községgazd!AC254+Vagyongazd!Z243+Közfoglalkoztatás!Z240+Közút!Z240+Környezetvédelem!AC244+Egészségügy!AC272+Sport!Z244+Közművelődés!AB243+Támogatás!AG254</f>
        <v>9453617</v>
      </c>
      <c r="AA240" s="45">
        <f>Igazgatás!AA283+'ASP pályázat'!AA240+Községgazd!AD254+Vagyongazd!AA243+Közfoglalkoztatás!AA240+Közút!AA240+Környezetvédelem!AD244+Egészségügy!AD272+Sport!AA244+Közművelődés!AC243+Támogatás!AH254</f>
        <v>11168534</v>
      </c>
      <c r="AB240" s="168"/>
      <c r="AD240" s="168"/>
    </row>
    <row r="241" spans="1:30" s="41" customFormat="1" ht="15.75" hidden="1" thickBot="1" x14ac:dyDescent="0.3">
      <c r="A241" s="125" t="s">
        <v>301</v>
      </c>
      <c r="B241" s="52" t="s">
        <v>704</v>
      </c>
      <c r="C241" s="832" t="s">
        <v>882</v>
      </c>
      <c r="D241" s="833"/>
      <c r="E241" s="833"/>
      <c r="F241" s="615">
        <f>Igazgatás!F284+'ASP pályázat'!F241+Községgazd!F255+Vagyongazd!F244+Közfoglalkoztatás!F241+Közút!F241+Környezetvédelem!F245+Egészségügy!F273+Sport!F245+Közművelődés!F244+Támogatás!F263</f>
        <v>0</v>
      </c>
      <c r="G241" s="615">
        <f>Igazgatás!G284+'ASP pályázat'!G241+Községgazd!G255+Vagyongazd!G244+Közfoglalkoztatás!G241+Közút!G241+Környezetvédelem!G245+Egészségügy!G273+Sport!G245+Közművelődés!G244+Támogatás!G263</f>
        <v>0</v>
      </c>
      <c r="H241" s="615">
        <f>Igazgatás!H284+'ASP pályázat'!H241+Községgazd!H255+Vagyongazd!H244+Közfoglalkoztatás!H241+Közút!H241+Környezetvédelem!H245+Egészségügy!H273+Sport!H245+Közművelődés!H244+Támogatás!H263</f>
        <v>0</v>
      </c>
      <c r="I241" s="615">
        <f>Igazgatás!I284+'ASP pályázat'!I241+Községgazd!I255+Vagyongazd!I244+Közfoglalkoztatás!I241+Közút!I241+Környezetvédelem!I245+Egészségügy!I273+Sport!I245+Közművelődés!I244+Támogatás!I263</f>
        <v>0</v>
      </c>
      <c r="J241" s="641">
        <f>Igazgatás!J284+'ASP pályázat'!J241+Községgazd!J255+Vagyongazd!J244+Közfoglalkoztatás!J241+Közút!J241+Környezetvédelem!J245+Egészségügy!J273+Sport!J245+Közművelődés!J244+Támogatás!J263</f>
        <v>0</v>
      </c>
      <c r="K241" s="641">
        <f>Igazgatás!K284+'ASP pályázat'!K241+Községgazd!K255+Vagyongazd!K244+Közfoglalkoztatás!K241+Közút!K241+Környezetvédelem!K245+Egészségügy!K273+Sport!K245+Közművelődés!K244+Támogatás!K263</f>
        <v>0</v>
      </c>
      <c r="L241" s="562">
        <f>Igazgatás!L284+'ASP pályázat'!L241+Községgazd!L255+Vagyongazd!L244+Közfoglalkoztatás!L241+Közút!L241+Környezetvédelem!L245+Egészségügy!L273+Sport!L245+Közművelődés!L244+Támogatás!L263</f>
        <v>0</v>
      </c>
      <c r="M241" s="148">
        <f>Igazgatás!M284+'ASP pályázat'!M241+Községgazd!M255+Vagyongazd!M244+Közfoglalkoztatás!M241+Közút!M241+Környezetvédelem!M245+Egészségügy!M273+Sport!M245+Közművelődés!M244+Támogatás!M263</f>
        <v>0</v>
      </c>
      <c r="N241" s="160">
        <f>Igazgatás!N284+'ASP pályázat'!N241+Községgazd!N255+Vagyongazd!N244+Közfoglalkoztatás!N241+Közút!N241+Környezetvédelem!N245+Egészségügy!N273+Sport!N245+Közművelődés!N244+Támogatás!N263</f>
        <v>0</v>
      </c>
      <c r="O241" s="75">
        <f>Igazgatás!O284+'ASP pályázat'!O241+Községgazd!R255+Vagyongazd!O244+Közfoglalkoztatás!O241+Közút!O241+Környezetvédelem!R245+Egészségügy!R273+Sport!O245+Közművelődés!Q244+Támogatás!V263</f>
        <v>0</v>
      </c>
      <c r="P241" s="13">
        <f>Igazgatás!P284+'ASP pályázat'!P241+Községgazd!S255+Vagyongazd!P244+Közfoglalkoztatás!P241+Közút!P241+Környezetvédelem!S245+Egészségügy!S273+Sport!P245+Közművelődés!R244+Támogatás!W263</f>
        <v>0</v>
      </c>
      <c r="Q241" s="13">
        <f>Igazgatás!Q284+'ASP pályázat'!Q241+Községgazd!T255+Vagyongazd!Q244+Közfoglalkoztatás!Q241+Közút!Q241+Környezetvédelem!T245+Egészségügy!T273+Sport!Q245+Közművelődés!S244+Támogatás!X263</f>
        <v>0</v>
      </c>
      <c r="R241" s="13">
        <f>Igazgatás!R284+'ASP pályázat'!R241+Községgazd!U255+Vagyongazd!R244+Közfoglalkoztatás!R241+Közút!R241+Környezetvédelem!U245+Egészségügy!U273+Sport!R245+Közművelődés!T244+Támogatás!Y263</f>
        <v>0</v>
      </c>
      <c r="S241" s="13">
        <f>Igazgatás!S284+'ASP pályázat'!S241+Községgazd!V255+Vagyongazd!S244+Közfoglalkoztatás!S241+Közút!S241+Környezetvédelem!V245+Egészségügy!V273+Sport!S245+Közművelődés!U244+Támogatás!Z263</f>
        <v>0</v>
      </c>
      <c r="T241" s="80">
        <f>Igazgatás!T284+'ASP pályázat'!T241+Községgazd!W255+Vagyongazd!T244+Közfoglalkoztatás!T241+Közút!T241+Környezetvédelem!W245+Egészségügy!W273+Sport!T245+Közművelődés!V244+Támogatás!AA263</f>
        <v>0</v>
      </c>
      <c r="U241" s="488">
        <f>Igazgatás!U284+'ASP pályázat'!U241+Községgazd!X255+Vagyongazd!U244+Közfoglalkoztatás!U241+Közút!U241+Környezetvédelem!X245+Egészségügy!X273+Sport!U245+Közművelődés!W244+Támogatás!AB263</f>
        <v>0</v>
      </c>
      <c r="V241" s="413">
        <f>Igazgatás!V284+'ASP pályázat'!V241+Községgazd!Y255+Vagyongazd!V244+Közfoglalkoztatás!V241+Közút!V241+Környezetvédelem!Y245+Egészségügy!Y273+Sport!V245+Közművelődés!X244+Támogatás!AC263</f>
        <v>0</v>
      </c>
      <c r="W241" s="13">
        <f>Igazgatás!W284+'ASP pályázat'!W241+Községgazd!Z255+Vagyongazd!W244+Közfoglalkoztatás!W241+Közút!W241+Környezetvédelem!Z245+Egészségügy!Z273+Sport!W245+Közművelődés!Y244+Támogatás!AD263</f>
        <v>0</v>
      </c>
      <c r="X241" s="80">
        <f>Igazgatás!X284+'ASP pályázat'!X241+Községgazd!AA255+Vagyongazd!X244+Közfoglalkoztatás!X241+Közút!X241+Környezetvédelem!AA245+Egészségügy!AA273+Sport!X245+Közművelődés!Z244+Támogatás!AE263</f>
        <v>0</v>
      </c>
      <c r="Y241" s="80">
        <f>Igazgatás!Y284+'ASP pályázat'!Y241+Községgazd!AB255+Vagyongazd!Y244+Közfoglalkoztatás!Y241+Közút!Y241+Környezetvédelem!AB245+Egészségügy!AB273+Sport!Y245+Közművelődés!AA244+Támogatás!AF263</f>
        <v>0</v>
      </c>
      <c r="Z241" s="80">
        <f>Igazgatás!Z284+'ASP pályázat'!Z241+Községgazd!AC255+Vagyongazd!Z244+Közfoglalkoztatás!Z241+Közút!Z241+Környezetvédelem!AC245+Egészségügy!AC273+Sport!Z245+Közművelődés!AB244+Támogatás!AG263</f>
        <v>0</v>
      </c>
      <c r="AA241" s="45">
        <f>Igazgatás!AA284+'ASP pályázat'!AA241+Községgazd!AD255+Vagyongazd!AA244+Közfoglalkoztatás!AA241+Közút!AA241+Környezetvédelem!AD245+Egészségügy!AD273+Sport!AA245+Közművelődés!AC244+Támogatás!AH263</f>
        <v>0</v>
      </c>
      <c r="AB241" s="168"/>
      <c r="AD241" s="168"/>
    </row>
    <row r="242" spans="1:30" s="41" customFormat="1" ht="15.75" hidden="1" thickBot="1" x14ac:dyDescent="0.3">
      <c r="A242" s="125" t="s">
        <v>302</v>
      </c>
      <c r="B242" s="52" t="s">
        <v>705</v>
      </c>
      <c r="C242" s="832" t="s">
        <v>303</v>
      </c>
      <c r="D242" s="833"/>
      <c r="E242" s="833"/>
      <c r="F242" s="615">
        <f>Igazgatás!F285+'ASP pályázat'!F242+Községgazd!F256+Vagyongazd!F245+Közfoglalkoztatás!F242+Közút!F242+Környezetvédelem!F246+Egészségügy!F274+Sport!F246+Közművelődés!F245+Támogatás!F264</f>
        <v>0</v>
      </c>
      <c r="G242" s="615">
        <f>Igazgatás!G285+'ASP pályázat'!G242+Községgazd!G256+Vagyongazd!G245+Közfoglalkoztatás!G242+Közút!G242+Környezetvédelem!G246+Egészségügy!G274+Sport!G246+Közművelődés!G245+Támogatás!G264</f>
        <v>0</v>
      </c>
      <c r="H242" s="615">
        <f>Igazgatás!H285+'ASP pályázat'!H242+Községgazd!H256+Vagyongazd!H245+Közfoglalkoztatás!H242+Közút!H242+Környezetvédelem!H246+Egészségügy!H274+Sport!H246+Közművelődés!H245+Támogatás!H264</f>
        <v>0</v>
      </c>
      <c r="I242" s="615">
        <f>Igazgatás!I285+'ASP pályázat'!I242+Községgazd!I256+Vagyongazd!I245+Közfoglalkoztatás!I242+Közút!I242+Környezetvédelem!I246+Egészségügy!I274+Sport!I246+Közművelődés!I245+Támogatás!I264</f>
        <v>0</v>
      </c>
      <c r="J242" s="641">
        <f>Igazgatás!J285+'ASP pályázat'!J242+Községgazd!J256+Vagyongazd!J245+Közfoglalkoztatás!J242+Közút!J242+Környezetvédelem!J246+Egészségügy!J274+Sport!J246+Közművelődés!J245+Támogatás!J264</f>
        <v>0</v>
      </c>
      <c r="K242" s="641">
        <f>Igazgatás!K285+'ASP pályázat'!K242+Községgazd!K256+Vagyongazd!K245+Közfoglalkoztatás!K242+Közút!K242+Környezetvédelem!K246+Egészségügy!K274+Sport!K246+Közművelődés!K245+Támogatás!K264</f>
        <v>0</v>
      </c>
      <c r="L242" s="562">
        <f>Igazgatás!L285+'ASP pályázat'!L242+Községgazd!L256+Vagyongazd!L245+Közfoglalkoztatás!L242+Közút!L242+Környezetvédelem!L246+Egészségügy!L274+Sport!L246+Közművelődés!L245+Támogatás!L264</f>
        <v>0</v>
      </c>
      <c r="M242" s="148">
        <f>Igazgatás!M285+'ASP pályázat'!M242+Községgazd!M256+Vagyongazd!M245+Közfoglalkoztatás!M242+Közút!M242+Környezetvédelem!M246+Egészségügy!M274+Sport!M246+Közművelődés!M245+Támogatás!M264</f>
        <v>0</v>
      </c>
      <c r="N242" s="160">
        <f>Igazgatás!N285+'ASP pályázat'!N242+Községgazd!N256+Vagyongazd!N245+Közfoglalkoztatás!N242+Közút!N242+Környezetvédelem!N246+Egészségügy!N274+Sport!N246+Közművelődés!N245+Támogatás!N264</f>
        <v>0</v>
      </c>
      <c r="O242" s="75">
        <f>Igazgatás!O285+'ASP pályázat'!O242+Községgazd!R256+Vagyongazd!O245+Közfoglalkoztatás!O242+Közút!O242+Környezetvédelem!R246+Egészségügy!R274+Sport!O246+Közművelődés!Q245+Támogatás!V264</f>
        <v>0</v>
      </c>
      <c r="P242" s="13">
        <f>Igazgatás!P285+'ASP pályázat'!P242+Községgazd!S256+Vagyongazd!P245+Közfoglalkoztatás!P242+Közút!P242+Környezetvédelem!S246+Egészségügy!S274+Sport!P246+Közművelődés!R245+Támogatás!W264</f>
        <v>0</v>
      </c>
      <c r="Q242" s="13">
        <f>Igazgatás!Q285+'ASP pályázat'!Q242+Községgazd!T256+Vagyongazd!Q245+Közfoglalkoztatás!Q242+Közút!Q242+Környezetvédelem!T246+Egészségügy!T274+Sport!Q246+Közművelődés!S245+Támogatás!X264</f>
        <v>0</v>
      </c>
      <c r="R242" s="13">
        <f>Igazgatás!R285+'ASP pályázat'!R242+Községgazd!U256+Vagyongazd!R245+Közfoglalkoztatás!R242+Közút!R242+Környezetvédelem!U246+Egészségügy!U274+Sport!R246+Közművelődés!T245+Támogatás!Y264</f>
        <v>0</v>
      </c>
      <c r="S242" s="13">
        <f>Igazgatás!S285+'ASP pályázat'!S242+Községgazd!V256+Vagyongazd!S245+Közfoglalkoztatás!S242+Közút!S242+Környezetvédelem!V246+Egészségügy!V274+Sport!S246+Közművelődés!U245+Támogatás!Z264</f>
        <v>0</v>
      </c>
      <c r="T242" s="80">
        <f>Igazgatás!T285+'ASP pályázat'!T242+Községgazd!W256+Vagyongazd!T245+Közfoglalkoztatás!T242+Közút!T242+Környezetvédelem!W246+Egészségügy!W274+Sport!T246+Közművelődés!V245+Támogatás!AA264</f>
        <v>0</v>
      </c>
      <c r="U242" s="488">
        <f>Igazgatás!U285+'ASP pályázat'!U242+Községgazd!X256+Vagyongazd!U245+Közfoglalkoztatás!U242+Közút!U242+Környezetvédelem!X246+Egészségügy!X274+Sport!U246+Közművelődés!W245+Támogatás!AB264</f>
        <v>0</v>
      </c>
      <c r="V242" s="413">
        <f>Igazgatás!V285+'ASP pályázat'!V242+Községgazd!Y256+Vagyongazd!V245+Közfoglalkoztatás!V242+Közút!V242+Környezetvédelem!Y246+Egészségügy!Y274+Sport!V246+Közművelődés!X245+Támogatás!AC264</f>
        <v>0</v>
      </c>
      <c r="W242" s="13">
        <f>Igazgatás!W285+'ASP pályázat'!W242+Községgazd!Z256+Vagyongazd!W245+Közfoglalkoztatás!W242+Közút!W242+Környezetvédelem!Z246+Egészségügy!Z274+Sport!W246+Közművelődés!Y245+Támogatás!AD264</f>
        <v>0</v>
      </c>
      <c r="X242" s="80">
        <f>Igazgatás!X285+'ASP pályázat'!X242+Községgazd!AA256+Vagyongazd!X245+Közfoglalkoztatás!X242+Közút!X242+Környezetvédelem!AA246+Egészségügy!AA274+Sport!X246+Közművelődés!Z245+Támogatás!AE264</f>
        <v>0</v>
      </c>
      <c r="Y242" s="80">
        <f>Igazgatás!Y285+'ASP pályázat'!Y242+Községgazd!AB256+Vagyongazd!Y245+Közfoglalkoztatás!Y242+Közút!Y242+Környezetvédelem!AB246+Egészségügy!AB274+Sport!Y246+Közművelődés!AA245+Támogatás!AF264</f>
        <v>0</v>
      </c>
      <c r="Z242" s="80">
        <f>Igazgatás!Z285+'ASP pályázat'!Z242+Községgazd!AC256+Vagyongazd!Z245+Közfoglalkoztatás!Z242+Közút!Z242+Környezetvédelem!AC246+Egészségügy!AC274+Sport!Z246+Közművelődés!AB245+Támogatás!AG264</f>
        <v>0</v>
      </c>
      <c r="AA242" s="45">
        <f>Igazgatás!AA285+'ASP pályázat'!AA242+Községgazd!AD256+Vagyongazd!AA245+Közfoglalkoztatás!AA242+Közút!AA242+Környezetvédelem!AD246+Egészségügy!AD274+Sport!AA246+Közművelődés!AC245+Támogatás!AH264</f>
        <v>0</v>
      </c>
      <c r="AB242" s="168"/>
      <c r="AD242" s="168"/>
    </row>
    <row r="243" spans="1:30" s="41" customFormat="1" ht="15.75" hidden="1" thickBot="1" x14ac:dyDescent="0.3">
      <c r="A243" s="125" t="s">
        <v>883</v>
      </c>
      <c r="B243" s="52" t="s">
        <v>884</v>
      </c>
      <c r="C243" s="832" t="s">
        <v>886</v>
      </c>
      <c r="D243" s="833"/>
      <c r="E243" s="833"/>
      <c r="F243" s="615">
        <f>Igazgatás!F286+'ASP pályázat'!F243+Községgazd!F257+Vagyongazd!F246+Közfoglalkoztatás!F243+Közút!F243+Környezetvédelem!F247+Egészségügy!F275+Sport!F247+Közművelődés!F246+Támogatás!F265</f>
        <v>0</v>
      </c>
      <c r="G243" s="615">
        <f>Igazgatás!G286+'ASP pályázat'!G243+Községgazd!G257+Vagyongazd!G246+Közfoglalkoztatás!G243+Közút!G243+Környezetvédelem!G247+Egészségügy!G275+Sport!G247+Közművelődés!G246+Támogatás!G265</f>
        <v>0</v>
      </c>
      <c r="H243" s="615">
        <f>Igazgatás!H286+'ASP pályázat'!H243+Községgazd!H257+Vagyongazd!H246+Közfoglalkoztatás!H243+Közút!H243+Környezetvédelem!H247+Egészségügy!H275+Sport!H247+Közművelődés!H246+Támogatás!H265</f>
        <v>0</v>
      </c>
      <c r="I243" s="615">
        <f>Igazgatás!I286+'ASP pályázat'!I243+Községgazd!I257+Vagyongazd!I246+Közfoglalkoztatás!I243+Közút!I243+Környezetvédelem!I247+Egészségügy!I275+Sport!I247+Közművelődés!I246+Támogatás!I265</f>
        <v>0</v>
      </c>
      <c r="J243" s="641">
        <f>Igazgatás!J286+'ASP pályázat'!J243+Községgazd!J257+Vagyongazd!J246+Közfoglalkoztatás!J243+Közút!J243+Környezetvédelem!J247+Egészségügy!J275+Sport!J247+Közművelődés!J246+Támogatás!J265</f>
        <v>0</v>
      </c>
      <c r="K243" s="641">
        <f>Igazgatás!K286+'ASP pályázat'!K243+Községgazd!K257+Vagyongazd!K246+Közfoglalkoztatás!K243+Közút!K243+Környezetvédelem!K247+Egészségügy!K275+Sport!K247+Közművelődés!K246+Támogatás!K265</f>
        <v>0</v>
      </c>
      <c r="L243" s="562">
        <f>Igazgatás!L286+'ASP pályázat'!L243+Községgazd!L257+Vagyongazd!L246+Közfoglalkoztatás!L243+Közút!L243+Környezetvédelem!L247+Egészségügy!L275+Sport!L247+Közművelődés!L246+Támogatás!L265</f>
        <v>0</v>
      </c>
      <c r="M243" s="148">
        <f>Igazgatás!M286+'ASP pályázat'!M243+Községgazd!M257+Vagyongazd!M246+Közfoglalkoztatás!M243+Közút!M243+Környezetvédelem!M247+Egészségügy!M275+Sport!M247+Közművelődés!M246+Támogatás!M265</f>
        <v>0</v>
      </c>
      <c r="N243" s="160">
        <f>Igazgatás!N286+'ASP pályázat'!N243+Községgazd!N257+Vagyongazd!N246+Közfoglalkoztatás!N243+Közút!N243+Környezetvédelem!N247+Egészségügy!N275+Sport!N247+Közművelődés!N246+Támogatás!N265</f>
        <v>0</v>
      </c>
      <c r="O243" s="75">
        <f>Igazgatás!O286+'ASP pályázat'!O243+Községgazd!R257+Vagyongazd!O246+Közfoglalkoztatás!O243+Közút!O243+Környezetvédelem!R247+Egészségügy!R275+Sport!O247+Közművelődés!Q246+Támogatás!V265</f>
        <v>0</v>
      </c>
      <c r="P243" s="13">
        <f>Igazgatás!P286+'ASP pályázat'!P243+Községgazd!S257+Vagyongazd!P246+Közfoglalkoztatás!P243+Közút!P243+Környezetvédelem!S247+Egészségügy!S275+Sport!P247+Közművelődés!R246+Támogatás!W265</f>
        <v>0</v>
      </c>
      <c r="Q243" s="13">
        <f>Igazgatás!Q286+'ASP pályázat'!Q243+Községgazd!T257+Vagyongazd!Q246+Közfoglalkoztatás!Q243+Közút!Q243+Környezetvédelem!T247+Egészségügy!T275+Sport!Q247+Közművelődés!S246+Támogatás!X265</f>
        <v>0</v>
      </c>
      <c r="R243" s="13">
        <f>Igazgatás!R286+'ASP pályázat'!R243+Községgazd!U257+Vagyongazd!R246+Közfoglalkoztatás!R243+Közút!R243+Környezetvédelem!U247+Egészségügy!U275+Sport!R247+Közművelődés!T246+Támogatás!Y265</f>
        <v>0</v>
      </c>
      <c r="S243" s="13">
        <f>Igazgatás!S286+'ASP pályázat'!S243+Községgazd!V257+Vagyongazd!S246+Közfoglalkoztatás!S243+Közút!S243+Környezetvédelem!V247+Egészségügy!V275+Sport!S247+Közművelődés!U246+Támogatás!Z265</f>
        <v>0</v>
      </c>
      <c r="T243" s="80">
        <f>Igazgatás!T286+'ASP pályázat'!T243+Községgazd!W257+Vagyongazd!T246+Közfoglalkoztatás!T243+Közút!T243+Környezetvédelem!W247+Egészségügy!W275+Sport!T247+Közművelődés!V246+Támogatás!AA265</f>
        <v>0</v>
      </c>
      <c r="U243" s="488">
        <f>Igazgatás!U286+'ASP pályázat'!U243+Községgazd!X257+Vagyongazd!U246+Közfoglalkoztatás!U243+Közút!U243+Környezetvédelem!X247+Egészségügy!X275+Sport!U247+Közművelődés!W246+Támogatás!AB265</f>
        <v>0</v>
      </c>
      <c r="V243" s="413">
        <f>Igazgatás!V286+'ASP pályázat'!V243+Községgazd!Y257+Vagyongazd!V246+Közfoglalkoztatás!V243+Közút!V243+Környezetvédelem!Y247+Egészségügy!Y275+Sport!V247+Közművelődés!X246+Támogatás!AC265</f>
        <v>0</v>
      </c>
      <c r="W243" s="13">
        <f>Igazgatás!W286+'ASP pályázat'!W243+Községgazd!Z257+Vagyongazd!W246+Közfoglalkoztatás!W243+Közút!W243+Környezetvédelem!Z247+Egészségügy!Z275+Sport!W247+Közművelődés!Y246+Támogatás!AD265</f>
        <v>0</v>
      </c>
      <c r="X243" s="80">
        <f>Igazgatás!X286+'ASP pályázat'!X243+Községgazd!AA257+Vagyongazd!X246+Közfoglalkoztatás!X243+Közút!X243+Környezetvédelem!AA247+Egészségügy!AA275+Sport!X247+Közművelődés!Z246+Támogatás!AE265</f>
        <v>0</v>
      </c>
      <c r="Y243" s="80">
        <f>Igazgatás!Y286+'ASP pályázat'!Y243+Községgazd!AB257+Vagyongazd!Y246+Közfoglalkoztatás!Y243+Közút!Y243+Környezetvédelem!AB247+Egészségügy!AB275+Sport!Y247+Közművelődés!AA246+Támogatás!AF265</f>
        <v>0</v>
      </c>
      <c r="Z243" s="80">
        <f>Igazgatás!Z286+'ASP pályázat'!Z243+Községgazd!AC257+Vagyongazd!Z246+Közfoglalkoztatás!Z243+Közút!Z243+Környezetvédelem!AC247+Egészségügy!AC275+Sport!Z247+Közművelődés!AB246+Támogatás!AG265</f>
        <v>0</v>
      </c>
      <c r="AA243" s="45">
        <f>Igazgatás!AA286+'ASP pályázat'!AA243+Községgazd!AD257+Vagyongazd!AA246+Közfoglalkoztatás!AA243+Közút!AA243+Környezetvédelem!AD247+Egészségügy!AD275+Sport!AA247+Közművelődés!AC246+Támogatás!AH265</f>
        <v>0</v>
      </c>
      <c r="AB243" s="168"/>
      <c r="AD243" s="168"/>
    </row>
    <row r="244" spans="1:30" s="41" customFormat="1" ht="15.75" hidden="1" thickBot="1" x14ac:dyDescent="0.3">
      <c r="A244" s="125"/>
      <c r="B244" s="52" t="s">
        <v>885</v>
      </c>
      <c r="C244" s="832" t="s">
        <v>887</v>
      </c>
      <c r="D244" s="833"/>
      <c r="E244" s="833"/>
      <c r="F244" s="615">
        <f>Igazgatás!F287+'ASP pályázat'!F244+Községgazd!F258+Vagyongazd!F247+Közfoglalkoztatás!F244+Közút!F244+Környezetvédelem!F248+Egészségügy!F276+Sport!F248+Közművelődés!F247+Támogatás!F266</f>
        <v>0</v>
      </c>
      <c r="G244" s="615">
        <f>Igazgatás!G287+'ASP pályázat'!G244+Községgazd!G258+Vagyongazd!G247+Közfoglalkoztatás!G244+Közút!G244+Környezetvédelem!G248+Egészségügy!G276+Sport!G248+Közművelődés!G247+Támogatás!G266</f>
        <v>0</v>
      </c>
      <c r="H244" s="615">
        <f>Igazgatás!H287+'ASP pályázat'!H244+Községgazd!H258+Vagyongazd!H247+Közfoglalkoztatás!H244+Közút!H244+Környezetvédelem!H248+Egészségügy!H276+Sport!H248+Közművelődés!H247+Támogatás!H266</f>
        <v>0</v>
      </c>
      <c r="I244" s="615">
        <f>Igazgatás!I287+'ASP pályázat'!I244+Községgazd!I258+Vagyongazd!I247+Közfoglalkoztatás!I244+Közút!I244+Környezetvédelem!I248+Egészségügy!I276+Sport!I248+Közművelődés!I247+Támogatás!I266</f>
        <v>0</v>
      </c>
      <c r="J244" s="641">
        <f>Igazgatás!J287+'ASP pályázat'!J244+Községgazd!J258+Vagyongazd!J247+Közfoglalkoztatás!J244+Közút!J244+Környezetvédelem!J248+Egészségügy!J276+Sport!J248+Közművelődés!J247+Támogatás!J266</f>
        <v>0</v>
      </c>
      <c r="K244" s="641">
        <f>Igazgatás!K287+'ASP pályázat'!K244+Községgazd!K258+Vagyongazd!K247+Közfoglalkoztatás!K244+Közút!K244+Környezetvédelem!K248+Egészségügy!K276+Sport!K248+Közművelődés!K247+Támogatás!K266</f>
        <v>0</v>
      </c>
      <c r="L244" s="562">
        <f>Igazgatás!L287+'ASP pályázat'!L244+Községgazd!L258+Vagyongazd!L247+Közfoglalkoztatás!L244+Közút!L244+Környezetvédelem!L248+Egészségügy!L276+Sport!L248+Közművelődés!L247+Támogatás!L266</f>
        <v>0</v>
      </c>
      <c r="M244" s="148">
        <f>Igazgatás!M287+'ASP pályázat'!M244+Községgazd!M258+Vagyongazd!M247+Közfoglalkoztatás!M244+Közút!M244+Környezetvédelem!M248+Egészségügy!M276+Sport!M248+Közművelődés!M247+Támogatás!M266</f>
        <v>0</v>
      </c>
      <c r="N244" s="160">
        <f>Igazgatás!N287+'ASP pályázat'!N244+Községgazd!N258+Vagyongazd!N247+Közfoglalkoztatás!N244+Közút!N244+Környezetvédelem!N248+Egészségügy!N276+Sport!N248+Közművelődés!N247+Támogatás!N266</f>
        <v>0</v>
      </c>
      <c r="O244" s="75">
        <f>Igazgatás!O287+'ASP pályázat'!O244+Községgazd!R258+Vagyongazd!O247+Közfoglalkoztatás!O244+Közút!O244+Környezetvédelem!R248+Egészségügy!R276+Sport!O248+Közművelődés!Q247+Támogatás!V266</f>
        <v>0</v>
      </c>
      <c r="P244" s="13">
        <f>Igazgatás!P287+'ASP pályázat'!P244+Községgazd!S258+Vagyongazd!P247+Közfoglalkoztatás!P244+Közút!P244+Környezetvédelem!S248+Egészségügy!S276+Sport!P248+Közművelődés!R247+Támogatás!W266</f>
        <v>0</v>
      </c>
      <c r="Q244" s="13">
        <f>Igazgatás!Q287+'ASP pályázat'!Q244+Községgazd!T258+Vagyongazd!Q247+Közfoglalkoztatás!Q244+Közút!Q244+Környezetvédelem!T248+Egészségügy!T276+Sport!Q248+Közművelődés!S247+Támogatás!X266</f>
        <v>0</v>
      </c>
      <c r="R244" s="13">
        <f>Igazgatás!R287+'ASP pályázat'!R244+Községgazd!U258+Vagyongazd!R247+Közfoglalkoztatás!R244+Közút!R244+Környezetvédelem!U248+Egészségügy!U276+Sport!R248+Közművelődés!T247+Támogatás!Y266</f>
        <v>0</v>
      </c>
      <c r="S244" s="13">
        <f>Igazgatás!S287+'ASP pályázat'!S244+Községgazd!V258+Vagyongazd!S247+Közfoglalkoztatás!S244+Közút!S244+Környezetvédelem!V248+Egészségügy!V276+Sport!S248+Közművelődés!U247+Támogatás!Z266</f>
        <v>0</v>
      </c>
      <c r="T244" s="80">
        <f>Igazgatás!T287+'ASP pályázat'!T244+Községgazd!W258+Vagyongazd!T247+Közfoglalkoztatás!T244+Közút!T244+Környezetvédelem!W248+Egészségügy!W276+Sport!T248+Közművelődés!V247+Támogatás!AA266</f>
        <v>0</v>
      </c>
      <c r="U244" s="488">
        <f>Igazgatás!U287+'ASP pályázat'!U244+Községgazd!X258+Vagyongazd!U247+Közfoglalkoztatás!U244+Közút!U244+Környezetvédelem!X248+Egészségügy!X276+Sport!U248+Közművelődés!W247+Támogatás!AB266</f>
        <v>0</v>
      </c>
      <c r="V244" s="413">
        <f>Igazgatás!V287+'ASP pályázat'!V244+Községgazd!Y258+Vagyongazd!V247+Közfoglalkoztatás!V244+Közút!V244+Környezetvédelem!Y248+Egészségügy!Y276+Sport!V248+Közművelődés!X247+Támogatás!AC266</f>
        <v>0</v>
      </c>
      <c r="W244" s="13">
        <f>Igazgatás!W287+'ASP pályázat'!W244+Községgazd!Z258+Vagyongazd!W247+Közfoglalkoztatás!W244+Közút!W244+Környezetvédelem!Z248+Egészségügy!Z276+Sport!W248+Közművelődés!Y247+Támogatás!AD266</f>
        <v>0</v>
      </c>
      <c r="X244" s="80">
        <f>Igazgatás!X287+'ASP pályázat'!X244+Községgazd!AA258+Vagyongazd!X247+Közfoglalkoztatás!X244+Közút!X244+Környezetvédelem!AA248+Egészségügy!AA276+Sport!X248+Közművelődés!Z247+Támogatás!AE266</f>
        <v>0</v>
      </c>
      <c r="Y244" s="80">
        <f>Igazgatás!Y287+'ASP pályázat'!Y244+Községgazd!AB258+Vagyongazd!Y247+Közfoglalkoztatás!Y244+Közút!Y244+Környezetvédelem!AB248+Egészségügy!AB276+Sport!Y248+Közművelődés!AA247+Támogatás!AF266</f>
        <v>0</v>
      </c>
      <c r="Z244" s="80">
        <f>Igazgatás!Z287+'ASP pályázat'!Z244+Községgazd!AC258+Vagyongazd!Z247+Közfoglalkoztatás!Z244+Közút!Z244+Környezetvédelem!AC248+Egészségügy!AC276+Sport!Z248+Közművelődés!AB247+Támogatás!AG266</f>
        <v>0</v>
      </c>
      <c r="AA244" s="45">
        <f>Igazgatás!AA287+'ASP pályázat'!AA244+Községgazd!AD258+Vagyongazd!AA247+Közfoglalkoztatás!AA244+Közút!AA244+Környezetvédelem!AD248+Egészségügy!AD276+Sport!AA248+Közművelődés!AC247+Támogatás!AH266</f>
        <v>0</v>
      </c>
      <c r="AB244" s="168"/>
      <c r="AD244" s="168"/>
    </row>
    <row r="245" spans="1:30" s="189" customFormat="1" ht="15.75" hidden="1" thickBot="1" x14ac:dyDescent="0.3">
      <c r="A245" s="125" t="s">
        <v>889</v>
      </c>
      <c r="B245" s="169" t="s">
        <v>888</v>
      </c>
      <c r="C245" s="178"/>
      <c r="D245" s="814" t="s">
        <v>892</v>
      </c>
      <c r="E245" s="814"/>
      <c r="F245" s="613">
        <f>Igazgatás!F288+'ASP pályázat'!F245+Községgazd!F259+Vagyongazd!F248+Közfoglalkoztatás!F245+Közút!F245+Környezetvédelem!F249+Egészségügy!F277+Sport!F249+Közművelődés!F248+Támogatás!F267</f>
        <v>0</v>
      </c>
      <c r="G245" s="613">
        <f>Igazgatás!G288+'ASP pályázat'!G245+Községgazd!G259+Vagyongazd!G248+Közfoglalkoztatás!G245+Közút!G245+Környezetvédelem!G249+Egészségügy!G277+Sport!G249+Közművelődés!G248+Támogatás!G267</f>
        <v>0</v>
      </c>
      <c r="H245" s="613">
        <f>Igazgatás!H288+'ASP pályázat'!H245+Községgazd!H259+Vagyongazd!H248+Közfoglalkoztatás!H245+Közút!H245+Környezetvédelem!H249+Egészségügy!H277+Sport!H249+Közművelődés!H248+Támogatás!H267</f>
        <v>0</v>
      </c>
      <c r="I245" s="613">
        <f>Igazgatás!I288+'ASP pályázat'!I245+Községgazd!I259+Vagyongazd!I248+Közfoglalkoztatás!I245+Közút!I245+Környezetvédelem!I249+Egészségügy!I277+Sport!I249+Közművelődés!I248+Támogatás!I267</f>
        <v>0</v>
      </c>
      <c r="J245" s="639">
        <f>Igazgatás!J288+'ASP pályázat'!J245+Községgazd!J259+Vagyongazd!J248+Közfoglalkoztatás!J245+Közút!J245+Környezetvédelem!J249+Egészségügy!J277+Sport!J249+Közművelődés!J248+Támogatás!J267</f>
        <v>0</v>
      </c>
      <c r="K245" s="639">
        <f>Igazgatás!K288+'ASP pályázat'!K245+Községgazd!K259+Vagyongazd!K248+Közfoglalkoztatás!K245+Közút!K245+Környezetvédelem!K249+Egészségügy!K277+Sport!K249+Közművelődés!K248+Támogatás!K267</f>
        <v>0</v>
      </c>
      <c r="L245" s="560">
        <f>Igazgatás!L288+'ASP pályázat'!L245+Községgazd!L259+Vagyongazd!L248+Közfoglalkoztatás!L245+Közút!L245+Környezetvédelem!L249+Egészségügy!L277+Sport!L249+Közművelődés!L248+Támogatás!L267</f>
        <v>0</v>
      </c>
      <c r="M245" s="170">
        <f>Igazgatás!M288+'ASP pályázat'!M245+Községgazd!M259+Vagyongazd!M248+Közfoglalkoztatás!M245+Közút!M245+Környezetvédelem!M249+Egészségügy!M277+Sport!M249+Közművelődés!M248+Támogatás!M267</f>
        <v>0</v>
      </c>
      <c r="N245" s="171">
        <f>Igazgatás!N288+'ASP pályázat'!N245+Községgazd!N259+Vagyongazd!N248+Közfoglalkoztatás!N245+Közút!N245+Környezetvédelem!N249+Egészségügy!N277+Sport!N249+Közművelődés!N248+Támogatás!N267</f>
        <v>0</v>
      </c>
      <c r="O245" s="179">
        <f>Igazgatás!O288+'ASP pályázat'!O245+Községgazd!R259+Vagyongazd!O248+Közfoglalkoztatás!O245+Közút!O245+Környezetvédelem!R249+Egészségügy!R277+Sport!O249+Közművelődés!Q248+Támogatás!V267</f>
        <v>0</v>
      </c>
      <c r="P245" s="173">
        <f>Igazgatás!P288+'ASP pályázat'!P245+Községgazd!S259+Vagyongazd!P248+Közfoglalkoztatás!P245+Közút!P245+Környezetvédelem!S249+Egészségügy!S277+Sport!P249+Közművelődés!R248+Támogatás!W267</f>
        <v>0</v>
      </c>
      <c r="Q245" s="173">
        <f>Igazgatás!Q288+'ASP pályázat'!Q245+Községgazd!T259+Vagyongazd!Q248+Közfoglalkoztatás!Q245+Közút!Q245+Környezetvédelem!T249+Egészségügy!T277+Sport!Q249+Közművelődés!S248+Támogatás!X267</f>
        <v>0</v>
      </c>
      <c r="R245" s="173">
        <f>Igazgatás!R288+'ASP pályázat'!R245+Községgazd!U259+Vagyongazd!R248+Közfoglalkoztatás!R245+Közút!R245+Környezetvédelem!U249+Egészségügy!U277+Sport!R249+Közművelődés!T248+Támogatás!Y267</f>
        <v>0</v>
      </c>
      <c r="S245" s="173">
        <f>Igazgatás!S288+'ASP pályázat'!S245+Községgazd!V259+Vagyongazd!S248+Közfoglalkoztatás!S245+Közút!S245+Környezetvédelem!V249+Egészségügy!V277+Sport!S249+Közművelődés!U248+Támogatás!Z267</f>
        <v>0</v>
      </c>
      <c r="T245" s="174">
        <f>Igazgatás!T288+'ASP pályázat'!T245+Községgazd!W259+Vagyongazd!T248+Közfoglalkoztatás!T245+Közút!T245+Környezetvédelem!W249+Egészségügy!W277+Sport!T249+Közművelődés!V248+Támogatás!AA267</f>
        <v>0</v>
      </c>
      <c r="U245" s="486">
        <f>Igazgatás!U288+'ASP pályázat'!U245+Községgazd!X259+Vagyongazd!U248+Közfoglalkoztatás!U245+Közút!U245+Környezetvédelem!X249+Egészségügy!X277+Sport!U249+Közművelődés!W248+Támogatás!AB267</f>
        <v>0</v>
      </c>
      <c r="V245" s="411">
        <f>Igazgatás!V288+'ASP pályázat'!V245+Községgazd!Y259+Vagyongazd!V248+Közfoglalkoztatás!V245+Közút!V245+Környezetvédelem!Y249+Egészségügy!Y277+Sport!V249+Közművelődés!X248+Támogatás!AC267</f>
        <v>0</v>
      </c>
      <c r="W245" s="173">
        <f>Igazgatás!W288+'ASP pályázat'!W245+Községgazd!Z259+Vagyongazd!W248+Közfoglalkoztatás!W245+Közút!W245+Környezetvédelem!Z249+Egészségügy!Z277+Sport!W249+Közművelődés!Y248+Támogatás!AD267</f>
        <v>0</v>
      </c>
      <c r="X245" s="174">
        <f>Igazgatás!X288+'ASP pályázat'!X245+Községgazd!AA259+Vagyongazd!X248+Közfoglalkoztatás!X245+Közút!X245+Környezetvédelem!AA249+Egészségügy!AA277+Sport!X249+Közművelődés!Z248+Támogatás!AE267</f>
        <v>0</v>
      </c>
      <c r="Y245" s="174">
        <f>Igazgatás!Y288+'ASP pályázat'!Y245+Községgazd!AB259+Vagyongazd!Y248+Közfoglalkoztatás!Y245+Közút!Y245+Környezetvédelem!AB249+Egészségügy!AB277+Sport!Y249+Közművelődés!AA248+Támogatás!AF267</f>
        <v>0</v>
      </c>
      <c r="Z245" s="174">
        <f>Igazgatás!Z288+'ASP pályázat'!Z245+Községgazd!AC259+Vagyongazd!Z248+Közfoglalkoztatás!Z245+Közút!Z245+Környezetvédelem!AC249+Egészségügy!AC277+Sport!Z249+Közművelődés!AB248+Támogatás!AG267</f>
        <v>0</v>
      </c>
      <c r="AA245" s="175">
        <f>Igazgatás!AA288+'ASP pályázat'!AA245+Községgazd!AD259+Vagyongazd!AA248+Közfoglalkoztatás!AA245+Közút!AA245+Környezetvédelem!AD249+Egészségügy!AD277+Sport!AA249+Közművelődés!AC248+Támogatás!AH267</f>
        <v>0</v>
      </c>
      <c r="AB245" s="168"/>
      <c r="AD245" s="168"/>
    </row>
    <row r="246" spans="1:30" s="189" customFormat="1" ht="15.75" hidden="1" thickBot="1" x14ac:dyDescent="0.3">
      <c r="A246" s="125" t="s">
        <v>890</v>
      </c>
      <c r="B246" s="169" t="s">
        <v>891</v>
      </c>
      <c r="C246" s="178"/>
      <c r="D246" s="814" t="s">
        <v>893</v>
      </c>
      <c r="E246" s="814"/>
      <c r="F246" s="613">
        <f>Igazgatás!F289+'ASP pályázat'!F246+Községgazd!F260+Vagyongazd!F249+Közfoglalkoztatás!F246+Közút!F246+Környezetvédelem!F250+Egészségügy!F278+Sport!F250+Közművelődés!F249+Támogatás!F268</f>
        <v>0</v>
      </c>
      <c r="G246" s="613">
        <f>Igazgatás!G289+'ASP pályázat'!G246+Községgazd!G260+Vagyongazd!G249+Közfoglalkoztatás!G246+Közút!G246+Környezetvédelem!G250+Egészségügy!G278+Sport!G250+Közművelődés!G249+Támogatás!G268</f>
        <v>0</v>
      </c>
      <c r="H246" s="613">
        <f>Igazgatás!H289+'ASP pályázat'!H246+Községgazd!H260+Vagyongazd!H249+Közfoglalkoztatás!H246+Közút!H246+Környezetvédelem!H250+Egészségügy!H278+Sport!H250+Közművelődés!H249+Támogatás!H268</f>
        <v>0</v>
      </c>
      <c r="I246" s="613">
        <f>Igazgatás!I289+'ASP pályázat'!I246+Községgazd!I260+Vagyongazd!I249+Közfoglalkoztatás!I246+Közút!I246+Környezetvédelem!I250+Egészségügy!I278+Sport!I250+Közművelődés!I249+Támogatás!I268</f>
        <v>0</v>
      </c>
      <c r="J246" s="639">
        <f>Igazgatás!J289+'ASP pályázat'!J246+Községgazd!J260+Vagyongazd!J249+Közfoglalkoztatás!J246+Közút!J246+Környezetvédelem!J250+Egészségügy!J278+Sport!J250+Közművelődés!J249+Támogatás!J268</f>
        <v>0</v>
      </c>
      <c r="K246" s="639">
        <f>Igazgatás!K289+'ASP pályázat'!K246+Községgazd!K260+Vagyongazd!K249+Közfoglalkoztatás!K246+Közút!K246+Környezetvédelem!K250+Egészségügy!K278+Sport!K250+Közművelődés!K249+Támogatás!K268</f>
        <v>0</v>
      </c>
      <c r="L246" s="560">
        <f>Igazgatás!L289+'ASP pályázat'!L246+Községgazd!L260+Vagyongazd!L249+Közfoglalkoztatás!L246+Közút!L246+Környezetvédelem!L250+Egészségügy!L278+Sport!L250+Közművelődés!L249+Támogatás!L268</f>
        <v>0</v>
      </c>
      <c r="M246" s="170">
        <f>Igazgatás!M289+'ASP pályázat'!M246+Községgazd!M260+Vagyongazd!M249+Közfoglalkoztatás!M246+Közút!M246+Környezetvédelem!M250+Egészségügy!M278+Sport!M250+Közművelődés!M249+Támogatás!M268</f>
        <v>0</v>
      </c>
      <c r="N246" s="171">
        <f>Igazgatás!N289+'ASP pályázat'!N246+Községgazd!N260+Vagyongazd!N249+Közfoglalkoztatás!N246+Közút!N246+Környezetvédelem!N250+Egészségügy!N278+Sport!N250+Közművelődés!N249+Támogatás!N268</f>
        <v>0</v>
      </c>
      <c r="O246" s="179">
        <f>Igazgatás!O289+'ASP pályázat'!O246+Községgazd!R260+Vagyongazd!O249+Közfoglalkoztatás!O246+Közút!O246+Környezetvédelem!R250+Egészségügy!R278+Sport!O250+Közművelődés!Q249+Támogatás!V268</f>
        <v>0</v>
      </c>
      <c r="P246" s="173">
        <f>Igazgatás!P289+'ASP pályázat'!P246+Községgazd!S260+Vagyongazd!P249+Közfoglalkoztatás!P246+Közút!P246+Környezetvédelem!S250+Egészségügy!S278+Sport!P250+Közművelődés!R249+Támogatás!W268</f>
        <v>0</v>
      </c>
      <c r="Q246" s="173">
        <f>Igazgatás!Q289+'ASP pályázat'!Q246+Községgazd!T260+Vagyongazd!Q249+Közfoglalkoztatás!Q246+Közút!Q246+Környezetvédelem!T250+Egészségügy!T278+Sport!Q250+Közművelődés!S249+Támogatás!X268</f>
        <v>0</v>
      </c>
      <c r="R246" s="173">
        <f>Igazgatás!R289+'ASP pályázat'!R246+Községgazd!U260+Vagyongazd!R249+Közfoglalkoztatás!R246+Közút!R246+Környezetvédelem!U250+Egészségügy!U278+Sport!R250+Közművelődés!T249+Támogatás!Y268</f>
        <v>0</v>
      </c>
      <c r="S246" s="173">
        <f>Igazgatás!S289+'ASP pályázat'!S246+Községgazd!V260+Vagyongazd!S249+Közfoglalkoztatás!S246+Közút!S246+Környezetvédelem!V250+Egészségügy!V278+Sport!S250+Közművelődés!U249+Támogatás!Z268</f>
        <v>0</v>
      </c>
      <c r="T246" s="174">
        <f>Igazgatás!T289+'ASP pályázat'!T246+Községgazd!W260+Vagyongazd!T249+Közfoglalkoztatás!T246+Közút!T246+Környezetvédelem!W250+Egészségügy!W278+Sport!T250+Közművelődés!V249+Támogatás!AA268</f>
        <v>0</v>
      </c>
      <c r="U246" s="486">
        <f>Igazgatás!U289+'ASP pályázat'!U246+Községgazd!X260+Vagyongazd!U249+Közfoglalkoztatás!U246+Közút!U246+Környezetvédelem!X250+Egészségügy!X278+Sport!U250+Közművelődés!W249+Támogatás!AB268</f>
        <v>0</v>
      </c>
      <c r="V246" s="411">
        <f>Igazgatás!V289+'ASP pályázat'!V246+Községgazd!Y260+Vagyongazd!V249+Közfoglalkoztatás!V246+Közút!V246+Környezetvédelem!Y250+Egészségügy!Y278+Sport!V250+Közművelődés!X249+Támogatás!AC268</f>
        <v>0</v>
      </c>
      <c r="W246" s="173">
        <f>Igazgatás!W289+'ASP pályázat'!W246+Községgazd!Z260+Vagyongazd!W249+Közfoglalkoztatás!W246+Közút!W246+Környezetvédelem!Z250+Egészségügy!Z278+Sport!W250+Közművelődés!Y249+Támogatás!AD268</f>
        <v>0</v>
      </c>
      <c r="X246" s="174">
        <f>Igazgatás!X289+'ASP pályázat'!X246+Községgazd!AA260+Vagyongazd!X249+Közfoglalkoztatás!X246+Közút!X246+Környezetvédelem!AA250+Egészségügy!AA278+Sport!X250+Közművelődés!Z249+Támogatás!AE268</f>
        <v>0</v>
      </c>
      <c r="Y246" s="174">
        <f>Igazgatás!Y289+'ASP pályázat'!Y246+Községgazd!AB260+Vagyongazd!Y249+Közfoglalkoztatás!Y246+Közút!Y246+Környezetvédelem!AB250+Egészségügy!AB278+Sport!Y250+Közművelődés!AA249+Támogatás!AF268</f>
        <v>0</v>
      </c>
      <c r="Z246" s="174">
        <f>Igazgatás!Z289+'ASP pályázat'!Z246+Községgazd!AC260+Vagyongazd!Z249+Közfoglalkoztatás!Z246+Közút!Z246+Környezetvédelem!AC250+Egészségügy!AC278+Sport!Z250+Közművelődés!AB249+Támogatás!AG268</f>
        <v>0</v>
      </c>
      <c r="AA246" s="175">
        <f>Igazgatás!AA289+'ASP pályázat'!AA246+Községgazd!AD260+Vagyongazd!AA249+Közfoglalkoztatás!AA246+Közút!AA246+Környezetvédelem!AD250+Egészségügy!AD278+Sport!AA250+Közművelődés!AC249+Támogatás!AH268</f>
        <v>0</v>
      </c>
      <c r="AB246" s="168"/>
      <c r="AD246" s="168"/>
    </row>
    <row r="247" spans="1:30" ht="15.75" hidden="1" thickBot="1" x14ac:dyDescent="0.3">
      <c r="B247" s="90" t="s">
        <v>709</v>
      </c>
      <c r="C247" s="803" t="s">
        <v>304</v>
      </c>
      <c r="D247" s="804"/>
      <c r="E247" s="804"/>
      <c r="F247" s="614">
        <f>Igazgatás!F290+'ASP pályázat'!F247+Községgazd!F261+Vagyongazd!F250+Közfoglalkoztatás!F247+Közút!F247+Környezetvédelem!F251+Egészségügy!F279+Sport!F251+Közművelődés!F250+Támogatás!F269</f>
        <v>0</v>
      </c>
      <c r="G247" s="614">
        <f>Igazgatás!G290+'ASP pályázat'!G247+Községgazd!G261+Vagyongazd!G250+Közfoglalkoztatás!G247+Közút!G247+Környezetvédelem!G251+Egészségügy!G279+Sport!G251+Közművelődés!G250+Támogatás!G269</f>
        <v>0</v>
      </c>
      <c r="H247" s="614">
        <f>Igazgatás!H290+'ASP pályázat'!H247+Községgazd!H261+Vagyongazd!H250+Közfoglalkoztatás!H247+Közút!H247+Környezetvédelem!H251+Egészségügy!H279+Sport!H251+Közművelődés!H250+Támogatás!H269</f>
        <v>0</v>
      </c>
      <c r="I247" s="614">
        <f>Igazgatás!I290+'ASP pályázat'!I247+Községgazd!I261+Vagyongazd!I250+Közfoglalkoztatás!I247+Közút!I247+Környezetvédelem!I251+Egészségügy!I279+Sport!I251+Közművelődés!I250+Támogatás!I269</f>
        <v>0</v>
      </c>
      <c r="J247" s="640">
        <f>Igazgatás!J290+'ASP pályázat'!J247+Községgazd!J261+Vagyongazd!J250+Közfoglalkoztatás!J247+Közút!J247+Környezetvédelem!J251+Egészségügy!J279+Sport!J251+Közművelődés!J250+Támogatás!J269</f>
        <v>0</v>
      </c>
      <c r="K247" s="640">
        <f>Igazgatás!K290+'ASP pályázat'!K247+Községgazd!K261+Vagyongazd!K250+Közfoglalkoztatás!K247+Közút!K247+Környezetvédelem!K251+Egészségügy!K279+Sport!K251+Közművelődés!K250+Támogatás!K269</f>
        <v>0</v>
      </c>
      <c r="L247" s="561">
        <f>Igazgatás!L290+'ASP pályázat'!L247+Községgazd!L261+Vagyongazd!L250+Közfoglalkoztatás!L247+Közút!L247+Környezetvédelem!L251+Egészségügy!L279+Sport!L251+Közművelődés!L250+Támogatás!L269</f>
        <v>0</v>
      </c>
      <c r="M247" s="142">
        <f>Igazgatás!M290+'ASP pályázat'!M247+Községgazd!M261+Vagyongazd!M250+Közfoglalkoztatás!M247+Közút!M247+Környezetvédelem!M251+Egészségügy!M279+Sport!M251+Közművelődés!M250+Támogatás!M269</f>
        <v>0</v>
      </c>
      <c r="N247" s="158">
        <f>Igazgatás!N290+'ASP pályázat'!N247+Községgazd!N261+Vagyongazd!N250+Közfoglalkoztatás!N247+Közút!N247+Környezetvédelem!N251+Egészségügy!N279+Sport!N251+Közművelődés!N250+Támogatás!N269</f>
        <v>0</v>
      </c>
      <c r="O247" s="92">
        <f>Igazgatás!O290+'ASP pályázat'!O247+Községgazd!R261+Vagyongazd!O250+Közfoglalkoztatás!O247+Közút!O247+Környezetvédelem!R251+Egészségügy!R279+Sport!O251+Közművelődés!Q250+Támogatás!V269</f>
        <v>0</v>
      </c>
      <c r="P247" s="93">
        <f>Igazgatás!P290+'ASP pályázat'!P247+Községgazd!S261+Vagyongazd!P250+Közfoglalkoztatás!P247+Közút!P247+Környezetvédelem!S251+Egészségügy!S279+Sport!P251+Közművelődés!R250+Támogatás!W269</f>
        <v>0</v>
      </c>
      <c r="Q247" s="93">
        <f>Igazgatás!Q290+'ASP pályázat'!Q247+Községgazd!T261+Vagyongazd!Q250+Közfoglalkoztatás!Q247+Közút!Q247+Környezetvédelem!T251+Egészségügy!T279+Sport!Q251+Közművelődés!S250+Támogatás!X269</f>
        <v>0</v>
      </c>
      <c r="R247" s="93">
        <f>Igazgatás!R290+'ASP pályázat'!R247+Községgazd!U261+Vagyongazd!R250+Közfoglalkoztatás!R247+Közút!R247+Környezetvédelem!U251+Egészségügy!U279+Sport!R251+Közművelődés!T250+Támogatás!Y269</f>
        <v>0</v>
      </c>
      <c r="S247" s="93">
        <f>Igazgatás!S290+'ASP pályázat'!S247+Községgazd!V261+Vagyongazd!S250+Közfoglalkoztatás!S247+Közút!S247+Környezetvédelem!V251+Egészségügy!V279+Sport!S251+Közművelődés!U250+Támogatás!Z269</f>
        <v>0</v>
      </c>
      <c r="T247" s="96">
        <f>Igazgatás!T290+'ASP pályázat'!T247+Községgazd!W261+Vagyongazd!T250+Közfoglalkoztatás!T247+Közút!T247+Környezetvédelem!W251+Egészségügy!W279+Sport!T251+Közművelődés!V250+Támogatás!AA269</f>
        <v>0</v>
      </c>
      <c r="U247" s="487">
        <f>Igazgatás!U290+'ASP pályázat'!U247+Községgazd!X261+Vagyongazd!U250+Közfoglalkoztatás!U247+Közút!U247+Környezetvédelem!X251+Egészségügy!X279+Sport!U251+Közművelődés!W250+Támogatás!AB269</f>
        <v>0</v>
      </c>
      <c r="V247" s="412">
        <f>Igazgatás!V290+'ASP pályázat'!V247+Községgazd!Y261+Vagyongazd!V250+Közfoglalkoztatás!V247+Közút!V247+Környezetvédelem!Y251+Egészségügy!Y279+Sport!V251+Közművelődés!X250+Támogatás!AC269</f>
        <v>0</v>
      </c>
      <c r="W247" s="93">
        <f>Igazgatás!W290+'ASP pályázat'!W247+Községgazd!Z261+Vagyongazd!W250+Közfoglalkoztatás!W247+Közút!W247+Környezetvédelem!Z251+Egészségügy!Z279+Sport!W251+Közművelődés!Y250+Támogatás!AD269</f>
        <v>0</v>
      </c>
      <c r="X247" s="96">
        <f>Igazgatás!X290+'ASP pályázat'!X247+Községgazd!AA261+Vagyongazd!X250+Közfoglalkoztatás!X247+Közút!X247+Környezetvédelem!AA251+Egészségügy!AA279+Sport!X251+Közművelődés!Z250+Támogatás!AE269</f>
        <v>0</v>
      </c>
      <c r="Y247" s="96">
        <f>Igazgatás!Y290+'ASP pályázat'!Y247+Községgazd!AB261+Vagyongazd!Y250+Közfoglalkoztatás!Y247+Közút!Y247+Környezetvédelem!AB251+Egészségügy!AB279+Sport!Y251+Közművelődés!AA250+Támogatás!AF269</f>
        <v>0</v>
      </c>
      <c r="Z247" s="96">
        <f>Igazgatás!Z290+'ASP pályázat'!Z247+Községgazd!AC261+Vagyongazd!Z250+Közfoglalkoztatás!Z247+Közút!Z247+Környezetvédelem!AC251+Egészségügy!AC279+Sport!Z251+Közművelődés!AB250+Támogatás!AG269</f>
        <v>0</v>
      </c>
      <c r="AA247" s="97">
        <f>Igazgatás!AA290+'ASP pályázat'!AA247+Községgazd!AD261+Vagyongazd!AA250+Közfoglalkoztatás!AA247+Közút!AA247+Környezetvédelem!AD251+Egészségügy!AD279+Sport!AA251+Közművelődés!AC250+Támogatás!AH269</f>
        <v>0</v>
      </c>
      <c r="AB247" s="168"/>
      <c r="AD247" s="168"/>
    </row>
    <row r="248" spans="1:30" s="41" customFormat="1" ht="15.75" hidden="1" thickBot="1" x14ac:dyDescent="0.3">
      <c r="A248" s="125" t="s">
        <v>305</v>
      </c>
      <c r="B248" s="176" t="s">
        <v>710</v>
      </c>
      <c r="C248" s="837" t="s">
        <v>385</v>
      </c>
      <c r="D248" s="838"/>
      <c r="E248" s="838"/>
      <c r="F248" s="616">
        <f>Igazgatás!F291+'ASP pályázat'!F248+Községgazd!F262+Vagyongazd!F251+Közfoglalkoztatás!F248+Közút!F248+Környezetvédelem!F252+Egészségügy!F280+Sport!F252+Közművelődés!F251+Támogatás!F270</f>
        <v>0</v>
      </c>
      <c r="G248" s="616">
        <f>Igazgatás!G291+'ASP pályázat'!G248+Községgazd!G262+Vagyongazd!G251+Közfoglalkoztatás!G248+Közút!G248+Környezetvédelem!G252+Egészségügy!G280+Sport!G252+Közművelődés!G251+Támogatás!G270</f>
        <v>0</v>
      </c>
      <c r="H248" s="616">
        <f>Igazgatás!H291+'ASP pályázat'!H248+Községgazd!H262+Vagyongazd!H251+Közfoglalkoztatás!H248+Közút!H248+Környezetvédelem!H252+Egészségügy!H280+Sport!H252+Közművelődés!H251+Támogatás!H270</f>
        <v>0</v>
      </c>
      <c r="I248" s="616">
        <f>Igazgatás!I291+'ASP pályázat'!I248+Községgazd!I262+Vagyongazd!I251+Közfoglalkoztatás!I248+Közút!I248+Környezetvédelem!I252+Egészségügy!I280+Sport!I252+Közművelődés!I251+Támogatás!I270</f>
        <v>0</v>
      </c>
      <c r="J248" s="642">
        <f>Igazgatás!J291+'ASP pályázat'!J248+Községgazd!J262+Vagyongazd!J251+Közfoglalkoztatás!J248+Közút!J248+Környezetvédelem!J252+Egészségügy!J280+Sport!J252+Közművelődés!J251+Támogatás!J270</f>
        <v>0</v>
      </c>
      <c r="K248" s="642">
        <f>Igazgatás!K291+'ASP pályázat'!K248+Községgazd!K262+Vagyongazd!K251+Közfoglalkoztatás!K248+Közút!K248+Környezetvédelem!K252+Egészségügy!K280+Sport!K252+Közművelődés!K251+Támogatás!K270</f>
        <v>0</v>
      </c>
      <c r="L248" s="563">
        <f>Igazgatás!L291+'ASP pályázat'!L248+Községgazd!L262+Vagyongazd!L251+Közfoglalkoztatás!L248+Közút!L248+Környezetvédelem!L252+Egészségügy!L280+Sport!L252+Közművelődés!L251+Támogatás!L270</f>
        <v>0</v>
      </c>
      <c r="M248" s="177">
        <f>Igazgatás!M291+'ASP pályázat'!M248+Községgazd!M262+Vagyongazd!M251+Közfoglalkoztatás!M248+Közút!M248+Környezetvédelem!M252+Egészségügy!M280+Sport!M252+Közművelődés!M251+Támogatás!M270</f>
        <v>0</v>
      </c>
      <c r="N248" s="191">
        <f>Igazgatás!N291+'ASP pályázat'!N248+Községgazd!N262+Vagyongazd!N251+Közfoglalkoztatás!N248+Közút!N248+Környezetvédelem!N252+Egészségügy!N280+Sport!N252+Közművelődés!N251+Támogatás!N270</f>
        <v>0</v>
      </c>
      <c r="O248" s="192">
        <f>Igazgatás!O291+'ASP pályázat'!O248+Községgazd!R262+Vagyongazd!O251+Közfoglalkoztatás!O248+Közút!O248+Környezetvédelem!R252+Egészségügy!R280+Sport!O252+Közművelődés!Q251+Támogatás!V270</f>
        <v>0</v>
      </c>
      <c r="P248" s="193">
        <f>Igazgatás!P291+'ASP pályázat'!P248+Községgazd!S262+Vagyongazd!P251+Közfoglalkoztatás!P248+Közút!P248+Környezetvédelem!S252+Egészségügy!S280+Sport!P252+Közművelődés!R251+Támogatás!W270</f>
        <v>0</v>
      </c>
      <c r="Q248" s="193">
        <f>Igazgatás!Q291+'ASP pályázat'!Q248+Községgazd!T262+Vagyongazd!Q251+Közfoglalkoztatás!Q248+Közút!Q248+Környezetvédelem!T252+Egészségügy!T280+Sport!Q252+Közművelődés!S251+Támogatás!X270</f>
        <v>0</v>
      </c>
      <c r="R248" s="193">
        <f>Igazgatás!R291+'ASP pályázat'!R248+Községgazd!U262+Vagyongazd!R251+Közfoglalkoztatás!R248+Közút!R248+Környezetvédelem!U252+Egészségügy!U280+Sport!R252+Közművelődés!T251+Támogatás!Y270</f>
        <v>0</v>
      </c>
      <c r="S248" s="193">
        <f>Igazgatás!S291+'ASP pályázat'!S248+Községgazd!V262+Vagyongazd!S251+Közfoglalkoztatás!S248+Közút!S248+Környezetvédelem!V252+Egészségügy!V280+Sport!S252+Közművelődés!U251+Támogatás!Z270</f>
        <v>0</v>
      </c>
      <c r="T248" s="196">
        <f>Igazgatás!T291+'ASP pályázat'!T248+Községgazd!W262+Vagyongazd!T251+Közfoglalkoztatás!T248+Közút!T248+Környezetvédelem!W252+Egészségügy!W280+Sport!T252+Közművelődés!V251+Támogatás!AA270</f>
        <v>0</v>
      </c>
      <c r="U248" s="493">
        <f>Igazgatás!U291+'ASP pályázat'!U248+Községgazd!X262+Vagyongazd!U251+Közfoglalkoztatás!U248+Közút!U248+Környezetvédelem!X252+Egészségügy!X280+Sport!U252+Közművelődés!W251+Támogatás!AB270</f>
        <v>0</v>
      </c>
      <c r="V248" s="418">
        <f>Igazgatás!V291+'ASP pályázat'!V248+Községgazd!Y262+Vagyongazd!V251+Közfoglalkoztatás!V248+Közút!V248+Környezetvédelem!Y252+Egészségügy!Y280+Sport!V252+Közművelődés!X251+Támogatás!AC270</f>
        <v>0</v>
      </c>
      <c r="W248" s="193">
        <f>Igazgatás!W291+'ASP pályázat'!W248+Községgazd!Z262+Vagyongazd!W251+Közfoglalkoztatás!W248+Közút!W248+Környezetvédelem!Z252+Egészségügy!Z280+Sport!W252+Közművelődés!Y251+Támogatás!AD270</f>
        <v>0</v>
      </c>
      <c r="X248" s="196">
        <f>Igazgatás!X291+'ASP pályázat'!X248+Községgazd!AA262+Vagyongazd!X251+Közfoglalkoztatás!X248+Közút!X248+Környezetvédelem!AA252+Egészségügy!AA280+Sport!X252+Közművelődés!Z251+Támogatás!AE270</f>
        <v>0</v>
      </c>
      <c r="Y248" s="196">
        <f>Igazgatás!Y291+'ASP pályázat'!Y248+Községgazd!AB262+Vagyongazd!Y251+Közfoglalkoztatás!Y248+Közút!Y248+Környezetvédelem!AB252+Egészségügy!AB280+Sport!Y252+Közművelődés!AA251+Támogatás!AF270</f>
        <v>0</v>
      </c>
      <c r="Z248" s="196">
        <f>Igazgatás!Z291+'ASP pályázat'!Z248+Községgazd!AC262+Vagyongazd!Z251+Közfoglalkoztatás!Z248+Közút!Z248+Környezetvédelem!AC252+Egészségügy!AC280+Sport!Z252+Közművelődés!AB251+Támogatás!AG270</f>
        <v>0</v>
      </c>
      <c r="AA248" s="194">
        <f>Igazgatás!AA291+'ASP pályázat'!AA248+Községgazd!AD262+Vagyongazd!AA251+Közfoglalkoztatás!AA248+Közút!AA248+Környezetvédelem!AD252+Egészségügy!AD280+Sport!AA252+Közművelődés!AC251+Támogatás!AH270</f>
        <v>0</v>
      </c>
      <c r="AB248" s="168"/>
      <c r="AD248" s="168"/>
    </row>
    <row r="249" spans="1:30" s="41" customFormat="1" ht="15.75" hidden="1" thickBot="1" x14ac:dyDescent="0.3">
      <c r="A249" s="125" t="s">
        <v>306</v>
      </c>
      <c r="B249" s="176" t="s">
        <v>711</v>
      </c>
      <c r="C249" s="837" t="s">
        <v>386</v>
      </c>
      <c r="D249" s="838"/>
      <c r="E249" s="838"/>
      <c r="F249" s="616">
        <f>Igazgatás!F292+'ASP pályázat'!F249+Községgazd!F263+Vagyongazd!F252+Közfoglalkoztatás!F249+Közút!F249+Környezetvédelem!F253+Egészségügy!F281+Sport!F253+Közművelődés!F252+Támogatás!F271</f>
        <v>0</v>
      </c>
      <c r="G249" s="616">
        <f>Igazgatás!G292+'ASP pályázat'!G249+Községgazd!G263+Vagyongazd!G252+Közfoglalkoztatás!G249+Közút!G249+Környezetvédelem!G253+Egészségügy!G281+Sport!G253+Közművelődés!G252+Támogatás!G271</f>
        <v>0</v>
      </c>
      <c r="H249" s="616">
        <f>Igazgatás!H292+'ASP pályázat'!H249+Községgazd!H263+Vagyongazd!H252+Közfoglalkoztatás!H249+Közút!H249+Környezetvédelem!H253+Egészségügy!H281+Sport!H253+Közművelődés!H252+Támogatás!H271</f>
        <v>0</v>
      </c>
      <c r="I249" s="616">
        <f>Igazgatás!I292+'ASP pályázat'!I249+Községgazd!I263+Vagyongazd!I252+Közfoglalkoztatás!I249+Közút!I249+Környezetvédelem!I253+Egészségügy!I281+Sport!I253+Közművelődés!I252+Támogatás!I271</f>
        <v>0</v>
      </c>
      <c r="J249" s="642">
        <f>Igazgatás!J292+'ASP pályázat'!J249+Községgazd!J263+Vagyongazd!J252+Közfoglalkoztatás!J249+Közút!J249+Környezetvédelem!J253+Egészségügy!J281+Sport!J253+Közművelődés!J252+Támogatás!J271</f>
        <v>0</v>
      </c>
      <c r="K249" s="642">
        <f>Igazgatás!K292+'ASP pályázat'!K249+Községgazd!K263+Vagyongazd!K252+Közfoglalkoztatás!K249+Közút!K249+Környezetvédelem!K253+Egészségügy!K281+Sport!K253+Közművelődés!K252+Támogatás!K271</f>
        <v>0</v>
      </c>
      <c r="L249" s="563">
        <f>Igazgatás!L292+'ASP pályázat'!L249+Községgazd!L263+Vagyongazd!L252+Közfoglalkoztatás!L249+Közút!L249+Környezetvédelem!L253+Egészségügy!L281+Sport!L253+Közművelődés!L252+Támogatás!L271</f>
        <v>0</v>
      </c>
      <c r="M249" s="177">
        <f>Igazgatás!M292+'ASP pályázat'!M249+Községgazd!M263+Vagyongazd!M252+Közfoglalkoztatás!M249+Közút!M249+Környezetvédelem!M253+Egészségügy!M281+Sport!M253+Közművelődés!M252+Támogatás!M271</f>
        <v>0</v>
      </c>
      <c r="N249" s="191">
        <f>Igazgatás!N292+'ASP pályázat'!N249+Községgazd!N263+Vagyongazd!N252+Közfoglalkoztatás!N249+Közút!N249+Környezetvédelem!N253+Egészségügy!N281+Sport!N253+Közművelődés!N252+Támogatás!N271</f>
        <v>0</v>
      </c>
      <c r="O249" s="192">
        <f>Igazgatás!O292+'ASP pályázat'!O249+Községgazd!R263+Vagyongazd!O252+Közfoglalkoztatás!O249+Közút!O249+Környezetvédelem!R253+Egészségügy!R281+Sport!O253+Közművelődés!Q252+Támogatás!V271</f>
        <v>0</v>
      </c>
      <c r="P249" s="193">
        <f>Igazgatás!P292+'ASP pályázat'!P249+Községgazd!S263+Vagyongazd!P252+Közfoglalkoztatás!P249+Közút!P249+Környezetvédelem!S253+Egészségügy!S281+Sport!P253+Közművelődés!R252+Támogatás!W271</f>
        <v>0</v>
      </c>
      <c r="Q249" s="193">
        <f>Igazgatás!Q292+'ASP pályázat'!Q249+Községgazd!T263+Vagyongazd!Q252+Közfoglalkoztatás!Q249+Közút!Q249+Környezetvédelem!T253+Egészségügy!T281+Sport!Q253+Közművelődés!S252+Támogatás!X271</f>
        <v>0</v>
      </c>
      <c r="R249" s="193">
        <f>Igazgatás!R292+'ASP pályázat'!R249+Községgazd!U263+Vagyongazd!R252+Közfoglalkoztatás!R249+Közút!R249+Környezetvédelem!U253+Egészségügy!U281+Sport!R253+Közművelődés!T252+Támogatás!Y271</f>
        <v>0</v>
      </c>
      <c r="S249" s="193">
        <f>Igazgatás!S292+'ASP pályázat'!S249+Községgazd!V263+Vagyongazd!S252+Közfoglalkoztatás!S249+Közút!S249+Környezetvédelem!V253+Egészségügy!V281+Sport!S253+Közművelődés!U252+Támogatás!Z271</f>
        <v>0</v>
      </c>
      <c r="T249" s="196">
        <f>Igazgatás!T292+'ASP pályázat'!T249+Községgazd!W263+Vagyongazd!T252+Közfoglalkoztatás!T249+Közút!T249+Környezetvédelem!W253+Egészségügy!W281+Sport!T253+Közművelődés!V252+Támogatás!AA271</f>
        <v>0</v>
      </c>
      <c r="U249" s="493">
        <f>Igazgatás!U292+'ASP pályázat'!U249+Községgazd!X263+Vagyongazd!U252+Közfoglalkoztatás!U249+Közút!U249+Környezetvédelem!X253+Egészségügy!X281+Sport!U253+Közművelődés!W252+Támogatás!AB271</f>
        <v>0</v>
      </c>
      <c r="V249" s="418">
        <f>Igazgatás!V292+'ASP pályázat'!V249+Községgazd!Y263+Vagyongazd!V252+Közfoglalkoztatás!V249+Közút!V249+Környezetvédelem!Y253+Egészségügy!Y281+Sport!V253+Közművelődés!X252+Támogatás!AC271</f>
        <v>0</v>
      </c>
      <c r="W249" s="193">
        <f>Igazgatás!W292+'ASP pályázat'!W249+Községgazd!Z263+Vagyongazd!W252+Közfoglalkoztatás!W249+Közút!W249+Környezetvédelem!Z253+Egészségügy!Z281+Sport!W253+Közművelődés!Y252+Támogatás!AD271</f>
        <v>0</v>
      </c>
      <c r="X249" s="196">
        <f>Igazgatás!X292+'ASP pályázat'!X249+Községgazd!AA263+Vagyongazd!X252+Közfoglalkoztatás!X249+Közút!X249+Környezetvédelem!AA253+Egészségügy!AA281+Sport!X253+Közművelődés!Z252+Támogatás!AE271</f>
        <v>0</v>
      </c>
      <c r="Y249" s="196">
        <f>Igazgatás!Y292+'ASP pályázat'!Y249+Községgazd!AB263+Vagyongazd!Y252+Közfoglalkoztatás!Y249+Közút!Y249+Környezetvédelem!AB253+Egészségügy!AB281+Sport!Y253+Közművelődés!AA252+Támogatás!AF271</f>
        <v>0</v>
      </c>
      <c r="Z249" s="196">
        <f>Igazgatás!Z292+'ASP pályázat'!Z249+Községgazd!AC263+Vagyongazd!Z252+Közfoglalkoztatás!Z249+Közút!Z249+Környezetvédelem!AC253+Egészségügy!AC281+Sport!Z253+Közművelődés!AB252+Támogatás!AG271</f>
        <v>0</v>
      </c>
      <c r="AA249" s="194">
        <f>Igazgatás!AA292+'ASP pályázat'!AA249+Községgazd!AD263+Vagyongazd!AA252+Közfoglalkoztatás!AA249+Közút!AA249+Környezetvédelem!AD253+Egészségügy!AD281+Sport!AA253+Közművelődés!AC252+Támogatás!AH271</f>
        <v>0</v>
      </c>
      <c r="AB249" s="168"/>
      <c r="AD249" s="168"/>
    </row>
    <row r="250" spans="1:30" s="41" customFormat="1" ht="15.75" hidden="1" thickBot="1" x14ac:dyDescent="0.3">
      <c r="A250" s="125" t="s">
        <v>307</v>
      </c>
      <c r="B250" s="176" t="s">
        <v>712</v>
      </c>
      <c r="C250" s="837" t="s">
        <v>308</v>
      </c>
      <c r="D250" s="838"/>
      <c r="E250" s="838"/>
      <c r="F250" s="616">
        <f>Igazgatás!F293+'ASP pályázat'!F250+Községgazd!F264+Vagyongazd!F253+Közfoglalkoztatás!F250+Közút!F250+Környezetvédelem!F254+Egészségügy!F282+Sport!F254+Közművelődés!F253+Támogatás!F272</f>
        <v>0</v>
      </c>
      <c r="G250" s="616">
        <f>Igazgatás!G293+'ASP pályázat'!G250+Községgazd!G264+Vagyongazd!G253+Közfoglalkoztatás!G250+Közút!G250+Környezetvédelem!G254+Egészségügy!G282+Sport!G254+Közművelődés!G253+Támogatás!G272</f>
        <v>0</v>
      </c>
      <c r="H250" s="616">
        <f>Igazgatás!H293+'ASP pályázat'!H250+Községgazd!H264+Vagyongazd!H253+Közfoglalkoztatás!H250+Közút!H250+Környezetvédelem!H254+Egészségügy!H282+Sport!H254+Közművelődés!H253+Támogatás!H272</f>
        <v>0</v>
      </c>
      <c r="I250" s="616">
        <f>Igazgatás!I293+'ASP pályázat'!I250+Községgazd!I264+Vagyongazd!I253+Közfoglalkoztatás!I250+Közút!I250+Környezetvédelem!I254+Egészségügy!I282+Sport!I254+Közművelődés!I253+Támogatás!I272</f>
        <v>0</v>
      </c>
      <c r="J250" s="642">
        <f>Igazgatás!J293+'ASP pályázat'!J250+Községgazd!J264+Vagyongazd!J253+Közfoglalkoztatás!J250+Közút!J250+Környezetvédelem!J254+Egészségügy!J282+Sport!J254+Közművelődés!J253+Támogatás!J272</f>
        <v>0</v>
      </c>
      <c r="K250" s="642">
        <f>Igazgatás!K293+'ASP pályázat'!K250+Községgazd!K264+Vagyongazd!K253+Közfoglalkoztatás!K250+Közút!K250+Környezetvédelem!K254+Egészségügy!K282+Sport!K254+Közművelődés!K253+Támogatás!K272</f>
        <v>0</v>
      </c>
      <c r="L250" s="563">
        <f>Igazgatás!L293+'ASP pályázat'!L250+Községgazd!L264+Vagyongazd!L253+Közfoglalkoztatás!L250+Közút!L250+Környezetvédelem!L254+Egészségügy!L282+Sport!L254+Közművelődés!L253+Támogatás!L272</f>
        <v>0</v>
      </c>
      <c r="M250" s="177">
        <f>Igazgatás!M293+'ASP pályázat'!M250+Községgazd!M264+Vagyongazd!M253+Közfoglalkoztatás!M250+Közút!M250+Környezetvédelem!M254+Egészségügy!M282+Sport!M254+Közművelődés!M253+Támogatás!M272</f>
        <v>0</v>
      </c>
      <c r="N250" s="191">
        <f>Igazgatás!N293+'ASP pályázat'!N250+Községgazd!N264+Vagyongazd!N253+Közfoglalkoztatás!N250+Közút!N250+Környezetvédelem!N254+Egészségügy!N282+Sport!N254+Közművelődés!N253+Támogatás!N272</f>
        <v>0</v>
      </c>
      <c r="O250" s="192">
        <f>Igazgatás!O293+'ASP pályázat'!O250+Községgazd!R264+Vagyongazd!O253+Közfoglalkoztatás!O250+Közút!O250+Környezetvédelem!R254+Egészségügy!R282+Sport!O254+Közművelődés!Q253+Támogatás!V272</f>
        <v>0</v>
      </c>
      <c r="P250" s="193">
        <f>Igazgatás!P293+'ASP pályázat'!P250+Községgazd!S264+Vagyongazd!P253+Közfoglalkoztatás!P250+Közút!P250+Környezetvédelem!S254+Egészségügy!S282+Sport!P254+Közművelődés!R253+Támogatás!W272</f>
        <v>0</v>
      </c>
      <c r="Q250" s="193">
        <f>Igazgatás!Q293+'ASP pályázat'!Q250+Községgazd!T264+Vagyongazd!Q253+Közfoglalkoztatás!Q250+Közút!Q250+Környezetvédelem!T254+Egészségügy!T282+Sport!Q254+Közművelődés!S253+Támogatás!X272</f>
        <v>0</v>
      </c>
      <c r="R250" s="193">
        <f>Igazgatás!R293+'ASP pályázat'!R250+Községgazd!U264+Vagyongazd!R253+Közfoglalkoztatás!R250+Közút!R250+Környezetvédelem!U254+Egészségügy!U282+Sport!R254+Közművelődés!T253+Támogatás!Y272</f>
        <v>0</v>
      </c>
      <c r="S250" s="193">
        <f>Igazgatás!S293+'ASP pályázat'!S250+Községgazd!V264+Vagyongazd!S253+Közfoglalkoztatás!S250+Közút!S250+Környezetvédelem!V254+Egészségügy!V282+Sport!S254+Közművelődés!U253+Támogatás!Z272</f>
        <v>0</v>
      </c>
      <c r="T250" s="196">
        <f>Igazgatás!T293+'ASP pályázat'!T250+Községgazd!W264+Vagyongazd!T253+Közfoglalkoztatás!T250+Közút!T250+Környezetvédelem!W254+Egészségügy!W282+Sport!T254+Közművelődés!V253+Támogatás!AA272</f>
        <v>0</v>
      </c>
      <c r="U250" s="493">
        <f>Igazgatás!U293+'ASP pályázat'!U250+Községgazd!X264+Vagyongazd!U253+Közfoglalkoztatás!U250+Közút!U250+Környezetvédelem!X254+Egészségügy!X282+Sport!U254+Közművelődés!W253+Támogatás!AB272</f>
        <v>0</v>
      </c>
      <c r="V250" s="418">
        <f>Igazgatás!V293+'ASP pályázat'!V250+Községgazd!Y264+Vagyongazd!V253+Közfoglalkoztatás!V250+Közút!V250+Környezetvédelem!Y254+Egészségügy!Y282+Sport!V254+Közművelődés!X253+Támogatás!AC272</f>
        <v>0</v>
      </c>
      <c r="W250" s="193">
        <f>Igazgatás!W293+'ASP pályázat'!W250+Községgazd!Z264+Vagyongazd!W253+Közfoglalkoztatás!W250+Közút!W250+Környezetvédelem!Z254+Egészségügy!Z282+Sport!W254+Közművelődés!Y253+Támogatás!AD272</f>
        <v>0</v>
      </c>
      <c r="X250" s="196">
        <f>Igazgatás!X293+'ASP pályázat'!X250+Községgazd!AA264+Vagyongazd!X253+Közfoglalkoztatás!X250+Közút!X250+Környezetvédelem!AA254+Egészségügy!AA282+Sport!X254+Közművelődés!Z253+Támogatás!AE272</f>
        <v>0</v>
      </c>
      <c r="Y250" s="196">
        <f>Igazgatás!Y293+'ASP pályázat'!Y250+Községgazd!AB264+Vagyongazd!Y253+Közfoglalkoztatás!Y250+Közút!Y250+Környezetvédelem!AB254+Egészségügy!AB282+Sport!Y254+Közművelődés!AA253+Támogatás!AF272</f>
        <v>0</v>
      </c>
      <c r="Z250" s="196">
        <f>Igazgatás!Z293+'ASP pályázat'!Z250+Községgazd!AC264+Vagyongazd!Z253+Közfoglalkoztatás!Z250+Közút!Z250+Környezetvédelem!AC254+Egészségügy!AC282+Sport!Z254+Közművelődés!AB253+Támogatás!AG272</f>
        <v>0</v>
      </c>
      <c r="AA250" s="194">
        <f>Igazgatás!AA293+'ASP pályázat'!AA250+Községgazd!AD264+Vagyongazd!AA253+Közfoglalkoztatás!AA250+Közút!AA250+Környezetvédelem!AD254+Egészségügy!AD282+Sport!AA254+Közművelődés!AC253+Támogatás!AH272</f>
        <v>0</v>
      </c>
      <c r="AB250" s="168"/>
      <c r="AD250" s="168"/>
    </row>
    <row r="251" spans="1:30" s="41" customFormat="1" ht="15.75" hidden="1" thickBot="1" x14ac:dyDescent="0.3">
      <c r="A251" s="125" t="s">
        <v>309</v>
      </c>
      <c r="B251" s="176" t="s">
        <v>713</v>
      </c>
      <c r="C251" s="837" t="s">
        <v>310</v>
      </c>
      <c r="D251" s="838"/>
      <c r="E251" s="838"/>
      <c r="F251" s="616">
        <f>Igazgatás!F294+'ASP pályázat'!F251+Községgazd!F265+Vagyongazd!F254+Közfoglalkoztatás!F251+Közút!F251+Környezetvédelem!F255+Egészségügy!F283+Sport!F255+Közművelődés!F254+Támogatás!F273</f>
        <v>0</v>
      </c>
      <c r="G251" s="616">
        <f>Igazgatás!G294+'ASP pályázat'!G251+Községgazd!G265+Vagyongazd!G254+Közfoglalkoztatás!G251+Közút!G251+Környezetvédelem!G255+Egészségügy!G283+Sport!G255+Közművelődés!G254+Támogatás!G273</f>
        <v>0</v>
      </c>
      <c r="H251" s="616">
        <f>Igazgatás!H294+'ASP pályázat'!H251+Községgazd!H265+Vagyongazd!H254+Közfoglalkoztatás!H251+Közút!H251+Környezetvédelem!H255+Egészségügy!H283+Sport!H255+Közművelődés!H254+Támogatás!H273</f>
        <v>0</v>
      </c>
      <c r="I251" s="616">
        <f>Igazgatás!I294+'ASP pályázat'!I251+Községgazd!I265+Vagyongazd!I254+Közfoglalkoztatás!I251+Közút!I251+Környezetvédelem!I255+Egészségügy!I283+Sport!I255+Közművelődés!I254+Támogatás!I273</f>
        <v>0</v>
      </c>
      <c r="J251" s="642">
        <f>Igazgatás!J294+'ASP pályázat'!J251+Községgazd!J265+Vagyongazd!J254+Közfoglalkoztatás!J251+Közút!J251+Környezetvédelem!J255+Egészségügy!J283+Sport!J255+Közművelődés!J254+Támogatás!J273</f>
        <v>0</v>
      </c>
      <c r="K251" s="642">
        <f>Igazgatás!K294+'ASP pályázat'!K251+Községgazd!K265+Vagyongazd!K254+Közfoglalkoztatás!K251+Közút!K251+Környezetvédelem!K255+Egészségügy!K283+Sport!K255+Közművelődés!K254+Támogatás!K273</f>
        <v>0</v>
      </c>
      <c r="L251" s="563">
        <f>Igazgatás!L294+'ASP pályázat'!L251+Községgazd!L265+Vagyongazd!L254+Közfoglalkoztatás!L251+Közút!L251+Környezetvédelem!L255+Egészségügy!L283+Sport!L255+Közművelődés!L254+Támogatás!L273</f>
        <v>0</v>
      </c>
      <c r="M251" s="177">
        <f>Igazgatás!M294+'ASP pályázat'!M251+Községgazd!M265+Vagyongazd!M254+Közfoglalkoztatás!M251+Közút!M251+Környezetvédelem!M255+Egészségügy!M283+Sport!M255+Közművelődés!M254+Támogatás!M273</f>
        <v>0</v>
      </c>
      <c r="N251" s="191">
        <f>Igazgatás!N294+'ASP pályázat'!N251+Községgazd!N265+Vagyongazd!N254+Közfoglalkoztatás!N251+Közút!N251+Környezetvédelem!N255+Egészségügy!N283+Sport!N255+Közművelődés!N254+Támogatás!N273</f>
        <v>0</v>
      </c>
      <c r="O251" s="192">
        <f>Igazgatás!O294+'ASP pályázat'!O251+Községgazd!R265+Vagyongazd!O254+Közfoglalkoztatás!O251+Közút!O251+Környezetvédelem!R255+Egészségügy!R283+Sport!O255+Közművelődés!Q254+Támogatás!V273</f>
        <v>0</v>
      </c>
      <c r="P251" s="193">
        <f>Igazgatás!P294+'ASP pályázat'!P251+Községgazd!S265+Vagyongazd!P254+Közfoglalkoztatás!P251+Közút!P251+Környezetvédelem!S255+Egészségügy!S283+Sport!P255+Közművelődés!R254+Támogatás!W273</f>
        <v>0</v>
      </c>
      <c r="Q251" s="193">
        <f>Igazgatás!Q294+'ASP pályázat'!Q251+Községgazd!T265+Vagyongazd!Q254+Közfoglalkoztatás!Q251+Közút!Q251+Környezetvédelem!T255+Egészségügy!T283+Sport!Q255+Közművelődés!S254+Támogatás!X273</f>
        <v>0</v>
      </c>
      <c r="R251" s="193">
        <f>Igazgatás!R294+'ASP pályázat'!R251+Községgazd!U265+Vagyongazd!R254+Közfoglalkoztatás!R251+Közút!R251+Környezetvédelem!U255+Egészségügy!U283+Sport!R255+Közművelődés!T254+Támogatás!Y273</f>
        <v>0</v>
      </c>
      <c r="S251" s="193">
        <f>Igazgatás!S294+'ASP pályázat'!S251+Községgazd!V265+Vagyongazd!S254+Közfoglalkoztatás!S251+Közút!S251+Környezetvédelem!V255+Egészségügy!V283+Sport!S255+Közművelődés!U254+Támogatás!Z273</f>
        <v>0</v>
      </c>
      <c r="T251" s="196">
        <f>Igazgatás!T294+'ASP pályázat'!T251+Községgazd!W265+Vagyongazd!T254+Közfoglalkoztatás!T251+Közút!T251+Környezetvédelem!W255+Egészségügy!W283+Sport!T255+Közművelődés!V254+Támogatás!AA273</f>
        <v>0</v>
      </c>
      <c r="U251" s="493">
        <f>Igazgatás!U294+'ASP pályázat'!U251+Községgazd!X265+Vagyongazd!U254+Közfoglalkoztatás!U251+Közút!U251+Környezetvédelem!X255+Egészségügy!X283+Sport!U255+Közművelődés!W254+Támogatás!AB273</f>
        <v>0</v>
      </c>
      <c r="V251" s="418">
        <f>Igazgatás!V294+'ASP pályázat'!V251+Községgazd!Y265+Vagyongazd!V254+Közfoglalkoztatás!V251+Közút!V251+Környezetvédelem!Y255+Egészségügy!Y283+Sport!V255+Közművelődés!X254+Támogatás!AC273</f>
        <v>0</v>
      </c>
      <c r="W251" s="193">
        <f>Igazgatás!W294+'ASP pályázat'!W251+Községgazd!Z265+Vagyongazd!W254+Közfoglalkoztatás!W251+Közút!W251+Környezetvédelem!Z255+Egészségügy!Z283+Sport!W255+Közművelődés!Y254+Támogatás!AD273</f>
        <v>0</v>
      </c>
      <c r="X251" s="196">
        <f>Igazgatás!X294+'ASP pályázat'!X251+Községgazd!AA265+Vagyongazd!X254+Közfoglalkoztatás!X251+Közút!X251+Környezetvédelem!AA255+Egészségügy!AA283+Sport!X255+Közművelődés!Z254+Támogatás!AE273</f>
        <v>0</v>
      </c>
      <c r="Y251" s="196">
        <f>Igazgatás!Y294+'ASP pályázat'!Y251+Községgazd!AB265+Vagyongazd!Y254+Közfoglalkoztatás!Y251+Közút!Y251+Környezetvédelem!AB255+Egészségügy!AB283+Sport!Y255+Közművelődés!AA254+Támogatás!AF273</f>
        <v>0</v>
      </c>
      <c r="Z251" s="196">
        <f>Igazgatás!Z294+'ASP pályázat'!Z251+Községgazd!AC265+Vagyongazd!Z254+Közfoglalkoztatás!Z251+Közút!Z251+Környezetvédelem!AC255+Egészségügy!AC283+Sport!Z255+Közművelődés!AB254+Támogatás!AG273</f>
        <v>0</v>
      </c>
      <c r="AA251" s="194">
        <f>Igazgatás!AA294+'ASP pályázat'!AA251+Községgazd!AD265+Vagyongazd!AA254+Közfoglalkoztatás!AA251+Közút!AA251+Környezetvédelem!AD255+Egészségügy!AD283+Sport!AA255+Közművelődés!AC254+Támogatás!AH273</f>
        <v>0</v>
      </c>
      <c r="AB251" s="168"/>
      <c r="AD251" s="168"/>
    </row>
    <row r="252" spans="1:30" s="41" customFormat="1" ht="15.75" hidden="1" thickBot="1" x14ac:dyDescent="0.3">
      <c r="A252" s="125" t="s">
        <v>311</v>
      </c>
      <c r="B252" s="176" t="s">
        <v>714</v>
      </c>
      <c r="C252" s="837" t="s">
        <v>387</v>
      </c>
      <c r="D252" s="838"/>
      <c r="E252" s="838"/>
      <c r="F252" s="616">
        <f>Igazgatás!F295+'ASP pályázat'!F252+Községgazd!F266+Vagyongazd!F255+Közfoglalkoztatás!F252+Közút!F252+Környezetvédelem!F256+Egészségügy!F284+Sport!F256+Közművelődés!F255+Támogatás!F274</f>
        <v>0</v>
      </c>
      <c r="G252" s="616">
        <f>Igazgatás!G295+'ASP pályázat'!G252+Községgazd!G266+Vagyongazd!G255+Közfoglalkoztatás!G252+Közút!G252+Környezetvédelem!G256+Egészségügy!G284+Sport!G256+Közművelődés!G255+Támogatás!G274</f>
        <v>0</v>
      </c>
      <c r="H252" s="616">
        <f>Igazgatás!H295+'ASP pályázat'!H252+Községgazd!H266+Vagyongazd!H255+Közfoglalkoztatás!H252+Közút!H252+Környezetvédelem!H256+Egészségügy!H284+Sport!H256+Közművelődés!H255+Támogatás!H274</f>
        <v>0</v>
      </c>
      <c r="I252" s="616">
        <f>Igazgatás!I295+'ASP pályázat'!I252+Községgazd!I266+Vagyongazd!I255+Közfoglalkoztatás!I252+Közút!I252+Környezetvédelem!I256+Egészségügy!I284+Sport!I256+Közművelődés!I255+Támogatás!I274</f>
        <v>0</v>
      </c>
      <c r="J252" s="642">
        <f>Igazgatás!J295+'ASP pályázat'!J252+Községgazd!J266+Vagyongazd!J255+Közfoglalkoztatás!J252+Közút!J252+Környezetvédelem!J256+Egészségügy!J284+Sport!J256+Közművelődés!J255+Támogatás!J274</f>
        <v>0</v>
      </c>
      <c r="K252" s="642">
        <f>Igazgatás!K295+'ASP pályázat'!K252+Községgazd!K266+Vagyongazd!K255+Közfoglalkoztatás!K252+Közút!K252+Környezetvédelem!K256+Egészségügy!K284+Sport!K256+Közművelődés!K255+Támogatás!K274</f>
        <v>0</v>
      </c>
      <c r="L252" s="563">
        <f>Igazgatás!L295+'ASP pályázat'!L252+Községgazd!L266+Vagyongazd!L255+Közfoglalkoztatás!L252+Közút!L252+Környezetvédelem!L256+Egészségügy!L284+Sport!L256+Közművelődés!L255+Támogatás!L274</f>
        <v>0</v>
      </c>
      <c r="M252" s="177">
        <f>Igazgatás!M295+'ASP pályázat'!M252+Községgazd!M266+Vagyongazd!M255+Közfoglalkoztatás!M252+Közút!M252+Környezetvédelem!M256+Egészségügy!M284+Sport!M256+Közművelődés!M255+Támogatás!M274</f>
        <v>0</v>
      </c>
      <c r="N252" s="191">
        <f>Igazgatás!N295+'ASP pályázat'!N252+Községgazd!N266+Vagyongazd!N255+Közfoglalkoztatás!N252+Közút!N252+Környezetvédelem!N256+Egészségügy!N284+Sport!N256+Közművelődés!N255+Támogatás!N274</f>
        <v>0</v>
      </c>
      <c r="O252" s="192">
        <f>Igazgatás!O295+'ASP pályázat'!O252+Községgazd!R266+Vagyongazd!O255+Közfoglalkoztatás!O252+Közút!O252+Környezetvédelem!R256+Egészségügy!R284+Sport!O256+Közművelődés!Q255+Támogatás!V274</f>
        <v>0</v>
      </c>
      <c r="P252" s="193">
        <f>Igazgatás!P295+'ASP pályázat'!P252+Községgazd!S266+Vagyongazd!P255+Közfoglalkoztatás!P252+Közút!P252+Környezetvédelem!S256+Egészségügy!S284+Sport!P256+Közművelődés!R255+Támogatás!W274</f>
        <v>0</v>
      </c>
      <c r="Q252" s="193">
        <f>Igazgatás!Q295+'ASP pályázat'!Q252+Községgazd!T266+Vagyongazd!Q255+Közfoglalkoztatás!Q252+Közút!Q252+Környezetvédelem!T256+Egészségügy!T284+Sport!Q256+Közművelődés!S255+Támogatás!X274</f>
        <v>0</v>
      </c>
      <c r="R252" s="193">
        <f>Igazgatás!R295+'ASP pályázat'!R252+Községgazd!U266+Vagyongazd!R255+Közfoglalkoztatás!R252+Közút!R252+Környezetvédelem!U256+Egészségügy!U284+Sport!R256+Közművelődés!T255+Támogatás!Y274</f>
        <v>0</v>
      </c>
      <c r="S252" s="193">
        <f>Igazgatás!S295+'ASP pályázat'!S252+Községgazd!V266+Vagyongazd!S255+Közfoglalkoztatás!S252+Közút!S252+Környezetvédelem!V256+Egészségügy!V284+Sport!S256+Közművelődés!U255+Támogatás!Z274</f>
        <v>0</v>
      </c>
      <c r="T252" s="196">
        <f>Igazgatás!T295+'ASP pályázat'!T252+Községgazd!W266+Vagyongazd!T255+Közfoglalkoztatás!T252+Közút!T252+Környezetvédelem!W256+Egészségügy!W284+Sport!T256+Közművelődés!V255+Támogatás!AA274</f>
        <v>0</v>
      </c>
      <c r="U252" s="493">
        <f>Igazgatás!U295+'ASP pályázat'!U252+Községgazd!X266+Vagyongazd!U255+Közfoglalkoztatás!U252+Közút!U252+Környezetvédelem!X256+Egészségügy!X284+Sport!U256+Közművelődés!W255+Támogatás!AB274</f>
        <v>0</v>
      </c>
      <c r="V252" s="418">
        <f>Igazgatás!V295+'ASP pályázat'!V252+Községgazd!Y266+Vagyongazd!V255+Közfoglalkoztatás!V252+Közút!V252+Környezetvédelem!Y256+Egészségügy!Y284+Sport!V256+Közművelődés!X255+Támogatás!AC274</f>
        <v>0</v>
      </c>
      <c r="W252" s="193">
        <f>Igazgatás!W295+'ASP pályázat'!W252+Községgazd!Z266+Vagyongazd!W255+Közfoglalkoztatás!W252+Közút!W252+Környezetvédelem!Z256+Egészségügy!Z284+Sport!W256+Közművelődés!Y255+Támogatás!AD274</f>
        <v>0</v>
      </c>
      <c r="X252" s="196">
        <f>Igazgatás!X295+'ASP pályázat'!X252+Községgazd!AA266+Vagyongazd!X255+Közfoglalkoztatás!X252+Közút!X252+Környezetvédelem!AA256+Egészségügy!AA284+Sport!X256+Közművelődés!Z255+Támogatás!AE274</f>
        <v>0</v>
      </c>
      <c r="Y252" s="196">
        <f>Igazgatás!Y295+'ASP pályázat'!Y252+Községgazd!AB266+Vagyongazd!Y255+Közfoglalkoztatás!Y252+Közút!Y252+Környezetvédelem!AB256+Egészségügy!AB284+Sport!Y256+Közművelődés!AA255+Támogatás!AF274</f>
        <v>0</v>
      </c>
      <c r="Z252" s="196">
        <f>Igazgatás!Z295+'ASP pályázat'!Z252+Községgazd!AC266+Vagyongazd!Z255+Közfoglalkoztatás!Z252+Közút!Z252+Környezetvédelem!AC256+Egészségügy!AC284+Sport!Z256+Közművelődés!AB255+Támogatás!AG274</f>
        <v>0</v>
      </c>
      <c r="AA252" s="194">
        <f>Igazgatás!AA295+'ASP pályázat'!AA252+Községgazd!AD266+Vagyongazd!AA255+Közfoglalkoztatás!AA252+Közút!AA252+Környezetvédelem!AD256+Egészségügy!AD284+Sport!AA256+Közművelődés!AC255+Támogatás!AH274</f>
        <v>0</v>
      </c>
      <c r="AB252" s="168"/>
      <c r="AD252" s="168"/>
    </row>
    <row r="253" spans="1:30" ht="15.75" hidden="1" thickBot="1" x14ac:dyDescent="0.3">
      <c r="A253" s="125" t="s">
        <v>313</v>
      </c>
      <c r="B253" s="90" t="s">
        <v>715</v>
      </c>
      <c r="C253" s="803" t="s">
        <v>312</v>
      </c>
      <c r="D253" s="804"/>
      <c r="E253" s="804"/>
      <c r="F253" s="614">
        <f>Igazgatás!F296+'ASP pályázat'!F253+Községgazd!F267+Vagyongazd!F256+Közfoglalkoztatás!F253+Közút!F253+Környezetvédelem!F257+Egészségügy!F285+Sport!F257+Közművelődés!F256+Támogatás!F275</f>
        <v>0</v>
      </c>
      <c r="G253" s="614">
        <f>Igazgatás!G296+'ASP pályázat'!G253+Községgazd!G267+Vagyongazd!G256+Közfoglalkoztatás!G253+Közút!G253+Környezetvédelem!G257+Egészségügy!G285+Sport!G257+Közművelődés!G256+Támogatás!G275</f>
        <v>0</v>
      </c>
      <c r="H253" s="614">
        <f>Igazgatás!H296+'ASP pályázat'!H253+Községgazd!H267+Vagyongazd!H256+Közfoglalkoztatás!H253+Közút!H253+Környezetvédelem!H257+Egészségügy!H285+Sport!H257+Közművelődés!H256+Támogatás!H275</f>
        <v>0</v>
      </c>
      <c r="I253" s="614">
        <f>Igazgatás!I296+'ASP pályázat'!I253+Községgazd!I267+Vagyongazd!I256+Közfoglalkoztatás!I253+Közút!I253+Környezetvédelem!I257+Egészségügy!I285+Sport!I257+Közművelődés!I256+Támogatás!I275</f>
        <v>0</v>
      </c>
      <c r="J253" s="640">
        <f>Igazgatás!J296+'ASP pályázat'!J253+Községgazd!J267+Vagyongazd!J256+Közfoglalkoztatás!J253+Közút!J253+Környezetvédelem!J257+Egészségügy!J285+Sport!J257+Közművelődés!J256+Támogatás!J275</f>
        <v>0</v>
      </c>
      <c r="K253" s="640">
        <f>Igazgatás!K296+'ASP pályázat'!K253+Községgazd!K267+Vagyongazd!K256+Közfoglalkoztatás!K253+Közút!K253+Környezetvédelem!K257+Egészségügy!K285+Sport!K257+Közművelődés!K256+Támogatás!K275</f>
        <v>0</v>
      </c>
      <c r="L253" s="561">
        <f>Igazgatás!L296+'ASP pályázat'!L253+Községgazd!L267+Vagyongazd!L256+Közfoglalkoztatás!L253+Közút!L253+Környezetvédelem!L257+Egészségügy!L285+Sport!L257+Közművelődés!L256+Támogatás!L275</f>
        <v>0</v>
      </c>
      <c r="M253" s="142">
        <f>Igazgatás!M296+'ASP pályázat'!M253+Községgazd!M267+Vagyongazd!M256+Közfoglalkoztatás!M253+Közút!M253+Környezetvédelem!M257+Egészségügy!M285+Sport!M257+Közművelődés!M256+Támogatás!M275</f>
        <v>0</v>
      </c>
      <c r="N253" s="158">
        <f>Igazgatás!N296+'ASP pályázat'!N253+Községgazd!N267+Vagyongazd!N256+Közfoglalkoztatás!N253+Közút!N253+Környezetvédelem!N257+Egészségügy!N285+Sport!N257+Közművelődés!N256+Támogatás!N275</f>
        <v>0</v>
      </c>
      <c r="O253" s="92">
        <f>Igazgatás!O296+'ASP pályázat'!O253+Községgazd!R267+Vagyongazd!O256+Közfoglalkoztatás!O253+Közút!O253+Környezetvédelem!R257+Egészségügy!R285+Sport!O257+Közművelődés!Q256+Támogatás!V275</f>
        <v>0</v>
      </c>
      <c r="P253" s="93">
        <f>Igazgatás!P296+'ASP pályázat'!P253+Községgazd!S267+Vagyongazd!P256+Közfoglalkoztatás!P253+Közút!P253+Környezetvédelem!S257+Egészségügy!S285+Sport!P257+Közművelődés!R256+Támogatás!W275</f>
        <v>0</v>
      </c>
      <c r="Q253" s="93">
        <f>Igazgatás!Q296+'ASP pályázat'!Q253+Községgazd!T267+Vagyongazd!Q256+Közfoglalkoztatás!Q253+Közút!Q253+Környezetvédelem!T257+Egészségügy!T285+Sport!Q257+Közművelődés!S256+Támogatás!X275</f>
        <v>0</v>
      </c>
      <c r="R253" s="93">
        <f>Igazgatás!R296+'ASP pályázat'!R253+Községgazd!U267+Vagyongazd!R256+Közfoglalkoztatás!R253+Közút!R253+Környezetvédelem!U257+Egészségügy!U285+Sport!R257+Közművelődés!T256+Támogatás!Y275</f>
        <v>0</v>
      </c>
      <c r="S253" s="93">
        <f>Igazgatás!S296+'ASP pályázat'!S253+Községgazd!V267+Vagyongazd!S256+Közfoglalkoztatás!S253+Közút!S253+Környezetvédelem!V257+Egészségügy!V285+Sport!S257+Közművelődés!U256+Támogatás!Z275</f>
        <v>0</v>
      </c>
      <c r="T253" s="96">
        <f>Igazgatás!T296+'ASP pályázat'!T253+Községgazd!W267+Vagyongazd!T256+Közfoglalkoztatás!T253+Közút!T253+Környezetvédelem!W257+Egészségügy!W285+Sport!T257+Közművelődés!V256+Támogatás!AA275</f>
        <v>0</v>
      </c>
      <c r="U253" s="487">
        <f>Igazgatás!U296+'ASP pályázat'!U253+Községgazd!X267+Vagyongazd!U256+Közfoglalkoztatás!U253+Közút!U253+Környezetvédelem!X257+Egészségügy!X285+Sport!U257+Közművelődés!W256+Támogatás!AB275</f>
        <v>0</v>
      </c>
      <c r="V253" s="412">
        <f>Igazgatás!V296+'ASP pályázat'!V253+Községgazd!Y267+Vagyongazd!V256+Közfoglalkoztatás!V253+Közút!V253+Környezetvédelem!Y257+Egészségügy!Y285+Sport!V257+Közművelődés!X256+Támogatás!AC275</f>
        <v>0</v>
      </c>
      <c r="W253" s="93">
        <f>Igazgatás!W296+'ASP pályázat'!W253+Községgazd!Z267+Vagyongazd!W256+Közfoglalkoztatás!W253+Közút!W253+Környezetvédelem!Z257+Egészségügy!Z285+Sport!W257+Közművelődés!Y256+Támogatás!AD275</f>
        <v>0</v>
      </c>
      <c r="X253" s="96">
        <f>Igazgatás!X296+'ASP pályázat'!X253+Községgazd!AA267+Vagyongazd!X256+Közfoglalkoztatás!X253+Közút!X253+Környezetvédelem!AA257+Egészségügy!AA285+Sport!X257+Közművelődés!Z256+Támogatás!AE275</f>
        <v>0</v>
      </c>
      <c r="Y253" s="96">
        <f>Igazgatás!Y296+'ASP pályázat'!Y253+Községgazd!AB267+Vagyongazd!Y256+Közfoglalkoztatás!Y253+Közút!Y253+Környezetvédelem!AB257+Egészségügy!AB285+Sport!Y257+Közművelődés!AA256+Támogatás!AF275</f>
        <v>0</v>
      </c>
      <c r="Z253" s="96">
        <f>Igazgatás!Z296+'ASP pályázat'!Z253+Községgazd!AC267+Vagyongazd!Z256+Közfoglalkoztatás!Z253+Közút!Z253+Környezetvédelem!AC257+Egészségügy!AC285+Sport!Z257+Közművelődés!AB256+Támogatás!AG275</f>
        <v>0</v>
      </c>
      <c r="AA253" s="97">
        <f>Igazgatás!AA296+'ASP pályázat'!AA253+Községgazd!AD267+Vagyongazd!AA256+Közfoglalkoztatás!AA253+Közút!AA253+Környezetvédelem!AD257+Egészségügy!AD285+Sport!AA257+Közművelődés!AC256+Támogatás!AH275</f>
        <v>0</v>
      </c>
      <c r="AB253" s="168"/>
      <c r="AD253" s="168"/>
    </row>
    <row r="254" spans="1:30" ht="15.75" hidden="1" thickBot="1" x14ac:dyDescent="0.3">
      <c r="A254" s="125" t="s">
        <v>894</v>
      </c>
      <c r="B254" s="90" t="s">
        <v>895</v>
      </c>
      <c r="C254" s="803" t="s">
        <v>896</v>
      </c>
      <c r="D254" s="804"/>
      <c r="E254" s="804"/>
      <c r="F254" s="614">
        <f>Igazgatás!F297+'ASP pályázat'!F254+Községgazd!F268+Vagyongazd!F257+Közfoglalkoztatás!F254+Közút!F254+Környezetvédelem!F258+Egészségügy!F286+Sport!F258+Közművelődés!F257+Támogatás!F276</f>
        <v>0</v>
      </c>
      <c r="G254" s="614">
        <f>Igazgatás!G297+'ASP pályázat'!G254+Községgazd!G268+Vagyongazd!G257+Közfoglalkoztatás!G254+Közút!G254+Környezetvédelem!G258+Egészségügy!G286+Sport!G258+Közművelődés!G257+Támogatás!G276</f>
        <v>0</v>
      </c>
      <c r="H254" s="614">
        <f>Igazgatás!H297+'ASP pályázat'!H254+Községgazd!H268+Vagyongazd!H257+Közfoglalkoztatás!H254+Közút!H254+Környezetvédelem!H258+Egészségügy!H286+Sport!H258+Közművelődés!H257+Támogatás!H276</f>
        <v>0</v>
      </c>
      <c r="I254" s="614">
        <f>Igazgatás!I297+'ASP pályázat'!I254+Községgazd!I268+Vagyongazd!I257+Közfoglalkoztatás!I254+Közút!I254+Környezetvédelem!I258+Egészségügy!I286+Sport!I258+Közművelődés!I257+Támogatás!I276</f>
        <v>0</v>
      </c>
      <c r="J254" s="640">
        <f>Igazgatás!J297+'ASP pályázat'!J254+Községgazd!J268+Vagyongazd!J257+Közfoglalkoztatás!J254+Közút!J254+Környezetvédelem!J258+Egészségügy!J286+Sport!J258+Közművelődés!J257+Támogatás!J276</f>
        <v>0</v>
      </c>
      <c r="K254" s="640">
        <f>Igazgatás!K297+'ASP pályázat'!K254+Községgazd!K268+Vagyongazd!K257+Közfoglalkoztatás!K254+Közút!K254+Környezetvédelem!K258+Egészségügy!K286+Sport!K258+Közművelődés!K257+Támogatás!K276</f>
        <v>0</v>
      </c>
      <c r="L254" s="561">
        <f>Igazgatás!L297+'ASP pályázat'!L254+Községgazd!L268+Vagyongazd!L257+Közfoglalkoztatás!L254+Közút!L254+Környezetvédelem!L258+Egészségügy!L286+Sport!L258+Közművelődés!L257+Támogatás!L276</f>
        <v>0</v>
      </c>
      <c r="M254" s="142">
        <f>Igazgatás!M297+'ASP pályázat'!M254+Községgazd!M268+Vagyongazd!M257+Közfoglalkoztatás!M254+Közút!M254+Környezetvédelem!M258+Egészségügy!M286+Sport!M258+Közművelődés!M257+Támogatás!M276</f>
        <v>0</v>
      </c>
      <c r="N254" s="158">
        <f>Igazgatás!N297+'ASP pályázat'!N254+Községgazd!N268+Vagyongazd!N257+Közfoglalkoztatás!N254+Közút!N254+Környezetvédelem!N258+Egészségügy!N286+Sport!N258+Közművelődés!N257+Támogatás!N276</f>
        <v>0</v>
      </c>
      <c r="O254" s="92">
        <f>Igazgatás!O297+'ASP pályázat'!O254+Községgazd!R268+Vagyongazd!O257+Közfoglalkoztatás!O254+Közút!O254+Környezetvédelem!R258+Egészségügy!R286+Sport!O258+Közművelődés!Q257+Támogatás!V276</f>
        <v>0</v>
      </c>
      <c r="P254" s="93">
        <f>Igazgatás!P297+'ASP pályázat'!P254+Községgazd!S268+Vagyongazd!P257+Közfoglalkoztatás!P254+Közút!P254+Környezetvédelem!S258+Egészségügy!S286+Sport!P258+Közművelődés!R257+Támogatás!W276</f>
        <v>0</v>
      </c>
      <c r="Q254" s="93">
        <f>Igazgatás!Q297+'ASP pályázat'!Q254+Községgazd!T268+Vagyongazd!Q257+Közfoglalkoztatás!Q254+Közút!Q254+Környezetvédelem!T258+Egészségügy!T286+Sport!Q258+Közművelődés!S257+Támogatás!X276</f>
        <v>0</v>
      </c>
      <c r="R254" s="93">
        <f>Igazgatás!R297+'ASP pályázat'!R254+Községgazd!U268+Vagyongazd!R257+Közfoglalkoztatás!R254+Közút!R254+Környezetvédelem!U258+Egészségügy!U286+Sport!R258+Közművelődés!T257+Támogatás!Y276</f>
        <v>0</v>
      </c>
      <c r="S254" s="93">
        <f>Igazgatás!S297+'ASP pályázat'!S254+Községgazd!V268+Vagyongazd!S257+Közfoglalkoztatás!S254+Közút!S254+Környezetvédelem!V258+Egészségügy!V286+Sport!S258+Közművelődés!U257+Támogatás!Z276</f>
        <v>0</v>
      </c>
      <c r="T254" s="96">
        <f>Igazgatás!T297+'ASP pályázat'!T254+Községgazd!W268+Vagyongazd!T257+Közfoglalkoztatás!T254+Közút!T254+Környezetvédelem!W258+Egészségügy!W286+Sport!T258+Közművelődés!V257+Támogatás!AA276</f>
        <v>0</v>
      </c>
      <c r="U254" s="487">
        <f>Igazgatás!U297+'ASP pályázat'!U254+Községgazd!X268+Vagyongazd!U257+Közfoglalkoztatás!U254+Közút!U254+Környezetvédelem!X258+Egészségügy!X286+Sport!U258+Közművelődés!W257+Támogatás!AB276</f>
        <v>0</v>
      </c>
      <c r="V254" s="412">
        <f>Igazgatás!V297+'ASP pályázat'!V254+Községgazd!Y268+Vagyongazd!V257+Közfoglalkoztatás!V254+Közút!V254+Környezetvédelem!Y258+Egészségügy!Y286+Sport!V258+Közművelődés!X257+Támogatás!AC276</f>
        <v>0</v>
      </c>
      <c r="W254" s="93">
        <f>Igazgatás!W297+'ASP pályázat'!W254+Községgazd!Z268+Vagyongazd!W257+Közfoglalkoztatás!W254+Közút!W254+Környezetvédelem!Z258+Egészségügy!Z286+Sport!W258+Közművelődés!Y257+Támogatás!AD276</f>
        <v>0</v>
      </c>
      <c r="X254" s="96">
        <f>Igazgatás!X297+'ASP pályázat'!X254+Községgazd!AA268+Vagyongazd!X257+Közfoglalkoztatás!X254+Közút!X254+Környezetvédelem!AA258+Egészségügy!AA286+Sport!X258+Közművelődés!Z257+Támogatás!AE276</f>
        <v>0</v>
      </c>
      <c r="Y254" s="96">
        <f>Igazgatás!Y297+'ASP pályázat'!Y254+Községgazd!AB268+Vagyongazd!Y257+Közfoglalkoztatás!Y254+Közút!Y254+Környezetvédelem!AB258+Egészségügy!AB286+Sport!Y258+Közművelődés!AA257+Támogatás!AF276</f>
        <v>0</v>
      </c>
      <c r="Z254" s="96">
        <f>Igazgatás!Z297+'ASP pályázat'!Z254+Községgazd!AC268+Vagyongazd!Z257+Közfoglalkoztatás!Z254+Közút!Z254+Környezetvédelem!AC258+Egészségügy!AC286+Sport!Z258+Közművelődés!AB257+Támogatás!AG276</f>
        <v>0</v>
      </c>
      <c r="AA254" s="97">
        <f>Igazgatás!AA297+'ASP pályázat'!AA254+Községgazd!AD268+Vagyongazd!AA257+Közfoglalkoztatás!AA254+Közút!AA254+Környezetvédelem!AD258+Egészségügy!AD286+Sport!AA258+Közművelődés!AC257+Támogatás!AH276</f>
        <v>0</v>
      </c>
      <c r="AB254" s="168"/>
      <c r="AD254" s="168"/>
    </row>
    <row r="255" spans="1:30" ht="15.75" thickBot="1" x14ac:dyDescent="0.3">
      <c r="B255" s="839" t="s">
        <v>314</v>
      </c>
      <c r="C255" s="840"/>
      <c r="D255" s="840"/>
      <c r="E255" s="840"/>
      <c r="F255" s="611">
        <f>Igazgatás!F298+'ASP pályázat'!F255+Községgazd!F269+Vagyongazd!F258+Közfoglalkoztatás!F255+Közút!F255+Környezetvédelem!F259+Egészségügy!F287+Sport!F259+Közművelődés!F258+Támogatás!F277</f>
        <v>277142409.06999999</v>
      </c>
      <c r="G255" s="611">
        <f>Igazgatás!G298+'ASP pályázat'!G255+Községgazd!G269+Vagyongazd!G258+Közfoglalkoztatás!G255+Közút!G255+Környezetvédelem!G259+Egészségügy!G287+Sport!G259+Közművelődés!G258+Támogatás!G277</f>
        <v>286745823.29999995</v>
      </c>
      <c r="H255" s="611">
        <f>Igazgatás!H298+'ASP pályázat'!H255+Községgazd!H269+Vagyongazd!H258+Közfoglalkoztatás!H255+Közút!H255+Környezetvédelem!H259+Egészségügy!H287+Sport!H259+Közművelődés!H258+Támogatás!H277</f>
        <v>296413955.81999999</v>
      </c>
      <c r="I255" s="611">
        <f>Igazgatás!I298+'ASP pályázat'!I255+Községgazd!I269+Vagyongazd!I258+Közfoglalkoztatás!I255+Közút!I255+Környezetvédelem!I259+Egészségügy!I287+Sport!I259+Közművelődés!I258+Támogatás!I277</f>
        <v>353342295.92666668</v>
      </c>
      <c r="J255" s="637">
        <f>Igazgatás!J298+'ASP pályázat'!J255+Községgazd!J269+Vagyongazd!J258+Közfoglalkoztatás!J255+Közút!J255+Környezetvédelem!J259+Egészségügy!J287+Sport!J259+Közművelődés!J258+Támogatás!J277</f>
        <v>353969471</v>
      </c>
      <c r="K255" s="637">
        <f>Igazgatás!K298+'ASP pályázat'!K255+Községgazd!K269+Vagyongazd!K258+Közfoglalkoztatás!K255+Közút!K255+Környezetvédelem!K259+Egészségügy!K287+Sport!K259+Közművelődés!K258+Támogatás!K277</f>
        <v>372346484.30000001</v>
      </c>
      <c r="L255" s="558">
        <f>Igazgatás!L298+'ASP pályázat'!L255+Községgazd!L269+Vagyongazd!L258+Közfoglalkoztatás!L255+Közút!L255+Környezetvédelem!L259+Egészségügy!L287+Sport!L259+Közművelődés!L258+Támogatás!L277</f>
        <v>221058926.69999999</v>
      </c>
      <c r="M255" s="139">
        <f>Igazgatás!M298+'ASP pályázat'!M255+Községgazd!M269+Vagyongazd!M258+Közfoglalkoztatás!M255+Közút!M255+Környezetvédelem!M259+Egészségügy!M287+Sport!M259+Közművelődés!M258+Támogatás!M277</f>
        <v>7424872</v>
      </c>
      <c r="N255" s="156">
        <f>Igazgatás!N298+'ASP pályázat'!N255+Községgazd!N269+Vagyongazd!N258+Közfoglalkoztatás!N255+Közút!N255+Környezetvédelem!N259+Egészségügy!N287+Sport!N259+Közművelődés!N258+Támogatás!N277</f>
        <v>228483798.69999999</v>
      </c>
      <c r="O255" s="84">
        <f>Igazgatás!O298+'ASP pályázat'!O255+Községgazd!R269+Vagyongazd!O258+Közfoglalkoztatás!O255+Közút!O255+Környezetvédelem!R259+Egészségügy!R287+Sport!O259+Közművelődés!Q258+Támogatás!V277</f>
        <v>21326381</v>
      </c>
      <c r="P255" s="85">
        <f>Igazgatás!P298+'ASP pályázat'!P255+Községgazd!S269+Vagyongazd!P258+Közfoglalkoztatás!P255+Közút!P255+Környezetvédelem!S259+Egészségügy!S287+Sport!P259+Közművelődés!R258+Támogatás!W277</f>
        <v>20284647</v>
      </c>
      <c r="Q255" s="85">
        <f>Igazgatás!Q298+'ASP pályázat'!Q255+Községgazd!T269+Vagyongazd!Q258+Közfoglalkoztatás!Q255+Közút!Q255+Környezetvédelem!T259+Egészségügy!T287+Sport!Q259+Közművelődés!S258+Támogatás!X277</f>
        <v>14708408</v>
      </c>
      <c r="R255" s="85">
        <f>Igazgatás!R298+'ASP pályázat'!R255+Községgazd!U269+Vagyongazd!R258+Közfoglalkoztatás!R255+Közút!R255+Környezetvédelem!U259+Egészségügy!U287+Sport!R259+Közművelődés!T258+Támogatás!Y277</f>
        <v>27678094</v>
      </c>
      <c r="S255" s="85">
        <f>Igazgatás!S298+'ASP pályázat'!S255+Községgazd!V269+Vagyongazd!S258+Közfoglalkoztatás!S255+Közút!S255+Környezetvédelem!V259+Egészségügy!V287+Sport!S259+Közművelődés!U258+Támogatás!Z277</f>
        <v>22855225</v>
      </c>
      <c r="T255" s="88">
        <f>Igazgatás!T298+'ASP pályázat'!T255+Községgazd!W269+Vagyongazd!T258+Közfoglalkoztatás!T255+Közút!T255+Környezetvédelem!W259+Egészségügy!W287+Sport!T259+Közművelődés!V258+Támogatás!AA277</f>
        <v>18125874</v>
      </c>
      <c r="U255" s="484">
        <f>Igazgatás!U298+'ASP pályázat'!U255+Községgazd!X269+Vagyongazd!U258+Közfoglalkoztatás!U255+Közút!U255+Környezetvédelem!X259+Egészségügy!X287+Sport!U259+Közművelődés!W258+Támogatás!AB277</f>
        <v>124978629</v>
      </c>
      <c r="V255" s="409">
        <f>Igazgatás!V298+'ASP pályázat'!V255+Községgazd!Y269+Vagyongazd!V258+Közfoglalkoztatás!V255+Közút!V255+Környezetvédelem!Y259+Egészségügy!Y287+Sport!V259+Közművelődés!X258+Támogatás!AC277</f>
        <v>15409188.379999999</v>
      </c>
      <c r="W255" s="85">
        <f>Igazgatás!W298+'ASP pályázat'!W255+Községgazd!Z269+Vagyongazd!W258+Közfoglalkoztatás!W255+Közút!W255+Környezetvédelem!Z259+Egészségügy!Z287+Sport!W259+Közművelődés!Y258+Támogatás!AD277</f>
        <v>15381134.719999999</v>
      </c>
      <c r="X255" s="88">
        <f>Igazgatás!X298+'ASP pályázat'!X255+Községgazd!AA269+Vagyongazd!X258+Közfoglalkoztatás!X255+Közút!X255+Környezetvédelem!AA259+Egészségügy!AA287+Sport!X259+Közművelődés!Z258+Támogatás!AE277</f>
        <v>15962923.6</v>
      </c>
      <c r="Y255" s="88">
        <f>Igazgatás!Y298+'ASP pályázat'!Y255+Községgazd!AB269+Vagyongazd!Y258+Közfoglalkoztatás!Y255+Közút!Y255+Környezetvédelem!AB259+Egészségügy!AB287+Sport!Y259+Közművelődés!AA258+Támogatás!AF277</f>
        <v>16747497</v>
      </c>
      <c r="Z255" s="88">
        <f>Igazgatás!Z298+'ASP pályázat'!Z255+Községgazd!AC269+Vagyongazd!Z258+Közfoglalkoztatás!Z255+Közút!Z255+Környezetvédelem!AC259+Egészségügy!AC287+Sport!Z259+Közművelődés!AB258+Támogatás!AG277</f>
        <v>18071367</v>
      </c>
      <c r="AA255" s="89">
        <f>Igazgatás!AA298+'ASP pályázat'!AA255+Községgazd!AD269+Vagyongazd!AA258+Közfoglalkoztatás!AA255+Közút!AA255+Környezetvédelem!AD259+Egészségügy!AD287+Sport!AA259+Közművelődés!AC258+Támogatás!AH277</f>
        <v>21933059</v>
      </c>
      <c r="AB255" s="168"/>
      <c r="AD255" s="168"/>
    </row>
    <row r="256" spans="1:30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59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x14ac:dyDescent="0.25">
      <c r="B257" s="22"/>
      <c r="C257" s="23"/>
      <c r="D257" s="23"/>
      <c r="E257" s="24"/>
      <c r="F257" s="609"/>
      <c r="G257" s="609"/>
      <c r="H257" s="609"/>
      <c r="I257" s="609"/>
      <c r="J257" s="609"/>
      <c r="K257" s="609"/>
      <c r="L257" s="609"/>
      <c r="M257" s="24"/>
      <c r="N257" s="59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x14ac:dyDescent="0.25">
      <c r="B258" s="22"/>
      <c r="C258" s="23"/>
      <c r="D258" s="23"/>
      <c r="E258" s="24"/>
      <c r="F258" s="24"/>
      <c r="G258" s="24"/>
      <c r="H258" s="24"/>
      <c r="I258" s="24"/>
      <c r="J258" s="24"/>
      <c r="K258" s="24"/>
      <c r="L258" s="24"/>
      <c r="M258" s="24"/>
      <c r="N258" s="59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x14ac:dyDescent="0.25">
      <c r="B259" s="25"/>
      <c r="C259" s="26"/>
      <c r="D259" s="26"/>
      <c r="E259" s="24"/>
      <c r="F259" s="24"/>
      <c r="G259" s="24"/>
      <c r="H259" s="24"/>
      <c r="I259" s="24"/>
      <c r="J259" s="24"/>
      <c r="K259" s="24"/>
      <c r="L259" s="24"/>
      <c r="M259" s="24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8"/>
      <c r="D290" s="28"/>
      <c r="E290" s="24"/>
      <c r="F290" s="24"/>
      <c r="G290" s="24"/>
      <c r="H290" s="24"/>
      <c r="I290" s="24"/>
      <c r="J290" s="24"/>
      <c r="K290" s="24"/>
      <c r="L290" s="24"/>
      <c r="M290" s="24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9"/>
      <c r="C301" s="23"/>
      <c r="D301" s="23"/>
      <c r="E301" s="24"/>
      <c r="F301" s="24"/>
      <c r="G301" s="24"/>
      <c r="H301" s="24"/>
      <c r="I301" s="24"/>
      <c r="J301" s="24"/>
      <c r="K301" s="24"/>
      <c r="L301" s="24"/>
      <c r="M301" s="24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</row>
    <row r="320" spans="1:27" x14ac:dyDescent="0.25"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18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</row>
    <row r="321" spans="1:14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</row>
    <row r="322" spans="1:14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14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14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14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14" s="12" customFormat="1" x14ac:dyDescent="0.25">
      <c r="A326" s="128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24"/>
      <c r="M326" s="24"/>
      <c r="N326" s="49"/>
    </row>
    <row r="327" spans="1:14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14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14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14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14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14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14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14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14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14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x14ac:dyDescent="0.25">
      <c r="B337" s="29"/>
      <c r="C337" s="23"/>
      <c r="D337" s="23"/>
      <c r="E337" s="28"/>
      <c r="F337" s="28"/>
      <c r="G337" s="28"/>
      <c r="H337" s="28"/>
      <c r="I337" s="28"/>
      <c r="J337" s="28"/>
      <c r="K337" s="28"/>
      <c r="L337" s="28"/>
      <c r="M337" s="28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x14ac:dyDescent="0.25">
      <c r="B338" s="30"/>
      <c r="C338" s="26"/>
      <c r="D338" s="26"/>
      <c r="E338" s="24"/>
      <c r="F338" s="24"/>
      <c r="G338" s="24"/>
      <c r="H338" s="24"/>
      <c r="I338" s="24"/>
      <c r="J338" s="24"/>
      <c r="K338" s="24"/>
      <c r="L338" s="24"/>
      <c r="M338" s="24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8"/>
      <c r="D340" s="28"/>
      <c r="E340" s="24"/>
      <c r="F340" s="24"/>
      <c r="G340" s="24"/>
      <c r="H340" s="24"/>
      <c r="I340" s="24"/>
      <c r="J340" s="24"/>
      <c r="K340" s="24"/>
      <c r="L340" s="24"/>
      <c r="M340" s="24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24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9"/>
      <c r="C364" s="23"/>
      <c r="D364" s="23"/>
      <c r="E364" s="24"/>
      <c r="F364" s="24"/>
      <c r="G364" s="24"/>
      <c r="H364" s="24"/>
      <c r="I364" s="24"/>
      <c r="J364" s="24"/>
      <c r="K364" s="24"/>
      <c r="L364" s="24"/>
      <c r="M364" s="24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9"/>
      <c r="C400" s="23"/>
      <c r="D400" s="23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9"/>
      <c r="C410" s="23"/>
      <c r="D410" s="23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9"/>
      <c r="C436" s="23"/>
      <c r="D436" s="23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9"/>
      <c r="C462" s="23"/>
      <c r="D462" s="23"/>
      <c r="E462" s="24"/>
      <c r="F462" s="24"/>
      <c r="G462" s="24"/>
      <c r="H462" s="24"/>
      <c r="I462" s="24"/>
      <c r="J462" s="24"/>
      <c r="K462" s="24"/>
      <c r="L462" s="24"/>
      <c r="M462" s="24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32"/>
      <c r="C463" s="33"/>
      <c r="D463" s="33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34"/>
      <c r="C464" s="35"/>
      <c r="D464" s="35"/>
      <c r="E464" s="36"/>
      <c r="F464" s="36"/>
      <c r="G464" s="36"/>
      <c r="H464" s="36"/>
      <c r="I464" s="36"/>
      <c r="J464" s="36"/>
      <c r="K464" s="36"/>
      <c r="L464" s="36"/>
      <c r="M464" s="36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</row>
    <row r="477" spans="1:27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7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7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7" x14ac:dyDescent="0.25"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18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</row>
    <row r="481" spans="1:27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</row>
    <row r="482" spans="1:27" s="12" customFormat="1" x14ac:dyDescent="0.25">
      <c r="A482" s="128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</sheetData>
  <mergeCells count="247">
    <mergeCell ref="M3:M4"/>
    <mergeCell ref="N3:N4"/>
    <mergeCell ref="C5:E5"/>
    <mergeCell ref="B2:E4"/>
    <mergeCell ref="C6:E6"/>
    <mergeCell ref="C23:E23"/>
    <mergeCell ref="F2:F4"/>
    <mergeCell ref="K2:K4"/>
    <mergeCell ref="G2:G4"/>
    <mergeCell ref="H2:H4"/>
    <mergeCell ref="I2:I4"/>
    <mergeCell ref="O2:AA3"/>
    <mergeCell ref="J2:J4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24:E24"/>
    <mergeCell ref="C20:E20"/>
    <mergeCell ref="C21:E21"/>
    <mergeCell ref="C22:E22"/>
    <mergeCell ref="C25:E25"/>
    <mergeCell ref="C27:E27"/>
    <mergeCell ref="L2:N2"/>
    <mergeCell ref="L3:L4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Roman,Félkövér"&amp;12Szár Községi Önkormányzat kiadásai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62"/>
  <sheetViews>
    <sheetView workbookViewId="0">
      <pane xSplit="5" ySplit="4" topLeftCell="G87" activePane="bottomRight" state="frozen"/>
      <selection pane="topRight" activeCell="F1" sqref="F1"/>
      <selection pane="bottomLeft" activeCell="A5" sqref="A5"/>
      <selection pane="bottomRight" activeCell="K188" sqref="K18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1.85546875" style="12" bestFit="1" customWidth="1"/>
    <col min="9" max="12" width="12.42578125" style="12" customWidth="1"/>
    <col min="13" max="13" width="11.140625" style="12" customWidth="1"/>
    <col min="14" max="14" width="12.42578125" style="49" bestFit="1" customWidth="1"/>
    <col min="15" max="20" width="10.140625" style="12" bestFit="1" customWidth="1"/>
    <col min="21" max="21" width="11.28515625" style="12" bestFit="1" customWidth="1"/>
    <col min="22" max="26" width="10.140625" style="12" bestFit="1" customWidth="1"/>
    <col min="27" max="27" width="12.42578125" style="12" bestFit="1" customWidth="1"/>
    <col min="28" max="28" width="10.5703125" style="17" bestFit="1" customWidth="1"/>
    <col min="29" max="29" width="9.5703125" style="17" bestFit="1" customWidth="1"/>
    <col min="30" max="16384" width="9.140625" style="17"/>
  </cols>
  <sheetData>
    <row r="1" spans="1:29" ht="15.75" thickBot="1" x14ac:dyDescent="0.3">
      <c r="AA1" s="11" t="s">
        <v>827</v>
      </c>
    </row>
    <row r="2" spans="1:29" ht="15" customHeight="1" x14ac:dyDescent="0.25">
      <c r="B2" s="774" t="s">
        <v>0</v>
      </c>
      <c r="C2" s="775"/>
      <c r="D2" s="775"/>
      <c r="E2" s="775"/>
      <c r="F2" s="774" t="s">
        <v>1079</v>
      </c>
      <c r="G2" s="790" t="s">
        <v>1093</v>
      </c>
      <c r="H2" s="790" t="s">
        <v>1102</v>
      </c>
      <c r="I2" s="774" t="s">
        <v>1109</v>
      </c>
      <c r="J2" s="793" t="s">
        <v>1116</v>
      </c>
      <c r="K2" s="793" t="s">
        <v>1084</v>
      </c>
      <c r="L2" s="781" t="s">
        <v>1082</v>
      </c>
      <c r="M2" s="781"/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29" ht="22.5" customHeight="1" x14ac:dyDescent="0.25">
      <c r="B3" s="776"/>
      <c r="C3" s="777"/>
      <c r="D3" s="777"/>
      <c r="E3" s="777"/>
      <c r="F3" s="776"/>
      <c r="G3" s="791"/>
      <c r="H3" s="791"/>
      <c r="I3" s="776"/>
      <c r="J3" s="794"/>
      <c r="K3" s="794"/>
      <c r="L3" s="864" t="s">
        <v>1073</v>
      </c>
      <c r="M3" s="866" t="s">
        <v>848</v>
      </c>
      <c r="N3" s="868" t="s">
        <v>571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29" ht="21" customHeight="1" thickBot="1" x14ac:dyDescent="0.3">
      <c r="B4" s="778"/>
      <c r="C4" s="779"/>
      <c r="D4" s="779"/>
      <c r="E4" s="779"/>
      <c r="F4" s="778"/>
      <c r="G4" s="792"/>
      <c r="H4" s="792"/>
      <c r="I4" s="778"/>
      <c r="J4" s="795"/>
      <c r="K4" s="795"/>
      <c r="L4" s="865"/>
      <c r="M4" s="867"/>
      <c r="N4" s="86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9" ht="15.75" thickBot="1" x14ac:dyDescent="0.3">
      <c r="B5" s="82" t="s">
        <v>118</v>
      </c>
      <c r="C5" s="870" t="s">
        <v>119</v>
      </c>
      <c r="D5" s="871"/>
      <c r="E5" s="871"/>
      <c r="F5" s="363">
        <f t="shared" ref="F5:L5" si="0">F6+F24</f>
        <v>8761402</v>
      </c>
      <c r="G5" s="611">
        <f t="shared" si="0"/>
        <v>8881206</v>
      </c>
      <c r="H5" s="611">
        <f t="shared" si="0"/>
        <v>8881206</v>
      </c>
      <c r="I5" s="363">
        <f t="shared" si="0"/>
        <v>9099706</v>
      </c>
      <c r="J5" s="517">
        <f t="shared" ref="J5" si="1">J6+J24</f>
        <v>9023622</v>
      </c>
      <c r="K5" s="517">
        <f t="shared" si="0"/>
        <v>9023622</v>
      </c>
      <c r="L5" s="558">
        <f t="shared" si="0"/>
        <v>8581897</v>
      </c>
      <c r="M5" s="139">
        <f t="shared" ref="M5:AA5" si="2">M6+M24</f>
        <v>352101</v>
      </c>
      <c r="N5" s="156">
        <f>SUM(L5:M5)</f>
        <v>8933998</v>
      </c>
      <c r="O5" s="84">
        <f t="shared" si="2"/>
        <v>1476832</v>
      </c>
      <c r="P5" s="85">
        <f t="shared" si="2"/>
        <v>637151</v>
      </c>
      <c r="Q5" s="85">
        <f t="shared" si="2"/>
        <v>716865</v>
      </c>
      <c r="R5" s="85">
        <f t="shared" si="2"/>
        <v>572115</v>
      </c>
      <c r="S5" s="85">
        <f t="shared" si="2"/>
        <v>637150</v>
      </c>
      <c r="T5" s="88">
        <f t="shared" si="2"/>
        <v>702229</v>
      </c>
      <c r="U5" s="484">
        <f>SUM(O5:T5)</f>
        <v>4742342</v>
      </c>
      <c r="V5" s="409">
        <f t="shared" si="2"/>
        <v>789529</v>
      </c>
      <c r="W5" s="85">
        <f t="shared" si="2"/>
        <v>640416</v>
      </c>
      <c r="X5" s="88">
        <f t="shared" si="2"/>
        <v>709629</v>
      </c>
      <c r="Y5" s="88">
        <f t="shared" si="2"/>
        <v>766212</v>
      </c>
      <c r="Z5" s="88">
        <f t="shared" si="2"/>
        <v>642940</v>
      </c>
      <c r="AA5" s="89">
        <f t="shared" si="2"/>
        <v>642930</v>
      </c>
      <c r="AB5" s="168"/>
    </row>
    <row r="6" spans="1:29" x14ac:dyDescent="0.25">
      <c r="B6" s="122" t="s">
        <v>609</v>
      </c>
      <c r="C6" s="772" t="s">
        <v>120</v>
      </c>
      <c r="D6" s="773"/>
      <c r="E6" s="773"/>
      <c r="F6" s="364">
        <f t="shared" ref="F6:L6" si="3">F7+F10+F13+F14+F15+F16+F17+F18+F19+F20+F21+F22+F23</f>
        <v>1701806</v>
      </c>
      <c r="G6" s="612">
        <f t="shared" si="3"/>
        <v>1729410</v>
      </c>
      <c r="H6" s="612">
        <f t="shared" si="3"/>
        <v>1729410</v>
      </c>
      <c r="I6" s="364">
        <f t="shared" si="3"/>
        <v>1729410</v>
      </c>
      <c r="J6" s="518">
        <f t="shared" ref="J6" si="4">J7+J10+J13+J14+J15+J16+J17+J18+J19+J20+J21+J22+J23</f>
        <v>1729410</v>
      </c>
      <c r="K6" s="518">
        <f t="shared" si="3"/>
        <v>1729410</v>
      </c>
      <c r="L6" s="559">
        <f t="shared" si="3"/>
        <v>1537685</v>
      </c>
      <c r="M6" s="140">
        <f t="shared" ref="M6:AA6" si="5">M7+M10+M13+M14+M15+M16+M17+M18+M19+M20+M21+M22+M23</f>
        <v>191725</v>
      </c>
      <c r="N6" s="157">
        <f t="shared" ref="N6:N106" si="6">SUM(L6:M6)</f>
        <v>1729410</v>
      </c>
      <c r="O6" s="116">
        <f t="shared" si="5"/>
        <v>948445</v>
      </c>
      <c r="P6" s="117">
        <f t="shared" si="5"/>
        <v>63750</v>
      </c>
      <c r="Q6" s="117">
        <f t="shared" si="5"/>
        <v>143465</v>
      </c>
      <c r="R6" s="117">
        <f t="shared" si="5"/>
        <v>63750</v>
      </c>
      <c r="S6" s="117">
        <f t="shared" si="5"/>
        <v>63750</v>
      </c>
      <c r="T6" s="120">
        <f t="shared" si="5"/>
        <v>63750</v>
      </c>
      <c r="U6" s="485">
        <f t="shared" ref="U6:U70" si="7">SUM(O6:T6)</f>
        <v>1346910</v>
      </c>
      <c r="V6" s="410">
        <f t="shared" si="5"/>
        <v>63750</v>
      </c>
      <c r="W6" s="117">
        <f t="shared" si="5"/>
        <v>63750</v>
      </c>
      <c r="X6" s="120">
        <f t="shared" si="5"/>
        <v>63750</v>
      </c>
      <c r="Y6" s="120">
        <f t="shared" si="5"/>
        <v>63750</v>
      </c>
      <c r="Z6" s="120">
        <f t="shared" si="5"/>
        <v>63750</v>
      </c>
      <c r="AA6" s="121">
        <f t="shared" si="5"/>
        <v>63750</v>
      </c>
      <c r="AB6" s="168"/>
      <c r="AC6" s="168"/>
    </row>
    <row r="7" spans="1:29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L7" si="8">SUM(F8:F9)</f>
        <v>1505761</v>
      </c>
      <c r="G7" s="613">
        <f t="shared" ref="G7" si="9">SUM(G8:G9)</f>
        <v>1533365</v>
      </c>
      <c r="H7" s="613">
        <f t="shared" ref="H7" si="10">SUM(H8:H9)</f>
        <v>1533365</v>
      </c>
      <c r="I7" s="365">
        <v>1533365</v>
      </c>
      <c r="J7" s="519">
        <v>1533365</v>
      </c>
      <c r="K7" s="519">
        <v>1533365</v>
      </c>
      <c r="L7" s="560">
        <f t="shared" si="8"/>
        <v>1533365</v>
      </c>
      <c r="M7" s="170">
        <f t="shared" ref="M7" si="11">SUM(M8:M9)</f>
        <v>0</v>
      </c>
      <c r="N7" s="171">
        <f t="shared" si="6"/>
        <v>1533365</v>
      </c>
      <c r="O7" s="179">
        <f t="shared" ref="O7" si="12">SUM(O8:O9)</f>
        <v>752400</v>
      </c>
      <c r="P7" s="173">
        <f t="shared" ref="P7" si="13">SUM(P8:P9)</f>
        <v>63750</v>
      </c>
      <c r="Q7" s="173">
        <f t="shared" ref="Q7" si="14">SUM(Q8:Q9)</f>
        <v>143465</v>
      </c>
      <c r="R7" s="173">
        <f t="shared" ref="R7" si="15">SUM(R8:R9)</f>
        <v>63750</v>
      </c>
      <c r="S7" s="173">
        <f t="shared" ref="S7" si="16">SUM(S8:S9)</f>
        <v>63750</v>
      </c>
      <c r="T7" s="174">
        <f t="shared" ref="T7" si="17">SUM(T8:T9)</f>
        <v>63750</v>
      </c>
      <c r="U7" s="486">
        <f t="shared" si="7"/>
        <v>1150865</v>
      </c>
      <c r="V7" s="411">
        <f t="shared" ref="V7" si="18">SUM(V8:V9)</f>
        <v>63750</v>
      </c>
      <c r="W7" s="173">
        <f t="shared" ref="W7" si="19">SUM(W8:W9)</f>
        <v>63750</v>
      </c>
      <c r="X7" s="174">
        <f t="shared" ref="X7" si="20">SUM(X8:X9)</f>
        <v>63750</v>
      </c>
      <c r="Y7" s="174">
        <f t="shared" ref="Y7" si="21">SUM(Y8:Y9)</f>
        <v>63750</v>
      </c>
      <c r="Z7" s="174">
        <f t="shared" ref="Z7" si="22">SUM(Z8:Z9)</f>
        <v>63750</v>
      </c>
      <c r="AA7" s="175">
        <f t="shared" ref="AA7" si="23">SUM(AA8:AA9)</f>
        <v>63750</v>
      </c>
      <c r="AB7" s="168"/>
      <c r="AC7" s="168"/>
    </row>
    <row r="8" spans="1:29" x14ac:dyDescent="0.25">
      <c r="B8" s="54"/>
      <c r="C8" s="293"/>
      <c r="D8" s="208"/>
      <c r="E8" s="316" t="s">
        <v>1070</v>
      </c>
      <c r="F8" s="373">
        <v>756750</v>
      </c>
      <c r="G8" s="621">
        <v>757650</v>
      </c>
      <c r="H8" s="621">
        <v>757650</v>
      </c>
      <c r="I8" s="373">
        <v>757650</v>
      </c>
      <c r="J8" s="527">
        <v>757650</v>
      </c>
      <c r="K8" s="527">
        <v>757650</v>
      </c>
      <c r="L8" s="568">
        <f>SUM(U8:AA8)</f>
        <v>757650</v>
      </c>
      <c r="M8" s="141"/>
      <c r="N8" s="159">
        <f t="shared" ref="N8:N9" si="24">SUM(L8:M8)</f>
        <v>757650</v>
      </c>
      <c r="O8" s="73">
        <v>56400</v>
      </c>
      <c r="P8" s="1">
        <v>63750</v>
      </c>
      <c r="Q8" s="1">
        <v>63750</v>
      </c>
      <c r="R8" s="1">
        <v>63750</v>
      </c>
      <c r="S8" s="1">
        <v>63750</v>
      </c>
      <c r="T8" s="79">
        <v>63750</v>
      </c>
      <c r="U8" s="489">
        <f t="shared" si="7"/>
        <v>375150</v>
      </c>
      <c r="V8" s="414">
        <v>63750</v>
      </c>
      <c r="W8" s="1">
        <v>63750</v>
      </c>
      <c r="X8" s="79">
        <v>63750</v>
      </c>
      <c r="Y8" s="79">
        <v>63750</v>
      </c>
      <c r="Z8" s="79">
        <v>63750</v>
      </c>
      <c r="AA8" s="44">
        <v>63750</v>
      </c>
      <c r="AB8" s="168"/>
      <c r="AC8" s="168"/>
    </row>
    <row r="9" spans="1:29" x14ac:dyDescent="0.25">
      <c r="B9" s="54"/>
      <c r="C9" s="293"/>
      <c r="D9" s="208"/>
      <c r="E9" s="316" t="s">
        <v>1071</v>
      </c>
      <c r="F9" s="373">
        <v>749011</v>
      </c>
      <c r="G9" s="621">
        <v>775715</v>
      </c>
      <c r="H9" s="621">
        <v>775715</v>
      </c>
      <c r="I9" s="373">
        <v>775715</v>
      </c>
      <c r="J9" s="527">
        <v>775715</v>
      </c>
      <c r="K9" s="527">
        <v>775715</v>
      </c>
      <c r="L9" s="568">
        <f>SUM(U9:AA9)</f>
        <v>775715</v>
      </c>
      <c r="M9" s="141"/>
      <c r="N9" s="159">
        <f t="shared" si="24"/>
        <v>775715</v>
      </c>
      <c r="O9" s="73">
        <f>696000</f>
        <v>696000</v>
      </c>
      <c r="P9" s="1"/>
      <c r="Q9" s="1">
        <v>79715</v>
      </c>
      <c r="R9" s="1"/>
      <c r="S9" s="1"/>
      <c r="T9" s="79"/>
      <c r="U9" s="489">
        <f t="shared" si="7"/>
        <v>775715</v>
      </c>
      <c r="V9" s="414"/>
      <c r="W9" s="1"/>
      <c r="X9" s="79"/>
      <c r="Y9" s="79"/>
      <c r="Z9" s="79"/>
      <c r="AA9" s="44"/>
      <c r="AB9" s="168"/>
      <c r="AC9" s="168"/>
    </row>
    <row r="10" spans="1:29" s="189" customFormat="1" x14ac:dyDescent="0.25">
      <c r="A10" s="125" t="s">
        <v>123</v>
      </c>
      <c r="B10" s="169" t="s">
        <v>611</v>
      </c>
      <c r="C10" s="182"/>
      <c r="D10" s="233" t="s">
        <v>124</v>
      </c>
      <c r="E10" s="258"/>
      <c r="F10" s="365">
        <f t="shared" ref="F10:L10" si="25">SUM(F11:F12)</f>
        <v>191725</v>
      </c>
      <c r="G10" s="613">
        <f t="shared" ref="G10" si="26">SUM(G11:G12)</f>
        <v>191725</v>
      </c>
      <c r="H10" s="613">
        <f t="shared" ref="H10" si="27">SUM(H11:H12)</f>
        <v>191725</v>
      </c>
      <c r="I10" s="365">
        <v>191725</v>
      </c>
      <c r="J10" s="519">
        <f t="shared" ref="J10" si="28">SUM(J11:J12)</f>
        <v>191725</v>
      </c>
      <c r="K10" s="519">
        <f t="shared" si="25"/>
        <v>191725</v>
      </c>
      <c r="L10" s="560">
        <f t="shared" si="25"/>
        <v>0</v>
      </c>
      <c r="M10" s="170">
        <f t="shared" ref="M10" si="29">SUM(M11:M12)</f>
        <v>191725</v>
      </c>
      <c r="N10" s="171">
        <f t="shared" si="6"/>
        <v>191725</v>
      </c>
      <c r="O10" s="179">
        <f t="shared" ref="O10" si="30">SUM(O11:O12)</f>
        <v>191725</v>
      </c>
      <c r="P10" s="173">
        <f t="shared" ref="P10" si="31">SUM(P11:P12)</f>
        <v>0</v>
      </c>
      <c r="Q10" s="173">
        <f t="shared" ref="Q10" si="32">SUM(Q11:Q12)</f>
        <v>0</v>
      </c>
      <c r="R10" s="173">
        <f t="shared" ref="R10" si="33">SUM(R11:R12)</f>
        <v>0</v>
      </c>
      <c r="S10" s="173">
        <f t="shared" ref="S10" si="34">SUM(S11:S12)</f>
        <v>0</v>
      </c>
      <c r="T10" s="174">
        <f t="shared" ref="T10" si="35">SUM(T11:T12)</f>
        <v>0</v>
      </c>
      <c r="U10" s="486">
        <f t="shared" si="7"/>
        <v>191725</v>
      </c>
      <c r="V10" s="411">
        <f t="shared" ref="V10" si="36">SUM(V11:V12)</f>
        <v>0</v>
      </c>
      <c r="W10" s="173">
        <f t="shared" ref="W10" si="37">SUM(W11:W12)</f>
        <v>0</v>
      </c>
      <c r="X10" s="174">
        <f t="shared" ref="X10" si="38">SUM(X11:X12)</f>
        <v>0</v>
      </c>
      <c r="Y10" s="174">
        <f t="shared" ref="Y10" si="39">SUM(Y11:Y12)</f>
        <v>0</v>
      </c>
      <c r="Z10" s="174">
        <f t="shared" ref="Z10" si="40">SUM(Z11:Z12)</f>
        <v>0</v>
      </c>
      <c r="AA10" s="175">
        <f t="shared" ref="AA10" si="41">SUM(AA11:AA12)</f>
        <v>0</v>
      </c>
      <c r="AB10" s="168"/>
      <c r="AC10" s="168"/>
    </row>
    <row r="11" spans="1:29" x14ac:dyDescent="0.25">
      <c r="B11" s="54"/>
      <c r="C11" s="293"/>
      <c r="D11" s="208"/>
      <c r="E11" s="316" t="s">
        <v>1070</v>
      </c>
      <c r="F11" s="373">
        <v>18798</v>
      </c>
      <c r="G11" s="621">
        <v>18798</v>
      </c>
      <c r="H11" s="621">
        <v>18798</v>
      </c>
      <c r="I11" s="373">
        <v>18798</v>
      </c>
      <c r="J11" s="527">
        <v>18798</v>
      </c>
      <c r="K11" s="527">
        <v>18798</v>
      </c>
      <c r="L11" s="568"/>
      <c r="M11" s="141">
        <f>SUM(U11:AA11)</f>
        <v>18798</v>
      </c>
      <c r="N11" s="159">
        <f t="shared" ref="N11:N12" si="42">SUM(L11:M11)</f>
        <v>18798</v>
      </c>
      <c r="O11" s="73">
        <f>6298+12500</f>
        <v>18798</v>
      </c>
      <c r="P11" s="1"/>
      <c r="Q11" s="1"/>
      <c r="R11" s="1"/>
      <c r="S11" s="1"/>
      <c r="T11" s="79"/>
      <c r="U11" s="489">
        <f t="shared" si="7"/>
        <v>18798</v>
      </c>
      <c r="V11" s="414"/>
      <c r="W11" s="1"/>
      <c r="X11" s="79"/>
      <c r="Y11" s="79"/>
      <c r="Z11" s="79"/>
      <c r="AA11" s="44"/>
      <c r="AB11" s="168"/>
      <c r="AC11" s="168"/>
    </row>
    <row r="12" spans="1:29" x14ac:dyDescent="0.25">
      <c r="B12" s="54"/>
      <c r="C12" s="293"/>
      <c r="D12" s="208"/>
      <c r="E12" s="316" t="s">
        <v>1071</v>
      </c>
      <c r="F12" s="373">
        <v>172927</v>
      </c>
      <c r="G12" s="621">
        <v>172927</v>
      </c>
      <c r="H12" s="621">
        <v>172927</v>
      </c>
      <c r="I12" s="373">
        <v>172927</v>
      </c>
      <c r="J12" s="527">
        <v>172927</v>
      </c>
      <c r="K12" s="527">
        <v>172927</v>
      </c>
      <c r="L12" s="568"/>
      <c r="M12" s="141">
        <f>SUM(U12:AA12)</f>
        <v>172927</v>
      </c>
      <c r="N12" s="159">
        <f t="shared" si="42"/>
        <v>172927</v>
      </c>
      <c r="O12" s="73">
        <f>57927+115000</f>
        <v>172927</v>
      </c>
      <c r="P12" s="1"/>
      <c r="Q12" s="1"/>
      <c r="R12" s="1"/>
      <c r="S12" s="1"/>
      <c r="T12" s="79"/>
      <c r="U12" s="489">
        <f t="shared" si="7"/>
        <v>172927</v>
      </c>
      <c r="V12" s="414"/>
      <c r="W12" s="1"/>
      <c r="X12" s="79"/>
      <c r="Y12" s="79"/>
      <c r="Z12" s="79"/>
      <c r="AA12" s="44"/>
      <c r="AB12" s="168"/>
      <c r="AC12" s="168"/>
    </row>
    <row r="13" spans="1:29" s="189" customFormat="1" hidden="1" x14ac:dyDescent="0.25">
      <c r="A13" s="125" t="s">
        <v>125</v>
      </c>
      <c r="B13" s="169" t="s">
        <v>612</v>
      </c>
      <c r="C13" s="182"/>
      <c r="D13" s="233" t="s">
        <v>126</v>
      </c>
      <c r="E13" s="258"/>
      <c r="F13" s="365"/>
      <c r="G13" s="613"/>
      <c r="H13" s="613"/>
      <c r="I13" s="365">
        <v>0</v>
      </c>
      <c r="J13" s="519">
        <v>0</v>
      </c>
      <c r="K13" s="519">
        <v>0</v>
      </c>
      <c r="L13" s="560"/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  <c r="AB13" s="168"/>
      <c r="AC13" s="168"/>
    </row>
    <row r="14" spans="1:29" s="189" customFormat="1" hidden="1" x14ac:dyDescent="0.25">
      <c r="A14" s="125" t="s">
        <v>127</v>
      </c>
      <c r="B14" s="169" t="s">
        <v>613</v>
      </c>
      <c r="C14" s="182"/>
      <c r="D14" s="233" t="s">
        <v>351</v>
      </c>
      <c r="E14" s="258"/>
      <c r="F14" s="365"/>
      <c r="G14" s="613"/>
      <c r="H14" s="613"/>
      <c r="I14" s="365">
        <v>0</v>
      </c>
      <c r="J14" s="519">
        <v>0</v>
      </c>
      <c r="K14" s="519">
        <v>0</v>
      </c>
      <c r="L14" s="560"/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  <c r="AB14" s="168"/>
      <c r="AC14" s="168"/>
    </row>
    <row r="15" spans="1:29" s="189" customFormat="1" hidden="1" x14ac:dyDescent="0.25">
      <c r="A15" s="125" t="s">
        <v>128</v>
      </c>
      <c r="B15" s="169" t="s">
        <v>614</v>
      </c>
      <c r="C15" s="182"/>
      <c r="D15" s="233" t="s">
        <v>129</v>
      </c>
      <c r="E15" s="258"/>
      <c r="F15" s="365"/>
      <c r="G15" s="613"/>
      <c r="H15" s="613"/>
      <c r="I15" s="365">
        <v>0</v>
      </c>
      <c r="J15" s="519">
        <v>0</v>
      </c>
      <c r="K15" s="519">
        <v>0</v>
      </c>
      <c r="L15" s="560"/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  <c r="AB15" s="168"/>
      <c r="AC15" s="168"/>
    </row>
    <row r="16" spans="1:29" s="189" customFormat="1" hidden="1" x14ac:dyDescent="0.25">
      <c r="A16" s="125" t="s">
        <v>130</v>
      </c>
      <c r="B16" s="169" t="s">
        <v>615</v>
      </c>
      <c r="C16" s="182"/>
      <c r="D16" s="233" t="s">
        <v>131</v>
      </c>
      <c r="E16" s="258"/>
      <c r="F16" s="365"/>
      <c r="G16" s="613"/>
      <c r="H16" s="613"/>
      <c r="I16" s="365">
        <v>0</v>
      </c>
      <c r="J16" s="519">
        <v>0</v>
      </c>
      <c r="K16" s="519">
        <v>0</v>
      </c>
      <c r="L16" s="560"/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  <c r="AB16" s="168"/>
      <c r="AC16" s="168"/>
    </row>
    <row r="17" spans="1:29" s="189" customFormat="1" hidden="1" x14ac:dyDescent="0.25">
      <c r="A17" s="125" t="s">
        <v>132</v>
      </c>
      <c r="B17" s="169" t="s">
        <v>616</v>
      </c>
      <c r="C17" s="182"/>
      <c r="D17" s="233" t="s">
        <v>133</v>
      </c>
      <c r="E17" s="258"/>
      <c r="F17" s="365"/>
      <c r="G17" s="613"/>
      <c r="H17" s="613"/>
      <c r="I17" s="365">
        <v>0</v>
      </c>
      <c r="J17" s="519">
        <v>0</v>
      </c>
      <c r="K17" s="519">
        <v>0</v>
      </c>
      <c r="L17" s="560"/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  <c r="AB17" s="168"/>
      <c r="AC17" s="168"/>
    </row>
    <row r="18" spans="1:29" s="189" customFormat="1" hidden="1" x14ac:dyDescent="0.25">
      <c r="A18" s="125" t="s">
        <v>134</v>
      </c>
      <c r="B18" s="169" t="s">
        <v>617</v>
      </c>
      <c r="C18" s="182"/>
      <c r="D18" s="233" t="s">
        <v>135</v>
      </c>
      <c r="E18" s="258"/>
      <c r="F18" s="365"/>
      <c r="G18" s="613"/>
      <c r="H18" s="613"/>
      <c r="I18" s="365">
        <v>0</v>
      </c>
      <c r="J18" s="519">
        <v>0</v>
      </c>
      <c r="K18" s="519">
        <v>0</v>
      </c>
      <c r="L18" s="560"/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  <c r="AB18" s="168"/>
      <c r="AC18" s="168"/>
    </row>
    <row r="19" spans="1:29" s="189" customFormat="1" x14ac:dyDescent="0.25">
      <c r="A19" s="125" t="s">
        <v>136</v>
      </c>
      <c r="B19" s="169" t="s">
        <v>618</v>
      </c>
      <c r="C19" s="182"/>
      <c r="D19" s="233" t="s">
        <v>137</v>
      </c>
      <c r="E19" s="258"/>
      <c r="F19" s="365">
        <v>4320</v>
      </c>
      <c r="G19" s="613">
        <v>4320</v>
      </c>
      <c r="H19" s="613">
        <v>4320</v>
      </c>
      <c r="I19" s="365">
        <v>4320</v>
      </c>
      <c r="J19" s="519">
        <v>4320</v>
      </c>
      <c r="K19" s="519">
        <v>4320</v>
      </c>
      <c r="L19" s="560">
        <f>SUM(U19:AA19)</f>
        <v>4320</v>
      </c>
      <c r="M19" s="170"/>
      <c r="N19" s="171">
        <f t="shared" si="6"/>
        <v>4320</v>
      </c>
      <c r="O19" s="179">
        <v>4320</v>
      </c>
      <c r="P19" s="173"/>
      <c r="Q19" s="173"/>
      <c r="R19" s="173"/>
      <c r="S19" s="173"/>
      <c r="T19" s="174"/>
      <c r="U19" s="486">
        <f t="shared" si="7"/>
        <v>4320</v>
      </c>
      <c r="V19" s="411"/>
      <c r="W19" s="173"/>
      <c r="X19" s="174"/>
      <c r="Y19" s="174"/>
      <c r="Z19" s="174"/>
      <c r="AA19" s="175"/>
      <c r="AB19" s="168"/>
      <c r="AC19" s="168"/>
    </row>
    <row r="20" spans="1:29" s="189" customFormat="1" hidden="1" x14ac:dyDescent="0.25">
      <c r="A20" s="125" t="s">
        <v>138</v>
      </c>
      <c r="B20" s="169" t="s">
        <v>619</v>
      </c>
      <c r="C20" s="182"/>
      <c r="D20" s="233" t="s">
        <v>139</v>
      </c>
      <c r="E20" s="258"/>
      <c r="F20" s="365"/>
      <c r="G20" s="613"/>
      <c r="H20" s="613"/>
      <c r="I20" s="365"/>
      <c r="J20" s="519"/>
      <c r="K20" s="519"/>
      <c r="L20" s="560"/>
      <c r="M20" s="170"/>
      <c r="N20" s="171">
        <f t="shared" si="6"/>
        <v>0</v>
      </c>
      <c r="O20" s="179"/>
      <c r="P20" s="173"/>
      <c r="Q20" s="173"/>
      <c r="R20" s="173"/>
      <c r="S20" s="173"/>
      <c r="T20" s="174"/>
      <c r="U20" s="486">
        <f t="shared" si="7"/>
        <v>0</v>
      </c>
      <c r="V20" s="411"/>
      <c r="W20" s="173"/>
      <c r="X20" s="174"/>
      <c r="Y20" s="174"/>
      <c r="Z20" s="174"/>
      <c r="AA20" s="175"/>
      <c r="AB20" s="168"/>
      <c r="AC20" s="168"/>
    </row>
    <row r="21" spans="1:29" s="189" customFormat="1" hidden="1" x14ac:dyDescent="0.25">
      <c r="A21" s="125" t="s">
        <v>140</v>
      </c>
      <c r="B21" s="169" t="s">
        <v>620</v>
      </c>
      <c r="C21" s="182"/>
      <c r="D21" s="233" t="s">
        <v>141</v>
      </c>
      <c r="E21" s="258"/>
      <c r="F21" s="365"/>
      <c r="G21" s="613"/>
      <c r="H21" s="613"/>
      <c r="I21" s="365"/>
      <c r="J21" s="519"/>
      <c r="K21" s="519"/>
      <c r="L21" s="560"/>
      <c r="M21" s="170"/>
      <c r="N21" s="171">
        <f t="shared" si="6"/>
        <v>0</v>
      </c>
      <c r="O21" s="179"/>
      <c r="P21" s="173"/>
      <c r="Q21" s="173"/>
      <c r="R21" s="173"/>
      <c r="S21" s="173"/>
      <c r="T21" s="174"/>
      <c r="U21" s="486">
        <f t="shared" si="7"/>
        <v>0</v>
      </c>
      <c r="V21" s="411"/>
      <c r="W21" s="173"/>
      <c r="X21" s="174"/>
      <c r="Y21" s="174"/>
      <c r="Z21" s="174"/>
      <c r="AA21" s="175"/>
      <c r="AB21" s="168"/>
      <c r="AC21" s="168"/>
    </row>
    <row r="22" spans="1:29" s="189" customFormat="1" ht="14.25" hidden="1" customHeight="1" x14ac:dyDescent="0.25">
      <c r="A22" s="125" t="s">
        <v>142</v>
      </c>
      <c r="B22" s="169" t="s">
        <v>621</v>
      </c>
      <c r="C22" s="182"/>
      <c r="D22" s="233" t="s">
        <v>143</v>
      </c>
      <c r="E22" s="258"/>
      <c r="F22" s="365"/>
      <c r="G22" s="613"/>
      <c r="H22" s="613"/>
      <c r="I22" s="365"/>
      <c r="J22" s="519"/>
      <c r="K22" s="519"/>
      <c r="L22" s="560"/>
      <c r="M22" s="170"/>
      <c r="N22" s="171">
        <f t="shared" si="6"/>
        <v>0</v>
      </c>
      <c r="O22" s="179"/>
      <c r="P22" s="173"/>
      <c r="Q22" s="173"/>
      <c r="R22" s="173"/>
      <c r="S22" s="173"/>
      <c r="T22" s="174"/>
      <c r="U22" s="486">
        <f t="shared" si="7"/>
        <v>0</v>
      </c>
      <c r="V22" s="411"/>
      <c r="W22" s="173"/>
      <c r="X22" s="174"/>
      <c r="Y22" s="174"/>
      <c r="Z22" s="174"/>
      <c r="AA22" s="175"/>
      <c r="AB22" s="168"/>
      <c r="AC22" s="168"/>
    </row>
    <row r="23" spans="1:29" s="189" customFormat="1" hidden="1" x14ac:dyDescent="0.25">
      <c r="A23" s="125" t="s">
        <v>144</v>
      </c>
      <c r="B23" s="169" t="s">
        <v>622</v>
      </c>
      <c r="C23" s="182"/>
      <c r="D23" s="233" t="s">
        <v>145</v>
      </c>
      <c r="E23" s="258"/>
      <c r="F23" s="365"/>
      <c r="G23" s="613"/>
      <c r="H23" s="613"/>
      <c r="I23" s="365"/>
      <c r="J23" s="519"/>
      <c r="K23" s="519"/>
      <c r="L23" s="560"/>
      <c r="M23" s="170"/>
      <c r="N23" s="171">
        <f t="shared" si="6"/>
        <v>0</v>
      </c>
      <c r="O23" s="179"/>
      <c r="P23" s="173"/>
      <c r="Q23" s="173"/>
      <c r="R23" s="173"/>
      <c r="S23" s="173"/>
      <c r="T23" s="174"/>
      <c r="U23" s="486">
        <f t="shared" si="7"/>
        <v>0</v>
      </c>
      <c r="V23" s="411"/>
      <c r="W23" s="173"/>
      <c r="X23" s="174"/>
      <c r="Y23" s="174"/>
      <c r="Z23" s="174"/>
      <c r="AA23" s="175"/>
      <c r="AB23" s="168"/>
      <c r="AC23" s="168"/>
    </row>
    <row r="24" spans="1:29" x14ac:dyDescent="0.25">
      <c r="B24" s="90" t="s">
        <v>623</v>
      </c>
      <c r="C24" s="799" t="s">
        <v>146</v>
      </c>
      <c r="D24" s="800"/>
      <c r="E24" s="800"/>
      <c r="F24" s="366">
        <f t="shared" ref="F24:L24" si="43">F25+F26+F27</f>
        <v>7059596</v>
      </c>
      <c r="G24" s="614">
        <f t="shared" si="43"/>
        <v>7151796</v>
      </c>
      <c r="H24" s="614">
        <f t="shared" si="43"/>
        <v>7151796</v>
      </c>
      <c r="I24" s="366">
        <f t="shared" si="43"/>
        <v>7370296</v>
      </c>
      <c r="J24" s="520">
        <f t="shared" ref="J24" si="44">J25+J26+J27</f>
        <v>7294212</v>
      </c>
      <c r="K24" s="520">
        <f t="shared" si="43"/>
        <v>7294212</v>
      </c>
      <c r="L24" s="561">
        <f t="shared" si="43"/>
        <v>7044212</v>
      </c>
      <c r="M24" s="142">
        <f t="shared" ref="M24:AA24" si="45">M25+M26+M27</f>
        <v>160376</v>
      </c>
      <c r="N24" s="158">
        <f t="shared" si="6"/>
        <v>7204588</v>
      </c>
      <c r="O24" s="92">
        <f t="shared" si="45"/>
        <v>528387</v>
      </c>
      <c r="P24" s="93">
        <f t="shared" si="45"/>
        <v>573401</v>
      </c>
      <c r="Q24" s="93">
        <f t="shared" si="45"/>
        <v>573400</v>
      </c>
      <c r="R24" s="93">
        <f t="shared" si="45"/>
        <v>508365</v>
      </c>
      <c r="S24" s="93">
        <f t="shared" si="45"/>
        <v>573400</v>
      </c>
      <c r="T24" s="96">
        <f t="shared" si="45"/>
        <v>638479</v>
      </c>
      <c r="U24" s="487">
        <f t="shared" si="7"/>
        <v>3395432</v>
      </c>
      <c r="V24" s="412">
        <f t="shared" si="45"/>
        <v>725779</v>
      </c>
      <c r="W24" s="93">
        <f t="shared" si="45"/>
        <v>576666</v>
      </c>
      <c r="X24" s="96">
        <f t="shared" si="45"/>
        <v>645879</v>
      </c>
      <c r="Y24" s="96">
        <f t="shared" si="45"/>
        <v>702462</v>
      </c>
      <c r="Z24" s="96">
        <f t="shared" si="45"/>
        <v>579190</v>
      </c>
      <c r="AA24" s="97">
        <f t="shared" si="45"/>
        <v>579180</v>
      </c>
      <c r="AB24" s="168"/>
      <c r="AC24" s="168"/>
    </row>
    <row r="25" spans="1:29" s="41" customFormat="1" x14ac:dyDescent="0.25">
      <c r="A25" s="125" t="s">
        <v>147</v>
      </c>
      <c r="B25" s="52" t="s">
        <v>624</v>
      </c>
      <c r="C25" s="823" t="s">
        <v>148</v>
      </c>
      <c r="D25" s="824"/>
      <c r="E25" s="824"/>
      <c r="F25" s="367">
        <v>7059596</v>
      </c>
      <c r="G25" s="615">
        <v>7059596</v>
      </c>
      <c r="H25" s="615">
        <v>7059596</v>
      </c>
      <c r="I25" s="367">
        <v>7059596</v>
      </c>
      <c r="J25" s="521">
        <v>6919762</v>
      </c>
      <c r="K25" s="521">
        <v>6919762</v>
      </c>
      <c r="L25" s="562">
        <f>SUM(U25:AA25)</f>
        <v>6919762</v>
      </c>
      <c r="M25" s="148"/>
      <c r="N25" s="160">
        <f t="shared" si="6"/>
        <v>6919762</v>
      </c>
      <c r="O25" s="75">
        <v>528387</v>
      </c>
      <c r="P25" s="13">
        <v>573401</v>
      </c>
      <c r="Q25" s="13">
        <v>573400</v>
      </c>
      <c r="R25" s="13">
        <v>508365</v>
      </c>
      <c r="S25" s="13">
        <v>573400</v>
      </c>
      <c r="T25" s="80">
        <v>573400</v>
      </c>
      <c r="U25" s="488">
        <f t="shared" si="7"/>
        <v>3330353</v>
      </c>
      <c r="V25" s="413">
        <v>722409</v>
      </c>
      <c r="W25" s="13">
        <v>573400</v>
      </c>
      <c r="X25" s="80">
        <v>573400</v>
      </c>
      <c r="Y25" s="80">
        <v>573400</v>
      </c>
      <c r="Z25" s="80">
        <v>573400</v>
      </c>
      <c r="AA25" s="45">
        <f>498600+74800</f>
        <v>573400</v>
      </c>
      <c r="AB25" s="168"/>
      <c r="AC25" s="168"/>
    </row>
    <row r="26" spans="1:29" s="41" customFormat="1" ht="25.5" customHeight="1" x14ac:dyDescent="0.25">
      <c r="A26" s="125" t="s">
        <v>149</v>
      </c>
      <c r="B26" s="52" t="s">
        <v>625</v>
      </c>
      <c r="C26" s="825" t="s">
        <v>862</v>
      </c>
      <c r="D26" s="826"/>
      <c r="E26" s="826"/>
      <c r="F26" s="367">
        <v>0</v>
      </c>
      <c r="G26" s="615">
        <v>0</v>
      </c>
      <c r="H26" s="615">
        <v>0</v>
      </c>
      <c r="I26" s="367">
        <v>60700</v>
      </c>
      <c r="J26" s="521">
        <v>124450</v>
      </c>
      <c r="K26" s="521">
        <v>124450</v>
      </c>
      <c r="L26" s="562">
        <f>SUM(O26:AA26)</f>
        <v>124450</v>
      </c>
      <c r="M26" s="148"/>
      <c r="N26" s="160">
        <f t="shared" si="6"/>
        <v>124450</v>
      </c>
      <c r="O26" s="75"/>
      <c r="P26" s="13"/>
      <c r="Q26" s="13"/>
      <c r="R26" s="13"/>
      <c r="S26" s="13"/>
      <c r="T26" s="80"/>
      <c r="U26" s="488">
        <f t="shared" si="7"/>
        <v>0</v>
      </c>
      <c r="V26" s="413"/>
      <c r="W26" s="13"/>
      <c r="X26" s="80">
        <v>60700</v>
      </c>
      <c r="Y26" s="80">
        <v>63750</v>
      </c>
      <c r="Z26" s="80"/>
      <c r="AA26" s="45"/>
      <c r="AB26" s="168"/>
      <c r="AC26" s="168"/>
    </row>
    <row r="27" spans="1:29" s="41" customFormat="1" ht="15.75" thickBot="1" x14ac:dyDescent="0.3">
      <c r="A27" s="125" t="s">
        <v>150</v>
      </c>
      <c r="B27" s="176" t="s">
        <v>626</v>
      </c>
      <c r="C27" s="872" t="s">
        <v>151</v>
      </c>
      <c r="D27" s="873"/>
      <c r="E27" s="873"/>
      <c r="F27" s="368">
        <v>0</v>
      </c>
      <c r="G27" s="616">
        <v>92200</v>
      </c>
      <c r="H27" s="616">
        <v>92200</v>
      </c>
      <c r="I27" s="368">
        <v>250000</v>
      </c>
      <c r="J27" s="522">
        <v>250000</v>
      </c>
      <c r="K27" s="522">
        <v>250000</v>
      </c>
      <c r="L27" s="563"/>
      <c r="M27" s="177">
        <f>SUM(U27:AA27)</f>
        <v>160376</v>
      </c>
      <c r="N27" s="160">
        <f t="shared" si="6"/>
        <v>160376</v>
      </c>
      <c r="O27" s="75"/>
      <c r="P27" s="13"/>
      <c r="Q27" s="13"/>
      <c r="R27" s="13"/>
      <c r="S27" s="13"/>
      <c r="T27" s="80">
        <v>65079</v>
      </c>
      <c r="U27" s="488">
        <f t="shared" si="7"/>
        <v>65079</v>
      </c>
      <c r="V27" s="413">
        <v>3370</v>
      </c>
      <c r="W27" s="13">
        <v>3266</v>
      </c>
      <c r="X27" s="80">
        <v>11779</v>
      </c>
      <c r="Y27" s="80">
        <v>65312</v>
      </c>
      <c r="Z27" s="80">
        <v>5790</v>
      </c>
      <c r="AA27" s="45">
        <v>5780</v>
      </c>
      <c r="AB27" s="168"/>
      <c r="AC27" s="168"/>
    </row>
    <row r="28" spans="1:29" ht="15.75" thickBot="1" x14ac:dyDescent="0.3">
      <c r="A28" s="125" t="s">
        <v>951</v>
      </c>
      <c r="B28" s="82" t="s">
        <v>152</v>
      </c>
      <c r="C28" s="770" t="s">
        <v>803</v>
      </c>
      <c r="D28" s="770"/>
      <c r="E28" s="771"/>
      <c r="F28" s="369">
        <f t="shared" ref="F28:L28" si="46">F29+F32+F33+F34+F35+F36+F37</f>
        <v>2054270</v>
      </c>
      <c r="G28" s="617">
        <f t="shared" si="46"/>
        <v>2054270</v>
      </c>
      <c r="H28" s="617">
        <f t="shared" si="46"/>
        <v>2054270</v>
      </c>
      <c r="I28" s="369">
        <f t="shared" si="46"/>
        <v>2147075</v>
      </c>
      <c r="J28" s="523">
        <f t="shared" ref="J28" si="47">J29+J32+J33+J34+J35+J36+J37</f>
        <v>2135000</v>
      </c>
      <c r="K28" s="523">
        <f t="shared" si="46"/>
        <v>2135000</v>
      </c>
      <c r="L28" s="564">
        <f t="shared" si="46"/>
        <v>2023117</v>
      </c>
      <c r="M28" s="144">
        <f t="shared" ref="M28:AA28" si="48">M29+M32+M33+M34+M35+M36+M37</f>
        <v>68141</v>
      </c>
      <c r="N28" s="156">
        <f t="shared" si="6"/>
        <v>2091258</v>
      </c>
      <c r="O28" s="84">
        <f t="shared" si="48"/>
        <v>398509</v>
      </c>
      <c r="P28" s="85">
        <f t="shared" si="48"/>
        <v>140173</v>
      </c>
      <c r="Q28" s="85">
        <f t="shared" si="48"/>
        <v>157710</v>
      </c>
      <c r="R28" s="85">
        <f t="shared" si="48"/>
        <v>125865</v>
      </c>
      <c r="S28" s="85">
        <f t="shared" si="48"/>
        <v>140173</v>
      </c>
      <c r="T28" s="88">
        <f t="shared" si="48"/>
        <v>140173</v>
      </c>
      <c r="U28" s="484">
        <f t="shared" si="7"/>
        <v>1102603</v>
      </c>
      <c r="V28" s="409">
        <f t="shared" si="48"/>
        <v>191164</v>
      </c>
      <c r="W28" s="85">
        <f t="shared" si="48"/>
        <v>168587</v>
      </c>
      <c r="X28" s="88">
        <f t="shared" si="48"/>
        <v>157652</v>
      </c>
      <c r="Y28" s="88">
        <f t="shared" si="48"/>
        <v>152796</v>
      </c>
      <c r="Z28" s="88">
        <f t="shared" si="48"/>
        <v>140173</v>
      </c>
      <c r="AA28" s="89">
        <f t="shared" si="48"/>
        <v>178283</v>
      </c>
      <c r="AB28" s="168"/>
      <c r="AC28" s="168"/>
    </row>
    <row r="29" spans="1:29" s="189" customFormat="1" x14ac:dyDescent="0.25">
      <c r="A29" s="308"/>
      <c r="B29" s="322"/>
      <c r="C29" s="874" t="s">
        <v>154</v>
      </c>
      <c r="D29" s="875"/>
      <c r="E29" s="875"/>
      <c r="F29" s="423">
        <f t="shared" ref="F29:L29" si="49">SUM(F30:F31)</f>
        <v>1964255</v>
      </c>
      <c r="G29" s="661">
        <f t="shared" ref="G29" si="50">SUM(G30:G31)</f>
        <v>1964255</v>
      </c>
      <c r="H29" s="661">
        <f t="shared" ref="H29" si="51">SUM(H30:H31)</f>
        <v>1964255</v>
      </c>
      <c r="I29" s="423">
        <v>1981734</v>
      </c>
      <c r="J29" s="603">
        <f t="shared" ref="J29" si="52">SUM(J30:J31)</f>
        <v>1969659</v>
      </c>
      <c r="K29" s="603">
        <f t="shared" si="49"/>
        <v>1969659</v>
      </c>
      <c r="L29" s="582">
        <f t="shared" si="49"/>
        <v>1969468</v>
      </c>
      <c r="M29" s="332">
        <f t="shared" ref="M29" si="53">SUM(M30:M31)</f>
        <v>0</v>
      </c>
      <c r="N29" s="171">
        <f t="shared" si="6"/>
        <v>1969468</v>
      </c>
      <c r="O29" s="179">
        <f t="shared" ref="O29" si="54">SUM(O30:O31)</f>
        <v>394234</v>
      </c>
      <c r="P29" s="173">
        <f t="shared" ref="P29" si="55">SUM(P30:P31)</f>
        <v>140173</v>
      </c>
      <c r="Q29" s="173">
        <f t="shared" ref="Q29" si="56">SUM(Q30:Q31)</f>
        <v>157710</v>
      </c>
      <c r="R29" s="173">
        <f t="shared" ref="R29" si="57">SUM(R30:R31)</f>
        <v>125865</v>
      </c>
      <c r="S29" s="173">
        <f t="shared" ref="S29" si="58">SUM(S30:S31)</f>
        <v>140173</v>
      </c>
      <c r="T29" s="174">
        <f t="shared" ref="T29" si="59">SUM(T30:T31)</f>
        <v>140173</v>
      </c>
      <c r="U29" s="486">
        <f t="shared" si="7"/>
        <v>1098328</v>
      </c>
      <c r="V29" s="411">
        <f t="shared" ref="V29" si="60">SUM(V30:V31)</f>
        <v>140173</v>
      </c>
      <c r="W29" s="173">
        <f t="shared" ref="W29" si="61">SUM(W30:W31)</f>
        <v>140173</v>
      </c>
      <c r="X29" s="174">
        <f t="shared" ref="X29" si="62">SUM(X30:X31)</f>
        <v>157652</v>
      </c>
      <c r="Y29" s="174">
        <f t="shared" ref="Y29" si="63">SUM(Y30:Y31)</f>
        <v>152796</v>
      </c>
      <c r="Z29" s="174">
        <f t="shared" ref="Z29" si="64">SUM(Z30:Z31)</f>
        <v>140173</v>
      </c>
      <c r="AA29" s="175">
        <f t="shared" ref="AA29" si="65">SUM(AA30:AA31)</f>
        <v>140173</v>
      </c>
      <c r="AB29" s="168"/>
      <c r="AC29" s="168"/>
    </row>
    <row r="30" spans="1:29" x14ac:dyDescent="0.25">
      <c r="B30" s="60"/>
      <c r="C30" s="330"/>
      <c r="D30" s="331" t="s">
        <v>1070</v>
      </c>
      <c r="E30" s="331"/>
      <c r="F30" s="370">
        <v>1717740</v>
      </c>
      <c r="G30" s="618">
        <v>1712108</v>
      </c>
      <c r="H30" s="618">
        <v>1712108</v>
      </c>
      <c r="I30" s="370">
        <v>1729587</v>
      </c>
      <c r="J30" s="524">
        <v>1717512</v>
      </c>
      <c r="K30" s="524">
        <v>1717512</v>
      </c>
      <c r="L30" s="565">
        <f t="shared" ref="L30:L31" si="66">SUM(U30:AA30)</f>
        <v>1717321</v>
      </c>
      <c r="M30" s="145"/>
      <c r="N30" s="159">
        <f t="shared" ref="N30:N31" si="67">SUM(L30:M30)</f>
        <v>1717321</v>
      </c>
      <c r="O30" s="73">
        <v>159624</v>
      </c>
      <c r="P30" s="1">
        <v>140173</v>
      </c>
      <c r="Q30" s="1">
        <v>140173</v>
      </c>
      <c r="R30" s="1">
        <v>125865</v>
      </c>
      <c r="S30" s="1">
        <v>140173</v>
      </c>
      <c r="T30" s="79">
        <f t="shared" ref="T30:W30" si="68">(T8+498600+74800)*0.22</f>
        <v>140173</v>
      </c>
      <c r="U30" s="489">
        <f t="shared" si="7"/>
        <v>846181</v>
      </c>
      <c r="V30" s="414">
        <f t="shared" si="68"/>
        <v>140173</v>
      </c>
      <c r="W30" s="1">
        <f t="shared" si="68"/>
        <v>140173</v>
      </c>
      <c r="X30" s="79">
        <v>157652</v>
      </c>
      <c r="Y30" s="79">
        <v>152796</v>
      </c>
      <c r="Z30" s="79">
        <v>140173</v>
      </c>
      <c r="AA30" s="44">
        <v>140173</v>
      </c>
      <c r="AB30" s="168"/>
      <c r="AC30" s="168"/>
    </row>
    <row r="31" spans="1:29" x14ac:dyDescent="0.25">
      <c r="B31" s="60"/>
      <c r="C31" s="462"/>
      <c r="D31" s="463" t="s">
        <v>1071</v>
      </c>
      <c r="E31" s="463"/>
      <c r="F31" s="370">
        <v>246515</v>
      </c>
      <c r="G31" s="618">
        <v>252147</v>
      </c>
      <c r="H31" s="618">
        <v>252147</v>
      </c>
      <c r="I31" s="370">
        <v>252147</v>
      </c>
      <c r="J31" s="524">
        <v>252147</v>
      </c>
      <c r="K31" s="524">
        <v>252147</v>
      </c>
      <c r="L31" s="565">
        <f t="shared" si="66"/>
        <v>252147</v>
      </c>
      <c r="M31" s="145"/>
      <c r="N31" s="159">
        <f t="shared" si="67"/>
        <v>252147</v>
      </c>
      <c r="O31" s="73">
        <v>234610</v>
      </c>
      <c r="P31" s="1"/>
      <c r="Q31" s="1">
        <v>17537</v>
      </c>
      <c r="R31" s="1"/>
      <c r="S31" s="1"/>
      <c r="T31" s="79"/>
      <c r="U31" s="489">
        <f t="shared" si="7"/>
        <v>252147</v>
      </c>
      <c r="V31" s="414"/>
      <c r="W31" s="1"/>
      <c r="X31" s="79"/>
      <c r="Y31" s="79"/>
      <c r="Z31" s="79"/>
      <c r="AA31" s="44"/>
      <c r="AB31" s="168"/>
      <c r="AC31" s="168"/>
    </row>
    <row r="32" spans="1:29" hidden="1" x14ac:dyDescent="0.25">
      <c r="B32" s="61"/>
      <c r="C32" s="858" t="s">
        <v>155</v>
      </c>
      <c r="D32" s="859"/>
      <c r="E32" s="859"/>
      <c r="F32" s="371"/>
      <c r="G32" s="619"/>
      <c r="H32" s="619"/>
      <c r="I32" s="371">
        <v>0</v>
      </c>
      <c r="J32" s="525">
        <v>0</v>
      </c>
      <c r="K32" s="525">
        <v>0</v>
      </c>
      <c r="L32" s="566"/>
      <c r="M32" s="146"/>
      <c r="N32" s="159">
        <f t="shared" si="6"/>
        <v>0</v>
      </c>
      <c r="O32" s="73"/>
      <c r="P32" s="1"/>
      <c r="Q32" s="1"/>
      <c r="R32" s="1"/>
      <c r="S32" s="1"/>
      <c r="T32" s="79"/>
      <c r="U32" s="489">
        <f t="shared" si="7"/>
        <v>0</v>
      </c>
      <c r="V32" s="414"/>
      <c r="W32" s="1"/>
      <c r="X32" s="79"/>
      <c r="Y32" s="79"/>
      <c r="Z32" s="79"/>
      <c r="AA32" s="44"/>
      <c r="AB32" s="168"/>
      <c r="AC32" s="168"/>
    </row>
    <row r="33" spans="1:29" hidden="1" x14ac:dyDescent="0.25">
      <c r="B33" s="61"/>
      <c r="C33" s="858" t="s">
        <v>156</v>
      </c>
      <c r="D33" s="859"/>
      <c r="E33" s="859"/>
      <c r="F33" s="371"/>
      <c r="G33" s="619"/>
      <c r="H33" s="619"/>
      <c r="I33" s="371">
        <v>0</v>
      </c>
      <c r="J33" s="525">
        <v>0</v>
      </c>
      <c r="K33" s="525">
        <v>0</v>
      </c>
      <c r="L33" s="566"/>
      <c r="M33" s="146"/>
      <c r="N33" s="159">
        <f t="shared" si="6"/>
        <v>0</v>
      </c>
      <c r="O33" s="73"/>
      <c r="P33" s="1"/>
      <c r="Q33" s="1"/>
      <c r="R33" s="1"/>
      <c r="S33" s="1"/>
      <c r="T33" s="79"/>
      <c r="U33" s="489">
        <f t="shared" si="7"/>
        <v>0</v>
      </c>
      <c r="V33" s="414"/>
      <c r="W33" s="1"/>
      <c r="X33" s="79"/>
      <c r="Y33" s="79"/>
      <c r="Z33" s="79"/>
      <c r="AA33" s="44"/>
      <c r="AB33" s="168"/>
      <c r="AC33" s="168"/>
    </row>
    <row r="34" spans="1:29" s="189" customFormat="1" x14ac:dyDescent="0.25">
      <c r="A34" s="308"/>
      <c r="B34" s="323"/>
      <c r="C34" s="878" t="s">
        <v>157</v>
      </c>
      <c r="D34" s="879"/>
      <c r="E34" s="879"/>
      <c r="F34" s="385">
        <v>49628</v>
      </c>
      <c r="G34" s="633">
        <v>49628</v>
      </c>
      <c r="H34" s="633">
        <v>49628</v>
      </c>
      <c r="I34" s="385">
        <v>92130</v>
      </c>
      <c r="J34" s="539">
        <v>92130</v>
      </c>
      <c r="K34" s="539">
        <v>92130</v>
      </c>
      <c r="L34" s="580">
        <f>SUM(U34:AA34)-39555</f>
        <v>26680</v>
      </c>
      <c r="M34" s="257">
        <v>39555</v>
      </c>
      <c r="N34" s="171">
        <f t="shared" si="6"/>
        <v>66235</v>
      </c>
      <c r="O34" s="179">
        <v>2064</v>
      </c>
      <c r="P34" s="173"/>
      <c r="Q34" s="173"/>
      <c r="R34" s="173"/>
      <c r="S34" s="173"/>
      <c r="T34" s="174"/>
      <c r="U34" s="486">
        <f t="shared" si="7"/>
        <v>2064</v>
      </c>
      <c r="V34" s="411">
        <v>24616</v>
      </c>
      <c r="W34" s="173">
        <v>16895</v>
      </c>
      <c r="X34" s="174"/>
      <c r="Y34" s="174"/>
      <c r="Z34" s="174"/>
      <c r="AA34" s="175">
        <v>22660</v>
      </c>
      <c r="AB34" s="168"/>
      <c r="AC34" s="168"/>
    </row>
    <row r="35" spans="1:29" hidden="1" x14ac:dyDescent="0.25">
      <c r="B35" s="61"/>
      <c r="C35" s="858" t="s">
        <v>158</v>
      </c>
      <c r="D35" s="859"/>
      <c r="E35" s="859"/>
      <c r="F35" s="371"/>
      <c r="G35" s="619"/>
      <c r="H35" s="619"/>
      <c r="I35" s="371">
        <v>0</v>
      </c>
      <c r="J35" s="525">
        <v>0</v>
      </c>
      <c r="K35" s="525">
        <v>0</v>
      </c>
      <c r="L35" s="566"/>
      <c r="M35" s="146"/>
      <c r="N35" s="159">
        <f t="shared" si="6"/>
        <v>0</v>
      </c>
      <c r="O35" s="73"/>
      <c r="P35" s="1"/>
      <c r="Q35" s="1"/>
      <c r="R35" s="1"/>
      <c r="S35" s="1"/>
      <c r="T35" s="79"/>
      <c r="U35" s="489">
        <f t="shared" si="7"/>
        <v>0</v>
      </c>
      <c r="V35" s="414"/>
      <c r="W35" s="1"/>
      <c r="X35" s="79"/>
      <c r="Y35" s="79"/>
      <c r="Z35" s="79"/>
      <c r="AA35" s="44"/>
      <c r="AB35" s="168"/>
      <c r="AC35" s="168"/>
    </row>
    <row r="36" spans="1:29" hidden="1" x14ac:dyDescent="0.25">
      <c r="B36" s="61"/>
      <c r="C36" s="858" t="s">
        <v>159</v>
      </c>
      <c r="D36" s="859"/>
      <c r="E36" s="859"/>
      <c r="F36" s="371"/>
      <c r="G36" s="619"/>
      <c r="H36" s="619"/>
      <c r="I36" s="371">
        <v>0</v>
      </c>
      <c r="J36" s="525">
        <v>0</v>
      </c>
      <c r="K36" s="525">
        <v>0</v>
      </c>
      <c r="L36" s="566"/>
      <c r="M36" s="146"/>
      <c r="N36" s="159">
        <f t="shared" si="6"/>
        <v>0</v>
      </c>
      <c r="O36" s="73"/>
      <c r="P36" s="1"/>
      <c r="Q36" s="1"/>
      <c r="R36" s="1"/>
      <c r="S36" s="1"/>
      <c r="T36" s="79"/>
      <c r="U36" s="489">
        <f t="shared" si="7"/>
        <v>0</v>
      </c>
      <c r="V36" s="414"/>
      <c r="W36" s="1"/>
      <c r="X36" s="79"/>
      <c r="Y36" s="79"/>
      <c r="Z36" s="79"/>
      <c r="AA36" s="44"/>
      <c r="AB36" s="168"/>
      <c r="AC36" s="168"/>
    </row>
    <row r="37" spans="1:29" s="189" customFormat="1" ht="15.75" thickBot="1" x14ac:dyDescent="0.3">
      <c r="A37" s="308"/>
      <c r="B37" s="324"/>
      <c r="C37" s="876" t="s">
        <v>160</v>
      </c>
      <c r="D37" s="877"/>
      <c r="E37" s="877"/>
      <c r="F37" s="424">
        <v>40387</v>
      </c>
      <c r="G37" s="662">
        <v>40387</v>
      </c>
      <c r="H37" s="662">
        <v>40387</v>
      </c>
      <c r="I37" s="424">
        <v>73211</v>
      </c>
      <c r="J37" s="604">
        <v>73211</v>
      </c>
      <c r="K37" s="604">
        <v>73211</v>
      </c>
      <c r="L37" s="583">
        <f>SUM(U37:AA37)-28586</f>
        <v>26969</v>
      </c>
      <c r="M37" s="333">
        <v>28586</v>
      </c>
      <c r="N37" s="171">
        <f t="shared" si="6"/>
        <v>55555</v>
      </c>
      <c r="O37" s="179">
        <v>2211</v>
      </c>
      <c r="P37" s="173"/>
      <c r="Q37" s="173"/>
      <c r="R37" s="173"/>
      <c r="S37" s="173"/>
      <c r="T37" s="174"/>
      <c r="U37" s="486">
        <f t="shared" si="7"/>
        <v>2211</v>
      </c>
      <c r="V37" s="411">
        <v>26375</v>
      </c>
      <c r="W37" s="173">
        <v>11519</v>
      </c>
      <c r="X37" s="174"/>
      <c r="Y37" s="174"/>
      <c r="Z37" s="174"/>
      <c r="AA37" s="175">
        <v>15450</v>
      </c>
      <c r="AB37" s="168"/>
      <c r="AC37" s="168"/>
    </row>
    <row r="38" spans="1:29" ht="15.75" thickBot="1" x14ac:dyDescent="0.3">
      <c r="B38" s="82" t="s">
        <v>161</v>
      </c>
      <c r="C38" s="771" t="s">
        <v>162</v>
      </c>
      <c r="D38" s="805"/>
      <c r="E38" s="805"/>
      <c r="F38" s="369">
        <f t="shared" ref="F38:M38" si="69">F39+F47+F53+F82+F88</f>
        <v>11113986</v>
      </c>
      <c r="G38" s="617">
        <f t="shared" si="69"/>
        <v>14381418</v>
      </c>
      <c r="H38" s="617">
        <f t="shared" si="69"/>
        <v>14365590</v>
      </c>
      <c r="I38" s="369">
        <f t="shared" ref="I38:J38" si="70">I39+I47+I53+I82+I88</f>
        <v>16185392</v>
      </c>
      <c r="J38" s="523">
        <f t="shared" si="70"/>
        <v>18659256</v>
      </c>
      <c r="K38" s="523">
        <f t="shared" si="69"/>
        <v>18660149</v>
      </c>
      <c r="L38" s="564">
        <f t="shared" si="69"/>
        <v>16367091</v>
      </c>
      <c r="M38" s="144">
        <f t="shared" si="69"/>
        <v>145535</v>
      </c>
      <c r="N38" s="156">
        <f t="shared" si="6"/>
        <v>16512626</v>
      </c>
      <c r="O38" s="84">
        <f t="shared" ref="O38:AA38" si="71">O39+O47+O53+O82+O88</f>
        <v>1223931</v>
      </c>
      <c r="P38" s="85">
        <f t="shared" si="71"/>
        <v>841340</v>
      </c>
      <c r="Q38" s="85">
        <f t="shared" si="71"/>
        <v>1022273</v>
      </c>
      <c r="R38" s="85">
        <f t="shared" si="71"/>
        <v>1927366</v>
      </c>
      <c r="S38" s="85">
        <f t="shared" si="71"/>
        <v>838213</v>
      </c>
      <c r="T38" s="88">
        <f t="shared" si="71"/>
        <v>320563</v>
      </c>
      <c r="U38" s="484">
        <f t="shared" si="7"/>
        <v>6173686</v>
      </c>
      <c r="V38" s="409">
        <f t="shared" si="71"/>
        <v>1101229</v>
      </c>
      <c r="W38" s="85">
        <f t="shared" si="71"/>
        <v>487139</v>
      </c>
      <c r="X38" s="88">
        <f t="shared" si="71"/>
        <v>1258926</v>
      </c>
      <c r="Y38" s="88">
        <f t="shared" si="71"/>
        <v>2189124</v>
      </c>
      <c r="Z38" s="88">
        <f t="shared" si="71"/>
        <v>1564120</v>
      </c>
      <c r="AA38" s="89">
        <f t="shared" si="71"/>
        <v>3738402</v>
      </c>
      <c r="AB38" s="168"/>
      <c r="AC38" s="168"/>
    </row>
    <row r="39" spans="1:29" x14ac:dyDescent="0.25">
      <c r="B39" s="122" t="s">
        <v>627</v>
      </c>
      <c r="C39" s="772" t="s">
        <v>163</v>
      </c>
      <c r="D39" s="773"/>
      <c r="E39" s="773"/>
      <c r="F39" s="364">
        <f t="shared" ref="F39:L39" si="72">F40+F43+F46</f>
        <v>1012978</v>
      </c>
      <c r="G39" s="612">
        <f t="shared" si="72"/>
        <v>1196278</v>
      </c>
      <c r="H39" s="612">
        <f t="shared" si="72"/>
        <v>1196278</v>
      </c>
      <c r="I39" s="364">
        <f t="shared" si="72"/>
        <v>1206562</v>
      </c>
      <c r="J39" s="518">
        <f t="shared" ref="J39" si="73">J40+J43+J46</f>
        <v>1206562</v>
      </c>
      <c r="K39" s="518">
        <f t="shared" si="72"/>
        <v>1198286</v>
      </c>
      <c r="L39" s="559">
        <f t="shared" si="72"/>
        <v>1149318</v>
      </c>
      <c r="M39" s="140">
        <f t="shared" ref="M39:AA39" si="74">M40+M43+M46</f>
        <v>0</v>
      </c>
      <c r="N39" s="157">
        <f t="shared" si="6"/>
        <v>1149318</v>
      </c>
      <c r="O39" s="116">
        <f t="shared" si="74"/>
        <v>542381</v>
      </c>
      <c r="P39" s="117">
        <f t="shared" si="74"/>
        <v>102700</v>
      </c>
      <c r="Q39" s="117">
        <f t="shared" si="74"/>
        <v>49105</v>
      </c>
      <c r="R39" s="117">
        <f t="shared" si="74"/>
        <v>91854</v>
      </c>
      <c r="S39" s="117">
        <f t="shared" si="74"/>
        <v>69709</v>
      </c>
      <c r="T39" s="120">
        <f t="shared" si="74"/>
        <v>51221</v>
      </c>
      <c r="U39" s="485">
        <f t="shared" si="7"/>
        <v>906970</v>
      </c>
      <c r="V39" s="410">
        <f t="shared" si="74"/>
        <v>24534</v>
      </c>
      <c r="W39" s="117">
        <f t="shared" si="74"/>
        <v>58509</v>
      </c>
      <c r="X39" s="120">
        <f t="shared" si="74"/>
        <v>44390</v>
      </c>
      <c r="Y39" s="120">
        <f t="shared" si="74"/>
        <v>58804</v>
      </c>
      <c r="Z39" s="120">
        <f t="shared" si="74"/>
        <v>20679</v>
      </c>
      <c r="AA39" s="121">
        <f t="shared" si="74"/>
        <v>35432</v>
      </c>
      <c r="AB39" s="168"/>
      <c r="AC39" s="168"/>
    </row>
    <row r="40" spans="1:29" s="41" customFormat="1" x14ac:dyDescent="0.25">
      <c r="A40" s="125" t="s">
        <v>164</v>
      </c>
      <c r="B40" s="52" t="s">
        <v>628</v>
      </c>
      <c r="C40" s="823" t="s">
        <v>165</v>
      </c>
      <c r="D40" s="824"/>
      <c r="E40" s="824"/>
      <c r="F40" s="367">
        <f t="shared" ref="F40:AA40" si="75">SUM(F41:F42)</f>
        <v>136000</v>
      </c>
      <c r="G40" s="615">
        <f t="shared" ref="G40:K40" si="76">SUM(G41:G42)</f>
        <v>136000</v>
      </c>
      <c r="H40" s="615">
        <f t="shared" ref="H40:J40" si="77">SUM(H41:H42)</f>
        <v>136000</v>
      </c>
      <c r="I40" s="367">
        <f t="shared" si="77"/>
        <v>136000</v>
      </c>
      <c r="J40" s="521">
        <f t="shared" si="77"/>
        <v>136000</v>
      </c>
      <c r="K40" s="521">
        <f t="shared" si="76"/>
        <v>127724</v>
      </c>
      <c r="L40" s="562">
        <f t="shared" si="75"/>
        <v>84618</v>
      </c>
      <c r="M40" s="148">
        <f t="shared" si="75"/>
        <v>0</v>
      </c>
      <c r="N40" s="160">
        <f t="shared" si="75"/>
        <v>84618</v>
      </c>
      <c r="O40" s="75">
        <f t="shared" si="75"/>
        <v>0</v>
      </c>
      <c r="P40" s="13">
        <f t="shared" si="75"/>
        <v>0</v>
      </c>
      <c r="Q40" s="13">
        <f t="shared" si="75"/>
        <v>0</v>
      </c>
      <c r="R40" s="13">
        <f t="shared" si="75"/>
        <v>30819</v>
      </c>
      <c r="S40" s="13">
        <f t="shared" si="75"/>
        <v>7200</v>
      </c>
      <c r="T40" s="80">
        <f t="shared" si="75"/>
        <v>6600</v>
      </c>
      <c r="U40" s="488">
        <f t="shared" si="7"/>
        <v>44619</v>
      </c>
      <c r="V40" s="413">
        <f t="shared" si="75"/>
        <v>3749</v>
      </c>
      <c r="W40" s="13">
        <f t="shared" si="75"/>
        <v>22500</v>
      </c>
      <c r="X40" s="80">
        <f t="shared" si="75"/>
        <v>10750</v>
      </c>
      <c r="Y40" s="80">
        <f t="shared" si="75"/>
        <v>3000</v>
      </c>
      <c r="Z40" s="80">
        <f t="shared" si="75"/>
        <v>0</v>
      </c>
      <c r="AA40" s="45">
        <f t="shared" si="75"/>
        <v>0</v>
      </c>
      <c r="AB40" s="168"/>
      <c r="AC40" s="168"/>
    </row>
    <row r="41" spans="1:29" x14ac:dyDescent="0.25">
      <c r="B41" s="54"/>
      <c r="C41" s="293"/>
      <c r="D41" s="208" t="s">
        <v>1070</v>
      </c>
      <c r="E41" s="208"/>
      <c r="F41" s="373">
        <v>136000</v>
      </c>
      <c r="G41" s="621">
        <v>130381</v>
      </c>
      <c r="H41" s="621">
        <v>130381</v>
      </c>
      <c r="I41" s="373">
        <v>130381</v>
      </c>
      <c r="J41" s="527">
        <v>130381</v>
      </c>
      <c r="K41" s="527">
        <f>130381-8276</f>
        <v>122105</v>
      </c>
      <c r="L41" s="568">
        <f t="shared" ref="L41:L42" si="78">SUM(U41:AA41)</f>
        <v>78999</v>
      </c>
      <c r="M41" s="141"/>
      <c r="N41" s="159">
        <f t="shared" ref="N41:N42" si="79">SUM(L41:M41)</f>
        <v>78999</v>
      </c>
      <c r="O41" s="73"/>
      <c r="P41" s="1"/>
      <c r="Q41" s="1"/>
      <c r="R41" s="1">
        <v>25200</v>
      </c>
      <c r="S41" s="1">
        <v>7200</v>
      </c>
      <c r="T41" s="79">
        <v>6600</v>
      </c>
      <c r="U41" s="489">
        <f t="shared" si="7"/>
        <v>39000</v>
      </c>
      <c r="V41" s="414">
        <v>3749</v>
      </c>
      <c r="W41" s="1">
        <v>22500</v>
      </c>
      <c r="X41" s="79">
        <v>10750</v>
      </c>
      <c r="Y41" s="79">
        <v>3000</v>
      </c>
      <c r="Z41" s="79"/>
      <c r="AA41" s="44"/>
      <c r="AB41" s="168"/>
      <c r="AC41" s="168"/>
    </row>
    <row r="42" spans="1:29" x14ac:dyDescent="0.25">
      <c r="B42" s="54"/>
      <c r="C42" s="293"/>
      <c r="D42" s="208" t="s">
        <v>1071</v>
      </c>
      <c r="E42" s="208"/>
      <c r="F42" s="373">
        <v>0</v>
      </c>
      <c r="G42" s="621">
        <v>5619</v>
      </c>
      <c r="H42" s="621">
        <v>5619</v>
      </c>
      <c r="I42" s="373">
        <v>5619</v>
      </c>
      <c r="J42" s="527">
        <v>5619</v>
      </c>
      <c r="K42" s="527">
        <v>5619</v>
      </c>
      <c r="L42" s="568">
        <f t="shared" si="78"/>
        <v>5619</v>
      </c>
      <c r="M42" s="141"/>
      <c r="N42" s="159">
        <f t="shared" si="79"/>
        <v>5619</v>
      </c>
      <c r="O42" s="73"/>
      <c r="P42" s="1"/>
      <c r="Q42" s="1"/>
      <c r="R42" s="1">
        <v>5619</v>
      </c>
      <c r="S42" s="1"/>
      <c r="T42" s="79"/>
      <c r="U42" s="489">
        <f t="shared" si="7"/>
        <v>5619</v>
      </c>
      <c r="V42" s="414"/>
      <c r="W42" s="1"/>
      <c r="X42" s="79"/>
      <c r="Y42" s="79"/>
      <c r="Z42" s="79"/>
      <c r="AA42" s="44"/>
      <c r="AB42" s="168"/>
      <c r="AC42" s="168"/>
    </row>
    <row r="43" spans="1:29" s="41" customFormat="1" x14ac:dyDescent="0.25">
      <c r="A43" s="125" t="s">
        <v>166</v>
      </c>
      <c r="B43" s="52" t="s">
        <v>629</v>
      </c>
      <c r="C43" s="823" t="s">
        <v>167</v>
      </c>
      <c r="D43" s="824"/>
      <c r="E43" s="824"/>
      <c r="F43" s="367">
        <f t="shared" ref="F43:M43" si="80">SUM(F44:F45)</f>
        <v>876978</v>
      </c>
      <c r="G43" s="615">
        <f t="shared" si="80"/>
        <v>1060278</v>
      </c>
      <c r="H43" s="615">
        <f t="shared" si="80"/>
        <v>1060278</v>
      </c>
      <c r="I43" s="367">
        <f t="shared" ref="I43:J43" si="81">SUM(I44:I45)</f>
        <v>1070562</v>
      </c>
      <c r="J43" s="521">
        <f t="shared" si="81"/>
        <v>1070562</v>
      </c>
      <c r="K43" s="521">
        <f t="shared" si="80"/>
        <v>1070562</v>
      </c>
      <c r="L43" s="562">
        <f t="shared" si="80"/>
        <v>1064700</v>
      </c>
      <c r="M43" s="148">
        <f t="shared" si="80"/>
        <v>0</v>
      </c>
      <c r="N43" s="160">
        <f t="shared" si="6"/>
        <v>1064700</v>
      </c>
      <c r="O43" s="75">
        <f t="shared" ref="O43:AA43" si="82">SUM(O44:O45)</f>
        <v>542381</v>
      </c>
      <c r="P43" s="13">
        <f t="shared" si="82"/>
        <v>102700</v>
      </c>
      <c r="Q43" s="13">
        <f t="shared" si="82"/>
        <v>49105</v>
      </c>
      <c r="R43" s="13">
        <f t="shared" si="82"/>
        <v>61035</v>
      </c>
      <c r="S43" s="13">
        <f t="shared" si="82"/>
        <v>62509</v>
      </c>
      <c r="T43" s="80">
        <f t="shared" si="82"/>
        <v>44621</v>
      </c>
      <c r="U43" s="488">
        <f t="shared" si="7"/>
        <v>862351</v>
      </c>
      <c r="V43" s="413">
        <f t="shared" si="82"/>
        <v>20785</v>
      </c>
      <c r="W43" s="13">
        <f t="shared" si="82"/>
        <v>36009</v>
      </c>
      <c r="X43" s="80">
        <f t="shared" si="82"/>
        <v>33640</v>
      </c>
      <c r="Y43" s="80">
        <f t="shared" si="82"/>
        <v>55804</v>
      </c>
      <c r="Z43" s="80">
        <f t="shared" si="82"/>
        <v>20679</v>
      </c>
      <c r="AA43" s="45">
        <f t="shared" si="82"/>
        <v>35432</v>
      </c>
      <c r="AB43" s="168"/>
      <c r="AC43" s="168"/>
    </row>
    <row r="44" spans="1:29" x14ac:dyDescent="0.25">
      <c r="B44" s="54"/>
      <c r="C44" s="293"/>
      <c r="D44" s="208" t="s">
        <v>1070</v>
      </c>
      <c r="E44" s="208"/>
      <c r="F44" s="373">
        <v>278000</v>
      </c>
      <c r="G44" s="621">
        <v>278000</v>
      </c>
      <c r="H44" s="621">
        <v>278000</v>
      </c>
      <c r="I44" s="373">
        <v>278000</v>
      </c>
      <c r="J44" s="527">
        <v>278000</v>
      </c>
      <c r="K44" s="527">
        <v>278000</v>
      </c>
      <c r="L44" s="568">
        <f t="shared" ref="L44:L45" si="83">SUM(U44:AA44)</f>
        <v>272138</v>
      </c>
      <c r="M44" s="141"/>
      <c r="N44" s="159">
        <f t="shared" ref="N44:N45" si="84">SUM(L44:M44)</f>
        <v>272138</v>
      </c>
      <c r="O44" s="73">
        <v>4800</v>
      </c>
      <c r="P44" s="1">
        <v>15528</v>
      </c>
      <c r="Q44" s="1">
        <v>3092</v>
      </c>
      <c r="R44" s="1">
        <v>39475</v>
      </c>
      <c r="S44" s="1">
        <v>2394</v>
      </c>
      <c r="T44" s="79">
        <v>14784</v>
      </c>
      <c r="U44" s="489">
        <f t="shared" si="7"/>
        <v>80073</v>
      </c>
      <c r="V44" s="414">
        <v>20785</v>
      </c>
      <c r="W44" s="1">
        <v>25725</v>
      </c>
      <c r="X44" s="79">
        <v>33640</v>
      </c>
      <c r="Y44" s="79">
        <v>55804</v>
      </c>
      <c r="Z44" s="79">
        <v>20679</v>
      </c>
      <c r="AA44" s="44">
        <f>31748+3684</f>
        <v>35432</v>
      </c>
      <c r="AB44" s="168"/>
      <c r="AC44" s="168"/>
    </row>
    <row r="45" spans="1:29" x14ac:dyDescent="0.25">
      <c r="B45" s="54"/>
      <c r="C45" s="293"/>
      <c r="D45" s="208" t="s">
        <v>1071</v>
      </c>
      <c r="E45" s="208"/>
      <c r="F45" s="373">
        <v>598978</v>
      </c>
      <c r="G45" s="621">
        <v>782278</v>
      </c>
      <c r="H45" s="621">
        <v>782278</v>
      </c>
      <c r="I45" s="373">
        <v>792562</v>
      </c>
      <c r="J45" s="527">
        <v>792562</v>
      </c>
      <c r="K45" s="527">
        <v>792562</v>
      </c>
      <c r="L45" s="568">
        <f t="shared" si="83"/>
        <v>792562</v>
      </c>
      <c r="M45" s="141"/>
      <c r="N45" s="159">
        <f t="shared" si="84"/>
        <v>792562</v>
      </c>
      <c r="O45" s="73">
        <v>537581</v>
      </c>
      <c r="P45" s="1">
        <v>87172</v>
      </c>
      <c r="Q45" s="1">
        <v>46013</v>
      </c>
      <c r="R45" s="1">
        <v>21560</v>
      </c>
      <c r="S45" s="1">
        <v>60115</v>
      </c>
      <c r="T45" s="79">
        <v>29837</v>
      </c>
      <c r="U45" s="489">
        <f t="shared" si="7"/>
        <v>782278</v>
      </c>
      <c r="V45" s="414"/>
      <c r="W45" s="1">
        <v>10284</v>
      </c>
      <c r="X45" s="79"/>
      <c r="Y45" s="79"/>
      <c r="Z45" s="79"/>
      <c r="AA45" s="44"/>
      <c r="AB45" s="168"/>
      <c r="AC45" s="168"/>
    </row>
    <row r="46" spans="1:29" s="41" customFormat="1" hidden="1" x14ac:dyDescent="0.25">
      <c r="A46" s="125" t="s">
        <v>168</v>
      </c>
      <c r="B46" s="52" t="s">
        <v>630</v>
      </c>
      <c r="C46" s="823" t="s">
        <v>169</v>
      </c>
      <c r="D46" s="824"/>
      <c r="E46" s="824"/>
      <c r="F46" s="367"/>
      <c r="G46" s="615"/>
      <c r="H46" s="615"/>
      <c r="I46" s="367"/>
      <c r="J46" s="521"/>
      <c r="K46" s="521"/>
      <c r="L46" s="562"/>
      <c r="M46" s="148"/>
      <c r="N46" s="160">
        <f t="shared" si="6"/>
        <v>0</v>
      </c>
      <c r="O46" s="75"/>
      <c r="P46" s="13"/>
      <c r="Q46" s="13"/>
      <c r="R46" s="13"/>
      <c r="S46" s="13"/>
      <c r="T46" s="80"/>
      <c r="U46" s="488">
        <f t="shared" si="7"/>
        <v>0</v>
      </c>
      <c r="V46" s="413"/>
      <c r="W46" s="13"/>
      <c r="X46" s="80"/>
      <c r="Y46" s="80"/>
      <c r="Z46" s="80"/>
      <c r="AA46" s="45"/>
      <c r="AB46" s="168"/>
      <c r="AC46" s="168"/>
    </row>
    <row r="47" spans="1:29" x14ac:dyDescent="0.25">
      <c r="B47" s="90" t="s">
        <v>631</v>
      </c>
      <c r="C47" s="799" t="s">
        <v>170</v>
      </c>
      <c r="D47" s="800"/>
      <c r="E47" s="800"/>
      <c r="F47" s="366">
        <f t="shared" ref="F47:M47" si="85">F48+F52</f>
        <v>103493</v>
      </c>
      <c r="G47" s="614">
        <f t="shared" si="85"/>
        <v>491054</v>
      </c>
      <c r="H47" s="614">
        <f t="shared" si="85"/>
        <v>487491</v>
      </c>
      <c r="I47" s="366">
        <f t="shared" ref="I47:J47" si="86">I48+I52</f>
        <v>487491</v>
      </c>
      <c r="J47" s="520">
        <f t="shared" si="86"/>
        <v>492907</v>
      </c>
      <c r="K47" s="520">
        <f t="shared" si="85"/>
        <v>492907</v>
      </c>
      <c r="L47" s="561">
        <f t="shared" si="85"/>
        <v>479987</v>
      </c>
      <c r="M47" s="142">
        <f t="shared" si="85"/>
        <v>0</v>
      </c>
      <c r="N47" s="158">
        <f t="shared" si="6"/>
        <v>479987</v>
      </c>
      <c r="O47" s="92">
        <f t="shared" ref="O47:AA47" si="87">O48+O52</f>
        <v>26993</v>
      </c>
      <c r="P47" s="93">
        <f t="shared" si="87"/>
        <v>36619</v>
      </c>
      <c r="Q47" s="93">
        <f t="shared" si="87"/>
        <v>36191</v>
      </c>
      <c r="R47" s="93">
        <f t="shared" si="87"/>
        <v>36430</v>
      </c>
      <c r="S47" s="93">
        <f t="shared" si="87"/>
        <v>93693</v>
      </c>
      <c r="T47" s="96">
        <f t="shared" si="87"/>
        <v>26200</v>
      </c>
      <c r="U47" s="487">
        <f t="shared" si="7"/>
        <v>256126</v>
      </c>
      <c r="V47" s="412">
        <f t="shared" si="87"/>
        <v>50915</v>
      </c>
      <c r="W47" s="93">
        <f t="shared" si="87"/>
        <v>35398</v>
      </c>
      <c r="X47" s="96">
        <f t="shared" si="87"/>
        <v>26200</v>
      </c>
      <c r="Y47" s="96">
        <f t="shared" si="87"/>
        <v>45868</v>
      </c>
      <c r="Z47" s="96">
        <f t="shared" si="87"/>
        <v>29200</v>
      </c>
      <c r="AA47" s="97">
        <f t="shared" si="87"/>
        <v>36280</v>
      </c>
      <c r="AB47" s="168"/>
      <c r="AC47" s="168"/>
    </row>
    <row r="48" spans="1:29" s="41" customFormat="1" x14ac:dyDescent="0.25">
      <c r="A48" s="125" t="s">
        <v>171</v>
      </c>
      <c r="B48" s="52" t="s">
        <v>632</v>
      </c>
      <c r="C48" s="823" t="s">
        <v>172</v>
      </c>
      <c r="D48" s="824"/>
      <c r="E48" s="824"/>
      <c r="F48" s="367">
        <f t="shared" ref="F48:M48" si="88">SUM(F49:F51)</f>
        <v>102700</v>
      </c>
      <c r="G48" s="615">
        <f t="shared" si="88"/>
        <v>450940</v>
      </c>
      <c r="H48" s="615">
        <f t="shared" si="88"/>
        <v>447377</v>
      </c>
      <c r="I48" s="367">
        <f t="shared" ref="I48:J48" si="89">SUM(I49:I51)</f>
        <v>447377</v>
      </c>
      <c r="J48" s="521">
        <f t="shared" si="89"/>
        <v>448377</v>
      </c>
      <c r="K48" s="521">
        <f t="shared" si="88"/>
        <v>448377</v>
      </c>
      <c r="L48" s="562">
        <f t="shared" si="88"/>
        <v>441877</v>
      </c>
      <c r="M48" s="148">
        <f t="shared" si="88"/>
        <v>0</v>
      </c>
      <c r="N48" s="160">
        <f t="shared" si="6"/>
        <v>441877</v>
      </c>
      <c r="O48" s="75">
        <f t="shared" ref="O48:AA48" si="90">SUM(O49:O51)</f>
        <v>26200</v>
      </c>
      <c r="P48" s="13">
        <f t="shared" si="90"/>
        <v>32700</v>
      </c>
      <c r="Q48" s="13">
        <f t="shared" si="90"/>
        <v>32700</v>
      </c>
      <c r="R48" s="13">
        <f t="shared" si="90"/>
        <v>32700</v>
      </c>
      <c r="S48" s="13">
        <f t="shared" si="90"/>
        <v>90660</v>
      </c>
      <c r="T48" s="80">
        <f t="shared" si="90"/>
        <v>26200</v>
      </c>
      <c r="U48" s="488">
        <f t="shared" si="7"/>
        <v>241160</v>
      </c>
      <c r="V48" s="413">
        <f t="shared" si="90"/>
        <v>40717</v>
      </c>
      <c r="W48" s="13">
        <f t="shared" si="90"/>
        <v>32700</v>
      </c>
      <c r="X48" s="80">
        <f t="shared" si="90"/>
        <v>26200</v>
      </c>
      <c r="Y48" s="80">
        <f t="shared" si="90"/>
        <v>39200</v>
      </c>
      <c r="Z48" s="80">
        <f t="shared" si="90"/>
        <v>29200</v>
      </c>
      <c r="AA48" s="45">
        <f t="shared" si="90"/>
        <v>32700</v>
      </c>
      <c r="AB48" s="168"/>
      <c r="AC48" s="168"/>
    </row>
    <row r="49" spans="1:29" x14ac:dyDescent="0.25">
      <c r="B49" s="54"/>
      <c r="C49" s="293"/>
      <c r="D49" s="208" t="s">
        <v>1071</v>
      </c>
      <c r="E49" s="208"/>
      <c r="F49" s="373">
        <v>24700</v>
      </c>
      <c r="G49" s="621">
        <v>367900</v>
      </c>
      <c r="H49" s="621">
        <v>364337</v>
      </c>
      <c r="I49" s="373">
        <v>364337</v>
      </c>
      <c r="J49" s="527">
        <v>364337</v>
      </c>
      <c r="K49" s="527">
        <v>364337</v>
      </c>
      <c r="L49" s="568">
        <f t="shared" ref="L49:L52" si="91">SUM(U49:AA49)</f>
        <v>357837</v>
      </c>
      <c r="M49" s="141"/>
      <c r="N49" s="159">
        <f t="shared" si="6"/>
        <v>357837</v>
      </c>
      <c r="O49" s="73">
        <v>24700</v>
      </c>
      <c r="P49" s="1">
        <v>31200</v>
      </c>
      <c r="Q49" s="1">
        <v>31200</v>
      </c>
      <c r="R49" s="1">
        <v>31200</v>
      </c>
      <c r="S49" s="1">
        <v>31200</v>
      </c>
      <c r="T49" s="79">
        <v>24700</v>
      </c>
      <c r="U49" s="489">
        <f t="shared" si="7"/>
        <v>174200</v>
      </c>
      <c r="V49" s="414">
        <v>34137</v>
      </c>
      <c r="W49" s="1">
        <v>31200</v>
      </c>
      <c r="X49" s="79">
        <v>24700</v>
      </c>
      <c r="Y49" s="79">
        <v>37700</v>
      </c>
      <c r="Z49" s="79">
        <v>24700</v>
      </c>
      <c r="AA49" s="44">
        <v>31200</v>
      </c>
      <c r="AB49" s="168"/>
      <c r="AC49" s="168"/>
    </row>
    <row r="50" spans="1:29" x14ac:dyDescent="0.25">
      <c r="B50" s="54"/>
      <c r="C50" s="293"/>
      <c r="D50" s="208" t="s">
        <v>995</v>
      </c>
      <c r="E50" s="208"/>
      <c r="F50" s="373">
        <v>58000</v>
      </c>
      <c r="G50" s="621">
        <v>57960</v>
      </c>
      <c r="H50" s="621">
        <v>57960</v>
      </c>
      <c r="I50" s="373">
        <v>57960</v>
      </c>
      <c r="J50" s="527">
        <v>57960</v>
      </c>
      <c r="K50" s="527">
        <v>57960</v>
      </c>
      <c r="L50" s="568">
        <f t="shared" si="91"/>
        <v>57960</v>
      </c>
      <c r="M50" s="141"/>
      <c r="N50" s="159">
        <f t="shared" ref="N50" si="92">SUM(L50:M50)</f>
        <v>57960</v>
      </c>
      <c r="O50" s="73"/>
      <c r="P50" s="1"/>
      <c r="Q50" s="1"/>
      <c r="R50" s="1"/>
      <c r="S50" s="1">
        <v>57960</v>
      </c>
      <c r="T50" s="79"/>
      <c r="U50" s="489">
        <f t="shared" si="7"/>
        <v>57960</v>
      </c>
      <c r="V50" s="414"/>
      <c r="W50" s="1"/>
      <c r="X50" s="79"/>
      <c r="Y50" s="79"/>
      <c r="Z50" s="79"/>
      <c r="AA50" s="44"/>
      <c r="AB50" s="168"/>
      <c r="AC50" s="168"/>
    </row>
    <row r="51" spans="1:29" x14ac:dyDescent="0.25">
      <c r="B51" s="54"/>
      <c r="C51" s="293"/>
      <c r="D51" s="208" t="s">
        <v>996</v>
      </c>
      <c r="E51" s="208"/>
      <c r="F51" s="373">
        <v>20000</v>
      </c>
      <c r="G51" s="621">
        <v>25080</v>
      </c>
      <c r="H51" s="621">
        <v>25080</v>
      </c>
      <c r="I51" s="373">
        <v>25080</v>
      </c>
      <c r="J51" s="527">
        <v>26080</v>
      </c>
      <c r="K51" s="527">
        <v>26080</v>
      </c>
      <c r="L51" s="568">
        <f t="shared" si="91"/>
        <v>26080</v>
      </c>
      <c r="M51" s="141"/>
      <c r="N51" s="159">
        <f t="shared" si="6"/>
        <v>26080</v>
      </c>
      <c r="O51" s="73">
        <v>1500</v>
      </c>
      <c r="P51" s="1">
        <v>1500</v>
      </c>
      <c r="Q51" s="1">
        <v>1500</v>
      </c>
      <c r="R51" s="1">
        <v>1500</v>
      </c>
      <c r="S51" s="1">
        <v>1500</v>
      </c>
      <c r="T51" s="79">
        <v>1500</v>
      </c>
      <c r="U51" s="489">
        <f t="shared" si="7"/>
        <v>9000</v>
      </c>
      <c r="V51" s="414">
        <v>6580</v>
      </c>
      <c r="W51" s="1">
        <v>1500</v>
      </c>
      <c r="X51" s="79">
        <v>1500</v>
      </c>
      <c r="Y51" s="79">
        <v>1500</v>
      </c>
      <c r="Z51" s="79">
        <v>4500</v>
      </c>
      <c r="AA51" s="44">
        <v>1500</v>
      </c>
      <c r="AB51" s="168"/>
      <c r="AC51" s="168"/>
    </row>
    <row r="52" spans="1:29" s="41" customFormat="1" x14ac:dyDescent="0.25">
      <c r="A52" s="125" t="s">
        <v>173</v>
      </c>
      <c r="B52" s="52" t="s">
        <v>633</v>
      </c>
      <c r="C52" s="823" t="s">
        <v>174</v>
      </c>
      <c r="D52" s="824"/>
      <c r="E52" s="824"/>
      <c r="F52" s="367">
        <v>793</v>
      </c>
      <c r="G52" s="615">
        <v>40114</v>
      </c>
      <c r="H52" s="615">
        <v>40114</v>
      </c>
      <c r="I52" s="367">
        <v>40114</v>
      </c>
      <c r="J52" s="521">
        <v>44530</v>
      </c>
      <c r="K52" s="521">
        <v>44530</v>
      </c>
      <c r="L52" s="562">
        <f t="shared" si="91"/>
        <v>38110</v>
      </c>
      <c r="M52" s="148"/>
      <c r="N52" s="160">
        <f t="shared" si="6"/>
        <v>38110</v>
      </c>
      <c r="O52" s="75">
        <v>793</v>
      </c>
      <c r="P52" s="13">
        <v>3919</v>
      </c>
      <c r="Q52" s="13">
        <v>3491</v>
      </c>
      <c r="R52" s="13">
        <v>3730</v>
      </c>
      <c r="S52" s="13">
        <v>3033</v>
      </c>
      <c r="T52" s="80"/>
      <c r="U52" s="488">
        <f t="shared" si="7"/>
        <v>14966</v>
      </c>
      <c r="V52" s="413">
        <v>10198</v>
      </c>
      <c r="W52" s="13">
        <v>2698</v>
      </c>
      <c r="X52" s="80"/>
      <c r="Y52" s="80">
        <v>6668</v>
      </c>
      <c r="Z52" s="80"/>
      <c r="AA52" s="45">
        <v>3580</v>
      </c>
      <c r="AB52" s="168"/>
      <c r="AC52" s="168"/>
    </row>
    <row r="53" spans="1:29" x14ac:dyDescent="0.25">
      <c r="B53" s="90" t="s">
        <v>634</v>
      </c>
      <c r="C53" s="799" t="s">
        <v>175</v>
      </c>
      <c r="D53" s="800"/>
      <c r="E53" s="800"/>
      <c r="F53" s="366">
        <f t="shared" ref="F53:M53" si="93">F54+F55+F56+F57+F60+F65+F74</f>
        <v>7873840</v>
      </c>
      <c r="G53" s="614">
        <f t="shared" si="93"/>
        <v>10395086</v>
      </c>
      <c r="H53" s="614">
        <f t="shared" si="93"/>
        <v>10395086</v>
      </c>
      <c r="I53" s="366">
        <f t="shared" ref="I53:J53" si="94">I54+I55+I56+I57+I60+I65+I74</f>
        <v>11581308</v>
      </c>
      <c r="J53" s="520">
        <f t="shared" si="94"/>
        <v>13003243</v>
      </c>
      <c r="K53" s="520">
        <f t="shared" si="93"/>
        <v>13012412</v>
      </c>
      <c r="L53" s="561">
        <f t="shared" si="93"/>
        <v>11992574</v>
      </c>
      <c r="M53" s="142">
        <f t="shared" si="93"/>
        <v>0</v>
      </c>
      <c r="N53" s="158">
        <f t="shared" si="6"/>
        <v>11992574</v>
      </c>
      <c r="O53" s="92">
        <f t="shared" ref="O53:AA53" si="95">O54+O55+O56+O57+O60+O65+O74</f>
        <v>435969</v>
      </c>
      <c r="P53" s="93">
        <f t="shared" si="95"/>
        <v>531852</v>
      </c>
      <c r="Q53" s="93">
        <f t="shared" si="95"/>
        <v>829576</v>
      </c>
      <c r="R53" s="93">
        <f t="shared" si="95"/>
        <v>1390110</v>
      </c>
      <c r="S53" s="93">
        <f t="shared" si="95"/>
        <v>536615</v>
      </c>
      <c r="T53" s="96">
        <f t="shared" si="95"/>
        <v>79105</v>
      </c>
      <c r="U53" s="487">
        <f t="shared" si="7"/>
        <v>3803227</v>
      </c>
      <c r="V53" s="412">
        <f t="shared" si="95"/>
        <v>763051</v>
      </c>
      <c r="W53" s="93">
        <f t="shared" si="95"/>
        <v>336285</v>
      </c>
      <c r="X53" s="96">
        <f t="shared" si="95"/>
        <v>985317</v>
      </c>
      <c r="Y53" s="96">
        <f t="shared" si="95"/>
        <v>1546839</v>
      </c>
      <c r="Z53" s="96">
        <f t="shared" si="95"/>
        <v>1211544</v>
      </c>
      <c r="AA53" s="97">
        <f t="shared" si="95"/>
        <v>3346311</v>
      </c>
      <c r="AB53" s="168"/>
      <c r="AC53" s="168"/>
    </row>
    <row r="54" spans="1:29" s="41" customFormat="1" x14ac:dyDescent="0.25">
      <c r="A54" s="125" t="s">
        <v>176</v>
      </c>
      <c r="B54" s="52" t="s">
        <v>635</v>
      </c>
      <c r="C54" s="823" t="s">
        <v>177</v>
      </c>
      <c r="D54" s="824"/>
      <c r="E54" s="824"/>
      <c r="F54" s="367">
        <v>1052554</v>
      </c>
      <c r="G54" s="615">
        <v>2230000</v>
      </c>
      <c r="H54" s="615">
        <v>2230000</v>
      </c>
      <c r="I54" s="367">
        <v>2230000</v>
      </c>
      <c r="J54" s="521">
        <v>2470000</v>
      </c>
      <c r="K54" s="521">
        <v>2470000</v>
      </c>
      <c r="L54" s="562">
        <f t="shared" ref="L54:L56" si="96">SUM(U54:AA54)</f>
        <v>2301304</v>
      </c>
      <c r="M54" s="148"/>
      <c r="N54" s="160">
        <f t="shared" ref="N54" si="97">SUM(L54:M54)</f>
        <v>2301304</v>
      </c>
      <c r="O54" s="75">
        <v>252132</v>
      </c>
      <c r="P54" s="13">
        <v>105623</v>
      </c>
      <c r="Q54" s="13">
        <v>99259</v>
      </c>
      <c r="R54" s="13">
        <v>316691</v>
      </c>
      <c r="S54" s="13">
        <v>258416</v>
      </c>
      <c r="T54" s="80">
        <v>89451</v>
      </c>
      <c r="U54" s="488">
        <f t="shared" si="7"/>
        <v>1121572</v>
      </c>
      <c r="V54" s="413">
        <v>601804</v>
      </c>
      <c r="W54" s="13">
        <v>104699</v>
      </c>
      <c r="X54" s="80">
        <v>19593</v>
      </c>
      <c r="Y54" s="80">
        <v>248667</v>
      </c>
      <c r="Z54" s="80">
        <v>102076</v>
      </c>
      <c r="AA54" s="45">
        <v>102893</v>
      </c>
      <c r="AB54" s="168"/>
      <c r="AC54" s="168"/>
    </row>
    <row r="55" spans="1:29" s="41" customFormat="1" hidden="1" x14ac:dyDescent="0.25">
      <c r="A55" s="125" t="s">
        <v>178</v>
      </c>
      <c r="B55" s="52" t="s">
        <v>636</v>
      </c>
      <c r="C55" s="823" t="s">
        <v>179</v>
      </c>
      <c r="D55" s="824"/>
      <c r="E55" s="824"/>
      <c r="F55" s="367"/>
      <c r="G55" s="615"/>
      <c r="H55" s="615"/>
      <c r="I55" s="367">
        <v>0</v>
      </c>
      <c r="J55" s="521">
        <v>0</v>
      </c>
      <c r="K55" s="521">
        <v>0</v>
      </c>
      <c r="L55" s="562"/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B55" s="168"/>
      <c r="AC55" s="168"/>
    </row>
    <row r="56" spans="1:29" s="41" customFormat="1" x14ac:dyDescent="0.25">
      <c r="A56" s="125" t="s">
        <v>180</v>
      </c>
      <c r="B56" s="52" t="s">
        <v>637</v>
      </c>
      <c r="C56" s="823" t="s">
        <v>181</v>
      </c>
      <c r="D56" s="824"/>
      <c r="E56" s="824"/>
      <c r="F56" s="367">
        <v>814286</v>
      </c>
      <c r="G56" s="615">
        <v>814286</v>
      </c>
      <c r="H56" s="615">
        <v>814286</v>
      </c>
      <c r="I56" s="367">
        <v>814286</v>
      </c>
      <c r="J56" s="521">
        <v>559858</v>
      </c>
      <c r="K56" s="521">
        <v>559858</v>
      </c>
      <c r="L56" s="562">
        <f t="shared" si="96"/>
        <v>71000</v>
      </c>
      <c r="M56" s="148"/>
      <c r="N56" s="160">
        <f t="shared" si="6"/>
        <v>71000</v>
      </c>
      <c r="O56" s="75"/>
      <c r="P56" s="13"/>
      <c r="Q56" s="13"/>
      <c r="R56" s="13">
        <v>27000</v>
      </c>
      <c r="S56" s="13"/>
      <c r="T56" s="80"/>
      <c r="U56" s="488">
        <f t="shared" si="7"/>
        <v>27000</v>
      </c>
      <c r="V56" s="413">
        <v>9000</v>
      </c>
      <c r="W56" s="13"/>
      <c r="X56" s="80">
        <v>6000</v>
      </c>
      <c r="Y56" s="80">
        <v>3000</v>
      </c>
      <c r="Z56" s="80"/>
      <c r="AA56" s="45">
        <v>26000</v>
      </c>
      <c r="AB56" s="168"/>
      <c r="AC56" s="168"/>
    </row>
    <row r="57" spans="1:29" s="41" customFormat="1" x14ac:dyDescent="0.25">
      <c r="A57" s="125" t="s">
        <v>182</v>
      </c>
      <c r="B57" s="52" t="s">
        <v>638</v>
      </c>
      <c r="C57" s="823" t="s">
        <v>183</v>
      </c>
      <c r="D57" s="824"/>
      <c r="E57" s="824"/>
      <c r="F57" s="367">
        <f>SUM(F58:F59)</f>
        <v>30000</v>
      </c>
      <c r="G57" s="615">
        <f>SUM(G58:G59)</f>
        <v>272800</v>
      </c>
      <c r="H57" s="615">
        <f>SUM(H58:H59)</f>
        <v>272800</v>
      </c>
      <c r="I57" s="367">
        <v>772800</v>
      </c>
      <c r="J57" s="521">
        <f t="shared" ref="J57" si="98">SUM(J58:J59)</f>
        <v>844325</v>
      </c>
      <c r="K57" s="521">
        <f t="shared" ref="K57:AA57" si="99">SUM(K58:K59)</f>
        <v>848533</v>
      </c>
      <c r="L57" s="562">
        <f t="shared" si="99"/>
        <v>848533</v>
      </c>
      <c r="M57" s="148">
        <f t="shared" si="99"/>
        <v>0</v>
      </c>
      <c r="N57" s="160">
        <f t="shared" si="99"/>
        <v>848533</v>
      </c>
      <c r="O57" s="75">
        <f t="shared" si="99"/>
        <v>0</v>
      </c>
      <c r="P57" s="13">
        <f t="shared" si="99"/>
        <v>0</v>
      </c>
      <c r="Q57" s="13">
        <f t="shared" si="99"/>
        <v>3200</v>
      </c>
      <c r="R57" s="13">
        <f t="shared" si="99"/>
        <v>242000</v>
      </c>
      <c r="S57" s="13">
        <f t="shared" si="99"/>
        <v>0</v>
      </c>
      <c r="T57" s="80">
        <f t="shared" si="99"/>
        <v>6445</v>
      </c>
      <c r="U57" s="488">
        <f t="shared" si="7"/>
        <v>251645</v>
      </c>
      <c r="V57" s="413">
        <f t="shared" si="99"/>
        <v>10400</v>
      </c>
      <c r="W57" s="13">
        <f t="shared" si="99"/>
        <v>0</v>
      </c>
      <c r="X57" s="80">
        <f t="shared" si="99"/>
        <v>4200</v>
      </c>
      <c r="Y57" s="80">
        <f t="shared" si="99"/>
        <v>527577</v>
      </c>
      <c r="Z57" s="80">
        <f t="shared" si="99"/>
        <v>54711</v>
      </c>
      <c r="AA57" s="45">
        <f t="shared" si="99"/>
        <v>0</v>
      </c>
      <c r="AB57" s="168"/>
      <c r="AC57" s="168"/>
    </row>
    <row r="58" spans="1:29" x14ac:dyDescent="0.25">
      <c r="B58" s="54"/>
      <c r="C58" s="293"/>
      <c r="D58" s="208" t="s">
        <v>1070</v>
      </c>
      <c r="E58" s="208"/>
      <c r="F58" s="373">
        <v>30000</v>
      </c>
      <c r="G58" s="621">
        <v>30000</v>
      </c>
      <c r="H58" s="621">
        <v>30000</v>
      </c>
      <c r="I58" s="373">
        <v>530000</v>
      </c>
      <c r="J58" s="527">
        <v>601525</v>
      </c>
      <c r="K58" s="527">
        <v>605733</v>
      </c>
      <c r="L58" s="568">
        <f t="shared" ref="L58:L59" si="100">SUM(U58:AA58)</f>
        <v>605733</v>
      </c>
      <c r="M58" s="141"/>
      <c r="N58" s="159">
        <f t="shared" ref="N58:N59" si="101">SUM(L58:M58)</f>
        <v>605733</v>
      </c>
      <c r="O58" s="73"/>
      <c r="P58" s="1"/>
      <c r="Q58" s="1">
        <v>2400</v>
      </c>
      <c r="R58" s="1"/>
      <c r="S58" s="1"/>
      <c r="T58" s="79">
        <v>6445</v>
      </c>
      <c r="U58" s="489">
        <f t="shared" si="7"/>
        <v>8845</v>
      </c>
      <c r="V58" s="414">
        <v>10400</v>
      </c>
      <c r="W58" s="1"/>
      <c r="X58" s="79">
        <v>4200</v>
      </c>
      <c r="Y58" s="79">
        <v>527577</v>
      </c>
      <c r="Z58" s="79">
        <v>54711</v>
      </c>
      <c r="AA58" s="44"/>
      <c r="AB58" s="168"/>
      <c r="AC58" s="168"/>
    </row>
    <row r="59" spans="1:29" x14ac:dyDescent="0.25">
      <c r="B59" s="54"/>
      <c r="C59" s="293"/>
      <c r="D59" s="208" t="s">
        <v>1071</v>
      </c>
      <c r="E59" s="208"/>
      <c r="F59" s="373">
        <v>0</v>
      </c>
      <c r="G59" s="621">
        <v>242800</v>
      </c>
      <c r="H59" s="621">
        <v>242800</v>
      </c>
      <c r="I59" s="373">
        <v>242800</v>
      </c>
      <c r="J59" s="527">
        <v>242800</v>
      </c>
      <c r="K59" s="527">
        <v>242800</v>
      </c>
      <c r="L59" s="568">
        <f t="shared" si="100"/>
        <v>242800</v>
      </c>
      <c r="M59" s="141"/>
      <c r="N59" s="159">
        <f t="shared" si="101"/>
        <v>242800</v>
      </c>
      <c r="O59" s="73"/>
      <c r="P59" s="1"/>
      <c r="Q59" s="1">
        <v>800</v>
      </c>
      <c r="R59" s="1">
        <v>242000</v>
      </c>
      <c r="S59" s="1"/>
      <c r="T59" s="79"/>
      <c r="U59" s="489">
        <f t="shared" si="7"/>
        <v>242800</v>
      </c>
      <c r="V59" s="414"/>
      <c r="W59" s="1"/>
      <c r="X59" s="79"/>
      <c r="Y59" s="79"/>
      <c r="Z59" s="79"/>
      <c r="AA59" s="44"/>
      <c r="AB59" s="168"/>
      <c r="AC59" s="168"/>
    </row>
    <row r="60" spans="1:29" s="18" customFormat="1" x14ac:dyDescent="0.25">
      <c r="A60" s="125" t="s">
        <v>184</v>
      </c>
      <c r="B60" s="52" t="s">
        <v>639</v>
      </c>
      <c r="C60" s="823" t="s">
        <v>185</v>
      </c>
      <c r="D60" s="824"/>
      <c r="E60" s="824"/>
      <c r="F60" s="367">
        <f>F61+F64</f>
        <v>120000</v>
      </c>
      <c r="G60" s="615">
        <f>G61+G64</f>
        <v>120000</v>
      </c>
      <c r="H60" s="615">
        <f>H61+H64</f>
        <v>120000</v>
      </c>
      <c r="I60" s="367">
        <v>120000</v>
      </c>
      <c r="J60" s="521">
        <f>J61+J64</f>
        <v>145875</v>
      </c>
      <c r="K60" s="521">
        <f>K61+K64</f>
        <v>152881</v>
      </c>
      <c r="L60" s="562">
        <f>L61+L64</f>
        <v>152881</v>
      </c>
      <c r="M60" s="148">
        <f>M61+M64</f>
        <v>0</v>
      </c>
      <c r="N60" s="160">
        <f t="shared" si="6"/>
        <v>152881</v>
      </c>
      <c r="O60" s="75">
        <f t="shared" ref="O60:AA60" si="102">O61+O64</f>
        <v>0</v>
      </c>
      <c r="P60" s="13">
        <f t="shared" si="102"/>
        <v>0</v>
      </c>
      <c r="Q60" s="13">
        <f t="shared" si="102"/>
        <v>23452</v>
      </c>
      <c r="R60" s="13">
        <f t="shared" si="102"/>
        <v>0</v>
      </c>
      <c r="S60" s="13">
        <f t="shared" si="102"/>
        <v>0</v>
      </c>
      <c r="T60" s="80">
        <f t="shared" si="102"/>
        <v>32179</v>
      </c>
      <c r="U60" s="488">
        <f t="shared" si="7"/>
        <v>55631</v>
      </c>
      <c r="V60" s="413">
        <f t="shared" si="102"/>
        <v>0</v>
      </c>
      <c r="W60" s="13">
        <f t="shared" si="102"/>
        <v>0</v>
      </c>
      <c r="X60" s="80">
        <f t="shared" si="102"/>
        <v>36937</v>
      </c>
      <c r="Y60" s="80">
        <f t="shared" si="102"/>
        <v>15875</v>
      </c>
      <c r="Z60" s="80">
        <f t="shared" si="102"/>
        <v>0</v>
      </c>
      <c r="AA60" s="45">
        <f t="shared" si="102"/>
        <v>44438</v>
      </c>
      <c r="AB60" s="168"/>
      <c r="AC60" s="168"/>
    </row>
    <row r="61" spans="1:29" x14ac:dyDescent="0.25">
      <c r="B61" s="54"/>
      <c r="C61" s="214"/>
      <c r="D61" s="801" t="s">
        <v>186</v>
      </c>
      <c r="E61" s="801"/>
      <c r="F61" s="373">
        <f>F63</f>
        <v>120000</v>
      </c>
      <c r="G61" s="621">
        <f>G63</f>
        <v>120000</v>
      </c>
      <c r="H61" s="621">
        <f>H63</f>
        <v>120000</v>
      </c>
      <c r="I61" s="373">
        <v>120000</v>
      </c>
      <c r="J61" s="527">
        <f>SUM(J62:J63)</f>
        <v>145875</v>
      </c>
      <c r="K61" s="527">
        <v>152881</v>
      </c>
      <c r="L61" s="568">
        <f>SUM(L62:L63)</f>
        <v>152881</v>
      </c>
      <c r="M61" s="141">
        <f t="shared" ref="M61:AA61" si="103">SUM(M62:M63)</f>
        <v>0</v>
      </c>
      <c r="N61" s="159">
        <f t="shared" si="103"/>
        <v>152881</v>
      </c>
      <c r="O61" s="73">
        <f t="shared" si="103"/>
        <v>0</v>
      </c>
      <c r="P61" s="1">
        <f t="shared" si="103"/>
        <v>0</v>
      </c>
      <c r="Q61" s="1">
        <f t="shared" si="103"/>
        <v>23452</v>
      </c>
      <c r="R61" s="1">
        <f t="shared" si="103"/>
        <v>0</v>
      </c>
      <c r="S61" s="1">
        <f t="shared" si="103"/>
        <v>0</v>
      </c>
      <c r="T61" s="79">
        <f t="shared" si="103"/>
        <v>32179</v>
      </c>
      <c r="U61" s="489">
        <f t="shared" si="103"/>
        <v>55631</v>
      </c>
      <c r="V61" s="414">
        <f t="shared" si="103"/>
        <v>0</v>
      </c>
      <c r="W61" s="1">
        <f t="shared" si="103"/>
        <v>0</v>
      </c>
      <c r="X61" s="79">
        <f t="shared" si="103"/>
        <v>36937</v>
      </c>
      <c r="Y61" s="79">
        <f t="shared" si="103"/>
        <v>15875</v>
      </c>
      <c r="Z61" s="79">
        <f t="shared" si="103"/>
        <v>0</v>
      </c>
      <c r="AA61" s="44">
        <f t="shared" si="103"/>
        <v>44438</v>
      </c>
      <c r="AB61" s="168"/>
      <c r="AC61" s="168"/>
    </row>
    <row r="62" spans="1:29" x14ac:dyDescent="0.25">
      <c r="B62" s="54"/>
      <c r="C62" s="237"/>
      <c r="D62" s="636"/>
      <c r="E62" s="636" t="s">
        <v>1110</v>
      </c>
      <c r="F62" s="373">
        <v>0</v>
      </c>
      <c r="G62" s="621">
        <v>0</v>
      </c>
      <c r="H62" s="621">
        <v>0</v>
      </c>
      <c r="I62" s="373">
        <v>0</v>
      </c>
      <c r="J62" s="527">
        <v>15875</v>
      </c>
      <c r="K62" s="527">
        <v>15875</v>
      </c>
      <c r="L62" s="568">
        <f t="shared" ref="L62" si="104">SUM(U62:AA62)</f>
        <v>15875</v>
      </c>
      <c r="M62" s="141"/>
      <c r="N62" s="159">
        <f t="shared" ref="N62" si="105">SUM(L62:M62)</f>
        <v>15875</v>
      </c>
      <c r="O62" s="73"/>
      <c r="P62" s="1"/>
      <c r="Q62" s="1"/>
      <c r="R62" s="1"/>
      <c r="S62" s="1"/>
      <c r="T62" s="79"/>
      <c r="U62" s="489"/>
      <c r="V62" s="414"/>
      <c r="W62" s="1"/>
      <c r="X62" s="79"/>
      <c r="Y62" s="79">
        <v>15875</v>
      </c>
      <c r="Z62" s="79"/>
      <c r="AA62" s="44"/>
      <c r="AB62" s="168"/>
      <c r="AC62" s="168"/>
    </row>
    <row r="63" spans="1:29" x14ac:dyDescent="0.25">
      <c r="B63" s="54"/>
      <c r="C63" s="237"/>
      <c r="D63" s="292"/>
      <c r="E63" s="292" t="s">
        <v>1002</v>
      </c>
      <c r="F63" s="373">
        <v>120000</v>
      </c>
      <c r="G63" s="621">
        <v>120000</v>
      </c>
      <c r="H63" s="621">
        <v>120000</v>
      </c>
      <c r="I63" s="373">
        <v>120000</v>
      </c>
      <c r="J63" s="527">
        <v>130000</v>
      </c>
      <c r="K63" s="527">
        <v>137006</v>
      </c>
      <c r="L63" s="568">
        <f t="shared" ref="L63" si="106">SUM(U63:AA63)</f>
        <v>137006</v>
      </c>
      <c r="M63" s="141"/>
      <c r="N63" s="159">
        <f t="shared" ref="N63" si="107">SUM(L63:M63)</f>
        <v>137006</v>
      </c>
      <c r="O63" s="73"/>
      <c r="P63" s="1"/>
      <c r="Q63" s="1">
        <v>23452</v>
      </c>
      <c r="R63" s="1"/>
      <c r="S63" s="1"/>
      <c r="T63" s="79">
        <v>32179</v>
      </c>
      <c r="U63" s="489">
        <f t="shared" si="7"/>
        <v>55631</v>
      </c>
      <c r="V63" s="414"/>
      <c r="W63" s="1"/>
      <c r="X63" s="79">
        <v>36937</v>
      </c>
      <c r="Y63" s="79"/>
      <c r="Z63" s="79"/>
      <c r="AA63" s="44">
        <v>44438</v>
      </c>
      <c r="AB63" s="168"/>
      <c r="AC63" s="168"/>
    </row>
    <row r="64" spans="1:29" hidden="1" x14ac:dyDescent="0.25">
      <c r="B64" s="54"/>
      <c r="C64" s="214"/>
      <c r="D64" s="801" t="s">
        <v>187</v>
      </c>
      <c r="E64" s="801"/>
      <c r="F64" s="373"/>
      <c r="G64" s="621"/>
      <c r="H64" s="621"/>
      <c r="I64" s="373">
        <v>0</v>
      </c>
      <c r="J64" s="527">
        <v>0</v>
      </c>
      <c r="K64" s="527">
        <v>0</v>
      </c>
      <c r="L64" s="568"/>
      <c r="M64" s="141"/>
      <c r="N64" s="159">
        <f t="shared" si="6"/>
        <v>0</v>
      </c>
      <c r="O64" s="73"/>
      <c r="P64" s="1"/>
      <c r="Q64" s="1"/>
      <c r="R64" s="1"/>
      <c r="S64" s="1"/>
      <c r="T64" s="79"/>
      <c r="U64" s="489">
        <f t="shared" si="7"/>
        <v>0</v>
      </c>
      <c r="V64" s="414"/>
      <c r="W64" s="1"/>
      <c r="X64" s="79"/>
      <c r="Y64" s="79"/>
      <c r="Z64" s="79"/>
      <c r="AA64" s="44"/>
      <c r="AB64" s="168"/>
      <c r="AC64" s="168"/>
    </row>
    <row r="65" spans="1:29" s="41" customFormat="1" x14ac:dyDescent="0.25">
      <c r="A65" s="125" t="s">
        <v>188</v>
      </c>
      <c r="B65" s="52" t="s">
        <v>640</v>
      </c>
      <c r="C65" s="832" t="s">
        <v>189</v>
      </c>
      <c r="D65" s="833"/>
      <c r="E65" s="833"/>
      <c r="F65" s="367">
        <f>SUM(F66:F73)</f>
        <v>4087000</v>
      </c>
      <c r="G65" s="615">
        <f>SUM(G66:G73)</f>
        <v>4958000</v>
      </c>
      <c r="H65" s="615">
        <f>SUM(H66:H73)</f>
        <v>4958000</v>
      </c>
      <c r="I65" s="367">
        <v>5618558</v>
      </c>
      <c r="J65" s="521">
        <f>SUM(J66:J73)</f>
        <v>6518558</v>
      </c>
      <c r="K65" s="521">
        <f>SUM(K66:K73)</f>
        <v>6518558</v>
      </c>
      <c r="L65" s="562">
        <f>SUM(L66:L73)</f>
        <v>6299533</v>
      </c>
      <c r="M65" s="148">
        <f>SUM(M66:M73)</f>
        <v>0</v>
      </c>
      <c r="N65" s="160">
        <f t="shared" si="6"/>
        <v>6299533</v>
      </c>
      <c r="O65" s="75">
        <f t="shared" ref="O65:AA65" si="108">SUM(O66:O73)</f>
        <v>63569</v>
      </c>
      <c r="P65" s="13">
        <f t="shared" si="108"/>
        <v>226069</v>
      </c>
      <c r="Q65" s="13">
        <f t="shared" si="108"/>
        <v>423469</v>
      </c>
      <c r="R65" s="13">
        <f t="shared" si="108"/>
        <v>725485</v>
      </c>
      <c r="S65" s="13">
        <f t="shared" si="108"/>
        <v>149783</v>
      </c>
      <c r="T65" s="80">
        <f t="shared" si="108"/>
        <v>-233731</v>
      </c>
      <c r="U65" s="488">
        <f t="shared" si="7"/>
        <v>1354644</v>
      </c>
      <c r="V65" s="413">
        <f t="shared" si="108"/>
        <v>63569</v>
      </c>
      <c r="W65" s="13">
        <f t="shared" si="108"/>
        <v>116069</v>
      </c>
      <c r="X65" s="80">
        <f t="shared" si="108"/>
        <v>542054</v>
      </c>
      <c r="Y65" s="80">
        <f t="shared" si="108"/>
        <v>603569</v>
      </c>
      <c r="Z65" s="80">
        <f t="shared" si="108"/>
        <v>863569</v>
      </c>
      <c r="AA65" s="45">
        <f t="shared" si="108"/>
        <v>2756059</v>
      </c>
      <c r="AB65" s="168"/>
      <c r="AC65" s="168"/>
    </row>
    <row r="66" spans="1:29" x14ac:dyDescent="0.25">
      <c r="B66" s="54"/>
      <c r="C66" s="237"/>
      <c r="D66" s="269" t="s">
        <v>997</v>
      </c>
      <c r="E66" s="269"/>
      <c r="F66" s="373">
        <v>210000</v>
      </c>
      <c r="G66" s="621">
        <v>210000</v>
      </c>
      <c r="H66" s="621">
        <v>210000</v>
      </c>
      <c r="I66" s="373">
        <v>210000</v>
      </c>
      <c r="J66" s="527">
        <v>210000</v>
      </c>
      <c r="K66" s="527">
        <v>210000</v>
      </c>
      <c r="L66" s="568">
        <f t="shared" ref="L66:L73" si="109">SUM(U66:AA66)</f>
        <v>210000</v>
      </c>
      <c r="M66" s="141"/>
      <c r="N66" s="159">
        <f t="shared" ref="N66:N73" si="110">SUM(L66:M66)</f>
        <v>210000</v>
      </c>
      <c r="O66" s="73"/>
      <c r="P66" s="1"/>
      <c r="Q66" s="1"/>
      <c r="R66" s="1"/>
      <c r="S66" s="1"/>
      <c r="T66" s="79"/>
      <c r="U66" s="489">
        <f>SUM(O66:T66)</f>
        <v>0</v>
      </c>
      <c r="V66" s="414"/>
      <c r="W66" s="1"/>
      <c r="X66" s="79"/>
      <c r="Y66" s="79">
        <v>210000</v>
      </c>
      <c r="Z66" s="79"/>
      <c r="AA66" s="44"/>
      <c r="AB66" s="168"/>
      <c r="AC66" s="168"/>
    </row>
    <row r="67" spans="1:29" x14ac:dyDescent="0.25">
      <c r="B67" s="54"/>
      <c r="C67" s="237"/>
      <c r="D67" s="269" t="s">
        <v>998</v>
      </c>
      <c r="E67" s="269"/>
      <c r="F67" s="373">
        <v>80000</v>
      </c>
      <c r="G67" s="621">
        <v>85000</v>
      </c>
      <c r="H67" s="621">
        <v>85000</v>
      </c>
      <c r="I67" s="373">
        <v>85000</v>
      </c>
      <c r="J67" s="527">
        <v>85000</v>
      </c>
      <c r="K67" s="527">
        <v>85000</v>
      </c>
      <c r="L67" s="568">
        <f t="shared" si="109"/>
        <v>85000</v>
      </c>
      <c r="M67" s="141"/>
      <c r="N67" s="159">
        <f t="shared" si="110"/>
        <v>85000</v>
      </c>
      <c r="O67" s="73"/>
      <c r="P67" s="1"/>
      <c r="Q67" s="1"/>
      <c r="R67" s="1">
        <v>25000</v>
      </c>
      <c r="S67" s="1"/>
      <c r="T67" s="79">
        <v>20000</v>
      </c>
      <c r="U67" s="489">
        <f t="shared" si="7"/>
        <v>45000</v>
      </c>
      <c r="V67" s="414"/>
      <c r="W67" s="1">
        <v>20000</v>
      </c>
      <c r="X67" s="79"/>
      <c r="Y67" s="79"/>
      <c r="Z67" s="79"/>
      <c r="AA67" s="44">
        <v>20000</v>
      </c>
      <c r="AB67" s="168"/>
      <c r="AC67" s="168"/>
    </row>
    <row r="68" spans="1:29" x14ac:dyDescent="0.25">
      <c r="B68" s="54"/>
      <c r="C68" s="237"/>
      <c r="D68" s="329" t="s">
        <v>1071</v>
      </c>
      <c r="E68" s="329"/>
      <c r="F68" s="373">
        <v>30000</v>
      </c>
      <c r="G68" s="621">
        <v>60000</v>
      </c>
      <c r="H68" s="621">
        <v>60000</v>
      </c>
      <c r="I68" s="373">
        <v>60000</v>
      </c>
      <c r="J68" s="527">
        <v>60000</v>
      </c>
      <c r="K68" s="527">
        <v>60000</v>
      </c>
      <c r="L68" s="568">
        <f t="shared" si="109"/>
        <v>60000</v>
      </c>
      <c r="M68" s="141"/>
      <c r="N68" s="159">
        <f t="shared" ref="N68" si="111">SUM(L68:M68)</f>
        <v>60000</v>
      </c>
      <c r="O68" s="73"/>
      <c r="P68" s="1">
        <v>30000</v>
      </c>
      <c r="Q68" s="1">
        <v>30000</v>
      </c>
      <c r="R68" s="1"/>
      <c r="S68" s="1"/>
      <c r="T68" s="79"/>
      <c r="U68" s="489">
        <f t="shared" si="7"/>
        <v>60000</v>
      </c>
      <c r="V68" s="414"/>
      <c r="W68" s="1"/>
      <c r="X68" s="79"/>
      <c r="Y68" s="79"/>
      <c r="Z68" s="79"/>
      <c r="AA68" s="44"/>
      <c r="AB68" s="168"/>
      <c r="AC68" s="168"/>
    </row>
    <row r="69" spans="1:29" x14ac:dyDescent="0.25">
      <c r="B69" s="54"/>
      <c r="C69" s="237"/>
      <c r="D69" s="292" t="s">
        <v>1003</v>
      </c>
      <c r="E69" s="292"/>
      <c r="F69" s="373">
        <v>563988</v>
      </c>
      <c r="G69" s="621">
        <v>563988</v>
      </c>
      <c r="H69" s="621">
        <v>563988</v>
      </c>
      <c r="I69" s="373">
        <v>563988</v>
      </c>
      <c r="J69" s="527">
        <v>563988</v>
      </c>
      <c r="K69" s="527">
        <v>563988</v>
      </c>
      <c r="L69" s="568">
        <f t="shared" si="109"/>
        <v>563988</v>
      </c>
      <c r="M69" s="141"/>
      <c r="N69" s="159">
        <f t="shared" si="110"/>
        <v>563988</v>
      </c>
      <c r="O69" s="73">
        <v>46999</v>
      </c>
      <c r="P69" s="1">
        <v>46999</v>
      </c>
      <c r="Q69" s="1">
        <v>46999</v>
      </c>
      <c r="R69" s="1">
        <v>46999</v>
      </c>
      <c r="S69" s="1">
        <v>46999</v>
      </c>
      <c r="T69" s="79">
        <v>46999</v>
      </c>
      <c r="U69" s="489">
        <f t="shared" si="7"/>
        <v>281994</v>
      </c>
      <c r="V69" s="414">
        <v>46999</v>
      </c>
      <c r="W69" s="1">
        <v>46999</v>
      </c>
      <c r="X69" s="79">
        <v>46999</v>
      </c>
      <c r="Y69" s="79">
        <v>46999</v>
      </c>
      <c r="Z69" s="79">
        <v>46999</v>
      </c>
      <c r="AA69" s="44">
        <v>46999</v>
      </c>
      <c r="AB69" s="168"/>
      <c r="AC69" s="168"/>
    </row>
    <row r="70" spans="1:29" x14ac:dyDescent="0.25">
      <c r="B70" s="54"/>
      <c r="C70" s="237"/>
      <c r="D70" s="344" t="s">
        <v>1075</v>
      </c>
      <c r="E70" s="344"/>
      <c r="F70" s="373">
        <v>2840000</v>
      </c>
      <c r="G70" s="621">
        <v>2940000</v>
      </c>
      <c r="H70" s="621">
        <v>2940000</v>
      </c>
      <c r="I70" s="373">
        <v>2940000</v>
      </c>
      <c r="J70" s="527">
        <v>2940000</v>
      </c>
      <c r="K70" s="527">
        <v>2940000</v>
      </c>
      <c r="L70" s="568">
        <f t="shared" si="109"/>
        <v>2940000</v>
      </c>
      <c r="M70" s="141"/>
      <c r="N70" s="159">
        <f t="shared" si="110"/>
        <v>2940000</v>
      </c>
      <c r="O70" s="73"/>
      <c r="P70" s="1">
        <v>100000</v>
      </c>
      <c r="Q70" s="1"/>
      <c r="R70" s="1"/>
      <c r="S70" s="1"/>
      <c r="T70" s="79"/>
      <c r="U70" s="489">
        <f t="shared" si="7"/>
        <v>100000</v>
      </c>
      <c r="V70" s="414"/>
      <c r="W70" s="1"/>
      <c r="X70" s="79">
        <v>478485</v>
      </c>
      <c r="Y70" s="79"/>
      <c r="Z70" s="79">
        <v>800000</v>
      </c>
      <c r="AA70" s="44">
        <v>1561515</v>
      </c>
      <c r="AB70" s="168"/>
      <c r="AC70" s="168"/>
    </row>
    <row r="71" spans="1:29" x14ac:dyDescent="0.25">
      <c r="B71" s="54"/>
      <c r="C71" s="237"/>
      <c r="D71" s="292" t="s">
        <v>999</v>
      </c>
      <c r="E71" s="292"/>
      <c r="F71" s="373">
        <v>65000</v>
      </c>
      <c r="G71" s="621">
        <v>65000</v>
      </c>
      <c r="H71" s="621">
        <v>65000</v>
      </c>
      <c r="I71" s="373">
        <v>65000</v>
      </c>
      <c r="J71" s="527">
        <v>65000</v>
      </c>
      <c r="K71" s="527">
        <v>65000</v>
      </c>
      <c r="L71" s="568">
        <f t="shared" si="109"/>
        <v>65000</v>
      </c>
      <c r="M71" s="141"/>
      <c r="N71" s="159">
        <f t="shared" ref="N71" si="112">SUM(L71:M71)</f>
        <v>65000</v>
      </c>
      <c r="O71" s="73"/>
      <c r="P71" s="1">
        <v>32500</v>
      </c>
      <c r="Q71" s="1"/>
      <c r="R71" s="1"/>
      <c r="S71" s="1"/>
      <c r="T71" s="79"/>
      <c r="U71" s="489">
        <f t="shared" ref="U71:U134" si="113">SUM(O71:T71)</f>
        <v>32500</v>
      </c>
      <c r="V71" s="414"/>
      <c r="W71" s="1">
        <v>32500</v>
      </c>
      <c r="X71" s="79"/>
      <c r="Y71" s="79"/>
      <c r="Z71" s="79"/>
      <c r="AA71" s="44"/>
      <c r="AB71" s="168"/>
      <c r="AC71" s="168"/>
    </row>
    <row r="72" spans="1:29" x14ac:dyDescent="0.25">
      <c r="B72" s="54"/>
      <c r="C72" s="237"/>
      <c r="D72" s="269" t="s">
        <v>1001</v>
      </c>
      <c r="E72" s="269"/>
      <c r="F72" s="373">
        <v>198840</v>
      </c>
      <c r="G72" s="621">
        <v>198840</v>
      </c>
      <c r="H72" s="621">
        <v>198840</v>
      </c>
      <c r="I72" s="373">
        <v>198840</v>
      </c>
      <c r="J72" s="527">
        <v>198840</v>
      </c>
      <c r="K72" s="527">
        <v>198840</v>
      </c>
      <c r="L72" s="568">
        <f t="shared" si="109"/>
        <v>198840</v>
      </c>
      <c r="M72" s="141"/>
      <c r="N72" s="159">
        <f t="shared" si="110"/>
        <v>198840</v>
      </c>
      <c r="O72" s="73">
        <v>16570</v>
      </c>
      <c r="P72" s="1">
        <v>16570</v>
      </c>
      <c r="Q72" s="1">
        <v>16570</v>
      </c>
      <c r="R72" s="1">
        <v>16570</v>
      </c>
      <c r="S72" s="1">
        <v>16570</v>
      </c>
      <c r="T72" s="79">
        <v>16570</v>
      </c>
      <c r="U72" s="489">
        <f t="shared" si="113"/>
        <v>99420</v>
      </c>
      <c r="V72" s="414">
        <v>16570</v>
      </c>
      <c r="W72" s="1">
        <v>16570</v>
      </c>
      <c r="X72" s="79">
        <v>16570</v>
      </c>
      <c r="Y72" s="79">
        <v>16570</v>
      </c>
      <c r="Z72" s="79">
        <v>16570</v>
      </c>
      <c r="AA72" s="44">
        <v>16570</v>
      </c>
      <c r="AB72" s="168"/>
      <c r="AC72" s="168"/>
    </row>
    <row r="73" spans="1:29" x14ac:dyDescent="0.25">
      <c r="B73" s="54"/>
      <c r="C73" s="237"/>
      <c r="D73" s="269" t="s">
        <v>1000</v>
      </c>
      <c r="E73" s="269"/>
      <c r="F73" s="373">
        <v>99172</v>
      </c>
      <c r="G73" s="621">
        <v>835172</v>
      </c>
      <c r="H73" s="621">
        <v>835172</v>
      </c>
      <c r="I73" s="373">
        <v>1495730</v>
      </c>
      <c r="J73" s="527">
        <v>2395730</v>
      </c>
      <c r="K73" s="527">
        <v>2395730</v>
      </c>
      <c r="L73" s="568">
        <f t="shared" si="109"/>
        <v>2176705</v>
      </c>
      <c r="M73" s="141"/>
      <c r="N73" s="159">
        <f t="shared" si="110"/>
        <v>2176705</v>
      </c>
      <c r="O73" s="73"/>
      <c r="P73" s="1"/>
      <c r="Q73" s="1">
        <f>6000+323900</f>
        <v>329900</v>
      </c>
      <c r="R73" s="1">
        <v>636916</v>
      </c>
      <c r="S73" s="1">
        <v>86214</v>
      </c>
      <c r="T73" s="79">
        <f>6600-323900</f>
        <v>-317300</v>
      </c>
      <c r="U73" s="489">
        <f t="shared" si="113"/>
        <v>735730</v>
      </c>
      <c r="V73" s="414"/>
      <c r="W73" s="1"/>
      <c r="X73" s="79"/>
      <c r="Y73" s="79">
        <f>180000+150000</f>
        <v>330000</v>
      </c>
      <c r="Z73" s="79"/>
      <c r="AA73" s="44">
        <v>1110975</v>
      </c>
      <c r="AB73" s="168"/>
      <c r="AC73" s="168"/>
    </row>
    <row r="74" spans="1:29" s="41" customFormat="1" x14ac:dyDescent="0.25">
      <c r="A74" s="125" t="s">
        <v>190</v>
      </c>
      <c r="B74" s="52" t="s">
        <v>641</v>
      </c>
      <c r="C74" s="832" t="s">
        <v>191</v>
      </c>
      <c r="D74" s="833"/>
      <c r="E74" s="833"/>
      <c r="F74" s="367">
        <f>SUM(F75:F81)</f>
        <v>1770000</v>
      </c>
      <c r="G74" s="615">
        <f>SUM(G75:G81)</f>
        <v>2000000</v>
      </c>
      <c r="H74" s="615">
        <f>SUM(H75:H81)</f>
        <v>2000000</v>
      </c>
      <c r="I74" s="367">
        <v>2025664</v>
      </c>
      <c r="J74" s="521">
        <f>SUM(J75:J81)</f>
        <v>2464627</v>
      </c>
      <c r="K74" s="521">
        <f>SUM(K75:K81)</f>
        <v>2462582</v>
      </c>
      <c r="L74" s="562">
        <f>SUM(L75:L81)</f>
        <v>2319323</v>
      </c>
      <c r="M74" s="148">
        <f>SUM(M75:M81)</f>
        <v>0</v>
      </c>
      <c r="N74" s="160">
        <f t="shared" si="6"/>
        <v>2319323</v>
      </c>
      <c r="O74" s="75">
        <f t="shared" ref="O74:AA74" si="114">SUM(O75:O81)</f>
        <v>120268</v>
      </c>
      <c r="P74" s="13">
        <f t="shared" si="114"/>
        <v>200160</v>
      </c>
      <c r="Q74" s="13">
        <f t="shared" si="114"/>
        <v>280196</v>
      </c>
      <c r="R74" s="13">
        <f t="shared" si="114"/>
        <v>78934</v>
      </c>
      <c r="S74" s="13">
        <f t="shared" si="114"/>
        <v>128416</v>
      </c>
      <c r="T74" s="80">
        <f t="shared" si="114"/>
        <v>184761</v>
      </c>
      <c r="U74" s="488">
        <f t="shared" si="113"/>
        <v>992735</v>
      </c>
      <c r="V74" s="413">
        <f t="shared" si="114"/>
        <v>78278</v>
      </c>
      <c r="W74" s="13">
        <f t="shared" si="114"/>
        <v>115517</v>
      </c>
      <c r="X74" s="80">
        <f t="shared" si="114"/>
        <v>376533</v>
      </c>
      <c r="Y74" s="80">
        <f t="shared" si="114"/>
        <v>148151</v>
      </c>
      <c r="Z74" s="80">
        <f t="shared" si="114"/>
        <v>191188</v>
      </c>
      <c r="AA74" s="45">
        <f t="shared" si="114"/>
        <v>416921</v>
      </c>
      <c r="AB74" s="168"/>
      <c r="AC74" s="168"/>
    </row>
    <row r="75" spans="1:29" x14ac:dyDescent="0.25">
      <c r="B75" s="54"/>
      <c r="C75" s="237"/>
      <c r="D75" s="292" t="s">
        <v>1004</v>
      </c>
      <c r="E75" s="292"/>
      <c r="F75" s="373">
        <v>1048000</v>
      </c>
      <c r="G75" s="621">
        <v>1183573</v>
      </c>
      <c r="H75" s="621">
        <v>1183573</v>
      </c>
      <c r="I75" s="373">
        <v>1183573</v>
      </c>
      <c r="J75" s="527">
        <v>1313000</v>
      </c>
      <c r="K75" s="527">
        <v>1313000</v>
      </c>
      <c r="L75" s="568">
        <f t="shared" ref="L75:L81" si="115">SUM(U75:AA75)</f>
        <v>1375704</v>
      </c>
      <c r="M75" s="141"/>
      <c r="N75" s="159">
        <f t="shared" ref="N75:N81" si="116">SUM(L75:M75)</f>
        <v>1375704</v>
      </c>
      <c r="O75" s="73">
        <v>104610</v>
      </c>
      <c r="P75" s="1">
        <v>85867</v>
      </c>
      <c r="Q75" s="1">
        <v>210246</v>
      </c>
      <c r="R75" s="1">
        <v>23634</v>
      </c>
      <c r="S75" s="1">
        <v>128416</v>
      </c>
      <c r="T75" s="79">
        <v>89161</v>
      </c>
      <c r="U75" s="489">
        <f t="shared" si="113"/>
        <v>641934</v>
      </c>
      <c r="V75" s="414">
        <v>65978</v>
      </c>
      <c r="W75" s="1">
        <v>100517</v>
      </c>
      <c r="X75" s="79">
        <v>148469</v>
      </c>
      <c r="Y75" s="79">
        <v>135851</v>
      </c>
      <c r="Z75" s="79">
        <v>172704</v>
      </c>
      <c r="AA75" s="44">
        <v>110251</v>
      </c>
      <c r="AB75" s="168"/>
      <c r="AC75" s="168"/>
    </row>
    <row r="76" spans="1:29" x14ac:dyDescent="0.25">
      <c r="B76" s="54"/>
      <c r="C76" s="237"/>
      <c r="D76" s="292" t="s">
        <v>1007</v>
      </c>
      <c r="E76" s="292"/>
      <c r="F76" s="373">
        <v>88000</v>
      </c>
      <c r="G76" s="621">
        <v>88000</v>
      </c>
      <c r="H76" s="621">
        <v>88000</v>
      </c>
      <c r="I76" s="373">
        <v>88000</v>
      </c>
      <c r="J76" s="527">
        <v>94049</v>
      </c>
      <c r="K76" s="527">
        <v>94049</v>
      </c>
      <c r="L76" s="568">
        <f t="shared" si="115"/>
        <v>94049</v>
      </c>
      <c r="M76" s="141"/>
      <c r="N76" s="159">
        <f t="shared" ref="N76" si="117">SUM(L76:M76)</f>
        <v>94049</v>
      </c>
      <c r="O76" s="73"/>
      <c r="P76" s="1"/>
      <c r="Q76" s="1"/>
      <c r="R76" s="1"/>
      <c r="S76" s="1"/>
      <c r="T76" s="79"/>
      <c r="U76" s="489">
        <f t="shared" si="113"/>
        <v>0</v>
      </c>
      <c r="V76" s="414"/>
      <c r="W76" s="1"/>
      <c r="X76" s="79"/>
      <c r="Y76" s="79"/>
      <c r="Z76" s="79"/>
      <c r="AA76" s="44">
        <v>94049</v>
      </c>
      <c r="AB76" s="168"/>
      <c r="AC76" s="168"/>
    </row>
    <row r="77" spans="1:29" x14ac:dyDescent="0.25">
      <c r="B77" s="54"/>
      <c r="C77" s="237"/>
      <c r="D77" s="292" t="s">
        <v>1006</v>
      </c>
      <c r="E77" s="292"/>
      <c r="F77" s="373">
        <v>325000</v>
      </c>
      <c r="G77" s="621">
        <v>325000</v>
      </c>
      <c r="H77" s="621">
        <v>325000</v>
      </c>
      <c r="I77" s="373">
        <v>325000</v>
      </c>
      <c r="J77" s="527">
        <v>325000</v>
      </c>
      <c r="K77" s="527">
        <v>325000</v>
      </c>
      <c r="L77" s="568">
        <f t="shared" si="115"/>
        <v>325000</v>
      </c>
      <c r="M77" s="141"/>
      <c r="N77" s="159">
        <f t="shared" si="116"/>
        <v>325000</v>
      </c>
      <c r="O77" s="73"/>
      <c r="P77" s="1"/>
      <c r="Q77" s="1">
        <v>69950</v>
      </c>
      <c r="R77" s="1"/>
      <c r="S77" s="1"/>
      <c r="T77" s="79">
        <v>91400</v>
      </c>
      <c r="U77" s="489">
        <f t="shared" si="113"/>
        <v>161350</v>
      </c>
      <c r="V77" s="414"/>
      <c r="W77" s="1"/>
      <c r="X77" s="79">
        <v>67400</v>
      </c>
      <c r="Y77" s="79"/>
      <c r="Z77" s="79"/>
      <c r="AA77" s="44">
        <v>96250</v>
      </c>
      <c r="AB77" s="168"/>
      <c r="AC77" s="168"/>
    </row>
    <row r="78" spans="1:29" x14ac:dyDescent="0.25">
      <c r="B78" s="54"/>
      <c r="C78" s="237"/>
      <c r="D78" s="461" t="s">
        <v>1071</v>
      </c>
      <c r="E78" s="461"/>
      <c r="F78" s="373">
        <v>0</v>
      </c>
      <c r="G78" s="621">
        <v>15000</v>
      </c>
      <c r="H78" s="621">
        <v>15000</v>
      </c>
      <c r="I78" s="373">
        <v>30000</v>
      </c>
      <c r="J78" s="527">
        <v>30000</v>
      </c>
      <c r="K78" s="527">
        <v>30000</v>
      </c>
      <c r="L78" s="568">
        <f t="shared" si="115"/>
        <v>30000</v>
      </c>
      <c r="M78" s="141"/>
      <c r="N78" s="159">
        <f t="shared" si="116"/>
        <v>30000</v>
      </c>
      <c r="O78" s="73"/>
      <c r="P78" s="1">
        <v>15000</v>
      </c>
      <c r="Q78" s="1"/>
      <c r="R78" s="1"/>
      <c r="S78" s="1"/>
      <c r="T78" s="79"/>
      <c r="U78" s="489">
        <f t="shared" si="113"/>
        <v>15000</v>
      </c>
      <c r="V78" s="414"/>
      <c r="W78" s="1">
        <v>15000</v>
      </c>
      <c r="X78" s="79"/>
      <c r="Y78" s="79"/>
      <c r="Z78" s="79"/>
      <c r="AA78" s="44"/>
      <c r="AB78" s="168"/>
      <c r="AC78" s="168"/>
    </row>
    <row r="79" spans="1:29" x14ac:dyDescent="0.25">
      <c r="B79" s="54"/>
      <c r="C79" s="237"/>
      <c r="D79" s="329" t="s">
        <v>1067</v>
      </c>
      <c r="E79" s="329"/>
      <c r="F79" s="373">
        <v>49200</v>
      </c>
      <c r="G79" s="621">
        <v>49200</v>
      </c>
      <c r="H79" s="621">
        <v>49200</v>
      </c>
      <c r="I79" s="373">
        <v>49200</v>
      </c>
      <c r="J79" s="527">
        <v>84200</v>
      </c>
      <c r="K79" s="527">
        <v>84200</v>
      </c>
      <c r="L79" s="568">
        <f t="shared" si="115"/>
        <v>102687</v>
      </c>
      <c r="M79" s="141"/>
      <c r="N79" s="159">
        <f t="shared" ref="N79" si="118">SUM(L79:M79)</f>
        <v>102687</v>
      </c>
      <c r="O79" s="73">
        <v>12300</v>
      </c>
      <c r="P79" s="1"/>
      <c r="Q79" s="1"/>
      <c r="R79" s="1">
        <v>12300</v>
      </c>
      <c r="S79" s="1"/>
      <c r="T79" s="79"/>
      <c r="U79" s="489">
        <f t="shared" si="113"/>
        <v>24600</v>
      </c>
      <c r="V79" s="414">
        <v>12300</v>
      </c>
      <c r="W79" s="1"/>
      <c r="X79" s="79"/>
      <c r="Y79" s="79">
        <v>12300</v>
      </c>
      <c r="Z79" s="79">
        <v>18487</v>
      </c>
      <c r="AA79" s="44">
        <v>35000</v>
      </c>
      <c r="AB79" s="168"/>
      <c r="AC79" s="168"/>
    </row>
    <row r="80" spans="1:29" x14ac:dyDescent="0.25">
      <c r="B80" s="54"/>
      <c r="C80" s="237"/>
      <c r="D80" s="292" t="s">
        <v>1005</v>
      </c>
      <c r="E80" s="292"/>
      <c r="F80" s="373">
        <v>160093</v>
      </c>
      <c r="G80" s="621">
        <v>160093</v>
      </c>
      <c r="H80" s="621">
        <v>160093</v>
      </c>
      <c r="I80" s="373">
        <v>170757</v>
      </c>
      <c r="J80" s="527">
        <v>189244</v>
      </c>
      <c r="K80" s="527">
        <v>189244</v>
      </c>
      <c r="L80" s="568">
        <f t="shared" si="115"/>
        <v>170757</v>
      </c>
      <c r="M80" s="141"/>
      <c r="N80" s="159">
        <f t="shared" si="116"/>
        <v>170757</v>
      </c>
      <c r="O80" s="73"/>
      <c r="P80" s="1">
        <v>10093</v>
      </c>
      <c r="Q80" s="1"/>
      <c r="R80" s="1"/>
      <c r="S80" s="1"/>
      <c r="T80" s="79"/>
      <c r="U80" s="489">
        <f t="shared" si="113"/>
        <v>10093</v>
      </c>
      <c r="V80" s="414"/>
      <c r="W80" s="1"/>
      <c r="X80" s="79">
        <v>160664</v>
      </c>
      <c r="Y80" s="79"/>
      <c r="Z80" s="79"/>
      <c r="AA80" s="44"/>
      <c r="AB80" s="168"/>
      <c r="AC80" s="168"/>
    </row>
    <row r="81" spans="1:29" x14ac:dyDescent="0.25">
      <c r="B81" s="54"/>
      <c r="C81" s="237"/>
      <c r="D81" s="292" t="s">
        <v>1000</v>
      </c>
      <c r="E81" s="292"/>
      <c r="F81" s="373">
        <v>99707</v>
      </c>
      <c r="G81" s="621">
        <v>179134</v>
      </c>
      <c r="H81" s="621">
        <v>179134</v>
      </c>
      <c r="I81" s="373">
        <v>179134</v>
      </c>
      <c r="J81" s="527">
        <v>429134</v>
      </c>
      <c r="K81" s="527">
        <f>429134-2045</f>
        <v>427089</v>
      </c>
      <c r="L81" s="568">
        <f t="shared" si="115"/>
        <v>221126</v>
      </c>
      <c r="M81" s="141"/>
      <c r="N81" s="159">
        <f t="shared" si="116"/>
        <v>221126</v>
      </c>
      <c r="O81" s="73">
        <v>3358</v>
      </c>
      <c r="P81" s="1">
        <v>89200</v>
      </c>
      <c r="Q81" s="1"/>
      <c r="R81" s="1">
        <v>43000</v>
      </c>
      <c r="S81" s="1"/>
      <c r="T81" s="79">
        <v>4200</v>
      </c>
      <c r="U81" s="489">
        <f t="shared" si="113"/>
        <v>139758</v>
      </c>
      <c r="V81" s="414"/>
      <c r="W81" s="1"/>
      <c r="X81" s="79"/>
      <c r="Y81" s="79"/>
      <c r="Z81" s="79">
        <v>-3</v>
      </c>
      <c r="AA81" s="44">
        <f>69100+12271</f>
        <v>81371</v>
      </c>
      <c r="AB81" s="168"/>
      <c r="AC81" s="168"/>
    </row>
    <row r="82" spans="1:29" x14ac:dyDescent="0.25">
      <c r="B82" s="90" t="s">
        <v>642</v>
      </c>
      <c r="C82" s="803" t="s">
        <v>192</v>
      </c>
      <c r="D82" s="804"/>
      <c r="E82" s="804"/>
      <c r="F82" s="366">
        <f t="shared" ref="F82:L82" si="119">F83+F84</f>
        <v>500000</v>
      </c>
      <c r="G82" s="614">
        <f t="shared" si="119"/>
        <v>457800</v>
      </c>
      <c r="H82" s="614">
        <f t="shared" si="119"/>
        <v>445535</v>
      </c>
      <c r="I82" s="366">
        <f t="shared" si="119"/>
        <v>445535</v>
      </c>
      <c r="J82" s="520">
        <f t="shared" ref="J82" si="120">J83+J84</f>
        <v>445535</v>
      </c>
      <c r="K82" s="520">
        <f t="shared" si="119"/>
        <v>445535</v>
      </c>
      <c r="L82" s="561">
        <f t="shared" si="119"/>
        <v>277020</v>
      </c>
      <c r="M82" s="142">
        <f t="shared" ref="M82:AA82" si="121">M83+M84</f>
        <v>145535</v>
      </c>
      <c r="N82" s="158">
        <f t="shared" si="6"/>
        <v>422555</v>
      </c>
      <c r="O82" s="92">
        <f t="shared" si="121"/>
        <v>27510</v>
      </c>
      <c r="P82" s="93">
        <f t="shared" si="121"/>
        <v>48958</v>
      </c>
      <c r="Q82" s="93">
        <f t="shared" si="121"/>
        <v>38671</v>
      </c>
      <c r="R82" s="93">
        <f t="shared" si="121"/>
        <v>27500</v>
      </c>
      <c r="S82" s="93">
        <f t="shared" si="121"/>
        <v>30491</v>
      </c>
      <c r="T82" s="96">
        <f t="shared" si="121"/>
        <v>71965</v>
      </c>
      <c r="U82" s="487">
        <f t="shared" si="113"/>
        <v>245095</v>
      </c>
      <c r="V82" s="412">
        <f t="shared" si="121"/>
        <v>72010</v>
      </c>
      <c r="W82" s="93">
        <f t="shared" si="121"/>
        <v>0</v>
      </c>
      <c r="X82" s="96">
        <f t="shared" si="121"/>
        <v>24510</v>
      </c>
      <c r="Y82" s="96">
        <f t="shared" si="121"/>
        <v>31920</v>
      </c>
      <c r="Z82" s="96">
        <f t="shared" si="121"/>
        <v>24510</v>
      </c>
      <c r="AA82" s="97">
        <f t="shared" si="121"/>
        <v>24510</v>
      </c>
      <c r="AB82" s="168"/>
      <c r="AC82" s="168"/>
    </row>
    <row r="83" spans="1:29" s="41" customFormat="1" hidden="1" x14ac:dyDescent="0.25">
      <c r="A83" s="125" t="s">
        <v>193</v>
      </c>
      <c r="B83" s="52" t="s">
        <v>643</v>
      </c>
      <c r="C83" s="832" t="s">
        <v>194</v>
      </c>
      <c r="D83" s="833"/>
      <c r="E83" s="833"/>
      <c r="F83" s="367"/>
      <c r="G83" s="615"/>
      <c r="H83" s="615"/>
      <c r="I83" s="367"/>
      <c r="J83" s="521"/>
      <c r="K83" s="521"/>
      <c r="L83" s="562"/>
      <c r="M83" s="148"/>
      <c r="N83" s="160">
        <f t="shared" si="6"/>
        <v>0</v>
      </c>
      <c r="O83" s="75"/>
      <c r="P83" s="13"/>
      <c r="Q83" s="13"/>
      <c r="R83" s="13"/>
      <c r="S83" s="13"/>
      <c r="T83" s="80"/>
      <c r="U83" s="488">
        <f t="shared" si="113"/>
        <v>0</v>
      </c>
      <c r="V83" s="413"/>
      <c r="W83" s="13"/>
      <c r="X83" s="80"/>
      <c r="Y83" s="80"/>
      <c r="Z83" s="80"/>
      <c r="AA83" s="45"/>
      <c r="AB83" s="168"/>
      <c r="AC83" s="168"/>
    </row>
    <row r="84" spans="1:29" s="41" customFormat="1" x14ac:dyDescent="0.25">
      <c r="A84" s="125" t="s">
        <v>195</v>
      </c>
      <c r="B84" s="52" t="s">
        <v>644</v>
      </c>
      <c r="C84" s="832" t="s">
        <v>196</v>
      </c>
      <c r="D84" s="833"/>
      <c r="E84" s="833"/>
      <c r="F84" s="367">
        <f t="shared" ref="F84:M84" si="122">SUM(F85:F87)</f>
        <v>500000</v>
      </c>
      <c r="G84" s="615">
        <f t="shared" si="122"/>
        <v>457800</v>
      </c>
      <c r="H84" s="615">
        <f t="shared" si="122"/>
        <v>445535</v>
      </c>
      <c r="I84" s="367">
        <f t="shared" ref="I84:J84" si="123">SUM(I85:I87)</f>
        <v>445535</v>
      </c>
      <c r="J84" s="521">
        <f t="shared" si="123"/>
        <v>445535</v>
      </c>
      <c r="K84" s="521">
        <f t="shared" si="122"/>
        <v>445535</v>
      </c>
      <c r="L84" s="562">
        <f t="shared" si="122"/>
        <v>277020</v>
      </c>
      <c r="M84" s="148">
        <f t="shared" si="122"/>
        <v>145535</v>
      </c>
      <c r="N84" s="160">
        <f t="shared" si="6"/>
        <v>422555</v>
      </c>
      <c r="O84" s="75">
        <f t="shared" ref="O84:AA84" si="124">SUM(O85:O87)</f>
        <v>27510</v>
      </c>
      <c r="P84" s="13">
        <f t="shared" si="124"/>
        <v>48958</v>
      </c>
      <c r="Q84" s="13">
        <f t="shared" si="124"/>
        <v>38671</v>
      </c>
      <c r="R84" s="13">
        <f t="shared" si="124"/>
        <v>27500</v>
      </c>
      <c r="S84" s="13">
        <f t="shared" si="124"/>
        <v>30491</v>
      </c>
      <c r="T84" s="80">
        <f t="shared" si="124"/>
        <v>71965</v>
      </c>
      <c r="U84" s="488">
        <f t="shared" si="113"/>
        <v>245095</v>
      </c>
      <c r="V84" s="413">
        <f t="shared" si="124"/>
        <v>72010</v>
      </c>
      <c r="W84" s="13">
        <f t="shared" si="124"/>
        <v>0</v>
      </c>
      <c r="X84" s="80">
        <f t="shared" si="124"/>
        <v>24510</v>
      </c>
      <c r="Y84" s="80">
        <f t="shared" si="124"/>
        <v>31920</v>
      </c>
      <c r="Z84" s="80">
        <f t="shared" si="124"/>
        <v>24510</v>
      </c>
      <c r="AA84" s="45">
        <f t="shared" si="124"/>
        <v>24510</v>
      </c>
      <c r="AB84" s="168"/>
      <c r="AC84" s="168"/>
    </row>
    <row r="85" spans="1:29" x14ac:dyDescent="0.25">
      <c r="B85" s="54"/>
      <c r="C85" s="237"/>
      <c r="D85" s="292" t="s">
        <v>1008</v>
      </c>
      <c r="E85" s="292"/>
      <c r="F85" s="373">
        <v>307800</v>
      </c>
      <c r="G85" s="621">
        <v>307800</v>
      </c>
      <c r="H85" s="621">
        <v>300000</v>
      </c>
      <c r="I85" s="373">
        <v>300000</v>
      </c>
      <c r="J85" s="527">
        <v>300000</v>
      </c>
      <c r="K85" s="527">
        <v>300000</v>
      </c>
      <c r="L85" s="568">
        <f t="shared" ref="L85" si="125">SUM(U85:AA85)</f>
        <v>277020</v>
      </c>
      <c r="M85" s="141"/>
      <c r="N85" s="159">
        <f t="shared" ref="N85:N87" si="126">SUM(L85:M85)</f>
        <v>277020</v>
      </c>
      <c r="O85" s="73">
        <v>24510</v>
      </c>
      <c r="P85" s="1">
        <v>24510</v>
      </c>
      <c r="Q85" s="1">
        <v>24510</v>
      </c>
      <c r="R85" s="1">
        <v>24510</v>
      </c>
      <c r="S85" s="1">
        <v>24510</v>
      </c>
      <c r="T85" s="79">
        <v>24510</v>
      </c>
      <c r="U85" s="489">
        <f t="shared" si="113"/>
        <v>147060</v>
      </c>
      <c r="V85" s="414">
        <v>24510</v>
      </c>
      <c r="W85" s="1"/>
      <c r="X85" s="79">
        <v>24510</v>
      </c>
      <c r="Y85" s="79">
        <v>31920</v>
      </c>
      <c r="Z85" s="79">
        <v>24510</v>
      </c>
      <c r="AA85" s="44">
        <v>24510</v>
      </c>
      <c r="AB85" s="168"/>
      <c r="AC85" s="168"/>
    </row>
    <row r="86" spans="1:29" x14ac:dyDescent="0.25">
      <c r="B86" s="54"/>
      <c r="C86" s="237"/>
      <c r="D86" s="292" t="s">
        <v>1009</v>
      </c>
      <c r="E86" s="292"/>
      <c r="F86" s="373">
        <v>100000</v>
      </c>
      <c r="G86" s="621">
        <v>150000</v>
      </c>
      <c r="H86" s="621">
        <v>145535</v>
      </c>
      <c r="I86" s="373">
        <v>145535</v>
      </c>
      <c r="J86" s="527">
        <v>145535</v>
      </c>
      <c r="K86" s="527">
        <v>145535</v>
      </c>
      <c r="L86" s="568"/>
      <c r="M86" s="141">
        <f>SUM(U86:AA86)</f>
        <v>145535</v>
      </c>
      <c r="N86" s="159">
        <f t="shared" si="126"/>
        <v>145535</v>
      </c>
      <c r="O86" s="73"/>
      <c r="P86" s="1"/>
      <c r="Q86" s="1"/>
      <c r="R86" s="1"/>
      <c r="S86" s="1"/>
      <c r="T86" s="79">
        <v>98035</v>
      </c>
      <c r="U86" s="489">
        <f t="shared" si="113"/>
        <v>98035</v>
      </c>
      <c r="V86" s="414">
        <v>47500</v>
      </c>
      <c r="W86" s="1"/>
      <c r="X86" s="79"/>
      <c r="Y86" s="79"/>
      <c r="Z86" s="79"/>
      <c r="AA86" s="44"/>
      <c r="AB86" s="168"/>
      <c r="AC86" s="168"/>
    </row>
    <row r="87" spans="1:29" x14ac:dyDescent="0.25">
      <c r="B87" s="54"/>
      <c r="C87" s="237"/>
      <c r="D87" s="292" t="s">
        <v>1010</v>
      </c>
      <c r="E87" s="292"/>
      <c r="F87" s="373">
        <v>92200</v>
      </c>
      <c r="G87" s="621">
        <v>0</v>
      </c>
      <c r="H87" s="621">
        <v>0</v>
      </c>
      <c r="I87" s="373">
        <v>0</v>
      </c>
      <c r="J87" s="527">
        <v>0</v>
      </c>
      <c r="K87" s="527">
        <v>0</v>
      </c>
      <c r="L87" s="568"/>
      <c r="M87" s="141">
        <f>SUM(O87:AA87)</f>
        <v>0</v>
      </c>
      <c r="N87" s="159">
        <f t="shared" si="126"/>
        <v>0</v>
      </c>
      <c r="O87" s="73">
        <v>3000</v>
      </c>
      <c r="P87" s="1">
        <v>24448</v>
      </c>
      <c r="Q87" s="1">
        <v>14161</v>
      </c>
      <c r="R87" s="1">
        <v>2990</v>
      </c>
      <c r="S87" s="1">
        <v>5981</v>
      </c>
      <c r="T87" s="79">
        <v>-50580</v>
      </c>
      <c r="U87" s="489">
        <f t="shared" si="113"/>
        <v>0</v>
      </c>
      <c r="V87" s="414"/>
      <c r="W87" s="1"/>
      <c r="X87" s="79"/>
      <c r="Y87" s="79"/>
      <c r="Z87" s="79"/>
      <c r="AA87" s="44"/>
      <c r="AB87" s="168"/>
      <c r="AC87" s="168"/>
    </row>
    <row r="88" spans="1:29" x14ac:dyDescent="0.25">
      <c r="B88" s="90" t="s">
        <v>645</v>
      </c>
      <c r="C88" s="803" t="s">
        <v>197</v>
      </c>
      <c r="D88" s="804"/>
      <c r="E88" s="804"/>
      <c r="F88" s="366">
        <f t="shared" ref="F88:L88" si="127">F89+F92+F93+F94+F95</f>
        <v>1623675</v>
      </c>
      <c r="G88" s="614">
        <f t="shared" si="127"/>
        <v>1841200</v>
      </c>
      <c r="H88" s="614">
        <f t="shared" si="127"/>
        <v>1841200</v>
      </c>
      <c r="I88" s="366">
        <f t="shared" si="127"/>
        <v>2464496</v>
      </c>
      <c r="J88" s="520">
        <f t="shared" ref="J88" si="128">J89+J92+J93+J94+J95</f>
        <v>3511009</v>
      </c>
      <c r="K88" s="520">
        <f t="shared" si="127"/>
        <v>3511009</v>
      </c>
      <c r="L88" s="561">
        <f t="shared" si="127"/>
        <v>2468192</v>
      </c>
      <c r="M88" s="142">
        <f t="shared" ref="M88:AA88" si="129">M89+M92+M93+M94+M95</f>
        <v>0</v>
      </c>
      <c r="N88" s="158">
        <f t="shared" si="6"/>
        <v>2468192</v>
      </c>
      <c r="O88" s="92">
        <f t="shared" si="129"/>
        <v>191078</v>
      </c>
      <c r="P88" s="93">
        <f t="shared" si="129"/>
        <v>121211</v>
      </c>
      <c r="Q88" s="93">
        <f t="shared" si="129"/>
        <v>68730</v>
      </c>
      <c r="R88" s="93">
        <f t="shared" si="129"/>
        <v>381472</v>
      </c>
      <c r="S88" s="93">
        <f t="shared" si="129"/>
        <v>107705</v>
      </c>
      <c r="T88" s="96">
        <f t="shared" si="129"/>
        <v>92072</v>
      </c>
      <c r="U88" s="487">
        <f t="shared" si="113"/>
        <v>962268</v>
      </c>
      <c r="V88" s="412">
        <f t="shared" si="129"/>
        <v>190719</v>
      </c>
      <c r="W88" s="93">
        <f t="shared" si="129"/>
        <v>56947</v>
      </c>
      <c r="X88" s="96">
        <f t="shared" si="129"/>
        <v>178509</v>
      </c>
      <c r="Y88" s="96">
        <f t="shared" si="129"/>
        <v>505693</v>
      </c>
      <c r="Z88" s="96">
        <f t="shared" si="129"/>
        <v>278187</v>
      </c>
      <c r="AA88" s="97">
        <f t="shared" si="129"/>
        <v>295869</v>
      </c>
      <c r="AB88" s="168"/>
      <c r="AC88" s="168"/>
    </row>
    <row r="89" spans="1:29" s="41" customFormat="1" x14ac:dyDescent="0.25">
      <c r="A89" s="125" t="s">
        <v>198</v>
      </c>
      <c r="B89" s="52" t="s">
        <v>646</v>
      </c>
      <c r="C89" s="832" t="s">
        <v>863</v>
      </c>
      <c r="D89" s="833"/>
      <c r="E89" s="833"/>
      <c r="F89" s="367">
        <f t="shared" ref="F89:M89" si="130">SUM(F90:F91)</f>
        <v>1593675</v>
      </c>
      <c r="G89" s="615">
        <f t="shared" si="130"/>
        <v>1811200</v>
      </c>
      <c r="H89" s="615">
        <f t="shared" si="130"/>
        <v>1811200</v>
      </c>
      <c r="I89" s="367">
        <f t="shared" ref="I89" si="131">SUM(I90:I91)</f>
        <v>2163487</v>
      </c>
      <c r="J89" s="521">
        <f t="shared" ref="J89" si="132">SUM(J90:J91)</f>
        <v>3210000</v>
      </c>
      <c r="K89" s="521">
        <f t="shared" si="130"/>
        <v>3210000</v>
      </c>
      <c r="L89" s="562">
        <f t="shared" si="130"/>
        <v>2292169</v>
      </c>
      <c r="M89" s="148">
        <f t="shared" si="130"/>
        <v>0</v>
      </c>
      <c r="N89" s="160">
        <f t="shared" si="6"/>
        <v>2292169</v>
      </c>
      <c r="O89" s="75">
        <f t="shared" ref="O89:AA89" si="133">SUM(O90:O91)</f>
        <v>191078</v>
      </c>
      <c r="P89" s="13">
        <f t="shared" si="133"/>
        <v>121211</v>
      </c>
      <c r="Q89" s="13">
        <f t="shared" si="133"/>
        <v>68727</v>
      </c>
      <c r="R89" s="13">
        <f t="shared" si="133"/>
        <v>368872</v>
      </c>
      <c r="S89" s="13">
        <f t="shared" si="133"/>
        <v>107700</v>
      </c>
      <c r="T89" s="80">
        <f t="shared" si="133"/>
        <v>92072</v>
      </c>
      <c r="U89" s="488">
        <f t="shared" si="113"/>
        <v>949660</v>
      </c>
      <c r="V89" s="413">
        <f t="shared" si="133"/>
        <v>190719</v>
      </c>
      <c r="W89" s="13">
        <f t="shared" si="133"/>
        <v>56947</v>
      </c>
      <c r="X89" s="80">
        <f t="shared" si="133"/>
        <v>178508</v>
      </c>
      <c r="Y89" s="80">
        <f t="shared" si="133"/>
        <v>347283</v>
      </c>
      <c r="Z89" s="80">
        <f t="shared" si="133"/>
        <v>273181</v>
      </c>
      <c r="AA89" s="45">
        <f t="shared" si="133"/>
        <v>295871</v>
      </c>
      <c r="AB89" s="168"/>
      <c r="AC89" s="168"/>
    </row>
    <row r="90" spans="1:29" x14ac:dyDescent="0.25">
      <c r="B90" s="54"/>
      <c r="C90" s="237"/>
      <c r="D90" s="329" t="s">
        <v>1070</v>
      </c>
      <c r="E90" s="329"/>
      <c r="F90" s="373">
        <v>1462800</v>
      </c>
      <c r="G90" s="621">
        <v>1476300</v>
      </c>
      <c r="H90" s="621">
        <v>1476300</v>
      </c>
      <c r="I90" s="373">
        <v>1825344</v>
      </c>
      <c r="J90" s="527">
        <v>2871857</v>
      </c>
      <c r="K90" s="527">
        <v>2871857</v>
      </c>
      <c r="L90" s="568">
        <f t="shared" ref="L90:L95" si="134">SUM(U90:AA90)</f>
        <v>1954026</v>
      </c>
      <c r="M90" s="141"/>
      <c r="N90" s="159">
        <f t="shared" ref="N90:N91" si="135">SUM(L90:M90)</f>
        <v>1954026</v>
      </c>
      <c r="O90" s="73">
        <v>73504</v>
      </c>
      <c r="P90" s="1">
        <v>90498</v>
      </c>
      <c r="Q90" s="1">
        <v>47568</v>
      </c>
      <c r="R90" s="1">
        <v>289678</v>
      </c>
      <c r="S90" s="1">
        <v>88827</v>
      </c>
      <c r="T90" s="79">
        <v>79769</v>
      </c>
      <c r="U90" s="489">
        <f t="shared" si="113"/>
        <v>669844</v>
      </c>
      <c r="V90" s="414">
        <v>179919</v>
      </c>
      <c r="W90" s="1">
        <v>42661</v>
      </c>
      <c r="X90" s="79">
        <v>171839</v>
      </c>
      <c r="Y90" s="79">
        <v>336474</v>
      </c>
      <c r="Z90" s="79">
        <v>266102</v>
      </c>
      <c r="AA90" s="44">
        <v>287187</v>
      </c>
      <c r="AB90" s="168"/>
      <c r="AC90" s="168"/>
    </row>
    <row r="91" spans="1:29" x14ac:dyDescent="0.25">
      <c r="B91" s="54"/>
      <c r="C91" s="237"/>
      <c r="D91" s="329" t="s">
        <v>1071</v>
      </c>
      <c r="E91" s="329"/>
      <c r="F91" s="373">
        <v>130875</v>
      </c>
      <c r="G91" s="621">
        <v>334900</v>
      </c>
      <c r="H91" s="621">
        <v>334900</v>
      </c>
      <c r="I91" s="373">
        <v>338143</v>
      </c>
      <c r="J91" s="527">
        <v>338143</v>
      </c>
      <c r="K91" s="527">
        <v>338143</v>
      </c>
      <c r="L91" s="568">
        <f t="shared" si="134"/>
        <v>338143</v>
      </c>
      <c r="M91" s="141"/>
      <c r="N91" s="159">
        <f t="shared" si="135"/>
        <v>338143</v>
      </c>
      <c r="O91" s="73">
        <v>117574</v>
      </c>
      <c r="P91" s="1">
        <v>30713</v>
      </c>
      <c r="Q91" s="1">
        <v>21159</v>
      </c>
      <c r="R91" s="1">
        <v>79194</v>
      </c>
      <c r="S91" s="1">
        <v>18873</v>
      </c>
      <c r="T91" s="79">
        <v>12303</v>
      </c>
      <c r="U91" s="489">
        <f t="shared" si="113"/>
        <v>279816</v>
      </c>
      <c r="V91" s="414">
        <v>10800</v>
      </c>
      <c r="W91" s="1">
        <v>14286</v>
      </c>
      <c r="X91" s="79">
        <v>6669</v>
      </c>
      <c r="Y91" s="79">
        <v>10809</v>
      </c>
      <c r="Z91" s="79">
        <v>7079</v>
      </c>
      <c r="AA91" s="44">
        <v>8684</v>
      </c>
      <c r="AB91" s="168"/>
      <c r="AC91" s="168"/>
    </row>
    <row r="92" spans="1:29" s="41" customFormat="1" hidden="1" x14ac:dyDescent="0.25">
      <c r="A92" s="125" t="s">
        <v>199</v>
      </c>
      <c r="B92" s="52" t="s">
        <v>647</v>
      </c>
      <c r="C92" s="832" t="s">
        <v>200</v>
      </c>
      <c r="D92" s="833"/>
      <c r="E92" s="833"/>
      <c r="F92" s="367"/>
      <c r="G92" s="615"/>
      <c r="H92" s="615"/>
      <c r="I92" s="367">
        <v>0</v>
      </c>
      <c r="J92" s="521">
        <v>0</v>
      </c>
      <c r="K92" s="521">
        <v>0</v>
      </c>
      <c r="L92" s="562"/>
      <c r="M92" s="148"/>
      <c r="N92" s="160">
        <f t="shared" si="6"/>
        <v>0</v>
      </c>
      <c r="O92" s="75"/>
      <c r="P92" s="13"/>
      <c r="Q92" s="13"/>
      <c r="R92" s="13"/>
      <c r="S92" s="13"/>
      <c r="T92" s="80"/>
      <c r="U92" s="488">
        <f t="shared" si="113"/>
        <v>0</v>
      </c>
      <c r="V92" s="413"/>
      <c r="W92" s="13"/>
      <c r="X92" s="80"/>
      <c r="Y92" s="80"/>
      <c r="Z92" s="80"/>
      <c r="AA92" s="45"/>
      <c r="AB92" s="168"/>
      <c r="AC92" s="168"/>
    </row>
    <row r="93" spans="1:29" s="41" customFormat="1" hidden="1" x14ac:dyDescent="0.25">
      <c r="A93" s="125" t="s">
        <v>201</v>
      </c>
      <c r="B93" s="52" t="s">
        <v>648</v>
      </c>
      <c r="C93" s="832" t="s">
        <v>202</v>
      </c>
      <c r="D93" s="833"/>
      <c r="E93" s="833"/>
      <c r="F93" s="367"/>
      <c r="G93" s="615"/>
      <c r="H93" s="615"/>
      <c r="I93" s="367">
        <v>0</v>
      </c>
      <c r="J93" s="521">
        <v>0</v>
      </c>
      <c r="K93" s="521">
        <v>0</v>
      </c>
      <c r="L93" s="562"/>
      <c r="M93" s="148"/>
      <c r="N93" s="160">
        <f t="shared" si="6"/>
        <v>0</v>
      </c>
      <c r="O93" s="75"/>
      <c r="P93" s="13"/>
      <c r="Q93" s="13"/>
      <c r="R93" s="13"/>
      <c r="S93" s="13"/>
      <c r="T93" s="80"/>
      <c r="U93" s="488">
        <f t="shared" si="113"/>
        <v>0</v>
      </c>
      <c r="V93" s="413"/>
      <c r="W93" s="13"/>
      <c r="X93" s="80"/>
      <c r="Y93" s="80"/>
      <c r="Z93" s="80"/>
      <c r="AA93" s="45"/>
      <c r="AB93" s="168"/>
      <c r="AC93" s="168"/>
    </row>
    <row r="94" spans="1:29" s="41" customFormat="1" hidden="1" x14ac:dyDescent="0.25">
      <c r="A94" s="125" t="s">
        <v>203</v>
      </c>
      <c r="B94" s="52" t="s">
        <v>649</v>
      </c>
      <c r="C94" s="832" t="s">
        <v>204</v>
      </c>
      <c r="D94" s="833"/>
      <c r="E94" s="833"/>
      <c r="F94" s="367"/>
      <c r="G94" s="615"/>
      <c r="H94" s="615"/>
      <c r="I94" s="367">
        <v>0</v>
      </c>
      <c r="J94" s="521">
        <v>0</v>
      </c>
      <c r="K94" s="521">
        <v>0</v>
      </c>
      <c r="L94" s="562"/>
      <c r="M94" s="148"/>
      <c r="N94" s="160">
        <f t="shared" si="6"/>
        <v>0</v>
      </c>
      <c r="O94" s="75"/>
      <c r="P94" s="13"/>
      <c r="Q94" s="13"/>
      <c r="R94" s="13"/>
      <c r="S94" s="13"/>
      <c r="T94" s="80"/>
      <c r="U94" s="488">
        <f t="shared" si="113"/>
        <v>0</v>
      </c>
      <c r="V94" s="413"/>
      <c r="W94" s="13"/>
      <c r="X94" s="80"/>
      <c r="Y94" s="80"/>
      <c r="Z94" s="80"/>
      <c r="AA94" s="45"/>
      <c r="AB94" s="168"/>
      <c r="AC94" s="168"/>
    </row>
    <row r="95" spans="1:29" s="41" customFormat="1" ht="15.75" thickBot="1" x14ac:dyDescent="0.3">
      <c r="A95" s="125" t="s">
        <v>205</v>
      </c>
      <c r="B95" s="176" t="s">
        <v>650</v>
      </c>
      <c r="C95" s="837" t="s">
        <v>206</v>
      </c>
      <c r="D95" s="838"/>
      <c r="E95" s="838"/>
      <c r="F95" s="368">
        <v>30000</v>
      </c>
      <c r="G95" s="616">
        <v>30000</v>
      </c>
      <c r="H95" s="616">
        <v>30000</v>
      </c>
      <c r="I95" s="368">
        <v>301009</v>
      </c>
      <c r="J95" s="522">
        <v>301009</v>
      </c>
      <c r="K95" s="522">
        <v>301009</v>
      </c>
      <c r="L95" s="563">
        <f t="shared" si="134"/>
        <v>176023</v>
      </c>
      <c r="M95" s="177"/>
      <c r="N95" s="160">
        <f t="shared" si="6"/>
        <v>176023</v>
      </c>
      <c r="O95" s="75"/>
      <c r="P95" s="13"/>
      <c r="Q95" s="13">
        <v>3</v>
      </c>
      <c r="R95" s="13">
        <v>12600</v>
      </c>
      <c r="S95" s="13">
        <v>5</v>
      </c>
      <c r="T95" s="80"/>
      <c r="U95" s="488">
        <f t="shared" si="113"/>
        <v>12608</v>
      </c>
      <c r="V95" s="413"/>
      <c r="W95" s="13"/>
      <c r="X95" s="80">
        <v>1</v>
      </c>
      <c r="Y95" s="80">
        <v>158410</v>
      </c>
      <c r="Z95" s="80">
        <v>5006</v>
      </c>
      <c r="AA95" s="45">
        <v>-2</v>
      </c>
      <c r="AB95" s="168"/>
      <c r="AC95" s="168"/>
    </row>
    <row r="96" spans="1:29" ht="15.75" thickBot="1" x14ac:dyDescent="0.3">
      <c r="B96" s="82" t="s">
        <v>207</v>
      </c>
      <c r="C96" s="807" t="s">
        <v>208</v>
      </c>
      <c r="D96" s="808"/>
      <c r="E96" s="808"/>
      <c r="F96" s="369">
        <f t="shared" ref="F96:L96" si="136">F97+F98+F99+F100+F101+F102+F103+F107</f>
        <v>0</v>
      </c>
      <c r="G96" s="617">
        <f t="shared" si="136"/>
        <v>0</v>
      </c>
      <c r="H96" s="617">
        <f t="shared" si="136"/>
        <v>0</v>
      </c>
      <c r="I96" s="369">
        <f t="shared" si="136"/>
        <v>0</v>
      </c>
      <c r="J96" s="523">
        <f t="shared" ref="J96" si="137">J97+J98+J99+J100+J101+J102+J103+J107</f>
        <v>0</v>
      </c>
      <c r="K96" s="523">
        <f t="shared" si="136"/>
        <v>0</v>
      </c>
      <c r="L96" s="564">
        <f t="shared" si="136"/>
        <v>0</v>
      </c>
      <c r="M96" s="144">
        <f t="shared" ref="M96:AA96" si="138">M97+M98+M99+M100+M101+M102+M103+M107</f>
        <v>0</v>
      </c>
      <c r="N96" s="156">
        <f t="shared" si="6"/>
        <v>0</v>
      </c>
      <c r="O96" s="84">
        <f t="shared" si="138"/>
        <v>0</v>
      </c>
      <c r="P96" s="85">
        <f t="shared" si="138"/>
        <v>0</v>
      </c>
      <c r="Q96" s="85">
        <f t="shared" si="138"/>
        <v>0</v>
      </c>
      <c r="R96" s="85">
        <f t="shared" si="138"/>
        <v>0</v>
      </c>
      <c r="S96" s="85">
        <f t="shared" si="138"/>
        <v>0</v>
      </c>
      <c r="T96" s="88">
        <f t="shared" si="138"/>
        <v>0</v>
      </c>
      <c r="U96" s="484">
        <f t="shared" si="113"/>
        <v>0</v>
      </c>
      <c r="V96" s="409">
        <f t="shared" si="138"/>
        <v>0</v>
      </c>
      <c r="W96" s="85">
        <f t="shared" si="138"/>
        <v>0</v>
      </c>
      <c r="X96" s="88">
        <f t="shared" si="138"/>
        <v>0</v>
      </c>
      <c r="Y96" s="88">
        <f t="shared" si="138"/>
        <v>0</v>
      </c>
      <c r="Z96" s="88">
        <f t="shared" si="138"/>
        <v>0</v>
      </c>
      <c r="AA96" s="89">
        <f t="shared" si="138"/>
        <v>0</v>
      </c>
      <c r="AB96" s="168"/>
      <c r="AC96" s="168"/>
    </row>
    <row r="97" spans="1:29" s="18" customFormat="1" ht="15.75" hidden="1" thickBot="1" x14ac:dyDescent="0.3">
      <c r="A97" s="125" t="s">
        <v>864</v>
      </c>
      <c r="B97" s="114" t="s">
        <v>865</v>
      </c>
      <c r="C97" s="834" t="s">
        <v>866</v>
      </c>
      <c r="D97" s="835"/>
      <c r="E97" s="835"/>
      <c r="F97" s="364"/>
      <c r="G97" s="612"/>
      <c r="H97" s="612"/>
      <c r="I97" s="364"/>
      <c r="J97" s="518"/>
      <c r="K97" s="518"/>
      <c r="L97" s="559"/>
      <c r="M97" s="140"/>
      <c r="N97" s="158">
        <f t="shared" si="6"/>
        <v>0</v>
      </c>
      <c r="O97" s="92"/>
      <c r="P97" s="93"/>
      <c r="Q97" s="93"/>
      <c r="R97" s="93"/>
      <c r="S97" s="93"/>
      <c r="T97" s="96"/>
      <c r="U97" s="487">
        <f t="shared" si="113"/>
        <v>0</v>
      </c>
      <c r="V97" s="412"/>
      <c r="W97" s="93"/>
      <c r="X97" s="96"/>
      <c r="Y97" s="96"/>
      <c r="Z97" s="96"/>
      <c r="AA97" s="97"/>
      <c r="AB97" s="168"/>
      <c r="AC97" s="168"/>
    </row>
    <row r="98" spans="1:29" s="18" customFormat="1" ht="15.75" hidden="1" thickBot="1" x14ac:dyDescent="0.3">
      <c r="A98" s="125" t="s">
        <v>209</v>
      </c>
      <c r="B98" s="114" t="s">
        <v>651</v>
      </c>
      <c r="C98" s="834" t="s">
        <v>210</v>
      </c>
      <c r="D98" s="835"/>
      <c r="E98" s="835"/>
      <c r="F98" s="364"/>
      <c r="G98" s="612"/>
      <c r="H98" s="612"/>
      <c r="I98" s="364"/>
      <c r="J98" s="518"/>
      <c r="K98" s="518"/>
      <c r="L98" s="559"/>
      <c r="M98" s="140"/>
      <c r="N98" s="158">
        <f t="shared" si="6"/>
        <v>0</v>
      </c>
      <c r="O98" s="92"/>
      <c r="P98" s="93"/>
      <c r="Q98" s="93"/>
      <c r="R98" s="93"/>
      <c r="S98" s="93"/>
      <c r="T98" s="96"/>
      <c r="U98" s="487">
        <f t="shared" si="113"/>
        <v>0</v>
      </c>
      <c r="V98" s="412"/>
      <c r="W98" s="93"/>
      <c r="X98" s="96"/>
      <c r="Y98" s="96"/>
      <c r="Z98" s="96"/>
      <c r="AA98" s="97"/>
      <c r="AB98" s="168"/>
      <c r="AC98" s="168"/>
    </row>
    <row r="99" spans="1:29" s="18" customFormat="1" ht="15.75" hidden="1" thickBot="1" x14ac:dyDescent="0.3">
      <c r="A99" s="125" t="s">
        <v>211</v>
      </c>
      <c r="B99" s="90" t="s">
        <v>652</v>
      </c>
      <c r="C99" s="803" t="s">
        <v>352</v>
      </c>
      <c r="D99" s="804"/>
      <c r="E99" s="804"/>
      <c r="F99" s="366"/>
      <c r="G99" s="614"/>
      <c r="H99" s="614"/>
      <c r="I99" s="366"/>
      <c r="J99" s="520"/>
      <c r="K99" s="520"/>
      <c r="L99" s="561"/>
      <c r="M99" s="142"/>
      <c r="N99" s="158">
        <f t="shared" si="6"/>
        <v>0</v>
      </c>
      <c r="O99" s="92"/>
      <c r="P99" s="93"/>
      <c r="Q99" s="93"/>
      <c r="R99" s="93"/>
      <c r="S99" s="93"/>
      <c r="T99" s="96"/>
      <c r="U99" s="487">
        <f t="shared" si="113"/>
        <v>0</v>
      </c>
      <c r="V99" s="412"/>
      <c r="W99" s="93"/>
      <c r="X99" s="96"/>
      <c r="Y99" s="96"/>
      <c r="Z99" s="96"/>
      <c r="AA99" s="97"/>
      <c r="AB99" s="168"/>
      <c r="AC99" s="168"/>
    </row>
    <row r="100" spans="1:29" s="18" customFormat="1" ht="15.75" hidden="1" thickBot="1" x14ac:dyDescent="0.3">
      <c r="A100" s="125" t="s">
        <v>212</v>
      </c>
      <c r="B100" s="114" t="s">
        <v>653</v>
      </c>
      <c r="C100" s="803" t="s">
        <v>867</v>
      </c>
      <c r="D100" s="804"/>
      <c r="E100" s="804"/>
      <c r="F100" s="366"/>
      <c r="G100" s="614"/>
      <c r="H100" s="614"/>
      <c r="I100" s="366"/>
      <c r="J100" s="520"/>
      <c r="K100" s="520"/>
      <c r="L100" s="561"/>
      <c r="M100" s="142"/>
      <c r="N100" s="158">
        <f t="shared" si="6"/>
        <v>0</v>
      </c>
      <c r="O100" s="92"/>
      <c r="P100" s="93"/>
      <c r="Q100" s="93"/>
      <c r="R100" s="93"/>
      <c r="S100" s="93"/>
      <c r="T100" s="96"/>
      <c r="U100" s="487">
        <f t="shared" si="113"/>
        <v>0</v>
      </c>
      <c r="V100" s="412"/>
      <c r="W100" s="93"/>
      <c r="X100" s="96"/>
      <c r="Y100" s="96"/>
      <c r="Z100" s="96"/>
      <c r="AA100" s="97"/>
      <c r="AB100" s="168"/>
      <c r="AC100" s="168"/>
    </row>
    <row r="101" spans="1:29" s="18" customFormat="1" ht="15.75" hidden="1" thickBot="1" x14ac:dyDescent="0.3">
      <c r="A101" s="125" t="s">
        <v>213</v>
      </c>
      <c r="B101" s="90" t="s">
        <v>654</v>
      </c>
      <c r="C101" s="803" t="s">
        <v>868</v>
      </c>
      <c r="D101" s="804"/>
      <c r="E101" s="804"/>
      <c r="F101" s="366"/>
      <c r="G101" s="614"/>
      <c r="H101" s="614"/>
      <c r="I101" s="366"/>
      <c r="J101" s="520"/>
      <c r="K101" s="520"/>
      <c r="L101" s="561"/>
      <c r="M101" s="142"/>
      <c r="N101" s="158">
        <f t="shared" si="6"/>
        <v>0</v>
      </c>
      <c r="O101" s="92"/>
      <c r="P101" s="93"/>
      <c r="Q101" s="93"/>
      <c r="R101" s="93"/>
      <c r="S101" s="93"/>
      <c r="T101" s="96"/>
      <c r="U101" s="487">
        <f t="shared" si="113"/>
        <v>0</v>
      </c>
      <c r="V101" s="412"/>
      <c r="W101" s="93"/>
      <c r="X101" s="96"/>
      <c r="Y101" s="96"/>
      <c r="Z101" s="96"/>
      <c r="AA101" s="97"/>
      <c r="AB101" s="168"/>
      <c r="AC101" s="168"/>
    </row>
    <row r="102" spans="1:29" s="18" customFormat="1" ht="15.75" hidden="1" thickBot="1" x14ac:dyDescent="0.3">
      <c r="A102" s="125" t="s">
        <v>214</v>
      </c>
      <c r="B102" s="114" t="s">
        <v>655</v>
      </c>
      <c r="C102" s="803" t="s">
        <v>215</v>
      </c>
      <c r="D102" s="804"/>
      <c r="E102" s="804"/>
      <c r="F102" s="366"/>
      <c r="G102" s="614"/>
      <c r="H102" s="614"/>
      <c r="I102" s="366"/>
      <c r="J102" s="520"/>
      <c r="K102" s="520"/>
      <c r="L102" s="561"/>
      <c r="M102" s="142"/>
      <c r="N102" s="158">
        <f t="shared" si="6"/>
        <v>0</v>
      </c>
      <c r="O102" s="92"/>
      <c r="P102" s="93"/>
      <c r="Q102" s="93"/>
      <c r="R102" s="93"/>
      <c r="S102" s="93"/>
      <c r="T102" s="96"/>
      <c r="U102" s="487">
        <f t="shared" si="113"/>
        <v>0</v>
      </c>
      <c r="V102" s="412"/>
      <c r="W102" s="93"/>
      <c r="X102" s="96"/>
      <c r="Y102" s="96"/>
      <c r="Z102" s="96"/>
      <c r="AA102" s="97"/>
      <c r="AB102" s="168"/>
      <c r="AC102" s="168"/>
    </row>
    <row r="103" spans="1:29" s="18" customFormat="1" ht="15.75" hidden="1" thickBot="1" x14ac:dyDescent="0.3">
      <c r="A103" s="125" t="s">
        <v>216</v>
      </c>
      <c r="B103" s="90" t="s">
        <v>656</v>
      </c>
      <c r="C103" s="803" t="s">
        <v>217</v>
      </c>
      <c r="D103" s="804"/>
      <c r="E103" s="804"/>
      <c r="F103" s="366">
        <f t="shared" ref="F103:L103" si="139">F104+F105+F106</f>
        <v>0</v>
      </c>
      <c r="G103" s="614">
        <f t="shared" si="139"/>
        <v>0</v>
      </c>
      <c r="H103" s="614">
        <f t="shared" si="139"/>
        <v>0</v>
      </c>
      <c r="I103" s="366">
        <f t="shared" si="139"/>
        <v>0</v>
      </c>
      <c r="J103" s="520">
        <f t="shared" ref="J103" si="140">J104+J105+J106</f>
        <v>0</v>
      </c>
      <c r="K103" s="520">
        <f t="shared" si="139"/>
        <v>0</v>
      </c>
      <c r="L103" s="561">
        <f t="shared" si="139"/>
        <v>0</v>
      </c>
      <c r="M103" s="142">
        <f t="shared" ref="M103:AA103" si="141">M104+M105+M106</f>
        <v>0</v>
      </c>
      <c r="N103" s="158">
        <f t="shared" si="6"/>
        <v>0</v>
      </c>
      <c r="O103" s="92">
        <f t="shared" si="141"/>
        <v>0</v>
      </c>
      <c r="P103" s="93">
        <f t="shared" si="141"/>
        <v>0</v>
      </c>
      <c r="Q103" s="93">
        <f t="shared" si="141"/>
        <v>0</v>
      </c>
      <c r="R103" s="93">
        <f t="shared" si="141"/>
        <v>0</v>
      </c>
      <c r="S103" s="93">
        <f t="shared" si="141"/>
        <v>0</v>
      </c>
      <c r="T103" s="96">
        <f t="shared" si="141"/>
        <v>0</v>
      </c>
      <c r="U103" s="487">
        <f t="shared" si="113"/>
        <v>0</v>
      </c>
      <c r="V103" s="412">
        <f t="shared" si="141"/>
        <v>0</v>
      </c>
      <c r="W103" s="93">
        <f t="shared" si="141"/>
        <v>0</v>
      </c>
      <c r="X103" s="96">
        <f t="shared" si="141"/>
        <v>0</v>
      </c>
      <c r="Y103" s="96">
        <f t="shared" si="141"/>
        <v>0</v>
      </c>
      <c r="Z103" s="96">
        <f t="shared" si="141"/>
        <v>0</v>
      </c>
      <c r="AA103" s="97">
        <f t="shared" si="141"/>
        <v>0</v>
      </c>
      <c r="AB103" s="168"/>
      <c r="AC103" s="168"/>
    </row>
    <row r="104" spans="1:29" ht="15.75" hidden="1" thickBot="1" x14ac:dyDescent="0.3">
      <c r="B104" s="54"/>
      <c r="C104" s="2"/>
      <c r="D104" s="801" t="s">
        <v>343</v>
      </c>
      <c r="E104" s="801"/>
      <c r="F104" s="373"/>
      <c r="G104" s="621"/>
      <c r="H104" s="621"/>
      <c r="I104" s="373"/>
      <c r="J104" s="527"/>
      <c r="K104" s="527"/>
      <c r="L104" s="568"/>
      <c r="M104" s="141"/>
      <c r="N104" s="159">
        <f t="shared" si="6"/>
        <v>0</v>
      </c>
      <c r="O104" s="73"/>
      <c r="P104" s="1"/>
      <c r="Q104" s="1"/>
      <c r="R104" s="1"/>
      <c r="S104" s="1"/>
      <c r="T104" s="79"/>
      <c r="U104" s="489">
        <f t="shared" si="113"/>
        <v>0</v>
      </c>
      <c r="V104" s="414"/>
      <c r="W104" s="1"/>
      <c r="X104" s="79"/>
      <c r="Y104" s="79"/>
      <c r="Z104" s="79"/>
      <c r="AA104" s="44"/>
      <c r="AB104" s="168"/>
      <c r="AC104" s="168"/>
    </row>
    <row r="105" spans="1:29" ht="15.75" hidden="1" thickBot="1" x14ac:dyDescent="0.3">
      <c r="B105" s="54"/>
      <c r="C105" s="2"/>
      <c r="D105" s="801" t="s">
        <v>344</v>
      </c>
      <c r="E105" s="801"/>
      <c r="F105" s="373"/>
      <c r="G105" s="621"/>
      <c r="H105" s="621"/>
      <c r="I105" s="373"/>
      <c r="J105" s="527"/>
      <c r="K105" s="527"/>
      <c r="L105" s="568"/>
      <c r="M105" s="141"/>
      <c r="N105" s="159">
        <f t="shared" si="6"/>
        <v>0</v>
      </c>
      <c r="O105" s="73"/>
      <c r="P105" s="1"/>
      <c r="Q105" s="1"/>
      <c r="R105" s="1"/>
      <c r="S105" s="1"/>
      <c r="T105" s="79"/>
      <c r="U105" s="489">
        <f t="shared" si="113"/>
        <v>0</v>
      </c>
      <c r="V105" s="414"/>
      <c r="W105" s="1"/>
      <c r="X105" s="79"/>
      <c r="Y105" s="79"/>
      <c r="Z105" s="79"/>
      <c r="AA105" s="44"/>
      <c r="AB105" s="168"/>
      <c r="AC105" s="168"/>
    </row>
    <row r="106" spans="1:29" ht="15.75" hidden="1" thickBot="1" x14ac:dyDescent="0.3">
      <c r="B106" s="54"/>
      <c r="C106" s="2"/>
      <c r="D106" s="801" t="s">
        <v>345</v>
      </c>
      <c r="E106" s="801"/>
      <c r="F106" s="373"/>
      <c r="G106" s="621"/>
      <c r="H106" s="621"/>
      <c r="I106" s="373"/>
      <c r="J106" s="527"/>
      <c r="K106" s="527"/>
      <c r="L106" s="568"/>
      <c r="M106" s="141"/>
      <c r="N106" s="159">
        <f t="shared" si="6"/>
        <v>0</v>
      </c>
      <c r="O106" s="73"/>
      <c r="P106" s="1"/>
      <c r="Q106" s="1"/>
      <c r="R106" s="1"/>
      <c r="S106" s="1"/>
      <c r="T106" s="79"/>
      <c r="U106" s="489">
        <f t="shared" si="113"/>
        <v>0</v>
      </c>
      <c r="V106" s="414"/>
      <c r="W106" s="1"/>
      <c r="X106" s="79"/>
      <c r="Y106" s="79"/>
      <c r="Z106" s="79"/>
      <c r="AA106" s="44"/>
      <c r="AB106" s="168"/>
      <c r="AC106" s="168"/>
    </row>
    <row r="107" spans="1:29" s="18" customFormat="1" ht="15.75" hidden="1" thickBot="1" x14ac:dyDescent="0.3">
      <c r="A107" s="125" t="s">
        <v>218</v>
      </c>
      <c r="B107" s="90" t="s">
        <v>657</v>
      </c>
      <c r="C107" s="803" t="s">
        <v>219</v>
      </c>
      <c r="D107" s="804"/>
      <c r="E107" s="804"/>
      <c r="F107" s="366">
        <f t="shared" ref="F107:L107" si="142">F108+F109+F110+F111</f>
        <v>0</v>
      </c>
      <c r="G107" s="614">
        <f t="shared" si="142"/>
        <v>0</v>
      </c>
      <c r="H107" s="614">
        <f t="shared" si="142"/>
        <v>0</v>
      </c>
      <c r="I107" s="366">
        <f t="shared" si="142"/>
        <v>0</v>
      </c>
      <c r="J107" s="520">
        <f t="shared" ref="J107" si="143">J108+J109+J110+J111</f>
        <v>0</v>
      </c>
      <c r="K107" s="520">
        <f t="shared" si="142"/>
        <v>0</v>
      </c>
      <c r="L107" s="561">
        <f t="shared" si="142"/>
        <v>0</v>
      </c>
      <c r="M107" s="142">
        <f t="shared" ref="M107:AA107" si="144">M108+M109+M110+M111</f>
        <v>0</v>
      </c>
      <c r="N107" s="158">
        <f t="shared" ref="N107:N170" si="145">SUM(L107:M107)</f>
        <v>0</v>
      </c>
      <c r="O107" s="92">
        <f t="shared" si="144"/>
        <v>0</v>
      </c>
      <c r="P107" s="93">
        <f t="shared" si="144"/>
        <v>0</v>
      </c>
      <c r="Q107" s="93">
        <f t="shared" si="144"/>
        <v>0</v>
      </c>
      <c r="R107" s="93">
        <f t="shared" si="144"/>
        <v>0</v>
      </c>
      <c r="S107" s="93">
        <f t="shared" si="144"/>
        <v>0</v>
      </c>
      <c r="T107" s="96">
        <f t="shared" si="144"/>
        <v>0</v>
      </c>
      <c r="U107" s="487">
        <f t="shared" si="113"/>
        <v>0</v>
      </c>
      <c r="V107" s="412">
        <f t="shared" si="144"/>
        <v>0</v>
      </c>
      <c r="W107" s="93">
        <f t="shared" si="144"/>
        <v>0</v>
      </c>
      <c r="X107" s="96">
        <f t="shared" si="144"/>
        <v>0</v>
      </c>
      <c r="Y107" s="96">
        <f t="shared" si="144"/>
        <v>0</v>
      </c>
      <c r="Z107" s="96">
        <f t="shared" si="144"/>
        <v>0</v>
      </c>
      <c r="AA107" s="97">
        <f t="shared" si="144"/>
        <v>0</v>
      </c>
      <c r="AB107" s="168"/>
      <c r="AC107" s="168"/>
    </row>
    <row r="108" spans="1:29" ht="15.75" hidden="1" thickBot="1" x14ac:dyDescent="0.3">
      <c r="B108" s="54"/>
      <c r="C108" s="2"/>
      <c r="D108" s="801" t="s">
        <v>835</v>
      </c>
      <c r="E108" s="801"/>
      <c r="F108" s="373"/>
      <c r="G108" s="621"/>
      <c r="H108" s="621"/>
      <c r="I108" s="373"/>
      <c r="J108" s="527"/>
      <c r="K108" s="527"/>
      <c r="L108" s="568"/>
      <c r="M108" s="141"/>
      <c r="N108" s="159">
        <f t="shared" si="145"/>
        <v>0</v>
      </c>
      <c r="O108" s="73"/>
      <c r="P108" s="1"/>
      <c r="Q108" s="1"/>
      <c r="R108" s="1"/>
      <c r="S108" s="1"/>
      <c r="T108" s="79"/>
      <c r="U108" s="489">
        <f t="shared" si="113"/>
        <v>0</v>
      </c>
      <c r="V108" s="414"/>
      <c r="W108" s="1"/>
      <c r="X108" s="79"/>
      <c r="Y108" s="79"/>
      <c r="Z108" s="79"/>
      <c r="AA108" s="44"/>
      <c r="AB108" s="168"/>
      <c r="AC108" s="168"/>
    </row>
    <row r="109" spans="1:29" ht="15.75" hidden="1" thickBot="1" x14ac:dyDescent="0.3">
      <c r="B109" s="54"/>
      <c r="C109" s="2"/>
      <c r="D109" s="801" t="s">
        <v>346</v>
      </c>
      <c r="E109" s="801"/>
      <c r="F109" s="373"/>
      <c r="G109" s="621"/>
      <c r="H109" s="621"/>
      <c r="I109" s="373"/>
      <c r="J109" s="527"/>
      <c r="K109" s="527"/>
      <c r="L109" s="568"/>
      <c r="M109" s="141"/>
      <c r="N109" s="159">
        <f t="shared" si="145"/>
        <v>0</v>
      </c>
      <c r="O109" s="73"/>
      <c r="P109" s="1"/>
      <c r="Q109" s="1"/>
      <c r="R109" s="1"/>
      <c r="S109" s="1"/>
      <c r="T109" s="79"/>
      <c r="U109" s="489">
        <f t="shared" si="113"/>
        <v>0</v>
      </c>
      <c r="V109" s="414"/>
      <c r="W109" s="1"/>
      <c r="X109" s="79"/>
      <c r="Y109" s="79"/>
      <c r="Z109" s="79"/>
      <c r="AA109" s="44"/>
      <c r="AB109" s="168"/>
      <c r="AC109" s="168"/>
    </row>
    <row r="110" spans="1:29" ht="15.75" hidden="1" thickBot="1" x14ac:dyDescent="0.3">
      <c r="B110" s="54"/>
      <c r="C110" s="2"/>
      <c r="D110" s="801" t="s">
        <v>836</v>
      </c>
      <c r="E110" s="801"/>
      <c r="F110" s="373"/>
      <c r="G110" s="621"/>
      <c r="H110" s="621"/>
      <c r="I110" s="373"/>
      <c r="J110" s="527"/>
      <c r="K110" s="527"/>
      <c r="L110" s="568"/>
      <c r="M110" s="141"/>
      <c r="N110" s="159">
        <f t="shared" si="145"/>
        <v>0</v>
      </c>
      <c r="O110" s="73"/>
      <c r="P110" s="1"/>
      <c r="Q110" s="1"/>
      <c r="R110" s="1"/>
      <c r="S110" s="1"/>
      <c r="T110" s="79"/>
      <c r="U110" s="489">
        <f t="shared" si="113"/>
        <v>0</v>
      </c>
      <c r="V110" s="414"/>
      <c r="W110" s="1"/>
      <c r="X110" s="79"/>
      <c r="Y110" s="79"/>
      <c r="Z110" s="79"/>
      <c r="AA110" s="44"/>
      <c r="AB110" s="168"/>
      <c r="AC110" s="168"/>
    </row>
    <row r="111" spans="1:29" ht="15.75" hidden="1" thickBot="1" x14ac:dyDescent="0.3">
      <c r="B111" s="54"/>
      <c r="C111" s="2"/>
      <c r="D111" s="801" t="s">
        <v>834</v>
      </c>
      <c r="E111" s="801"/>
      <c r="F111" s="373"/>
      <c r="G111" s="621"/>
      <c r="H111" s="621"/>
      <c r="I111" s="373"/>
      <c r="J111" s="527"/>
      <c r="K111" s="527"/>
      <c r="L111" s="568"/>
      <c r="M111" s="141"/>
      <c r="N111" s="159">
        <f t="shared" si="145"/>
        <v>0</v>
      </c>
      <c r="O111" s="73"/>
      <c r="P111" s="1"/>
      <c r="Q111" s="1"/>
      <c r="R111" s="1"/>
      <c r="S111" s="1"/>
      <c r="T111" s="79"/>
      <c r="U111" s="489">
        <f t="shared" si="113"/>
        <v>0</v>
      </c>
      <c r="V111" s="414"/>
      <c r="W111" s="1"/>
      <c r="X111" s="79"/>
      <c r="Y111" s="79"/>
      <c r="Z111" s="79"/>
      <c r="AA111" s="44"/>
      <c r="AB111" s="168"/>
      <c r="AC111" s="168"/>
    </row>
    <row r="112" spans="1:29" ht="15.75" thickBot="1" x14ac:dyDescent="0.3">
      <c r="B112" s="98" t="s">
        <v>220</v>
      </c>
      <c r="C112" s="807" t="s">
        <v>221</v>
      </c>
      <c r="D112" s="808"/>
      <c r="E112" s="808"/>
      <c r="F112" s="369">
        <f t="shared" ref="F112:M112" si="146">F113+F116+F120+F121+F132+F143+F154+F157+F169+F170+F171+F172+F184</f>
        <v>46544687</v>
      </c>
      <c r="G112" s="617">
        <f t="shared" si="146"/>
        <v>37007946</v>
      </c>
      <c r="H112" s="617">
        <f t="shared" si="146"/>
        <v>45236273.019999996</v>
      </c>
      <c r="I112" s="369">
        <f t="shared" ref="I112:J112" si="147">I113+I116+I120+I121+I132+I143+I154+I157+I169+I170+I171+I172+I184</f>
        <v>95734060</v>
      </c>
      <c r="J112" s="523">
        <f t="shared" si="147"/>
        <v>95459608.699999988</v>
      </c>
      <c r="K112" s="523">
        <f t="shared" si="146"/>
        <v>113442770</v>
      </c>
      <c r="L112" s="564">
        <f t="shared" si="146"/>
        <v>285228</v>
      </c>
      <c r="M112" s="144">
        <f t="shared" si="146"/>
        <v>0</v>
      </c>
      <c r="N112" s="156">
        <f t="shared" si="145"/>
        <v>285228</v>
      </c>
      <c r="O112" s="84">
        <f t="shared" ref="O112:AA112" si="148">O113+O116+O120+O121+O132+O143+O154+O157+O169+O170+O171+O172+O184</f>
        <v>16046</v>
      </c>
      <c r="P112" s="85">
        <f t="shared" si="148"/>
        <v>16046</v>
      </c>
      <c r="Q112" s="85">
        <f t="shared" si="148"/>
        <v>16046</v>
      </c>
      <c r="R112" s="85">
        <f t="shared" si="148"/>
        <v>46938</v>
      </c>
      <c r="S112" s="85">
        <f t="shared" si="148"/>
        <v>0</v>
      </c>
      <c r="T112" s="88">
        <f t="shared" si="148"/>
        <v>23769</v>
      </c>
      <c r="U112" s="484">
        <f t="shared" si="113"/>
        <v>118845</v>
      </c>
      <c r="V112" s="409">
        <f t="shared" si="148"/>
        <v>23769</v>
      </c>
      <c r="W112" s="85">
        <f t="shared" si="148"/>
        <v>23769</v>
      </c>
      <c r="X112" s="88">
        <f t="shared" si="148"/>
        <v>47538</v>
      </c>
      <c r="Y112" s="88">
        <f t="shared" si="148"/>
        <v>23769</v>
      </c>
      <c r="Z112" s="88">
        <f t="shared" si="148"/>
        <v>23769</v>
      </c>
      <c r="AA112" s="89">
        <f t="shared" si="148"/>
        <v>23769</v>
      </c>
      <c r="AB112" s="168"/>
      <c r="AC112" s="168"/>
    </row>
    <row r="113" spans="1:29" s="41" customFormat="1" hidden="1" x14ac:dyDescent="0.25">
      <c r="A113" s="125" t="s">
        <v>222</v>
      </c>
      <c r="B113" s="123" t="s">
        <v>658</v>
      </c>
      <c r="C113" s="809" t="s">
        <v>223</v>
      </c>
      <c r="D113" s="810"/>
      <c r="E113" s="810"/>
      <c r="F113" s="374">
        <f t="shared" ref="F113:L113" si="149">F114+F115</f>
        <v>0</v>
      </c>
      <c r="G113" s="622">
        <f t="shared" si="149"/>
        <v>0</v>
      </c>
      <c r="H113" s="622">
        <f t="shared" si="149"/>
        <v>0</v>
      </c>
      <c r="I113" s="374">
        <f t="shared" si="149"/>
        <v>0</v>
      </c>
      <c r="J113" s="528">
        <f t="shared" ref="J113" si="150">J114+J115</f>
        <v>0</v>
      </c>
      <c r="K113" s="528">
        <f t="shared" si="149"/>
        <v>0</v>
      </c>
      <c r="L113" s="569">
        <f t="shared" si="149"/>
        <v>0</v>
      </c>
      <c r="M113" s="149">
        <f t="shared" ref="M113:AA113" si="151">M114+M115</f>
        <v>0</v>
      </c>
      <c r="N113" s="161">
        <f t="shared" si="145"/>
        <v>0</v>
      </c>
      <c r="O113" s="163">
        <f t="shared" si="151"/>
        <v>0</v>
      </c>
      <c r="P113" s="131">
        <f t="shared" si="151"/>
        <v>0</v>
      </c>
      <c r="Q113" s="131">
        <f t="shared" si="151"/>
        <v>0</v>
      </c>
      <c r="R113" s="131">
        <f t="shared" si="151"/>
        <v>0</v>
      </c>
      <c r="S113" s="131">
        <f t="shared" si="151"/>
        <v>0</v>
      </c>
      <c r="T113" s="132">
        <f t="shared" si="151"/>
        <v>0</v>
      </c>
      <c r="U113" s="490">
        <f t="shared" si="113"/>
        <v>0</v>
      </c>
      <c r="V113" s="415">
        <f t="shared" si="151"/>
        <v>0</v>
      </c>
      <c r="W113" s="131">
        <f t="shared" si="151"/>
        <v>0</v>
      </c>
      <c r="X113" s="132">
        <f t="shared" si="151"/>
        <v>0</v>
      </c>
      <c r="Y113" s="132">
        <f t="shared" si="151"/>
        <v>0</v>
      </c>
      <c r="Z113" s="132">
        <f t="shared" si="151"/>
        <v>0</v>
      </c>
      <c r="AA113" s="133">
        <f t="shared" si="151"/>
        <v>0</v>
      </c>
      <c r="AB113" s="168"/>
      <c r="AC113" s="168"/>
    </row>
    <row r="114" spans="1:29" hidden="1" x14ac:dyDescent="0.25">
      <c r="B114" s="54"/>
      <c r="C114" s="2"/>
      <c r="D114" s="801" t="s">
        <v>347</v>
      </c>
      <c r="E114" s="801"/>
      <c r="F114" s="373"/>
      <c r="G114" s="621"/>
      <c r="H114" s="621"/>
      <c r="I114" s="373"/>
      <c r="J114" s="527"/>
      <c r="K114" s="527"/>
      <c r="L114" s="568"/>
      <c r="M114" s="141"/>
      <c r="N114" s="159">
        <f t="shared" si="145"/>
        <v>0</v>
      </c>
      <c r="O114" s="73"/>
      <c r="P114" s="1"/>
      <c r="Q114" s="1"/>
      <c r="R114" s="1"/>
      <c r="S114" s="1"/>
      <c r="T114" s="79"/>
      <c r="U114" s="489">
        <f t="shared" si="113"/>
        <v>0</v>
      </c>
      <c r="V114" s="414"/>
      <c r="W114" s="1"/>
      <c r="X114" s="79"/>
      <c r="Y114" s="79"/>
      <c r="Z114" s="79"/>
      <c r="AA114" s="44"/>
      <c r="AB114" s="168"/>
      <c r="AC114" s="168"/>
    </row>
    <row r="115" spans="1:29" hidden="1" x14ac:dyDescent="0.25">
      <c r="B115" s="54"/>
      <c r="C115" s="2"/>
      <c r="D115" s="801" t="s">
        <v>348</v>
      </c>
      <c r="E115" s="801"/>
      <c r="F115" s="373"/>
      <c r="G115" s="621"/>
      <c r="H115" s="621"/>
      <c r="I115" s="373"/>
      <c r="J115" s="527"/>
      <c r="K115" s="527"/>
      <c r="L115" s="568"/>
      <c r="M115" s="141"/>
      <c r="N115" s="159">
        <f t="shared" si="145"/>
        <v>0</v>
      </c>
      <c r="O115" s="73"/>
      <c r="P115" s="1"/>
      <c r="Q115" s="1"/>
      <c r="R115" s="1"/>
      <c r="S115" s="1"/>
      <c r="T115" s="79"/>
      <c r="U115" s="489">
        <f t="shared" si="113"/>
        <v>0</v>
      </c>
      <c r="V115" s="414"/>
      <c r="W115" s="1"/>
      <c r="X115" s="79"/>
      <c r="Y115" s="79"/>
      <c r="Z115" s="79"/>
      <c r="AA115" s="44"/>
      <c r="AB115" s="168"/>
      <c r="AC115" s="168"/>
    </row>
    <row r="116" spans="1:29" hidden="1" x14ac:dyDescent="0.25">
      <c r="B116" s="123" t="s">
        <v>837</v>
      </c>
      <c r="C116" s="809" t="s">
        <v>838</v>
      </c>
      <c r="D116" s="810"/>
      <c r="E116" s="810"/>
      <c r="F116" s="374">
        <f t="shared" ref="F116:L116" si="152">F117+F118+F119</f>
        <v>0</v>
      </c>
      <c r="G116" s="622">
        <f t="shared" si="152"/>
        <v>0</v>
      </c>
      <c r="H116" s="622">
        <f t="shared" si="152"/>
        <v>0</v>
      </c>
      <c r="I116" s="374">
        <f t="shared" si="152"/>
        <v>0</v>
      </c>
      <c r="J116" s="528">
        <f t="shared" ref="J116" si="153">J117+J118+J119</f>
        <v>0</v>
      </c>
      <c r="K116" s="528">
        <f t="shared" si="152"/>
        <v>0</v>
      </c>
      <c r="L116" s="569">
        <f t="shared" si="152"/>
        <v>0</v>
      </c>
      <c r="M116" s="149">
        <f t="shared" ref="M116:AA116" si="154">M117+M118+M119</f>
        <v>0</v>
      </c>
      <c r="N116" s="161">
        <f t="shared" si="145"/>
        <v>0</v>
      </c>
      <c r="O116" s="163">
        <f t="shared" si="154"/>
        <v>0</v>
      </c>
      <c r="P116" s="131">
        <f t="shared" si="154"/>
        <v>0</v>
      </c>
      <c r="Q116" s="131">
        <f t="shared" si="154"/>
        <v>0</v>
      </c>
      <c r="R116" s="131">
        <f t="shared" si="154"/>
        <v>0</v>
      </c>
      <c r="S116" s="131">
        <f t="shared" si="154"/>
        <v>0</v>
      </c>
      <c r="T116" s="132">
        <f t="shared" si="154"/>
        <v>0</v>
      </c>
      <c r="U116" s="490">
        <f t="shared" si="113"/>
        <v>0</v>
      </c>
      <c r="V116" s="415">
        <f t="shared" si="154"/>
        <v>0</v>
      </c>
      <c r="W116" s="131">
        <f t="shared" si="154"/>
        <v>0</v>
      </c>
      <c r="X116" s="132">
        <f t="shared" si="154"/>
        <v>0</v>
      </c>
      <c r="Y116" s="132">
        <f t="shared" si="154"/>
        <v>0</v>
      </c>
      <c r="Z116" s="132">
        <f t="shared" si="154"/>
        <v>0</v>
      </c>
      <c r="AA116" s="133">
        <f t="shared" si="154"/>
        <v>0</v>
      </c>
      <c r="AB116" s="168"/>
      <c r="AC116" s="168"/>
    </row>
    <row r="117" spans="1:29" s="189" customFormat="1" hidden="1" x14ac:dyDescent="0.25">
      <c r="A117" s="125" t="s">
        <v>869</v>
      </c>
      <c r="B117" s="169" t="s">
        <v>870</v>
      </c>
      <c r="C117" s="182"/>
      <c r="D117" s="233" t="s">
        <v>955</v>
      </c>
      <c r="E117" s="258"/>
      <c r="F117" s="365"/>
      <c r="G117" s="613"/>
      <c r="H117" s="613"/>
      <c r="I117" s="365"/>
      <c r="J117" s="519"/>
      <c r="K117" s="519"/>
      <c r="L117" s="560"/>
      <c r="M117" s="170"/>
      <c r="N117" s="171">
        <f t="shared" si="145"/>
        <v>0</v>
      </c>
      <c r="O117" s="179"/>
      <c r="P117" s="173"/>
      <c r="Q117" s="173"/>
      <c r="R117" s="173"/>
      <c r="S117" s="173"/>
      <c r="T117" s="174"/>
      <c r="U117" s="486">
        <f t="shared" si="113"/>
        <v>0</v>
      </c>
      <c r="V117" s="411"/>
      <c r="W117" s="173"/>
      <c r="X117" s="174"/>
      <c r="Y117" s="174"/>
      <c r="Z117" s="174"/>
      <c r="AA117" s="175"/>
      <c r="AB117" s="168"/>
      <c r="AC117" s="168"/>
    </row>
    <row r="118" spans="1:29" s="189" customFormat="1" hidden="1" x14ac:dyDescent="0.25">
      <c r="A118" s="125" t="s">
        <v>224</v>
      </c>
      <c r="B118" s="169" t="s">
        <v>659</v>
      </c>
      <c r="C118" s="182"/>
      <c r="D118" s="233" t="s">
        <v>225</v>
      </c>
      <c r="E118" s="258"/>
      <c r="F118" s="365"/>
      <c r="G118" s="613"/>
      <c r="H118" s="613"/>
      <c r="I118" s="365"/>
      <c r="J118" s="519"/>
      <c r="K118" s="519"/>
      <c r="L118" s="560"/>
      <c r="M118" s="170"/>
      <c r="N118" s="171">
        <f t="shared" si="145"/>
        <v>0</v>
      </c>
      <c r="O118" s="179"/>
      <c r="P118" s="173"/>
      <c r="Q118" s="173"/>
      <c r="R118" s="173"/>
      <c r="S118" s="173"/>
      <c r="T118" s="174"/>
      <c r="U118" s="486">
        <f t="shared" si="113"/>
        <v>0</v>
      </c>
      <c r="V118" s="411"/>
      <c r="W118" s="173"/>
      <c r="X118" s="174"/>
      <c r="Y118" s="174"/>
      <c r="Z118" s="174"/>
      <c r="AA118" s="175"/>
      <c r="AB118" s="168"/>
      <c r="AC118" s="168"/>
    </row>
    <row r="119" spans="1:29" s="189" customFormat="1" hidden="1" x14ac:dyDescent="0.25">
      <c r="A119" s="125" t="s">
        <v>226</v>
      </c>
      <c r="B119" s="169" t="s">
        <v>660</v>
      </c>
      <c r="C119" s="182"/>
      <c r="D119" s="233" t="s">
        <v>227</v>
      </c>
      <c r="E119" s="258"/>
      <c r="F119" s="365"/>
      <c r="G119" s="613"/>
      <c r="H119" s="613"/>
      <c r="I119" s="365"/>
      <c r="J119" s="519"/>
      <c r="K119" s="519"/>
      <c r="L119" s="560"/>
      <c r="M119" s="170"/>
      <c r="N119" s="171">
        <f t="shared" si="145"/>
        <v>0</v>
      </c>
      <c r="O119" s="179"/>
      <c r="P119" s="173"/>
      <c r="Q119" s="173"/>
      <c r="R119" s="173"/>
      <c r="S119" s="173"/>
      <c r="T119" s="174"/>
      <c r="U119" s="486">
        <f t="shared" si="113"/>
        <v>0</v>
      </c>
      <c r="V119" s="411"/>
      <c r="W119" s="173"/>
      <c r="X119" s="174"/>
      <c r="Y119" s="174"/>
      <c r="Z119" s="174"/>
      <c r="AA119" s="175"/>
      <c r="AB119" s="168"/>
      <c r="AC119" s="168"/>
    </row>
    <row r="120" spans="1:29" s="41" customFormat="1" ht="27.75" hidden="1" customHeight="1" x14ac:dyDescent="0.25">
      <c r="A120" s="125" t="s">
        <v>228</v>
      </c>
      <c r="B120" s="106" t="s">
        <v>661</v>
      </c>
      <c r="C120" s="853" t="s">
        <v>353</v>
      </c>
      <c r="D120" s="854"/>
      <c r="E120" s="854"/>
      <c r="F120" s="375"/>
      <c r="G120" s="623"/>
      <c r="H120" s="623"/>
      <c r="I120" s="375"/>
      <c r="J120" s="529"/>
      <c r="K120" s="529"/>
      <c r="L120" s="570"/>
      <c r="M120" s="150"/>
      <c r="N120" s="162">
        <f t="shared" si="145"/>
        <v>0</v>
      </c>
      <c r="O120" s="108"/>
      <c r="P120" s="109"/>
      <c r="Q120" s="109"/>
      <c r="R120" s="109"/>
      <c r="S120" s="109"/>
      <c r="T120" s="112"/>
      <c r="U120" s="491">
        <f t="shared" si="113"/>
        <v>0</v>
      </c>
      <c r="V120" s="416"/>
      <c r="W120" s="109"/>
      <c r="X120" s="112"/>
      <c r="Y120" s="112"/>
      <c r="Z120" s="112"/>
      <c r="AA120" s="113"/>
      <c r="AB120" s="168"/>
      <c r="AC120" s="168"/>
    </row>
    <row r="121" spans="1:29" s="41" customFormat="1" hidden="1" x14ac:dyDescent="0.25">
      <c r="A121" s="125" t="s">
        <v>229</v>
      </c>
      <c r="B121" s="106" t="s">
        <v>662</v>
      </c>
      <c r="C121" s="853" t="s">
        <v>804</v>
      </c>
      <c r="D121" s="854"/>
      <c r="E121" s="854"/>
      <c r="F121" s="375">
        <f t="shared" ref="F121:L121" si="155">F122+F123+F124+F125+F126+F127+F128+F129+F130+F131</f>
        <v>0</v>
      </c>
      <c r="G121" s="623">
        <f t="shared" si="155"/>
        <v>0</v>
      </c>
      <c r="H121" s="623">
        <f t="shared" si="155"/>
        <v>0</v>
      </c>
      <c r="I121" s="375">
        <f t="shared" si="155"/>
        <v>0</v>
      </c>
      <c r="J121" s="529">
        <f t="shared" ref="J121" si="156">J122+J123+J124+J125+J126+J127+J128+J129+J130+J131</f>
        <v>0</v>
      </c>
      <c r="K121" s="529">
        <f t="shared" si="155"/>
        <v>0</v>
      </c>
      <c r="L121" s="570">
        <f t="shared" si="155"/>
        <v>0</v>
      </c>
      <c r="M121" s="150">
        <f t="shared" ref="M121:AA121" si="157">M122+M123+M124+M125+M126+M127+M128+M129+M130+M131</f>
        <v>0</v>
      </c>
      <c r="N121" s="162">
        <f t="shared" si="145"/>
        <v>0</v>
      </c>
      <c r="O121" s="108">
        <f t="shared" si="157"/>
        <v>0</v>
      </c>
      <c r="P121" s="109">
        <f t="shared" si="157"/>
        <v>0</v>
      </c>
      <c r="Q121" s="109">
        <f t="shared" si="157"/>
        <v>0</v>
      </c>
      <c r="R121" s="109">
        <f t="shared" si="157"/>
        <v>0</v>
      </c>
      <c r="S121" s="109">
        <f t="shared" si="157"/>
        <v>0</v>
      </c>
      <c r="T121" s="112">
        <f t="shared" si="157"/>
        <v>0</v>
      </c>
      <c r="U121" s="491">
        <f t="shared" si="113"/>
        <v>0</v>
      </c>
      <c r="V121" s="416">
        <f t="shared" si="157"/>
        <v>0</v>
      </c>
      <c r="W121" s="109">
        <f t="shared" si="157"/>
        <v>0</v>
      </c>
      <c r="X121" s="112">
        <f t="shared" si="157"/>
        <v>0</v>
      </c>
      <c r="Y121" s="112">
        <f t="shared" si="157"/>
        <v>0</v>
      </c>
      <c r="Z121" s="112">
        <f t="shared" si="157"/>
        <v>0</v>
      </c>
      <c r="AA121" s="113">
        <f t="shared" si="157"/>
        <v>0</v>
      </c>
      <c r="AB121" s="168"/>
      <c r="AC121" s="168"/>
    </row>
    <row r="122" spans="1:29" hidden="1" x14ac:dyDescent="0.25">
      <c r="B122" s="54"/>
      <c r="C122" s="2"/>
      <c r="D122" s="801" t="s">
        <v>370</v>
      </c>
      <c r="E122" s="801"/>
      <c r="F122" s="373"/>
      <c r="G122" s="621"/>
      <c r="H122" s="621"/>
      <c r="I122" s="373"/>
      <c r="J122" s="527"/>
      <c r="K122" s="527"/>
      <c r="L122" s="568"/>
      <c r="M122" s="141"/>
      <c r="N122" s="159">
        <f t="shared" si="145"/>
        <v>0</v>
      </c>
      <c r="O122" s="73"/>
      <c r="P122" s="1"/>
      <c r="Q122" s="1"/>
      <c r="R122" s="1"/>
      <c r="S122" s="1"/>
      <c r="T122" s="79"/>
      <c r="U122" s="489">
        <f t="shared" si="113"/>
        <v>0</v>
      </c>
      <c r="V122" s="414"/>
      <c r="W122" s="1"/>
      <c r="X122" s="79"/>
      <c r="Y122" s="79"/>
      <c r="Z122" s="79"/>
      <c r="AA122" s="44"/>
      <c r="AB122" s="168"/>
      <c r="AC122" s="168"/>
    </row>
    <row r="123" spans="1:29" hidden="1" x14ac:dyDescent="0.25">
      <c r="B123" s="54"/>
      <c r="C123" s="2"/>
      <c r="D123" s="801" t="s">
        <v>506</v>
      </c>
      <c r="E123" s="801"/>
      <c r="F123" s="373"/>
      <c r="G123" s="621"/>
      <c r="H123" s="621"/>
      <c r="I123" s="373"/>
      <c r="J123" s="527"/>
      <c r="K123" s="527"/>
      <c r="L123" s="568"/>
      <c r="M123" s="141"/>
      <c r="N123" s="159">
        <f t="shared" si="145"/>
        <v>0</v>
      </c>
      <c r="O123" s="73"/>
      <c r="P123" s="1"/>
      <c r="Q123" s="1"/>
      <c r="R123" s="1"/>
      <c r="S123" s="1"/>
      <c r="T123" s="79"/>
      <c r="U123" s="489">
        <f t="shared" si="113"/>
        <v>0</v>
      </c>
      <c r="V123" s="414"/>
      <c r="W123" s="1"/>
      <c r="X123" s="79"/>
      <c r="Y123" s="79"/>
      <c r="Z123" s="79"/>
      <c r="AA123" s="44"/>
      <c r="AB123" s="168"/>
      <c r="AC123" s="168"/>
    </row>
    <row r="124" spans="1:29" hidden="1" x14ac:dyDescent="0.25">
      <c r="B124" s="54"/>
      <c r="C124" s="2"/>
      <c r="D124" s="801" t="s">
        <v>507</v>
      </c>
      <c r="E124" s="801"/>
      <c r="F124" s="373"/>
      <c r="G124" s="621"/>
      <c r="H124" s="621"/>
      <c r="I124" s="373"/>
      <c r="J124" s="527"/>
      <c r="K124" s="527"/>
      <c r="L124" s="568"/>
      <c r="M124" s="141"/>
      <c r="N124" s="159">
        <f t="shared" si="145"/>
        <v>0</v>
      </c>
      <c r="O124" s="73"/>
      <c r="P124" s="1"/>
      <c r="Q124" s="1"/>
      <c r="R124" s="1"/>
      <c r="S124" s="1"/>
      <c r="T124" s="79"/>
      <c r="U124" s="489">
        <f t="shared" si="113"/>
        <v>0</v>
      </c>
      <c r="V124" s="414"/>
      <c r="W124" s="1"/>
      <c r="X124" s="79"/>
      <c r="Y124" s="79"/>
      <c r="Z124" s="79"/>
      <c r="AA124" s="44"/>
      <c r="AB124" s="168"/>
      <c r="AC124" s="168"/>
    </row>
    <row r="125" spans="1:29" hidden="1" x14ac:dyDescent="0.25">
      <c r="B125" s="54"/>
      <c r="C125" s="2"/>
      <c r="D125" s="801" t="s">
        <v>508</v>
      </c>
      <c r="E125" s="801"/>
      <c r="F125" s="373"/>
      <c r="G125" s="621"/>
      <c r="H125" s="621"/>
      <c r="I125" s="373"/>
      <c r="J125" s="527"/>
      <c r="K125" s="527"/>
      <c r="L125" s="568"/>
      <c r="M125" s="141"/>
      <c r="N125" s="159">
        <f t="shared" si="145"/>
        <v>0</v>
      </c>
      <c r="O125" s="73"/>
      <c r="P125" s="1"/>
      <c r="Q125" s="1"/>
      <c r="R125" s="1"/>
      <c r="S125" s="1"/>
      <c r="T125" s="79"/>
      <c r="U125" s="489">
        <f t="shared" si="113"/>
        <v>0</v>
      </c>
      <c r="V125" s="414"/>
      <c r="W125" s="1"/>
      <c r="X125" s="79"/>
      <c r="Y125" s="79"/>
      <c r="Z125" s="79"/>
      <c r="AA125" s="44"/>
      <c r="AB125" s="168"/>
      <c r="AC125" s="168"/>
    </row>
    <row r="126" spans="1:29" hidden="1" x14ac:dyDescent="0.25">
      <c r="B126" s="54"/>
      <c r="C126" s="2"/>
      <c r="D126" s="801" t="s">
        <v>509</v>
      </c>
      <c r="E126" s="801"/>
      <c r="F126" s="373"/>
      <c r="G126" s="621"/>
      <c r="H126" s="621"/>
      <c r="I126" s="373"/>
      <c r="J126" s="527"/>
      <c r="K126" s="527"/>
      <c r="L126" s="568"/>
      <c r="M126" s="141"/>
      <c r="N126" s="159">
        <f t="shared" si="145"/>
        <v>0</v>
      </c>
      <c r="O126" s="73"/>
      <c r="P126" s="1"/>
      <c r="Q126" s="1"/>
      <c r="R126" s="1"/>
      <c r="S126" s="1"/>
      <c r="T126" s="79"/>
      <c r="U126" s="489">
        <f t="shared" si="113"/>
        <v>0</v>
      </c>
      <c r="V126" s="414"/>
      <c r="W126" s="1"/>
      <c r="X126" s="79"/>
      <c r="Y126" s="79"/>
      <c r="Z126" s="79"/>
      <c r="AA126" s="44"/>
      <c r="AB126" s="168"/>
      <c r="AC126" s="168"/>
    </row>
    <row r="127" spans="1:29" hidden="1" x14ac:dyDescent="0.25">
      <c r="B127" s="54"/>
      <c r="C127" s="2"/>
      <c r="D127" s="801" t="s">
        <v>510</v>
      </c>
      <c r="E127" s="801"/>
      <c r="F127" s="373"/>
      <c r="G127" s="621"/>
      <c r="H127" s="621"/>
      <c r="I127" s="373"/>
      <c r="J127" s="527"/>
      <c r="K127" s="527"/>
      <c r="L127" s="568"/>
      <c r="M127" s="141"/>
      <c r="N127" s="159">
        <f t="shared" si="145"/>
        <v>0</v>
      </c>
      <c r="O127" s="73"/>
      <c r="P127" s="1"/>
      <c r="Q127" s="1"/>
      <c r="R127" s="1"/>
      <c r="S127" s="1"/>
      <c r="T127" s="79"/>
      <c r="U127" s="489">
        <f t="shared" si="113"/>
        <v>0</v>
      </c>
      <c r="V127" s="414"/>
      <c r="W127" s="1"/>
      <c r="X127" s="79"/>
      <c r="Y127" s="79"/>
      <c r="Z127" s="79"/>
      <c r="AA127" s="44"/>
      <c r="AB127" s="168"/>
      <c r="AC127" s="168"/>
    </row>
    <row r="128" spans="1:29" ht="25.5" hidden="1" customHeight="1" x14ac:dyDescent="0.25">
      <c r="B128" s="54"/>
      <c r="C128" s="2"/>
      <c r="D128" s="798" t="s">
        <v>511</v>
      </c>
      <c r="E128" s="798"/>
      <c r="F128" s="376"/>
      <c r="G128" s="624"/>
      <c r="H128" s="624"/>
      <c r="I128" s="376"/>
      <c r="J128" s="530"/>
      <c r="K128" s="530"/>
      <c r="L128" s="571"/>
      <c r="M128" s="151"/>
      <c r="N128" s="159">
        <f t="shared" si="145"/>
        <v>0</v>
      </c>
      <c r="O128" s="73"/>
      <c r="P128" s="1"/>
      <c r="Q128" s="1"/>
      <c r="R128" s="1"/>
      <c r="S128" s="1"/>
      <c r="T128" s="79"/>
      <c r="U128" s="489">
        <f t="shared" si="113"/>
        <v>0</v>
      </c>
      <c r="V128" s="414"/>
      <c r="W128" s="1"/>
      <c r="X128" s="79"/>
      <c r="Y128" s="79"/>
      <c r="Z128" s="79"/>
      <c r="AA128" s="44"/>
      <c r="AB128" s="168"/>
      <c r="AC128" s="168"/>
    </row>
    <row r="129" spans="1:29" hidden="1" x14ac:dyDescent="0.25">
      <c r="B129" s="54"/>
      <c r="C129" s="2"/>
      <c r="D129" s="801" t="s">
        <v>805</v>
      </c>
      <c r="E129" s="801"/>
      <c r="F129" s="373"/>
      <c r="G129" s="621"/>
      <c r="H129" s="621"/>
      <c r="I129" s="373"/>
      <c r="J129" s="527"/>
      <c r="K129" s="527"/>
      <c r="L129" s="568"/>
      <c r="M129" s="141"/>
      <c r="N129" s="159">
        <f t="shared" si="145"/>
        <v>0</v>
      </c>
      <c r="O129" s="73"/>
      <c r="P129" s="1"/>
      <c r="Q129" s="1"/>
      <c r="R129" s="1"/>
      <c r="S129" s="1"/>
      <c r="T129" s="79"/>
      <c r="U129" s="489">
        <f t="shared" si="113"/>
        <v>0</v>
      </c>
      <c r="V129" s="414"/>
      <c r="W129" s="1"/>
      <c r="X129" s="79"/>
      <c r="Y129" s="79"/>
      <c r="Z129" s="79"/>
      <c r="AA129" s="44"/>
      <c r="AB129" s="168"/>
      <c r="AC129" s="168"/>
    </row>
    <row r="130" spans="1:29" ht="25.5" hidden="1" customHeight="1" x14ac:dyDescent="0.25">
      <c r="B130" s="54"/>
      <c r="C130" s="2"/>
      <c r="D130" s="798" t="s">
        <v>512</v>
      </c>
      <c r="E130" s="798"/>
      <c r="F130" s="376"/>
      <c r="G130" s="624"/>
      <c r="H130" s="624"/>
      <c r="I130" s="376"/>
      <c r="J130" s="530"/>
      <c r="K130" s="530"/>
      <c r="L130" s="571"/>
      <c r="M130" s="151"/>
      <c r="N130" s="159">
        <f t="shared" si="145"/>
        <v>0</v>
      </c>
      <c r="O130" s="73"/>
      <c r="P130" s="1"/>
      <c r="Q130" s="1"/>
      <c r="R130" s="1"/>
      <c r="S130" s="1"/>
      <c r="T130" s="79"/>
      <c r="U130" s="489">
        <f t="shared" si="113"/>
        <v>0</v>
      </c>
      <c r="V130" s="414"/>
      <c r="W130" s="1"/>
      <c r="X130" s="79"/>
      <c r="Y130" s="79"/>
      <c r="Z130" s="79"/>
      <c r="AA130" s="44"/>
      <c r="AB130" s="168"/>
      <c r="AC130" s="168"/>
    </row>
    <row r="131" spans="1:29" ht="25.5" hidden="1" customHeight="1" x14ac:dyDescent="0.25">
      <c r="B131" s="54"/>
      <c r="C131" s="2"/>
      <c r="D131" s="798" t="s">
        <v>513</v>
      </c>
      <c r="E131" s="798"/>
      <c r="F131" s="376"/>
      <c r="G131" s="624"/>
      <c r="H131" s="624"/>
      <c r="I131" s="376"/>
      <c r="J131" s="530"/>
      <c r="K131" s="530"/>
      <c r="L131" s="571"/>
      <c r="M131" s="151"/>
      <c r="N131" s="159">
        <f t="shared" si="145"/>
        <v>0</v>
      </c>
      <c r="O131" s="73"/>
      <c r="P131" s="1"/>
      <c r="Q131" s="1"/>
      <c r="R131" s="1"/>
      <c r="S131" s="1"/>
      <c r="T131" s="79"/>
      <c r="U131" s="489">
        <f t="shared" si="113"/>
        <v>0</v>
      </c>
      <c r="V131" s="414"/>
      <c r="W131" s="1"/>
      <c r="X131" s="79"/>
      <c r="Y131" s="79"/>
      <c r="Z131" s="79"/>
      <c r="AA131" s="44"/>
      <c r="AB131" s="168"/>
      <c r="AC131" s="168"/>
    </row>
    <row r="132" spans="1:29" s="41" customFormat="1" ht="15" hidden="1" customHeight="1" x14ac:dyDescent="0.25">
      <c r="A132" s="125" t="s">
        <v>230</v>
      </c>
      <c r="B132" s="106" t="s">
        <v>663</v>
      </c>
      <c r="C132" s="853" t="s">
        <v>806</v>
      </c>
      <c r="D132" s="854"/>
      <c r="E132" s="854"/>
      <c r="F132" s="375">
        <f t="shared" ref="F132:L132" si="158">F133+F134+F135+F136+F137+F138+F139+F140+F141+F142</f>
        <v>0</v>
      </c>
      <c r="G132" s="623">
        <f t="shared" si="158"/>
        <v>0</v>
      </c>
      <c r="H132" s="623">
        <f t="shared" si="158"/>
        <v>0</v>
      </c>
      <c r="I132" s="375">
        <f t="shared" si="158"/>
        <v>0</v>
      </c>
      <c r="J132" s="529">
        <f t="shared" ref="J132" si="159">J133+J134+J135+J136+J137+J138+J139+J140+J141+J142</f>
        <v>0</v>
      </c>
      <c r="K132" s="529">
        <f t="shared" si="158"/>
        <v>0</v>
      </c>
      <c r="L132" s="570">
        <f t="shared" si="158"/>
        <v>0</v>
      </c>
      <c r="M132" s="150">
        <f t="shared" ref="M132:AA132" si="160">M133+M134+M135+M136+M137+M138+M139+M140+M141+M142</f>
        <v>0</v>
      </c>
      <c r="N132" s="162">
        <f t="shared" si="145"/>
        <v>0</v>
      </c>
      <c r="O132" s="108">
        <f t="shared" si="160"/>
        <v>0</v>
      </c>
      <c r="P132" s="109">
        <f t="shared" si="160"/>
        <v>0</v>
      </c>
      <c r="Q132" s="109">
        <f t="shared" si="160"/>
        <v>0</v>
      </c>
      <c r="R132" s="109">
        <f t="shared" si="160"/>
        <v>0</v>
      </c>
      <c r="S132" s="109">
        <f t="shared" si="160"/>
        <v>0</v>
      </c>
      <c r="T132" s="112">
        <f t="shared" si="160"/>
        <v>0</v>
      </c>
      <c r="U132" s="491">
        <f t="shared" si="113"/>
        <v>0</v>
      </c>
      <c r="V132" s="416">
        <f t="shared" si="160"/>
        <v>0</v>
      </c>
      <c r="W132" s="109">
        <f t="shared" si="160"/>
        <v>0</v>
      </c>
      <c r="X132" s="112">
        <f t="shared" si="160"/>
        <v>0</v>
      </c>
      <c r="Y132" s="112">
        <f t="shared" si="160"/>
        <v>0</v>
      </c>
      <c r="Z132" s="112">
        <f t="shared" si="160"/>
        <v>0</v>
      </c>
      <c r="AA132" s="113">
        <f t="shared" si="160"/>
        <v>0</v>
      </c>
      <c r="AB132" s="168"/>
      <c r="AC132" s="168"/>
    </row>
    <row r="133" spans="1:29" hidden="1" x14ac:dyDescent="0.25">
      <c r="B133" s="54"/>
      <c r="C133" s="2"/>
      <c r="D133" s="801" t="s">
        <v>369</v>
      </c>
      <c r="E133" s="801"/>
      <c r="F133" s="373"/>
      <c r="G133" s="621"/>
      <c r="H133" s="621"/>
      <c r="I133" s="373"/>
      <c r="J133" s="527"/>
      <c r="K133" s="527"/>
      <c r="L133" s="568"/>
      <c r="M133" s="141"/>
      <c r="N133" s="159">
        <f t="shared" si="145"/>
        <v>0</v>
      </c>
      <c r="O133" s="73"/>
      <c r="P133" s="1"/>
      <c r="Q133" s="1"/>
      <c r="R133" s="1"/>
      <c r="S133" s="1"/>
      <c r="T133" s="79"/>
      <c r="U133" s="489">
        <f t="shared" si="113"/>
        <v>0</v>
      </c>
      <c r="V133" s="414"/>
      <c r="W133" s="1"/>
      <c r="X133" s="79"/>
      <c r="Y133" s="79"/>
      <c r="Z133" s="79"/>
      <c r="AA133" s="44"/>
      <c r="AB133" s="168"/>
      <c r="AC133" s="168"/>
    </row>
    <row r="134" spans="1:29" hidden="1" x14ac:dyDescent="0.25">
      <c r="B134" s="54"/>
      <c r="C134" s="2"/>
      <c r="D134" s="801" t="s">
        <v>514</v>
      </c>
      <c r="E134" s="801"/>
      <c r="F134" s="373"/>
      <c r="G134" s="621"/>
      <c r="H134" s="621"/>
      <c r="I134" s="373"/>
      <c r="J134" s="527"/>
      <c r="K134" s="527"/>
      <c r="L134" s="568"/>
      <c r="M134" s="141"/>
      <c r="N134" s="159">
        <f t="shared" si="145"/>
        <v>0</v>
      </c>
      <c r="O134" s="73"/>
      <c r="P134" s="1"/>
      <c r="Q134" s="1"/>
      <c r="R134" s="1"/>
      <c r="S134" s="1"/>
      <c r="T134" s="79"/>
      <c r="U134" s="489">
        <f t="shared" si="113"/>
        <v>0</v>
      </c>
      <c r="V134" s="414"/>
      <c r="W134" s="1"/>
      <c r="X134" s="79"/>
      <c r="Y134" s="79"/>
      <c r="Z134" s="79"/>
      <c r="AA134" s="44"/>
      <c r="AB134" s="168"/>
      <c r="AC134" s="168"/>
    </row>
    <row r="135" spans="1:29" hidden="1" x14ac:dyDescent="0.25">
      <c r="B135" s="54"/>
      <c r="C135" s="2"/>
      <c r="D135" s="801" t="s">
        <v>516</v>
      </c>
      <c r="E135" s="801"/>
      <c r="F135" s="373"/>
      <c r="G135" s="621"/>
      <c r="H135" s="621"/>
      <c r="I135" s="373"/>
      <c r="J135" s="527"/>
      <c r="K135" s="527"/>
      <c r="L135" s="568"/>
      <c r="M135" s="141"/>
      <c r="N135" s="159">
        <f t="shared" si="145"/>
        <v>0</v>
      </c>
      <c r="O135" s="73"/>
      <c r="P135" s="1"/>
      <c r="Q135" s="1"/>
      <c r="R135" s="1"/>
      <c r="S135" s="1"/>
      <c r="T135" s="79"/>
      <c r="U135" s="489">
        <f t="shared" ref="U135:U198" si="161">SUM(O135:T135)</f>
        <v>0</v>
      </c>
      <c r="V135" s="414"/>
      <c r="W135" s="1"/>
      <c r="X135" s="79"/>
      <c r="Y135" s="79"/>
      <c r="Z135" s="79"/>
      <c r="AA135" s="44"/>
      <c r="AB135" s="168"/>
      <c r="AC135" s="168"/>
    </row>
    <row r="136" spans="1:29" hidden="1" x14ac:dyDescent="0.25">
      <c r="B136" s="54"/>
      <c r="C136" s="2"/>
      <c r="D136" s="801" t="s">
        <v>808</v>
      </c>
      <c r="E136" s="801"/>
      <c r="F136" s="373"/>
      <c r="G136" s="621"/>
      <c r="H136" s="621"/>
      <c r="I136" s="373"/>
      <c r="J136" s="527"/>
      <c r="K136" s="527"/>
      <c r="L136" s="568"/>
      <c r="M136" s="141"/>
      <c r="N136" s="159">
        <f t="shared" si="145"/>
        <v>0</v>
      </c>
      <c r="O136" s="73"/>
      <c r="P136" s="1"/>
      <c r="Q136" s="1"/>
      <c r="R136" s="1"/>
      <c r="S136" s="1"/>
      <c r="T136" s="79"/>
      <c r="U136" s="489">
        <f t="shared" si="161"/>
        <v>0</v>
      </c>
      <c r="V136" s="414"/>
      <c r="W136" s="1"/>
      <c r="X136" s="79"/>
      <c r="Y136" s="79"/>
      <c r="Z136" s="79"/>
      <c r="AA136" s="44"/>
      <c r="AB136" s="168"/>
      <c r="AC136" s="168"/>
    </row>
    <row r="137" spans="1:29" hidden="1" x14ac:dyDescent="0.25">
      <c r="B137" s="54"/>
      <c r="C137" s="2"/>
      <c r="D137" s="801" t="s">
        <v>521</v>
      </c>
      <c r="E137" s="801"/>
      <c r="F137" s="373"/>
      <c r="G137" s="621"/>
      <c r="H137" s="621"/>
      <c r="I137" s="373"/>
      <c r="J137" s="527"/>
      <c r="K137" s="527"/>
      <c r="L137" s="568"/>
      <c r="M137" s="141"/>
      <c r="N137" s="159">
        <f t="shared" si="145"/>
        <v>0</v>
      </c>
      <c r="O137" s="73"/>
      <c r="P137" s="1"/>
      <c r="Q137" s="1"/>
      <c r="R137" s="1"/>
      <c r="S137" s="1"/>
      <c r="T137" s="79"/>
      <c r="U137" s="489">
        <f t="shared" si="161"/>
        <v>0</v>
      </c>
      <c r="V137" s="414"/>
      <c r="W137" s="1"/>
      <c r="X137" s="79"/>
      <c r="Y137" s="79"/>
      <c r="Z137" s="79"/>
      <c r="AA137" s="44"/>
      <c r="AB137" s="168"/>
      <c r="AC137" s="168"/>
    </row>
    <row r="138" spans="1:29" hidden="1" x14ac:dyDescent="0.25">
      <c r="B138" s="54"/>
      <c r="C138" s="2"/>
      <c r="D138" s="801" t="s">
        <v>519</v>
      </c>
      <c r="E138" s="801"/>
      <c r="F138" s="373"/>
      <c r="G138" s="621"/>
      <c r="H138" s="621"/>
      <c r="I138" s="373"/>
      <c r="J138" s="527"/>
      <c r="K138" s="527"/>
      <c r="L138" s="568"/>
      <c r="M138" s="141"/>
      <c r="N138" s="159">
        <f t="shared" si="145"/>
        <v>0</v>
      </c>
      <c r="O138" s="73"/>
      <c r="P138" s="1"/>
      <c r="Q138" s="1"/>
      <c r="R138" s="1"/>
      <c r="S138" s="1"/>
      <c r="T138" s="79"/>
      <c r="U138" s="489">
        <f t="shared" si="161"/>
        <v>0</v>
      </c>
      <c r="V138" s="414"/>
      <c r="W138" s="1"/>
      <c r="X138" s="79"/>
      <c r="Y138" s="79"/>
      <c r="Z138" s="79"/>
      <c r="AA138" s="44"/>
      <c r="AB138" s="168"/>
      <c r="AC138" s="168"/>
    </row>
    <row r="139" spans="1:29" ht="25.5" hidden="1" customHeight="1" x14ac:dyDescent="0.25">
      <c r="B139" s="54"/>
      <c r="C139" s="2"/>
      <c r="D139" s="798" t="s">
        <v>523</v>
      </c>
      <c r="E139" s="798"/>
      <c r="F139" s="376"/>
      <c r="G139" s="624"/>
      <c r="H139" s="624"/>
      <c r="I139" s="376"/>
      <c r="J139" s="530"/>
      <c r="K139" s="530"/>
      <c r="L139" s="571"/>
      <c r="M139" s="151"/>
      <c r="N139" s="159">
        <f t="shared" si="145"/>
        <v>0</v>
      </c>
      <c r="O139" s="73"/>
      <c r="P139" s="1"/>
      <c r="Q139" s="1"/>
      <c r="R139" s="1"/>
      <c r="S139" s="1"/>
      <c r="T139" s="79"/>
      <c r="U139" s="489">
        <f t="shared" si="161"/>
        <v>0</v>
      </c>
      <c r="V139" s="414"/>
      <c r="W139" s="1"/>
      <c r="X139" s="79"/>
      <c r="Y139" s="79"/>
      <c r="Z139" s="79"/>
      <c r="AA139" s="44"/>
      <c r="AB139" s="168"/>
      <c r="AC139" s="168"/>
    </row>
    <row r="140" spans="1:29" hidden="1" x14ac:dyDescent="0.25">
      <c r="B140" s="54"/>
      <c r="C140" s="2"/>
      <c r="D140" s="801" t="s">
        <v>807</v>
      </c>
      <c r="E140" s="801"/>
      <c r="F140" s="373"/>
      <c r="G140" s="621"/>
      <c r="H140" s="621"/>
      <c r="I140" s="373"/>
      <c r="J140" s="527"/>
      <c r="K140" s="527"/>
      <c r="L140" s="568"/>
      <c r="M140" s="141"/>
      <c r="N140" s="159">
        <f t="shared" si="145"/>
        <v>0</v>
      </c>
      <c r="O140" s="73"/>
      <c r="P140" s="1"/>
      <c r="Q140" s="1"/>
      <c r="R140" s="1"/>
      <c r="S140" s="1"/>
      <c r="T140" s="79"/>
      <c r="U140" s="489">
        <f t="shared" si="161"/>
        <v>0</v>
      </c>
      <c r="V140" s="414"/>
      <c r="W140" s="1"/>
      <c r="X140" s="79"/>
      <c r="Y140" s="79"/>
      <c r="Z140" s="79"/>
      <c r="AA140" s="44"/>
      <c r="AB140" s="168"/>
      <c r="AC140" s="168"/>
    </row>
    <row r="141" spans="1:29" ht="25.5" hidden="1" customHeight="1" x14ac:dyDescent="0.25">
      <c r="B141" s="54"/>
      <c r="C141" s="2"/>
      <c r="D141" s="798" t="s">
        <v>526</v>
      </c>
      <c r="E141" s="798"/>
      <c r="F141" s="376"/>
      <c r="G141" s="624"/>
      <c r="H141" s="624"/>
      <c r="I141" s="376"/>
      <c r="J141" s="530"/>
      <c r="K141" s="530"/>
      <c r="L141" s="571"/>
      <c r="M141" s="151"/>
      <c r="N141" s="159">
        <f t="shared" si="145"/>
        <v>0</v>
      </c>
      <c r="O141" s="73"/>
      <c r="P141" s="1"/>
      <c r="Q141" s="1"/>
      <c r="R141" s="1"/>
      <c r="S141" s="1"/>
      <c r="T141" s="79"/>
      <c r="U141" s="489">
        <f t="shared" si="161"/>
        <v>0</v>
      </c>
      <c r="V141" s="414"/>
      <c r="W141" s="1"/>
      <c r="X141" s="79"/>
      <c r="Y141" s="79"/>
      <c r="Z141" s="79"/>
      <c r="AA141" s="44"/>
      <c r="AB141" s="168"/>
      <c r="AC141" s="168"/>
    </row>
    <row r="142" spans="1:29" ht="25.5" hidden="1" customHeight="1" x14ac:dyDescent="0.25">
      <c r="B142" s="54"/>
      <c r="C142" s="2"/>
      <c r="D142" s="798" t="s">
        <v>528</v>
      </c>
      <c r="E142" s="798"/>
      <c r="F142" s="376"/>
      <c r="G142" s="624"/>
      <c r="H142" s="624"/>
      <c r="I142" s="376"/>
      <c r="J142" s="530"/>
      <c r="K142" s="530"/>
      <c r="L142" s="571"/>
      <c r="M142" s="151"/>
      <c r="N142" s="159">
        <f t="shared" si="145"/>
        <v>0</v>
      </c>
      <c r="O142" s="73"/>
      <c r="P142" s="1"/>
      <c r="Q142" s="1"/>
      <c r="R142" s="1"/>
      <c r="S142" s="1"/>
      <c r="T142" s="79"/>
      <c r="U142" s="489">
        <f t="shared" si="161"/>
        <v>0</v>
      </c>
      <c r="V142" s="414"/>
      <c r="W142" s="1"/>
      <c r="X142" s="79"/>
      <c r="Y142" s="79"/>
      <c r="Z142" s="79"/>
      <c r="AA142" s="44"/>
      <c r="AB142" s="168"/>
      <c r="AC142" s="168"/>
    </row>
    <row r="143" spans="1:29" s="41" customFormat="1" hidden="1" x14ac:dyDescent="0.25">
      <c r="A143" s="125" t="s">
        <v>231</v>
      </c>
      <c r="B143" s="106" t="s">
        <v>664</v>
      </c>
      <c r="C143" s="811" t="s">
        <v>232</v>
      </c>
      <c r="D143" s="812"/>
      <c r="E143" s="812"/>
      <c r="F143" s="377">
        <f t="shared" ref="F143:M143" si="162">F144+F145+F146+F147+F148+F149+F150+F151+F152+F153</f>
        <v>0</v>
      </c>
      <c r="G143" s="625">
        <f t="shared" si="162"/>
        <v>0</v>
      </c>
      <c r="H143" s="625">
        <f t="shared" si="162"/>
        <v>0</v>
      </c>
      <c r="I143" s="377">
        <f t="shared" ref="I143:J143" si="163">I144+I145+I146+I147+I148+I149+I150+I151+I152+I153</f>
        <v>0</v>
      </c>
      <c r="J143" s="531">
        <f t="shared" si="163"/>
        <v>0</v>
      </c>
      <c r="K143" s="531">
        <f t="shared" si="162"/>
        <v>0</v>
      </c>
      <c r="L143" s="572">
        <f t="shared" si="162"/>
        <v>0</v>
      </c>
      <c r="M143" s="152">
        <f t="shared" si="162"/>
        <v>0</v>
      </c>
      <c r="N143" s="162">
        <f t="shared" si="145"/>
        <v>0</v>
      </c>
      <c r="O143" s="108">
        <f t="shared" ref="O143:AA143" si="164">O144+O145+O146+O147+O148+O149+O150+O151+O152+O153</f>
        <v>0</v>
      </c>
      <c r="P143" s="109">
        <f t="shared" si="164"/>
        <v>0</v>
      </c>
      <c r="Q143" s="109">
        <f t="shared" si="164"/>
        <v>0</v>
      </c>
      <c r="R143" s="109">
        <f t="shared" si="164"/>
        <v>0</v>
      </c>
      <c r="S143" s="109">
        <f t="shared" si="164"/>
        <v>0</v>
      </c>
      <c r="T143" s="112">
        <f t="shared" si="164"/>
        <v>0</v>
      </c>
      <c r="U143" s="491">
        <f t="shared" si="161"/>
        <v>0</v>
      </c>
      <c r="V143" s="416">
        <f t="shared" si="164"/>
        <v>0</v>
      </c>
      <c r="W143" s="109">
        <f t="shared" si="164"/>
        <v>0</v>
      </c>
      <c r="X143" s="112">
        <f t="shared" si="164"/>
        <v>0</v>
      </c>
      <c r="Y143" s="112">
        <f t="shared" si="164"/>
        <v>0</v>
      </c>
      <c r="Z143" s="112">
        <f t="shared" si="164"/>
        <v>0</v>
      </c>
      <c r="AA143" s="113">
        <f t="shared" si="164"/>
        <v>0</v>
      </c>
      <c r="AB143" s="168"/>
      <c r="AC143" s="168"/>
    </row>
    <row r="144" spans="1:29" hidden="1" x14ac:dyDescent="0.25">
      <c r="B144" s="54"/>
      <c r="C144" s="2"/>
      <c r="D144" s="801" t="s">
        <v>368</v>
      </c>
      <c r="E144" s="801"/>
      <c r="F144" s="373"/>
      <c r="G144" s="621"/>
      <c r="H144" s="621"/>
      <c r="I144" s="373"/>
      <c r="J144" s="527"/>
      <c r="K144" s="527"/>
      <c r="L144" s="568"/>
      <c r="M144" s="141"/>
      <c r="N144" s="159">
        <f t="shared" si="145"/>
        <v>0</v>
      </c>
      <c r="O144" s="73"/>
      <c r="P144" s="1"/>
      <c r="Q144" s="1"/>
      <c r="R144" s="1"/>
      <c r="S144" s="1"/>
      <c r="T144" s="79"/>
      <c r="U144" s="489">
        <f t="shared" si="161"/>
        <v>0</v>
      </c>
      <c r="V144" s="414"/>
      <c r="W144" s="1"/>
      <c r="X144" s="79"/>
      <c r="Y144" s="79"/>
      <c r="Z144" s="79"/>
      <c r="AA144" s="44"/>
      <c r="AB144" s="168"/>
      <c r="AC144" s="168"/>
    </row>
    <row r="145" spans="1:29" hidden="1" x14ac:dyDescent="0.25">
      <c r="B145" s="54"/>
      <c r="C145" s="2"/>
      <c r="D145" s="801" t="s">
        <v>515</v>
      </c>
      <c r="E145" s="801"/>
      <c r="F145" s="373"/>
      <c r="G145" s="621"/>
      <c r="H145" s="621"/>
      <c r="I145" s="373"/>
      <c r="J145" s="527"/>
      <c r="K145" s="527"/>
      <c r="L145" s="568"/>
      <c r="M145" s="141"/>
      <c r="N145" s="159">
        <f t="shared" si="145"/>
        <v>0</v>
      </c>
      <c r="O145" s="73"/>
      <c r="P145" s="1"/>
      <c r="Q145" s="1"/>
      <c r="R145" s="1"/>
      <c r="S145" s="1"/>
      <c r="T145" s="79"/>
      <c r="U145" s="489">
        <f t="shared" si="161"/>
        <v>0</v>
      </c>
      <c r="V145" s="414"/>
      <c r="W145" s="1"/>
      <c r="X145" s="79"/>
      <c r="Y145" s="79"/>
      <c r="Z145" s="79"/>
      <c r="AA145" s="44"/>
      <c r="AB145" s="168"/>
      <c r="AC145" s="168"/>
    </row>
    <row r="146" spans="1:29" hidden="1" x14ac:dyDescent="0.25">
      <c r="B146" s="54"/>
      <c r="C146" s="2"/>
      <c r="D146" s="801" t="s">
        <v>517</v>
      </c>
      <c r="E146" s="801"/>
      <c r="F146" s="373"/>
      <c r="G146" s="621"/>
      <c r="H146" s="621"/>
      <c r="I146" s="373"/>
      <c r="J146" s="527"/>
      <c r="K146" s="527"/>
      <c r="L146" s="568"/>
      <c r="M146" s="141"/>
      <c r="N146" s="159">
        <f t="shared" si="145"/>
        <v>0</v>
      </c>
      <c r="O146" s="73"/>
      <c r="P146" s="1"/>
      <c r="Q146" s="1"/>
      <c r="R146" s="1"/>
      <c r="S146" s="1"/>
      <c r="T146" s="79"/>
      <c r="U146" s="489">
        <f t="shared" si="161"/>
        <v>0</v>
      </c>
      <c r="V146" s="414"/>
      <c r="W146" s="1"/>
      <c r="X146" s="79"/>
      <c r="Y146" s="79"/>
      <c r="Z146" s="79"/>
      <c r="AA146" s="44"/>
      <c r="AB146" s="168"/>
      <c r="AC146" s="168"/>
    </row>
    <row r="147" spans="1:29" hidden="1" x14ac:dyDescent="0.25">
      <c r="B147" s="54"/>
      <c r="C147" s="2"/>
      <c r="D147" s="801" t="s">
        <v>518</v>
      </c>
      <c r="E147" s="801"/>
      <c r="F147" s="373"/>
      <c r="G147" s="621"/>
      <c r="H147" s="621"/>
      <c r="I147" s="373"/>
      <c r="J147" s="527"/>
      <c r="K147" s="527"/>
      <c r="L147" s="568"/>
      <c r="M147" s="141"/>
      <c r="N147" s="159">
        <f t="shared" si="145"/>
        <v>0</v>
      </c>
      <c r="O147" s="73"/>
      <c r="P147" s="1"/>
      <c r="Q147" s="1"/>
      <c r="R147" s="1"/>
      <c r="S147" s="1"/>
      <c r="T147" s="79"/>
      <c r="U147" s="489">
        <f t="shared" si="161"/>
        <v>0</v>
      </c>
      <c r="V147" s="414"/>
      <c r="W147" s="1"/>
      <c r="X147" s="79"/>
      <c r="Y147" s="79"/>
      <c r="Z147" s="79"/>
      <c r="AA147" s="44"/>
      <c r="AB147" s="168"/>
      <c r="AC147" s="168"/>
    </row>
    <row r="148" spans="1:29" hidden="1" x14ac:dyDescent="0.25">
      <c r="B148" s="54"/>
      <c r="C148" s="2"/>
      <c r="D148" s="801" t="s">
        <v>522</v>
      </c>
      <c r="E148" s="801"/>
      <c r="F148" s="373"/>
      <c r="G148" s="621"/>
      <c r="H148" s="621"/>
      <c r="I148" s="373"/>
      <c r="J148" s="527"/>
      <c r="K148" s="527"/>
      <c r="L148" s="568"/>
      <c r="M148" s="141"/>
      <c r="N148" s="159">
        <f t="shared" si="145"/>
        <v>0</v>
      </c>
      <c r="O148" s="73"/>
      <c r="P148" s="1"/>
      <c r="Q148" s="1"/>
      <c r="R148" s="1"/>
      <c r="S148" s="1"/>
      <c r="T148" s="79"/>
      <c r="U148" s="489">
        <f t="shared" si="161"/>
        <v>0</v>
      </c>
      <c r="V148" s="414"/>
      <c r="W148" s="1"/>
      <c r="X148" s="79"/>
      <c r="Y148" s="79"/>
      <c r="Z148" s="79"/>
      <c r="AA148" s="44"/>
      <c r="AB148" s="168"/>
      <c r="AC148" s="168"/>
    </row>
    <row r="149" spans="1:29" hidden="1" x14ac:dyDescent="0.25">
      <c r="B149" s="54"/>
      <c r="C149" s="2"/>
      <c r="D149" s="801" t="s">
        <v>520</v>
      </c>
      <c r="E149" s="801"/>
      <c r="F149" s="373"/>
      <c r="G149" s="621"/>
      <c r="H149" s="621"/>
      <c r="I149" s="373"/>
      <c r="J149" s="527"/>
      <c r="K149" s="527"/>
      <c r="L149" s="568"/>
      <c r="M149" s="141"/>
      <c r="N149" s="159">
        <f t="shared" si="145"/>
        <v>0</v>
      </c>
      <c r="O149" s="73"/>
      <c r="P149" s="1"/>
      <c r="Q149" s="1"/>
      <c r="R149" s="1"/>
      <c r="S149" s="1"/>
      <c r="T149" s="79"/>
      <c r="U149" s="489">
        <f t="shared" si="161"/>
        <v>0</v>
      </c>
      <c r="V149" s="414"/>
      <c r="W149" s="1"/>
      <c r="X149" s="79"/>
      <c r="Y149" s="79"/>
      <c r="Z149" s="79"/>
      <c r="AA149" s="44"/>
      <c r="AB149" s="168"/>
      <c r="AC149" s="168"/>
    </row>
    <row r="150" spans="1:29" ht="25.5" hidden="1" customHeight="1" x14ac:dyDescent="0.25">
      <c r="B150" s="54"/>
      <c r="C150" s="2"/>
      <c r="D150" s="798" t="s">
        <v>524</v>
      </c>
      <c r="E150" s="798"/>
      <c r="F150" s="376"/>
      <c r="G150" s="624"/>
      <c r="H150" s="624"/>
      <c r="I150" s="376"/>
      <c r="J150" s="530"/>
      <c r="K150" s="530"/>
      <c r="L150" s="571"/>
      <c r="M150" s="151"/>
      <c r="N150" s="159">
        <f t="shared" si="145"/>
        <v>0</v>
      </c>
      <c r="O150" s="73"/>
      <c r="P150" s="1"/>
      <c r="Q150" s="1"/>
      <c r="R150" s="1"/>
      <c r="S150" s="1"/>
      <c r="T150" s="79"/>
      <c r="U150" s="489">
        <f t="shared" si="161"/>
        <v>0</v>
      </c>
      <c r="V150" s="414"/>
      <c r="W150" s="1"/>
      <c r="X150" s="79"/>
      <c r="Y150" s="79"/>
      <c r="Z150" s="79"/>
      <c r="AA150" s="44"/>
      <c r="AB150" s="168"/>
      <c r="AC150" s="168"/>
    </row>
    <row r="151" spans="1:29" hidden="1" x14ac:dyDescent="0.25">
      <c r="B151" s="54"/>
      <c r="C151" s="2"/>
      <c r="D151" s="801" t="s">
        <v>525</v>
      </c>
      <c r="E151" s="801"/>
      <c r="F151" s="373"/>
      <c r="G151" s="621"/>
      <c r="H151" s="621"/>
      <c r="I151" s="373"/>
      <c r="J151" s="527"/>
      <c r="K151" s="527"/>
      <c r="L151" s="568"/>
      <c r="M151" s="141"/>
      <c r="N151" s="159">
        <f t="shared" ref="N151" si="165">SUM(L151:M151)</f>
        <v>0</v>
      </c>
      <c r="O151" s="73"/>
      <c r="P151" s="1"/>
      <c r="Q151" s="1"/>
      <c r="R151" s="1"/>
      <c r="S151" s="1"/>
      <c r="T151" s="79"/>
      <c r="U151" s="489">
        <f t="shared" si="161"/>
        <v>0</v>
      </c>
      <c r="V151" s="414"/>
      <c r="W151" s="1"/>
      <c r="X151" s="79"/>
      <c r="Y151" s="79"/>
      <c r="Z151" s="79"/>
      <c r="AA151" s="44"/>
      <c r="AB151" s="168"/>
      <c r="AC151" s="168"/>
    </row>
    <row r="152" spans="1:29" ht="25.5" hidden="1" customHeight="1" x14ac:dyDescent="0.25">
      <c r="B152" s="54"/>
      <c r="C152" s="2"/>
      <c r="D152" s="798" t="s">
        <v>527</v>
      </c>
      <c r="E152" s="798"/>
      <c r="F152" s="376"/>
      <c r="G152" s="624"/>
      <c r="H152" s="624"/>
      <c r="I152" s="376"/>
      <c r="J152" s="530"/>
      <c r="K152" s="530"/>
      <c r="L152" s="571"/>
      <c r="M152" s="151"/>
      <c r="N152" s="159">
        <f t="shared" si="145"/>
        <v>0</v>
      </c>
      <c r="O152" s="73"/>
      <c r="P152" s="1"/>
      <c r="Q152" s="1"/>
      <c r="R152" s="1"/>
      <c r="S152" s="1"/>
      <c r="T152" s="79"/>
      <c r="U152" s="489">
        <f t="shared" si="161"/>
        <v>0</v>
      </c>
      <c r="V152" s="414"/>
      <c r="W152" s="1"/>
      <c r="X152" s="79"/>
      <c r="Y152" s="79"/>
      <c r="Z152" s="79"/>
      <c r="AA152" s="44"/>
      <c r="AB152" s="168"/>
      <c r="AC152" s="168"/>
    </row>
    <row r="153" spans="1:29" ht="25.5" hidden="1" customHeight="1" x14ac:dyDescent="0.25">
      <c r="B153" s="54"/>
      <c r="C153" s="2"/>
      <c r="D153" s="798" t="s">
        <v>529</v>
      </c>
      <c r="E153" s="798"/>
      <c r="F153" s="376"/>
      <c r="G153" s="624"/>
      <c r="H153" s="624"/>
      <c r="I153" s="376"/>
      <c r="J153" s="530"/>
      <c r="K153" s="530"/>
      <c r="L153" s="571"/>
      <c r="M153" s="151"/>
      <c r="N153" s="159">
        <f t="shared" si="145"/>
        <v>0</v>
      </c>
      <c r="O153" s="73"/>
      <c r="P153" s="1"/>
      <c r="Q153" s="1"/>
      <c r="R153" s="1"/>
      <c r="S153" s="1"/>
      <c r="T153" s="79"/>
      <c r="U153" s="489">
        <f t="shared" si="161"/>
        <v>0</v>
      </c>
      <c r="V153" s="414"/>
      <c r="W153" s="1"/>
      <c r="X153" s="79"/>
      <c r="Y153" s="79"/>
      <c r="Z153" s="79"/>
      <c r="AA153" s="44"/>
      <c r="AB153" s="168"/>
      <c r="AC153" s="168"/>
    </row>
    <row r="154" spans="1:29" s="41" customFormat="1" ht="27.75" hidden="1" customHeight="1" x14ac:dyDescent="0.25">
      <c r="A154" s="125" t="s">
        <v>233</v>
      </c>
      <c r="B154" s="106" t="s">
        <v>665</v>
      </c>
      <c r="C154" s="853" t="s">
        <v>809</v>
      </c>
      <c r="D154" s="854"/>
      <c r="E154" s="854"/>
      <c r="F154" s="375">
        <f t="shared" ref="F154:L154" si="166">F155+F156</f>
        <v>0</v>
      </c>
      <c r="G154" s="623">
        <f t="shared" si="166"/>
        <v>0</v>
      </c>
      <c r="H154" s="623">
        <f t="shared" si="166"/>
        <v>0</v>
      </c>
      <c r="I154" s="375">
        <f t="shared" si="166"/>
        <v>0</v>
      </c>
      <c r="J154" s="529">
        <f t="shared" ref="J154" si="167">J155+J156</f>
        <v>0</v>
      </c>
      <c r="K154" s="529">
        <f t="shared" si="166"/>
        <v>0</v>
      </c>
      <c r="L154" s="570">
        <f t="shared" si="166"/>
        <v>0</v>
      </c>
      <c r="M154" s="150">
        <f t="shared" ref="M154:AA154" si="168">M155+M156</f>
        <v>0</v>
      </c>
      <c r="N154" s="162">
        <f t="shared" si="145"/>
        <v>0</v>
      </c>
      <c r="O154" s="108">
        <f t="shared" si="168"/>
        <v>0</v>
      </c>
      <c r="P154" s="109">
        <f t="shared" si="168"/>
        <v>0</v>
      </c>
      <c r="Q154" s="109">
        <f t="shared" si="168"/>
        <v>0</v>
      </c>
      <c r="R154" s="109">
        <f t="shared" si="168"/>
        <v>0</v>
      </c>
      <c r="S154" s="109">
        <f t="shared" si="168"/>
        <v>0</v>
      </c>
      <c r="T154" s="112">
        <f t="shared" si="168"/>
        <v>0</v>
      </c>
      <c r="U154" s="491">
        <f t="shared" si="161"/>
        <v>0</v>
      </c>
      <c r="V154" s="416">
        <f t="shared" si="168"/>
        <v>0</v>
      </c>
      <c r="W154" s="109">
        <f t="shared" si="168"/>
        <v>0</v>
      </c>
      <c r="X154" s="112">
        <f t="shared" si="168"/>
        <v>0</v>
      </c>
      <c r="Y154" s="112">
        <f t="shared" si="168"/>
        <v>0</v>
      </c>
      <c r="Z154" s="112">
        <f t="shared" si="168"/>
        <v>0</v>
      </c>
      <c r="AA154" s="113">
        <f t="shared" si="168"/>
        <v>0</v>
      </c>
      <c r="AB154" s="168"/>
      <c r="AC154" s="168"/>
    </row>
    <row r="155" spans="1:29" hidden="1" x14ac:dyDescent="0.25">
      <c r="B155" s="54"/>
      <c r="C155" s="2"/>
      <c r="D155" s="801" t="s">
        <v>531</v>
      </c>
      <c r="E155" s="801"/>
      <c r="F155" s="373"/>
      <c r="G155" s="621"/>
      <c r="H155" s="621"/>
      <c r="I155" s="373"/>
      <c r="J155" s="527"/>
      <c r="K155" s="527"/>
      <c r="L155" s="568"/>
      <c r="M155" s="141"/>
      <c r="N155" s="159">
        <f t="shared" si="145"/>
        <v>0</v>
      </c>
      <c r="O155" s="73"/>
      <c r="P155" s="1"/>
      <c r="Q155" s="1"/>
      <c r="R155" s="1"/>
      <c r="S155" s="1"/>
      <c r="T155" s="79"/>
      <c r="U155" s="489">
        <f t="shared" si="161"/>
        <v>0</v>
      </c>
      <c r="V155" s="414"/>
      <c r="W155" s="1"/>
      <c r="X155" s="79"/>
      <c r="Y155" s="79"/>
      <c r="Z155" s="79"/>
      <c r="AA155" s="44"/>
      <c r="AB155" s="168"/>
      <c r="AC155" s="168"/>
    </row>
    <row r="156" spans="1:29" ht="25.5" hidden="1" customHeight="1" x14ac:dyDescent="0.25">
      <c r="B156" s="54"/>
      <c r="C156" s="2"/>
      <c r="D156" s="798" t="s">
        <v>530</v>
      </c>
      <c r="E156" s="798"/>
      <c r="F156" s="376"/>
      <c r="G156" s="624"/>
      <c r="H156" s="624"/>
      <c r="I156" s="376"/>
      <c r="J156" s="530"/>
      <c r="K156" s="530"/>
      <c r="L156" s="571"/>
      <c r="M156" s="151"/>
      <c r="N156" s="159">
        <f t="shared" si="145"/>
        <v>0</v>
      </c>
      <c r="O156" s="73"/>
      <c r="P156" s="1"/>
      <c r="Q156" s="1"/>
      <c r="R156" s="1"/>
      <c r="S156" s="1"/>
      <c r="T156" s="79"/>
      <c r="U156" s="489">
        <f t="shared" si="161"/>
        <v>0</v>
      </c>
      <c r="V156" s="414"/>
      <c r="W156" s="1"/>
      <c r="X156" s="79"/>
      <c r="Y156" s="79"/>
      <c r="Z156" s="79"/>
      <c r="AA156" s="44"/>
      <c r="AB156" s="168"/>
      <c r="AC156" s="168"/>
    </row>
    <row r="157" spans="1:29" s="41" customFormat="1" hidden="1" x14ac:dyDescent="0.25">
      <c r="A157" s="125" t="s">
        <v>234</v>
      </c>
      <c r="B157" s="106" t="s">
        <v>667</v>
      </c>
      <c r="C157" s="853" t="s">
        <v>810</v>
      </c>
      <c r="D157" s="854"/>
      <c r="E157" s="854"/>
      <c r="F157" s="375">
        <f t="shared" ref="F157:L157" si="169">F158+F159+F160+F161+F162+F163+F164+F165+F166+F167+F168</f>
        <v>0</v>
      </c>
      <c r="G157" s="623">
        <f t="shared" si="169"/>
        <v>0</v>
      </c>
      <c r="H157" s="623">
        <f t="shared" si="169"/>
        <v>0</v>
      </c>
      <c r="I157" s="375">
        <f t="shared" si="169"/>
        <v>0</v>
      </c>
      <c r="J157" s="529">
        <f t="shared" ref="J157" si="170">J158+J159+J160+J161+J162+J163+J164+J165+J166+J167+J168</f>
        <v>0</v>
      </c>
      <c r="K157" s="529">
        <f t="shared" si="169"/>
        <v>0</v>
      </c>
      <c r="L157" s="570">
        <f t="shared" si="169"/>
        <v>0</v>
      </c>
      <c r="M157" s="150">
        <f t="shared" ref="M157:AA157" si="171">M158+M159+M160+M161+M162+M163+M164+M165+M166+M167+M168</f>
        <v>0</v>
      </c>
      <c r="N157" s="162">
        <f t="shared" si="145"/>
        <v>0</v>
      </c>
      <c r="O157" s="108">
        <f t="shared" si="171"/>
        <v>0</v>
      </c>
      <c r="P157" s="109">
        <f t="shared" si="171"/>
        <v>0</v>
      </c>
      <c r="Q157" s="109">
        <f t="shared" si="171"/>
        <v>0</v>
      </c>
      <c r="R157" s="109">
        <f t="shared" si="171"/>
        <v>0</v>
      </c>
      <c r="S157" s="109">
        <f t="shared" si="171"/>
        <v>0</v>
      </c>
      <c r="T157" s="112">
        <f t="shared" si="171"/>
        <v>0</v>
      </c>
      <c r="U157" s="491">
        <f t="shared" si="161"/>
        <v>0</v>
      </c>
      <c r="V157" s="416">
        <f t="shared" si="171"/>
        <v>0</v>
      </c>
      <c r="W157" s="109">
        <f t="shared" si="171"/>
        <v>0</v>
      </c>
      <c r="X157" s="112">
        <f t="shared" si="171"/>
        <v>0</v>
      </c>
      <c r="Y157" s="112">
        <f t="shared" si="171"/>
        <v>0</v>
      </c>
      <c r="Z157" s="112">
        <f t="shared" si="171"/>
        <v>0</v>
      </c>
      <c r="AA157" s="113">
        <f t="shared" si="171"/>
        <v>0</v>
      </c>
      <c r="AB157" s="168"/>
      <c r="AC157" s="168"/>
    </row>
    <row r="158" spans="1:29" hidden="1" x14ac:dyDescent="0.25">
      <c r="B158" s="54"/>
      <c r="C158" s="2"/>
      <c r="D158" s="801" t="s">
        <v>354</v>
      </c>
      <c r="E158" s="801"/>
      <c r="F158" s="373"/>
      <c r="G158" s="621"/>
      <c r="H158" s="621"/>
      <c r="I158" s="373"/>
      <c r="J158" s="527"/>
      <c r="K158" s="527"/>
      <c r="L158" s="568"/>
      <c r="M158" s="141"/>
      <c r="N158" s="159">
        <f t="shared" si="145"/>
        <v>0</v>
      </c>
      <c r="O158" s="73"/>
      <c r="P158" s="1"/>
      <c r="Q158" s="1"/>
      <c r="R158" s="1"/>
      <c r="S158" s="1"/>
      <c r="T158" s="79"/>
      <c r="U158" s="489">
        <f t="shared" si="161"/>
        <v>0</v>
      </c>
      <c r="V158" s="414"/>
      <c r="W158" s="1"/>
      <c r="X158" s="79"/>
      <c r="Y158" s="79"/>
      <c r="Z158" s="79"/>
      <c r="AA158" s="44"/>
      <c r="AB158" s="168"/>
      <c r="AC158" s="168"/>
    </row>
    <row r="159" spans="1:29" hidden="1" x14ac:dyDescent="0.25">
      <c r="B159" s="54"/>
      <c r="C159" s="2"/>
      <c r="D159" s="801" t="s">
        <v>357</v>
      </c>
      <c r="E159" s="801"/>
      <c r="F159" s="373"/>
      <c r="G159" s="621"/>
      <c r="H159" s="621"/>
      <c r="I159" s="373"/>
      <c r="J159" s="527"/>
      <c r="K159" s="527"/>
      <c r="L159" s="568"/>
      <c r="M159" s="141"/>
      <c r="N159" s="159">
        <f t="shared" si="145"/>
        <v>0</v>
      </c>
      <c r="O159" s="73"/>
      <c r="P159" s="1"/>
      <c r="Q159" s="1"/>
      <c r="R159" s="1"/>
      <c r="S159" s="1"/>
      <c r="T159" s="79"/>
      <c r="U159" s="489">
        <f t="shared" si="161"/>
        <v>0</v>
      </c>
      <c r="V159" s="414"/>
      <c r="W159" s="1"/>
      <c r="X159" s="79"/>
      <c r="Y159" s="79"/>
      <c r="Z159" s="79"/>
      <c r="AA159" s="44"/>
      <c r="AB159" s="168"/>
      <c r="AC159" s="168"/>
    </row>
    <row r="160" spans="1:29" hidden="1" x14ac:dyDescent="0.25">
      <c r="B160" s="54"/>
      <c r="C160" s="2"/>
      <c r="D160" s="801" t="s">
        <v>358</v>
      </c>
      <c r="E160" s="801"/>
      <c r="F160" s="373"/>
      <c r="G160" s="621"/>
      <c r="H160" s="621"/>
      <c r="I160" s="373"/>
      <c r="J160" s="527"/>
      <c r="K160" s="527"/>
      <c r="L160" s="568"/>
      <c r="M160" s="141"/>
      <c r="N160" s="159">
        <f t="shared" si="145"/>
        <v>0</v>
      </c>
      <c r="O160" s="73"/>
      <c r="P160" s="1"/>
      <c r="Q160" s="1"/>
      <c r="R160" s="1"/>
      <c r="S160" s="1"/>
      <c r="T160" s="79"/>
      <c r="U160" s="489">
        <f t="shared" si="161"/>
        <v>0</v>
      </c>
      <c r="V160" s="414"/>
      <c r="W160" s="1"/>
      <c r="X160" s="79"/>
      <c r="Y160" s="79"/>
      <c r="Z160" s="79"/>
      <c r="AA160" s="44"/>
      <c r="AB160" s="168"/>
      <c r="AC160" s="168"/>
    </row>
    <row r="161" spans="1:29" hidden="1" x14ac:dyDescent="0.25">
      <c r="B161" s="54"/>
      <c r="C161" s="2"/>
      <c r="D161" s="801" t="s">
        <v>355</v>
      </c>
      <c r="E161" s="801"/>
      <c r="F161" s="373"/>
      <c r="G161" s="621"/>
      <c r="H161" s="621"/>
      <c r="I161" s="373"/>
      <c r="J161" s="527"/>
      <c r="K161" s="527"/>
      <c r="L161" s="568"/>
      <c r="M161" s="141"/>
      <c r="N161" s="159">
        <f t="shared" si="145"/>
        <v>0</v>
      </c>
      <c r="O161" s="73"/>
      <c r="P161" s="1"/>
      <c r="Q161" s="1"/>
      <c r="R161" s="1"/>
      <c r="S161" s="1"/>
      <c r="T161" s="79"/>
      <c r="U161" s="489">
        <f t="shared" si="161"/>
        <v>0</v>
      </c>
      <c r="V161" s="414"/>
      <c r="W161" s="1"/>
      <c r="X161" s="79"/>
      <c r="Y161" s="79"/>
      <c r="Z161" s="79"/>
      <c r="AA161" s="44"/>
      <c r="AB161" s="168"/>
      <c r="AC161" s="168"/>
    </row>
    <row r="162" spans="1:29" hidden="1" x14ac:dyDescent="0.25">
      <c r="B162" s="54"/>
      <c r="C162" s="2"/>
      <c r="D162" s="801" t="s">
        <v>811</v>
      </c>
      <c r="E162" s="801"/>
      <c r="F162" s="373"/>
      <c r="G162" s="621"/>
      <c r="H162" s="621"/>
      <c r="I162" s="373"/>
      <c r="J162" s="527"/>
      <c r="K162" s="527"/>
      <c r="L162" s="568"/>
      <c r="M162" s="141"/>
      <c r="N162" s="159">
        <f t="shared" si="145"/>
        <v>0</v>
      </c>
      <c r="O162" s="73"/>
      <c r="P162" s="1"/>
      <c r="Q162" s="1"/>
      <c r="R162" s="1"/>
      <c r="S162" s="1"/>
      <c r="T162" s="79"/>
      <c r="U162" s="489">
        <f t="shared" si="161"/>
        <v>0</v>
      </c>
      <c r="V162" s="414"/>
      <c r="W162" s="1"/>
      <c r="X162" s="79"/>
      <c r="Y162" s="79"/>
      <c r="Z162" s="79"/>
      <c r="AA162" s="44"/>
      <c r="AB162" s="168"/>
      <c r="AC162" s="168"/>
    </row>
    <row r="163" spans="1:29" ht="25.5" hidden="1" customHeight="1" x14ac:dyDescent="0.25">
      <c r="B163" s="54"/>
      <c r="C163" s="2"/>
      <c r="D163" s="798" t="s">
        <v>532</v>
      </c>
      <c r="E163" s="798"/>
      <c r="F163" s="376"/>
      <c r="G163" s="624"/>
      <c r="H163" s="624"/>
      <c r="I163" s="376"/>
      <c r="J163" s="530"/>
      <c r="K163" s="530"/>
      <c r="L163" s="571"/>
      <c r="M163" s="151"/>
      <c r="N163" s="159">
        <f t="shared" si="145"/>
        <v>0</v>
      </c>
      <c r="O163" s="73"/>
      <c r="P163" s="1"/>
      <c r="Q163" s="1"/>
      <c r="R163" s="1"/>
      <c r="S163" s="1"/>
      <c r="T163" s="79"/>
      <c r="U163" s="489">
        <f t="shared" si="161"/>
        <v>0</v>
      </c>
      <c r="V163" s="414"/>
      <c r="W163" s="1"/>
      <c r="X163" s="79"/>
      <c r="Y163" s="79"/>
      <c r="Z163" s="79"/>
      <c r="AA163" s="44"/>
      <c r="AB163" s="168"/>
      <c r="AC163" s="168"/>
    </row>
    <row r="164" spans="1:29" ht="25.5" hidden="1" customHeight="1" x14ac:dyDescent="0.25">
      <c r="B164" s="54"/>
      <c r="C164" s="2"/>
      <c r="D164" s="798" t="s">
        <v>533</v>
      </c>
      <c r="E164" s="798"/>
      <c r="F164" s="376"/>
      <c r="G164" s="624"/>
      <c r="H164" s="624"/>
      <c r="I164" s="376"/>
      <c r="J164" s="530"/>
      <c r="K164" s="530"/>
      <c r="L164" s="571"/>
      <c r="M164" s="151"/>
      <c r="N164" s="159">
        <f t="shared" si="145"/>
        <v>0</v>
      </c>
      <c r="O164" s="73"/>
      <c r="P164" s="1"/>
      <c r="Q164" s="1"/>
      <c r="R164" s="1"/>
      <c r="S164" s="1"/>
      <c r="T164" s="79"/>
      <c r="U164" s="489">
        <f t="shared" si="161"/>
        <v>0</v>
      </c>
      <c r="V164" s="414"/>
      <c r="W164" s="1"/>
      <c r="X164" s="79"/>
      <c r="Y164" s="79"/>
      <c r="Z164" s="79"/>
      <c r="AA164" s="44"/>
      <c r="AB164" s="168"/>
      <c r="AC164" s="168"/>
    </row>
    <row r="165" spans="1:29" hidden="1" x14ac:dyDescent="0.25">
      <c r="B165" s="54"/>
      <c r="C165" s="2"/>
      <c r="D165" s="801" t="s">
        <v>364</v>
      </c>
      <c r="E165" s="801"/>
      <c r="F165" s="373"/>
      <c r="G165" s="621"/>
      <c r="H165" s="621"/>
      <c r="I165" s="373"/>
      <c r="J165" s="527"/>
      <c r="K165" s="527"/>
      <c r="L165" s="568"/>
      <c r="M165" s="141"/>
      <c r="N165" s="159">
        <f t="shared" si="145"/>
        <v>0</v>
      </c>
      <c r="O165" s="73"/>
      <c r="P165" s="1"/>
      <c r="Q165" s="1"/>
      <c r="R165" s="1"/>
      <c r="S165" s="1"/>
      <c r="T165" s="79"/>
      <c r="U165" s="489">
        <f t="shared" si="161"/>
        <v>0</v>
      </c>
      <c r="V165" s="414"/>
      <c r="W165" s="1"/>
      <c r="X165" s="79"/>
      <c r="Y165" s="79"/>
      <c r="Z165" s="79"/>
      <c r="AA165" s="44"/>
      <c r="AB165" s="168"/>
      <c r="AC165" s="168"/>
    </row>
    <row r="166" spans="1:29" hidden="1" x14ac:dyDescent="0.25">
      <c r="B166" s="54"/>
      <c r="C166" s="2"/>
      <c r="D166" s="801" t="s">
        <v>356</v>
      </c>
      <c r="E166" s="801"/>
      <c r="F166" s="373"/>
      <c r="G166" s="621"/>
      <c r="H166" s="621"/>
      <c r="I166" s="373"/>
      <c r="J166" s="527"/>
      <c r="K166" s="527"/>
      <c r="L166" s="568"/>
      <c r="M166" s="141"/>
      <c r="N166" s="159">
        <f t="shared" si="145"/>
        <v>0</v>
      </c>
      <c r="O166" s="73"/>
      <c r="P166" s="1"/>
      <c r="Q166" s="1"/>
      <c r="R166" s="1"/>
      <c r="S166" s="1"/>
      <c r="T166" s="79"/>
      <c r="U166" s="489">
        <f t="shared" si="161"/>
        <v>0</v>
      </c>
      <c r="V166" s="414"/>
      <c r="W166" s="1"/>
      <c r="X166" s="79"/>
      <c r="Y166" s="79"/>
      <c r="Z166" s="79"/>
      <c r="AA166" s="44"/>
      <c r="AB166" s="168"/>
      <c r="AC166" s="168"/>
    </row>
    <row r="167" spans="1:29" ht="25.5" hidden="1" customHeight="1" x14ac:dyDescent="0.25">
      <c r="B167" s="54"/>
      <c r="C167" s="2"/>
      <c r="D167" s="798" t="s">
        <v>534</v>
      </c>
      <c r="E167" s="798"/>
      <c r="F167" s="376"/>
      <c r="G167" s="624"/>
      <c r="H167" s="624"/>
      <c r="I167" s="376"/>
      <c r="J167" s="530"/>
      <c r="K167" s="530"/>
      <c r="L167" s="571"/>
      <c r="M167" s="151"/>
      <c r="N167" s="159">
        <f t="shared" si="145"/>
        <v>0</v>
      </c>
      <c r="O167" s="73"/>
      <c r="P167" s="1"/>
      <c r="Q167" s="1"/>
      <c r="R167" s="1"/>
      <c r="S167" s="1"/>
      <c r="T167" s="79"/>
      <c r="U167" s="489">
        <f t="shared" si="161"/>
        <v>0</v>
      </c>
      <c r="V167" s="414"/>
      <c r="W167" s="1"/>
      <c r="X167" s="79"/>
      <c r="Y167" s="79"/>
      <c r="Z167" s="79"/>
      <c r="AA167" s="44"/>
      <c r="AB167" s="168"/>
      <c r="AC167" s="168"/>
    </row>
    <row r="168" spans="1:29" hidden="1" x14ac:dyDescent="0.25">
      <c r="B168" s="54"/>
      <c r="C168" s="2"/>
      <c r="D168" s="801" t="s">
        <v>535</v>
      </c>
      <c r="E168" s="801"/>
      <c r="F168" s="373"/>
      <c r="G168" s="621"/>
      <c r="H168" s="621"/>
      <c r="I168" s="373"/>
      <c r="J168" s="527"/>
      <c r="K168" s="527"/>
      <c r="L168" s="568"/>
      <c r="M168" s="141"/>
      <c r="N168" s="159">
        <f t="shared" si="145"/>
        <v>0</v>
      </c>
      <c r="O168" s="73"/>
      <c r="P168" s="1"/>
      <c r="Q168" s="1"/>
      <c r="R168" s="1"/>
      <c r="S168" s="1"/>
      <c r="T168" s="79"/>
      <c r="U168" s="489">
        <f t="shared" si="161"/>
        <v>0</v>
      </c>
      <c r="V168" s="414"/>
      <c r="W168" s="1"/>
      <c r="X168" s="79"/>
      <c r="Y168" s="79"/>
      <c r="Z168" s="79"/>
      <c r="AA168" s="44"/>
      <c r="AB168" s="168"/>
      <c r="AC168" s="168"/>
    </row>
    <row r="169" spans="1:29" s="41" customFormat="1" hidden="1" x14ac:dyDescent="0.25">
      <c r="A169" s="125" t="s">
        <v>235</v>
      </c>
      <c r="B169" s="106" t="s">
        <v>666</v>
      </c>
      <c r="C169" s="811" t="s">
        <v>236</v>
      </c>
      <c r="D169" s="812"/>
      <c r="E169" s="812"/>
      <c r="F169" s="377"/>
      <c r="G169" s="625"/>
      <c r="H169" s="625"/>
      <c r="I169" s="377"/>
      <c r="J169" s="531"/>
      <c r="K169" s="531"/>
      <c r="L169" s="572"/>
      <c r="M169" s="152"/>
      <c r="N169" s="162">
        <f t="shared" si="145"/>
        <v>0</v>
      </c>
      <c r="O169" s="108"/>
      <c r="P169" s="109"/>
      <c r="Q169" s="109"/>
      <c r="R169" s="109"/>
      <c r="S169" s="109"/>
      <c r="T169" s="112"/>
      <c r="U169" s="491">
        <f t="shared" si="161"/>
        <v>0</v>
      </c>
      <c r="V169" s="416"/>
      <c r="W169" s="109"/>
      <c r="X169" s="112"/>
      <c r="Y169" s="112"/>
      <c r="Z169" s="112"/>
      <c r="AA169" s="113"/>
      <c r="AB169" s="168"/>
      <c r="AC169" s="168"/>
    </row>
    <row r="170" spans="1:29" s="41" customFormat="1" hidden="1" x14ac:dyDescent="0.25">
      <c r="A170" s="125" t="s">
        <v>237</v>
      </c>
      <c r="B170" s="106" t="s">
        <v>668</v>
      </c>
      <c r="C170" s="811" t="s">
        <v>238</v>
      </c>
      <c r="D170" s="812"/>
      <c r="E170" s="812"/>
      <c r="F170" s="377"/>
      <c r="G170" s="625"/>
      <c r="H170" s="625"/>
      <c r="I170" s="377"/>
      <c r="J170" s="531"/>
      <c r="K170" s="531"/>
      <c r="L170" s="572"/>
      <c r="M170" s="152"/>
      <c r="N170" s="162">
        <f t="shared" si="145"/>
        <v>0</v>
      </c>
      <c r="O170" s="108"/>
      <c r="P170" s="109"/>
      <c r="Q170" s="109"/>
      <c r="R170" s="109"/>
      <c r="S170" s="109"/>
      <c r="T170" s="112"/>
      <c r="U170" s="491">
        <f t="shared" si="161"/>
        <v>0</v>
      </c>
      <c r="V170" s="416"/>
      <c r="W170" s="109"/>
      <c r="X170" s="112"/>
      <c r="Y170" s="112"/>
      <c r="Z170" s="112"/>
      <c r="AA170" s="113"/>
      <c r="AB170" s="168"/>
      <c r="AC170" s="168"/>
    </row>
    <row r="171" spans="1:29" s="41" customFormat="1" hidden="1" x14ac:dyDescent="0.25">
      <c r="A171" s="125" t="s">
        <v>239</v>
      </c>
      <c r="B171" s="106" t="s">
        <v>669</v>
      </c>
      <c r="C171" s="811" t="s">
        <v>240</v>
      </c>
      <c r="D171" s="812"/>
      <c r="E171" s="812"/>
      <c r="F171" s="377"/>
      <c r="G171" s="625"/>
      <c r="H171" s="625"/>
      <c r="I171" s="377"/>
      <c r="J171" s="531"/>
      <c r="K171" s="531"/>
      <c r="L171" s="572"/>
      <c r="M171" s="152"/>
      <c r="N171" s="162">
        <f t="shared" ref="N171:N240" si="172">SUM(L171:M171)</f>
        <v>0</v>
      </c>
      <c r="O171" s="108"/>
      <c r="P171" s="109"/>
      <c r="Q171" s="109"/>
      <c r="R171" s="109"/>
      <c r="S171" s="109"/>
      <c r="T171" s="112"/>
      <c r="U171" s="491">
        <f t="shared" si="161"/>
        <v>0</v>
      </c>
      <c r="V171" s="416"/>
      <c r="W171" s="109"/>
      <c r="X171" s="112"/>
      <c r="Y171" s="112"/>
      <c r="Z171" s="112"/>
      <c r="AA171" s="113"/>
      <c r="AB171" s="168"/>
      <c r="AC171" s="168"/>
    </row>
    <row r="172" spans="1:29" s="41" customFormat="1" x14ac:dyDescent="0.25">
      <c r="A172" s="125" t="s">
        <v>241</v>
      </c>
      <c r="B172" s="106" t="s">
        <v>670</v>
      </c>
      <c r="C172" s="811" t="s">
        <v>242</v>
      </c>
      <c r="D172" s="812"/>
      <c r="E172" s="812"/>
      <c r="F172" s="377">
        <f t="shared" ref="F172:L172" si="173">F173+F174+F176+F177+F178+F179+F180+F181+F182+F183</f>
        <v>288248</v>
      </c>
      <c r="G172" s="625">
        <f t="shared" si="173"/>
        <v>288248</v>
      </c>
      <c r="H172" s="625">
        <f t="shared" si="173"/>
        <v>288248</v>
      </c>
      <c r="I172" s="377">
        <f t="shared" si="173"/>
        <v>288248</v>
      </c>
      <c r="J172" s="531">
        <f t="shared" ref="J172" si="174">J173+J174+J176+J177+J178+J179+J180+J181+J182+J183</f>
        <v>288248</v>
      </c>
      <c r="K172" s="531">
        <f t="shared" si="173"/>
        <v>288248</v>
      </c>
      <c r="L172" s="572">
        <f t="shared" si="173"/>
        <v>285228</v>
      </c>
      <c r="M172" s="152">
        <f t="shared" ref="M172:AA172" si="175">M173+M174+M176+M177+M178+M179+M180+M181+M182+M183</f>
        <v>0</v>
      </c>
      <c r="N172" s="162">
        <f t="shared" si="172"/>
        <v>285228</v>
      </c>
      <c r="O172" s="108">
        <f t="shared" si="175"/>
        <v>16046</v>
      </c>
      <c r="P172" s="109">
        <f t="shared" si="175"/>
        <v>16046</v>
      </c>
      <c r="Q172" s="109">
        <f t="shared" si="175"/>
        <v>16046</v>
      </c>
      <c r="R172" s="109">
        <f t="shared" si="175"/>
        <v>46938</v>
      </c>
      <c r="S172" s="109">
        <f t="shared" si="175"/>
        <v>0</v>
      </c>
      <c r="T172" s="112">
        <f t="shared" si="175"/>
        <v>23769</v>
      </c>
      <c r="U172" s="491">
        <f t="shared" si="161"/>
        <v>118845</v>
      </c>
      <c r="V172" s="416">
        <f t="shared" si="175"/>
        <v>23769</v>
      </c>
      <c r="W172" s="109">
        <f t="shared" si="175"/>
        <v>23769</v>
      </c>
      <c r="X172" s="112">
        <f t="shared" si="175"/>
        <v>47538</v>
      </c>
      <c r="Y172" s="112">
        <f t="shared" si="175"/>
        <v>23769</v>
      </c>
      <c r="Z172" s="112">
        <f t="shared" si="175"/>
        <v>23769</v>
      </c>
      <c r="AA172" s="113">
        <f t="shared" si="175"/>
        <v>23769</v>
      </c>
      <c r="AB172" s="168"/>
      <c r="AC172" s="168"/>
    </row>
    <row r="173" spans="1:29" hidden="1" x14ac:dyDescent="0.25">
      <c r="B173" s="54"/>
      <c r="C173" s="2"/>
      <c r="D173" s="801" t="s">
        <v>359</v>
      </c>
      <c r="E173" s="801"/>
      <c r="F173" s="373"/>
      <c r="G173" s="621"/>
      <c r="H173" s="621"/>
      <c r="I173" s="373"/>
      <c r="J173" s="527"/>
      <c r="K173" s="527"/>
      <c r="L173" s="568"/>
      <c r="M173" s="141"/>
      <c r="N173" s="159">
        <f t="shared" si="172"/>
        <v>0</v>
      </c>
      <c r="O173" s="73"/>
      <c r="P173" s="1"/>
      <c r="Q173" s="1"/>
      <c r="R173" s="1"/>
      <c r="S173" s="1"/>
      <c r="T173" s="79"/>
      <c r="U173" s="489">
        <f t="shared" si="161"/>
        <v>0</v>
      </c>
      <c r="V173" s="414"/>
      <c r="W173" s="1"/>
      <c r="X173" s="79"/>
      <c r="Y173" s="79"/>
      <c r="Z173" s="79"/>
      <c r="AA173" s="44"/>
      <c r="AB173" s="168"/>
      <c r="AC173" s="168"/>
    </row>
    <row r="174" spans="1:29" s="189" customFormat="1" x14ac:dyDescent="0.25">
      <c r="A174" s="308"/>
      <c r="B174" s="169"/>
      <c r="C174" s="178"/>
      <c r="D174" s="814" t="s">
        <v>360</v>
      </c>
      <c r="E174" s="814"/>
      <c r="F174" s="365">
        <v>288248</v>
      </c>
      <c r="G174" s="613">
        <v>288248</v>
      </c>
      <c r="H174" s="613">
        <v>288248</v>
      </c>
      <c r="I174" s="365">
        <v>288248</v>
      </c>
      <c r="J174" s="519">
        <v>288248</v>
      </c>
      <c r="K174" s="519">
        <v>288248</v>
      </c>
      <c r="L174" s="560">
        <f>L175</f>
        <v>285228</v>
      </c>
      <c r="M174" s="170">
        <f>M175</f>
        <v>0</v>
      </c>
      <c r="N174" s="171">
        <f t="shared" si="172"/>
        <v>285228</v>
      </c>
      <c r="O174" s="179">
        <f t="shared" ref="O174:AA174" si="176">O175</f>
        <v>16046</v>
      </c>
      <c r="P174" s="173">
        <f t="shared" si="176"/>
        <v>16046</v>
      </c>
      <c r="Q174" s="173">
        <f t="shared" si="176"/>
        <v>16046</v>
      </c>
      <c r="R174" s="173">
        <f t="shared" si="176"/>
        <v>46938</v>
      </c>
      <c r="S174" s="173">
        <f t="shared" si="176"/>
        <v>0</v>
      </c>
      <c r="T174" s="174">
        <f t="shared" si="176"/>
        <v>23769</v>
      </c>
      <c r="U174" s="486">
        <f t="shared" si="161"/>
        <v>118845</v>
      </c>
      <c r="V174" s="411">
        <f t="shared" si="176"/>
        <v>23769</v>
      </c>
      <c r="W174" s="173">
        <f t="shared" si="176"/>
        <v>23769</v>
      </c>
      <c r="X174" s="174">
        <f t="shared" si="176"/>
        <v>47538</v>
      </c>
      <c r="Y174" s="174">
        <f t="shared" si="176"/>
        <v>23769</v>
      </c>
      <c r="Z174" s="174">
        <f t="shared" si="176"/>
        <v>23769</v>
      </c>
      <c r="AA174" s="175">
        <f t="shared" si="176"/>
        <v>23769</v>
      </c>
      <c r="AB174" s="168"/>
      <c r="AC174" s="168"/>
    </row>
    <row r="175" spans="1:29" x14ac:dyDescent="0.25">
      <c r="B175" s="54"/>
      <c r="C175" s="2"/>
      <c r="D175" s="326"/>
      <c r="E175" s="326" t="s">
        <v>1057</v>
      </c>
      <c r="F175" s="373">
        <v>288248</v>
      </c>
      <c r="G175" s="621">
        <v>288248</v>
      </c>
      <c r="H175" s="621">
        <v>288248</v>
      </c>
      <c r="I175" s="373">
        <v>288248</v>
      </c>
      <c r="J175" s="527">
        <v>288248</v>
      </c>
      <c r="K175" s="527">
        <v>288248</v>
      </c>
      <c r="L175" s="568">
        <f t="shared" ref="L175" si="177">SUM(U175:AA175)</f>
        <v>285228</v>
      </c>
      <c r="M175" s="141"/>
      <c r="N175" s="159">
        <f t="shared" ref="N175" si="178">SUM(L175:M175)</f>
        <v>285228</v>
      </c>
      <c r="O175" s="73">
        <v>16046</v>
      </c>
      <c r="P175" s="1">
        <v>16046</v>
      </c>
      <c r="Q175" s="1">
        <v>16046</v>
      </c>
      <c r="R175" s="1">
        <v>46938</v>
      </c>
      <c r="S175" s="1"/>
      <c r="T175" s="79">
        <v>23769</v>
      </c>
      <c r="U175" s="489">
        <f t="shared" si="161"/>
        <v>118845</v>
      </c>
      <c r="V175" s="414">
        <v>23769</v>
      </c>
      <c r="W175" s="1">
        <v>23769</v>
      </c>
      <c r="X175" s="79">
        <v>47538</v>
      </c>
      <c r="Y175" s="79">
        <v>23769</v>
      </c>
      <c r="Z175" s="79">
        <v>23769</v>
      </c>
      <c r="AA175" s="44">
        <v>23769</v>
      </c>
      <c r="AB175" s="168"/>
      <c r="AC175" s="168"/>
    </row>
    <row r="176" spans="1:29" hidden="1" x14ac:dyDescent="0.25">
      <c r="B176" s="54"/>
      <c r="C176" s="2"/>
      <c r="D176" s="801" t="s">
        <v>361</v>
      </c>
      <c r="E176" s="801"/>
      <c r="F176" s="373"/>
      <c r="G176" s="621"/>
      <c r="H176" s="621"/>
      <c r="I176" s="373"/>
      <c r="J176" s="527"/>
      <c r="K176" s="527"/>
      <c r="L176" s="568"/>
      <c r="M176" s="141"/>
      <c r="N176" s="159">
        <f t="shared" si="172"/>
        <v>0</v>
      </c>
      <c r="O176" s="73"/>
      <c r="P176" s="1"/>
      <c r="Q176" s="1"/>
      <c r="R176" s="1"/>
      <c r="S176" s="1"/>
      <c r="T176" s="79"/>
      <c r="U176" s="489">
        <f t="shared" si="161"/>
        <v>0</v>
      </c>
      <c r="V176" s="414"/>
      <c r="W176" s="1"/>
      <c r="X176" s="79"/>
      <c r="Y176" s="79"/>
      <c r="Z176" s="79"/>
      <c r="AA176" s="44"/>
      <c r="AB176" s="168"/>
      <c r="AC176" s="168"/>
    </row>
    <row r="177" spans="1:29" hidden="1" x14ac:dyDescent="0.25">
      <c r="B177" s="54"/>
      <c r="C177" s="2"/>
      <c r="D177" s="801" t="s">
        <v>362</v>
      </c>
      <c r="E177" s="801"/>
      <c r="F177" s="373"/>
      <c r="G177" s="621"/>
      <c r="H177" s="621"/>
      <c r="I177" s="373"/>
      <c r="J177" s="527"/>
      <c r="K177" s="527"/>
      <c r="L177" s="568"/>
      <c r="M177" s="141"/>
      <c r="N177" s="159">
        <f t="shared" si="172"/>
        <v>0</v>
      </c>
      <c r="O177" s="73"/>
      <c r="P177" s="1"/>
      <c r="Q177" s="1"/>
      <c r="R177" s="1"/>
      <c r="S177" s="1"/>
      <c r="T177" s="79"/>
      <c r="U177" s="489">
        <f t="shared" si="161"/>
        <v>0</v>
      </c>
      <c r="V177" s="414"/>
      <c r="W177" s="1"/>
      <c r="X177" s="79"/>
      <c r="Y177" s="79"/>
      <c r="Z177" s="79"/>
      <c r="AA177" s="44"/>
      <c r="AB177" s="168"/>
      <c r="AC177" s="168"/>
    </row>
    <row r="178" spans="1:29" hidden="1" x14ac:dyDescent="0.25">
      <c r="B178" s="54"/>
      <c r="C178" s="2"/>
      <c r="D178" s="801" t="s">
        <v>363</v>
      </c>
      <c r="E178" s="801"/>
      <c r="F178" s="373"/>
      <c r="G178" s="621"/>
      <c r="H178" s="621"/>
      <c r="I178" s="373"/>
      <c r="J178" s="527"/>
      <c r="K178" s="527"/>
      <c r="L178" s="568"/>
      <c r="M178" s="141"/>
      <c r="N178" s="159">
        <f t="shared" si="172"/>
        <v>0</v>
      </c>
      <c r="O178" s="73"/>
      <c r="P178" s="1"/>
      <c r="Q178" s="1"/>
      <c r="R178" s="1"/>
      <c r="S178" s="1"/>
      <c r="T178" s="79"/>
      <c r="U178" s="489">
        <f t="shared" si="161"/>
        <v>0</v>
      </c>
      <c r="V178" s="414"/>
      <c r="W178" s="1"/>
      <c r="X178" s="79"/>
      <c r="Y178" s="79"/>
      <c r="Z178" s="79"/>
      <c r="AA178" s="44"/>
      <c r="AB178" s="168"/>
      <c r="AC178" s="168"/>
    </row>
    <row r="179" spans="1:29" ht="25.5" hidden="1" customHeight="1" x14ac:dyDescent="0.25">
      <c r="B179" s="54"/>
      <c r="C179" s="2"/>
      <c r="D179" s="798" t="s">
        <v>536</v>
      </c>
      <c r="E179" s="798"/>
      <c r="F179" s="376"/>
      <c r="G179" s="624"/>
      <c r="H179" s="624"/>
      <c r="I179" s="376"/>
      <c r="J179" s="530"/>
      <c r="K179" s="530"/>
      <c r="L179" s="571"/>
      <c r="M179" s="151"/>
      <c r="N179" s="159">
        <f t="shared" si="172"/>
        <v>0</v>
      </c>
      <c r="O179" s="73"/>
      <c r="P179" s="1"/>
      <c r="Q179" s="1"/>
      <c r="R179" s="1"/>
      <c r="S179" s="1"/>
      <c r="T179" s="79"/>
      <c r="U179" s="489">
        <f t="shared" si="161"/>
        <v>0</v>
      </c>
      <c r="V179" s="414"/>
      <c r="W179" s="1"/>
      <c r="X179" s="79"/>
      <c r="Y179" s="79"/>
      <c r="Z179" s="79"/>
      <c r="AA179" s="44"/>
      <c r="AB179" s="168"/>
      <c r="AC179" s="168"/>
    </row>
    <row r="180" spans="1:29" ht="25.5" hidden="1" customHeight="1" x14ac:dyDescent="0.25">
      <c r="B180" s="54"/>
      <c r="C180" s="2"/>
      <c r="D180" s="798" t="s">
        <v>539</v>
      </c>
      <c r="E180" s="798"/>
      <c r="F180" s="376"/>
      <c r="G180" s="624"/>
      <c r="H180" s="624"/>
      <c r="I180" s="376"/>
      <c r="J180" s="530"/>
      <c r="K180" s="530"/>
      <c r="L180" s="571"/>
      <c r="M180" s="151"/>
      <c r="N180" s="159">
        <f t="shared" si="172"/>
        <v>0</v>
      </c>
      <c r="O180" s="73"/>
      <c r="P180" s="1"/>
      <c r="Q180" s="1"/>
      <c r="R180" s="1"/>
      <c r="S180" s="1"/>
      <c r="T180" s="79"/>
      <c r="U180" s="489">
        <f t="shared" si="161"/>
        <v>0</v>
      </c>
      <c r="V180" s="414"/>
      <c r="W180" s="1"/>
      <c r="X180" s="79"/>
      <c r="Y180" s="79"/>
      <c r="Z180" s="79"/>
      <c r="AA180" s="44"/>
      <c r="AB180" s="168"/>
      <c r="AC180" s="168"/>
    </row>
    <row r="181" spans="1:29" hidden="1" x14ac:dyDescent="0.25">
      <c r="B181" s="54"/>
      <c r="C181" s="2"/>
      <c r="D181" s="801" t="s">
        <v>365</v>
      </c>
      <c r="E181" s="801"/>
      <c r="F181" s="373"/>
      <c r="G181" s="621"/>
      <c r="H181" s="621"/>
      <c r="I181" s="373"/>
      <c r="J181" s="527"/>
      <c r="K181" s="527"/>
      <c r="L181" s="568"/>
      <c r="M181" s="141"/>
      <c r="N181" s="159">
        <f t="shared" si="172"/>
        <v>0</v>
      </c>
      <c r="O181" s="73"/>
      <c r="P181" s="1"/>
      <c r="Q181" s="1"/>
      <c r="R181" s="1"/>
      <c r="S181" s="1"/>
      <c r="T181" s="79"/>
      <c r="U181" s="489">
        <f t="shared" si="161"/>
        <v>0</v>
      </c>
      <c r="V181" s="414"/>
      <c r="W181" s="1"/>
      <c r="X181" s="79"/>
      <c r="Y181" s="79"/>
      <c r="Z181" s="79"/>
      <c r="AA181" s="44"/>
      <c r="AB181" s="168"/>
      <c r="AC181" s="168"/>
    </row>
    <row r="182" spans="1:29" ht="25.5" hidden="1" customHeight="1" x14ac:dyDescent="0.25">
      <c r="B182" s="54"/>
      <c r="C182" s="2"/>
      <c r="D182" s="798" t="s">
        <v>542</v>
      </c>
      <c r="E182" s="798"/>
      <c r="F182" s="376"/>
      <c r="G182" s="624"/>
      <c r="H182" s="624"/>
      <c r="I182" s="376"/>
      <c r="J182" s="530"/>
      <c r="K182" s="530"/>
      <c r="L182" s="571"/>
      <c r="M182" s="151"/>
      <c r="N182" s="159">
        <f t="shared" si="172"/>
        <v>0</v>
      </c>
      <c r="O182" s="73"/>
      <c r="P182" s="1"/>
      <c r="Q182" s="1"/>
      <c r="R182" s="1"/>
      <c r="S182" s="1"/>
      <c r="T182" s="79"/>
      <c r="U182" s="489">
        <f t="shared" si="161"/>
        <v>0</v>
      </c>
      <c r="V182" s="414"/>
      <c r="W182" s="1"/>
      <c r="X182" s="79"/>
      <c r="Y182" s="79"/>
      <c r="Z182" s="79"/>
      <c r="AA182" s="44"/>
      <c r="AB182" s="168"/>
      <c r="AC182" s="168"/>
    </row>
    <row r="183" spans="1:29" hidden="1" x14ac:dyDescent="0.25">
      <c r="B183" s="54"/>
      <c r="C183" s="2"/>
      <c r="D183" s="801" t="s">
        <v>543</v>
      </c>
      <c r="E183" s="801"/>
      <c r="F183" s="373"/>
      <c r="G183" s="621"/>
      <c r="H183" s="621"/>
      <c r="I183" s="373"/>
      <c r="J183" s="527"/>
      <c r="K183" s="527"/>
      <c r="L183" s="568"/>
      <c r="M183" s="141"/>
      <c r="N183" s="159">
        <f t="shared" si="172"/>
        <v>0</v>
      </c>
      <c r="O183" s="73"/>
      <c r="P183" s="1"/>
      <c r="Q183" s="1"/>
      <c r="R183" s="1"/>
      <c r="S183" s="1"/>
      <c r="T183" s="79"/>
      <c r="U183" s="489">
        <f t="shared" si="161"/>
        <v>0</v>
      </c>
      <c r="V183" s="414"/>
      <c r="W183" s="1"/>
      <c r="X183" s="79"/>
      <c r="Y183" s="79"/>
      <c r="Z183" s="79"/>
      <c r="AA183" s="44"/>
      <c r="AB183" s="168"/>
      <c r="AC183" s="168"/>
    </row>
    <row r="184" spans="1:29" s="41" customFormat="1" x14ac:dyDescent="0.25">
      <c r="A184" s="125" t="s">
        <v>243</v>
      </c>
      <c r="B184" s="106" t="s">
        <v>671</v>
      </c>
      <c r="C184" s="811" t="s">
        <v>244</v>
      </c>
      <c r="D184" s="812"/>
      <c r="E184" s="812"/>
      <c r="F184" s="377">
        <f t="shared" ref="F184:M184" si="179">SUM(F185:F187)</f>
        <v>46256439</v>
      </c>
      <c r="G184" s="625">
        <f t="shared" si="179"/>
        <v>36719698</v>
      </c>
      <c r="H184" s="625">
        <f t="shared" si="179"/>
        <v>44948025.019999996</v>
      </c>
      <c r="I184" s="377">
        <f t="shared" ref="I184:J184" si="180">SUM(I185:I187)</f>
        <v>95445812</v>
      </c>
      <c r="J184" s="531">
        <f t="shared" si="180"/>
        <v>95171360.699999988</v>
      </c>
      <c r="K184" s="531">
        <f t="shared" si="179"/>
        <v>113154522</v>
      </c>
      <c r="L184" s="572">
        <f t="shared" si="179"/>
        <v>0</v>
      </c>
      <c r="M184" s="152">
        <f t="shared" si="179"/>
        <v>0</v>
      </c>
      <c r="N184" s="162">
        <f t="shared" si="172"/>
        <v>0</v>
      </c>
      <c r="O184" s="108">
        <f t="shared" ref="O184:AA184" si="181">SUM(O185:O187)</f>
        <v>0</v>
      </c>
      <c r="P184" s="109">
        <f t="shared" si="181"/>
        <v>0</v>
      </c>
      <c r="Q184" s="109">
        <f t="shared" si="181"/>
        <v>0</v>
      </c>
      <c r="R184" s="109">
        <f t="shared" si="181"/>
        <v>0</v>
      </c>
      <c r="S184" s="109">
        <f t="shared" si="181"/>
        <v>0</v>
      </c>
      <c r="T184" s="112">
        <f t="shared" si="181"/>
        <v>0</v>
      </c>
      <c r="U184" s="491">
        <f t="shared" si="161"/>
        <v>0</v>
      </c>
      <c r="V184" s="416">
        <f t="shared" si="181"/>
        <v>0</v>
      </c>
      <c r="W184" s="109">
        <f t="shared" si="181"/>
        <v>0</v>
      </c>
      <c r="X184" s="112">
        <f t="shared" si="181"/>
        <v>0</v>
      </c>
      <c r="Y184" s="112">
        <f t="shared" si="181"/>
        <v>0</v>
      </c>
      <c r="Z184" s="112">
        <f t="shared" si="181"/>
        <v>0</v>
      </c>
      <c r="AA184" s="113">
        <f t="shared" si="181"/>
        <v>0</v>
      </c>
      <c r="AB184" s="168"/>
      <c r="AC184" s="168"/>
    </row>
    <row r="185" spans="1:29" x14ac:dyDescent="0.25">
      <c r="B185" s="54"/>
      <c r="C185" s="237"/>
      <c r="D185" s="329" t="s">
        <v>1012</v>
      </c>
      <c r="E185" s="329"/>
      <c r="F185" s="373">
        <v>8592757</v>
      </c>
      <c r="G185" s="621">
        <v>8592757</v>
      </c>
      <c r="H185" s="621">
        <v>8592757</v>
      </c>
      <c r="I185" s="373">
        <v>11643980</v>
      </c>
      <c r="J185" s="527">
        <v>11643980</v>
      </c>
      <c r="K185" s="527">
        <v>11643980</v>
      </c>
      <c r="L185" s="568">
        <f t="shared" ref="L185:L187" si="182">SUM(U185:AA185)</f>
        <v>0</v>
      </c>
      <c r="M185" s="141"/>
      <c r="N185" s="159">
        <f>SUM(L185:M185)</f>
        <v>0</v>
      </c>
      <c r="O185" s="73"/>
      <c r="P185" s="1"/>
      <c r="Q185" s="1"/>
      <c r="R185" s="1"/>
      <c r="S185" s="1"/>
      <c r="T185" s="79"/>
      <c r="U185" s="489">
        <f t="shared" si="161"/>
        <v>0</v>
      </c>
      <c r="V185" s="414"/>
      <c r="W185" s="1"/>
      <c r="X185" s="79"/>
      <c r="Y185" s="79"/>
      <c r="Z185" s="79"/>
      <c r="AA185" s="44"/>
      <c r="AB185" s="168"/>
      <c r="AC185" s="168"/>
    </row>
    <row r="186" spans="1:29" x14ac:dyDescent="0.25">
      <c r="B186" s="334"/>
      <c r="C186" s="335"/>
      <c r="D186" s="336" t="s">
        <v>1124</v>
      </c>
      <c r="E186" s="336"/>
      <c r="F186" s="581">
        <v>1000000</v>
      </c>
      <c r="G186" s="663">
        <v>0</v>
      </c>
      <c r="H186" s="663">
        <v>0</v>
      </c>
      <c r="I186" s="581">
        <v>33528946</v>
      </c>
      <c r="J186" s="664">
        <v>33528946</v>
      </c>
      <c r="K186" s="664">
        <v>45128946</v>
      </c>
      <c r="L186" s="584">
        <f t="shared" si="182"/>
        <v>0</v>
      </c>
      <c r="M186" s="337"/>
      <c r="N186" s="338">
        <f t="shared" ref="N186:N187" si="183">SUM(L186:M186)</f>
        <v>0</v>
      </c>
      <c r="O186" s="339"/>
      <c r="P186" s="340"/>
      <c r="Q186" s="340"/>
      <c r="R186" s="340"/>
      <c r="S186" s="340"/>
      <c r="T186" s="341"/>
      <c r="U186" s="556">
        <f t="shared" si="161"/>
        <v>0</v>
      </c>
      <c r="V186" s="592"/>
      <c r="W186" s="340"/>
      <c r="X186" s="341"/>
      <c r="Y186" s="341"/>
      <c r="Z186" s="341"/>
      <c r="AA186" s="342"/>
      <c r="AB186" s="168"/>
      <c r="AC186" s="168"/>
    </row>
    <row r="187" spans="1:29" ht="15.75" thickBot="1" x14ac:dyDescent="0.3">
      <c r="B187" s="295"/>
      <c r="C187" s="296"/>
      <c r="D187" s="297" t="s">
        <v>1011</v>
      </c>
      <c r="E187" s="297"/>
      <c r="F187" s="458">
        <v>36663682</v>
      </c>
      <c r="G187" s="660">
        <v>28126941</v>
      </c>
      <c r="H187" s="660">
        <v>36355268.019999996</v>
      </c>
      <c r="I187" s="458">
        <v>50272886</v>
      </c>
      <c r="J187" s="606">
        <v>49998434.699999988</v>
      </c>
      <c r="K187" s="606">
        <v>56381596</v>
      </c>
      <c r="L187" s="585">
        <f t="shared" si="182"/>
        <v>0</v>
      </c>
      <c r="M187" s="298"/>
      <c r="N187" s="299">
        <f t="shared" si="183"/>
        <v>0</v>
      </c>
      <c r="O187" s="300"/>
      <c r="P187" s="301"/>
      <c r="Q187" s="301"/>
      <c r="R187" s="301"/>
      <c r="S187" s="301"/>
      <c r="T187" s="302"/>
      <c r="U187" s="540">
        <f t="shared" si="161"/>
        <v>0</v>
      </c>
      <c r="V187" s="482"/>
      <c r="W187" s="301"/>
      <c r="X187" s="302"/>
      <c r="Y187" s="302"/>
      <c r="Z187" s="302"/>
      <c r="AA187" s="304"/>
      <c r="AB187" s="168"/>
      <c r="AC187" s="168"/>
    </row>
    <row r="188" spans="1:29" ht="15.75" thickBot="1" x14ac:dyDescent="0.3">
      <c r="B188" s="98" t="s">
        <v>245</v>
      </c>
      <c r="C188" s="807" t="s">
        <v>246</v>
      </c>
      <c r="D188" s="808"/>
      <c r="E188" s="808"/>
      <c r="F188" s="369">
        <f t="shared" ref="F188:M188" si="184">F189+F190+F193+F195+F196+F197+F198</f>
        <v>5000000</v>
      </c>
      <c r="G188" s="617">
        <f t="shared" si="184"/>
        <v>0</v>
      </c>
      <c r="H188" s="617">
        <f t="shared" si="184"/>
        <v>379730</v>
      </c>
      <c r="I188" s="369">
        <f t="shared" ref="I188:J188" si="185">I189+I190+I193+I195+I196+I197+I198</f>
        <v>649730</v>
      </c>
      <c r="J188" s="523">
        <f t="shared" si="185"/>
        <v>922780</v>
      </c>
      <c r="K188" s="523">
        <f t="shared" si="184"/>
        <v>649730</v>
      </c>
      <c r="L188" s="564">
        <f t="shared" si="184"/>
        <v>649730</v>
      </c>
      <c r="M188" s="144">
        <f t="shared" si="184"/>
        <v>0</v>
      </c>
      <c r="N188" s="156">
        <f t="shared" si="172"/>
        <v>649730</v>
      </c>
      <c r="O188" s="84">
        <f t="shared" ref="O188:AA188" si="186">O189+O190+O193+O195+O196+O197+O198</f>
        <v>0</v>
      </c>
      <c r="P188" s="85">
        <f t="shared" si="186"/>
        <v>0</v>
      </c>
      <c r="Q188" s="85">
        <f t="shared" si="186"/>
        <v>0</v>
      </c>
      <c r="R188" s="85">
        <f t="shared" si="186"/>
        <v>0</v>
      </c>
      <c r="S188" s="85">
        <f t="shared" si="186"/>
        <v>0</v>
      </c>
      <c r="T188" s="88">
        <f t="shared" si="186"/>
        <v>379730</v>
      </c>
      <c r="U188" s="484">
        <f t="shared" si="161"/>
        <v>379730</v>
      </c>
      <c r="V188" s="409">
        <f t="shared" si="186"/>
        <v>0</v>
      </c>
      <c r="W188" s="85">
        <f t="shared" si="186"/>
        <v>0</v>
      </c>
      <c r="X188" s="88">
        <f t="shared" si="186"/>
        <v>270000</v>
      </c>
      <c r="Y188" s="88">
        <f t="shared" si="186"/>
        <v>0</v>
      </c>
      <c r="Z188" s="88">
        <f t="shared" si="186"/>
        <v>0</v>
      </c>
      <c r="AA188" s="89">
        <f t="shared" si="186"/>
        <v>0</v>
      </c>
      <c r="AB188" s="168"/>
      <c r="AC188" s="168"/>
    </row>
    <row r="189" spans="1:29" s="18" customFormat="1" hidden="1" x14ac:dyDescent="0.25">
      <c r="A189" s="125" t="s">
        <v>247</v>
      </c>
      <c r="B189" s="114" t="s">
        <v>672</v>
      </c>
      <c r="C189" s="834" t="s">
        <v>248</v>
      </c>
      <c r="D189" s="835"/>
      <c r="E189" s="835"/>
      <c r="F189" s="364"/>
      <c r="G189" s="612"/>
      <c r="H189" s="612"/>
      <c r="I189" s="364"/>
      <c r="J189" s="518"/>
      <c r="K189" s="518"/>
      <c r="L189" s="559"/>
      <c r="M189" s="140"/>
      <c r="N189" s="158">
        <f t="shared" si="172"/>
        <v>0</v>
      </c>
      <c r="O189" s="92"/>
      <c r="P189" s="93"/>
      <c r="Q189" s="93"/>
      <c r="R189" s="93"/>
      <c r="S189" s="93"/>
      <c r="T189" s="96"/>
      <c r="U189" s="487">
        <f t="shared" si="161"/>
        <v>0</v>
      </c>
      <c r="V189" s="412"/>
      <c r="W189" s="93"/>
      <c r="X189" s="96"/>
      <c r="Y189" s="96"/>
      <c r="Z189" s="96"/>
      <c r="AA189" s="97"/>
      <c r="AB189" s="168"/>
      <c r="AC189" s="168"/>
    </row>
    <row r="190" spans="1:29" s="18" customFormat="1" hidden="1" x14ac:dyDescent="0.25">
      <c r="A190" s="125" t="s">
        <v>249</v>
      </c>
      <c r="B190" s="90" t="s">
        <v>673</v>
      </c>
      <c r="C190" s="803" t="s">
        <v>250</v>
      </c>
      <c r="D190" s="804"/>
      <c r="E190" s="804"/>
      <c r="F190" s="366">
        <f t="shared" ref="F190:L190" si="187">F191+F192</f>
        <v>0</v>
      </c>
      <c r="G190" s="614">
        <f t="shared" si="187"/>
        <v>0</v>
      </c>
      <c r="H190" s="614">
        <f t="shared" si="187"/>
        <v>0</v>
      </c>
      <c r="I190" s="366">
        <f t="shared" si="187"/>
        <v>0</v>
      </c>
      <c r="J190" s="520">
        <f t="shared" ref="J190" si="188">J191+J192</f>
        <v>0</v>
      </c>
      <c r="K190" s="520">
        <f t="shared" si="187"/>
        <v>0</v>
      </c>
      <c r="L190" s="561">
        <f t="shared" si="187"/>
        <v>0</v>
      </c>
      <c r="M190" s="142">
        <f t="shared" ref="M190:AA190" si="189">M191+M192</f>
        <v>0</v>
      </c>
      <c r="N190" s="158">
        <f t="shared" si="172"/>
        <v>0</v>
      </c>
      <c r="O190" s="92">
        <f t="shared" si="189"/>
        <v>0</v>
      </c>
      <c r="P190" s="93">
        <f t="shared" si="189"/>
        <v>0</v>
      </c>
      <c r="Q190" s="93">
        <f t="shared" si="189"/>
        <v>0</v>
      </c>
      <c r="R190" s="93">
        <f t="shared" si="189"/>
        <v>0</v>
      </c>
      <c r="S190" s="93">
        <f t="shared" si="189"/>
        <v>0</v>
      </c>
      <c r="T190" s="96">
        <f t="shared" si="189"/>
        <v>0</v>
      </c>
      <c r="U190" s="487">
        <f t="shared" si="161"/>
        <v>0</v>
      </c>
      <c r="V190" s="412">
        <f t="shared" si="189"/>
        <v>0</v>
      </c>
      <c r="W190" s="93">
        <f t="shared" si="189"/>
        <v>0</v>
      </c>
      <c r="X190" s="96">
        <f t="shared" si="189"/>
        <v>0</v>
      </c>
      <c r="Y190" s="96">
        <f t="shared" si="189"/>
        <v>0</v>
      </c>
      <c r="Z190" s="96">
        <f t="shared" si="189"/>
        <v>0</v>
      </c>
      <c r="AA190" s="97">
        <f t="shared" si="189"/>
        <v>0</v>
      </c>
      <c r="AB190" s="168"/>
      <c r="AC190" s="168"/>
    </row>
    <row r="191" spans="1:29" hidden="1" x14ac:dyDescent="0.25">
      <c r="B191" s="54"/>
      <c r="C191" s="2"/>
      <c r="D191" s="801" t="s">
        <v>250</v>
      </c>
      <c r="E191" s="801"/>
      <c r="F191" s="373"/>
      <c r="G191" s="621"/>
      <c r="H191" s="621"/>
      <c r="I191" s="373"/>
      <c r="J191" s="527"/>
      <c r="K191" s="527"/>
      <c r="L191" s="568"/>
      <c r="M191" s="141"/>
      <c r="N191" s="159">
        <f t="shared" si="172"/>
        <v>0</v>
      </c>
      <c r="O191" s="73"/>
      <c r="P191" s="1"/>
      <c r="Q191" s="1"/>
      <c r="R191" s="1"/>
      <c r="S191" s="1"/>
      <c r="T191" s="79"/>
      <c r="U191" s="489">
        <f t="shared" si="161"/>
        <v>0</v>
      </c>
      <c r="V191" s="414"/>
      <c r="W191" s="1"/>
      <c r="X191" s="79"/>
      <c r="Y191" s="79"/>
      <c r="Z191" s="79"/>
      <c r="AA191" s="44"/>
      <c r="AB191" s="168"/>
      <c r="AC191" s="168"/>
    </row>
    <row r="192" spans="1:29" hidden="1" x14ac:dyDescent="0.25">
      <c r="B192" s="54"/>
      <c r="C192" s="2"/>
      <c r="D192" s="801" t="s">
        <v>349</v>
      </c>
      <c r="E192" s="801"/>
      <c r="F192" s="373"/>
      <c r="G192" s="621"/>
      <c r="H192" s="621"/>
      <c r="I192" s="373"/>
      <c r="J192" s="527"/>
      <c r="K192" s="527"/>
      <c r="L192" s="568"/>
      <c r="M192" s="141"/>
      <c r="N192" s="159">
        <f t="shared" si="172"/>
        <v>0</v>
      </c>
      <c r="O192" s="73"/>
      <c r="P192" s="1"/>
      <c r="Q192" s="1"/>
      <c r="R192" s="1"/>
      <c r="S192" s="1"/>
      <c r="T192" s="79"/>
      <c r="U192" s="489">
        <f t="shared" si="161"/>
        <v>0</v>
      </c>
      <c r="V192" s="414"/>
      <c r="W192" s="1"/>
      <c r="X192" s="79"/>
      <c r="Y192" s="79"/>
      <c r="Z192" s="79"/>
      <c r="AA192" s="44"/>
      <c r="AB192" s="168"/>
      <c r="AC192" s="168"/>
    </row>
    <row r="193" spans="1:29" s="18" customFormat="1" x14ac:dyDescent="0.25">
      <c r="A193" s="125" t="s">
        <v>251</v>
      </c>
      <c r="B193" s="90" t="s">
        <v>674</v>
      </c>
      <c r="C193" s="803" t="s">
        <v>252</v>
      </c>
      <c r="D193" s="804"/>
      <c r="E193" s="804"/>
      <c r="F193" s="366">
        <f>F194</f>
        <v>3937008</v>
      </c>
      <c r="G193" s="614">
        <f>G194</f>
        <v>0</v>
      </c>
      <c r="H193" s="614">
        <v>299000</v>
      </c>
      <c r="I193" s="366">
        <v>299000</v>
      </c>
      <c r="J193" s="520">
        <v>299000</v>
      </c>
      <c r="K193" s="520">
        <v>299000</v>
      </c>
      <c r="L193" s="561">
        <f t="shared" ref="L193:L199" si="190">SUM(U193:AA193)</f>
        <v>299000</v>
      </c>
      <c r="M193" s="142">
        <f>M194</f>
        <v>0</v>
      </c>
      <c r="N193" s="158">
        <f t="shared" si="172"/>
        <v>299000</v>
      </c>
      <c r="O193" s="92">
        <f t="shared" ref="O193:AA193" si="191">O194</f>
        <v>0</v>
      </c>
      <c r="P193" s="93">
        <f t="shared" si="191"/>
        <v>0</v>
      </c>
      <c r="Q193" s="93">
        <f t="shared" si="191"/>
        <v>0</v>
      </c>
      <c r="R193" s="93">
        <f t="shared" si="191"/>
        <v>0</v>
      </c>
      <c r="S193" s="93">
        <f t="shared" si="191"/>
        <v>0</v>
      </c>
      <c r="T193" s="96">
        <v>299000</v>
      </c>
      <c r="U193" s="487">
        <f t="shared" si="161"/>
        <v>299000</v>
      </c>
      <c r="V193" s="412">
        <f t="shared" si="191"/>
        <v>0</v>
      </c>
      <c r="W193" s="93">
        <f t="shared" si="191"/>
        <v>0</v>
      </c>
      <c r="X193" s="96">
        <f t="shared" si="191"/>
        <v>0</v>
      </c>
      <c r="Y193" s="96">
        <f t="shared" si="191"/>
        <v>0</v>
      </c>
      <c r="Z193" s="96">
        <f t="shared" si="191"/>
        <v>0</v>
      </c>
      <c r="AA193" s="97">
        <f t="shared" si="191"/>
        <v>0</v>
      </c>
      <c r="AB193" s="168"/>
      <c r="AC193" s="168"/>
    </row>
    <row r="194" spans="1:29" x14ac:dyDescent="0.25">
      <c r="B194" s="54"/>
      <c r="C194" s="237"/>
      <c r="D194" s="329" t="s">
        <v>1072</v>
      </c>
      <c r="E194" s="329"/>
      <c r="F194" s="373">
        <v>3937008</v>
      </c>
      <c r="G194" s="621">
        <v>0</v>
      </c>
      <c r="H194" s="621">
        <v>0</v>
      </c>
      <c r="I194" s="373">
        <v>0</v>
      </c>
      <c r="J194" s="527">
        <v>0</v>
      </c>
      <c r="K194" s="527">
        <v>0</v>
      </c>
      <c r="L194" s="568">
        <f t="shared" si="190"/>
        <v>0</v>
      </c>
      <c r="M194" s="141"/>
      <c r="N194" s="159">
        <f t="shared" ref="N194" si="192">SUM(L194:M194)</f>
        <v>0</v>
      </c>
      <c r="O194" s="73"/>
      <c r="P194" s="1"/>
      <c r="Q194" s="1"/>
      <c r="R194" s="1"/>
      <c r="S194" s="1"/>
      <c r="T194" s="79"/>
      <c r="U194" s="489">
        <f t="shared" si="161"/>
        <v>0</v>
      </c>
      <c r="V194" s="414"/>
      <c r="W194" s="1"/>
      <c r="X194" s="79"/>
      <c r="Y194" s="79"/>
      <c r="Z194" s="79"/>
      <c r="AA194" s="44"/>
      <c r="AB194" s="168"/>
      <c r="AC194" s="168"/>
    </row>
    <row r="195" spans="1:29" s="18" customFormat="1" x14ac:dyDescent="0.25">
      <c r="A195" s="125" t="s">
        <v>253</v>
      </c>
      <c r="B195" s="90" t="s">
        <v>675</v>
      </c>
      <c r="C195" s="803" t="s">
        <v>254</v>
      </c>
      <c r="D195" s="804"/>
      <c r="E195" s="804"/>
      <c r="F195" s="366">
        <v>0</v>
      </c>
      <c r="G195" s="614">
        <v>0</v>
      </c>
      <c r="H195" s="614">
        <v>0</v>
      </c>
      <c r="I195" s="366">
        <v>270000</v>
      </c>
      <c r="J195" s="520">
        <v>485000</v>
      </c>
      <c r="K195" s="520">
        <f>485000-215000</f>
        <v>270000</v>
      </c>
      <c r="L195" s="561">
        <f t="shared" si="190"/>
        <v>270000</v>
      </c>
      <c r="M195" s="142"/>
      <c r="N195" s="158">
        <f t="shared" si="172"/>
        <v>270000</v>
      </c>
      <c r="O195" s="92"/>
      <c r="P195" s="93"/>
      <c r="Q195" s="93"/>
      <c r="R195" s="93"/>
      <c r="S195" s="93"/>
      <c r="T195" s="96"/>
      <c r="U195" s="487">
        <f t="shared" si="161"/>
        <v>0</v>
      </c>
      <c r="V195" s="412"/>
      <c r="W195" s="93"/>
      <c r="X195" s="96">
        <v>270000</v>
      </c>
      <c r="Y195" s="96"/>
      <c r="Z195" s="96"/>
      <c r="AA195" s="97"/>
      <c r="AB195" s="168"/>
      <c r="AC195" s="168"/>
    </row>
    <row r="196" spans="1:29" s="18" customFormat="1" hidden="1" x14ac:dyDescent="0.25">
      <c r="A196" s="125" t="s">
        <v>255</v>
      </c>
      <c r="B196" s="90" t="s">
        <v>676</v>
      </c>
      <c r="C196" s="803" t="s">
        <v>256</v>
      </c>
      <c r="D196" s="804"/>
      <c r="E196" s="804"/>
      <c r="F196" s="366"/>
      <c r="G196" s="614"/>
      <c r="H196" s="614"/>
      <c r="I196" s="366"/>
      <c r="J196" s="520"/>
      <c r="K196" s="520"/>
      <c r="L196" s="561"/>
      <c r="M196" s="142"/>
      <c r="N196" s="158">
        <f t="shared" si="172"/>
        <v>0</v>
      </c>
      <c r="O196" s="92"/>
      <c r="P196" s="93"/>
      <c r="Q196" s="93"/>
      <c r="R196" s="93"/>
      <c r="S196" s="93"/>
      <c r="T196" s="96"/>
      <c r="U196" s="487">
        <f t="shared" si="161"/>
        <v>0</v>
      </c>
      <c r="V196" s="412"/>
      <c r="W196" s="93"/>
      <c r="X196" s="96"/>
      <c r="Y196" s="96"/>
      <c r="Z196" s="96"/>
      <c r="AA196" s="97"/>
      <c r="AB196" s="168"/>
      <c r="AC196" s="168"/>
    </row>
    <row r="197" spans="1:29" s="18" customFormat="1" hidden="1" x14ac:dyDescent="0.25">
      <c r="A197" s="125" t="s">
        <v>257</v>
      </c>
      <c r="B197" s="90" t="s">
        <v>677</v>
      </c>
      <c r="C197" s="803" t="s">
        <v>258</v>
      </c>
      <c r="D197" s="804"/>
      <c r="E197" s="804"/>
      <c r="F197" s="366"/>
      <c r="G197" s="614"/>
      <c r="H197" s="614"/>
      <c r="I197" s="366"/>
      <c r="J197" s="520"/>
      <c r="K197" s="520"/>
      <c r="L197" s="561"/>
      <c r="M197" s="142"/>
      <c r="N197" s="158">
        <f t="shared" si="172"/>
        <v>0</v>
      </c>
      <c r="O197" s="92"/>
      <c r="P197" s="93"/>
      <c r="Q197" s="93"/>
      <c r="R197" s="93"/>
      <c r="S197" s="93"/>
      <c r="T197" s="96"/>
      <c r="U197" s="487">
        <f t="shared" si="161"/>
        <v>0</v>
      </c>
      <c r="V197" s="412"/>
      <c r="W197" s="93"/>
      <c r="X197" s="96"/>
      <c r="Y197" s="96"/>
      <c r="Z197" s="96"/>
      <c r="AA197" s="97"/>
      <c r="AB197" s="168"/>
      <c r="AC197" s="168"/>
    </row>
    <row r="198" spans="1:29" s="18" customFormat="1" x14ac:dyDescent="0.25">
      <c r="A198" s="125" t="s">
        <v>259</v>
      </c>
      <c r="B198" s="90" t="s">
        <v>678</v>
      </c>
      <c r="C198" s="803" t="s">
        <v>260</v>
      </c>
      <c r="D198" s="804"/>
      <c r="E198" s="804"/>
      <c r="F198" s="366">
        <f t="shared" ref="F198:M198" si="193">F199</f>
        <v>1062992</v>
      </c>
      <c r="G198" s="614">
        <f t="shared" si="193"/>
        <v>0</v>
      </c>
      <c r="H198" s="614">
        <v>80730</v>
      </c>
      <c r="I198" s="366">
        <v>80730</v>
      </c>
      <c r="J198" s="520">
        <v>138780</v>
      </c>
      <c r="K198" s="520">
        <f>138780-58050</f>
        <v>80730</v>
      </c>
      <c r="L198" s="561">
        <f t="shared" si="190"/>
        <v>80730</v>
      </c>
      <c r="M198" s="142">
        <f t="shared" si="193"/>
        <v>0</v>
      </c>
      <c r="N198" s="158">
        <f t="shared" si="172"/>
        <v>80730</v>
      </c>
      <c r="O198" s="92">
        <f t="shared" ref="O198:Z198" si="194">O199</f>
        <v>0</v>
      </c>
      <c r="P198" s="93">
        <f t="shared" si="194"/>
        <v>0</v>
      </c>
      <c r="Q198" s="93">
        <f t="shared" si="194"/>
        <v>0</v>
      </c>
      <c r="R198" s="93">
        <f t="shared" si="194"/>
        <v>0</v>
      </c>
      <c r="S198" s="93">
        <f t="shared" si="194"/>
        <v>0</v>
      </c>
      <c r="T198" s="96">
        <v>80730</v>
      </c>
      <c r="U198" s="487">
        <f t="shared" si="161"/>
        <v>80730</v>
      </c>
      <c r="V198" s="412">
        <f t="shared" si="194"/>
        <v>0</v>
      </c>
      <c r="W198" s="93">
        <f t="shared" si="194"/>
        <v>0</v>
      </c>
      <c r="X198" s="96">
        <f t="shared" si="194"/>
        <v>0</v>
      </c>
      <c r="Y198" s="96">
        <f t="shared" si="194"/>
        <v>0</v>
      </c>
      <c r="Z198" s="96">
        <f t="shared" si="194"/>
        <v>0</v>
      </c>
      <c r="AA198" s="97">
        <f>AA195*0.27</f>
        <v>0</v>
      </c>
      <c r="AB198" s="168"/>
      <c r="AC198" s="168"/>
    </row>
    <row r="199" spans="1:29" ht="15.75" thickBot="1" x14ac:dyDescent="0.3">
      <c r="B199" s="295"/>
      <c r="C199" s="296"/>
      <c r="D199" s="297" t="s">
        <v>1072</v>
      </c>
      <c r="E199" s="297"/>
      <c r="F199" s="458">
        <v>1062992</v>
      </c>
      <c r="G199" s="660">
        <v>0</v>
      </c>
      <c r="H199" s="660">
        <v>0</v>
      </c>
      <c r="I199" s="458">
        <v>0</v>
      </c>
      <c r="J199" s="606">
        <v>0</v>
      </c>
      <c r="K199" s="606">
        <v>0</v>
      </c>
      <c r="L199" s="585">
        <f t="shared" si="190"/>
        <v>0</v>
      </c>
      <c r="M199" s="298"/>
      <c r="N199" s="299">
        <f t="shared" ref="N199" si="195">SUM(L199:M199)</f>
        <v>0</v>
      </c>
      <c r="O199" s="300"/>
      <c r="P199" s="301"/>
      <c r="Q199" s="301"/>
      <c r="R199" s="301"/>
      <c r="S199" s="301"/>
      <c r="T199" s="302"/>
      <c r="U199" s="540">
        <f t="shared" ref="U199:U262" si="196">SUM(O199:T199)</f>
        <v>0</v>
      </c>
      <c r="V199" s="482"/>
      <c r="W199" s="301"/>
      <c r="X199" s="302"/>
      <c r="Y199" s="302"/>
      <c r="Z199" s="302"/>
      <c r="AA199" s="304"/>
      <c r="AB199" s="168"/>
      <c r="AC199" s="168"/>
    </row>
    <row r="200" spans="1:29" ht="15.75" thickBot="1" x14ac:dyDescent="0.3">
      <c r="B200" s="98" t="s">
        <v>261</v>
      </c>
      <c r="C200" s="807" t="s">
        <v>262</v>
      </c>
      <c r="D200" s="808"/>
      <c r="E200" s="808"/>
      <c r="F200" s="369">
        <f t="shared" ref="F200:L200" si="197">F201+F202+F203+F204</f>
        <v>0</v>
      </c>
      <c r="G200" s="617">
        <f t="shared" si="197"/>
        <v>0</v>
      </c>
      <c r="H200" s="617">
        <f t="shared" si="197"/>
        <v>0</v>
      </c>
      <c r="I200" s="369">
        <f t="shared" si="197"/>
        <v>0</v>
      </c>
      <c r="J200" s="523">
        <f t="shared" ref="J200" si="198">J201+J202+J203+J204</f>
        <v>0</v>
      </c>
      <c r="K200" s="523">
        <f t="shared" si="197"/>
        <v>0</v>
      </c>
      <c r="L200" s="564">
        <f t="shared" si="197"/>
        <v>0</v>
      </c>
      <c r="M200" s="144">
        <f t="shared" ref="M200:AA200" si="199">M201+M202+M203+M204</f>
        <v>0</v>
      </c>
      <c r="N200" s="156">
        <f t="shared" si="172"/>
        <v>0</v>
      </c>
      <c r="O200" s="84">
        <f t="shared" si="199"/>
        <v>0</v>
      </c>
      <c r="P200" s="85">
        <f t="shared" si="199"/>
        <v>0</v>
      </c>
      <c r="Q200" s="85">
        <f t="shared" si="199"/>
        <v>0</v>
      </c>
      <c r="R200" s="85">
        <f t="shared" si="199"/>
        <v>0</v>
      </c>
      <c r="S200" s="85">
        <f t="shared" si="199"/>
        <v>0</v>
      </c>
      <c r="T200" s="88">
        <f t="shared" si="199"/>
        <v>0</v>
      </c>
      <c r="U200" s="484">
        <f t="shared" si="196"/>
        <v>0</v>
      </c>
      <c r="V200" s="409">
        <f t="shared" si="199"/>
        <v>0</v>
      </c>
      <c r="W200" s="85">
        <f t="shared" si="199"/>
        <v>0</v>
      </c>
      <c r="X200" s="88">
        <f t="shared" si="199"/>
        <v>0</v>
      </c>
      <c r="Y200" s="88">
        <f t="shared" si="199"/>
        <v>0</v>
      </c>
      <c r="Z200" s="88">
        <f t="shared" si="199"/>
        <v>0</v>
      </c>
      <c r="AA200" s="89">
        <f t="shared" si="199"/>
        <v>0</v>
      </c>
      <c r="AB200" s="168"/>
      <c r="AC200" s="168"/>
    </row>
    <row r="201" spans="1:29" s="18" customFormat="1" ht="15.75" hidden="1" thickBot="1" x14ac:dyDescent="0.3">
      <c r="A201" s="125" t="s">
        <v>263</v>
      </c>
      <c r="B201" s="241" t="s">
        <v>679</v>
      </c>
      <c r="C201" s="849" t="s">
        <v>264</v>
      </c>
      <c r="D201" s="850"/>
      <c r="E201" s="850"/>
      <c r="F201" s="380"/>
      <c r="G201" s="628"/>
      <c r="H201" s="628"/>
      <c r="I201" s="380"/>
      <c r="J201" s="534"/>
      <c r="K201" s="534"/>
      <c r="L201" s="575"/>
      <c r="M201" s="243"/>
      <c r="N201" s="244">
        <f t="shared" si="172"/>
        <v>0</v>
      </c>
      <c r="O201" s="245"/>
      <c r="P201" s="246"/>
      <c r="Q201" s="246"/>
      <c r="R201" s="246"/>
      <c r="S201" s="246"/>
      <c r="T201" s="247"/>
      <c r="U201" s="492">
        <f t="shared" si="196"/>
        <v>0</v>
      </c>
      <c r="V201" s="417"/>
      <c r="W201" s="246"/>
      <c r="X201" s="247"/>
      <c r="Y201" s="247"/>
      <c r="Z201" s="247"/>
      <c r="AA201" s="249"/>
      <c r="AB201" s="168"/>
      <c r="AC201" s="168"/>
    </row>
    <row r="202" spans="1:29" s="18" customFormat="1" ht="15.75" hidden="1" thickBot="1" x14ac:dyDescent="0.3">
      <c r="A202" s="125" t="s">
        <v>265</v>
      </c>
      <c r="B202" s="250" t="s">
        <v>680</v>
      </c>
      <c r="C202" s="843" t="s">
        <v>871</v>
      </c>
      <c r="D202" s="844"/>
      <c r="E202" s="844"/>
      <c r="F202" s="381"/>
      <c r="G202" s="629"/>
      <c r="H202" s="629"/>
      <c r="I202" s="381"/>
      <c r="J202" s="535"/>
      <c r="K202" s="535"/>
      <c r="L202" s="576"/>
      <c r="M202" s="252"/>
      <c r="N202" s="244">
        <f t="shared" si="172"/>
        <v>0</v>
      </c>
      <c r="O202" s="245"/>
      <c r="P202" s="246"/>
      <c r="Q202" s="246"/>
      <c r="R202" s="246"/>
      <c r="S202" s="246"/>
      <c r="T202" s="247"/>
      <c r="U202" s="492">
        <f t="shared" si="196"/>
        <v>0</v>
      </c>
      <c r="V202" s="417"/>
      <c r="W202" s="246"/>
      <c r="X202" s="247"/>
      <c r="Y202" s="247"/>
      <c r="Z202" s="247"/>
      <c r="AA202" s="249"/>
      <c r="AB202" s="168"/>
      <c r="AC202" s="168"/>
    </row>
    <row r="203" spans="1:29" s="18" customFormat="1" ht="15.75" hidden="1" thickBot="1" x14ac:dyDescent="0.3">
      <c r="A203" s="125" t="s">
        <v>266</v>
      </c>
      <c r="B203" s="250" t="s">
        <v>681</v>
      </c>
      <c r="C203" s="843" t="s">
        <v>267</v>
      </c>
      <c r="D203" s="844"/>
      <c r="E203" s="844"/>
      <c r="F203" s="381"/>
      <c r="G203" s="629"/>
      <c r="H203" s="629"/>
      <c r="I203" s="381"/>
      <c r="J203" s="535"/>
      <c r="K203" s="535"/>
      <c r="L203" s="576"/>
      <c r="M203" s="252"/>
      <c r="N203" s="244">
        <f t="shared" si="172"/>
        <v>0</v>
      </c>
      <c r="O203" s="245"/>
      <c r="P203" s="246"/>
      <c r="Q203" s="246"/>
      <c r="R203" s="246"/>
      <c r="S203" s="246"/>
      <c r="T203" s="247"/>
      <c r="U203" s="492">
        <f t="shared" si="196"/>
        <v>0</v>
      </c>
      <c r="V203" s="417"/>
      <c r="W203" s="246"/>
      <c r="X203" s="247"/>
      <c r="Y203" s="247"/>
      <c r="Z203" s="247"/>
      <c r="AA203" s="249"/>
      <c r="AB203" s="168"/>
      <c r="AC203" s="168"/>
    </row>
    <row r="204" spans="1:29" s="18" customFormat="1" ht="15.75" hidden="1" thickBot="1" x14ac:dyDescent="0.3">
      <c r="A204" s="125" t="s">
        <v>268</v>
      </c>
      <c r="B204" s="253" t="s">
        <v>682</v>
      </c>
      <c r="C204" s="845" t="s">
        <v>366</v>
      </c>
      <c r="D204" s="846"/>
      <c r="E204" s="846"/>
      <c r="F204" s="382"/>
      <c r="G204" s="630"/>
      <c r="H204" s="630"/>
      <c r="I204" s="382"/>
      <c r="J204" s="536"/>
      <c r="K204" s="536"/>
      <c r="L204" s="577"/>
      <c r="M204" s="255"/>
      <c r="N204" s="244">
        <f t="shared" si="172"/>
        <v>0</v>
      </c>
      <c r="O204" s="245"/>
      <c r="P204" s="246"/>
      <c r="Q204" s="246"/>
      <c r="R204" s="246"/>
      <c r="S204" s="246"/>
      <c r="T204" s="247"/>
      <c r="U204" s="492">
        <f t="shared" si="196"/>
        <v>0</v>
      </c>
      <c r="V204" s="417"/>
      <c r="W204" s="246"/>
      <c r="X204" s="247"/>
      <c r="Y204" s="247"/>
      <c r="Z204" s="247"/>
      <c r="AA204" s="249"/>
      <c r="AB204" s="168"/>
      <c r="AC204" s="168"/>
    </row>
    <row r="205" spans="1:29" ht="15.75" thickBot="1" x14ac:dyDescent="0.3">
      <c r="B205" s="98" t="s">
        <v>269</v>
      </c>
      <c r="C205" s="807" t="s">
        <v>270</v>
      </c>
      <c r="D205" s="808"/>
      <c r="E205" s="808"/>
      <c r="F205" s="369">
        <f t="shared" ref="F205:L205" si="200">F206+F207+F218+F229+F240+F243+F255+F256+F257</f>
        <v>0</v>
      </c>
      <c r="G205" s="617">
        <f t="shared" si="200"/>
        <v>0</v>
      </c>
      <c r="H205" s="617">
        <f t="shared" si="200"/>
        <v>0</v>
      </c>
      <c r="I205" s="369">
        <f t="shared" si="200"/>
        <v>0</v>
      </c>
      <c r="J205" s="523">
        <f t="shared" ref="J205" si="201">J206+J207+J218+J229+J240+J243+J255+J256+J257</f>
        <v>0</v>
      </c>
      <c r="K205" s="523">
        <f t="shared" si="200"/>
        <v>0</v>
      </c>
      <c r="L205" s="564">
        <f t="shared" si="200"/>
        <v>0</v>
      </c>
      <c r="M205" s="144">
        <f t="shared" ref="M205:AA205" si="202">M206+M207+M218+M229+M240+M243+M255+M256+M257</f>
        <v>0</v>
      </c>
      <c r="N205" s="156">
        <f t="shared" si="172"/>
        <v>0</v>
      </c>
      <c r="O205" s="84">
        <f t="shared" si="202"/>
        <v>0</v>
      </c>
      <c r="P205" s="85">
        <f t="shared" si="202"/>
        <v>0</v>
      </c>
      <c r="Q205" s="85">
        <f t="shared" si="202"/>
        <v>0</v>
      </c>
      <c r="R205" s="85">
        <f t="shared" si="202"/>
        <v>0</v>
      </c>
      <c r="S205" s="85">
        <f t="shared" si="202"/>
        <v>0</v>
      </c>
      <c r="T205" s="88">
        <f t="shared" si="202"/>
        <v>0</v>
      </c>
      <c r="U205" s="484">
        <f t="shared" si="196"/>
        <v>0</v>
      </c>
      <c r="V205" s="409">
        <f t="shared" si="202"/>
        <v>0</v>
      </c>
      <c r="W205" s="85">
        <f t="shared" si="202"/>
        <v>0</v>
      </c>
      <c r="X205" s="88">
        <f t="shared" si="202"/>
        <v>0</v>
      </c>
      <c r="Y205" s="88">
        <f t="shared" si="202"/>
        <v>0</v>
      </c>
      <c r="Z205" s="88">
        <f t="shared" si="202"/>
        <v>0</v>
      </c>
      <c r="AA205" s="89">
        <f t="shared" si="202"/>
        <v>0</v>
      </c>
      <c r="AB205" s="168"/>
      <c r="AC205" s="168"/>
    </row>
    <row r="206" spans="1:29" s="18" customFormat="1" ht="25.5" hidden="1" customHeight="1" x14ac:dyDescent="0.25">
      <c r="A206" s="125" t="s">
        <v>271</v>
      </c>
      <c r="B206" s="90" t="s">
        <v>683</v>
      </c>
      <c r="C206" s="796" t="s">
        <v>367</v>
      </c>
      <c r="D206" s="797"/>
      <c r="E206" s="797"/>
      <c r="F206" s="383"/>
      <c r="G206" s="631"/>
      <c r="H206" s="631"/>
      <c r="I206" s="383"/>
      <c r="J206" s="537"/>
      <c r="K206" s="537"/>
      <c r="L206" s="578"/>
      <c r="M206" s="155"/>
      <c r="N206" s="158">
        <f t="shared" si="172"/>
        <v>0</v>
      </c>
      <c r="O206" s="92"/>
      <c r="P206" s="93"/>
      <c r="Q206" s="93"/>
      <c r="R206" s="93"/>
      <c r="S206" s="93"/>
      <c r="T206" s="96"/>
      <c r="U206" s="487">
        <f t="shared" si="196"/>
        <v>0</v>
      </c>
      <c r="V206" s="412"/>
      <c r="W206" s="93"/>
      <c r="X206" s="96"/>
      <c r="Y206" s="96"/>
      <c r="Z206" s="96"/>
      <c r="AA206" s="97"/>
      <c r="AB206" s="168"/>
      <c r="AC206" s="168"/>
    </row>
    <row r="207" spans="1:29" s="18" customFormat="1" ht="16.350000000000001" hidden="1" customHeight="1" x14ac:dyDescent="0.25">
      <c r="A207" s="125" t="s">
        <v>272</v>
      </c>
      <c r="B207" s="90" t="s">
        <v>684</v>
      </c>
      <c r="C207" s="841" t="s">
        <v>812</v>
      </c>
      <c r="D207" s="842"/>
      <c r="E207" s="842"/>
      <c r="F207" s="383">
        <f t="shared" ref="F207:L207" si="203">F208+F209+F210+F211+F212+F213+F214+F215+F216+F217</f>
        <v>0</v>
      </c>
      <c r="G207" s="631">
        <f t="shared" si="203"/>
        <v>0</v>
      </c>
      <c r="H207" s="631">
        <f t="shared" si="203"/>
        <v>0</v>
      </c>
      <c r="I207" s="383">
        <f t="shared" si="203"/>
        <v>0</v>
      </c>
      <c r="J207" s="537">
        <f t="shared" ref="J207" si="204">J208+J209+J210+J211+J212+J213+J214+J215+J216+J217</f>
        <v>0</v>
      </c>
      <c r="K207" s="537">
        <f t="shared" si="203"/>
        <v>0</v>
      </c>
      <c r="L207" s="578">
        <f t="shared" si="203"/>
        <v>0</v>
      </c>
      <c r="M207" s="155">
        <f t="shared" ref="M207:AA207" si="205">M208+M209+M210+M211+M212+M213+M214+M215+M216+M217</f>
        <v>0</v>
      </c>
      <c r="N207" s="158">
        <f t="shared" si="172"/>
        <v>0</v>
      </c>
      <c r="O207" s="92">
        <f t="shared" si="205"/>
        <v>0</v>
      </c>
      <c r="P207" s="93">
        <f t="shared" si="205"/>
        <v>0</v>
      </c>
      <c r="Q207" s="93">
        <f t="shared" si="205"/>
        <v>0</v>
      </c>
      <c r="R207" s="93">
        <f t="shared" si="205"/>
        <v>0</v>
      </c>
      <c r="S207" s="93">
        <f t="shared" si="205"/>
        <v>0</v>
      </c>
      <c r="T207" s="96">
        <f t="shared" si="205"/>
        <v>0</v>
      </c>
      <c r="U207" s="487">
        <f t="shared" si="196"/>
        <v>0</v>
      </c>
      <c r="V207" s="412">
        <f t="shared" si="205"/>
        <v>0</v>
      </c>
      <c r="W207" s="93">
        <f t="shared" si="205"/>
        <v>0</v>
      </c>
      <c r="X207" s="96">
        <f t="shared" si="205"/>
        <v>0</v>
      </c>
      <c r="Y207" s="96">
        <f t="shared" si="205"/>
        <v>0</v>
      </c>
      <c r="Z207" s="96">
        <f t="shared" si="205"/>
        <v>0</v>
      </c>
      <c r="AA207" s="97">
        <f t="shared" si="205"/>
        <v>0</v>
      </c>
      <c r="AB207" s="168"/>
      <c r="AC207" s="168"/>
    </row>
    <row r="208" spans="1:29" ht="15.75" hidden="1" thickBot="1" x14ac:dyDescent="0.3">
      <c r="B208" s="54"/>
      <c r="C208" s="2"/>
      <c r="D208" s="801" t="s">
        <v>813</v>
      </c>
      <c r="E208" s="801"/>
      <c r="F208" s="373"/>
      <c r="G208" s="621"/>
      <c r="H208" s="621"/>
      <c r="I208" s="373"/>
      <c r="J208" s="527"/>
      <c r="K208" s="527"/>
      <c r="L208" s="568"/>
      <c r="M208" s="141"/>
      <c r="N208" s="159">
        <f t="shared" si="172"/>
        <v>0</v>
      </c>
      <c r="O208" s="73"/>
      <c r="P208" s="1"/>
      <c r="Q208" s="1"/>
      <c r="R208" s="1"/>
      <c r="S208" s="1"/>
      <c r="T208" s="79"/>
      <c r="U208" s="489">
        <f t="shared" si="196"/>
        <v>0</v>
      </c>
      <c r="V208" s="414"/>
      <c r="W208" s="1"/>
      <c r="X208" s="79"/>
      <c r="Y208" s="79"/>
      <c r="Z208" s="79"/>
      <c r="AA208" s="44"/>
      <c r="AB208" s="168"/>
      <c r="AC208" s="168"/>
    </row>
    <row r="209" spans="1:29" ht="15.75" hidden="1" thickBot="1" x14ac:dyDescent="0.3">
      <c r="B209" s="54"/>
      <c r="C209" s="2"/>
      <c r="D209" s="801" t="s">
        <v>814</v>
      </c>
      <c r="E209" s="801"/>
      <c r="F209" s="373"/>
      <c r="G209" s="621"/>
      <c r="H209" s="621"/>
      <c r="I209" s="373"/>
      <c r="J209" s="527"/>
      <c r="K209" s="527"/>
      <c r="L209" s="568"/>
      <c r="M209" s="141"/>
      <c r="N209" s="159">
        <f t="shared" si="172"/>
        <v>0</v>
      </c>
      <c r="O209" s="73"/>
      <c r="P209" s="1"/>
      <c r="Q209" s="1"/>
      <c r="R209" s="1"/>
      <c r="S209" s="1"/>
      <c r="T209" s="79"/>
      <c r="U209" s="489">
        <f t="shared" si="196"/>
        <v>0</v>
      </c>
      <c r="V209" s="414"/>
      <c r="W209" s="1"/>
      <c r="X209" s="79"/>
      <c r="Y209" s="79"/>
      <c r="Z209" s="79"/>
      <c r="AA209" s="44"/>
      <c r="AB209" s="168"/>
      <c r="AC209" s="168"/>
    </row>
    <row r="210" spans="1:29" ht="15.75" hidden="1" thickBot="1" x14ac:dyDescent="0.3">
      <c r="B210" s="54"/>
      <c r="C210" s="2"/>
      <c r="D210" s="801" t="s">
        <v>545</v>
      </c>
      <c r="E210" s="801"/>
      <c r="F210" s="373"/>
      <c r="G210" s="621"/>
      <c r="H210" s="621"/>
      <c r="I210" s="373"/>
      <c r="J210" s="527"/>
      <c r="K210" s="527"/>
      <c r="L210" s="568"/>
      <c r="M210" s="141"/>
      <c r="N210" s="159">
        <f t="shared" si="172"/>
        <v>0</v>
      </c>
      <c r="O210" s="73"/>
      <c r="P210" s="1"/>
      <c r="Q210" s="1"/>
      <c r="R210" s="1"/>
      <c r="S210" s="1"/>
      <c r="T210" s="79"/>
      <c r="U210" s="489">
        <f t="shared" si="196"/>
        <v>0</v>
      </c>
      <c r="V210" s="414"/>
      <c r="W210" s="1"/>
      <c r="X210" s="79"/>
      <c r="Y210" s="79"/>
      <c r="Z210" s="79"/>
      <c r="AA210" s="44"/>
      <c r="AB210" s="168"/>
      <c r="AC210" s="168"/>
    </row>
    <row r="211" spans="1:29" ht="25.5" hidden="1" customHeight="1" x14ac:dyDescent="0.25">
      <c r="B211" s="54"/>
      <c r="C211" s="2"/>
      <c r="D211" s="798" t="s">
        <v>548</v>
      </c>
      <c r="E211" s="798"/>
      <c r="F211" s="376"/>
      <c r="G211" s="624"/>
      <c r="H211" s="624"/>
      <c r="I211" s="376"/>
      <c r="J211" s="530"/>
      <c r="K211" s="530"/>
      <c r="L211" s="571"/>
      <c r="M211" s="151"/>
      <c r="N211" s="159">
        <f t="shared" si="172"/>
        <v>0</v>
      </c>
      <c r="O211" s="73"/>
      <c r="P211" s="1"/>
      <c r="Q211" s="1"/>
      <c r="R211" s="1"/>
      <c r="S211" s="1"/>
      <c r="T211" s="79"/>
      <c r="U211" s="489">
        <f t="shared" si="196"/>
        <v>0</v>
      </c>
      <c r="V211" s="414"/>
      <c r="W211" s="1"/>
      <c r="X211" s="79"/>
      <c r="Y211" s="79"/>
      <c r="Z211" s="79"/>
      <c r="AA211" s="44"/>
      <c r="AB211" s="168"/>
      <c r="AC211" s="168"/>
    </row>
    <row r="212" spans="1:29" ht="15.75" hidden="1" thickBot="1" x14ac:dyDescent="0.3">
      <c r="B212" s="54"/>
      <c r="C212" s="2"/>
      <c r="D212" s="801" t="s">
        <v>550</v>
      </c>
      <c r="E212" s="801"/>
      <c r="F212" s="373"/>
      <c r="G212" s="621"/>
      <c r="H212" s="621"/>
      <c r="I212" s="373"/>
      <c r="J212" s="527"/>
      <c r="K212" s="527"/>
      <c r="L212" s="568"/>
      <c r="M212" s="141"/>
      <c r="N212" s="159">
        <f t="shared" si="172"/>
        <v>0</v>
      </c>
      <c r="O212" s="73"/>
      <c r="P212" s="1"/>
      <c r="Q212" s="1"/>
      <c r="R212" s="1"/>
      <c r="S212" s="1"/>
      <c r="T212" s="79"/>
      <c r="U212" s="489">
        <f t="shared" si="196"/>
        <v>0</v>
      </c>
      <c r="V212" s="414"/>
      <c r="W212" s="1"/>
      <c r="X212" s="79"/>
      <c r="Y212" s="79"/>
      <c r="Z212" s="79"/>
      <c r="AA212" s="44"/>
      <c r="AB212" s="168"/>
      <c r="AC212" s="168"/>
    </row>
    <row r="213" spans="1:29" ht="15.75" hidden="1" thickBot="1" x14ac:dyDescent="0.3">
      <c r="B213" s="54"/>
      <c r="C213" s="2"/>
      <c r="D213" s="801" t="s">
        <v>551</v>
      </c>
      <c r="E213" s="801"/>
      <c r="F213" s="373"/>
      <c r="G213" s="621"/>
      <c r="H213" s="621"/>
      <c r="I213" s="373"/>
      <c r="J213" s="527"/>
      <c r="K213" s="527"/>
      <c r="L213" s="568"/>
      <c r="M213" s="141"/>
      <c r="N213" s="159">
        <f t="shared" si="172"/>
        <v>0</v>
      </c>
      <c r="O213" s="73"/>
      <c r="P213" s="1"/>
      <c r="Q213" s="1"/>
      <c r="R213" s="1"/>
      <c r="S213" s="1"/>
      <c r="T213" s="79"/>
      <c r="U213" s="489">
        <f t="shared" si="196"/>
        <v>0</v>
      </c>
      <c r="V213" s="414"/>
      <c r="W213" s="1"/>
      <c r="X213" s="79"/>
      <c r="Y213" s="79"/>
      <c r="Z213" s="79"/>
      <c r="AA213" s="44"/>
      <c r="AB213" s="168"/>
      <c r="AC213" s="168"/>
    </row>
    <row r="214" spans="1:29" ht="25.5" hidden="1" customHeight="1" x14ac:dyDescent="0.25">
      <c r="B214" s="54"/>
      <c r="C214" s="2"/>
      <c r="D214" s="798" t="s">
        <v>555</v>
      </c>
      <c r="E214" s="798"/>
      <c r="F214" s="376"/>
      <c r="G214" s="624"/>
      <c r="H214" s="624"/>
      <c r="I214" s="376"/>
      <c r="J214" s="530"/>
      <c r="K214" s="530"/>
      <c r="L214" s="571"/>
      <c r="M214" s="151"/>
      <c r="N214" s="159">
        <f t="shared" si="172"/>
        <v>0</v>
      </c>
      <c r="O214" s="73"/>
      <c r="P214" s="1"/>
      <c r="Q214" s="1"/>
      <c r="R214" s="1"/>
      <c r="S214" s="1"/>
      <c r="T214" s="79"/>
      <c r="U214" s="489">
        <f t="shared" si="196"/>
        <v>0</v>
      </c>
      <c r="V214" s="414"/>
      <c r="W214" s="1"/>
      <c r="X214" s="79"/>
      <c r="Y214" s="79"/>
      <c r="Z214" s="79"/>
      <c r="AA214" s="44"/>
      <c r="AB214" s="168"/>
      <c r="AC214" s="168"/>
    </row>
    <row r="215" spans="1:29" ht="25.5" hidden="1" customHeight="1" x14ac:dyDescent="0.25">
      <c r="B215" s="54"/>
      <c r="C215" s="2"/>
      <c r="D215" s="798" t="s">
        <v>558</v>
      </c>
      <c r="E215" s="798"/>
      <c r="F215" s="376"/>
      <c r="G215" s="624"/>
      <c r="H215" s="624"/>
      <c r="I215" s="376"/>
      <c r="J215" s="530"/>
      <c r="K215" s="530"/>
      <c r="L215" s="571"/>
      <c r="M215" s="151"/>
      <c r="N215" s="159">
        <f t="shared" si="172"/>
        <v>0</v>
      </c>
      <c r="O215" s="73"/>
      <c r="P215" s="1"/>
      <c r="Q215" s="1"/>
      <c r="R215" s="1"/>
      <c r="S215" s="1"/>
      <c r="T215" s="79"/>
      <c r="U215" s="489">
        <f t="shared" si="196"/>
        <v>0</v>
      </c>
      <c r="V215" s="414"/>
      <c r="W215" s="1"/>
      <c r="X215" s="79"/>
      <c r="Y215" s="79"/>
      <c r="Z215" s="79"/>
      <c r="AA215" s="44"/>
      <c r="AB215" s="168"/>
      <c r="AC215" s="168"/>
    </row>
    <row r="216" spans="1:29" ht="25.5" hidden="1" customHeight="1" x14ac:dyDescent="0.25">
      <c r="B216" s="54"/>
      <c r="C216" s="2"/>
      <c r="D216" s="798" t="s">
        <v>560</v>
      </c>
      <c r="E216" s="798"/>
      <c r="F216" s="376"/>
      <c r="G216" s="624"/>
      <c r="H216" s="624"/>
      <c r="I216" s="376"/>
      <c r="J216" s="530"/>
      <c r="K216" s="530"/>
      <c r="L216" s="571"/>
      <c r="M216" s="151"/>
      <c r="N216" s="159">
        <f t="shared" si="172"/>
        <v>0</v>
      </c>
      <c r="O216" s="73"/>
      <c r="P216" s="1"/>
      <c r="Q216" s="1"/>
      <c r="R216" s="1"/>
      <c r="S216" s="1"/>
      <c r="T216" s="79"/>
      <c r="U216" s="489">
        <f t="shared" si="196"/>
        <v>0</v>
      </c>
      <c r="V216" s="414"/>
      <c r="W216" s="1"/>
      <c r="X216" s="79"/>
      <c r="Y216" s="79"/>
      <c r="Z216" s="79"/>
      <c r="AA216" s="44"/>
      <c r="AB216" s="168"/>
      <c r="AC216" s="168"/>
    </row>
    <row r="217" spans="1:29" ht="25.5" hidden="1" customHeight="1" x14ac:dyDescent="0.25">
      <c r="B217" s="54"/>
      <c r="C217" s="2"/>
      <c r="D217" s="798" t="s">
        <v>563</v>
      </c>
      <c r="E217" s="798"/>
      <c r="F217" s="376"/>
      <c r="G217" s="624"/>
      <c r="H217" s="624"/>
      <c r="I217" s="376"/>
      <c r="J217" s="530"/>
      <c r="K217" s="530"/>
      <c r="L217" s="571"/>
      <c r="M217" s="151"/>
      <c r="N217" s="159">
        <f t="shared" si="172"/>
        <v>0</v>
      </c>
      <c r="O217" s="73"/>
      <c r="P217" s="1"/>
      <c r="Q217" s="1"/>
      <c r="R217" s="1"/>
      <c r="S217" s="1"/>
      <c r="T217" s="79"/>
      <c r="U217" s="489">
        <f t="shared" si="196"/>
        <v>0</v>
      </c>
      <c r="V217" s="414"/>
      <c r="W217" s="1"/>
      <c r="X217" s="79"/>
      <c r="Y217" s="79"/>
      <c r="Z217" s="79"/>
      <c r="AA217" s="44"/>
      <c r="AB217" s="168"/>
      <c r="AC217" s="168"/>
    </row>
    <row r="218" spans="1:29" s="18" customFormat="1" ht="25.5" hidden="1" customHeight="1" x14ac:dyDescent="0.25">
      <c r="A218" s="128" t="s">
        <v>273</v>
      </c>
      <c r="B218" s="90" t="s">
        <v>685</v>
      </c>
      <c r="C218" s="841" t="s">
        <v>606</v>
      </c>
      <c r="D218" s="842"/>
      <c r="E218" s="842"/>
      <c r="F218" s="383">
        <f t="shared" ref="F218:L218" si="206">F219+F220+F221+F222+F223+F224+F225+F226+F227+F228</f>
        <v>0</v>
      </c>
      <c r="G218" s="631">
        <f t="shared" si="206"/>
        <v>0</v>
      </c>
      <c r="H218" s="631">
        <f t="shared" si="206"/>
        <v>0</v>
      </c>
      <c r="I218" s="383">
        <f t="shared" si="206"/>
        <v>0</v>
      </c>
      <c r="J218" s="537">
        <f t="shared" ref="J218" si="207">J219+J220+J221+J222+J223+J224+J225+J226+J227+J228</f>
        <v>0</v>
      </c>
      <c r="K218" s="537">
        <f t="shared" si="206"/>
        <v>0</v>
      </c>
      <c r="L218" s="578">
        <f t="shared" si="206"/>
        <v>0</v>
      </c>
      <c r="M218" s="155">
        <f t="shared" ref="M218:AA218" si="208">M219+M220+M221+M222+M223+M224+M225+M226+M227+M228</f>
        <v>0</v>
      </c>
      <c r="N218" s="158">
        <f t="shared" si="172"/>
        <v>0</v>
      </c>
      <c r="O218" s="92">
        <f t="shared" si="208"/>
        <v>0</v>
      </c>
      <c r="P218" s="93">
        <f t="shared" si="208"/>
        <v>0</v>
      </c>
      <c r="Q218" s="93">
        <f t="shared" si="208"/>
        <v>0</v>
      </c>
      <c r="R218" s="93">
        <f t="shared" si="208"/>
        <v>0</v>
      </c>
      <c r="S218" s="93">
        <f t="shared" si="208"/>
        <v>0</v>
      </c>
      <c r="T218" s="96">
        <f t="shared" si="208"/>
        <v>0</v>
      </c>
      <c r="U218" s="487">
        <f t="shared" si="196"/>
        <v>0</v>
      </c>
      <c r="V218" s="412">
        <f t="shared" si="208"/>
        <v>0</v>
      </c>
      <c r="W218" s="93">
        <f t="shared" si="208"/>
        <v>0</v>
      </c>
      <c r="X218" s="96">
        <f t="shared" si="208"/>
        <v>0</v>
      </c>
      <c r="Y218" s="96">
        <f t="shared" si="208"/>
        <v>0</v>
      </c>
      <c r="Z218" s="96">
        <f t="shared" si="208"/>
        <v>0</v>
      </c>
      <c r="AA218" s="97">
        <f t="shared" si="208"/>
        <v>0</v>
      </c>
      <c r="AB218" s="168"/>
      <c r="AC218" s="168"/>
    </row>
    <row r="219" spans="1:29" ht="15.75" hidden="1" thickBot="1" x14ac:dyDescent="0.3">
      <c r="B219" s="54"/>
      <c r="C219" s="2"/>
      <c r="D219" s="801" t="s">
        <v>815</v>
      </c>
      <c r="E219" s="801"/>
      <c r="F219" s="373"/>
      <c r="G219" s="621"/>
      <c r="H219" s="621"/>
      <c r="I219" s="373"/>
      <c r="J219" s="527"/>
      <c r="K219" s="527"/>
      <c r="L219" s="568"/>
      <c r="M219" s="141"/>
      <c r="N219" s="159">
        <f t="shared" si="172"/>
        <v>0</v>
      </c>
      <c r="O219" s="73"/>
      <c r="P219" s="1"/>
      <c r="Q219" s="1"/>
      <c r="R219" s="1"/>
      <c r="S219" s="1"/>
      <c r="T219" s="79"/>
      <c r="U219" s="489">
        <f t="shared" si="196"/>
        <v>0</v>
      </c>
      <c r="V219" s="414"/>
      <c r="W219" s="1"/>
      <c r="X219" s="79"/>
      <c r="Y219" s="79"/>
      <c r="Z219" s="79"/>
      <c r="AA219" s="44"/>
      <c r="AB219" s="168"/>
      <c r="AC219" s="168"/>
    </row>
    <row r="220" spans="1:29" ht="15.75" hidden="1" thickBot="1" x14ac:dyDescent="0.3">
      <c r="B220" s="54"/>
      <c r="C220" s="2"/>
      <c r="D220" s="801" t="s">
        <v>816</v>
      </c>
      <c r="E220" s="801"/>
      <c r="F220" s="373"/>
      <c r="G220" s="621"/>
      <c r="H220" s="621"/>
      <c r="I220" s="373"/>
      <c r="J220" s="527"/>
      <c r="K220" s="527"/>
      <c r="L220" s="568"/>
      <c r="M220" s="141"/>
      <c r="N220" s="159">
        <f t="shared" si="172"/>
        <v>0</v>
      </c>
      <c r="O220" s="73"/>
      <c r="P220" s="1"/>
      <c r="Q220" s="1"/>
      <c r="R220" s="1"/>
      <c r="S220" s="1"/>
      <c r="T220" s="79"/>
      <c r="U220" s="489">
        <f t="shared" si="196"/>
        <v>0</v>
      </c>
      <c r="V220" s="414"/>
      <c r="W220" s="1"/>
      <c r="X220" s="79"/>
      <c r="Y220" s="79"/>
      <c r="Z220" s="79"/>
      <c r="AA220" s="44"/>
      <c r="AB220" s="168"/>
      <c r="AC220" s="168"/>
    </row>
    <row r="221" spans="1:29" ht="15.75" hidden="1" thickBot="1" x14ac:dyDescent="0.3">
      <c r="B221" s="54"/>
      <c r="C221" s="2"/>
      <c r="D221" s="801" t="s">
        <v>546</v>
      </c>
      <c r="E221" s="801"/>
      <c r="F221" s="373"/>
      <c r="G221" s="621"/>
      <c r="H221" s="621"/>
      <c r="I221" s="373"/>
      <c r="J221" s="527"/>
      <c r="K221" s="527"/>
      <c r="L221" s="568"/>
      <c r="M221" s="141"/>
      <c r="N221" s="159">
        <f t="shared" si="172"/>
        <v>0</v>
      </c>
      <c r="O221" s="73"/>
      <c r="P221" s="1"/>
      <c r="Q221" s="1"/>
      <c r="R221" s="1"/>
      <c r="S221" s="1"/>
      <c r="T221" s="79"/>
      <c r="U221" s="489">
        <f t="shared" si="196"/>
        <v>0</v>
      </c>
      <c r="V221" s="414"/>
      <c r="W221" s="1"/>
      <c r="X221" s="79"/>
      <c r="Y221" s="79"/>
      <c r="Z221" s="79"/>
      <c r="AA221" s="44"/>
      <c r="AB221" s="168"/>
      <c r="AC221" s="168"/>
    </row>
    <row r="222" spans="1:29" ht="25.5" hidden="1" customHeight="1" x14ac:dyDescent="0.25">
      <c r="B222" s="54"/>
      <c r="C222" s="2"/>
      <c r="D222" s="798" t="s">
        <v>549</v>
      </c>
      <c r="E222" s="798"/>
      <c r="F222" s="376"/>
      <c r="G222" s="624"/>
      <c r="H222" s="624"/>
      <c r="I222" s="376"/>
      <c r="J222" s="530"/>
      <c r="K222" s="530"/>
      <c r="L222" s="571"/>
      <c r="M222" s="151"/>
      <c r="N222" s="159">
        <f t="shared" si="172"/>
        <v>0</v>
      </c>
      <c r="O222" s="73"/>
      <c r="P222" s="1"/>
      <c r="Q222" s="1"/>
      <c r="R222" s="1"/>
      <c r="S222" s="1"/>
      <c r="T222" s="79"/>
      <c r="U222" s="489">
        <f t="shared" si="196"/>
        <v>0</v>
      </c>
      <c r="V222" s="414"/>
      <c r="W222" s="1"/>
      <c r="X222" s="79"/>
      <c r="Y222" s="79"/>
      <c r="Z222" s="79"/>
      <c r="AA222" s="44"/>
      <c r="AB222" s="168"/>
      <c r="AC222" s="168"/>
    </row>
    <row r="223" spans="1:29" ht="15.75" hidden="1" thickBot="1" x14ac:dyDescent="0.3">
      <c r="B223" s="54"/>
      <c r="C223" s="2"/>
      <c r="D223" s="801" t="s">
        <v>552</v>
      </c>
      <c r="E223" s="801"/>
      <c r="F223" s="373"/>
      <c r="G223" s="621"/>
      <c r="H223" s="621"/>
      <c r="I223" s="373"/>
      <c r="J223" s="527"/>
      <c r="K223" s="527"/>
      <c r="L223" s="568"/>
      <c r="M223" s="141"/>
      <c r="N223" s="159">
        <f t="shared" si="172"/>
        <v>0</v>
      </c>
      <c r="O223" s="73"/>
      <c r="P223" s="1"/>
      <c r="Q223" s="1"/>
      <c r="R223" s="1"/>
      <c r="S223" s="1"/>
      <c r="T223" s="79"/>
      <c r="U223" s="489">
        <f t="shared" si="196"/>
        <v>0</v>
      </c>
      <c r="V223" s="414"/>
      <c r="W223" s="1"/>
      <c r="X223" s="79"/>
      <c r="Y223" s="79"/>
      <c r="Z223" s="79"/>
      <c r="AA223" s="44"/>
      <c r="AB223" s="168"/>
      <c r="AC223" s="168"/>
    </row>
    <row r="224" spans="1:29" ht="15.75" hidden="1" thickBot="1" x14ac:dyDescent="0.3">
      <c r="B224" s="54"/>
      <c r="C224" s="2"/>
      <c r="D224" s="801" t="s">
        <v>817</v>
      </c>
      <c r="E224" s="801"/>
      <c r="F224" s="373"/>
      <c r="G224" s="621"/>
      <c r="H224" s="621"/>
      <c r="I224" s="373"/>
      <c r="J224" s="527"/>
      <c r="K224" s="527"/>
      <c r="L224" s="568"/>
      <c r="M224" s="141"/>
      <c r="N224" s="159">
        <f t="shared" si="172"/>
        <v>0</v>
      </c>
      <c r="O224" s="73"/>
      <c r="P224" s="1"/>
      <c r="Q224" s="1"/>
      <c r="R224" s="1"/>
      <c r="S224" s="1"/>
      <c r="T224" s="79"/>
      <c r="U224" s="489">
        <f t="shared" si="196"/>
        <v>0</v>
      </c>
      <c r="V224" s="414"/>
      <c r="W224" s="1"/>
      <c r="X224" s="79"/>
      <c r="Y224" s="79"/>
      <c r="Z224" s="79"/>
      <c r="AA224" s="44"/>
      <c r="AB224" s="168"/>
      <c r="AC224" s="168"/>
    </row>
    <row r="225" spans="1:29" ht="25.5" hidden="1" customHeight="1" x14ac:dyDescent="0.25">
      <c r="B225" s="54"/>
      <c r="C225" s="2"/>
      <c r="D225" s="798" t="s">
        <v>556</v>
      </c>
      <c r="E225" s="798"/>
      <c r="F225" s="376"/>
      <c r="G225" s="624"/>
      <c r="H225" s="624"/>
      <c r="I225" s="376"/>
      <c r="J225" s="530"/>
      <c r="K225" s="530"/>
      <c r="L225" s="571"/>
      <c r="M225" s="151"/>
      <c r="N225" s="159">
        <f t="shared" si="172"/>
        <v>0</v>
      </c>
      <c r="O225" s="73"/>
      <c r="P225" s="1"/>
      <c r="Q225" s="1"/>
      <c r="R225" s="1"/>
      <c r="S225" s="1"/>
      <c r="T225" s="79"/>
      <c r="U225" s="489">
        <f t="shared" si="196"/>
        <v>0</v>
      </c>
      <c r="V225" s="414"/>
      <c r="W225" s="1"/>
      <c r="X225" s="79"/>
      <c r="Y225" s="79"/>
      <c r="Z225" s="79"/>
      <c r="AA225" s="44"/>
      <c r="AB225" s="168"/>
      <c r="AC225" s="168"/>
    </row>
    <row r="226" spans="1:29" ht="25.5" hidden="1" customHeight="1" x14ac:dyDescent="0.25">
      <c r="B226" s="54"/>
      <c r="C226" s="2"/>
      <c r="D226" s="798" t="s">
        <v>559</v>
      </c>
      <c r="E226" s="798"/>
      <c r="F226" s="376"/>
      <c r="G226" s="624"/>
      <c r="H226" s="624"/>
      <c r="I226" s="376"/>
      <c r="J226" s="530"/>
      <c r="K226" s="530"/>
      <c r="L226" s="571"/>
      <c r="M226" s="151"/>
      <c r="N226" s="159">
        <f t="shared" si="172"/>
        <v>0</v>
      </c>
      <c r="O226" s="73"/>
      <c r="P226" s="1"/>
      <c r="Q226" s="1"/>
      <c r="R226" s="1"/>
      <c r="S226" s="1"/>
      <c r="T226" s="79"/>
      <c r="U226" s="489">
        <f t="shared" si="196"/>
        <v>0</v>
      </c>
      <c r="V226" s="414"/>
      <c r="W226" s="1"/>
      <c r="X226" s="79"/>
      <c r="Y226" s="79"/>
      <c r="Z226" s="79"/>
      <c r="AA226" s="44"/>
      <c r="AB226" s="168"/>
      <c r="AC226" s="168"/>
    </row>
    <row r="227" spans="1:29" ht="25.5" hidden="1" customHeight="1" x14ac:dyDescent="0.25">
      <c r="B227" s="54"/>
      <c r="C227" s="2"/>
      <c r="D227" s="798" t="s">
        <v>561</v>
      </c>
      <c r="E227" s="798"/>
      <c r="F227" s="376"/>
      <c r="G227" s="624"/>
      <c r="H227" s="624"/>
      <c r="I227" s="376"/>
      <c r="J227" s="530"/>
      <c r="K227" s="530"/>
      <c r="L227" s="571"/>
      <c r="M227" s="151"/>
      <c r="N227" s="159">
        <f t="shared" si="172"/>
        <v>0</v>
      </c>
      <c r="O227" s="73"/>
      <c r="P227" s="1"/>
      <c r="Q227" s="1"/>
      <c r="R227" s="1"/>
      <c r="S227" s="1"/>
      <c r="T227" s="79"/>
      <c r="U227" s="489">
        <f t="shared" si="196"/>
        <v>0</v>
      </c>
      <c r="V227" s="414"/>
      <c r="W227" s="1"/>
      <c r="X227" s="79"/>
      <c r="Y227" s="79"/>
      <c r="Z227" s="79"/>
      <c r="AA227" s="44"/>
      <c r="AB227" s="168"/>
      <c r="AC227" s="168"/>
    </row>
    <row r="228" spans="1:29" ht="25.5" hidden="1" customHeight="1" x14ac:dyDescent="0.25">
      <c r="B228" s="54"/>
      <c r="C228" s="2"/>
      <c r="D228" s="798" t="s">
        <v>564</v>
      </c>
      <c r="E228" s="798"/>
      <c r="F228" s="376"/>
      <c r="G228" s="624"/>
      <c r="H228" s="624"/>
      <c r="I228" s="376"/>
      <c r="J228" s="530"/>
      <c r="K228" s="530"/>
      <c r="L228" s="571"/>
      <c r="M228" s="151"/>
      <c r="N228" s="159">
        <f t="shared" si="172"/>
        <v>0</v>
      </c>
      <c r="O228" s="73"/>
      <c r="P228" s="1"/>
      <c r="Q228" s="1"/>
      <c r="R228" s="1"/>
      <c r="S228" s="1"/>
      <c r="T228" s="79"/>
      <c r="U228" s="489">
        <f t="shared" si="196"/>
        <v>0</v>
      </c>
      <c r="V228" s="414"/>
      <c r="W228" s="1"/>
      <c r="X228" s="79"/>
      <c r="Y228" s="79"/>
      <c r="Z228" s="79"/>
      <c r="AA228" s="44"/>
      <c r="AB228" s="168"/>
      <c r="AC228" s="168"/>
    </row>
    <row r="229" spans="1:29" s="18" customFormat="1" ht="15.75" hidden="1" thickBot="1" x14ac:dyDescent="0.3">
      <c r="A229" s="125" t="s">
        <v>274</v>
      </c>
      <c r="B229" s="90" t="s">
        <v>686</v>
      </c>
      <c r="C229" s="803" t="s">
        <v>275</v>
      </c>
      <c r="D229" s="804"/>
      <c r="E229" s="804"/>
      <c r="F229" s="366">
        <f t="shared" ref="F229:L229" si="209">F230+F231+F232+F233+F234+F235+F236+F237+F238+F239</f>
        <v>0</v>
      </c>
      <c r="G229" s="614">
        <f t="shared" si="209"/>
        <v>0</v>
      </c>
      <c r="H229" s="614">
        <f t="shared" si="209"/>
        <v>0</v>
      </c>
      <c r="I229" s="366">
        <f t="shared" si="209"/>
        <v>0</v>
      </c>
      <c r="J229" s="520">
        <f t="shared" ref="J229" si="210">J230+J231+J232+J233+J234+J235+J236+J237+J238+J239</f>
        <v>0</v>
      </c>
      <c r="K229" s="520">
        <f t="shared" si="209"/>
        <v>0</v>
      </c>
      <c r="L229" s="561">
        <f t="shared" si="209"/>
        <v>0</v>
      </c>
      <c r="M229" s="142">
        <f t="shared" ref="M229:AA229" si="211">M230+M231+M232+M233+M234+M235+M236+M237+M238+M239</f>
        <v>0</v>
      </c>
      <c r="N229" s="158">
        <f t="shared" si="172"/>
        <v>0</v>
      </c>
      <c r="O229" s="92">
        <f t="shared" si="211"/>
        <v>0</v>
      </c>
      <c r="P229" s="93">
        <f t="shared" si="211"/>
        <v>0</v>
      </c>
      <c r="Q229" s="93">
        <f t="shared" si="211"/>
        <v>0</v>
      </c>
      <c r="R229" s="93">
        <f t="shared" si="211"/>
        <v>0</v>
      </c>
      <c r="S229" s="93">
        <f t="shared" si="211"/>
        <v>0</v>
      </c>
      <c r="T229" s="96">
        <f t="shared" si="211"/>
        <v>0</v>
      </c>
      <c r="U229" s="487">
        <f t="shared" si="196"/>
        <v>0</v>
      </c>
      <c r="V229" s="412">
        <f t="shared" si="211"/>
        <v>0</v>
      </c>
      <c r="W229" s="93">
        <f t="shared" si="211"/>
        <v>0</v>
      </c>
      <c r="X229" s="96">
        <f t="shared" si="211"/>
        <v>0</v>
      </c>
      <c r="Y229" s="96">
        <f t="shared" si="211"/>
        <v>0</v>
      </c>
      <c r="Z229" s="96">
        <f t="shared" si="211"/>
        <v>0</v>
      </c>
      <c r="AA229" s="97">
        <f t="shared" si="211"/>
        <v>0</v>
      </c>
      <c r="AB229" s="168"/>
      <c r="AC229" s="168"/>
    </row>
    <row r="230" spans="1:29" ht="15.75" hidden="1" thickBot="1" x14ac:dyDescent="0.3">
      <c r="B230" s="54"/>
      <c r="C230" s="2"/>
      <c r="D230" s="801" t="s">
        <v>371</v>
      </c>
      <c r="E230" s="801"/>
      <c r="F230" s="373"/>
      <c r="G230" s="621"/>
      <c r="H230" s="621"/>
      <c r="I230" s="373"/>
      <c r="J230" s="527"/>
      <c r="K230" s="527"/>
      <c r="L230" s="568"/>
      <c r="M230" s="141"/>
      <c r="N230" s="159">
        <f t="shared" si="172"/>
        <v>0</v>
      </c>
      <c r="O230" s="73"/>
      <c r="P230" s="1"/>
      <c r="Q230" s="1"/>
      <c r="R230" s="1"/>
      <c r="S230" s="1"/>
      <c r="T230" s="79"/>
      <c r="U230" s="489">
        <f t="shared" si="196"/>
        <v>0</v>
      </c>
      <c r="V230" s="414"/>
      <c r="W230" s="1"/>
      <c r="X230" s="79"/>
      <c r="Y230" s="79"/>
      <c r="Z230" s="79"/>
      <c r="AA230" s="44"/>
      <c r="AB230" s="168"/>
      <c r="AC230" s="168"/>
    </row>
    <row r="231" spans="1:29" ht="15.75" hidden="1" thickBot="1" x14ac:dyDescent="0.3">
      <c r="B231" s="54"/>
      <c r="C231" s="2"/>
      <c r="D231" s="801" t="s">
        <v>544</v>
      </c>
      <c r="E231" s="801"/>
      <c r="F231" s="373"/>
      <c r="G231" s="621"/>
      <c r="H231" s="621"/>
      <c r="I231" s="373"/>
      <c r="J231" s="527"/>
      <c r="K231" s="527"/>
      <c r="L231" s="568"/>
      <c r="M231" s="141"/>
      <c r="N231" s="159">
        <f t="shared" si="172"/>
        <v>0</v>
      </c>
      <c r="O231" s="73"/>
      <c r="P231" s="1"/>
      <c r="Q231" s="1"/>
      <c r="R231" s="1"/>
      <c r="S231" s="1"/>
      <c r="T231" s="79"/>
      <c r="U231" s="489">
        <f t="shared" si="196"/>
        <v>0</v>
      </c>
      <c r="V231" s="414"/>
      <c r="W231" s="1"/>
      <c r="X231" s="79"/>
      <c r="Y231" s="79"/>
      <c r="Z231" s="79"/>
      <c r="AA231" s="44"/>
      <c r="AB231" s="168"/>
      <c r="AC231" s="168"/>
    </row>
    <row r="232" spans="1:29" ht="15.75" hidden="1" thickBot="1" x14ac:dyDescent="0.3">
      <c r="B232" s="54"/>
      <c r="C232" s="2"/>
      <c r="D232" s="801" t="s">
        <v>547</v>
      </c>
      <c r="E232" s="801"/>
      <c r="F232" s="373"/>
      <c r="G232" s="621"/>
      <c r="H232" s="621"/>
      <c r="I232" s="373"/>
      <c r="J232" s="527"/>
      <c r="K232" s="527"/>
      <c r="L232" s="568"/>
      <c r="M232" s="141"/>
      <c r="N232" s="159">
        <f t="shared" si="172"/>
        <v>0</v>
      </c>
      <c r="O232" s="73"/>
      <c r="P232" s="1"/>
      <c r="Q232" s="1"/>
      <c r="R232" s="1"/>
      <c r="S232" s="1"/>
      <c r="T232" s="79"/>
      <c r="U232" s="489">
        <f t="shared" si="196"/>
        <v>0</v>
      </c>
      <c r="V232" s="414"/>
      <c r="W232" s="1"/>
      <c r="X232" s="79"/>
      <c r="Y232" s="79"/>
      <c r="Z232" s="79"/>
      <c r="AA232" s="44"/>
      <c r="AB232" s="168"/>
      <c r="AC232" s="168"/>
    </row>
    <row r="233" spans="1:29" ht="15.75" hidden="1" thickBot="1" x14ac:dyDescent="0.3">
      <c r="B233" s="54"/>
      <c r="C233" s="2"/>
      <c r="D233" s="798" t="s">
        <v>818</v>
      </c>
      <c r="E233" s="798"/>
      <c r="F233" s="376"/>
      <c r="G233" s="624"/>
      <c r="H233" s="624"/>
      <c r="I233" s="376"/>
      <c r="J233" s="530"/>
      <c r="K233" s="530"/>
      <c r="L233" s="571"/>
      <c r="M233" s="151"/>
      <c r="N233" s="159">
        <f t="shared" si="172"/>
        <v>0</v>
      </c>
      <c r="O233" s="73"/>
      <c r="P233" s="1"/>
      <c r="Q233" s="1"/>
      <c r="R233" s="1"/>
      <c r="S233" s="1"/>
      <c r="T233" s="79"/>
      <c r="U233" s="489">
        <f t="shared" si="196"/>
        <v>0</v>
      </c>
      <c r="V233" s="414"/>
      <c r="W233" s="1"/>
      <c r="X233" s="79"/>
      <c r="Y233" s="79"/>
      <c r="Z233" s="79"/>
      <c r="AA233" s="44"/>
      <c r="AB233" s="168"/>
      <c r="AC233" s="168"/>
    </row>
    <row r="234" spans="1:29" ht="15.75" hidden="1" thickBot="1" x14ac:dyDescent="0.3">
      <c r="B234" s="54"/>
      <c r="C234" s="2"/>
      <c r="D234" s="801" t="s">
        <v>554</v>
      </c>
      <c r="E234" s="801"/>
      <c r="F234" s="373"/>
      <c r="G234" s="621"/>
      <c r="H234" s="621"/>
      <c r="I234" s="373"/>
      <c r="J234" s="527"/>
      <c r="K234" s="527"/>
      <c r="L234" s="568"/>
      <c r="M234" s="141"/>
      <c r="N234" s="159">
        <f t="shared" si="172"/>
        <v>0</v>
      </c>
      <c r="O234" s="73"/>
      <c r="P234" s="1"/>
      <c r="Q234" s="1"/>
      <c r="R234" s="1"/>
      <c r="S234" s="1"/>
      <c r="T234" s="79"/>
      <c r="U234" s="489">
        <f t="shared" si="196"/>
        <v>0</v>
      </c>
      <c r="V234" s="414"/>
      <c r="W234" s="1"/>
      <c r="X234" s="79"/>
      <c r="Y234" s="79"/>
      <c r="Z234" s="79"/>
      <c r="AA234" s="44"/>
      <c r="AB234" s="168"/>
      <c r="AC234" s="168"/>
    </row>
    <row r="235" spans="1:29" ht="15.75" hidden="1" thickBot="1" x14ac:dyDescent="0.3">
      <c r="B235" s="54"/>
      <c r="C235" s="2"/>
      <c r="D235" s="801" t="s">
        <v>553</v>
      </c>
      <c r="E235" s="801"/>
      <c r="F235" s="373"/>
      <c r="G235" s="621"/>
      <c r="H235" s="621"/>
      <c r="I235" s="373"/>
      <c r="J235" s="527"/>
      <c r="K235" s="527"/>
      <c r="L235" s="568"/>
      <c r="M235" s="141"/>
      <c r="N235" s="159">
        <f t="shared" si="172"/>
        <v>0</v>
      </c>
      <c r="O235" s="73"/>
      <c r="P235" s="1"/>
      <c r="Q235" s="1"/>
      <c r="R235" s="1"/>
      <c r="S235" s="1"/>
      <c r="T235" s="79"/>
      <c r="U235" s="489">
        <f t="shared" si="196"/>
        <v>0</v>
      </c>
      <c r="V235" s="414"/>
      <c r="W235" s="1"/>
      <c r="X235" s="79"/>
      <c r="Y235" s="79"/>
      <c r="Z235" s="79"/>
      <c r="AA235" s="44"/>
      <c r="AB235" s="168"/>
      <c r="AC235" s="168"/>
    </row>
    <row r="236" spans="1:29" ht="25.5" hidden="1" customHeight="1" x14ac:dyDescent="0.25">
      <c r="B236" s="54"/>
      <c r="C236" s="2"/>
      <c r="D236" s="798" t="s">
        <v>557</v>
      </c>
      <c r="E236" s="798"/>
      <c r="F236" s="376"/>
      <c r="G236" s="624"/>
      <c r="H236" s="624"/>
      <c r="I236" s="376"/>
      <c r="J236" s="530"/>
      <c r="K236" s="530"/>
      <c r="L236" s="571"/>
      <c r="M236" s="151"/>
      <c r="N236" s="159">
        <f t="shared" si="172"/>
        <v>0</v>
      </c>
      <c r="O236" s="73"/>
      <c r="P236" s="1"/>
      <c r="Q236" s="1"/>
      <c r="R236" s="1"/>
      <c r="S236" s="1"/>
      <c r="T236" s="79"/>
      <c r="U236" s="489">
        <f t="shared" si="196"/>
        <v>0</v>
      </c>
      <c r="V236" s="414"/>
      <c r="W236" s="1"/>
      <c r="X236" s="79"/>
      <c r="Y236" s="79"/>
      <c r="Z236" s="79"/>
      <c r="AA236" s="44"/>
      <c r="AB236" s="168"/>
      <c r="AC236" s="168"/>
    </row>
    <row r="237" spans="1:29" ht="15.75" hidden="1" thickBot="1" x14ac:dyDescent="0.3">
      <c r="B237" s="54"/>
      <c r="C237" s="2"/>
      <c r="D237" s="801" t="s">
        <v>819</v>
      </c>
      <c r="E237" s="801"/>
      <c r="F237" s="373"/>
      <c r="G237" s="621"/>
      <c r="H237" s="621"/>
      <c r="I237" s="373"/>
      <c r="J237" s="527"/>
      <c r="K237" s="527"/>
      <c r="L237" s="568"/>
      <c r="M237" s="141"/>
      <c r="N237" s="159">
        <f t="shared" si="172"/>
        <v>0</v>
      </c>
      <c r="O237" s="73"/>
      <c r="P237" s="1"/>
      <c r="Q237" s="1"/>
      <c r="R237" s="1"/>
      <c r="S237" s="1"/>
      <c r="T237" s="79"/>
      <c r="U237" s="489">
        <f t="shared" si="196"/>
        <v>0</v>
      </c>
      <c r="V237" s="414"/>
      <c r="W237" s="1"/>
      <c r="X237" s="79"/>
      <c r="Y237" s="79"/>
      <c r="Z237" s="79"/>
      <c r="AA237" s="44"/>
      <c r="AB237" s="168"/>
      <c r="AC237" s="168"/>
    </row>
    <row r="238" spans="1:29" ht="25.5" hidden="1" customHeight="1" x14ac:dyDescent="0.25">
      <c r="B238" s="54"/>
      <c r="C238" s="2"/>
      <c r="D238" s="798" t="s">
        <v>562</v>
      </c>
      <c r="E238" s="798"/>
      <c r="F238" s="376"/>
      <c r="G238" s="624"/>
      <c r="H238" s="624"/>
      <c r="I238" s="376"/>
      <c r="J238" s="530"/>
      <c r="K238" s="530"/>
      <c r="L238" s="571"/>
      <c r="M238" s="151"/>
      <c r="N238" s="159">
        <f t="shared" si="172"/>
        <v>0</v>
      </c>
      <c r="O238" s="73"/>
      <c r="P238" s="1"/>
      <c r="Q238" s="1"/>
      <c r="R238" s="1"/>
      <c r="S238" s="1"/>
      <c r="T238" s="79"/>
      <c r="U238" s="489">
        <f t="shared" si="196"/>
        <v>0</v>
      </c>
      <c r="V238" s="414"/>
      <c r="W238" s="1"/>
      <c r="X238" s="79"/>
      <c r="Y238" s="79"/>
      <c r="Z238" s="79"/>
      <c r="AA238" s="44"/>
      <c r="AB238" s="168"/>
      <c r="AC238" s="168"/>
    </row>
    <row r="239" spans="1:29" ht="25.5" hidden="1" customHeight="1" x14ac:dyDescent="0.25">
      <c r="B239" s="54"/>
      <c r="C239" s="2"/>
      <c r="D239" s="798" t="s">
        <v>565</v>
      </c>
      <c r="E239" s="798"/>
      <c r="F239" s="376"/>
      <c r="G239" s="624"/>
      <c r="H239" s="624"/>
      <c r="I239" s="376"/>
      <c r="J239" s="530"/>
      <c r="K239" s="530"/>
      <c r="L239" s="571"/>
      <c r="M239" s="151"/>
      <c r="N239" s="159">
        <f t="shared" si="172"/>
        <v>0</v>
      </c>
      <c r="O239" s="73"/>
      <c r="P239" s="1"/>
      <c r="Q239" s="1"/>
      <c r="R239" s="1"/>
      <c r="S239" s="1"/>
      <c r="T239" s="79"/>
      <c r="U239" s="489">
        <f t="shared" si="196"/>
        <v>0</v>
      </c>
      <c r="V239" s="414"/>
      <c r="W239" s="1"/>
      <c r="X239" s="79"/>
      <c r="Y239" s="79"/>
      <c r="Z239" s="79"/>
      <c r="AA239" s="44"/>
      <c r="AB239" s="168"/>
      <c r="AC239" s="168"/>
    </row>
    <row r="240" spans="1:29" s="18" customFormat="1" ht="25.5" hidden="1" customHeight="1" x14ac:dyDescent="0.25">
      <c r="A240" s="125" t="s">
        <v>276</v>
      </c>
      <c r="B240" s="90" t="s">
        <v>687</v>
      </c>
      <c r="C240" s="841" t="s">
        <v>607</v>
      </c>
      <c r="D240" s="842"/>
      <c r="E240" s="842"/>
      <c r="F240" s="383">
        <f t="shared" ref="F240:L240" si="212">F241+F242</f>
        <v>0</v>
      </c>
      <c r="G240" s="631">
        <f t="shared" si="212"/>
        <v>0</v>
      </c>
      <c r="H240" s="631">
        <f t="shared" si="212"/>
        <v>0</v>
      </c>
      <c r="I240" s="383">
        <f t="shared" si="212"/>
        <v>0</v>
      </c>
      <c r="J240" s="537">
        <f t="shared" ref="J240" si="213">J241+J242</f>
        <v>0</v>
      </c>
      <c r="K240" s="537">
        <f t="shared" si="212"/>
        <v>0</v>
      </c>
      <c r="L240" s="578">
        <f t="shared" si="212"/>
        <v>0</v>
      </c>
      <c r="M240" s="155">
        <f t="shared" ref="M240:AA240" si="214">M241+M242</f>
        <v>0</v>
      </c>
      <c r="N240" s="158">
        <f t="shared" si="172"/>
        <v>0</v>
      </c>
      <c r="O240" s="92">
        <f t="shared" si="214"/>
        <v>0</v>
      </c>
      <c r="P240" s="93">
        <f t="shared" si="214"/>
        <v>0</v>
      </c>
      <c r="Q240" s="93">
        <f t="shared" si="214"/>
        <v>0</v>
      </c>
      <c r="R240" s="93">
        <f t="shared" si="214"/>
        <v>0</v>
      </c>
      <c r="S240" s="93">
        <f t="shared" si="214"/>
        <v>0</v>
      </c>
      <c r="T240" s="96">
        <f t="shared" si="214"/>
        <v>0</v>
      </c>
      <c r="U240" s="487">
        <f t="shared" si="196"/>
        <v>0</v>
      </c>
      <c r="V240" s="412">
        <f t="shared" si="214"/>
        <v>0</v>
      </c>
      <c r="W240" s="93">
        <f t="shared" si="214"/>
        <v>0</v>
      </c>
      <c r="X240" s="96">
        <f t="shared" si="214"/>
        <v>0</v>
      </c>
      <c r="Y240" s="96">
        <f t="shared" si="214"/>
        <v>0</v>
      </c>
      <c r="Z240" s="96">
        <f t="shared" si="214"/>
        <v>0</v>
      </c>
      <c r="AA240" s="97">
        <f t="shared" si="214"/>
        <v>0</v>
      </c>
      <c r="AB240" s="168"/>
      <c r="AC240" s="168"/>
    </row>
    <row r="241" spans="1:29" ht="25.5" hidden="1" customHeight="1" x14ac:dyDescent="0.25">
      <c r="B241" s="54"/>
      <c r="C241" s="2"/>
      <c r="D241" s="798" t="s">
        <v>568</v>
      </c>
      <c r="E241" s="798"/>
      <c r="F241" s="376"/>
      <c r="G241" s="624"/>
      <c r="H241" s="624"/>
      <c r="I241" s="376"/>
      <c r="J241" s="530"/>
      <c r="K241" s="530"/>
      <c r="L241" s="571"/>
      <c r="M241" s="151"/>
      <c r="N241" s="159">
        <f t="shared" ref="N241:N298" si="215">SUM(L241:M241)</f>
        <v>0</v>
      </c>
      <c r="O241" s="73"/>
      <c r="P241" s="1"/>
      <c r="Q241" s="1"/>
      <c r="R241" s="1"/>
      <c r="S241" s="1"/>
      <c r="T241" s="79"/>
      <c r="U241" s="489">
        <f t="shared" si="196"/>
        <v>0</v>
      </c>
      <c r="V241" s="414"/>
      <c r="W241" s="1"/>
      <c r="X241" s="79"/>
      <c r="Y241" s="79"/>
      <c r="Z241" s="79"/>
      <c r="AA241" s="44"/>
      <c r="AB241" s="168"/>
      <c r="AC241" s="168"/>
    </row>
    <row r="242" spans="1:29" ht="25.5" hidden="1" customHeight="1" x14ac:dyDescent="0.25">
      <c r="B242" s="54"/>
      <c r="C242" s="2"/>
      <c r="D242" s="798" t="s">
        <v>569</v>
      </c>
      <c r="E242" s="798"/>
      <c r="F242" s="376"/>
      <c r="G242" s="624"/>
      <c r="H242" s="624"/>
      <c r="I242" s="376"/>
      <c r="J242" s="530"/>
      <c r="K242" s="530"/>
      <c r="L242" s="571"/>
      <c r="M242" s="151"/>
      <c r="N242" s="159">
        <f t="shared" si="215"/>
        <v>0</v>
      </c>
      <c r="O242" s="73"/>
      <c r="P242" s="1"/>
      <c r="Q242" s="1"/>
      <c r="R242" s="1"/>
      <c r="S242" s="1"/>
      <c r="T242" s="79"/>
      <c r="U242" s="489">
        <f t="shared" si="196"/>
        <v>0</v>
      </c>
      <c r="V242" s="414"/>
      <c r="W242" s="1"/>
      <c r="X242" s="79"/>
      <c r="Y242" s="79"/>
      <c r="Z242" s="79"/>
      <c r="AA242" s="44"/>
      <c r="AB242" s="168"/>
      <c r="AC242" s="168"/>
    </row>
    <row r="243" spans="1:29" s="18" customFormat="1" ht="15" hidden="1" customHeight="1" x14ac:dyDescent="0.25">
      <c r="A243" s="125" t="s">
        <v>277</v>
      </c>
      <c r="B243" s="90" t="s">
        <v>688</v>
      </c>
      <c r="C243" s="841" t="s">
        <v>820</v>
      </c>
      <c r="D243" s="842"/>
      <c r="E243" s="842"/>
      <c r="F243" s="383">
        <f t="shared" ref="F243:L243" si="216">F244+F245+F246+F247+F248+F249+F250+F251+F252+F253+F254</f>
        <v>0</v>
      </c>
      <c r="G243" s="631">
        <f t="shared" si="216"/>
        <v>0</v>
      </c>
      <c r="H243" s="631">
        <f t="shared" si="216"/>
        <v>0</v>
      </c>
      <c r="I243" s="383">
        <f t="shared" si="216"/>
        <v>0</v>
      </c>
      <c r="J243" s="537">
        <f t="shared" ref="J243" si="217">J244+J245+J246+J247+J248+J249+J250+J251+J252+J253+J254</f>
        <v>0</v>
      </c>
      <c r="K243" s="537">
        <f t="shared" si="216"/>
        <v>0</v>
      </c>
      <c r="L243" s="578">
        <f t="shared" si="216"/>
        <v>0</v>
      </c>
      <c r="M243" s="155">
        <f t="shared" ref="M243:AA243" si="218">M244+M245+M246+M247+M248+M249+M250+M251+M252+M253+M254</f>
        <v>0</v>
      </c>
      <c r="N243" s="158">
        <f t="shared" si="215"/>
        <v>0</v>
      </c>
      <c r="O243" s="92">
        <f t="shared" si="218"/>
        <v>0</v>
      </c>
      <c r="P243" s="93">
        <f t="shared" si="218"/>
        <v>0</v>
      </c>
      <c r="Q243" s="93">
        <f t="shared" si="218"/>
        <v>0</v>
      </c>
      <c r="R243" s="93">
        <f t="shared" si="218"/>
        <v>0</v>
      </c>
      <c r="S243" s="93">
        <f t="shared" si="218"/>
        <v>0</v>
      </c>
      <c r="T243" s="96">
        <f t="shared" si="218"/>
        <v>0</v>
      </c>
      <c r="U243" s="487">
        <f t="shared" si="196"/>
        <v>0</v>
      </c>
      <c r="V243" s="412">
        <f t="shared" si="218"/>
        <v>0</v>
      </c>
      <c r="W243" s="93">
        <f t="shared" si="218"/>
        <v>0</v>
      </c>
      <c r="X243" s="96">
        <f t="shared" si="218"/>
        <v>0</v>
      </c>
      <c r="Y243" s="96">
        <f t="shared" si="218"/>
        <v>0</v>
      </c>
      <c r="Z243" s="96">
        <f t="shared" si="218"/>
        <v>0</v>
      </c>
      <c r="AA243" s="97">
        <f t="shared" si="218"/>
        <v>0</v>
      </c>
      <c r="AB243" s="168"/>
      <c r="AC243" s="168"/>
    </row>
    <row r="244" spans="1:29" ht="15.75" hidden="1" thickBot="1" x14ac:dyDescent="0.3">
      <c r="B244" s="54"/>
      <c r="C244" s="2"/>
      <c r="D244" s="801" t="s">
        <v>372</v>
      </c>
      <c r="E244" s="801"/>
      <c r="F244" s="373"/>
      <c r="G244" s="621"/>
      <c r="H244" s="621"/>
      <c r="I244" s="373"/>
      <c r="J244" s="527"/>
      <c r="K244" s="527"/>
      <c r="L244" s="568"/>
      <c r="M244" s="141"/>
      <c r="N244" s="159">
        <f t="shared" si="215"/>
        <v>0</v>
      </c>
      <c r="O244" s="73"/>
      <c r="P244" s="1"/>
      <c r="Q244" s="1"/>
      <c r="R244" s="1"/>
      <c r="S244" s="1"/>
      <c r="T244" s="79"/>
      <c r="U244" s="489">
        <f t="shared" si="196"/>
        <v>0</v>
      </c>
      <c r="V244" s="414"/>
      <c r="W244" s="1"/>
      <c r="X244" s="79"/>
      <c r="Y244" s="79"/>
      <c r="Z244" s="79"/>
      <c r="AA244" s="44"/>
      <c r="AB244" s="168"/>
      <c r="AC244" s="168"/>
    </row>
    <row r="245" spans="1:29" ht="15.75" hidden="1" thickBot="1" x14ac:dyDescent="0.3">
      <c r="B245" s="54"/>
      <c r="C245" s="2"/>
      <c r="D245" s="801" t="s">
        <v>821</v>
      </c>
      <c r="E245" s="801"/>
      <c r="F245" s="373"/>
      <c r="G245" s="621"/>
      <c r="H245" s="621"/>
      <c r="I245" s="373"/>
      <c r="J245" s="527"/>
      <c r="K245" s="527"/>
      <c r="L245" s="568"/>
      <c r="M245" s="141"/>
      <c r="N245" s="159">
        <f t="shared" si="215"/>
        <v>0</v>
      </c>
      <c r="O245" s="73"/>
      <c r="P245" s="1"/>
      <c r="Q245" s="1"/>
      <c r="R245" s="1"/>
      <c r="S245" s="1"/>
      <c r="T245" s="79"/>
      <c r="U245" s="489">
        <f t="shared" si="196"/>
        <v>0</v>
      </c>
      <c r="V245" s="414"/>
      <c r="W245" s="1"/>
      <c r="X245" s="79"/>
      <c r="Y245" s="79"/>
      <c r="Z245" s="79"/>
      <c r="AA245" s="44"/>
      <c r="AB245" s="168"/>
      <c r="AC245" s="168"/>
    </row>
    <row r="246" spans="1:29" ht="15.75" hidden="1" thickBot="1" x14ac:dyDescent="0.3">
      <c r="B246" s="54"/>
      <c r="C246" s="2"/>
      <c r="D246" s="801" t="s">
        <v>375</v>
      </c>
      <c r="E246" s="801"/>
      <c r="F246" s="373"/>
      <c r="G246" s="621"/>
      <c r="H246" s="621"/>
      <c r="I246" s="373"/>
      <c r="J246" s="527"/>
      <c r="K246" s="527"/>
      <c r="L246" s="568"/>
      <c r="M246" s="141"/>
      <c r="N246" s="159">
        <f t="shared" si="215"/>
        <v>0</v>
      </c>
      <c r="O246" s="73"/>
      <c r="P246" s="1"/>
      <c r="Q246" s="1"/>
      <c r="R246" s="1"/>
      <c r="S246" s="1"/>
      <c r="T246" s="79"/>
      <c r="U246" s="489">
        <f t="shared" si="196"/>
        <v>0</v>
      </c>
      <c r="V246" s="414"/>
      <c r="W246" s="1"/>
      <c r="X246" s="79"/>
      <c r="Y246" s="79"/>
      <c r="Z246" s="79"/>
      <c r="AA246" s="44"/>
      <c r="AB246" s="168"/>
      <c r="AC246" s="168"/>
    </row>
    <row r="247" spans="1:29" ht="15.75" hidden="1" thickBot="1" x14ac:dyDescent="0.3">
      <c r="B247" s="54"/>
      <c r="C247" s="2"/>
      <c r="D247" s="801" t="s">
        <v>373</v>
      </c>
      <c r="E247" s="801"/>
      <c r="F247" s="373"/>
      <c r="G247" s="621"/>
      <c r="H247" s="621"/>
      <c r="I247" s="373"/>
      <c r="J247" s="527"/>
      <c r="K247" s="527"/>
      <c r="L247" s="568"/>
      <c r="M247" s="141"/>
      <c r="N247" s="159">
        <f t="shared" si="215"/>
        <v>0</v>
      </c>
      <c r="O247" s="73"/>
      <c r="P247" s="1"/>
      <c r="Q247" s="1"/>
      <c r="R247" s="1"/>
      <c r="S247" s="1"/>
      <c r="T247" s="79"/>
      <c r="U247" s="489">
        <f t="shared" si="196"/>
        <v>0</v>
      </c>
      <c r="V247" s="414"/>
      <c r="W247" s="1"/>
      <c r="X247" s="79"/>
      <c r="Y247" s="79"/>
      <c r="Z247" s="79"/>
      <c r="AA247" s="44"/>
      <c r="AB247" s="168"/>
      <c r="AC247" s="168"/>
    </row>
    <row r="248" spans="1:29" ht="15.75" hidden="1" thickBot="1" x14ac:dyDescent="0.3">
      <c r="B248" s="54"/>
      <c r="C248" s="2"/>
      <c r="D248" s="801" t="s">
        <v>822</v>
      </c>
      <c r="E248" s="801"/>
      <c r="F248" s="373"/>
      <c r="G248" s="621"/>
      <c r="H248" s="621"/>
      <c r="I248" s="373"/>
      <c r="J248" s="527"/>
      <c r="K248" s="527"/>
      <c r="L248" s="568"/>
      <c r="M248" s="141"/>
      <c r="N248" s="159">
        <f t="shared" si="215"/>
        <v>0</v>
      </c>
      <c r="O248" s="73"/>
      <c r="P248" s="1"/>
      <c r="Q248" s="1"/>
      <c r="R248" s="1"/>
      <c r="S248" s="1"/>
      <c r="T248" s="79"/>
      <c r="U248" s="489">
        <f t="shared" si="196"/>
        <v>0</v>
      </c>
      <c r="V248" s="414"/>
      <c r="W248" s="1"/>
      <c r="X248" s="79"/>
      <c r="Y248" s="79"/>
      <c r="Z248" s="79"/>
      <c r="AA248" s="44"/>
      <c r="AB248" s="168"/>
      <c r="AC248" s="168"/>
    </row>
    <row r="249" spans="1:29" ht="25.5" hidden="1" customHeight="1" x14ac:dyDescent="0.25">
      <c r="B249" s="54"/>
      <c r="C249" s="2"/>
      <c r="D249" s="798" t="s">
        <v>537</v>
      </c>
      <c r="E249" s="798"/>
      <c r="F249" s="376"/>
      <c r="G249" s="624"/>
      <c r="H249" s="624"/>
      <c r="I249" s="376"/>
      <c r="J249" s="530"/>
      <c r="K249" s="530"/>
      <c r="L249" s="571"/>
      <c r="M249" s="151"/>
      <c r="N249" s="159">
        <f t="shared" si="215"/>
        <v>0</v>
      </c>
      <c r="O249" s="73"/>
      <c r="P249" s="1"/>
      <c r="Q249" s="1"/>
      <c r="R249" s="1"/>
      <c r="S249" s="1"/>
      <c r="T249" s="79"/>
      <c r="U249" s="489">
        <f t="shared" si="196"/>
        <v>0</v>
      </c>
      <c r="V249" s="414"/>
      <c r="W249" s="1"/>
      <c r="X249" s="79"/>
      <c r="Y249" s="79"/>
      <c r="Z249" s="79"/>
      <c r="AA249" s="44"/>
      <c r="AB249" s="168"/>
      <c r="AC249" s="168"/>
    </row>
    <row r="250" spans="1:29" ht="25.5" hidden="1" customHeight="1" x14ac:dyDescent="0.25">
      <c r="B250" s="54"/>
      <c r="C250" s="2"/>
      <c r="D250" s="798" t="s">
        <v>540</v>
      </c>
      <c r="E250" s="798"/>
      <c r="F250" s="376"/>
      <c r="G250" s="624"/>
      <c r="H250" s="624"/>
      <c r="I250" s="376"/>
      <c r="J250" s="530"/>
      <c r="K250" s="530"/>
      <c r="L250" s="571"/>
      <c r="M250" s="151"/>
      <c r="N250" s="159">
        <f t="shared" si="215"/>
        <v>0</v>
      </c>
      <c r="O250" s="73"/>
      <c r="P250" s="1"/>
      <c r="Q250" s="1"/>
      <c r="R250" s="1"/>
      <c r="S250" s="1"/>
      <c r="T250" s="79"/>
      <c r="U250" s="489">
        <f t="shared" si="196"/>
        <v>0</v>
      </c>
      <c r="V250" s="414"/>
      <c r="W250" s="1"/>
      <c r="X250" s="79"/>
      <c r="Y250" s="79"/>
      <c r="Z250" s="79"/>
      <c r="AA250" s="44"/>
      <c r="AB250" s="168"/>
      <c r="AC250" s="168"/>
    </row>
    <row r="251" spans="1:29" ht="15.75" hidden="1" thickBot="1" x14ac:dyDescent="0.3">
      <c r="B251" s="54"/>
      <c r="C251" s="2"/>
      <c r="D251" s="801" t="s">
        <v>823</v>
      </c>
      <c r="E251" s="801"/>
      <c r="F251" s="373"/>
      <c r="G251" s="621"/>
      <c r="H251" s="621"/>
      <c r="I251" s="373"/>
      <c r="J251" s="527"/>
      <c r="K251" s="527"/>
      <c r="L251" s="568"/>
      <c r="M251" s="141"/>
      <c r="N251" s="159">
        <f t="shared" si="215"/>
        <v>0</v>
      </c>
      <c r="O251" s="73"/>
      <c r="P251" s="1"/>
      <c r="Q251" s="1"/>
      <c r="R251" s="1"/>
      <c r="S251" s="1"/>
      <c r="T251" s="79"/>
      <c r="U251" s="489">
        <f t="shared" si="196"/>
        <v>0</v>
      </c>
      <c r="V251" s="414"/>
      <c r="W251" s="1"/>
      <c r="X251" s="79"/>
      <c r="Y251" s="79"/>
      <c r="Z251" s="79"/>
      <c r="AA251" s="44"/>
      <c r="AB251" s="168"/>
      <c r="AC251" s="168"/>
    </row>
    <row r="252" spans="1:29" ht="15.75" hidden="1" thickBot="1" x14ac:dyDescent="0.3">
      <c r="B252" s="54"/>
      <c r="C252" s="2"/>
      <c r="D252" s="801" t="s">
        <v>374</v>
      </c>
      <c r="E252" s="801"/>
      <c r="F252" s="373"/>
      <c r="G252" s="621"/>
      <c r="H252" s="621"/>
      <c r="I252" s="373"/>
      <c r="J252" s="527"/>
      <c r="K252" s="527"/>
      <c r="L252" s="568"/>
      <c r="M252" s="141"/>
      <c r="N252" s="159">
        <f t="shared" si="215"/>
        <v>0</v>
      </c>
      <c r="O252" s="73"/>
      <c r="P252" s="1"/>
      <c r="Q252" s="1"/>
      <c r="R252" s="1"/>
      <c r="S252" s="1"/>
      <c r="T252" s="79"/>
      <c r="U252" s="489">
        <f t="shared" si="196"/>
        <v>0</v>
      </c>
      <c r="V252" s="414"/>
      <c r="W252" s="1"/>
      <c r="X252" s="79"/>
      <c r="Y252" s="79"/>
      <c r="Z252" s="79"/>
      <c r="AA252" s="44"/>
      <c r="AB252" s="168"/>
      <c r="AC252" s="168"/>
    </row>
    <row r="253" spans="1:29" ht="15.75" hidden="1" thickBot="1" x14ac:dyDescent="0.3">
      <c r="B253" s="54"/>
      <c r="C253" s="2"/>
      <c r="D253" s="801" t="s">
        <v>824</v>
      </c>
      <c r="E253" s="801"/>
      <c r="F253" s="373"/>
      <c r="G253" s="621"/>
      <c r="H253" s="621"/>
      <c r="I253" s="373"/>
      <c r="J253" s="527"/>
      <c r="K253" s="527"/>
      <c r="L253" s="568"/>
      <c r="M253" s="141"/>
      <c r="N253" s="159">
        <f t="shared" si="215"/>
        <v>0</v>
      </c>
      <c r="O253" s="73"/>
      <c r="P253" s="1"/>
      <c r="Q253" s="1"/>
      <c r="R253" s="1"/>
      <c r="S253" s="1"/>
      <c r="T253" s="79"/>
      <c r="U253" s="489">
        <f t="shared" si="196"/>
        <v>0</v>
      </c>
      <c r="V253" s="414"/>
      <c r="W253" s="1"/>
      <c r="X253" s="79"/>
      <c r="Y253" s="79"/>
      <c r="Z253" s="79"/>
      <c r="AA253" s="44"/>
      <c r="AB253" s="168"/>
      <c r="AC253" s="168"/>
    </row>
    <row r="254" spans="1:29" ht="15.75" hidden="1" thickBot="1" x14ac:dyDescent="0.3">
      <c r="B254" s="54"/>
      <c r="C254" s="2"/>
      <c r="D254" s="801" t="s">
        <v>566</v>
      </c>
      <c r="E254" s="801"/>
      <c r="F254" s="373"/>
      <c r="G254" s="621"/>
      <c r="H254" s="621"/>
      <c r="I254" s="373"/>
      <c r="J254" s="527"/>
      <c r="K254" s="527"/>
      <c r="L254" s="568"/>
      <c r="M254" s="141"/>
      <c r="N254" s="159">
        <f t="shared" si="215"/>
        <v>0</v>
      </c>
      <c r="O254" s="73"/>
      <c r="P254" s="1"/>
      <c r="Q254" s="1"/>
      <c r="R254" s="1"/>
      <c r="S254" s="1"/>
      <c r="T254" s="79"/>
      <c r="U254" s="489">
        <f t="shared" si="196"/>
        <v>0</v>
      </c>
      <c r="V254" s="414"/>
      <c r="W254" s="1"/>
      <c r="X254" s="79"/>
      <c r="Y254" s="79"/>
      <c r="Z254" s="79"/>
      <c r="AA254" s="44"/>
      <c r="AB254" s="168"/>
      <c r="AC254" s="168"/>
    </row>
    <row r="255" spans="1:29" s="18" customFormat="1" ht="15.75" hidden="1" thickBot="1" x14ac:dyDescent="0.3">
      <c r="A255" s="125" t="s">
        <v>278</v>
      </c>
      <c r="B255" s="90" t="s">
        <v>689</v>
      </c>
      <c r="C255" s="803" t="s">
        <v>279</v>
      </c>
      <c r="D255" s="804"/>
      <c r="E255" s="804"/>
      <c r="F255" s="366"/>
      <c r="G255" s="614"/>
      <c r="H255" s="614"/>
      <c r="I255" s="366"/>
      <c r="J255" s="520"/>
      <c r="K255" s="520"/>
      <c r="L255" s="561"/>
      <c r="M255" s="142"/>
      <c r="N255" s="158">
        <f t="shared" si="215"/>
        <v>0</v>
      </c>
      <c r="O255" s="92"/>
      <c r="P255" s="93"/>
      <c r="Q255" s="93"/>
      <c r="R255" s="93"/>
      <c r="S255" s="93"/>
      <c r="T255" s="96"/>
      <c r="U255" s="487">
        <f t="shared" si="196"/>
        <v>0</v>
      </c>
      <c r="V255" s="412"/>
      <c r="W255" s="93"/>
      <c r="X255" s="96"/>
      <c r="Y255" s="96"/>
      <c r="Z255" s="96"/>
      <c r="AA255" s="97"/>
      <c r="AB255" s="168"/>
      <c r="AC255" s="168"/>
    </row>
    <row r="256" spans="1:29" s="18" customFormat="1" ht="15.75" hidden="1" thickBot="1" x14ac:dyDescent="0.3">
      <c r="A256" s="125" t="s">
        <v>280</v>
      </c>
      <c r="B256" s="90" t="s">
        <v>690</v>
      </c>
      <c r="C256" s="803" t="s">
        <v>281</v>
      </c>
      <c r="D256" s="804"/>
      <c r="E256" s="804"/>
      <c r="F256" s="366"/>
      <c r="G256" s="614"/>
      <c r="H256" s="614"/>
      <c r="I256" s="366"/>
      <c r="J256" s="520"/>
      <c r="K256" s="520"/>
      <c r="L256" s="561"/>
      <c r="M256" s="142"/>
      <c r="N256" s="158">
        <f t="shared" si="215"/>
        <v>0</v>
      </c>
      <c r="O256" s="92"/>
      <c r="P256" s="93"/>
      <c r="Q256" s="93"/>
      <c r="R256" s="93"/>
      <c r="S256" s="93"/>
      <c r="T256" s="96"/>
      <c r="U256" s="487">
        <f t="shared" si="196"/>
        <v>0</v>
      </c>
      <c r="V256" s="412"/>
      <c r="W256" s="93"/>
      <c r="X256" s="96"/>
      <c r="Y256" s="96"/>
      <c r="Z256" s="96"/>
      <c r="AA256" s="97"/>
      <c r="AB256" s="168"/>
      <c r="AC256" s="168"/>
    </row>
    <row r="257" spans="1:29" s="18" customFormat="1" ht="15.75" hidden="1" thickBot="1" x14ac:dyDescent="0.3">
      <c r="A257" s="125" t="s">
        <v>282</v>
      </c>
      <c r="B257" s="90" t="s">
        <v>691</v>
      </c>
      <c r="C257" s="803" t="s">
        <v>283</v>
      </c>
      <c r="D257" s="804"/>
      <c r="E257" s="804"/>
      <c r="F257" s="366">
        <f t="shared" ref="F257:L257" si="219">F258+F259+F260+F261+F262+F263+F264+F265+F266+F267</f>
        <v>0</v>
      </c>
      <c r="G257" s="614">
        <f t="shared" si="219"/>
        <v>0</v>
      </c>
      <c r="H257" s="614">
        <f t="shared" si="219"/>
        <v>0</v>
      </c>
      <c r="I257" s="366">
        <f t="shared" si="219"/>
        <v>0</v>
      </c>
      <c r="J257" s="520">
        <f t="shared" ref="J257" si="220">J258+J259+J260+J261+J262+J263+J264+J265+J266+J267</f>
        <v>0</v>
      </c>
      <c r="K257" s="520">
        <f t="shared" si="219"/>
        <v>0</v>
      </c>
      <c r="L257" s="561">
        <f t="shared" si="219"/>
        <v>0</v>
      </c>
      <c r="M257" s="142">
        <f t="shared" ref="M257:AA257" si="221">M258+M259+M260+M261+M262+M263+M264+M265+M266+M267</f>
        <v>0</v>
      </c>
      <c r="N257" s="158">
        <f t="shared" si="215"/>
        <v>0</v>
      </c>
      <c r="O257" s="92">
        <f t="shared" si="221"/>
        <v>0</v>
      </c>
      <c r="P257" s="93">
        <f t="shared" si="221"/>
        <v>0</v>
      </c>
      <c r="Q257" s="93">
        <f t="shared" si="221"/>
        <v>0</v>
      </c>
      <c r="R257" s="93">
        <f t="shared" si="221"/>
        <v>0</v>
      </c>
      <c r="S257" s="93">
        <f t="shared" si="221"/>
        <v>0</v>
      </c>
      <c r="T257" s="96">
        <f t="shared" si="221"/>
        <v>0</v>
      </c>
      <c r="U257" s="487">
        <f t="shared" si="196"/>
        <v>0</v>
      </c>
      <c r="V257" s="412">
        <f t="shared" si="221"/>
        <v>0</v>
      </c>
      <c r="W257" s="93">
        <f t="shared" si="221"/>
        <v>0</v>
      </c>
      <c r="X257" s="96">
        <f t="shared" si="221"/>
        <v>0</v>
      </c>
      <c r="Y257" s="96">
        <f t="shared" si="221"/>
        <v>0</v>
      </c>
      <c r="Z257" s="96">
        <f t="shared" si="221"/>
        <v>0</v>
      </c>
      <c r="AA257" s="97">
        <f t="shared" si="221"/>
        <v>0</v>
      </c>
      <c r="AB257" s="168"/>
      <c r="AC257" s="168"/>
    </row>
    <row r="258" spans="1:29" ht="15.75" hidden="1" thickBot="1" x14ac:dyDescent="0.3">
      <c r="B258" s="54"/>
      <c r="C258" s="2"/>
      <c r="D258" s="801" t="s">
        <v>376</v>
      </c>
      <c r="E258" s="801"/>
      <c r="F258" s="373"/>
      <c r="G258" s="621"/>
      <c r="H258" s="621"/>
      <c r="I258" s="373"/>
      <c r="J258" s="527"/>
      <c r="K258" s="527"/>
      <c r="L258" s="568"/>
      <c r="M258" s="141"/>
      <c r="N258" s="159">
        <f t="shared" si="215"/>
        <v>0</v>
      </c>
      <c r="O258" s="73"/>
      <c r="P258" s="1"/>
      <c r="Q258" s="1"/>
      <c r="R258" s="1"/>
      <c r="S258" s="1"/>
      <c r="T258" s="79"/>
      <c r="U258" s="489">
        <f t="shared" si="196"/>
        <v>0</v>
      </c>
      <c r="V258" s="414"/>
      <c r="W258" s="1"/>
      <c r="X258" s="79"/>
      <c r="Y258" s="79"/>
      <c r="Z258" s="79"/>
      <c r="AA258" s="44"/>
      <c r="AB258" s="168"/>
      <c r="AC258" s="168"/>
    </row>
    <row r="259" spans="1:29" ht="15.75" hidden="1" thickBot="1" x14ac:dyDescent="0.3">
      <c r="B259" s="54"/>
      <c r="C259" s="2"/>
      <c r="D259" s="801" t="s">
        <v>377</v>
      </c>
      <c r="E259" s="801"/>
      <c r="F259" s="373"/>
      <c r="G259" s="621"/>
      <c r="H259" s="621"/>
      <c r="I259" s="373"/>
      <c r="J259" s="527"/>
      <c r="K259" s="527"/>
      <c r="L259" s="568"/>
      <c r="M259" s="141"/>
      <c r="N259" s="159">
        <f t="shared" si="215"/>
        <v>0</v>
      </c>
      <c r="O259" s="73"/>
      <c r="P259" s="1"/>
      <c r="Q259" s="1"/>
      <c r="R259" s="1"/>
      <c r="S259" s="1"/>
      <c r="T259" s="79"/>
      <c r="U259" s="489">
        <f t="shared" si="196"/>
        <v>0</v>
      </c>
      <c r="V259" s="414"/>
      <c r="W259" s="1"/>
      <c r="X259" s="79"/>
      <c r="Y259" s="79"/>
      <c r="Z259" s="79"/>
      <c r="AA259" s="44"/>
      <c r="AB259" s="168"/>
      <c r="AC259" s="168"/>
    </row>
    <row r="260" spans="1:29" ht="15.75" hidden="1" thickBot="1" x14ac:dyDescent="0.3">
      <c r="B260" s="54"/>
      <c r="C260" s="2"/>
      <c r="D260" s="801" t="s">
        <v>378</v>
      </c>
      <c r="E260" s="801"/>
      <c r="F260" s="373"/>
      <c r="G260" s="621"/>
      <c r="H260" s="621"/>
      <c r="I260" s="373"/>
      <c r="J260" s="527"/>
      <c r="K260" s="527"/>
      <c r="L260" s="568"/>
      <c r="M260" s="141"/>
      <c r="N260" s="159">
        <f t="shared" si="215"/>
        <v>0</v>
      </c>
      <c r="O260" s="73"/>
      <c r="P260" s="1"/>
      <c r="Q260" s="1"/>
      <c r="R260" s="1"/>
      <c r="S260" s="1"/>
      <c r="T260" s="79"/>
      <c r="U260" s="489">
        <f t="shared" si="196"/>
        <v>0</v>
      </c>
      <c r="V260" s="414"/>
      <c r="W260" s="1"/>
      <c r="X260" s="79"/>
      <c r="Y260" s="79"/>
      <c r="Z260" s="79"/>
      <c r="AA260" s="44"/>
      <c r="AB260" s="168"/>
      <c r="AC260" s="168"/>
    </row>
    <row r="261" spans="1:29" ht="15.75" hidden="1" thickBot="1" x14ac:dyDescent="0.3">
      <c r="B261" s="54"/>
      <c r="C261" s="2"/>
      <c r="D261" s="801" t="s">
        <v>379</v>
      </c>
      <c r="E261" s="801"/>
      <c r="F261" s="373"/>
      <c r="G261" s="621"/>
      <c r="H261" s="621"/>
      <c r="I261" s="373"/>
      <c r="J261" s="527"/>
      <c r="K261" s="527"/>
      <c r="L261" s="568"/>
      <c r="M261" s="141"/>
      <c r="N261" s="159">
        <f t="shared" si="215"/>
        <v>0</v>
      </c>
      <c r="O261" s="73"/>
      <c r="P261" s="1"/>
      <c r="Q261" s="1"/>
      <c r="R261" s="1"/>
      <c r="S261" s="1"/>
      <c r="T261" s="79"/>
      <c r="U261" s="489">
        <f t="shared" si="196"/>
        <v>0</v>
      </c>
      <c r="V261" s="414"/>
      <c r="W261" s="1"/>
      <c r="X261" s="79"/>
      <c r="Y261" s="79"/>
      <c r="Z261" s="79"/>
      <c r="AA261" s="44"/>
      <c r="AB261" s="168"/>
      <c r="AC261" s="168"/>
    </row>
    <row r="262" spans="1:29" ht="15.75" hidden="1" thickBot="1" x14ac:dyDescent="0.3">
      <c r="B262" s="54"/>
      <c r="C262" s="2"/>
      <c r="D262" s="801" t="s">
        <v>380</v>
      </c>
      <c r="E262" s="801"/>
      <c r="F262" s="373"/>
      <c r="G262" s="621"/>
      <c r="H262" s="621"/>
      <c r="I262" s="373"/>
      <c r="J262" s="527"/>
      <c r="K262" s="527"/>
      <c r="L262" s="568"/>
      <c r="M262" s="141"/>
      <c r="N262" s="159">
        <f t="shared" si="215"/>
        <v>0</v>
      </c>
      <c r="O262" s="73"/>
      <c r="P262" s="1"/>
      <c r="Q262" s="1"/>
      <c r="R262" s="1"/>
      <c r="S262" s="1"/>
      <c r="T262" s="79"/>
      <c r="U262" s="489">
        <f t="shared" si="196"/>
        <v>0</v>
      </c>
      <c r="V262" s="414"/>
      <c r="W262" s="1"/>
      <c r="X262" s="79"/>
      <c r="Y262" s="79"/>
      <c r="Z262" s="79"/>
      <c r="AA262" s="44"/>
      <c r="AB262" s="168"/>
      <c r="AC262" s="168"/>
    </row>
    <row r="263" spans="1:29" ht="25.5" hidden="1" customHeight="1" x14ac:dyDescent="0.25">
      <c r="B263" s="54"/>
      <c r="C263" s="2"/>
      <c r="D263" s="798" t="s">
        <v>538</v>
      </c>
      <c r="E263" s="798"/>
      <c r="F263" s="376"/>
      <c r="G263" s="624"/>
      <c r="H263" s="624"/>
      <c r="I263" s="376"/>
      <c r="J263" s="530"/>
      <c r="K263" s="530"/>
      <c r="L263" s="571"/>
      <c r="M263" s="151"/>
      <c r="N263" s="159">
        <f t="shared" si="215"/>
        <v>0</v>
      </c>
      <c r="O263" s="73"/>
      <c r="P263" s="1"/>
      <c r="Q263" s="1"/>
      <c r="R263" s="1"/>
      <c r="S263" s="1"/>
      <c r="T263" s="79"/>
      <c r="U263" s="489">
        <f t="shared" ref="U263:U298" si="222">SUM(O263:T263)</f>
        <v>0</v>
      </c>
      <c r="V263" s="414"/>
      <c r="W263" s="1"/>
      <c r="X263" s="79"/>
      <c r="Y263" s="79"/>
      <c r="Z263" s="79"/>
      <c r="AA263" s="44"/>
      <c r="AB263" s="168"/>
      <c r="AC263" s="168"/>
    </row>
    <row r="264" spans="1:29" ht="25.5" hidden="1" customHeight="1" x14ac:dyDescent="0.25">
      <c r="B264" s="54"/>
      <c r="C264" s="2"/>
      <c r="D264" s="798" t="s">
        <v>541</v>
      </c>
      <c r="E264" s="798"/>
      <c r="F264" s="376"/>
      <c r="G264" s="624"/>
      <c r="H264" s="624"/>
      <c r="I264" s="376"/>
      <c r="J264" s="530"/>
      <c r="K264" s="530"/>
      <c r="L264" s="571"/>
      <c r="M264" s="151"/>
      <c r="N264" s="159">
        <f t="shared" si="215"/>
        <v>0</v>
      </c>
      <c r="O264" s="73"/>
      <c r="P264" s="1"/>
      <c r="Q264" s="1"/>
      <c r="R264" s="1"/>
      <c r="S264" s="1"/>
      <c r="T264" s="79"/>
      <c r="U264" s="489">
        <f t="shared" si="222"/>
        <v>0</v>
      </c>
      <c r="V264" s="414"/>
      <c r="W264" s="1"/>
      <c r="X264" s="79"/>
      <c r="Y264" s="79"/>
      <c r="Z264" s="79"/>
      <c r="AA264" s="44"/>
      <c r="AB264" s="168"/>
      <c r="AC264" s="168"/>
    </row>
    <row r="265" spans="1:29" ht="15.75" hidden="1" thickBot="1" x14ac:dyDescent="0.3">
      <c r="B265" s="54"/>
      <c r="C265" s="2"/>
      <c r="D265" s="801" t="s">
        <v>381</v>
      </c>
      <c r="E265" s="801"/>
      <c r="F265" s="373"/>
      <c r="G265" s="621"/>
      <c r="H265" s="621"/>
      <c r="I265" s="373"/>
      <c r="J265" s="527"/>
      <c r="K265" s="527"/>
      <c r="L265" s="568"/>
      <c r="M265" s="141"/>
      <c r="N265" s="159">
        <f t="shared" si="215"/>
        <v>0</v>
      </c>
      <c r="O265" s="73"/>
      <c r="P265" s="1"/>
      <c r="Q265" s="1"/>
      <c r="R265" s="1"/>
      <c r="S265" s="1"/>
      <c r="T265" s="79"/>
      <c r="U265" s="489">
        <f t="shared" si="222"/>
        <v>0</v>
      </c>
      <c r="V265" s="414"/>
      <c r="W265" s="1"/>
      <c r="X265" s="79"/>
      <c r="Y265" s="79"/>
      <c r="Z265" s="79"/>
      <c r="AA265" s="44"/>
      <c r="AB265" s="168"/>
      <c r="AC265" s="168"/>
    </row>
    <row r="266" spans="1:29" ht="15.75" hidden="1" thickBot="1" x14ac:dyDescent="0.3">
      <c r="B266" s="54"/>
      <c r="C266" s="2"/>
      <c r="D266" s="801" t="s">
        <v>382</v>
      </c>
      <c r="E266" s="801"/>
      <c r="F266" s="373"/>
      <c r="G266" s="621"/>
      <c r="H266" s="621"/>
      <c r="I266" s="373"/>
      <c r="J266" s="527"/>
      <c r="K266" s="527"/>
      <c r="L266" s="568"/>
      <c r="M266" s="141"/>
      <c r="N266" s="159">
        <f t="shared" si="215"/>
        <v>0</v>
      </c>
      <c r="O266" s="73"/>
      <c r="P266" s="1"/>
      <c r="Q266" s="1"/>
      <c r="R266" s="1"/>
      <c r="S266" s="1"/>
      <c r="T266" s="79"/>
      <c r="U266" s="489">
        <f t="shared" si="222"/>
        <v>0</v>
      </c>
      <c r="V266" s="414"/>
      <c r="W266" s="1"/>
      <c r="X266" s="79"/>
      <c r="Y266" s="79"/>
      <c r="Z266" s="79"/>
      <c r="AA266" s="44"/>
      <c r="AB266" s="168"/>
      <c r="AC266" s="168"/>
    </row>
    <row r="267" spans="1:29" ht="15.75" hidden="1" thickBot="1" x14ac:dyDescent="0.3">
      <c r="B267" s="56"/>
      <c r="C267" s="20"/>
      <c r="D267" s="806" t="s">
        <v>567</v>
      </c>
      <c r="E267" s="806"/>
      <c r="F267" s="384"/>
      <c r="G267" s="632"/>
      <c r="H267" s="632"/>
      <c r="I267" s="384"/>
      <c r="J267" s="538"/>
      <c r="K267" s="538"/>
      <c r="L267" s="579"/>
      <c r="M267" s="143"/>
      <c r="N267" s="159">
        <f t="shared" si="215"/>
        <v>0</v>
      </c>
      <c r="O267" s="73"/>
      <c r="P267" s="1"/>
      <c r="Q267" s="1"/>
      <c r="R267" s="1"/>
      <c r="S267" s="1"/>
      <c r="T267" s="79"/>
      <c r="U267" s="489">
        <f t="shared" si="222"/>
        <v>0</v>
      </c>
      <c r="V267" s="414"/>
      <c r="W267" s="1"/>
      <c r="X267" s="79"/>
      <c r="Y267" s="79"/>
      <c r="Z267" s="79"/>
      <c r="AA267" s="44"/>
      <c r="AB267" s="168"/>
      <c r="AC267" s="168"/>
    </row>
    <row r="268" spans="1:29" ht="15.75" thickBot="1" x14ac:dyDescent="0.3">
      <c r="B268" s="98" t="s">
        <v>284</v>
      </c>
      <c r="C268" s="807" t="s">
        <v>285</v>
      </c>
      <c r="D268" s="808"/>
      <c r="E268" s="808"/>
      <c r="F268" s="369">
        <f t="shared" ref="F268:L268" si="223">F269+F290+F296+F297</f>
        <v>0</v>
      </c>
      <c r="G268" s="617">
        <f t="shared" si="223"/>
        <v>0</v>
      </c>
      <c r="H268" s="617">
        <f t="shared" si="223"/>
        <v>0</v>
      </c>
      <c r="I268" s="369">
        <f t="shared" si="223"/>
        <v>0</v>
      </c>
      <c r="J268" s="523">
        <f t="shared" ref="J268" si="224">J269+J290+J296+J297</f>
        <v>0</v>
      </c>
      <c r="K268" s="523">
        <f t="shared" si="223"/>
        <v>0</v>
      </c>
      <c r="L268" s="564">
        <f t="shared" si="223"/>
        <v>0</v>
      </c>
      <c r="M268" s="144">
        <f t="shared" ref="M268:AA268" si="225">M269+M290+M296+M297</f>
        <v>0</v>
      </c>
      <c r="N268" s="156">
        <f t="shared" si="215"/>
        <v>0</v>
      </c>
      <c r="O268" s="84">
        <f t="shared" si="225"/>
        <v>0</v>
      </c>
      <c r="P268" s="85">
        <f t="shared" si="225"/>
        <v>0</v>
      </c>
      <c r="Q268" s="85">
        <f t="shared" si="225"/>
        <v>0</v>
      </c>
      <c r="R268" s="85">
        <f t="shared" si="225"/>
        <v>0</v>
      </c>
      <c r="S268" s="85">
        <f t="shared" si="225"/>
        <v>0</v>
      </c>
      <c r="T268" s="88">
        <f t="shared" si="225"/>
        <v>0</v>
      </c>
      <c r="U268" s="484">
        <f t="shared" si="222"/>
        <v>0</v>
      </c>
      <c r="V268" s="409">
        <f t="shared" si="225"/>
        <v>0</v>
      </c>
      <c r="W268" s="85">
        <f t="shared" si="225"/>
        <v>0</v>
      </c>
      <c r="X268" s="88">
        <f t="shared" si="225"/>
        <v>0</v>
      </c>
      <c r="Y268" s="88">
        <f t="shared" si="225"/>
        <v>0</v>
      </c>
      <c r="Z268" s="88">
        <f t="shared" si="225"/>
        <v>0</v>
      </c>
      <c r="AA268" s="89">
        <f t="shared" si="225"/>
        <v>0</v>
      </c>
      <c r="AB268" s="168"/>
      <c r="AC268" s="168"/>
    </row>
    <row r="269" spans="1:29" ht="15.75" hidden="1" thickBot="1" x14ac:dyDescent="0.3">
      <c r="B269" s="114" t="s">
        <v>692</v>
      </c>
      <c r="C269" s="834" t="s">
        <v>286</v>
      </c>
      <c r="D269" s="835"/>
      <c r="E269" s="835"/>
      <c r="F269" s="364">
        <f t="shared" ref="F269:L269" si="226">F270+F274+F281+F282+F283+F284+F285+F286+F287</f>
        <v>0</v>
      </c>
      <c r="G269" s="612">
        <f t="shared" si="226"/>
        <v>0</v>
      </c>
      <c r="H269" s="612">
        <f t="shared" si="226"/>
        <v>0</v>
      </c>
      <c r="I269" s="364">
        <f t="shared" si="226"/>
        <v>0</v>
      </c>
      <c r="J269" s="518">
        <f t="shared" ref="J269" si="227">J270+J274+J281+J282+J283+J284+J285+J286+J287</f>
        <v>0</v>
      </c>
      <c r="K269" s="518">
        <f t="shared" si="226"/>
        <v>0</v>
      </c>
      <c r="L269" s="559">
        <f t="shared" si="226"/>
        <v>0</v>
      </c>
      <c r="M269" s="140">
        <f t="shared" ref="M269:AA269" si="228">M270+M274+M281+M282+M283+M284+M285+M286+M287</f>
        <v>0</v>
      </c>
      <c r="N269" s="157">
        <f t="shared" si="215"/>
        <v>0</v>
      </c>
      <c r="O269" s="116">
        <f t="shared" si="228"/>
        <v>0</v>
      </c>
      <c r="P269" s="117">
        <f t="shared" si="228"/>
        <v>0</v>
      </c>
      <c r="Q269" s="117">
        <f t="shared" si="228"/>
        <v>0</v>
      </c>
      <c r="R269" s="117">
        <f t="shared" si="228"/>
        <v>0</v>
      </c>
      <c r="S269" s="117">
        <f t="shared" si="228"/>
        <v>0</v>
      </c>
      <c r="T269" s="120">
        <f t="shared" si="228"/>
        <v>0</v>
      </c>
      <c r="U269" s="485">
        <f t="shared" si="222"/>
        <v>0</v>
      </c>
      <c r="V269" s="410">
        <f t="shared" si="228"/>
        <v>0</v>
      </c>
      <c r="W269" s="117">
        <f t="shared" si="228"/>
        <v>0</v>
      </c>
      <c r="X269" s="120">
        <f t="shared" si="228"/>
        <v>0</v>
      </c>
      <c r="Y269" s="120">
        <f t="shared" si="228"/>
        <v>0</v>
      </c>
      <c r="Z269" s="120">
        <f t="shared" si="228"/>
        <v>0</v>
      </c>
      <c r="AA269" s="121">
        <f t="shared" si="228"/>
        <v>0</v>
      </c>
      <c r="AB269" s="168"/>
      <c r="AC269" s="168"/>
    </row>
    <row r="270" spans="1:29" s="18" customFormat="1" ht="15.75" hidden="1" thickBot="1" x14ac:dyDescent="0.3">
      <c r="A270" s="125"/>
      <c r="B270" s="52" t="s">
        <v>693</v>
      </c>
      <c r="C270" s="832" t="s">
        <v>287</v>
      </c>
      <c r="D270" s="833"/>
      <c r="E270" s="833"/>
      <c r="F270" s="367">
        <f t="shared" ref="F270:L270" si="229">F271+F272+F273</f>
        <v>0</v>
      </c>
      <c r="G270" s="615">
        <f t="shared" si="229"/>
        <v>0</v>
      </c>
      <c r="H270" s="615">
        <f t="shared" si="229"/>
        <v>0</v>
      </c>
      <c r="I270" s="367">
        <f t="shared" si="229"/>
        <v>0</v>
      </c>
      <c r="J270" s="521">
        <f t="shared" ref="J270" si="230">J271+J272+J273</f>
        <v>0</v>
      </c>
      <c r="K270" s="521">
        <f t="shared" si="229"/>
        <v>0</v>
      </c>
      <c r="L270" s="562">
        <f t="shared" si="229"/>
        <v>0</v>
      </c>
      <c r="M270" s="148">
        <f t="shared" ref="M270:AA270" si="231">M271+M272+M273</f>
        <v>0</v>
      </c>
      <c r="N270" s="160">
        <f t="shared" si="215"/>
        <v>0</v>
      </c>
      <c r="O270" s="75">
        <f t="shared" si="231"/>
        <v>0</v>
      </c>
      <c r="P270" s="13">
        <f t="shared" si="231"/>
        <v>0</v>
      </c>
      <c r="Q270" s="13">
        <f t="shared" si="231"/>
        <v>0</v>
      </c>
      <c r="R270" s="13">
        <f t="shared" si="231"/>
        <v>0</v>
      </c>
      <c r="S270" s="13">
        <f t="shared" si="231"/>
        <v>0</v>
      </c>
      <c r="T270" s="80">
        <f t="shared" si="231"/>
        <v>0</v>
      </c>
      <c r="U270" s="488">
        <f t="shared" si="222"/>
        <v>0</v>
      </c>
      <c r="V270" s="413">
        <f t="shared" si="231"/>
        <v>0</v>
      </c>
      <c r="W270" s="13">
        <f t="shared" si="231"/>
        <v>0</v>
      </c>
      <c r="X270" s="80">
        <f t="shared" si="231"/>
        <v>0</v>
      </c>
      <c r="Y270" s="80">
        <f t="shared" si="231"/>
        <v>0</v>
      </c>
      <c r="Z270" s="80">
        <f t="shared" si="231"/>
        <v>0</v>
      </c>
      <c r="AA270" s="45">
        <f t="shared" si="231"/>
        <v>0</v>
      </c>
      <c r="AB270" s="168"/>
      <c r="AC270" s="168"/>
    </row>
    <row r="271" spans="1:29" s="189" customFormat="1" ht="15.75" hidden="1" thickBot="1" x14ac:dyDescent="0.3">
      <c r="A271" s="125" t="s">
        <v>288</v>
      </c>
      <c r="B271" s="169" t="s">
        <v>694</v>
      </c>
      <c r="C271" s="213"/>
      <c r="D271" s="836" t="s">
        <v>706</v>
      </c>
      <c r="E271" s="836"/>
      <c r="F271" s="385"/>
      <c r="G271" s="633"/>
      <c r="H271" s="633"/>
      <c r="I271" s="385"/>
      <c r="J271" s="539"/>
      <c r="K271" s="539"/>
      <c r="L271" s="580"/>
      <c r="M271" s="257"/>
      <c r="N271" s="171">
        <f t="shared" si="215"/>
        <v>0</v>
      </c>
      <c r="O271" s="179"/>
      <c r="P271" s="173"/>
      <c r="Q271" s="173"/>
      <c r="R271" s="173"/>
      <c r="S271" s="173"/>
      <c r="T271" s="174"/>
      <c r="U271" s="486">
        <f t="shared" si="222"/>
        <v>0</v>
      </c>
      <c r="V271" s="411"/>
      <c r="W271" s="173"/>
      <c r="X271" s="174"/>
      <c r="Y271" s="174"/>
      <c r="Z271" s="174"/>
      <c r="AA271" s="175"/>
      <c r="AB271" s="168"/>
      <c r="AC271" s="168"/>
    </row>
    <row r="272" spans="1:29" s="189" customFormat="1" ht="15.75" hidden="1" thickBot="1" x14ac:dyDescent="0.3">
      <c r="A272" s="125" t="s">
        <v>289</v>
      </c>
      <c r="B272" s="169" t="s">
        <v>695</v>
      </c>
      <c r="C272" s="178"/>
      <c r="D272" s="814" t="s">
        <v>707</v>
      </c>
      <c r="E272" s="814"/>
      <c r="F272" s="365"/>
      <c r="G272" s="613"/>
      <c r="H272" s="613"/>
      <c r="I272" s="365"/>
      <c r="J272" s="519"/>
      <c r="K272" s="519"/>
      <c r="L272" s="560"/>
      <c r="M272" s="170"/>
      <c r="N272" s="171">
        <f t="shared" si="215"/>
        <v>0</v>
      </c>
      <c r="O272" s="179"/>
      <c r="P272" s="173"/>
      <c r="Q272" s="173"/>
      <c r="R272" s="173"/>
      <c r="S272" s="173"/>
      <c r="T272" s="174"/>
      <c r="U272" s="486">
        <f t="shared" si="222"/>
        <v>0</v>
      </c>
      <c r="V272" s="411"/>
      <c r="W272" s="173"/>
      <c r="X272" s="174"/>
      <c r="Y272" s="174"/>
      <c r="Z272" s="174"/>
      <c r="AA272" s="175"/>
      <c r="AB272" s="168"/>
      <c r="AC272" s="168"/>
    </row>
    <row r="273" spans="1:29" s="189" customFormat="1" ht="15.75" hidden="1" thickBot="1" x14ac:dyDescent="0.3">
      <c r="A273" s="125" t="s">
        <v>290</v>
      </c>
      <c r="B273" s="169" t="s">
        <v>696</v>
      </c>
      <c r="C273" s="178"/>
      <c r="D273" s="814" t="s">
        <v>708</v>
      </c>
      <c r="E273" s="814"/>
      <c r="F273" s="365"/>
      <c r="G273" s="613"/>
      <c r="H273" s="613"/>
      <c r="I273" s="365"/>
      <c r="J273" s="519"/>
      <c r="K273" s="519"/>
      <c r="L273" s="560"/>
      <c r="M273" s="170"/>
      <c r="N273" s="171">
        <f t="shared" si="215"/>
        <v>0</v>
      </c>
      <c r="O273" s="179"/>
      <c r="P273" s="173"/>
      <c r="Q273" s="173"/>
      <c r="R273" s="173"/>
      <c r="S273" s="173"/>
      <c r="T273" s="174"/>
      <c r="U273" s="486">
        <f t="shared" si="222"/>
        <v>0</v>
      </c>
      <c r="V273" s="411"/>
      <c r="W273" s="173"/>
      <c r="X273" s="174"/>
      <c r="Y273" s="174"/>
      <c r="Z273" s="174"/>
      <c r="AA273" s="175"/>
      <c r="AB273" s="168"/>
      <c r="AC273" s="168"/>
    </row>
    <row r="274" spans="1:29" s="18" customFormat="1" ht="15.75" hidden="1" thickBot="1" x14ac:dyDescent="0.3">
      <c r="A274" s="125"/>
      <c r="B274" s="52" t="s">
        <v>697</v>
      </c>
      <c r="C274" s="832" t="s">
        <v>291</v>
      </c>
      <c r="D274" s="833"/>
      <c r="E274" s="833"/>
      <c r="F274" s="367">
        <f t="shared" ref="F274:L274" si="232">F275+F276+F277+F278+F279+F280</f>
        <v>0</v>
      </c>
      <c r="G274" s="615">
        <f t="shared" si="232"/>
        <v>0</v>
      </c>
      <c r="H274" s="615">
        <f t="shared" si="232"/>
        <v>0</v>
      </c>
      <c r="I274" s="367">
        <f t="shared" si="232"/>
        <v>0</v>
      </c>
      <c r="J274" s="521">
        <f t="shared" ref="J274" si="233">J275+J276+J277+J278+J279+J280</f>
        <v>0</v>
      </c>
      <c r="K274" s="521">
        <f t="shared" si="232"/>
        <v>0</v>
      </c>
      <c r="L274" s="562">
        <f t="shared" si="232"/>
        <v>0</v>
      </c>
      <c r="M274" s="148">
        <f t="shared" ref="M274:AA274" si="234">M275+M276+M277+M278+M279+M280</f>
        <v>0</v>
      </c>
      <c r="N274" s="160">
        <f t="shared" si="215"/>
        <v>0</v>
      </c>
      <c r="O274" s="75">
        <f t="shared" si="234"/>
        <v>0</v>
      </c>
      <c r="P274" s="13">
        <f t="shared" si="234"/>
        <v>0</v>
      </c>
      <c r="Q274" s="13">
        <f t="shared" si="234"/>
        <v>0</v>
      </c>
      <c r="R274" s="13">
        <f t="shared" si="234"/>
        <v>0</v>
      </c>
      <c r="S274" s="13">
        <f t="shared" si="234"/>
        <v>0</v>
      </c>
      <c r="T274" s="80">
        <f t="shared" si="234"/>
        <v>0</v>
      </c>
      <c r="U274" s="488">
        <f t="shared" si="222"/>
        <v>0</v>
      </c>
      <c r="V274" s="413">
        <f t="shared" si="234"/>
        <v>0</v>
      </c>
      <c r="W274" s="13">
        <f t="shared" si="234"/>
        <v>0</v>
      </c>
      <c r="X274" s="80">
        <f t="shared" si="234"/>
        <v>0</v>
      </c>
      <c r="Y274" s="80">
        <f t="shared" si="234"/>
        <v>0</v>
      </c>
      <c r="Z274" s="80">
        <f t="shared" si="234"/>
        <v>0</v>
      </c>
      <c r="AA274" s="45">
        <f t="shared" si="234"/>
        <v>0</v>
      </c>
      <c r="AB274" s="168"/>
      <c r="AC274" s="168"/>
    </row>
    <row r="275" spans="1:29" s="189" customFormat="1" ht="15.75" hidden="1" thickBot="1" x14ac:dyDescent="0.3">
      <c r="A275" s="125" t="s">
        <v>292</v>
      </c>
      <c r="B275" s="169" t="s">
        <v>698</v>
      </c>
      <c r="C275" s="178"/>
      <c r="D275" s="814" t="s">
        <v>383</v>
      </c>
      <c r="E275" s="814"/>
      <c r="F275" s="365"/>
      <c r="G275" s="613"/>
      <c r="H275" s="613"/>
      <c r="I275" s="365"/>
      <c r="J275" s="519"/>
      <c r="K275" s="519"/>
      <c r="L275" s="560"/>
      <c r="M275" s="170"/>
      <c r="N275" s="171">
        <f t="shared" si="215"/>
        <v>0</v>
      </c>
      <c r="O275" s="179"/>
      <c r="P275" s="173"/>
      <c r="Q275" s="173"/>
      <c r="R275" s="173"/>
      <c r="S275" s="173"/>
      <c r="T275" s="174"/>
      <c r="U275" s="486">
        <f t="shared" si="222"/>
        <v>0</v>
      </c>
      <c r="V275" s="411"/>
      <c r="W275" s="173"/>
      <c r="X275" s="174"/>
      <c r="Y275" s="174"/>
      <c r="Z275" s="174"/>
      <c r="AA275" s="175"/>
      <c r="AB275" s="168"/>
      <c r="AC275" s="168"/>
    </row>
    <row r="276" spans="1:29" s="189" customFormat="1" ht="15.75" hidden="1" thickBot="1" x14ac:dyDescent="0.3">
      <c r="A276" s="125" t="s">
        <v>293</v>
      </c>
      <c r="B276" s="169" t="s">
        <v>699</v>
      </c>
      <c r="C276" s="178"/>
      <c r="D276" s="814" t="s">
        <v>384</v>
      </c>
      <c r="E276" s="814"/>
      <c r="F276" s="365"/>
      <c r="G276" s="613"/>
      <c r="H276" s="613"/>
      <c r="I276" s="365"/>
      <c r="J276" s="519"/>
      <c r="K276" s="519"/>
      <c r="L276" s="560"/>
      <c r="M276" s="170"/>
      <c r="N276" s="171">
        <f t="shared" si="215"/>
        <v>0</v>
      </c>
      <c r="O276" s="179"/>
      <c r="P276" s="173"/>
      <c r="Q276" s="173"/>
      <c r="R276" s="173"/>
      <c r="S276" s="173"/>
      <c r="T276" s="174"/>
      <c r="U276" s="486">
        <f t="shared" si="222"/>
        <v>0</v>
      </c>
      <c r="V276" s="411"/>
      <c r="W276" s="173"/>
      <c r="X276" s="174"/>
      <c r="Y276" s="174"/>
      <c r="Z276" s="174"/>
      <c r="AA276" s="175"/>
      <c r="AB276" s="168"/>
      <c r="AC276" s="168"/>
    </row>
    <row r="277" spans="1:29" s="189" customFormat="1" ht="15.75" hidden="1" thickBot="1" x14ac:dyDescent="0.3">
      <c r="A277" s="125" t="s">
        <v>872</v>
      </c>
      <c r="B277" s="169" t="s">
        <v>873</v>
      </c>
      <c r="C277" s="178"/>
      <c r="D277" s="814" t="s">
        <v>874</v>
      </c>
      <c r="E277" s="814"/>
      <c r="F277" s="365"/>
      <c r="G277" s="613"/>
      <c r="H277" s="613"/>
      <c r="I277" s="365"/>
      <c r="J277" s="519"/>
      <c r="K277" s="519"/>
      <c r="L277" s="560"/>
      <c r="M277" s="170"/>
      <c r="N277" s="171">
        <f t="shared" si="215"/>
        <v>0</v>
      </c>
      <c r="O277" s="179"/>
      <c r="P277" s="173"/>
      <c r="Q277" s="173"/>
      <c r="R277" s="173"/>
      <c r="S277" s="173"/>
      <c r="T277" s="174"/>
      <c r="U277" s="486">
        <f t="shared" si="222"/>
        <v>0</v>
      </c>
      <c r="V277" s="411"/>
      <c r="W277" s="173"/>
      <c r="X277" s="174"/>
      <c r="Y277" s="174"/>
      <c r="Z277" s="174"/>
      <c r="AA277" s="175"/>
      <c r="AB277" s="168"/>
      <c r="AC277" s="168"/>
    </row>
    <row r="278" spans="1:29" s="189" customFormat="1" ht="15.75" hidden="1" thickBot="1" x14ac:dyDescent="0.3">
      <c r="A278" s="125" t="s">
        <v>294</v>
      </c>
      <c r="B278" s="169" t="s">
        <v>700</v>
      </c>
      <c r="C278" s="178"/>
      <c r="D278" s="814" t="s">
        <v>295</v>
      </c>
      <c r="E278" s="814"/>
      <c r="F278" s="365"/>
      <c r="G278" s="613"/>
      <c r="H278" s="613"/>
      <c r="I278" s="365"/>
      <c r="J278" s="519"/>
      <c r="K278" s="519"/>
      <c r="L278" s="560"/>
      <c r="M278" s="170"/>
      <c r="N278" s="171">
        <f t="shared" si="215"/>
        <v>0</v>
      </c>
      <c r="O278" s="179"/>
      <c r="P278" s="173"/>
      <c r="Q278" s="173"/>
      <c r="R278" s="173"/>
      <c r="S278" s="173"/>
      <c r="T278" s="174"/>
      <c r="U278" s="486">
        <f t="shared" si="222"/>
        <v>0</v>
      </c>
      <c r="V278" s="411"/>
      <c r="W278" s="173"/>
      <c r="X278" s="174"/>
      <c r="Y278" s="174"/>
      <c r="Z278" s="174"/>
      <c r="AA278" s="175"/>
      <c r="AB278" s="168"/>
      <c r="AC278" s="168"/>
    </row>
    <row r="279" spans="1:29" s="189" customFormat="1" ht="15.75" hidden="1" thickBot="1" x14ac:dyDescent="0.3">
      <c r="A279" s="125" t="s">
        <v>296</v>
      </c>
      <c r="B279" s="169" t="s">
        <v>701</v>
      </c>
      <c r="C279" s="178"/>
      <c r="D279" s="814" t="s">
        <v>297</v>
      </c>
      <c r="E279" s="814"/>
      <c r="F279" s="365"/>
      <c r="G279" s="613"/>
      <c r="H279" s="613"/>
      <c r="I279" s="365"/>
      <c r="J279" s="519"/>
      <c r="K279" s="519"/>
      <c r="L279" s="560"/>
      <c r="M279" s="170"/>
      <c r="N279" s="171">
        <f t="shared" si="215"/>
        <v>0</v>
      </c>
      <c r="O279" s="179"/>
      <c r="P279" s="173"/>
      <c r="Q279" s="173"/>
      <c r="R279" s="173"/>
      <c r="S279" s="173"/>
      <c r="T279" s="174"/>
      <c r="U279" s="486">
        <f t="shared" si="222"/>
        <v>0</v>
      </c>
      <c r="V279" s="411"/>
      <c r="W279" s="173"/>
      <c r="X279" s="174"/>
      <c r="Y279" s="174"/>
      <c r="Z279" s="174"/>
      <c r="AA279" s="175"/>
      <c r="AB279" s="168"/>
      <c r="AC279" s="168"/>
    </row>
    <row r="280" spans="1:29" s="189" customFormat="1" ht="15.75" hidden="1" thickBot="1" x14ac:dyDescent="0.3">
      <c r="A280" s="125" t="s">
        <v>875</v>
      </c>
      <c r="B280" s="169" t="s">
        <v>876</v>
      </c>
      <c r="C280" s="178"/>
      <c r="D280" s="814" t="s">
        <v>877</v>
      </c>
      <c r="E280" s="814"/>
      <c r="F280" s="365"/>
      <c r="G280" s="613"/>
      <c r="H280" s="613"/>
      <c r="I280" s="365"/>
      <c r="J280" s="519"/>
      <c r="K280" s="519"/>
      <c r="L280" s="560"/>
      <c r="M280" s="170"/>
      <c r="N280" s="171">
        <f t="shared" si="215"/>
        <v>0</v>
      </c>
      <c r="O280" s="179"/>
      <c r="P280" s="173"/>
      <c r="Q280" s="173"/>
      <c r="R280" s="173"/>
      <c r="S280" s="173"/>
      <c r="T280" s="174"/>
      <c r="U280" s="486">
        <f t="shared" si="222"/>
        <v>0</v>
      </c>
      <c r="V280" s="411"/>
      <c r="W280" s="173"/>
      <c r="X280" s="174"/>
      <c r="Y280" s="174"/>
      <c r="Z280" s="174"/>
      <c r="AA280" s="175"/>
      <c r="AB280" s="168"/>
      <c r="AC280" s="168"/>
    </row>
    <row r="281" spans="1:29" s="41" customFormat="1" ht="15.75" hidden="1" thickBot="1" x14ac:dyDescent="0.3">
      <c r="A281" s="125" t="s">
        <v>878</v>
      </c>
      <c r="B281" s="52" t="s">
        <v>879</v>
      </c>
      <c r="C281" s="832" t="s">
        <v>880</v>
      </c>
      <c r="D281" s="833"/>
      <c r="E281" s="833"/>
      <c r="F281" s="367"/>
      <c r="G281" s="615"/>
      <c r="H281" s="615"/>
      <c r="I281" s="367"/>
      <c r="J281" s="521"/>
      <c r="K281" s="521"/>
      <c r="L281" s="562"/>
      <c r="M281" s="148"/>
      <c r="N281" s="160">
        <f t="shared" si="215"/>
        <v>0</v>
      </c>
      <c r="O281" s="75"/>
      <c r="P281" s="13"/>
      <c r="Q281" s="13"/>
      <c r="R281" s="13"/>
      <c r="S281" s="13"/>
      <c r="T281" s="80"/>
      <c r="U281" s="488">
        <f t="shared" si="222"/>
        <v>0</v>
      </c>
      <c r="V281" s="413"/>
      <c r="W281" s="13"/>
      <c r="X281" s="80"/>
      <c r="Y281" s="80"/>
      <c r="Z281" s="80"/>
      <c r="AA281" s="45"/>
      <c r="AB281" s="168"/>
      <c r="AC281" s="168"/>
    </row>
    <row r="282" spans="1:29" s="41" customFormat="1" ht="15.75" hidden="1" thickBot="1" x14ac:dyDescent="0.3">
      <c r="A282" s="125" t="s">
        <v>298</v>
      </c>
      <c r="B282" s="52" t="s">
        <v>702</v>
      </c>
      <c r="C282" s="832" t="s">
        <v>299</v>
      </c>
      <c r="D282" s="833"/>
      <c r="E282" s="833"/>
      <c r="F282" s="367"/>
      <c r="G282" s="615"/>
      <c r="H282" s="615"/>
      <c r="I282" s="367"/>
      <c r="J282" s="521"/>
      <c r="K282" s="521"/>
      <c r="L282" s="562"/>
      <c r="M282" s="148"/>
      <c r="N282" s="160">
        <f t="shared" si="215"/>
        <v>0</v>
      </c>
      <c r="O282" s="75"/>
      <c r="P282" s="13"/>
      <c r="Q282" s="13"/>
      <c r="R282" s="13"/>
      <c r="S282" s="13"/>
      <c r="T282" s="80"/>
      <c r="U282" s="488">
        <f t="shared" si="222"/>
        <v>0</v>
      </c>
      <c r="V282" s="413"/>
      <c r="W282" s="13"/>
      <c r="X282" s="80"/>
      <c r="Y282" s="80"/>
      <c r="Z282" s="80"/>
      <c r="AA282" s="45"/>
      <c r="AB282" s="168"/>
      <c r="AC282" s="168"/>
    </row>
    <row r="283" spans="1:29" s="41" customFormat="1" ht="15.75" hidden="1" thickBot="1" x14ac:dyDescent="0.3">
      <c r="A283" s="125" t="s">
        <v>300</v>
      </c>
      <c r="B283" s="52" t="s">
        <v>703</v>
      </c>
      <c r="C283" s="832" t="s">
        <v>881</v>
      </c>
      <c r="D283" s="833"/>
      <c r="E283" s="833"/>
      <c r="F283" s="367"/>
      <c r="G283" s="615"/>
      <c r="H283" s="615"/>
      <c r="I283" s="367"/>
      <c r="J283" s="521"/>
      <c r="K283" s="521"/>
      <c r="L283" s="562"/>
      <c r="M283" s="148"/>
      <c r="N283" s="160">
        <f t="shared" si="215"/>
        <v>0</v>
      </c>
      <c r="O283" s="75"/>
      <c r="P283" s="13"/>
      <c r="Q283" s="13"/>
      <c r="R283" s="13"/>
      <c r="S283" s="13"/>
      <c r="T283" s="80"/>
      <c r="U283" s="488">
        <f t="shared" si="222"/>
        <v>0</v>
      </c>
      <c r="V283" s="413"/>
      <c r="W283" s="13"/>
      <c r="X283" s="80"/>
      <c r="Y283" s="80"/>
      <c r="Z283" s="80"/>
      <c r="AA283" s="45"/>
      <c r="AB283" s="168"/>
      <c r="AC283" s="168"/>
    </row>
    <row r="284" spans="1:29" s="41" customFormat="1" ht="15.75" hidden="1" thickBot="1" x14ac:dyDescent="0.3">
      <c r="A284" s="125" t="s">
        <v>301</v>
      </c>
      <c r="B284" s="52" t="s">
        <v>704</v>
      </c>
      <c r="C284" s="832" t="s">
        <v>882</v>
      </c>
      <c r="D284" s="833"/>
      <c r="E284" s="833"/>
      <c r="F284" s="367"/>
      <c r="G284" s="615"/>
      <c r="H284" s="615"/>
      <c r="I284" s="367"/>
      <c r="J284" s="521"/>
      <c r="K284" s="521"/>
      <c r="L284" s="562"/>
      <c r="M284" s="148"/>
      <c r="N284" s="160">
        <f t="shared" si="215"/>
        <v>0</v>
      </c>
      <c r="O284" s="75"/>
      <c r="P284" s="13"/>
      <c r="Q284" s="13"/>
      <c r="R284" s="13"/>
      <c r="S284" s="13"/>
      <c r="T284" s="80"/>
      <c r="U284" s="488">
        <f t="shared" si="222"/>
        <v>0</v>
      </c>
      <c r="V284" s="413"/>
      <c r="W284" s="13"/>
      <c r="X284" s="80"/>
      <c r="Y284" s="80"/>
      <c r="Z284" s="80"/>
      <c r="AA284" s="45"/>
      <c r="AB284" s="168"/>
      <c r="AC284" s="168"/>
    </row>
    <row r="285" spans="1:29" s="41" customFormat="1" ht="15.75" hidden="1" thickBot="1" x14ac:dyDescent="0.3">
      <c r="A285" s="125" t="s">
        <v>302</v>
      </c>
      <c r="B285" s="52" t="s">
        <v>705</v>
      </c>
      <c r="C285" s="832" t="s">
        <v>303</v>
      </c>
      <c r="D285" s="833"/>
      <c r="E285" s="833"/>
      <c r="F285" s="367"/>
      <c r="G285" s="615"/>
      <c r="H285" s="615"/>
      <c r="I285" s="367"/>
      <c r="J285" s="521"/>
      <c r="K285" s="521"/>
      <c r="L285" s="562"/>
      <c r="M285" s="148"/>
      <c r="N285" s="160">
        <f t="shared" si="215"/>
        <v>0</v>
      </c>
      <c r="O285" s="75"/>
      <c r="P285" s="13"/>
      <c r="Q285" s="13"/>
      <c r="R285" s="13"/>
      <c r="S285" s="13"/>
      <c r="T285" s="80"/>
      <c r="U285" s="488">
        <f t="shared" si="222"/>
        <v>0</v>
      </c>
      <c r="V285" s="413"/>
      <c r="W285" s="13"/>
      <c r="X285" s="80"/>
      <c r="Y285" s="80"/>
      <c r="Z285" s="80"/>
      <c r="AA285" s="45"/>
      <c r="AB285" s="168"/>
      <c r="AC285" s="168"/>
    </row>
    <row r="286" spans="1:29" s="41" customFormat="1" ht="15.75" hidden="1" thickBot="1" x14ac:dyDescent="0.3">
      <c r="A286" s="125" t="s">
        <v>883</v>
      </c>
      <c r="B286" s="52" t="s">
        <v>884</v>
      </c>
      <c r="C286" s="832" t="s">
        <v>886</v>
      </c>
      <c r="D286" s="833"/>
      <c r="E286" s="833"/>
      <c r="F286" s="367"/>
      <c r="G286" s="615"/>
      <c r="H286" s="615"/>
      <c r="I286" s="367"/>
      <c r="J286" s="521"/>
      <c r="K286" s="521"/>
      <c r="L286" s="562"/>
      <c r="M286" s="148"/>
      <c r="N286" s="160">
        <f t="shared" si="215"/>
        <v>0</v>
      </c>
      <c r="O286" s="75"/>
      <c r="P286" s="13"/>
      <c r="Q286" s="13"/>
      <c r="R286" s="13"/>
      <c r="S286" s="13"/>
      <c r="T286" s="80"/>
      <c r="U286" s="488">
        <f t="shared" si="222"/>
        <v>0</v>
      </c>
      <c r="V286" s="413"/>
      <c r="W286" s="13"/>
      <c r="X286" s="80"/>
      <c r="Y286" s="80"/>
      <c r="Z286" s="80"/>
      <c r="AA286" s="45"/>
      <c r="AB286" s="168"/>
      <c r="AC286" s="168"/>
    </row>
    <row r="287" spans="1:29" s="41" customFormat="1" ht="15.75" hidden="1" thickBot="1" x14ac:dyDescent="0.3">
      <c r="A287" s="125"/>
      <c r="B287" s="52" t="s">
        <v>885</v>
      </c>
      <c r="C287" s="832" t="s">
        <v>887</v>
      </c>
      <c r="D287" s="833"/>
      <c r="E287" s="833"/>
      <c r="F287" s="367">
        <f t="shared" ref="F287:L287" si="235">F288+F289</f>
        <v>0</v>
      </c>
      <c r="G287" s="615">
        <f t="shared" si="235"/>
        <v>0</v>
      </c>
      <c r="H287" s="615">
        <f t="shared" si="235"/>
        <v>0</v>
      </c>
      <c r="I287" s="367">
        <f t="shared" si="235"/>
        <v>0</v>
      </c>
      <c r="J287" s="521">
        <f t="shared" ref="J287" si="236">J288+J289</f>
        <v>0</v>
      </c>
      <c r="K287" s="521">
        <f t="shared" si="235"/>
        <v>0</v>
      </c>
      <c r="L287" s="562">
        <f t="shared" si="235"/>
        <v>0</v>
      </c>
      <c r="M287" s="148">
        <f t="shared" ref="M287:AA287" si="237">M288+M289</f>
        <v>0</v>
      </c>
      <c r="N287" s="160">
        <f t="shared" si="215"/>
        <v>0</v>
      </c>
      <c r="O287" s="75">
        <f t="shared" si="237"/>
        <v>0</v>
      </c>
      <c r="P287" s="13">
        <f t="shared" si="237"/>
        <v>0</v>
      </c>
      <c r="Q287" s="13">
        <f t="shared" si="237"/>
        <v>0</v>
      </c>
      <c r="R287" s="13">
        <f t="shared" si="237"/>
        <v>0</v>
      </c>
      <c r="S287" s="13">
        <f t="shared" si="237"/>
        <v>0</v>
      </c>
      <c r="T287" s="80">
        <f t="shared" si="237"/>
        <v>0</v>
      </c>
      <c r="U287" s="488">
        <f t="shared" si="222"/>
        <v>0</v>
      </c>
      <c r="V287" s="413">
        <f t="shared" si="237"/>
        <v>0</v>
      </c>
      <c r="W287" s="13">
        <f t="shared" si="237"/>
        <v>0</v>
      </c>
      <c r="X287" s="80">
        <f t="shared" si="237"/>
        <v>0</v>
      </c>
      <c r="Y287" s="80">
        <f t="shared" si="237"/>
        <v>0</v>
      </c>
      <c r="Z287" s="80">
        <f t="shared" si="237"/>
        <v>0</v>
      </c>
      <c r="AA287" s="45">
        <f t="shared" si="237"/>
        <v>0</v>
      </c>
      <c r="AB287" s="168"/>
      <c r="AC287" s="168"/>
    </row>
    <row r="288" spans="1:29" s="189" customFormat="1" ht="15.75" hidden="1" thickBot="1" x14ac:dyDescent="0.3">
      <c r="A288" s="125" t="s">
        <v>889</v>
      </c>
      <c r="B288" s="169" t="s">
        <v>888</v>
      </c>
      <c r="C288" s="178"/>
      <c r="D288" s="814" t="s">
        <v>892</v>
      </c>
      <c r="E288" s="814"/>
      <c r="F288" s="365"/>
      <c r="G288" s="613"/>
      <c r="H288" s="613"/>
      <c r="I288" s="365"/>
      <c r="J288" s="519"/>
      <c r="K288" s="519"/>
      <c r="L288" s="560"/>
      <c r="M288" s="170"/>
      <c r="N288" s="171">
        <f t="shared" si="215"/>
        <v>0</v>
      </c>
      <c r="O288" s="179"/>
      <c r="P288" s="173"/>
      <c r="Q288" s="173"/>
      <c r="R288" s="173"/>
      <c r="S288" s="173"/>
      <c r="T288" s="174"/>
      <c r="U288" s="486">
        <f t="shared" si="222"/>
        <v>0</v>
      </c>
      <c r="V288" s="411"/>
      <c r="W288" s="173"/>
      <c r="X288" s="174"/>
      <c r="Y288" s="174"/>
      <c r="Z288" s="174"/>
      <c r="AA288" s="175"/>
      <c r="AB288" s="168"/>
      <c r="AC288" s="168"/>
    </row>
    <row r="289" spans="1:29" s="189" customFormat="1" ht="15.75" hidden="1" thickBot="1" x14ac:dyDescent="0.3">
      <c r="A289" s="125" t="s">
        <v>890</v>
      </c>
      <c r="B289" s="169" t="s">
        <v>891</v>
      </c>
      <c r="C289" s="178"/>
      <c r="D289" s="814" t="s">
        <v>893</v>
      </c>
      <c r="E289" s="814"/>
      <c r="F289" s="365"/>
      <c r="G289" s="613"/>
      <c r="H289" s="613"/>
      <c r="I289" s="365"/>
      <c r="J289" s="519"/>
      <c r="K289" s="519"/>
      <c r="L289" s="560"/>
      <c r="M289" s="170"/>
      <c r="N289" s="171">
        <f t="shared" si="215"/>
        <v>0</v>
      </c>
      <c r="O289" s="179"/>
      <c r="P289" s="173"/>
      <c r="Q289" s="173"/>
      <c r="R289" s="173"/>
      <c r="S289" s="173"/>
      <c r="T289" s="174"/>
      <c r="U289" s="486">
        <f t="shared" si="222"/>
        <v>0</v>
      </c>
      <c r="V289" s="411"/>
      <c r="W289" s="173"/>
      <c r="X289" s="174"/>
      <c r="Y289" s="174"/>
      <c r="Z289" s="174"/>
      <c r="AA289" s="175"/>
      <c r="AB289" s="168"/>
      <c r="AC289" s="168"/>
    </row>
    <row r="290" spans="1:29" ht="15.75" hidden="1" thickBot="1" x14ac:dyDescent="0.3">
      <c r="B290" s="90" t="s">
        <v>709</v>
      </c>
      <c r="C290" s="803" t="s">
        <v>304</v>
      </c>
      <c r="D290" s="804"/>
      <c r="E290" s="804"/>
      <c r="F290" s="366">
        <f t="shared" ref="F290:L290" si="238">F291+F292+F293+F294+F295</f>
        <v>0</v>
      </c>
      <c r="G290" s="614">
        <f t="shared" si="238"/>
        <v>0</v>
      </c>
      <c r="H290" s="614">
        <f t="shared" si="238"/>
        <v>0</v>
      </c>
      <c r="I290" s="366">
        <f t="shared" si="238"/>
        <v>0</v>
      </c>
      <c r="J290" s="520">
        <f t="shared" ref="J290" si="239">J291+J292+J293+J294+J295</f>
        <v>0</v>
      </c>
      <c r="K290" s="520">
        <f t="shared" si="238"/>
        <v>0</v>
      </c>
      <c r="L290" s="561">
        <f t="shared" si="238"/>
        <v>0</v>
      </c>
      <c r="M290" s="142">
        <f t="shared" ref="M290:AA290" si="240">M291+M292+M293+M294+M295</f>
        <v>0</v>
      </c>
      <c r="N290" s="158">
        <f t="shared" si="215"/>
        <v>0</v>
      </c>
      <c r="O290" s="92">
        <f t="shared" si="240"/>
        <v>0</v>
      </c>
      <c r="P290" s="93">
        <f t="shared" si="240"/>
        <v>0</v>
      </c>
      <c r="Q290" s="93">
        <f t="shared" si="240"/>
        <v>0</v>
      </c>
      <c r="R290" s="93">
        <f t="shared" si="240"/>
        <v>0</v>
      </c>
      <c r="S290" s="93">
        <f t="shared" si="240"/>
        <v>0</v>
      </c>
      <c r="T290" s="96">
        <f t="shared" si="240"/>
        <v>0</v>
      </c>
      <c r="U290" s="487">
        <f t="shared" si="222"/>
        <v>0</v>
      </c>
      <c r="V290" s="412">
        <f t="shared" si="240"/>
        <v>0</v>
      </c>
      <c r="W290" s="93">
        <f t="shared" si="240"/>
        <v>0</v>
      </c>
      <c r="X290" s="96">
        <f t="shared" si="240"/>
        <v>0</v>
      </c>
      <c r="Y290" s="96">
        <f t="shared" si="240"/>
        <v>0</v>
      </c>
      <c r="Z290" s="96">
        <f t="shared" si="240"/>
        <v>0</v>
      </c>
      <c r="AA290" s="97">
        <f t="shared" si="240"/>
        <v>0</v>
      </c>
      <c r="AB290" s="168"/>
      <c r="AC290" s="168"/>
    </row>
    <row r="291" spans="1:29" s="41" customFormat="1" ht="15.75" hidden="1" thickBot="1" x14ac:dyDescent="0.3">
      <c r="A291" s="125" t="s">
        <v>305</v>
      </c>
      <c r="B291" s="176" t="s">
        <v>710</v>
      </c>
      <c r="C291" s="837" t="s">
        <v>385</v>
      </c>
      <c r="D291" s="838"/>
      <c r="E291" s="838"/>
      <c r="F291" s="368"/>
      <c r="G291" s="616"/>
      <c r="H291" s="616"/>
      <c r="I291" s="368"/>
      <c r="J291" s="522"/>
      <c r="K291" s="522"/>
      <c r="L291" s="563"/>
      <c r="M291" s="177"/>
      <c r="N291" s="191">
        <f t="shared" si="215"/>
        <v>0</v>
      </c>
      <c r="O291" s="192"/>
      <c r="P291" s="193"/>
      <c r="Q291" s="193"/>
      <c r="R291" s="193"/>
      <c r="S291" s="193"/>
      <c r="T291" s="196"/>
      <c r="U291" s="493">
        <f t="shared" si="222"/>
        <v>0</v>
      </c>
      <c r="V291" s="418"/>
      <c r="W291" s="193"/>
      <c r="X291" s="196"/>
      <c r="Y291" s="196"/>
      <c r="Z291" s="196"/>
      <c r="AA291" s="194"/>
      <c r="AB291" s="168"/>
      <c r="AC291" s="168"/>
    </row>
    <row r="292" spans="1:29" s="41" customFormat="1" ht="15.75" hidden="1" thickBot="1" x14ac:dyDescent="0.3">
      <c r="A292" s="125" t="s">
        <v>306</v>
      </c>
      <c r="B292" s="176" t="s">
        <v>711</v>
      </c>
      <c r="C292" s="837" t="s">
        <v>386</v>
      </c>
      <c r="D292" s="838"/>
      <c r="E292" s="838"/>
      <c r="F292" s="368"/>
      <c r="G292" s="616"/>
      <c r="H292" s="616"/>
      <c r="I292" s="368"/>
      <c r="J292" s="522"/>
      <c r="K292" s="522"/>
      <c r="L292" s="563"/>
      <c r="M292" s="177"/>
      <c r="N292" s="191">
        <f t="shared" si="215"/>
        <v>0</v>
      </c>
      <c r="O292" s="192"/>
      <c r="P292" s="193"/>
      <c r="Q292" s="193"/>
      <c r="R292" s="193"/>
      <c r="S292" s="193"/>
      <c r="T292" s="196"/>
      <c r="U292" s="493">
        <f t="shared" si="222"/>
        <v>0</v>
      </c>
      <c r="V292" s="418"/>
      <c r="W292" s="193"/>
      <c r="X292" s="196"/>
      <c r="Y292" s="196"/>
      <c r="Z292" s="196"/>
      <c r="AA292" s="194"/>
      <c r="AB292" s="168"/>
      <c r="AC292" s="168"/>
    </row>
    <row r="293" spans="1:29" s="41" customFormat="1" ht="15.75" hidden="1" thickBot="1" x14ac:dyDescent="0.3">
      <c r="A293" s="125" t="s">
        <v>307</v>
      </c>
      <c r="B293" s="176" t="s">
        <v>712</v>
      </c>
      <c r="C293" s="837" t="s">
        <v>308</v>
      </c>
      <c r="D293" s="838"/>
      <c r="E293" s="838"/>
      <c r="F293" s="368"/>
      <c r="G293" s="616"/>
      <c r="H293" s="616"/>
      <c r="I293" s="368"/>
      <c r="J293" s="522"/>
      <c r="K293" s="522"/>
      <c r="L293" s="563"/>
      <c r="M293" s="177"/>
      <c r="N293" s="191">
        <f t="shared" si="215"/>
        <v>0</v>
      </c>
      <c r="O293" s="192"/>
      <c r="P293" s="193"/>
      <c r="Q293" s="193"/>
      <c r="R293" s="193"/>
      <c r="S293" s="193"/>
      <c r="T293" s="196"/>
      <c r="U293" s="493">
        <f t="shared" si="222"/>
        <v>0</v>
      </c>
      <c r="V293" s="418"/>
      <c r="W293" s="193"/>
      <c r="X293" s="196"/>
      <c r="Y293" s="196"/>
      <c r="Z293" s="196"/>
      <c r="AA293" s="194"/>
      <c r="AB293" s="168"/>
      <c r="AC293" s="168"/>
    </row>
    <row r="294" spans="1:29" s="41" customFormat="1" ht="15.75" hidden="1" thickBot="1" x14ac:dyDescent="0.3">
      <c r="A294" s="125" t="s">
        <v>309</v>
      </c>
      <c r="B294" s="176" t="s">
        <v>713</v>
      </c>
      <c r="C294" s="837" t="s">
        <v>310</v>
      </c>
      <c r="D294" s="838"/>
      <c r="E294" s="838"/>
      <c r="F294" s="368"/>
      <c r="G294" s="616"/>
      <c r="H294" s="616"/>
      <c r="I294" s="368"/>
      <c r="J294" s="522"/>
      <c r="K294" s="522"/>
      <c r="L294" s="563"/>
      <c r="M294" s="177"/>
      <c r="N294" s="191">
        <f t="shared" si="215"/>
        <v>0</v>
      </c>
      <c r="O294" s="192"/>
      <c r="P294" s="193"/>
      <c r="Q294" s="193"/>
      <c r="R294" s="193"/>
      <c r="S294" s="193"/>
      <c r="T294" s="196"/>
      <c r="U294" s="493">
        <f t="shared" si="222"/>
        <v>0</v>
      </c>
      <c r="V294" s="418"/>
      <c r="W294" s="193"/>
      <c r="X294" s="196"/>
      <c r="Y294" s="196"/>
      <c r="Z294" s="196"/>
      <c r="AA294" s="194"/>
      <c r="AB294" s="168"/>
      <c r="AC294" s="168"/>
    </row>
    <row r="295" spans="1:29" s="41" customFormat="1" ht="15.75" hidden="1" thickBot="1" x14ac:dyDescent="0.3">
      <c r="A295" s="125" t="s">
        <v>311</v>
      </c>
      <c r="B295" s="176" t="s">
        <v>714</v>
      </c>
      <c r="C295" s="837" t="s">
        <v>387</v>
      </c>
      <c r="D295" s="838"/>
      <c r="E295" s="838"/>
      <c r="F295" s="368"/>
      <c r="G295" s="616"/>
      <c r="H295" s="616"/>
      <c r="I295" s="368"/>
      <c r="J295" s="522"/>
      <c r="K295" s="522"/>
      <c r="L295" s="563"/>
      <c r="M295" s="177"/>
      <c r="N295" s="191">
        <f t="shared" si="215"/>
        <v>0</v>
      </c>
      <c r="O295" s="192"/>
      <c r="P295" s="193"/>
      <c r="Q295" s="193"/>
      <c r="R295" s="193"/>
      <c r="S295" s="193"/>
      <c r="T295" s="196"/>
      <c r="U295" s="493">
        <f t="shared" si="222"/>
        <v>0</v>
      </c>
      <c r="V295" s="418"/>
      <c r="W295" s="193"/>
      <c r="X295" s="196"/>
      <c r="Y295" s="196"/>
      <c r="Z295" s="196"/>
      <c r="AA295" s="194"/>
      <c r="AB295" s="168"/>
      <c r="AC295" s="168"/>
    </row>
    <row r="296" spans="1:29" ht="15.75" hidden="1" thickBot="1" x14ac:dyDescent="0.3">
      <c r="A296" s="125" t="s">
        <v>313</v>
      </c>
      <c r="B296" s="90" t="s">
        <v>715</v>
      </c>
      <c r="C296" s="803" t="s">
        <v>312</v>
      </c>
      <c r="D296" s="804"/>
      <c r="E296" s="804"/>
      <c r="F296" s="366"/>
      <c r="G296" s="614"/>
      <c r="H296" s="614"/>
      <c r="I296" s="366"/>
      <c r="J296" s="520"/>
      <c r="K296" s="520"/>
      <c r="L296" s="561"/>
      <c r="M296" s="142"/>
      <c r="N296" s="158">
        <f t="shared" si="215"/>
        <v>0</v>
      </c>
      <c r="O296" s="92"/>
      <c r="P296" s="93"/>
      <c r="Q296" s="93"/>
      <c r="R296" s="93"/>
      <c r="S296" s="93"/>
      <c r="T296" s="96"/>
      <c r="U296" s="487">
        <f t="shared" si="222"/>
        <v>0</v>
      </c>
      <c r="V296" s="412"/>
      <c r="W296" s="93"/>
      <c r="X296" s="96"/>
      <c r="Y296" s="96"/>
      <c r="Z296" s="96"/>
      <c r="AA296" s="97"/>
      <c r="AB296" s="168"/>
      <c r="AC296" s="168"/>
    </row>
    <row r="297" spans="1:29" ht="15.75" hidden="1" thickBot="1" x14ac:dyDescent="0.3">
      <c r="A297" s="125" t="s">
        <v>894</v>
      </c>
      <c r="B297" s="90" t="s">
        <v>895</v>
      </c>
      <c r="C297" s="803" t="s">
        <v>896</v>
      </c>
      <c r="D297" s="804"/>
      <c r="E297" s="804"/>
      <c r="F297" s="366"/>
      <c r="G297" s="614"/>
      <c r="H297" s="614"/>
      <c r="I297" s="366"/>
      <c r="J297" s="520"/>
      <c r="K297" s="520"/>
      <c r="L297" s="561"/>
      <c r="M297" s="142"/>
      <c r="N297" s="158">
        <f t="shared" si="215"/>
        <v>0</v>
      </c>
      <c r="O297" s="92"/>
      <c r="P297" s="93"/>
      <c r="Q297" s="93"/>
      <c r="R297" s="93"/>
      <c r="S297" s="93"/>
      <c r="T297" s="96"/>
      <c r="U297" s="487">
        <f t="shared" si="222"/>
        <v>0</v>
      </c>
      <c r="V297" s="412"/>
      <c r="W297" s="93"/>
      <c r="X297" s="96"/>
      <c r="Y297" s="96"/>
      <c r="Z297" s="96"/>
      <c r="AA297" s="97"/>
      <c r="AB297" s="168"/>
      <c r="AC297" s="168"/>
    </row>
    <row r="298" spans="1:29" ht="15.75" thickBot="1" x14ac:dyDescent="0.3">
      <c r="B298" s="839" t="s">
        <v>314</v>
      </c>
      <c r="C298" s="840"/>
      <c r="D298" s="840"/>
      <c r="E298" s="840"/>
      <c r="F298" s="363">
        <f>F5+F28+F38+F96+F112+F188+F200+F205+F268+1</f>
        <v>73474346</v>
      </c>
      <c r="G298" s="611">
        <f t="shared" ref="G298:M298" si="241">G5+G28+G38+G96+G112+G188+G200+G205+G268</f>
        <v>62324840</v>
      </c>
      <c r="H298" s="611">
        <f t="shared" si="241"/>
        <v>70917069.019999996</v>
      </c>
      <c r="I298" s="363">
        <f t="shared" si="241"/>
        <v>123815963</v>
      </c>
      <c r="J298" s="517">
        <f t="shared" ref="J298" si="242">J5+J28+J38+J96+J112+J188+J200+J205+J268</f>
        <v>126200266.69999999</v>
      </c>
      <c r="K298" s="517">
        <f t="shared" si="241"/>
        <v>143911271</v>
      </c>
      <c r="L298" s="558">
        <f t="shared" si="241"/>
        <v>27907063</v>
      </c>
      <c r="M298" s="139">
        <f t="shared" si="241"/>
        <v>565777</v>
      </c>
      <c r="N298" s="156">
        <f t="shared" si="215"/>
        <v>28472840</v>
      </c>
      <c r="O298" s="84">
        <f t="shared" ref="O298:AA298" si="243">O5+O28+O38+O96+O112+O188+O200+O205+O268</f>
        <v>3115318</v>
      </c>
      <c r="P298" s="85">
        <f t="shared" si="243"/>
        <v>1634710</v>
      </c>
      <c r="Q298" s="85">
        <f t="shared" si="243"/>
        <v>1912894</v>
      </c>
      <c r="R298" s="85">
        <f t="shared" si="243"/>
        <v>2672284</v>
      </c>
      <c r="S298" s="85">
        <f t="shared" si="243"/>
        <v>1615536</v>
      </c>
      <c r="T298" s="88">
        <f t="shared" si="243"/>
        <v>1566464</v>
      </c>
      <c r="U298" s="484">
        <f t="shared" si="222"/>
        <v>12517206</v>
      </c>
      <c r="V298" s="409">
        <f t="shared" si="243"/>
        <v>2105691</v>
      </c>
      <c r="W298" s="85">
        <f t="shared" si="243"/>
        <v>1319911</v>
      </c>
      <c r="X298" s="88">
        <f t="shared" si="243"/>
        <v>2443745</v>
      </c>
      <c r="Y298" s="88">
        <f t="shared" si="243"/>
        <v>3131901</v>
      </c>
      <c r="Z298" s="88">
        <f t="shared" si="243"/>
        <v>2371002</v>
      </c>
      <c r="AA298" s="89">
        <f t="shared" si="243"/>
        <v>4583384</v>
      </c>
      <c r="AB298" s="168"/>
      <c r="AC298" s="168"/>
    </row>
    <row r="299" spans="1:29" x14ac:dyDescent="0.25">
      <c r="B299" s="22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C299" s="168"/>
    </row>
    <row r="300" spans="1:29" x14ac:dyDescent="0.25">
      <c r="B300" s="25"/>
      <c r="C300" s="26"/>
      <c r="D300" s="26"/>
      <c r="E300" s="24"/>
      <c r="F300" s="24"/>
      <c r="G300" s="24"/>
      <c r="H300" s="38"/>
      <c r="I300" s="38"/>
      <c r="J300" s="38"/>
      <c r="K300" s="38"/>
      <c r="L300" s="24"/>
      <c r="M300" s="24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C300" s="168"/>
    </row>
    <row r="301" spans="1:29" x14ac:dyDescent="0.25"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C301" s="168"/>
    </row>
    <row r="302" spans="1:29" x14ac:dyDescent="0.25">
      <c r="B302" s="27"/>
      <c r="C302" s="24"/>
      <c r="D302" s="24"/>
      <c r="E302" s="28"/>
      <c r="F302" s="28"/>
      <c r="G302" s="28"/>
      <c r="H302" s="28"/>
      <c r="I302" s="28"/>
      <c r="J302" s="28"/>
      <c r="K302" s="28"/>
      <c r="L302" s="28"/>
      <c r="M302" s="28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C302" s="168"/>
    </row>
    <row r="303" spans="1:29" x14ac:dyDescent="0.25"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C303" s="168"/>
    </row>
    <row r="304" spans="1:29" x14ac:dyDescent="0.25"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C304" s="168"/>
    </row>
    <row r="305" spans="1:29" x14ac:dyDescent="0.25"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C305" s="168"/>
    </row>
    <row r="306" spans="1:29" x14ac:dyDescent="0.25"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C306" s="168"/>
    </row>
    <row r="307" spans="1:29" x14ac:dyDescent="0.25">
      <c r="B307" s="27"/>
      <c r="C307" s="28"/>
      <c r="D307" s="28"/>
      <c r="E307" s="24"/>
      <c r="F307" s="24"/>
      <c r="G307" s="24"/>
      <c r="H307" s="24"/>
      <c r="I307" s="24"/>
      <c r="J307" s="24"/>
      <c r="K307" s="24"/>
      <c r="L307" s="24"/>
      <c r="M307" s="24"/>
      <c r="N307" s="345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C307" s="168"/>
    </row>
    <row r="308" spans="1:29" x14ac:dyDescent="0.25">
      <c r="B308" s="27"/>
      <c r="C308" s="28"/>
      <c r="D308" s="28"/>
      <c r="E308" s="24"/>
      <c r="F308" s="24"/>
      <c r="G308" s="24"/>
      <c r="H308" s="24"/>
      <c r="I308" s="24"/>
      <c r="J308" s="24"/>
      <c r="K308" s="24"/>
      <c r="L308" s="24"/>
      <c r="M308" s="24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C308" s="168"/>
    </row>
    <row r="309" spans="1:29" x14ac:dyDescent="0.25">
      <c r="B309" s="27"/>
      <c r="C309" s="28"/>
      <c r="D309" s="28"/>
      <c r="E309" s="24"/>
      <c r="F309" s="24"/>
      <c r="G309" s="24"/>
      <c r="H309" s="24"/>
      <c r="I309" s="24"/>
      <c r="J309" s="24"/>
      <c r="K309" s="24"/>
      <c r="L309" s="24"/>
      <c r="M309" s="24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C309" s="168"/>
    </row>
    <row r="310" spans="1:29" x14ac:dyDescent="0.25"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C310" s="168"/>
    </row>
    <row r="311" spans="1:29" x14ac:dyDescent="0.25"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C311" s="168"/>
    </row>
    <row r="312" spans="1:29" x14ac:dyDescent="0.25"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C312" s="168"/>
    </row>
    <row r="313" spans="1:29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C313" s="168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C314" s="168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C315" s="168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C316" s="168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C317" s="168"/>
    </row>
    <row r="318" spans="1:29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C318" s="168"/>
    </row>
    <row r="319" spans="1:29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C319" s="168"/>
    </row>
    <row r="320" spans="1:29" x14ac:dyDescent="0.25">
      <c r="A320" s="127"/>
      <c r="B320" s="27"/>
      <c r="C320" s="28"/>
      <c r="D320" s="28"/>
      <c r="E320" s="24"/>
      <c r="F320" s="24"/>
      <c r="G320" s="24"/>
      <c r="H320" s="24"/>
      <c r="I320" s="24"/>
      <c r="J320" s="24"/>
      <c r="K320" s="24"/>
      <c r="L320" s="24"/>
      <c r="M320" s="24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C320" s="168"/>
    </row>
    <row r="321" spans="1:29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C321" s="168"/>
    </row>
    <row r="322" spans="1:29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59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C322" s="168"/>
    </row>
    <row r="323" spans="1:29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59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C323" s="168"/>
    </row>
    <row r="324" spans="1:29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59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C324" s="168"/>
    </row>
    <row r="325" spans="1:29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59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C325" s="168"/>
    </row>
    <row r="326" spans="1:29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59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C326" s="168"/>
    </row>
    <row r="327" spans="1:29" x14ac:dyDescent="0.25">
      <c r="A327" s="127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59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C327" s="168"/>
    </row>
    <row r="328" spans="1:29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59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C328" s="168"/>
    </row>
    <row r="329" spans="1:29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59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C329" s="168"/>
    </row>
    <row r="330" spans="1:29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59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C330" s="168"/>
    </row>
    <row r="331" spans="1:29" x14ac:dyDescent="0.25">
      <c r="A331" s="127"/>
      <c r="B331" s="27"/>
      <c r="C331" s="28"/>
      <c r="D331" s="28"/>
      <c r="E331" s="24"/>
      <c r="F331" s="24"/>
      <c r="G331" s="24"/>
      <c r="H331" s="24"/>
      <c r="I331" s="24"/>
      <c r="J331" s="24"/>
      <c r="K331" s="24"/>
      <c r="L331" s="24"/>
      <c r="M331" s="24"/>
      <c r="N331" s="59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C331" s="168"/>
    </row>
    <row r="332" spans="1:29" x14ac:dyDescent="0.25">
      <c r="A332" s="127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59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C332" s="168"/>
    </row>
    <row r="333" spans="1:29" x14ac:dyDescent="0.25">
      <c r="A333" s="127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59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C333" s="168"/>
    </row>
    <row r="334" spans="1:29" x14ac:dyDescent="0.25">
      <c r="A334" s="127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59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C334" s="168"/>
    </row>
    <row r="335" spans="1:29" x14ac:dyDescent="0.25">
      <c r="A335" s="127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59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C335" s="168"/>
    </row>
    <row r="336" spans="1:29" x14ac:dyDescent="0.25">
      <c r="A336" s="127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59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C336" s="168"/>
    </row>
    <row r="337" spans="1:29" x14ac:dyDescent="0.25">
      <c r="A337" s="127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59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C337" s="168"/>
    </row>
    <row r="338" spans="1:29" x14ac:dyDescent="0.25">
      <c r="A338" s="127"/>
      <c r="B338" s="27"/>
      <c r="C338" s="24"/>
      <c r="D338" s="24"/>
      <c r="E338" s="28"/>
      <c r="F338" s="28"/>
      <c r="G338" s="28"/>
      <c r="H338" s="28"/>
      <c r="I338" s="28"/>
      <c r="J338" s="28"/>
      <c r="K338" s="28"/>
      <c r="L338" s="28"/>
      <c r="M338" s="28"/>
      <c r="N338" s="59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C338" s="168"/>
    </row>
    <row r="339" spans="1:29" x14ac:dyDescent="0.25">
      <c r="A339" s="127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59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C339" s="168"/>
    </row>
    <row r="340" spans="1:29" x14ac:dyDescent="0.25">
      <c r="A340" s="127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59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C340" s="168"/>
    </row>
    <row r="341" spans="1:29" x14ac:dyDescent="0.25">
      <c r="A341" s="127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59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C341" s="168"/>
    </row>
    <row r="342" spans="1:29" x14ac:dyDescent="0.25">
      <c r="A342" s="127"/>
      <c r="B342" s="29"/>
      <c r="C342" s="23"/>
      <c r="D342" s="23"/>
      <c r="E342" s="24"/>
      <c r="F342" s="24"/>
      <c r="G342" s="24"/>
      <c r="H342" s="24"/>
      <c r="I342" s="24"/>
      <c r="J342" s="24"/>
      <c r="K342" s="24"/>
      <c r="L342" s="24"/>
      <c r="M342" s="24"/>
      <c r="N342" s="59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C342" s="168"/>
    </row>
    <row r="343" spans="1:29" x14ac:dyDescent="0.25">
      <c r="A343" s="127"/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C343" s="168"/>
    </row>
    <row r="344" spans="1:29" x14ac:dyDescent="0.25">
      <c r="A344" s="127"/>
      <c r="B344" s="27"/>
      <c r="C344" s="28"/>
      <c r="D344" s="28"/>
      <c r="E344" s="24"/>
      <c r="F344" s="24"/>
      <c r="G344" s="24"/>
      <c r="H344" s="24"/>
      <c r="I344" s="24"/>
      <c r="J344" s="24"/>
      <c r="K344" s="24"/>
      <c r="L344" s="24"/>
      <c r="M344" s="24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C344" s="168"/>
    </row>
    <row r="345" spans="1:29" x14ac:dyDescent="0.25">
      <c r="A345" s="127"/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C345" s="168"/>
    </row>
    <row r="346" spans="1:29" x14ac:dyDescent="0.25">
      <c r="A346" s="127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C346" s="168"/>
    </row>
    <row r="347" spans="1:29" x14ac:dyDescent="0.25">
      <c r="A347" s="127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C347" s="168"/>
    </row>
    <row r="348" spans="1:29" x14ac:dyDescent="0.25">
      <c r="A348" s="127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C348" s="168"/>
    </row>
    <row r="349" spans="1:29" x14ac:dyDescent="0.25">
      <c r="A349" s="127"/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C349" s="168"/>
    </row>
    <row r="350" spans="1:29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C350" s="168"/>
    </row>
    <row r="351" spans="1:29" x14ac:dyDescent="0.25">
      <c r="A351" s="127"/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C351" s="168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C352" s="168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C353" s="168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C354" s="168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C355" s="168"/>
    </row>
    <row r="356" spans="1:29" x14ac:dyDescent="0.25">
      <c r="A356" s="127"/>
      <c r="B356" s="27"/>
      <c r="C356" s="28"/>
      <c r="D356" s="28"/>
      <c r="E356" s="24"/>
      <c r="F356" s="24"/>
      <c r="G356" s="24"/>
      <c r="H356" s="24"/>
      <c r="I356" s="24"/>
      <c r="J356" s="24"/>
      <c r="K356" s="24"/>
      <c r="L356" s="24"/>
      <c r="M356" s="24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C356" s="168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C357" s="168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C358" s="168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C359" s="168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AC360" s="168"/>
    </row>
    <row r="361" spans="1:29" x14ac:dyDescent="0.25"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18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C361" s="168"/>
    </row>
    <row r="362" spans="1:29" s="12" customFormat="1" x14ac:dyDescent="0.25">
      <c r="A362" s="128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49"/>
      <c r="AC362" s="168"/>
    </row>
    <row r="363" spans="1:29" s="12" customFormat="1" x14ac:dyDescent="0.25">
      <c r="A363" s="128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49"/>
      <c r="AC363" s="168"/>
    </row>
    <row r="364" spans="1:29" s="12" customFormat="1" x14ac:dyDescent="0.25">
      <c r="A364" s="128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49"/>
      <c r="AC364" s="168"/>
    </row>
    <row r="365" spans="1:29" s="12" customFormat="1" x14ac:dyDescent="0.25">
      <c r="A365" s="128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49"/>
      <c r="AC365" s="168"/>
    </row>
    <row r="366" spans="1:29" s="12" customFormat="1" x14ac:dyDescent="0.25">
      <c r="A366" s="128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49"/>
      <c r="AC366" s="168"/>
    </row>
    <row r="367" spans="1:29" s="12" customFormat="1" x14ac:dyDescent="0.25">
      <c r="A367" s="128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49"/>
      <c r="AC367" s="168"/>
    </row>
    <row r="368" spans="1:29" s="12" customFormat="1" x14ac:dyDescent="0.25">
      <c r="A368" s="128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49"/>
      <c r="AC368" s="168"/>
    </row>
    <row r="369" spans="1:29" s="12" customFormat="1" x14ac:dyDescent="0.25">
      <c r="A369" s="128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49"/>
      <c r="AC369" s="168"/>
    </row>
    <row r="370" spans="1:29" s="12" customFormat="1" x14ac:dyDescent="0.25">
      <c r="A370" s="128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49"/>
      <c r="AC370" s="168"/>
    </row>
    <row r="371" spans="1:29" s="12" customFormat="1" x14ac:dyDescent="0.25">
      <c r="A371" s="128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49"/>
      <c r="AC371" s="168"/>
    </row>
    <row r="372" spans="1:29" s="12" customFormat="1" x14ac:dyDescent="0.25">
      <c r="A372" s="128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49"/>
      <c r="AC372" s="168"/>
    </row>
    <row r="373" spans="1:29" s="12" customFormat="1" x14ac:dyDescent="0.25">
      <c r="A373" s="128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49"/>
      <c r="AC373" s="168"/>
    </row>
    <row r="374" spans="1:29" s="12" customFormat="1" x14ac:dyDescent="0.25">
      <c r="A374" s="128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49"/>
    </row>
    <row r="375" spans="1:29" s="12" customFormat="1" x14ac:dyDescent="0.25">
      <c r="A375" s="128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49"/>
    </row>
    <row r="376" spans="1:29" s="12" customFormat="1" x14ac:dyDescent="0.25">
      <c r="A376" s="128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49"/>
    </row>
    <row r="377" spans="1:29" s="12" customFormat="1" x14ac:dyDescent="0.25">
      <c r="A377" s="128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49"/>
    </row>
    <row r="378" spans="1:29" x14ac:dyDescent="0.25">
      <c r="B378" s="29"/>
      <c r="C378" s="23"/>
      <c r="D378" s="23"/>
      <c r="E378" s="28"/>
      <c r="F378" s="28"/>
      <c r="G378" s="28"/>
      <c r="H378" s="28"/>
      <c r="I378" s="28"/>
      <c r="J378" s="28"/>
      <c r="K378" s="28"/>
      <c r="L378" s="28"/>
      <c r="M378" s="28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</row>
    <row r="379" spans="1:29" x14ac:dyDescent="0.25">
      <c r="B379" s="30"/>
      <c r="C379" s="26"/>
      <c r="D379" s="26"/>
      <c r="E379" s="24"/>
      <c r="F379" s="24"/>
      <c r="G379" s="24"/>
      <c r="H379" s="24"/>
      <c r="I379" s="24"/>
      <c r="J379" s="24"/>
      <c r="K379" s="24"/>
      <c r="L379" s="24"/>
      <c r="M379" s="24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</row>
    <row r="380" spans="1:29" x14ac:dyDescent="0.25"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</row>
    <row r="381" spans="1:29" x14ac:dyDescent="0.25"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</row>
    <row r="382" spans="1:29" x14ac:dyDescent="0.25">
      <c r="B382" s="27"/>
      <c r="C382" s="24"/>
      <c r="D382" s="24"/>
      <c r="E382" s="28"/>
      <c r="F382" s="28"/>
      <c r="G382" s="28"/>
      <c r="H382" s="28"/>
      <c r="I382" s="28"/>
      <c r="J382" s="28"/>
      <c r="K382" s="28"/>
      <c r="L382" s="28"/>
      <c r="M382" s="28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</row>
    <row r="383" spans="1:29" x14ac:dyDescent="0.25"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</row>
    <row r="384" spans="1:29" x14ac:dyDescent="0.25"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</row>
    <row r="385" spans="1:27" x14ac:dyDescent="0.25"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</row>
    <row r="386" spans="1:27" x14ac:dyDescent="0.25">
      <c r="B386" s="27"/>
      <c r="C386" s="28"/>
      <c r="D386" s="28"/>
      <c r="E386" s="24"/>
      <c r="F386" s="24"/>
      <c r="G386" s="24"/>
      <c r="H386" s="24"/>
      <c r="I386" s="24"/>
      <c r="J386" s="24"/>
      <c r="K386" s="24"/>
      <c r="L386" s="24"/>
      <c r="M386" s="24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9"/>
      <c r="C405" s="23"/>
      <c r="D405" s="23"/>
      <c r="E405" s="24"/>
      <c r="F405" s="24"/>
      <c r="G405" s="24"/>
      <c r="H405" s="24"/>
      <c r="I405" s="24"/>
      <c r="J405" s="24"/>
      <c r="K405" s="24"/>
      <c r="L405" s="24"/>
      <c r="M405" s="24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4"/>
      <c r="D412" s="24"/>
      <c r="E412" s="28"/>
      <c r="F412" s="28"/>
      <c r="G412" s="28"/>
      <c r="H412" s="28"/>
      <c r="I412" s="28"/>
      <c r="J412" s="28"/>
      <c r="K412" s="28"/>
      <c r="L412" s="28"/>
      <c r="M412" s="28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8"/>
      <c r="D430" s="28"/>
      <c r="E430" s="24"/>
      <c r="F430" s="24"/>
      <c r="G430" s="24"/>
      <c r="H430" s="24"/>
      <c r="I430" s="24"/>
      <c r="J430" s="24"/>
      <c r="K430" s="24"/>
      <c r="L430" s="24"/>
      <c r="M430" s="24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9"/>
      <c r="C441" s="23"/>
      <c r="D441" s="23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8"/>
      <c r="D442" s="28"/>
      <c r="E442" s="24"/>
      <c r="F442" s="24"/>
      <c r="G442" s="24"/>
      <c r="H442" s="24"/>
      <c r="I442" s="24"/>
      <c r="J442" s="24"/>
      <c r="K442" s="24"/>
      <c r="L442" s="24"/>
      <c r="M442" s="24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8"/>
      <c r="D443" s="28"/>
      <c r="E443" s="24"/>
      <c r="F443" s="24"/>
      <c r="G443" s="24"/>
      <c r="H443" s="24"/>
      <c r="I443" s="24"/>
      <c r="J443" s="24"/>
      <c r="K443" s="24"/>
      <c r="L443" s="24"/>
      <c r="M443" s="24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8"/>
      <c r="D446" s="28"/>
      <c r="E446" s="24"/>
      <c r="F446" s="24"/>
      <c r="G446" s="24"/>
      <c r="H446" s="24"/>
      <c r="I446" s="24"/>
      <c r="J446" s="24"/>
      <c r="K446" s="24"/>
      <c r="L446" s="24"/>
      <c r="M446" s="24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8"/>
      <c r="D447" s="28"/>
      <c r="E447" s="24"/>
      <c r="F447" s="24"/>
      <c r="G447" s="24"/>
      <c r="H447" s="24"/>
      <c r="I447" s="24"/>
      <c r="J447" s="24"/>
      <c r="K447" s="24"/>
      <c r="L447" s="24"/>
      <c r="M447" s="24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9"/>
      <c r="C451" s="23"/>
      <c r="D451" s="23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8"/>
      <c r="D453" s="28"/>
      <c r="E453" s="24"/>
      <c r="F453" s="24"/>
      <c r="G453" s="24"/>
      <c r="H453" s="24"/>
      <c r="I453" s="24"/>
      <c r="J453" s="24"/>
      <c r="K453" s="24"/>
      <c r="L453" s="24"/>
      <c r="M453" s="24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8"/>
      <c r="D454" s="28"/>
      <c r="E454" s="24"/>
      <c r="F454" s="24"/>
      <c r="G454" s="24"/>
      <c r="H454" s="24"/>
      <c r="I454" s="24"/>
      <c r="J454" s="24"/>
      <c r="K454" s="24"/>
      <c r="L454" s="24"/>
      <c r="M454" s="24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8"/>
      <c r="D455" s="28"/>
      <c r="E455" s="24"/>
      <c r="F455" s="24"/>
      <c r="G455" s="24"/>
      <c r="H455" s="24"/>
      <c r="I455" s="24"/>
      <c r="J455" s="24"/>
      <c r="K455" s="24"/>
      <c r="L455" s="24"/>
      <c r="M455" s="24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27"/>
      <c r="C465" s="28"/>
      <c r="D465" s="28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</row>
    <row r="472" spans="1:27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</row>
    <row r="473" spans="1:27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59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</row>
    <row r="474" spans="1:27" x14ac:dyDescent="0.25">
      <c r="A474" s="127"/>
      <c r="B474" s="27"/>
      <c r="C474" s="24"/>
      <c r="D474" s="24"/>
      <c r="E474" s="28"/>
      <c r="F474" s="28"/>
      <c r="G474" s="28"/>
      <c r="H474" s="28"/>
      <c r="I474" s="28"/>
      <c r="J474" s="28"/>
      <c r="K474" s="28"/>
      <c r="L474" s="28"/>
      <c r="M474" s="28"/>
      <c r="N474" s="59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</row>
    <row r="475" spans="1:27" x14ac:dyDescent="0.25">
      <c r="A475" s="127"/>
      <c r="B475" s="27"/>
      <c r="C475" s="24"/>
      <c r="D475" s="24"/>
      <c r="E475" s="28"/>
      <c r="F475" s="28"/>
      <c r="G475" s="28"/>
      <c r="H475" s="28"/>
      <c r="I475" s="28"/>
      <c r="J475" s="28"/>
      <c r="K475" s="28"/>
      <c r="L475" s="28"/>
      <c r="M475" s="28"/>
      <c r="N475" s="59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</row>
    <row r="476" spans="1:27" x14ac:dyDescent="0.25">
      <c r="A476" s="127"/>
      <c r="B476" s="27"/>
      <c r="C476" s="24"/>
      <c r="D476" s="24"/>
      <c r="E476" s="28"/>
      <c r="F476" s="28"/>
      <c r="G476" s="28"/>
      <c r="H476" s="28"/>
      <c r="I476" s="28"/>
      <c r="J476" s="28"/>
      <c r="K476" s="28"/>
      <c r="L476" s="28"/>
      <c r="M476" s="28"/>
      <c r="N476" s="59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</row>
    <row r="477" spans="1:27" x14ac:dyDescent="0.25">
      <c r="A477" s="127"/>
      <c r="B477" s="29"/>
      <c r="C477" s="23"/>
      <c r="D477" s="23"/>
      <c r="E477" s="24"/>
      <c r="F477" s="24"/>
      <c r="G477" s="24"/>
      <c r="H477" s="24"/>
      <c r="I477" s="24"/>
      <c r="J477" s="24"/>
      <c r="K477" s="24"/>
      <c r="L477" s="24"/>
      <c r="M477" s="24"/>
      <c r="N477" s="59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</row>
    <row r="478" spans="1:27" x14ac:dyDescent="0.25">
      <c r="A478" s="127"/>
      <c r="B478" s="27"/>
      <c r="C478" s="28"/>
      <c r="D478" s="28"/>
      <c r="E478" s="24"/>
      <c r="F478" s="24"/>
      <c r="G478" s="24"/>
      <c r="H478" s="24"/>
      <c r="I478" s="24"/>
      <c r="J478" s="24"/>
      <c r="K478" s="24"/>
      <c r="L478" s="24"/>
      <c r="M478" s="24"/>
      <c r="N478" s="59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</row>
    <row r="479" spans="1:27" x14ac:dyDescent="0.25">
      <c r="A479" s="127"/>
      <c r="B479" s="27"/>
      <c r="C479" s="28"/>
      <c r="D479" s="28"/>
      <c r="E479" s="24"/>
      <c r="F479" s="24"/>
      <c r="G479" s="24"/>
      <c r="H479" s="24"/>
      <c r="I479" s="24"/>
      <c r="J479" s="24"/>
      <c r="K479" s="24"/>
      <c r="L479" s="24"/>
      <c r="M479" s="24"/>
      <c r="N479" s="59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</row>
    <row r="480" spans="1:27" x14ac:dyDescent="0.25">
      <c r="A480" s="127"/>
      <c r="B480" s="27"/>
      <c r="C480" s="28"/>
      <c r="D480" s="28"/>
      <c r="E480" s="24"/>
      <c r="F480" s="24"/>
      <c r="G480" s="24"/>
      <c r="H480" s="24"/>
      <c r="I480" s="24"/>
      <c r="J480" s="24"/>
      <c r="K480" s="24"/>
      <c r="L480" s="24"/>
      <c r="M480" s="24"/>
      <c r="N480" s="59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</row>
    <row r="481" spans="1:27" x14ac:dyDescent="0.25">
      <c r="A481" s="127"/>
      <c r="B481" s="27"/>
      <c r="C481" s="28"/>
      <c r="D481" s="28"/>
      <c r="E481" s="24"/>
      <c r="F481" s="24"/>
      <c r="G481" s="24"/>
      <c r="H481" s="24"/>
      <c r="I481" s="24"/>
      <c r="J481" s="24"/>
      <c r="K481" s="24"/>
      <c r="L481" s="24"/>
      <c r="M481" s="24"/>
      <c r="N481" s="59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</row>
    <row r="482" spans="1:27" x14ac:dyDescent="0.25">
      <c r="A482" s="127"/>
      <c r="B482" s="27"/>
      <c r="C482" s="24"/>
      <c r="D482" s="24"/>
      <c r="E482" s="28"/>
      <c r="F482" s="28"/>
      <c r="G482" s="28"/>
      <c r="H482" s="28"/>
      <c r="I482" s="28"/>
      <c r="J482" s="28"/>
      <c r="K482" s="28"/>
      <c r="L482" s="28"/>
      <c r="M482" s="28"/>
      <c r="N482" s="59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</row>
    <row r="483" spans="1:27" x14ac:dyDescent="0.25">
      <c r="A483" s="127"/>
      <c r="B483" s="27"/>
      <c r="C483" s="24"/>
      <c r="D483" s="24"/>
      <c r="E483" s="28"/>
      <c r="F483" s="28"/>
      <c r="G483" s="28"/>
      <c r="H483" s="28"/>
      <c r="I483" s="28"/>
      <c r="J483" s="28"/>
      <c r="K483" s="28"/>
      <c r="L483" s="28"/>
      <c r="M483" s="28"/>
      <c r="N483" s="59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</row>
    <row r="484" spans="1:27" x14ac:dyDescent="0.25">
      <c r="A484" s="127"/>
      <c r="B484" s="27"/>
      <c r="C484" s="24"/>
      <c r="D484" s="24"/>
      <c r="E484" s="28"/>
      <c r="F484" s="28"/>
      <c r="G484" s="28"/>
      <c r="H484" s="28"/>
      <c r="I484" s="28"/>
      <c r="J484" s="28"/>
      <c r="K484" s="28"/>
      <c r="L484" s="28"/>
      <c r="M484" s="28"/>
      <c r="N484" s="59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</row>
    <row r="485" spans="1:27" x14ac:dyDescent="0.25">
      <c r="A485" s="127"/>
      <c r="B485" s="27"/>
      <c r="C485" s="24"/>
      <c r="D485" s="24"/>
      <c r="E485" s="28"/>
      <c r="F485" s="28"/>
      <c r="G485" s="28"/>
      <c r="H485" s="28"/>
      <c r="I485" s="28"/>
      <c r="J485" s="28"/>
      <c r="K485" s="28"/>
      <c r="L485" s="28"/>
      <c r="M485" s="28"/>
      <c r="N485" s="59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</row>
    <row r="486" spans="1:27" x14ac:dyDescent="0.25">
      <c r="A486" s="127"/>
      <c r="B486" s="27"/>
      <c r="C486" s="24"/>
      <c r="D486" s="24"/>
      <c r="E486" s="28"/>
      <c r="F486" s="28"/>
      <c r="G486" s="28"/>
      <c r="H486" s="28"/>
      <c r="I486" s="28"/>
      <c r="J486" s="28"/>
      <c r="K486" s="28"/>
      <c r="L486" s="28"/>
      <c r="M486" s="28"/>
      <c r="N486" s="59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</row>
    <row r="487" spans="1:27" x14ac:dyDescent="0.25">
      <c r="A487" s="127"/>
      <c r="B487" s="27"/>
      <c r="C487" s="24"/>
      <c r="D487" s="24"/>
      <c r="E487" s="28"/>
      <c r="F487" s="28"/>
      <c r="G487" s="28"/>
      <c r="H487" s="28"/>
      <c r="I487" s="28"/>
      <c r="J487" s="28"/>
      <c r="K487" s="28"/>
      <c r="L487" s="28"/>
      <c r="M487" s="28"/>
      <c r="N487" s="59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</row>
    <row r="488" spans="1:27" x14ac:dyDescent="0.25">
      <c r="A488" s="127"/>
      <c r="B488" s="27"/>
      <c r="C488" s="24"/>
      <c r="D488" s="24"/>
      <c r="E488" s="28"/>
      <c r="F488" s="28"/>
      <c r="G488" s="28"/>
      <c r="H488" s="28"/>
      <c r="I488" s="28"/>
      <c r="J488" s="28"/>
      <c r="K488" s="28"/>
      <c r="L488" s="28"/>
      <c r="M488" s="28"/>
      <c r="N488" s="59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</row>
    <row r="489" spans="1:27" x14ac:dyDescent="0.25">
      <c r="A489" s="127"/>
      <c r="B489" s="27"/>
      <c r="C489" s="24"/>
      <c r="D489" s="24"/>
      <c r="E489" s="28"/>
      <c r="F489" s="28"/>
      <c r="G489" s="28"/>
      <c r="H489" s="28"/>
      <c r="I489" s="28"/>
      <c r="J489" s="28"/>
      <c r="K489" s="28"/>
      <c r="L489" s="28"/>
      <c r="M489" s="28"/>
      <c r="N489" s="59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</row>
    <row r="490" spans="1:27" x14ac:dyDescent="0.25">
      <c r="A490" s="127"/>
      <c r="B490" s="27"/>
      <c r="C490" s="24"/>
      <c r="D490" s="24"/>
      <c r="E490" s="28"/>
      <c r="F490" s="28"/>
      <c r="G490" s="28"/>
      <c r="H490" s="28"/>
      <c r="I490" s="28"/>
      <c r="J490" s="28"/>
      <c r="K490" s="28"/>
      <c r="L490" s="28"/>
      <c r="M490" s="28"/>
      <c r="N490" s="59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</row>
    <row r="491" spans="1:27" x14ac:dyDescent="0.25">
      <c r="A491" s="127"/>
      <c r="B491" s="27"/>
      <c r="C491" s="28"/>
      <c r="D491" s="28"/>
      <c r="E491" s="24"/>
      <c r="F491" s="24"/>
      <c r="G491" s="24"/>
      <c r="H491" s="24"/>
      <c r="I491" s="24"/>
      <c r="J491" s="24"/>
      <c r="K491" s="24"/>
      <c r="L491" s="24"/>
      <c r="M491" s="24"/>
      <c r="N491" s="59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</row>
    <row r="492" spans="1:27" x14ac:dyDescent="0.25">
      <c r="A492" s="127"/>
      <c r="B492" s="27"/>
      <c r="C492" s="24"/>
      <c r="D492" s="24"/>
      <c r="E492" s="28"/>
      <c r="F492" s="28"/>
      <c r="G492" s="28"/>
      <c r="H492" s="28"/>
      <c r="I492" s="28"/>
      <c r="J492" s="28"/>
      <c r="K492" s="28"/>
      <c r="L492" s="28"/>
      <c r="M492" s="28"/>
      <c r="N492" s="59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</row>
    <row r="493" spans="1:27" x14ac:dyDescent="0.25">
      <c r="A493" s="127"/>
      <c r="B493" s="27"/>
      <c r="C493" s="24"/>
      <c r="D493" s="24"/>
      <c r="E493" s="28"/>
      <c r="F493" s="28"/>
      <c r="G493" s="28"/>
      <c r="H493" s="28"/>
      <c r="I493" s="28"/>
      <c r="J493" s="28"/>
      <c r="K493" s="28"/>
      <c r="L493" s="28"/>
      <c r="M493" s="28"/>
      <c r="N493" s="59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</row>
    <row r="494" spans="1:27" x14ac:dyDescent="0.25">
      <c r="A494" s="127"/>
      <c r="B494" s="27"/>
      <c r="C494" s="24"/>
      <c r="D494" s="24"/>
      <c r="E494" s="28"/>
      <c r="F494" s="28"/>
      <c r="G494" s="28"/>
      <c r="H494" s="28"/>
      <c r="I494" s="28"/>
      <c r="J494" s="28"/>
      <c r="K494" s="28"/>
      <c r="L494" s="28"/>
      <c r="M494" s="28"/>
      <c r="N494" s="59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</row>
    <row r="495" spans="1:27" x14ac:dyDescent="0.25">
      <c r="A495" s="127"/>
      <c r="B495" s="27"/>
      <c r="C495" s="24"/>
      <c r="D495" s="24"/>
      <c r="E495" s="28"/>
      <c r="F495" s="28"/>
      <c r="G495" s="28"/>
      <c r="H495" s="28"/>
      <c r="I495" s="28"/>
      <c r="J495" s="28"/>
      <c r="K495" s="28"/>
      <c r="L495" s="28"/>
      <c r="M495" s="28"/>
      <c r="N495" s="59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</row>
    <row r="496" spans="1:27" x14ac:dyDescent="0.25">
      <c r="A496" s="127"/>
      <c r="B496" s="27"/>
      <c r="C496" s="24"/>
      <c r="D496" s="24"/>
      <c r="E496" s="28"/>
      <c r="F496" s="28"/>
      <c r="G496" s="28"/>
      <c r="H496" s="28"/>
      <c r="I496" s="28"/>
      <c r="J496" s="28"/>
      <c r="K496" s="28"/>
      <c r="L496" s="28"/>
      <c r="M496" s="28"/>
      <c r="N496" s="5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</row>
    <row r="497" spans="1:27" x14ac:dyDescent="0.25">
      <c r="A497" s="127"/>
      <c r="B497" s="27"/>
      <c r="C497" s="24"/>
      <c r="D497" s="24"/>
      <c r="E497" s="28"/>
      <c r="F497" s="28"/>
      <c r="G497" s="28"/>
      <c r="H497" s="28"/>
      <c r="I497" s="28"/>
      <c r="J497" s="28"/>
      <c r="K497" s="28"/>
      <c r="L497" s="28"/>
      <c r="M497" s="28"/>
      <c r="N497" s="5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</row>
    <row r="498" spans="1:27" x14ac:dyDescent="0.25">
      <c r="A498" s="127"/>
      <c r="B498" s="27"/>
      <c r="C498" s="24"/>
      <c r="D498" s="24"/>
      <c r="E498" s="28"/>
      <c r="F498" s="28"/>
      <c r="G498" s="28"/>
      <c r="H498" s="28"/>
      <c r="I498" s="28"/>
      <c r="J498" s="28"/>
      <c r="K498" s="28"/>
      <c r="L498" s="28"/>
      <c r="M498" s="28"/>
      <c r="N498" s="59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</row>
    <row r="499" spans="1:27" x14ac:dyDescent="0.25">
      <c r="A499" s="127"/>
      <c r="B499" s="27"/>
      <c r="C499" s="24"/>
      <c r="D499" s="24"/>
      <c r="E499" s="28"/>
      <c r="F499" s="28"/>
      <c r="G499" s="28"/>
      <c r="H499" s="28"/>
      <c r="I499" s="28"/>
      <c r="J499" s="28"/>
      <c r="K499" s="28"/>
      <c r="L499" s="28"/>
      <c r="M499" s="28"/>
      <c r="N499" s="59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</row>
    <row r="500" spans="1:27" x14ac:dyDescent="0.25">
      <c r="A500" s="127"/>
      <c r="B500" s="27"/>
      <c r="C500" s="24"/>
      <c r="D500" s="24"/>
      <c r="E500" s="28"/>
      <c r="F500" s="28"/>
      <c r="G500" s="28"/>
      <c r="H500" s="28"/>
      <c r="I500" s="28"/>
      <c r="J500" s="28"/>
      <c r="K500" s="28"/>
      <c r="L500" s="28"/>
      <c r="M500" s="28"/>
      <c r="N500" s="59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</row>
    <row r="501" spans="1:27" x14ac:dyDescent="0.25">
      <c r="A501" s="127"/>
      <c r="B501" s="27"/>
      <c r="C501" s="24"/>
      <c r="D501" s="24"/>
      <c r="E501" s="28"/>
      <c r="F501" s="28"/>
      <c r="G501" s="28"/>
      <c r="H501" s="28"/>
      <c r="I501" s="28"/>
      <c r="J501" s="28"/>
      <c r="K501" s="28"/>
      <c r="L501" s="28"/>
      <c r="M501" s="28"/>
      <c r="N501" s="59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</row>
    <row r="502" spans="1:27" x14ac:dyDescent="0.25">
      <c r="A502" s="127"/>
      <c r="B502" s="27"/>
      <c r="C502" s="24"/>
      <c r="D502" s="24"/>
      <c r="E502" s="28"/>
      <c r="F502" s="28"/>
      <c r="G502" s="28"/>
      <c r="H502" s="28"/>
      <c r="I502" s="28"/>
      <c r="J502" s="28"/>
      <c r="K502" s="28"/>
      <c r="L502" s="28"/>
      <c r="M502" s="28"/>
      <c r="N502" s="59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</row>
    <row r="503" spans="1:27" x14ac:dyDescent="0.25">
      <c r="A503" s="127"/>
      <c r="B503" s="29"/>
      <c r="C503" s="23"/>
      <c r="D503" s="23"/>
      <c r="E503" s="24"/>
      <c r="F503" s="24"/>
      <c r="G503" s="24"/>
      <c r="H503" s="24"/>
      <c r="I503" s="24"/>
      <c r="J503" s="24"/>
      <c r="K503" s="24"/>
      <c r="L503" s="24"/>
      <c r="M503" s="24"/>
      <c r="N503" s="59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</row>
    <row r="504" spans="1:27" x14ac:dyDescent="0.25">
      <c r="A504" s="127"/>
      <c r="B504" s="32"/>
      <c r="C504" s="33"/>
      <c r="D504" s="33"/>
      <c r="E504" s="24"/>
      <c r="F504" s="24"/>
      <c r="G504" s="24"/>
      <c r="H504" s="24"/>
      <c r="I504" s="24"/>
      <c r="J504" s="24"/>
      <c r="K504" s="24"/>
      <c r="L504" s="24"/>
      <c r="M504" s="24"/>
      <c r="N504" s="59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</row>
    <row r="505" spans="1:27" x14ac:dyDescent="0.25">
      <c r="A505" s="127"/>
      <c r="B505" s="34"/>
      <c r="C505" s="35"/>
      <c r="D505" s="35"/>
      <c r="E505" s="36"/>
      <c r="F505" s="36"/>
      <c r="G505" s="36"/>
      <c r="H505" s="36"/>
      <c r="I505" s="36"/>
      <c r="J505" s="36"/>
      <c r="K505" s="36"/>
      <c r="L505" s="36"/>
      <c r="M505" s="36"/>
      <c r="N505" s="59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</row>
    <row r="506" spans="1:27" x14ac:dyDescent="0.25">
      <c r="A506" s="127"/>
      <c r="B506" s="19"/>
      <c r="C506" s="37"/>
      <c r="D506" s="37"/>
      <c r="E506" s="24"/>
      <c r="F506" s="24"/>
      <c r="G506" s="24"/>
      <c r="H506" s="24"/>
      <c r="I506" s="24"/>
      <c r="J506" s="24"/>
      <c r="K506" s="24"/>
      <c r="L506" s="24"/>
      <c r="M506" s="24"/>
      <c r="N506" s="59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</row>
    <row r="507" spans="1:27" x14ac:dyDescent="0.25">
      <c r="A507" s="127"/>
      <c r="B507" s="19"/>
      <c r="C507" s="37"/>
      <c r="D507" s="37"/>
      <c r="E507" s="24"/>
      <c r="F507" s="24"/>
      <c r="G507" s="24"/>
      <c r="H507" s="24"/>
      <c r="I507" s="24"/>
      <c r="J507" s="24"/>
      <c r="K507" s="24"/>
      <c r="L507" s="24"/>
      <c r="M507" s="24"/>
      <c r="N507" s="59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</row>
    <row r="508" spans="1:27" x14ac:dyDescent="0.25">
      <c r="A508" s="127"/>
      <c r="B508" s="19"/>
      <c r="C508" s="37"/>
      <c r="D508" s="37"/>
      <c r="E508" s="24"/>
      <c r="F508" s="24"/>
      <c r="G508" s="24"/>
      <c r="H508" s="24"/>
      <c r="I508" s="24"/>
      <c r="J508" s="24"/>
      <c r="K508" s="24"/>
      <c r="L508" s="24"/>
      <c r="M508" s="24"/>
      <c r="N508" s="59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</row>
    <row r="509" spans="1:27" x14ac:dyDescent="0.25">
      <c r="A509" s="127"/>
      <c r="B509" s="34"/>
      <c r="C509" s="35"/>
      <c r="D509" s="35"/>
      <c r="E509" s="36"/>
      <c r="F509" s="36"/>
      <c r="G509" s="36"/>
      <c r="H509" s="36"/>
      <c r="I509" s="36"/>
      <c r="J509" s="36"/>
      <c r="K509" s="36"/>
      <c r="L509" s="36"/>
      <c r="M509" s="36"/>
      <c r="N509" s="59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</row>
    <row r="510" spans="1:27" x14ac:dyDescent="0.25">
      <c r="A510" s="127"/>
      <c r="B510" s="19"/>
      <c r="C510" s="37"/>
      <c r="D510" s="37"/>
      <c r="E510" s="24"/>
      <c r="F510" s="24"/>
      <c r="G510" s="24"/>
      <c r="H510" s="24"/>
      <c r="I510" s="24"/>
      <c r="J510" s="24"/>
      <c r="K510" s="24"/>
      <c r="L510" s="24"/>
      <c r="M510" s="24"/>
      <c r="N510" s="59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</row>
    <row r="511" spans="1:27" x14ac:dyDescent="0.25">
      <c r="A511" s="127"/>
      <c r="B511" s="19"/>
      <c r="C511" s="24"/>
      <c r="D511" s="24"/>
      <c r="E511" s="37"/>
      <c r="F511" s="37"/>
      <c r="G511" s="37"/>
      <c r="H511" s="37"/>
      <c r="I511" s="37"/>
      <c r="J511" s="37"/>
      <c r="K511" s="37"/>
      <c r="L511" s="37"/>
      <c r="M511" s="37"/>
    </row>
    <row r="512" spans="1:27" x14ac:dyDescent="0.25">
      <c r="A512" s="127"/>
      <c r="B512" s="19"/>
      <c r="C512" s="24"/>
      <c r="D512" s="24"/>
      <c r="E512" s="37"/>
      <c r="F512" s="37"/>
      <c r="G512" s="37"/>
      <c r="H512" s="37"/>
      <c r="I512" s="37"/>
      <c r="J512" s="37"/>
      <c r="K512" s="37"/>
      <c r="L512" s="37"/>
      <c r="M512" s="37"/>
    </row>
    <row r="513" spans="1:27" x14ac:dyDescent="0.25">
      <c r="A513" s="127"/>
      <c r="B513" s="19"/>
      <c r="C513" s="24"/>
      <c r="D513" s="24"/>
      <c r="E513" s="37"/>
      <c r="F513" s="37"/>
      <c r="G513" s="37"/>
      <c r="H513" s="37"/>
      <c r="I513" s="37"/>
      <c r="J513" s="37"/>
      <c r="K513" s="37"/>
      <c r="L513" s="37"/>
      <c r="M513" s="37"/>
    </row>
    <row r="514" spans="1:27" x14ac:dyDescent="0.25">
      <c r="A514" s="127"/>
      <c r="B514" s="19"/>
      <c r="C514" s="24"/>
      <c r="D514" s="24"/>
      <c r="E514" s="37"/>
      <c r="F514" s="37"/>
      <c r="G514" s="37"/>
      <c r="H514" s="37"/>
      <c r="I514" s="37"/>
      <c r="J514" s="37"/>
      <c r="K514" s="37"/>
      <c r="L514" s="37"/>
      <c r="M514" s="37"/>
    </row>
    <row r="515" spans="1:27" x14ac:dyDescent="0.25">
      <c r="A515" s="127"/>
      <c r="B515" s="19"/>
      <c r="C515" s="24"/>
      <c r="D515" s="24"/>
      <c r="E515" s="37"/>
      <c r="F515" s="37"/>
      <c r="G515" s="37"/>
      <c r="H515" s="37"/>
      <c r="I515" s="37"/>
      <c r="J515" s="37"/>
      <c r="K515" s="37"/>
      <c r="L515" s="37"/>
      <c r="M515" s="37"/>
    </row>
    <row r="516" spans="1:27" x14ac:dyDescent="0.25">
      <c r="A516" s="127"/>
      <c r="B516" s="19"/>
      <c r="C516" s="24"/>
      <c r="D516" s="24"/>
      <c r="E516" s="37"/>
      <c r="F516" s="37"/>
      <c r="G516" s="37"/>
      <c r="H516" s="37"/>
      <c r="I516" s="37"/>
      <c r="J516" s="37"/>
      <c r="K516" s="37"/>
      <c r="L516" s="37"/>
      <c r="M516" s="37"/>
    </row>
    <row r="517" spans="1:27" x14ac:dyDescent="0.25">
      <c r="A517" s="127"/>
      <c r="B517" s="34"/>
      <c r="C517" s="35"/>
      <c r="D517" s="35"/>
      <c r="E517" s="36"/>
      <c r="F517" s="36"/>
      <c r="G517" s="36"/>
      <c r="H517" s="36"/>
      <c r="I517" s="36"/>
      <c r="J517" s="36"/>
      <c r="K517" s="36"/>
      <c r="L517" s="36"/>
      <c r="M517" s="36"/>
    </row>
    <row r="518" spans="1:27" x14ac:dyDescent="0.25">
      <c r="A518" s="127"/>
      <c r="B518" s="19"/>
      <c r="C518" s="37"/>
      <c r="D518" s="37"/>
      <c r="E518" s="24"/>
      <c r="F518" s="24"/>
      <c r="G518" s="24"/>
      <c r="H518" s="24"/>
      <c r="I518" s="24"/>
      <c r="J518" s="24"/>
      <c r="K518" s="24"/>
      <c r="L518" s="24"/>
      <c r="M518" s="24"/>
    </row>
    <row r="519" spans="1:27" x14ac:dyDescent="0.25">
      <c r="A519" s="127"/>
      <c r="B519" s="19"/>
      <c r="C519" s="37"/>
      <c r="D519" s="37"/>
      <c r="E519" s="24"/>
      <c r="F519" s="24"/>
      <c r="G519" s="24"/>
      <c r="H519" s="24"/>
      <c r="I519" s="24"/>
      <c r="J519" s="24"/>
      <c r="K519" s="24"/>
      <c r="L519" s="24"/>
      <c r="M519" s="24"/>
    </row>
    <row r="520" spans="1:27" x14ac:dyDescent="0.25">
      <c r="A520" s="127"/>
      <c r="B520" s="19"/>
      <c r="C520" s="37"/>
      <c r="D520" s="37"/>
      <c r="E520" s="24"/>
      <c r="F520" s="24"/>
      <c r="G520" s="24"/>
      <c r="H520" s="24"/>
      <c r="I520" s="24"/>
      <c r="J520" s="24"/>
      <c r="K520" s="24"/>
      <c r="L520" s="24"/>
      <c r="M520" s="24"/>
    </row>
    <row r="521" spans="1:27" x14ac:dyDescent="0.25">
      <c r="B521" s="19"/>
      <c r="C521" s="37"/>
      <c r="D521" s="37"/>
      <c r="E521" s="24"/>
      <c r="F521" s="24"/>
      <c r="G521" s="24"/>
      <c r="H521" s="24"/>
      <c r="I521" s="24"/>
      <c r="J521" s="24"/>
      <c r="K521" s="24"/>
      <c r="L521" s="24"/>
      <c r="M521" s="24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s="12" customFormat="1" x14ac:dyDescent="0.25">
      <c r="A522" s="128"/>
      <c r="B522" s="19"/>
      <c r="C522" s="37"/>
      <c r="D522" s="37"/>
      <c r="E522" s="24"/>
      <c r="F522" s="24"/>
      <c r="G522" s="24"/>
      <c r="H522" s="24"/>
      <c r="I522" s="24"/>
      <c r="J522" s="24"/>
      <c r="K522" s="24"/>
      <c r="L522" s="24"/>
      <c r="M522" s="24"/>
      <c r="N522" s="49"/>
    </row>
    <row r="523" spans="1:27" s="12" customFormat="1" x14ac:dyDescent="0.25">
      <c r="A523" s="128"/>
      <c r="B523" s="32"/>
      <c r="C523" s="33"/>
      <c r="D523" s="33"/>
      <c r="E523" s="24"/>
      <c r="F523" s="24"/>
      <c r="G523" s="24"/>
      <c r="H523" s="24"/>
      <c r="I523" s="24"/>
      <c r="J523" s="24"/>
      <c r="K523" s="24"/>
      <c r="L523" s="24"/>
      <c r="M523" s="24"/>
      <c r="N523" s="49"/>
    </row>
    <row r="524" spans="1:27" s="12" customFormat="1" x14ac:dyDescent="0.25">
      <c r="A524" s="128"/>
      <c r="B524" s="19"/>
      <c r="C524" s="37"/>
      <c r="D524" s="37"/>
      <c r="E524" s="24"/>
      <c r="F524" s="24"/>
      <c r="G524" s="24"/>
      <c r="H524" s="24"/>
      <c r="I524" s="24"/>
      <c r="J524" s="24"/>
      <c r="K524" s="24"/>
      <c r="L524" s="24"/>
      <c r="M524" s="24"/>
      <c r="N524" s="49"/>
    </row>
    <row r="525" spans="1:27" s="12" customFormat="1" x14ac:dyDescent="0.25">
      <c r="A525" s="128"/>
      <c r="B525" s="19"/>
      <c r="C525" s="37"/>
      <c r="D525" s="37"/>
      <c r="E525" s="24"/>
      <c r="F525" s="24"/>
      <c r="G525" s="24"/>
      <c r="H525" s="24"/>
      <c r="I525" s="24"/>
      <c r="J525" s="24"/>
      <c r="K525" s="24"/>
      <c r="L525" s="24"/>
      <c r="M525" s="24"/>
      <c r="N525" s="49"/>
    </row>
    <row r="526" spans="1:27" s="12" customFormat="1" x14ac:dyDescent="0.25">
      <c r="A526" s="128"/>
      <c r="B526" s="19"/>
      <c r="C526" s="37"/>
      <c r="D526" s="37"/>
      <c r="E526" s="24"/>
      <c r="F526" s="24"/>
      <c r="G526" s="24"/>
      <c r="H526" s="24"/>
      <c r="I526" s="24"/>
      <c r="J526" s="24"/>
      <c r="K526" s="24"/>
      <c r="L526" s="24"/>
      <c r="M526" s="24"/>
      <c r="N526" s="49"/>
    </row>
    <row r="527" spans="1:27" s="12" customFormat="1" x14ac:dyDescent="0.25">
      <c r="A527" s="128"/>
      <c r="B527" s="19"/>
      <c r="C527" s="37"/>
      <c r="D527" s="37"/>
      <c r="E527" s="24"/>
      <c r="F527" s="24"/>
      <c r="G527" s="24"/>
      <c r="H527" s="24"/>
      <c r="I527" s="24"/>
      <c r="J527" s="24"/>
      <c r="K527" s="24"/>
      <c r="L527" s="24"/>
      <c r="M527" s="24"/>
      <c r="N527" s="49"/>
    </row>
    <row r="528" spans="1:27" s="12" customFormat="1" x14ac:dyDescent="0.25">
      <c r="A528" s="128"/>
      <c r="B528" s="19"/>
      <c r="C528" s="37"/>
      <c r="D528" s="37"/>
      <c r="E528" s="24"/>
      <c r="F528" s="24"/>
      <c r="G528" s="24"/>
      <c r="H528" s="24"/>
      <c r="I528" s="24"/>
      <c r="J528" s="24"/>
      <c r="K528" s="24"/>
      <c r="L528" s="24"/>
      <c r="M528" s="24"/>
      <c r="N528" s="49"/>
    </row>
    <row r="529" spans="1:27" s="12" customFormat="1" x14ac:dyDescent="0.25">
      <c r="A529" s="128"/>
      <c r="B529" s="19"/>
      <c r="C529" s="37"/>
      <c r="D529" s="37"/>
      <c r="E529" s="24"/>
      <c r="F529" s="24"/>
      <c r="G529" s="24"/>
      <c r="H529" s="24"/>
      <c r="I529" s="24"/>
      <c r="J529" s="24"/>
      <c r="K529" s="24"/>
      <c r="L529" s="24"/>
      <c r="M529" s="24"/>
      <c r="N529" s="49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  <row r="723" spans="1:27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</row>
    <row r="724" spans="1:27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</row>
    <row r="725" spans="1:27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8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</row>
    <row r="726" spans="1:27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8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</row>
    <row r="727" spans="1:27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8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</row>
    <row r="728" spans="1:27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8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</row>
    <row r="729" spans="1:27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8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</row>
    <row r="730" spans="1:27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8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</row>
    <row r="731" spans="1:27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8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</row>
    <row r="732" spans="1:27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8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</row>
    <row r="733" spans="1:27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8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</row>
    <row r="734" spans="1:27" x14ac:dyDescent="0.25">
      <c r="A734" s="12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8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</row>
    <row r="735" spans="1:27" x14ac:dyDescent="0.25">
      <c r="A735" s="12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8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</row>
    <row r="736" spans="1:27" x14ac:dyDescent="0.25">
      <c r="A736" s="12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8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</row>
    <row r="737" spans="1:27" x14ac:dyDescent="0.25">
      <c r="A737" s="12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8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</row>
    <row r="738" spans="1:27" x14ac:dyDescent="0.25">
      <c r="A738" s="12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8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</row>
    <row r="739" spans="1:27" x14ac:dyDescent="0.25">
      <c r="A739" s="12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8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</row>
    <row r="740" spans="1:27" x14ac:dyDescent="0.25">
      <c r="A740" s="12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8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</row>
    <row r="741" spans="1:27" x14ac:dyDescent="0.25">
      <c r="A741" s="12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8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</row>
    <row r="742" spans="1:27" x14ac:dyDescent="0.25">
      <c r="A742" s="12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8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</row>
    <row r="743" spans="1:27" x14ac:dyDescent="0.25">
      <c r="A743" s="12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8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</row>
    <row r="744" spans="1:27" x14ac:dyDescent="0.25">
      <c r="A744" s="12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8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</row>
    <row r="745" spans="1:27" x14ac:dyDescent="0.25">
      <c r="A745" s="12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8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</row>
    <row r="746" spans="1:27" x14ac:dyDescent="0.25">
      <c r="A746" s="12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8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</row>
    <row r="747" spans="1:27" x14ac:dyDescent="0.25">
      <c r="A747" s="12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8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</row>
    <row r="748" spans="1:27" x14ac:dyDescent="0.25">
      <c r="A748" s="12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8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</row>
    <row r="749" spans="1:27" x14ac:dyDescent="0.25">
      <c r="A749" s="12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8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</row>
    <row r="750" spans="1:27" x14ac:dyDescent="0.25">
      <c r="A750" s="12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8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</row>
    <row r="751" spans="1:27" x14ac:dyDescent="0.25">
      <c r="A751" s="12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8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</row>
    <row r="752" spans="1:27" x14ac:dyDescent="0.25">
      <c r="A752" s="12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8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</row>
    <row r="753" spans="1:27" x14ac:dyDescent="0.25">
      <c r="A753" s="12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8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</row>
    <row r="754" spans="1:27" x14ac:dyDescent="0.25">
      <c r="A754" s="12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8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</row>
    <row r="755" spans="1:27" x14ac:dyDescent="0.25">
      <c r="A755" s="12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8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</row>
    <row r="756" spans="1:27" x14ac:dyDescent="0.25">
      <c r="A756" s="12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8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</row>
    <row r="757" spans="1:27" x14ac:dyDescent="0.25">
      <c r="A757" s="12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8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</row>
    <row r="758" spans="1:27" x14ac:dyDescent="0.25">
      <c r="A758" s="12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8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</row>
    <row r="759" spans="1:27" x14ac:dyDescent="0.25">
      <c r="A759" s="12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8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</row>
    <row r="760" spans="1:27" x14ac:dyDescent="0.25">
      <c r="A760" s="12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8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</row>
    <row r="761" spans="1:27" x14ac:dyDescent="0.25">
      <c r="A761" s="12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8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</row>
    <row r="762" spans="1:27" x14ac:dyDescent="0.25">
      <c r="A762" s="12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8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</row>
  </sheetData>
  <mergeCells count="247">
    <mergeCell ref="D280:E280"/>
    <mergeCell ref="C281:E281"/>
    <mergeCell ref="C282:E282"/>
    <mergeCell ref="C283:E283"/>
    <mergeCell ref="C284:E284"/>
    <mergeCell ref="C285:E285"/>
    <mergeCell ref="C274:E274"/>
    <mergeCell ref="B298:E298"/>
    <mergeCell ref="C292:E292"/>
    <mergeCell ref="C293:E293"/>
    <mergeCell ref="C294:E294"/>
    <mergeCell ref="C295:E295"/>
    <mergeCell ref="C296:E296"/>
    <mergeCell ref="C297:E297"/>
    <mergeCell ref="C286:E286"/>
    <mergeCell ref="C287:E287"/>
    <mergeCell ref="D288:E288"/>
    <mergeCell ref="D289:E289"/>
    <mergeCell ref="C290:E290"/>
    <mergeCell ref="C291:E291"/>
    <mergeCell ref="D275:E275"/>
    <mergeCell ref="D276:E276"/>
    <mergeCell ref="D277:E277"/>
    <mergeCell ref="D278:E278"/>
    <mergeCell ref="D279:E279"/>
    <mergeCell ref="C268:E268"/>
    <mergeCell ref="C269:E269"/>
    <mergeCell ref="C270:E270"/>
    <mergeCell ref="D271:E271"/>
    <mergeCell ref="D272:E272"/>
    <mergeCell ref="D273:E273"/>
    <mergeCell ref="D262:E262"/>
    <mergeCell ref="D263:E263"/>
    <mergeCell ref="D264:E264"/>
    <mergeCell ref="D265:E265"/>
    <mergeCell ref="D266:E266"/>
    <mergeCell ref="D267:E267"/>
    <mergeCell ref="C256:E256"/>
    <mergeCell ref="C257:E257"/>
    <mergeCell ref="D258:E258"/>
    <mergeCell ref="D259:E259"/>
    <mergeCell ref="D260:E260"/>
    <mergeCell ref="D261:E261"/>
    <mergeCell ref="D250:E250"/>
    <mergeCell ref="D251:E251"/>
    <mergeCell ref="D252:E252"/>
    <mergeCell ref="D253:E253"/>
    <mergeCell ref="D254:E254"/>
    <mergeCell ref="C255:E255"/>
    <mergeCell ref="D244:E244"/>
    <mergeCell ref="D245:E245"/>
    <mergeCell ref="D246:E246"/>
    <mergeCell ref="D247:E247"/>
    <mergeCell ref="D248:E248"/>
    <mergeCell ref="D249:E249"/>
    <mergeCell ref="D238:E238"/>
    <mergeCell ref="D239:E239"/>
    <mergeCell ref="C240:E240"/>
    <mergeCell ref="D241:E241"/>
    <mergeCell ref="D242:E242"/>
    <mergeCell ref="C243:E243"/>
    <mergeCell ref="D232:E232"/>
    <mergeCell ref="D233:E233"/>
    <mergeCell ref="D234:E234"/>
    <mergeCell ref="D235:E235"/>
    <mergeCell ref="D236:E236"/>
    <mergeCell ref="D237:E237"/>
    <mergeCell ref="D226:E226"/>
    <mergeCell ref="D227:E227"/>
    <mergeCell ref="D228:E228"/>
    <mergeCell ref="C229:E229"/>
    <mergeCell ref="D230:E230"/>
    <mergeCell ref="D231:E231"/>
    <mergeCell ref="D220:E220"/>
    <mergeCell ref="D221:E221"/>
    <mergeCell ref="D222:E222"/>
    <mergeCell ref="D223:E223"/>
    <mergeCell ref="D224:E224"/>
    <mergeCell ref="D225:E225"/>
    <mergeCell ref="D214:E214"/>
    <mergeCell ref="D215:E215"/>
    <mergeCell ref="D216:E216"/>
    <mergeCell ref="D217:E217"/>
    <mergeCell ref="C218:E218"/>
    <mergeCell ref="D219:E219"/>
    <mergeCell ref="D208:E208"/>
    <mergeCell ref="D209:E209"/>
    <mergeCell ref="D210:E210"/>
    <mergeCell ref="D211:E211"/>
    <mergeCell ref="D212:E212"/>
    <mergeCell ref="D213:E213"/>
    <mergeCell ref="C202:E202"/>
    <mergeCell ref="C203:E203"/>
    <mergeCell ref="C204:E204"/>
    <mergeCell ref="C205:E205"/>
    <mergeCell ref="C206:E206"/>
    <mergeCell ref="C207:E207"/>
    <mergeCell ref="C195:E195"/>
    <mergeCell ref="C196:E196"/>
    <mergeCell ref="C197:E197"/>
    <mergeCell ref="C198:E198"/>
    <mergeCell ref="C200:E200"/>
    <mergeCell ref="C201:E201"/>
    <mergeCell ref="C188:E188"/>
    <mergeCell ref="C189:E189"/>
    <mergeCell ref="C190:E190"/>
    <mergeCell ref="D191:E191"/>
    <mergeCell ref="D192:E192"/>
    <mergeCell ref="C193:E193"/>
    <mergeCell ref="D179:E179"/>
    <mergeCell ref="D180:E180"/>
    <mergeCell ref="D181:E181"/>
    <mergeCell ref="D182:E182"/>
    <mergeCell ref="D183:E183"/>
    <mergeCell ref="C184:E184"/>
    <mergeCell ref="C172:E172"/>
    <mergeCell ref="D173:E173"/>
    <mergeCell ref="D174:E174"/>
    <mergeCell ref="D176:E176"/>
    <mergeCell ref="D177:E177"/>
    <mergeCell ref="D178:E178"/>
    <mergeCell ref="D166:E166"/>
    <mergeCell ref="D167:E167"/>
    <mergeCell ref="D168:E168"/>
    <mergeCell ref="C169:E169"/>
    <mergeCell ref="C170:E170"/>
    <mergeCell ref="C171:E171"/>
    <mergeCell ref="D160:E160"/>
    <mergeCell ref="D161:E161"/>
    <mergeCell ref="D162:E162"/>
    <mergeCell ref="D163:E163"/>
    <mergeCell ref="D164:E164"/>
    <mergeCell ref="D165:E165"/>
    <mergeCell ref="C154:E154"/>
    <mergeCell ref="D155:E155"/>
    <mergeCell ref="D156:E156"/>
    <mergeCell ref="C157:E157"/>
    <mergeCell ref="D158:E158"/>
    <mergeCell ref="D159:E159"/>
    <mergeCell ref="D148:E148"/>
    <mergeCell ref="D149:E149"/>
    <mergeCell ref="D150:E150"/>
    <mergeCell ref="D151:E151"/>
    <mergeCell ref="D152:E152"/>
    <mergeCell ref="D153:E153"/>
    <mergeCell ref="D142:E142"/>
    <mergeCell ref="C143:E143"/>
    <mergeCell ref="D144:E144"/>
    <mergeCell ref="D145:E145"/>
    <mergeCell ref="D146:E146"/>
    <mergeCell ref="D147:E147"/>
    <mergeCell ref="D136:E136"/>
    <mergeCell ref="D137:E137"/>
    <mergeCell ref="D138:E138"/>
    <mergeCell ref="D139:E139"/>
    <mergeCell ref="D140:E140"/>
    <mergeCell ref="D141:E141"/>
    <mergeCell ref="D130:E130"/>
    <mergeCell ref="D131:E131"/>
    <mergeCell ref="C132:E132"/>
    <mergeCell ref="D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15:E115"/>
    <mergeCell ref="C116:E116"/>
    <mergeCell ref="C120:E120"/>
    <mergeCell ref="C121:E121"/>
    <mergeCell ref="D122:E122"/>
    <mergeCell ref="D123:E123"/>
    <mergeCell ref="D109:E109"/>
    <mergeCell ref="D110:E110"/>
    <mergeCell ref="D111:E111"/>
    <mergeCell ref="C112:E112"/>
    <mergeCell ref="C113:E113"/>
    <mergeCell ref="D114:E114"/>
    <mergeCell ref="C103:E103"/>
    <mergeCell ref="D104:E104"/>
    <mergeCell ref="D105:E105"/>
    <mergeCell ref="D106:E106"/>
    <mergeCell ref="C107:E107"/>
    <mergeCell ref="D108:E108"/>
    <mergeCell ref="C97:E97"/>
    <mergeCell ref="C98:E98"/>
    <mergeCell ref="C99:E99"/>
    <mergeCell ref="C100:E100"/>
    <mergeCell ref="C101:E101"/>
    <mergeCell ref="C102:E102"/>
    <mergeCell ref="C89:E89"/>
    <mergeCell ref="C92:E92"/>
    <mergeCell ref="C93:E93"/>
    <mergeCell ref="C94:E94"/>
    <mergeCell ref="C95:E95"/>
    <mergeCell ref="C96:E96"/>
    <mergeCell ref="C65:E65"/>
    <mergeCell ref="C74:E74"/>
    <mergeCell ref="C82:E82"/>
    <mergeCell ref="C83:E83"/>
    <mergeCell ref="C84:E84"/>
    <mergeCell ref="C88:E88"/>
    <mergeCell ref="C55:E55"/>
    <mergeCell ref="C56:E56"/>
    <mergeCell ref="C57:E57"/>
    <mergeCell ref="C60:E60"/>
    <mergeCell ref="D61:E61"/>
    <mergeCell ref="D64:E64"/>
    <mergeCell ref="C46:E46"/>
    <mergeCell ref="C47:E47"/>
    <mergeCell ref="C48:E48"/>
    <mergeCell ref="C52:E52"/>
    <mergeCell ref="C53:E53"/>
    <mergeCell ref="C54:E54"/>
    <mergeCell ref="C36:E36"/>
    <mergeCell ref="C37:E37"/>
    <mergeCell ref="C38:E38"/>
    <mergeCell ref="C39:E39"/>
    <mergeCell ref="C40:E40"/>
    <mergeCell ref="C43:E43"/>
    <mergeCell ref="C32:E32"/>
    <mergeCell ref="C33:E33"/>
    <mergeCell ref="G2:G4"/>
    <mergeCell ref="C34:E34"/>
    <mergeCell ref="C35:E35"/>
    <mergeCell ref="C5:E5"/>
    <mergeCell ref="C6:E6"/>
    <mergeCell ref="C24:E24"/>
    <mergeCell ref="C25:E25"/>
    <mergeCell ref="C26:E26"/>
    <mergeCell ref="C27:E27"/>
    <mergeCell ref="F2:F4"/>
    <mergeCell ref="B2:E4"/>
    <mergeCell ref="O2:AA3"/>
    <mergeCell ref="J2:J4"/>
    <mergeCell ref="L2:N2"/>
    <mergeCell ref="L3:L4"/>
    <mergeCell ref="M3:M4"/>
    <mergeCell ref="N3:N4"/>
    <mergeCell ref="C28:E28"/>
    <mergeCell ref="C29:E29"/>
    <mergeCell ref="K2:K4"/>
    <mergeCell ref="H2:H4"/>
    <mergeCell ref="I2:I4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9"/>
  <sheetViews>
    <sheetView workbookViewId="0">
      <pane xSplit="5" ySplit="4" topLeftCell="H5" activePane="bottomRight" state="frozen"/>
      <selection pane="topRight" activeCell="F1" sqref="F1"/>
      <selection pane="bottomLeft" activeCell="A5" sqref="A5"/>
      <selection pane="bottomRight" activeCell="K2" sqref="K2:K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2" width="11.85546875" style="12" bestFit="1" customWidth="1"/>
    <col min="13" max="13" width="11.140625" style="12" customWidth="1"/>
    <col min="14" max="14" width="11.7109375" style="49" customWidth="1"/>
    <col min="15" max="15" width="8.42578125" style="12" bestFit="1" customWidth="1"/>
    <col min="16" max="16" width="7.28515625" style="12" bestFit="1" customWidth="1"/>
    <col min="17" max="17" width="5.5703125" style="12" bestFit="1" customWidth="1"/>
    <col min="18" max="18" width="6.140625" style="12" bestFit="1" customWidth="1"/>
    <col min="19" max="19" width="5.5703125" style="12" bestFit="1" customWidth="1"/>
    <col min="20" max="20" width="7.28515625" style="12" bestFit="1" customWidth="1"/>
    <col min="21" max="21" width="10.140625" style="12" bestFit="1" customWidth="1"/>
    <col min="22" max="24" width="5.5703125" style="12" bestFit="1" customWidth="1"/>
    <col min="25" max="25" width="7.85546875" style="12" bestFit="1" customWidth="1"/>
    <col min="26" max="26" width="9" style="12" bestFit="1" customWidth="1"/>
    <col min="27" max="27" width="10.14062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74" t="s">
        <v>1079</v>
      </c>
      <c r="G2" s="790" t="s">
        <v>1093</v>
      </c>
      <c r="H2" s="790" t="s">
        <v>1102</v>
      </c>
      <c r="I2" s="774" t="s">
        <v>1109</v>
      </c>
      <c r="J2" s="793" t="s">
        <v>1116</v>
      </c>
      <c r="K2" s="793" t="s">
        <v>1084</v>
      </c>
      <c r="L2" s="781" t="s">
        <v>1082</v>
      </c>
      <c r="M2" s="781"/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27" ht="22.5" customHeight="1" x14ac:dyDescent="0.25">
      <c r="B3" s="776"/>
      <c r="C3" s="777"/>
      <c r="D3" s="777"/>
      <c r="E3" s="777"/>
      <c r="F3" s="776"/>
      <c r="G3" s="791"/>
      <c r="H3" s="791"/>
      <c r="I3" s="776"/>
      <c r="J3" s="794"/>
      <c r="K3" s="794"/>
      <c r="L3" s="864" t="s">
        <v>1073</v>
      </c>
      <c r="M3" s="866" t="s">
        <v>848</v>
      </c>
      <c r="N3" s="868" t="s">
        <v>571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27" ht="21" customHeight="1" thickBot="1" x14ac:dyDescent="0.3">
      <c r="B4" s="778"/>
      <c r="C4" s="779"/>
      <c r="D4" s="779"/>
      <c r="E4" s="779"/>
      <c r="F4" s="778"/>
      <c r="G4" s="792"/>
      <c r="H4" s="792"/>
      <c r="I4" s="778"/>
      <c r="J4" s="795"/>
      <c r="K4" s="795"/>
      <c r="L4" s="865"/>
      <c r="M4" s="867"/>
      <c r="N4" s="86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70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 t="shared" ref="F5:M5" si="0">F6+F20</f>
        <v>0</v>
      </c>
      <c r="G5" s="611">
        <f t="shared" si="0"/>
        <v>0</v>
      </c>
      <c r="H5" s="611">
        <f t="shared" si="0"/>
        <v>0</v>
      </c>
      <c r="I5" s="363">
        <f t="shared" ref="I5:J5" si="1">I6+I20</f>
        <v>0</v>
      </c>
      <c r="J5" s="517">
        <f t="shared" si="1"/>
        <v>0</v>
      </c>
      <c r="K5" s="517">
        <f t="shared" si="0"/>
        <v>0</v>
      </c>
      <c r="L5" s="558">
        <f t="shared" si="0"/>
        <v>0</v>
      </c>
      <c r="M5" s="139">
        <f t="shared" si="0"/>
        <v>0</v>
      </c>
      <c r="N5" s="156">
        <f>SUM(L5:M5)</f>
        <v>0</v>
      </c>
      <c r="O5" s="84">
        <f t="shared" ref="O5:AA5" si="2">O6+O20</f>
        <v>0</v>
      </c>
      <c r="P5" s="85">
        <f t="shared" si="2"/>
        <v>0</v>
      </c>
      <c r="Q5" s="85">
        <f t="shared" si="2"/>
        <v>0</v>
      </c>
      <c r="R5" s="85">
        <f t="shared" si="2"/>
        <v>0</v>
      </c>
      <c r="S5" s="85">
        <f t="shared" si="2"/>
        <v>0</v>
      </c>
      <c r="T5" s="88">
        <f t="shared" si="2"/>
        <v>0</v>
      </c>
      <c r="U5" s="484">
        <f>SUM(O5:T5)</f>
        <v>0</v>
      </c>
      <c r="V5" s="409">
        <f t="shared" si="2"/>
        <v>0</v>
      </c>
      <c r="W5" s="85">
        <f t="shared" si="2"/>
        <v>0</v>
      </c>
      <c r="X5" s="88">
        <f t="shared" si="2"/>
        <v>0</v>
      </c>
      <c r="Y5" s="88">
        <f t="shared" si="2"/>
        <v>0</v>
      </c>
      <c r="Z5" s="88">
        <f t="shared" si="2"/>
        <v>0</v>
      </c>
      <c r="AA5" s="89">
        <f t="shared" si="2"/>
        <v>0</v>
      </c>
    </row>
    <row r="6" spans="1:27" hidden="1" x14ac:dyDescent="0.25">
      <c r="B6" s="122" t="s">
        <v>609</v>
      </c>
      <c r="C6" s="772" t="s">
        <v>120</v>
      </c>
      <c r="D6" s="773"/>
      <c r="E6" s="773"/>
      <c r="F6" s="364">
        <f t="shared" ref="F6:M6" si="3">F7+F8+F9+F10+F11+F12+F13+F14+F15+F16+F17+F18+F19</f>
        <v>0</v>
      </c>
      <c r="G6" s="612">
        <f t="shared" si="3"/>
        <v>0</v>
      </c>
      <c r="H6" s="612">
        <f t="shared" si="3"/>
        <v>0</v>
      </c>
      <c r="I6" s="364">
        <f t="shared" ref="I6:J6" si="4">I7+I8+I9+I10+I11+I12+I13+I14+I15+I16+I17+I18+I19</f>
        <v>0</v>
      </c>
      <c r="J6" s="518">
        <f t="shared" si="4"/>
        <v>0</v>
      </c>
      <c r="K6" s="518">
        <f t="shared" si="3"/>
        <v>0</v>
      </c>
      <c r="L6" s="559">
        <f t="shared" si="3"/>
        <v>0</v>
      </c>
      <c r="M6" s="140">
        <f t="shared" si="3"/>
        <v>0</v>
      </c>
      <c r="N6" s="157">
        <f t="shared" ref="N6:N69" si="5">SUM(L6:M6)</f>
        <v>0</v>
      </c>
      <c r="O6" s="116">
        <f t="shared" ref="O6:AA6" si="6">O7+O8+O9+O10+O11+O12+O13+O14+O15+O16+O17+O18+O19</f>
        <v>0</v>
      </c>
      <c r="P6" s="117">
        <f t="shared" si="6"/>
        <v>0</v>
      </c>
      <c r="Q6" s="117">
        <f t="shared" si="6"/>
        <v>0</v>
      </c>
      <c r="R6" s="117">
        <f t="shared" si="6"/>
        <v>0</v>
      </c>
      <c r="S6" s="117">
        <f t="shared" si="6"/>
        <v>0</v>
      </c>
      <c r="T6" s="120">
        <f t="shared" si="6"/>
        <v>0</v>
      </c>
      <c r="U6" s="485">
        <f t="shared" ref="U6:U69" si="7">SUM(O6:T6)</f>
        <v>0</v>
      </c>
      <c r="V6" s="410">
        <f t="shared" si="6"/>
        <v>0</v>
      </c>
      <c r="W6" s="117">
        <f t="shared" si="6"/>
        <v>0</v>
      </c>
      <c r="X6" s="120">
        <f t="shared" si="6"/>
        <v>0</v>
      </c>
      <c r="Y6" s="120">
        <f t="shared" si="6"/>
        <v>0</v>
      </c>
      <c r="Z6" s="120">
        <f t="shared" si="6"/>
        <v>0</v>
      </c>
      <c r="AA6" s="121">
        <f t="shared" si="6"/>
        <v>0</v>
      </c>
    </row>
    <row r="7" spans="1:27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/>
      <c r="G7" s="613"/>
      <c r="H7" s="613"/>
      <c r="I7" s="365"/>
      <c r="J7" s="519"/>
      <c r="K7" s="519"/>
      <c r="L7" s="560">
        <f t="shared" ref="L7:L8" si="8">SUM(O7:AA7)</f>
        <v>0</v>
      </c>
      <c r="M7" s="170"/>
      <c r="N7" s="171">
        <f t="shared" ref="N7:N8" si="9">SUM(L7:M7)</f>
        <v>0</v>
      </c>
      <c r="O7" s="179"/>
      <c r="P7" s="173"/>
      <c r="Q7" s="173"/>
      <c r="R7" s="173"/>
      <c r="S7" s="173"/>
      <c r="T7" s="174"/>
      <c r="U7" s="486">
        <f t="shared" si="7"/>
        <v>0</v>
      </c>
      <c r="V7" s="411"/>
      <c r="W7" s="173"/>
      <c r="X7" s="174"/>
      <c r="Y7" s="174"/>
      <c r="Z7" s="174"/>
      <c r="AA7" s="175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/>
      <c r="G8" s="613"/>
      <c r="H8" s="613"/>
      <c r="I8" s="365"/>
      <c r="J8" s="519"/>
      <c r="K8" s="519"/>
      <c r="L8" s="560">
        <f t="shared" si="8"/>
        <v>0</v>
      </c>
      <c r="M8" s="170"/>
      <c r="N8" s="171">
        <f t="shared" si="9"/>
        <v>0</v>
      </c>
      <c r="O8" s="179"/>
      <c r="P8" s="173"/>
      <c r="Q8" s="173"/>
      <c r="R8" s="173"/>
      <c r="S8" s="173"/>
      <c r="T8" s="174"/>
      <c r="U8" s="486">
        <f t="shared" si="7"/>
        <v>0</v>
      </c>
      <c r="V8" s="411"/>
      <c r="W8" s="173"/>
      <c r="X8" s="174"/>
      <c r="Y8" s="174"/>
      <c r="Z8" s="174"/>
      <c r="AA8" s="175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/>
      <c r="G9" s="613"/>
      <c r="H9" s="613"/>
      <c r="I9" s="365"/>
      <c r="J9" s="519"/>
      <c r="K9" s="519"/>
      <c r="L9" s="560">
        <f t="shared" ref="L9:L19" si="10">SUM(O9:AA9)</f>
        <v>0</v>
      </c>
      <c r="M9" s="170"/>
      <c r="N9" s="171">
        <f t="shared" si="5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/>
      <c r="G10" s="613"/>
      <c r="H10" s="613"/>
      <c r="I10" s="365"/>
      <c r="J10" s="519"/>
      <c r="K10" s="519"/>
      <c r="L10" s="560">
        <f t="shared" si="10"/>
        <v>0</v>
      </c>
      <c r="M10" s="170"/>
      <c r="N10" s="171">
        <f t="shared" si="5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/>
      <c r="G11" s="613"/>
      <c r="H11" s="613"/>
      <c r="I11" s="365"/>
      <c r="J11" s="519"/>
      <c r="K11" s="519"/>
      <c r="L11" s="560">
        <f t="shared" si="10"/>
        <v>0</v>
      </c>
      <c r="M11" s="170"/>
      <c r="N11" s="171">
        <f t="shared" si="5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/>
      <c r="G12" s="613"/>
      <c r="H12" s="613"/>
      <c r="I12" s="365"/>
      <c r="J12" s="519"/>
      <c r="K12" s="519"/>
      <c r="L12" s="560">
        <f t="shared" si="10"/>
        <v>0</v>
      </c>
      <c r="M12" s="170"/>
      <c r="N12" s="171">
        <f t="shared" si="5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/>
      <c r="G13" s="613"/>
      <c r="H13" s="613"/>
      <c r="I13" s="365"/>
      <c r="J13" s="519"/>
      <c r="K13" s="519"/>
      <c r="L13" s="560">
        <f t="shared" si="10"/>
        <v>0</v>
      </c>
      <c r="M13" s="170"/>
      <c r="N13" s="171">
        <f t="shared" si="5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/>
      <c r="G14" s="613"/>
      <c r="H14" s="613"/>
      <c r="I14" s="365"/>
      <c r="J14" s="519"/>
      <c r="K14" s="519"/>
      <c r="L14" s="560">
        <f t="shared" si="10"/>
        <v>0</v>
      </c>
      <c r="M14" s="170"/>
      <c r="N14" s="171">
        <f t="shared" si="5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/>
      <c r="G15" s="613"/>
      <c r="H15" s="613"/>
      <c r="I15" s="365"/>
      <c r="J15" s="519"/>
      <c r="K15" s="519"/>
      <c r="L15" s="560">
        <f t="shared" si="10"/>
        <v>0</v>
      </c>
      <c r="M15" s="170"/>
      <c r="N15" s="171">
        <f t="shared" si="5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/>
      <c r="G16" s="613"/>
      <c r="H16" s="613"/>
      <c r="I16" s="365"/>
      <c r="J16" s="519"/>
      <c r="K16" s="519"/>
      <c r="L16" s="560">
        <f t="shared" si="10"/>
        <v>0</v>
      </c>
      <c r="M16" s="170"/>
      <c r="N16" s="171">
        <f t="shared" si="5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/>
      <c r="G17" s="613"/>
      <c r="H17" s="613"/>
      <c r="I17" s="365"/>
      <c r="J17" s="519"/>
      <c r="K17" s="519"/>
      <c r="L17" s="560">
        <f t="shared" si="10"/>
        <v>0</v>
      </c>
      <c r="M17" s="170"/>
      <c r="N17" s="171">
        <f t="shared" si="5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</row>
    <row r="18" spans="1:27" s="189" customFormat="1" ht="14.25" hidden="1" customHeight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/>
      <c r="G18" s="613"/>
      <c r="H18" s="613"/>
      <c r="I18" s="365"/>
      <c r="J18" s="519"/>
      <c r="K18" s="519"/>
      <c r="L18" s="560">
        <f t="shared" si="10"/>
        <v>0</v>
      </c>
      <c r="M18" s="170"/>
      <c r="N18" s="171">
        <f t="shared" si="5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</row>
    <row r="19" spans="1:27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/>
      <c r="G19" s="613"/>
      <c r="H19" s="613"/>
      <c r="I19" s="365"/>
      <c r="J19" s="519"/>
      <c r="K19" s="519"/>
      <c r="L19" s="560">
        <f t="shared" si="10"/>
        <v>0</v>
      </c>
      <c r="M19" s="170"/>
      <c r="N19" s="171">
        <f t="shared" si="5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</row>
    <row r="20" spans="1:27" hidden="1" x14ac:dyDescent="0.25">
      <c r="B20" s="90" t="s">
        <v>623</v>
      </c>
      <c r="C20" s="799" t="s">
        <v>146</v>
      </c>
      <c r="D20" s="800"/>
      <c r="E20" s="800"/>
      <c r="F20" s="366">
        <f t="shared" ref="F20:L20" si="11">F21+F22+F23</f>
        <v>0</v>
      </c>
      <c r="G20" s="614">
        <f t="shared" si="11"/>
        <v>0</v>
      </c>
      <c r="H20" s="614">
        <f t="shared" si="11"/>
        <v>0</v>
      </c>
      <c r="I20" s="366">
        <f t="shared" si="11"/>
        <v>0</v>
      </c>
      <c r="J20" s="520">
        <f t="shared" ref="J20" si="12">J21+J22+J23</f>
        <v>0</v>
      </c>
      <c r="K20" s="520">
        <f t="shared" si="11"/>
        <v>0</v>
      </c>
      <c r="L20" s="561">
        <f t="shared" si="11"/>
        <v>0</v>
      </c>
      <c r="M20" s="142">
        <f t="shared" ref="M20:AA20" si="13">M21+M22+M23</f>
        <v>0</v>
      </c>
      <c r="N20" s="158">
        <f t="shared" si="5"/>
        <v>0</v>
      </c>
      <c r="O20" s="92">
        <f t="shared" si="13"/>
        <v>0</v>
      </c>
      <c r="P20" s="93">
        <f t="shared" si="13"/>
        <v>0</v>
      </c>
      <c r="Q20" s="93">
        <f t="shared" si="13"/>
        <v>0</v>
      </c>
      <c r="R20" s="93">
        <f t="shared" si="13"/>
        <v>0</v>
      </c>
      <c r="S20" s="93">
        <f t="shared" si="13"/>
        <v>0</v>
      </c>
      <c r="T20" s="96">
        <f t="shared" si="13"/>
        <v>0</v>
      </c>
      <c r="U20" s="487">
        <f t="shared" si="7"/>
        <v>0</v>
      </c>
      <c r="V20" s="412">
        <f t="shared" si="13"/>
        <v>0</v>
      </c>
      <c r="W20" s="93">
        <f t="shared" si="13"/>
        <v>0</v>
      </c>
      <c r="X20" s="96">
        <f t="shared" si="13"/>
        <v>0</v>
      </c>
      <c r="Y20" s="96">
        <f t="shared" si="13"/>
        <v>0</v>
      </c>
      <c r="Z20" s="96">
        <f t="shared" si="13"/>
        <v>0</v>
      </c>
      <c r="AA20" s="97">
        <f t="shared" si="13"/>
        <v>0</v>
      </c>
    </row>
    <row r="21" spans="1:27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/>
      <c r="G21" s="615"/>
      <c r="H21" s="615"/>
      <c r="I21" s="367"/>
      <c r="J21" s="521"/>
      <c r="K21" s="521"/>
      <c r="L21" s="562">
        <f t="shared" ref="L21:L22" si="14">SUM(O21:AA21)</f>
        <v>0</v>
      </c>
      <c r="M21" s="148"/>
      <c r="N21" s="160">
        <f t="shared" si="5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</row>
    <row r="22" spans="1:27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/>
      <c r="G22" s="615"/>
      <c r="H22" s="615"/>
      <c r="I22" s="367"/>
      <c r="J22" s="521"/>
      <c r="K22" s="521"/>
      <c r="L22" s="562">
        <f t="shared" si="14"/>
        <v>0</v>
      </c>
      <c r="M22" s="148"/>
      <c r="N22" s="160">
        <f t="shared" si="5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/>
      <c r="G23" s="616"/>
      <c r="H23" s="616"/>
      <c r="I23" s="368"/>
      <c r="J23" s="522"/>
      <c r="K23" s="522"/>
      <c r="L23" s="563"/>
      <c r="M23" s="177">
        <f>SUM(O23:AA23)</f>
        <v>0</v>
      </c>
      <c r="N23" s="160">
        <f t="shared" si="5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M24" si="15">F25+F26+F27+F28+F29+F30+F31</f>
        <v>0</v>
      </c>
      <c r="G24" s="617">
        <f t="shared" si="15"/>
        <v>0</v>
      </c>
      <c r="H24" s="617">
        <f t="shared" si="15"/>
        <v>0</v>
      </c>
      <c r="I24" s="369">
        <f t="shared" ref="I24:J24" si="16">I25+I26+I27+I28+I29+I30+I31</f>
        <v>0</v>
      </c>
      <c r="J24" s="523">
        <f t="shared" si="16"/>
        <v>0</v>
      </c>
      <c r="K24" s="523">
        <f t="shared" si="15"/>
        <v>0</v>
      </c>
      <c r="L24" s="564">
        <f t="shared" si="15"/>
        <v>0</v>
      </c>
      <c r="M24" s="144">
        <f t="shared" si="15"/>
        <v>0</v>
      </c>
      <c r="N24" s="156">
        <f t="shared" si="5"/>
        <v>0</v>
      </c>
      <c r="O24" s="84">
        <f t="shared" ref="O24:AA24" si="17">O25+O26+O27+O28+O29+O30+O31</f>
        <v>0</v>
      </c>
      <c r="P24" s="85">
        <f t="shared" si="17"/>
        <v>0</v>
      </c>
      <c r="Q24" s="85">
        <f t="shared" si="17"/>
        <v>0</v>
      </c>
      <c r="R24" s="85">
        <f t="shared" si="17"/>
        <v>0</v>
      </c>
      <c r="S24" s="85">
        <f t="shared" si="17"/>
        <v>0</v>
      </c>
      <c r="T24" s="88">
        <f t="shared" si="17"/>
        <v>0</v>
      </c>
      <c r="U24" s="484">
        <f t="shared" si="7"/>
        <v>0</v>
      </c>
      <c r="V24" s="409">
        <f t="shared" si="17"/>
        <v>0</v>
      </c>
      <c r="W24" s="85">
        <f t="shared" si="17"/>
        <v>0</v>
      </c>
      <c r="X24" s="88">
        <f t="shared" si="17"/>
        <v>0</v>
      </c>
      <c r="Y24" s="88">
        <f t="shared" si="17"/>
        <v>0</v>
      </c>
      <c r="Z24" s="88">
        <f t="shared" si="17"/>
        <v>0</v>
      </c>
      <c r="AA24" s="89">
        <f t="shared" si="17"/>
        <v>0</v>
      </c>
    </row>
    <row r="25" spans="1:27" hidden="1" x14ac:dyDescent="0.25">
      <c r="B25" s="60"/>
      <c r="C25" s="862" t="s">
        <v>154</v>
      </c>
      <c r="D25" s="863"/>
      <c r="E25" s="863"/>
      <c r="F25" s="370"/>
      <c r="G25" s="618"/>
      <c r="H25" s="618"/>
      <c r="I25" s="370"/>
      <c r="J25" s="524"/>
      <c r="K25" s="524"/>
      <c r="L25" s="565">
        <f>SUM(O25:AA25)</f>
        <v>0</v>
      </c>
      <c r="M25" s="145"/>
      <c r="N25" s="159">
        <f t="shared" ref="N25" si="18">SUM(L25:M25)</f>
        <v>0</v>
      </c>
      <c r="O25" s="73"/>
      <c r="P25" s="1"/>
      <c r="Q25" s="1"/>
      <c r="R25" s="1"/>
      <c r="S25" s="1"/>
      <c r="T25" s="79"/>
      <c r="U25" s="489">
        <f t="shared" si="7"/>
        <v>0</v>
      </c>
      <c r="V25" s="414"/>
      <c r="W25" s="1"/>
      <c r="X25" s="79"/>
      <c r="Y25" s="79"/>
      <c r="Z25" s="79"/>
      <c r="AA25" s="44"/>
    </row>
    <row r="26" spans="1:27" hidden="1" x14ac:dyDescent="0.25">
      <c r="B26" s="61"/>
      <c r="C26" s="858" t="s">
        <v>155</v>
      </c>
      <c r="D26" s="859"/>
      <c r="E26" s="859"/>
      <c r="F26" s="371"/>
      <c r="G26" s="619"/>
      <c r="H26" s="619"/>
      <c r="I26" s="371"/>
      <c r="J26" s="525"/>
      <c r="K26" s="525"/>
      <c r="L26" s="566">
        <f t="shared" ref="L26:L30" si="19">SUM(O26:AA26)</f>
        <v>0</v>
      </c>
      <c r="M26" s="146"/>
      <c r="N26" s="159">
        <f t="shared" si="5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</row>
    <row r="27" spans="1:27" hidden="1" x14ac:dyDescent="0.25">
      <c r="B27" s="61"/>
      <c r="C27" s="858" t="s">
        <v>156</v>
      </c>
      <c r="D27" s="859"/>
      <c r="E27" s="859"/>
      <c r="F27" s="371"/>
      <c r="G27" s="619"/>
      <c r="H27" s="619"/>
      <c r="I27" s="371"/>
      <c r="J27" s="525"/>
      <c r="K27" s="525"/>
      <c r="L27" s="566">
        <f t="shared" si="19"/>
        <v>0</v>
      </c>
      <c r="M27" s="146"/>
      <c r="N27" s="159">
        <f t="shared" si="5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</row>
    <row r="28" spans="1:27" hidden="1" x14ac:dyDescent="0.25">
      <c r="B28" s="61"/>
      <c r="C28" s="858" t="s">
        <v>157</v>
      </c>
      <c r="D28" s="859"/>
      <c r="E28" s="859"/>
      <c r="F28" s="371"/>
      <c r="G28" s="619"/>
      <c r="H28" s="619"/>
      <c r="I28" s="371"/>
      <c r="J28" s="525"/>
      <c r="K28" s="525"/>
      <c r="L28" s="566">
        <f>SUM(O28:AA28)</f>
        <v>0</v>
      </c>
      <c r="M28" s="146"/>
      <c r="N28" s="159">
        <f t="shared" si="5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</row>
    <row r="29" spans="1:27" hidden="1" x14ac:dyDescent="0.25">
      <c r="B29" s="61"/>
      <c r="C29" s="858" t="s">
        <v>158</v>
      </c>
      <c r="D29" s="859"/>
      <c r="E29" s="859"/>
      <c r="F29" s="371"/>
      <c r="G29" s="619"/>
      <c r="H29" s="619"/>
      <c r="I29" s="371"/>
      <c r="J29" s="525"/>
      <c r="K29" s="525"/>
      <c r="L29" s="566">
        <f t="shared" si="19"/>
        <v>0</v>
      </c>
      <c r="M29" s="146"/>
      <c r="N29" s="159">
        <f t="shared" si="5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</row>
    <row r="30" spans="1:27" hidden="1" x14ac:dyDescent="0.25">
      <c r="B30" s="61"/>
      <c r="C30" s="858" t="s">
        <v>159</v>
      </c>
      <c r="D30" s="859"/>
      <c r="E30" s="859"/>
      <c r="F30" s="371"/>
      <c r="G30" s="619"/>
      <c r="H30" s="619"/>
      <c r="I30" s="371"/>
      <c r="J30" s="525"/>
      <c r="K30" s="525"/>
      <c r="L30" s="566">
        <f t="shared" si="19"/>
        <v>0</v>
      </c>
      <c r="M30" s="146"/>
      <c r="N30" s="159">
        <f t="shared" si="5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</row>
    <row r="31" spans="1:27" ht="15.75" hidden="1" thickBot="1" x14ac:dyDescent="0.3">
      <c r="B31" s="62"/>
      <c r="C31" s="860" t="s">
        <v>160</v>
      </c>
      <c r="D31" s="861"/>
      <c r="E31" s="861"/>
      <c r="F31" s="372"/>
      <c r="G31" s="620"/>
      <c r="H31" s="620"/>
      <c r="I31" s="372"/>
      <c r="J31" s="526"/>
      <c r="K31" s="526"/>
      <c r="L31" s="567">
        <f>SUM(O31:AA31)</f>
        <v>0</v>
      </c>
      <c r="M31" s="147"/>
      <c r="N31" s="159">
        <f t="shared" si="5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M32" si="20">F33+F37+F40+F50+F53</f>
        <v>0</v>
      </c>
      <c r="G32" s="617">
        <f t="shared" si="20"/>
        <v>0</v>
      </c>
      <c r="H32" s="617">
        <f t="shared" si="20"/>
        <v>0</v>
      </c>
      <c r="I32" s="369">
        <f t="shared" ref="I32:J32" si="21">I33+I37+I40+I50+I53</f>
        <v>0</v>
      </c>
      <c r="J32" s="523">
        <f t="shared" si="21"/>
        <v>675024</v>
      </c>
      <c r="K32" s="523">
        <f t="shared" si="20"/>
        <v>675024</v>
      </c>
      <c r="L32" s="564">
        <f t="shared" si="20"/>
        <v>675024</v>
      </c>
      <c r="M32" s="144">
        <f t="shared" si="20"/>
        <v>0</v>
      </c>
      <c r="N32" s="156">
        <f t="shared" si="5"/>
        <v>675024</v>
      </c>
      <c r="O32" s="84">
        <f t="shared" ref="O32:AA32" si="22">O33+O37+O40+O50+O53</f>
        <v>0</v>
      </c>
      <c r="P32" s="85">
        <f t="shared" si="22"/>
        <v>0</v>
      </c>
      <c r="Q32" s="85">
        <f t="shared" si="22"/>
        <v>0</v>
      </c>
      <c r="R32" s="85">
        <f t="shared" si="22"/>
        <v>0</v>
      </c>
      <c r="S32" s="85">
        <f t="shared" si="22"/>
        <v>0</v>
      </c>
      <c r="T32" s="88">
        <f t="shared" si="22"/>
        <v>0</v>
      </c>
      <c r="U32" s="484">
        <f t="shared" si="7"/>
        <v>0</v>
      </c>
      <c r="V32" s="409">
        <f t="shared" si="22"/>
        <v>0</v>
      </c>
      <c r="W32" s="85">
        <f t="shared" si="22"/>
        <v>0</v>
      </c>
      <c r="X32" s="88">
        <f t="shared" si="22"/>
        <v>0</v>
      </c>
      <c r="Y32" s="88">
        <f t="shared" si="22"/>
        <v>57484</v>
      </c>
      <c r="Z32" s="88">
        <f t="shared" si="22"/>
        <v>7940</v>
      </c>
      <c r="AA32" s="89">
        <f t="shared" si="22"/>
        <v>609600</v>
      </c>
    </row>
    <row r="33" spans="1:29" hidden="1" x14ac:dyDescent="0.25">
      <c r="B33" s="122" t="s">
        <v>627</v>
      </c>
      <c r="C33" s="772" t="s">
        <v>163</v>
      </c>
      <c r="D33" s="773"/>
      <c r="E33" s="773"/>
      <c r="F33" s="364">
        <f t="shared" ref="F33:M33" si="23">F34+F35+F36</f>
        <v>0</v>
      </c>
      <c r="G33" s="612">
        <f t="shared" si="23"/>
        <v>0</v>
      </c>
      <c r="H33" s="612">
        <f t="shared" si="23"/>
        <v>0</v>
      </c>
      <c r="I33" s="364">
        <f t="shared" ref="I33:J33" si="24">I34+I35+I36</f>
        <v>0</v>
      </c>
      <c r="J33" s="518">
        <f t="shared" si="24"/>
        <v>0</v>
      </c>
      <c r="K33" s="518">
        <f t="shared" si="23"/>
        <v>0</v>
      </c>
      <c r="L33" s="559">
        <f t="shared" si="23"/>
        <v>0</v>
      </c>
      <c r="M33" s="140">
        <f t="shared" si="23"/>
        <v>0</v>
      </c>
      <c r="N33" s="157">
        <f t="shared" si="5"/>
        <v>0</v>
      </c>
      <c r="O33" s="116">
        <f t="shared" ref="O33:AA33" si="25">O34+O35+O36</f>
        <v>0</v>
      </c>
      <c r="P33" s="117">
        <f t="shared" si="25"/>
        <v>0</v>
      </c>
      <c r="Q33" s="117">
        <f t="shared" si="25"/>
        <v>0</v>
      </c>
      <c r="R33" s="117">
        <f t="shared" si="25"/>
        <v>0</v>
      </c>
      <c r="S33" s="117">
        <f t="shared" si="25"/>
        <v>0</v>
      </c>
      <c r="T33" s="120">
        <f t="shared" si="25"/>
        <v>0</v>
      </c>
      <c r="U33" s="485">
        <f t="shared" si="7"/>
        <v>0</v>
      </c>
      <c r="V33" s="410">
        <f t="shared" si="25"/>
        <v>0</v>
      </c>
      <c r="W33" s="117">
        <f t="shared" si="25"/>
        <v>0</v>
      </c>
      <c r="X33" s="120">
        <f t="shared" si="25"/>
        <v>0</v>
      </c>
      <c r="Y33" s="120">
        <f t="shared" si="25"/>
        <v>0</v>
      </c>
      <c r="Z33" s="120">
        <f t="shared" si="25"/>
        <v>0</v>
      </c>
      <c r="AA33" s="121">
        <f t="shared" si="25"/>
        <v>0</v>
      </c>
    </row>
    <row r="34" spans="1:29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/>
      <c r="G34" s="615"/>
      <c r="H34" s="615"/>
      <c r="I34" s="367"/>
      <c r="J34" s="521"/>
      <c r="K34" s="521"/>
      <c r="L34" s="562">
        <f t="shared" ref="L34:L36" si="26">SUM(O34:AA34)</f>
        <v>0</v>
      </c>
      <c r="M34" s="148"/>
      <c r="N34" s="160">
        <f t="shared" si="5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</row>
    <row r="35" spans="1:29" s="41" customFormat="1" hidden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/>
      <c r="G35" s="615"/>
      <c r="H35" s="615"/>
      <c r="I35" s="367"/>
      <c r="J35" s="521"/>
      <c r="K35" s="521"/>
      <c r="L35" s="562">
        <f t="shared" ref="L35" si="27">SUM(O35:AA35)</f>
        <v>0</v>
      </c>
      <c r="M35" s="148"/>
      <c r="N35" s="160">
        <f t="shared" ref="N35" si="28">SUM(L35:M35)</f>
        <v>0</v>
      </c>
      <c r="O35" s="75"/>
      <c r="P35" s="13"/>
      <c r="Q35" s="13"/>
      <c r="R35" s="13"/>
      <c r="S35" s="13"/>
      <c r="T35" s="80"/>
      <c r="U35" s="488">
        <f t="shared" si="7"/>
        <v>0</v>
      </c>
      <c r="V35" s="413"/>
      <c r="W35" s="13"/>
      <c r="X35" s="80"/>
      <c r="Y35" s="80"/>
      <c r="Z35" s="80"/>
      <c r="AA35" s="45"/>
    </row>
    <row r="36" spans="1:29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/>
      <c r="G36" s="615"/>
      <c r="H36" s="615"/>
      <c r="I36" s="367"/>
      <c r="J36" s="521"/>
      <c r="K36" s="521"/>
      <c r="L36" s="562">
        <f t="shared" si="26"/>
        <v>0</v>
      </c>
      <c r="M36" s="148"/>
      <c r="N36" s="160">
        <f t="shared" si="5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</row>
    <row r="37" spans="1:29" hidden="1" x14ac:dyDescent="0.25">
      <c r="B37" s="90" t="s">
        <v>631</v>
      </c>
      <c r="C37" s="799" t="s">
        <v>170</v>
      </c>
      <c r="D37" s="800"/>
      <c r="E37" s="800"/>
      <c r="F37" s="366">
        <f t="shared" ref="F37:M37" si="29">F38+F39</f>
        <v>0</v>
      </c>
      <c r="G37" s="614">
        <f t="shared" si="29"/>
        <v>0</v>
      </c>
      <c r="H37" s="614">
        <f t="shared" si="29"/>
        <v>0</v>
      </c>
      <c r="I37" s="366">
        <f t="shared" ref="I37:J37" si="30">I38+I39</f>
        <v>0</v>
      </c>
      <c r="J37" s="520">
        <f t="shared" si="30"/>
        <v>0</v>
      </c>
      <c r="K37" s="520">
        <f t="shared" si="29"/>
        <v>0</v>
      </c>
      <c r="L37" s="561">
        <f t="shared" si="29"/>
        <v>0</v>
      </c>
      <c r="M37" s="142">
        <f t="shared" si="29"/>
        <v>0</v>
      </c>
      <c r="N37" s="158">
        <f t="shared" si="5"/>
        <v>0</v>
      </c>
      <c r="O37" s="92">
        <f t="shared" ref="O37:AA37" si="31">O38+O39</f>
        <v>0</v>
      </c>
      <c r="P37" s="93">
        <f t="shared" si="31"/>
        <v>0</v>
      </c>
      <c r="Q37" s="93">
        <f t="shared" si="31"/>
        <v>0</v>
      </c>
      <c r="R37" s="93">
        <f t="shared" si="31"/>
        <v>0</v>
      </c>
      <c r="S37" s="93">
        <f t="shared" si="31"/>
        <v>0</v>
      </c>
      <c r="T37" s="96">
        <f t="shared" si="31"/>
        <v>0</v>
      </c>
      <c r="U37" s="487">
        <f t="shared" si="7"/>
        <v>0</v>
      </c>
      <c r="V37" s="412">
        <f t="shared" si="31"/>
        <v>0</v>
      </c>
      <c r="W37" s="93">
        <f t="shared" si="31"/>
        <v>0</v>
      </c>
      <c r="X37" s="96">
        <f t="shared" si="31"/>
        <v>0</v>
      </c>
      <c r="Y37" s="96">
        <f t="shared" si="31"/>
        <v>0</v>
      </c>
      <c r="Z37" s="96">
        <f t="shared" si="31"/>
        <v>0</v>
      </c>
      <c r="AA37" s="97">
        <f t="shared" si="31"/>
        <v>0</v>
      </c>
    </row>
    <row r="38" spans="1:29" s="41" customFormat="1" hidden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/>
      <c r="G38" s="615"/>
      <c r="H38" s="615"/>
      <c r="I38" s="367"/>
      <c r="J38" s="521"/>
      <c r="K38" s="521"/>
      <c r="L38" s="562">
        <f t="shared" ref="L38" si="32">SUM(O38:AA38)</f>
        <v>0</v>
      </c>
      <c r="M38" s="148"/>
      <c r="N38" s="160">
        <f t="shared" si="5"/>
        <v>0</v>
      </c>
      <c r="O38" s="75"/>
      <c r="P38" s="13"/>
      <c r="Q38" s="13"/>
      <c r="R38" s="13"/>
      <c r="S38" s="13"/>
      <c r="T38" s="80"/>
      <c r="U38" s="488">
        <f t="shared" si="7"/>
        <v>0</v>
      </c>
      <c r="V38" s="413"/>
      <c r="W38" s="13"/>
      <c r="X38" s="80"/>
      <c r="Y38" s="80"/>
      <c r="Z38" s="80"/>
      <c r="AA38" s="45"/>
    </row>
    <row r="39" spans="1:29" s="41" customFormat="1" hidden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/>
      <c r="G39" s="615"/>
      <c r="H39" s="615"/>
      <c r="I39" s="367"/>
      <c r="J39" s="521"/>
      <c r="K39" s="521"/>
      <c r="L39" s="562">
        <f t="shared" ref="L39" si="33">SUM(O39:AA39)</f>
        <v>0</v>
      </c>
      <c r="M39" s="148"/>
      <c r="N39" s="160">
        <f t="shared" si="5"/>
        <v>0</v>
      </c>
      <c r="O39" s="75"/>
      <c r="P39" s="13"/>
      <c r="Q39" s="13"/>
      <c r="R39" s="13"/>
      <c r="S39" s="13"/>
      <c r="T39" s="80"/>
      <c r="U39" s="488">
        <f t="shared" si="7"/>
        <v>0</v>
      </c>
      <c r="V39" s="413"/>
      <c r="W39" s="13"/>
      <c r="X39" s="80"/>
      <c r="Y39" s="80"/>
      <c r="Z39" s="80"/>
      <c r="AA39" s="45"/>
    </row>
    <row r="40" spans="1:29" x14ac:dyDescent="0.25">
      <c r="B40" s="90" t="s">
        <v>634</v>
      </c>
      <c r="C40" s="799" t="s">
        <v>175</v>
      </c>
      <c r="D40" s="800"/>
      <c r="E40" s="800"/>
      <c r="F40" s="366">
        <f t="shared" ref="F40:M40" si="34">F41+F42+F43+F44+F45+F48+F49</f>
        <v>0</v>
      </c>
      <c r="G40" s="614">
        <f t="shared" si="34"/>
        <v>0</v>
      </c>
      <c r="H40" s="614">
        <f t="shared" si="34"/>
        <v>0</v>
      </c>
      <c r="I40" s="366">
        <f t="shared" ref="I40:J40" si="35">I41+I42+I43+I44+I45+I48+I49</f>
        <v>0</v>
      </c>
      <c r="J40" s="520">
        <f t="shared" si="35"/>
        <v>545424</v>
      </c>
      <c r="K40" s="520">
        <f t="shared" si="34"/>
        <v>545424</v>
      </c>
      <c r="L40" s="561">
        <f t="shared" si="34"/>
        <v>545424</v>
      </c>
      <c r="M40" s="142">
        <f t="shared" si="34"/>
        <v>0</v>
      </c>
      <c r="N40" s="158">
        <f t="shared" si="5"/>
        <v>545424</v>
      </c>
      <c r="O40" s="92">
        <f t="shared" ref="O40:AA40" si="36">O41+O42+O43+O44+O45+O48+O49</f>
        <v>0</v>
      </c>
      <c r="P40" s="93">
        <f t="shared" si="36"/>
        <v>0</v>
      </c>
      <c r="Q40" s="93">
        <f t="shared" si="36"/>
        <v>0</v>
      </c>
      <c r="R40" s="93">
        <f t="shared" si="36"/>
        <v>0</v>
      </c>
      <c r="S40" s="93">
        <f t="shared" si="36"/>
        <v>0</v>
      </c>
      <c r="T40" s="96">
        <f t="shared" si="36"/>
        <v>0</v>
      </c>
      <c r="U40" s="487">
        <f t="shared" si="7"/>
        <v>0</v>
      </c>
      <c r="V40" s="412">
        <f t="shared" si="36"/>
        <v>0</v>
      </c>
      <c r="W40" s="93">
        <f t="shared" si="36"/>
        <v>0</v>
      </c>
      <c r="X40" s="96">
        <f t="shared" si="36"/>
        <v>0</v>
      </c>
      <c r="Y40" s="96">
        <f t="shared" si="36"/>
        <v>57484</v>
      </c>
      <c r="Z40" s="96">
        <f t="shared" si="36"/>
        <v>7940</v>
      </c>
      <c r="AA40" s="97">
        <f t="shared" si="36"/>
        <v>480000</v>
      </c>
    </row>
    <row r="41" spans="1:29" s="41" customFormat="1" hidden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/>
      <c r="G41" s="615"/>
      <c r="H41" s="615"/>
      <c r="I41" s="367"/>
      <c r="J41" s="521"/>
      <c r="K41" s="521"/>
      <c r="L41" s="562">
        <f t="shared" ref="L41" si="37">SUM(O41:AA41)</f>
        <v>0</v>
      </c>
      <c r="M41" s="148"/>
      <c r="N41" s="160">
        <f t="shared" ref="N41" si="38">SUM(L41:M41)</f>
        <v>0</v>
      </c>
      <c r="O41" s="75"/>
      <c r="P41" s="13"/>
      <c r="Q41" s="13"/>
      <c r="R41" s="13"/>
      <c r="S41" s="13"/>
      <c r="T41" s="80"/>
      <c r="U41" s="488">
        <f t="shared" si="7"/>
        <v>0</v>
      </c>
      <c r="V41" s="413"/>
      <c r="W41" s="13"/>
      <c r="X41" s="80"/>
      <c r="Y41" s="80"/>
      <c r="Z41" s="80"/>
      <c r="AA41" s="45"/>
    </row>
    <row r="42" spans="1:29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/>
      <c r="G42" s="615"/>
      <c r="H42" s="615"/>
      <c r="I42" s="367"/>
      <c r="J42" s="521"/>
      <c r="K42" s="521"/>
      <c r="L42" s="562">
        <f t="shared" ref="L42:L44" si="39">SUM(O42:AA42)</f>
        <v>0</v>
      </c>
      <c r="M42" s="148"/>
      <c r="N42" s="160">
        <f t="shared" si="5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</row>
    <row r="43" spans="1:29" s="41" customFormat="1" hidden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/>
      <c r="G43" s="615"/>
      <c r="H43" s="615"/>
      <c r="I43" s="367"/>
      <c r="J43" s="521"/>
      <c r="K43" s="521"/>
      <c r="L43" s="562">
        <f t="shared" si="39"/>
        <v>0</v>
      </c>
      <c r="M43" s="148"/>
      <c r="N43" s="160">
        <f t="shared" si="5"/>
        <v>0</v>
      </c>
      <c r="O43" s="75"/>
      <c r="P43" s="13"/>
      <c r="Q43" s="13"/>
      <c r="R43" s="13"/>
      <c r="S43" s="13"/>
      <c r="T43" s="80"/>
      <c r="U43" s="488">
        <f t="shared" si="7"/>
        <v>0</v>
      </c>
      <c r="V43" s="413"/>
      <c r="W43" s="13"/>
      <c r="X43" s="80"/>
      <c r="Y43" s="80"/>
      <c r="Z43" s="80"/>
      <c r="AA43" s="45"/>
    </row>
    <row r="44" spans="1:29" s="41" customFormat="1" hidden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/>
      <c r="G44" s="615"/>
      <c r="H44" s="615"/>
      <c r="I44" s="367"/>
      <c r="J44" s="521"/>
      <c r="K44" s="521"/>
      <c r="L44" s="562">
        <f t="shared" si="39"/>
        <v>0</v>
      </c>
      <c r="M44" s="148"/>
      <c r="N44" s="160">
        <f t="shared" si="5"/>
        <v>0</v>
      </c>
      <c r="O44" s="75"/>
      <c r="P44" s="13"/>
      <c r="Q44" s="13"/>
      <c r="R44" s="13"/>
      <c r="S44" s="13"/>
      <c r="T44" s="80"/>
      <c r="U44" s="488">
        <f t="shared" si="7"/>
        <v>0</v>
      </c>
      <c r="V44" s="413"/>
      <c r="W44" s="13"/>
      <c r="X44" s="80"/>
      <c r="Y44" s="80"/>
      <c r="Z44" s="80"/>
      <c r="AA44" s="45"/>
    </row>
    <row r="45" spans="1:29" s="18" customFormat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 t="shared" ref="F45:M45" si="40">F46+F47</f>
        <v>0</v>
      </c>
      <c r="G45" s="615">
        <f t="shared" si="40"/>
        <v>0</v>
      </c>
      <c r="H45" s="615">
        <f t="shared" si="40"/>
        <v>0</v>
      </c>
      <c r="I45" s="367">
        <f t="shared" ref="I45:J45" si="41">I46+I47</f>
        <v>0</v>
      </c>
      <c r="J45" s="521">
        <f t="shared" si="41"/>
        <v>65424</v>
      </c>
      <c r="K45" s="521">
        <f t="shared" si="40"/>
        <v>65424</v>
      </c>
      <c r="L45" s="562">
        <f t="shared" si="40"/>
        <v>65424</v>
      </c>
      <c r="M45" s="148">
        <f t="shared" si="40"/>
        <v>0</v>
      </c>
      <c r="N45" s="160">
        <f t="shared" si="5"/>
        <v>65424</v>
      </c>
      <c r="O45" s="75">
        <f t="shared" ref="O45:AA45" si="42">O46+O47</f>
        <v>0</v>
      </c>
      <c r="P45" s="13">
        <f t="shared" si="42"/>
        <v>0</v>
      </c>
      <c r="Q45" s="13">
        <f t="shared" si="42"/>
        <v>0</v>
      </c>
      <c r="R45" s="13">
        <f t="shared" si="42"/>
        <v>0</v>
      </c>
      <c r="S45" s="13">
        <f t="shared" si="42"/>
        <v>0</v>
      </c>
      <c r="T45" s="80">
        <f t="shared" si="42"/>
        <v>0</v>
      </c>
      <c r="U45" s="488">
        <f t="shared" si="7"/>
        <v>0</v>
      </c>
      <c r="V45" s="413">
        <f t="shared" si="42"/>
        <v>0</v>
      </c>
      <c r="W45" s="13">
        <f t="shared" si="42"/>
        <v>0</v>
      </c>
      <c r="X45" s="80">
        <f t="shared" si="42"/>
        <v>0</v>
      </c>
      <c r="Y45" s="80">
        <f t="shared" si="42"/>
        <v>57484</v>
      </c>
      <c r="Z45" s="80">
        <f t="shared" si="42"/>
        <v>7940</v>
      </c>
      <c r="AA45" s="45">
        <f t="shared" si="42"/>
        <v>0</v>
      </c>
      <c r="AC45" s="478"/>
    </row>
    <row r="46" spans="1:29" x14ac:dyDescent="0.25">
      <c r="B46" s="54"/>
      <c r="C46" s="237"/>
      <c r="D46" s="801" t="s">
        <v>186</v>
      </c>
      <c r="E46" s="801"/>
      <c r="F46" s="373"/>
      <c r="G46" s="621"/>
      <c r="H46" s="621"/>
      <c r="I46" s="373"/>
      <c r="J46" s="527">
        <v>65424</v>
      </c>
      <c r="K46" s="527">
        <v>65424</v>
      </c>
      <c r="L46" s="568">
        <f t="shared" ref="L46" si="43">SUM(O46:AA46)</f>
        <v>65424</v>
      </c>
      <c r="M46" s="141"/>
      <c r="N46" s="159">
        <f t="shared" ref="N46" si="44">SUM(L46:M46)</f>
        <v>65424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>
        <v>57484</v>
      </c>
      <c r="Z46" s="79">
        <v>7940</v>
      </c>
      <c r="AA46" s="44"/>
      <c r="AC46" s="478"/>
    </row>
    <row r="47" spans="1:29" hidden="1" x14ac:dyDescent="0.25">
      <c r="B47" s="54"/>
      <c r="C47" s="237"/>
      <c r="D47" s="801" t="s">
        <v>187</v>
      </c>
      <c r="E47" s="801"/>
      <c r="F47" s="373"/>
      <c r="G47" s="621"/>
      <c r="H47" s="621"/>
      <c r="I47" s="373"/>
      <c r="J47" s="527">
        <v>0</v>
      </c>
      <c r="K47" s="527">
        <v>0</v>
      </c>
      <c r="L47" s="568">
        <f t="shared" ref="L47:L48" si="45">SUM(O47:AA47)</f>
        <v>0</v>
      </c>
      <c r="M47" s="141"/>
      <c r="N47" s="159">
        <f t="shared" si="5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C47" s="478"/>
    </row>
    <row r="48" spans="1:29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/>
      <c r="G48" s="615"/>
      <c r="H48" s="615"/>
      <c r="I48" s="367"/>
      <c r="J48" s="521">
        <v>0</v>
      </c>
      <c r="K48" s="521">
        <v>0</v>
      </c>
      <c r="L48" s="562">
        <f t="shared" si="45"/>
        <v>0</v>
      </c>
      <c r="M48" s="148"/>
      <c r="N48" s="160">
        <f t="shared" si="5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C48" s="478"/>
    </row>
    <row r="49" spans="1:29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/>
      <c r="G49" s="615"/>
      <c r="H49" s="615"/>
      <c r="I49" s="367"/>
      <c r="J49" s="521">
        <v>480000</v>
      </c>
      <c r="K49" s="521">
        <v>480000</v>
      </c>
      <c r="L49" s="562">
        <f t="shared" ref="L49" si="46">SUM(O49:AA49)</f>
        <v>480000</v>
      </c>
      <c r="M49" s="148"/>
      <c r="N49" s="160">
        <f t="shared" ref="N49" si="47">SUM(L49:M49)</f>
        <v>480000</v>
      </c>
      <c r="O49" s="75"/>
      <c r="P49" s="13"/>
      <c r="Q49" s="13"/>
      <c r="R49" s="13"/>
      <c r="S49" s="13"/>
      <c r="T49" s="80"/>
      <c r="U49" s="488">
        <f t="shared" si="7"/>
        <v>0</v>
      </c>
      <c r="V49" s="413"/>
      <c r="W49" s="13"/>
      <c r="X49" s="80"/>
      <c r="Y49" s="80"/>
      <c r="Z49" s="80"/>
      <c r="AA49" s="45">
        <v>480000</v>
      </c>
      <c r="AC49" s="478"/>
    </row>
    <row r="50" spans="1:29" hidden="1" x14ac:dyDescent="0.25">
      <c r="B50" s="90" t="s">
        <v>642</v>
      </c>
      <c r="C50" s="803" t="s">
        <v>192</v>
      </c>
      <c r="D50" s="804"/>
      <c r="E50" s="804"/>
      <c r="F50" s="366">
        <f t="shared" ref="F50:L50" si="48">F51+F52</f>
        <v>0</v>
      </c>
      <c r="G50" s="614">
        <f t="shared" si="48"/>
        <v>0</v>
      </c>
      <c r="H50" s="614">
        <f t="shared" si="48"/>
        <v>0</v>
      </c>
      <c r="I50" s="366">
        <f t="shared" si="48"/>
        <v>0</v>
      </c>
      <c r="J50" s="520">
        <f t="shared" ref="J50" si="49">J51+J52</f>
        <v>0</v>
      </c>
      <c r="K50" s="520">
        <f t="shared" si="48"/>
        <v>0</v>
      </c>
      <c r="L50" s="561">
        <f t="shared" si="48"/>
        <v>0</v>
      </c>
      <c r="M50" s="142">
        <f t="shared" ref="M50:AA50" si="50">M51+M52</f>
        <v>0</v>
      </c>
      <c r="N50" s="158">
        <f t="shared" si="5"/>
        <v>0</v>
      </c>
      <c r="O50" s="92">
        <f t="shared" si="50"/>
        <v>0</v>
      </c>
      <c r="P50" s="93">
        <f t="shared" si="50"/>
        <v>0</v>
      </c>
      <c r="Q50" s="93">
        <f t="shared" si="50"/>
        <v>0</v>
      </c>
      <c r="R50" s="93">
        <f t="shared" si="50"/>
        <v>0</v>
      </c>
      <c r="S50" s="93">
        <f t="shared" si="50"/>
        <v>0</v>
      </c>
      <c r="T50" s="96">
        <f t="shared" si="50"/>
        <v>0</v>
      </c>
      <c r="U50" s="487">
        <f t="shared" si="7"/>
        <v>0</v>
      </c>
      <c r="V50" s="412">
        <f t="shared" si="50"/>
        <v>0</v>
      </c>
      <c r="W50" s="93">
        <f t="shared" si="50"/>
        <v>0</v>
      </c>
      <c r="X50" s="96">
        <f t="shared" si="50"/>
        <v>0</v>
      </c>
      <c r="Y50" s="96">
        <f t="shared" si="50"/>
        <v>0</v>
      </c>
      <c r="Z50" s="96">
        <f t="shared" si="50"/>
        <v>0</v>
      </c>
      <c r="AA50" s="97">
        <f t="shared" si="50"/>
        <v>0</v>
      </c>
      <c r="AC50" s="478"/>
    </row>
    <row r="51" spans="1:29" s="41" customFormat="1" hidden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367"/>
      <c r="G51" s="615"/>
      <c r="H51" s="615"/>
      <c r="I51" s="367"/>
      <c r="J51" s="521"/>
      <c r="K51" s="521"/>
      <c r="L51" s="562">
        <f t="shared" ref="L51" si="51">SUM(O51:AA51)</f>
        <v>0</v>
      </c>
      <c r="M51" s="148"/>
      <c r="N51" s="160">
        <f t="shared" si="5"/>
        <v>0</v>
      </c>
      <c r="O51" s="75"/>
      <c r="P51" s="13"/>
      <c r="Q51" s="13"/>
      <c r="R51" s="13"/>
      <c r="S51" s="13"/>
      <c r="T51" s="80"/>
      <c r="U51" s="488">
        <f t="shared" si="7"/>
        <v>0</v>
      </c>
      <c r="V51" s="413"/>
      <c r="W51" s="13"/>
      <c r="X51" s="80"/>
      <c r="Y51" s="80"/>
      <c r="Z51" s="80"/>
      <c r="AA51" s="45"/>
      <c r="AC51" s="478"/>
    </row>
    <row r="52" spans="1:29" s="41" customFormat="1" hidden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367"/>
      <c r="G52" s="615"/>
      <c r="H52" s="615"/>
      <c r="I52" s="367"/>
      <c r="J52" s="521"/>
      <c r="K52" s="521"/>
      <c r="L52" s="562">
        <f t="shared" ref="L52" si="52">SUM(O52:AA52)</f>
        <v>0</v>
      </c>
      <c r="M52" s="148"/>
      <c r="N52" s="160">
        <f t="shared" ref="N52" si="53">SUM(L52:M52)</f>
        <v>0</v>
      </c>
      <c r="O52" s="75"/>
      <c r="P52" s="13"/>
      <c r="Q52" s="13"/>
      <c r="R52" s="13"/>
      <c r="S52" s="13"/>
      <c r="T52" s="80"/>
      <c r="U52" s="488">
        <f t="shared" si="7"/>
        <v>0</v>
      </c>
      <c r="V52" s="413"/>
      <c r="W52" s="13"/>
      <c r="X52" s="80"/>
      <c r="Y52" s="80"/>
      <c r="Z52" s="80"/>
      <c r="AA52" s="45"/>
      <c r="AC52" s="478"/>
    </row>
    <row r="53" spans="1:29" x14ac:dyDescent="0.25">
      <c r="B53" s="90" t="s">
        <v>645</v>
      </c>
      <c r="C53" s="803" t="s">
        <v>197</v>
      </c>
      <c r="D53" s="804"/>
      <c r="E53" s="804"/>
      <c r="F53" s="366">
        <f t="shared" ref="F53:M53" si="54">F54+F55+F56+F57+F58</f>
        <v>0</v>
      </c>
      <c r="G53" s="614">
        <f t="shared" si="54"/>
        <v>0</v>
      </c>
      <c r="H53" s="614">
        <f t="shared" si="54"/>
        <v>0</v>
      </c>
      <c r="I53" s="366">
        <f t="shared" ref="I53:J53" si="55">I54+I55+I56+I57+I58</f>
        <v>0</v>
      </c>
      <c r="J53" s="520">
        <f t="shared" si="55"/>
        <v>129600</v>
      </c>
      <c r="K53" s="520">
        <f t="shared" si="54"/>
        <v>129600</v>
      </c>
      <c r="L53" s="561">
        <f t="shared" si="54"/>
        <v>129600</v>
      </c>
      <c r="M53" s="142">
        <f t="shared" si="54"/>
        <v>0</v>
      </c>
      <c r="N53" s="158">
        <f t="shared" si="5"/>
        <v>129600</v>
      </c>
      <c r="O53" s="92">
        <f t="shared" ref="O53:AA53" si="56">O54+O55+O56+O57+O58</f>
        <v>0</v>
      </c>
      <c r="P53" s="93">
        <f t="shared" si="56"/>
        <v>0</v>
      </c>
      <c r="Q53" s="93">
        <f t="shared" si="56"/>
        <v>0</v>
      </c>
      <c r="R53" s="93">
        <f t="shared" si="56"/>
        <v>0</v>
      </c>
      <c r="S53" s="93">
        <f t="shared" si="56"/>
        <v>0</v>
      </c>
      <c r="T53" s="96">
        <f t="shared" si="56"/>
        <v>0</v>
      </c>
      <c r="U53" s="487">
        <f t="shared" si="7"/>
        <v>0</v>
      </c>
      <c r="V53" s="412">
        <f t="shared" si="56"/>
        <v>0</v>
      </c>
      <c r="W53" s="93">
        <f t="shared" si="56"/>
        <v>0</v>
      </c>
      <c r="X53" s="96">
        <f t="shared" si="56"/>
        <v>0</v>
      </c>
      <c r="Y53" s="96">
        <f t="shared" si="56"/>
        <v>0</v>
      </c>
      <c r="Z53" s="96">
        <f t="shared" si="56"/>
        <v>0</v>
      </c>
      <c r="AA53" s="97">
        <f t="shared" si="56"/>
        <v>129600</v>
      </c>
      <c r="AC53" s="478"/>
    </row>
    <row r="54" spans="1:29" s="41" customFormat="1" ht="15.75" thickBot="1" x14ac:dyDescent="0.3">
      <c r="A54" s="125" t="s">
        <v>198</v>
      </c>
      <c r="B54" s="52" t="s">
        <v>646</v>
      </c>
      <c r="C54" s="832" t="s">
        <v>863</v>
      </c>
      <c r="D54" s="833"/>
      <c r="E54" s="833"/>
      <c r="F54" s="367"/>
      <c r="G54" s="615"/>
      <c r="H54" s="615"/>
      <c r="I54" s="367"/>
      <c r="J54" s="521">
        <v>129600</v>
      </c>
      <c r="K54" s="521">
        <v>129600</v>
      </c>
      <c r="L54" s="562">
        <f t="shared" ref="L54" si="57">SUM(O54:AA54)</f>
        <v>129600</v>
      </c>
      <c r="M54" s="148"/>
      <c r="N54" s="160">
        <f t="shared" ref="N54" si="58">SUM(L54:M54)</f>
        <v>129600</v>
      </c>
      <c r="O54" s="75"/>
      <c r="P54" s="13"/>
      <c r="Q54" s="13"/>
      <c r="R54" s="13"/>
      <c r="S54" s="13"/>
      <c r="T54" s="80"/>
      <c r="U54" s="488">
        <f t="shared" si="7"/>
        <v>0</v>
      </c>
      <c r="V54" s="413"/>
      <c r="W54" s="13"/>
      <c r="X54" s="80"/>
      <c r="Y54" s="80"/>
      <c r="Z54" s="80"/>
      <c r="AA54" s="45">
        <v>129600</v>
      </c>
      <c r="AC54" s="478"/>
    </row>
    <row r="55" spans="1:29" s="41" customFormat="1" hidden="1" x14ac:dyDescent="0.25">
      <c r="A55" s="125" t="s">
        <v>199</v>
      </c>
      <c r="B55" s="52" t="s">
        <v>647</v>
      </c>
      <c r="C55" s="832" t="s">
        <v>200</v>
      </c>
      <c r="D55" s="833"/>
      <c r="E55" s="833"/>
      <c r="F55" s="367"/>
      <c r="G55" s="615"/>
      <c r="H55" s="615"/>
      <c r="I55" s="367"/>
      <c r="J55" s="521"/>
      <c r="K55" s="521"/>
      <c r="L55" s="562">
        <f t="shared" ref="L55:L58" si="59">SUM(O55:AA55)</f>
        <v>0</v>
      </c>
      <c r="M55" s="148"/>
      <c r="N55" s="160">
        <f t="shared" si="5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C55" s="478"/>
    </row>
    <row r="56" spans="1:29" s="41" customFormat="1" hidden="1" x14ac:dyDescent="0.25">
      <c r="A56" s="125" t="s">
        <v>201</v>
      </c>
      <c r="B56" s="52" t="s">
        <v>648</v>
      </c>
      <c r="C56" s="832" t="s">
        <v>202</v>
      </c>
      <c r="D56" s="833"/>
      <c r="E56" s="833"/>
      <c r="F56" s="367"/>
      <c r="G56" s="615"/>
      <c r="H56" s="615"/>
      <c r="I56" s="367"/>
      <c r="J56" s="521"/>
      <c r="K56" s="521"/>
      <c r="L56" s="562">
        <f t="shared" si="59"/>
        <v>0</v>
      </c>
      <c r="M56" s="148"/>
      <c r="N56" s="160">
        <f t="shared" si="5"/>
        <v>0</v>
      </c>
      <c r="O56" s="75"/>
      <c r="P56" s="13"/>
      <c r="Q56" s="13"/>
      <c r="R56" s="13"/>
      <c r="S56" s="13"/>
      <c r="T56" s="80"/>
      <c r="U56" s="488">
        <f t="shared" si="7"/>
        <v>0</v>
      </c>
      <c r="V56" s="413"/>
      <c r="W56" s="13"/>
      <c r="X56" s="80"/>
      <c r="Y56" s="80"/>
      <c r="Z56" s="80"/>
      <c r="AA56" s="45"/>
      <c r="AC56" s="478"/>
    </row>
    <row r="57" spans="1:29" s="41" customFormat="1" hidden="1" x14ac:dyDescent="0.25">
      <c r="A57" s="125" t="s">
        <v>203</v>
      </c>
      <c r="B57" s="52" t="s">
        <v>649</v>
      </c>
      <c r="C57" s="832" t="s">
        <v>204</v>
      </c>
      <c r="D57" s="833"/>
      <c r="E57" s="833"/>
      <c r="F57" s="367"/>
      <c r="G57" s="615"/>
      <c r="H57" s="615"/>
      <c r="I57" s="367"/>
      <c r="J57" s="521"/>
      <c r="K57" s="521"/>
      <c r="L57" s="562">
        <f t="shared" si="59"/>
        <v>0</v>
      </c>
      <c r="M57" s="148"/>
      <c r="N57" s="160">
        <f t="shared" si="5"/>
        <v>0</v>
      </c>
      <c r="O57" s="75"/>
      <c r="P57" s="13"/>
      <c r="Q57" s="13"/>
      <c r="R57" s="13"/>
      <c r="S57" s="13"/>
      <c r="T57" s="80"/>
      <c r="U57" s="488">
        <f t="shared" si="7"/>
        <v>0</v>
      </c>
      <c r="V57" s="413"/>
      <c r="W57" s="13"/>
      <c r="X57" s="80"/>
      <c r="Y57" s="80"/>
      <c r="Z57" s="80"/>
      <c r="AA57" s="45"/>
      <c r="AC57" s="478"/>
    </row>
    <row r="58" spans="1:29" s="41" customFormat="1" ht="15.75" hidden="1" thickBot="1" x14ac:dyDescent="0.3">
      <c r="A58" s="125" t="s">
        <v>205</v>
      </c>
      <c r="B58" s="176" t="s">
        <v>650</v>
      </c>
      <c r="C58" s="837" t="s">
        <v>206</v>
      </c>
      <c r="D58" s="838"/>
      <c r="E58" s="838"/>
      <c r="F58" s="368"/>
      <c r="G58" s="616"/>
      <c r="H58" s="616"/>
      <c r="I58" s="368"/>
      <c r="J58" s="522"/>
      <c r="K58" s="522"/>
      <c r="L58" s="563">
        <f t="shared" si="59"/>
        <v>0</v>
      </c>
      <c r="M58" s="177"/>
      <c r="N58" s="160">
        <f t="shared" si="5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C58" s="478"/>
    </row>
    <row r="59" spans="1:29" ht="15.75" thickBot="1" x14ac:dyDescent="0.3">
      <c r="B59" s="82" t="s">
        <v>207</v>
      </c>
      <c r="C59" s="807" t="s">
        <v>208</v>
      </c>
      <c r="D59" s="808"/>
      <c r="E59" s="808"/>
      <c r="F59" s="369">
        <f t="shared" ref="F59:L59" si="60">F60+F61+F62+F63+F64+F65+F66+F70</f>
        <v>0</v>
      </c>
      <c r="G59" s="617">
        <f t="shared" si="60"/>
        <v>0</v>
      </c>
      <c r="H59" s="617">
        <f t="shared" si="60"/>
        <v>0</v>
      </c>
      <c r="I59" s="369">
        <f t="shared" si="60"/>
        <v>0</v>
      </c>
      <c r="J59" s="523">
        <f t="shared" ref="J59" si="61">J60+J61+J62+J63+J64+J65+J66+J70</f>
        <v>0</v>
      </c>
      <c r="K59" s="523">
        <f t="shared" si="60"/>
        <v>0</v>
      </c>
      <c r="L59" s="564">
        <f t="shared" si="60"/>
        <v>0</v>
      </c>
      <c r="M59" s="144">
        <f t="shared" ref="M59:AA59" si="62">M60+M61+M62+M63+M64+M65+M66+M70</f>
        <v>0</v>
      </c>
      <c r="N59" s="156">
        <f t="shared" si="5"/>
        <v>0</v>
      </c>
      <c r="O59" s="84">
        <f t="shared" si="62"/>
        <v>0</v>
      </c>
      <c r="P59" s="85">
        <f t="shared" si="62"/>
        <v>0</v>
      </c>
      <c r="Q59" s="85">
        <f t="shared" si="62"/>
        <v>0</v>
      </c>
      <c r="R59" s="85">
        <f t="shared" si="62"/>
        <v>0</v>
      </c>
      <c r="S59" s="85">
        <f t="shared" si="62"/>
        <v>0</v>
      </c>
      <c r="T59" s="88">
        <f t="shared" si="62"/>
        <v>0</v>
      </c>
      <c r="U59" s="484">
        <f t="shared" si="7"/>
        <v>0</v>
      </c>
      <c r="V59" s="409">
        <f t="shared" si="62"/>
        <v>0</v>
      </c>
      <c r="W59" s="85">
        <f t="shared" si="62"/>
        <v>0</v>
      </c>
      <c r="X59" s="88">
        <f t="shared" si="62"/>
        <v>0</v>
      </c>
      <c r="Y59" s="88">
        <f t="shared" si="62"/>
        <v>0</v>
      </c>
      <c r="Z59" s="88">
        <f t="shared" si="62"/>
        <v>0</v>
      </c>
      <c r="AA59" s="89">
        <f t="shared" si="62"/>
        <v>0</v>
      </c>
      <c r="AC59" s="478"/>
    </row>
    <row r="60" spans="1:29" s="18" customFormat="1" hidden="1" x14ac:dyDescent="0.25">
      <c r="A60" s="125" t="s">
        <v>864</v>
      </c>
      <c r="B60" s="114" t="s">
        <v>865</v>
      </c>
      <c r="C60" s="834" t="s">
        <v>866</v>
      </c>
      <c r="D60" s="835"/>
      <c r="E60" s="835"/>
      <c r="F60" s="364"/>
      <c r="G60" s="612"/>
      <c r="H60" s="612"/>
      <c r="I60" s="364"/>
      <c r="J60" s="518"/>
      <c r="K60" s="518"/>
      <c r="L60" s="559">
        <f t="shared" ref="L60:L65" si="63">SUM(O60:AA60)</f>
        <v>0</v>
      </c>
      <c r="M60" s="140"/>
      <c r="N60" s="158">
        <f t="shared" si="5"/>
        <v>0</v>
      </c>
      <c r="O60" s="92"/>
      <c r="P60" s="93"/>
      <c r="Q60" s="93"/>
      <c r="R60" s="93"/>
      <c r="S60" s="93"/>
      <c r="T60" s="96"/>
      <c r="U60" s="487">
        <f t="shared" si="7"/>
        <v>0</v>
      </c>
      <c r="V60" s="412"/>
      <c r="W60" s="93"/>
      <c r="X60" s="96"/>
      <c r="Y60" s="96"/>
      <c r="Z60" s="96"/>
      <c r="AA60" s="97"/>
      <c r="AC60" s="478"/>
    </row>
    <row r="61" spans="1:29" s="18" customFormat="1" hidden="1" x14ac:dyDescent="0.25">
      <c r="A61" s="125" t="s">
        <v>209</v>
      </c>
      <c r="B61" s="114" t="s">
        <v>651</v>
      </c>
      <c r="C61" s="834" t="s">
        <v>210</v>
      </c>
      <c r="D61" s="835"/>
      <c r="E61" s="835"/>
      <c r="F61" s="364"/>
      <c r="G61" s="612"/>
      <c r="H61" s="612"/>
      <c r="I61" s="364"/>
      <c r="J61" s="518"/>
      <c r="K61" s="518"/>
      <c r="L61" s="559">
        <f t="shared" si="63"/>
        <v>0</v>
      </c>
      <c r="M61" s="140"/>
      <c r="N61" s="158">
        <f t="shared" si="5"/>
        <v>0</v>
      </c>
      <c r="O61" s="92"/>
      <c r="P61" s="93"/>
      <c r="Q61" s="93"/>
      <c r="R61" s="93"/>
      <c r="S61" s="93"/>
      <c r="T61" s="96"/>
      <c r="U61" s="487">
        <f t="shared" si="7"/>
        <v>0</v>
      </c>
      <c r="V61" s="412"/>
      <c r="W61" s="93"/>
      <c r="X61" s="96"/>
      <c r="Y61" s="96"/>
      <c r="Z61" s="96"/>
      <c r="AA61" s="97"/>
      <c r="AC61" s="478"/>
    </row>
    <row r="62" spans="1:29" s="18" customFormat="1" hidden="1" x14ac:dyDescent="0.25">
      <c r="A62" s="125" t="s">
        <v>211</v>
      </c>
      <c r="B62" s="90" t="s">
        <v>652</v>
      </c>
      <c r="C62" s="803" t="s">
        <v>352</v>
      </c>
      <c r="D62" s="804"/>
      <c r="E62" s="804"/>
      <c r="F62" s="366"/>
      <c r="G62" s="614"/>
      <c r="H62" s="614"/>
      <c r="I62" s="366"/>
      <c r="J62" s="520"/>
      <c r="K62" s="520"/>
      <c r="L62" s="561">
        <f t="shared" si="63"/>
        <v>0</v>
      </c>
      <c r="M62" s="142"/>
      <c r="N62" s="158">
        <f t="shared" si="5"/>
        <v>0</v>
      </c>
      <c r="O62" s="92"/>
      <c r="P62" s="93"/>
      <c r="Q62" s="93"/>
      <c r="R62" s="93"/>
      <c r="S62" s="93"/>
      <c r="T62" s="96"/>
      <c r="U62" s="487">
        <f t="shared" si="7"/>
        <v>0</v>
      </c>
      <c r="V62" s="412"/>
      <c r="W62" s="93"/>
      <c r="X62" s="96"/>
      <c r="Y62" s="96"/>
      <c r="Z62" s="96"/>
      <c r="AA62" s="97"/>
      <c r="AC62" s="478"/>
    </row>
    <row r="63" spans="1:29" s="18" customFormat="1" hidden="1" x14ac:dyDescent="0.25">
      <c r="A63" s="125" t="s">
        <v>212</v>
      </c>
      <c r="B63" s="114" t="s">
        <v>653</v>
      </c>
      <c r="C63" s="803" t="s">
        <v>867</v>
      </c>
      <c r="D63" s="804"/>
      <c r="E63" s="804"/>
      <c r="F63" s="366"/>
      <c r="G63" s="614"/>
      <c r="H63" s="614"/>
      <c r="I63" s="366"/>
      <c r="J63" s="520"/>
      <c r="K63" s="520"/>
      <c r="L63" s="561">
        <f t="shared" si="63"/>
        <v>0</v>
      </c>
      <c r="M63" s="142"/>
      <c r="N63" s="158">
        <f t="shared" si="5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C63" s="478"/>
    </row>
    <row r="64" spans="1:29" s="18" customFormat="1" hidden="1" x14ac:dyDescent="0.25">
      <c r="A64" s="125" t="s">
        <v>213</v>
      </c>
      <c r="B64" s="90" t="s">
        <v>654</v>
      </c>
      <c r="C64" s="803" t="s">
        <v>868</v>
      </c>
      <c r="D64" s="804"/>
      <c r="E64" s="804"/>
      <c r="F64" s="366"/>
      <c r="G64" s="614"/>
      <c r="H64" s="614"/>
      <c r="I64" s="366"/>
      <c r="J64" s="520"/>
      <c r="K64" s="520"/>
      <c r="L64" s="561">
        <f t="shared" si="63"/>
        <v>0</v>
      </c>
      <c r="M64" s="142"/>
      <c r="N64" s="158">
        <f t="shared" si="5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C64" s="478"/>
    </row>
    <row r="65" spans="1:29" s="18" customFormat="1" hidden="1" x14ac:dyDescent="0.25">
      <c r="A65" s="125" t="s">
        <v>214</v>
      </c>
      <c r="B65" s="114" t="s">
        <v>655</v>
      </c>
      <c r="C65" s="803" t="s">
        <v>215</v>
      </c>
      <c r="D65" s="804"/>
      <c r="E65" s="804"/>
      <c r="F65" s="366"/>
      <c r="G65" s="614"/>
      <c r="H65" s="614"/>
      <c r="I65" s="366"/>
      <c r="J65" s="520"/>
      <c r="K65" s="520"/>
      <c r="L65" s="561">
        <f t="shared" si="63"/>
        <v>0</v>
      </c>
      <c r="M65" s="142"/>
      <c r="N65" s="158">
        <f t="shared" si="5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C65" s="478"/>
    </row>
    <row r="66" spans="1:29" s="18" customFormat="1" hidden="1" x14ac:dyDescent="0.25">
      <c r="A66" s="125" t="s">
        <v>216</v>
      </c>
      <c r="B66" s="90" t="s">
        <v>656</v>
      </c>
      <c r="C66" s="803" t="s">
        <v>217</v>
      </c>
      <c r="D66" s="804"/>
      <c r="E66" s="804"/>
      <c r="F66" s="366">
        <f t="shared" ref="F66:L66" si="64">F67+F68+F69</f>
        <v>0</v>
      </c>
      <c r="G66" s="614">
        <f t="shared" si="64"/>
        <v>0</v>
      </c>
      <c r="H66" s="614">
        <f t="shared" si="64"/>
        <v>0</v>
      </c>
      <c r="I66" s="366">
        <f t="shared" si="64"/>
        <v>0</v>
      </c>
      <c r="J66" s="520">
        <f t="shared" ref="J66" si="65">J67+J68+J69</f>
        <v>0</v>
      </c>
      <c r="K66" s="520">
        <f t="shared" si="64"/>
        <v>0</v>
      </c>
      <c r="L66" s="561">
        <f t="shared" si="64"/>
        <v>0</v>
      </c>
      <c r="M66" s="142">
        <f t="shared" ref="M66:AA66" si="66">M67+M68+M69</f>
        <v>0</v>
      </c>
      <c r="N66" s="158">
        <f t="shared" si="5"/>
        <v>0</v>
      </c>
      <c r="O66" s="92">
        <f t="shared" si="66"/>
        <v>0</v>
      </c>
      <c r="P66" s="93">
        <f t="shared" si="66"/>
        <v>0</v>
      </c>
      <c r="Q66" s="93">
        <f t="shared" si="66"/>
        <v>0</v>
      </c>
      <c r="R66" s="93">
        <f t="shared" si="66"/>
        <v>0</v>
      </c>
      <c r="S66" s="93">
        <f t="shared" si="66"/>
        <v>0</v>
      </c>
      <c r="T66" s="96">
        <f t="shared" si="66"/>
        <v>0</v>
      </c>
      <c r="U66" s="487">
        <f t="shared" si="7"/>
        <v>0</v>
      </c>
      <c r="V66" s="412">
        <f t="shared" si="66"/>
        <v>0</v>
      </c>
      <c r="W66" s="93">
        <f t="shared" si="66"/>
        <v>0</v>
      </c>
      <c r="X66" s="96">
        <f t="shared" si="66"/>
        <v>0</v>
      </c>
      <c r="Y66" s="96">
        <f t="shared" si="66"/>
        <v>0</v>
      </c>
      <c r="Z66" s="96">
        <f t="shared" si="66"/>
        <v>0</v>
      </c>
      <c r="AA66" s="97">
        <f t="shared" si="66"/>
        <v>0</v>
      </c>
      <c r="AC66" s="478"/>
    </row>
    <row r="67" spans="1:29" hidden="1" x14ac:dyDescent="0.25">
      <c r="B67" s="54"/>
      <c r="C67" s="2"/>
      <c r="D67" s="801" t="s">
        <v>343</v>
      </c>
      <c r="E67" s="801"/>
      <c r="F67" s="373"/>
      <c r="G67" s="621"/>
      <c r="H67" s="621"/>
      <c r="I67" s="373"/>
      <c r="J67" s="527"/>
      <c r="K67" s="527"/>
      <c r="L67" s="568">
        <f t="shared" ref="L67:L69" si="67">SUM(O67:AA67)</f>
        <v>0</v>
      </c>
      <c r="M67" s="141"/>
      <c r="N67" s="159">
        <f t="shared" si="5"/>
        <v>0</v>
      </c>
      <c r="O67" s="73"/>
      <c r="P67" s="1"/>
      <c r="Q67" s="1"/>
      <c r="R67" s="1"/>
      <c r="S67" s="1"/>
      <c r="T67" s="79"/>
      <c r="U67" s="489">
        <f t="shared" si="7"/>
        <v>0</v>
      </c>
      <c r="V67" s="414"/>
      <c r="W67" s="1"/>
      <c r="X67" s="79"/>
      <c r="Y67" s="79"/>
      <c r="Z67" s="79"/>
      <c r="AA67" s="44"/>
      <c r="AB67" s="21"/>
      <c r="AC67" s="478"/>
    </row>
    <row r="68" spans="1:29" hidden="1" x14ac:dyDescent="0.25">
      <c r="B68" s="54"/>
      <c r="C68" s="2"/>
      <c r="D68" s="801" t="s">
        <v>344</v>
      </c>
      <c r="E68" s="801"/>
      <c r="F68" s="373"/>
      <c r="G68" s="621"/>
      <c r="H68" s="621"/>
      <c r="I68" s="373"/>
      <c r="J68" s="527"/>
      <c r="K68" s="527"/>
      <c r="L68" s="568">
        <f t="shared" si="67"/>
        <v>0</v>
      </c>
      <c r="M68" s="141"/>
      <c r="N68" s="159">
        <f t="shared" si="5"/>
        <v>0</v>
      </c>
      <c r="O68" s="73"/>
      <c r="P68" s="1"/>
      <c r="Q68" s="1"/>
      <c r="R68" s="1"/>
      <c r="S68" s="1"/>
      <c r="T68" s="79"/>
      <c r="U68" s="489">
        <f t="shared" si="7"/>
        <v>0</v>
      </c>
      <c r="V68" s="414"/>
      <c r="W68" s="1"/>
      <c r="X68" s="79"/>
      <c r="Y68" s="79"/>
      <c r="Z68" s="79"/>
      <c r="AA68" s="44"/>
      <c r="AC68" s="478"/>
    </row>
    <row r="69" spans="1:29" hidden="1" x14ac:dyDescent="0.25">
      <c r="B69" s="54"/>
      <c r="C69" s="2"/>
      <c r="D69" s="801" t="s">
        <v>345</v>
      </c>
      <c r="E69" s="801"/>
      <c r="F69" s="373"/>
      <c r="G69" s="621"/>
      <c r="H69" s="621"/>
      <c r="I69" s="373"/>
      <c r="J69" s="527"/>
      <c r="K69" s="527"/>
      <c r="L69" s="568">
        <f t="shared" si="67"/>
        <v>0</v>
      </c>
      <c r="M69" s="141"/>
      <c r="N69" s="159">
        <f t="shared" si="5"/>
        <v>0</v>
      </c>
      <c r="O69" s="73"/>
      <c r="P69" s="1"/>
      <c r="Q69" s="1"/>
      <c r="R69" s="1"/>
      <c r="S69" s="1"/>
      <c r="T69" s="79"/>
      <c r="U69" s="489">
        <f t="shared" si="7"/>
        <v>0</v>
      </c>
      <c r="V69" s="414"/>
      <c r="W69" s="1"/>
      <c r="X69" s="79"/>
      <c r="Y69" s="79"/>
      <c r="Z69" s="79"/>
      <c r="AA69" s="44"/>
      <c r="AC69" s="478"/>
    </row>
    <row r="70" spans="1:29" s="18" customFormat="1" hidden="1" x14ac:dyDescent="0.25">
      <c r="A70" s="125" t="s">
        <v>218</v>
      </c>
      <c r="B70" s="90" t="s">
        <v>657</v>
      </c>
      <c r="C70" s="803" t="s">
        <v>219</v>
      </c>
      <c r="D70" s="804"/>
      <c r="E70" s="804"/>
      <c r="F70" s="366">
        <f t="shared" ref="F70:L70" si="68">F71+F72+F73+F74</f>
        <v>0</v>
      </c>
      <c r="G70" s="614">
        <f t="shared" si="68"/>
        <v>0</v>
      </c>
      <c r="H70" s="614">
        <f t="shared" si="68"/>
        <v>0</v>
      </c>
      <c r="I70" s="366">
        <f t="shared" si="68"/>
        <v>0</v>
      </c>
      <c r="J70" s="520">
        <f t="shared" ref="J70" si="69">J71+J72+J73+J74</f>
        <v>0</v>
      </c>
      <c r="K70" s="520">
        <f t="shared" si="68"/>
        <v>0</v>
      </c>
      <c r="L70" s="561">
        <f t="shared" si="68"/>
        <v>0</v>
      </c>
      <c r="M70" s="142">
        <f t="shared" ref="M70:AA70" si="70">M71+M72+M73+M74</f>
        <v>0</v>
      </c>
      <c r="N70" s="158">
        <f t="shared" ref="N70:N133" si="71">SUM(L70:M70)</f>
        <v>0</v>
      </c>
      <c r="O70" s="92">
        <f t="shared" si="70"/>
        <v>0</v>
      </c>
      <c r="P70" s="93">
        <f t="shared" si="70"/>
        <v>0</v>
      </c>
      <c r="Q70" s="93">
        <f t="shared" si="70"/>
        <v>0</v>
      </c>
      <c r="R70" s="93">
        <f t="shared" si="70"/>
        <v>0</v>
      </c>
      <c r="S70" s="93">
        <f t="shared" si="70"/>
        <v>0</v>
      </c>
      <c r="T70" s="96">
        <f t="shared" si="70"/>
        <v>0</v>
      </c>
      <c r="U70" s="487">
        <f t="shared" ref="U70:U133" si="72">SUM(O70:T70)</f>
        <v>0</v>
      </c>
      <c r="V70" s="412">
        <f t="shared" si="70"/>
        <v>0</v>
      </c>
      <c r="W70" s="93">
        <f t="shared" si="70"/>
        <v>0</v>
      </c>
      <c r="X70" s="96">
        <f t="shared" si="70"/>
        <v>0</v>
      </c>
      <c r="Y70" s="96">
        <f t="shared" si="70"/>
        <v>0</v>
      </c>
      <c r="Z70" s="96">
        <f t="shared" si="70"/>
        <v>0</v>
      </c>
      <c r="AA70" s="97">
        <f t="shared" si="70"/>
        <v>0</v>
      </c>
      <c r="AC70" s="478"/>
    </row>
    <row r="71" spans="1:29" hidden="1" x14ac:dyDescent="0.25">
      <c r="B71" s="54"/>
      <c r="C71" s="2"/>
      <c r="D71" s="801" t="s">
        <v>835</v>
      </c>
      <c r="E71" s="801"/>
      <c r="F71" s="373"/>
      <c r="G71" s="621"/>
      <c r="H71" s="621"/>
      <c r="I71" s="373"/>
      <c r="J71" s="527"/>
      <c r="K71" s="527"/>
      <c r="L71" s="568">
        <f t="shared" ref="L71:L74" si="73">SUM(O71:AA71)</f>
        <v>0</v>
      </c>
      <c r="M71" s="141"/>
      <c r="N71" s="159">
        <f t="shared" si="71"/>
        <v>0</v>
      </c>
      <c r="O71" s="73"/>
      <c r="P71" s="1"/>
      <c r="Q71" s="1"/>
      <c r="R71" s="1"/>
      <c r="S71" s="1"/>
      <c r="T71" s="79"/>
      <c r="U71" s="489">
        <f t="shared" si="72"/>
        <v>0</v>
      </c>
      <c r="V71" s="414"/>
      <c r="W71" s="1"/>
      <c r="X71" s="79"/>
      <c r="Y71" s="79"/>
      <c r="Z71" s="79"/>
      <c r="AA71" s="44"/>
      <c r="AC71" s="478"/>
    </row>
    <row r="72" spans="1:29" hidden="1" x14ac:dyDescent="0.25">
      <c r="B72" s="54"/>
      <c r="C72" s="2"/>
      <c r="D72" s="801" t="s">
        <v>346</v>
      </c>
      <c r="E72" s="801"/>
      <c r="F72" s="373"/>
      <c r="G72" s="621"/>
      <c r="H72" s="621"/>
      <c r="I72" s="373"/>
      <c r="J72" s="527"/>
      <c r="K72" s="527"/>
      <c r="L72" s="568">
        <f t="shared" si="73"/>
        <v>0</v>
      </c>
      <c r="M72" s="141"/>
      <c r="N72" s="159">
        <f t="shared" si="71"/>
        <v>0</v>
      </c>
      <c r="O72" s="73"/>
      <c r="P72" s="1"/>
      <c r="Q72" s="1"/>
      <c r="R72" s="1"/>
      <c r="S72" s="1"/>
      <c r="T72" s="79"/>
      <c r="U72" s="489">
        <f t="shared" si="72"/>
        <v>0</v>
      </c>
      <c r="V72" s="414"/>
      <c r="W72" s="1"/>
      <c r="X72" s="79"/>
      <c r="Y72" s="79"/>
      <c r="Z72" s="79"/>
      <c r="AA72" s="44"/>
      <c r="AC72" s="478"/>
    </row>
    <row r="73" spans="1:29" hidden="1" x14ac:dyDescent="0.25">
      <c r="B73" s="54"/>
      <c r="C73" s="2"/>
      <c r="D73" s="801" t="s">
        <v>836</v>
      </c>
      <c r="E73" s="801"/>
      <c r="F73" s="373"/>
      <c r="G73" s="621"/>
      <c r="H73" s="621"/>
      <c r="I73" s="373"/>
      <c r="J73" s="527"/>
      <c r="K73" s="527"/>
      <c r="L73" s="568">
        <f t="shared" si="73"/>
        <v>0</v>
      </c>
      <c r="M73" s="141"/>
      <c r="N73" s="159">
        <f t="shared" si="71"/>
        <v>0</v>
      </c>
      <c r="O73" s="73"/>
      <c r="P73" s="1"/>
      <c r="Q73" s="1"/>
      <c r="R73" s="1"/>
      <c r="S73" s="1"/>
      <c r="T73" s="79"/>
      <c r="U73" s="489">
        <f t="shared" si="72"/>
        <v>0</v>
      </c>
      <c r="V73" s="414"/>
      <c r="W73" s="1"/>
      <c r="X73" s="79"/>
      <c r="Y73" s="79"/>
      <c r="Z73" s="79"/>
      <c r="AA73" s="44"/>
      <c r="AC73" s="478"/>
    </row>
    <row r="74" spans="1:29" ht="15.75" hidden="1" thickBot="1" x14ac:dyDescent="0.3">
      <c r="B74" s="54"/>
      <c r="C74" s="2"/>
      <c r="D74" s="801" t="s">
        <v>834</v>
      </c>
      <c r="E74" s="801"/>
      <c r="F74" s="373"/>
      <c r="G74" s="621"/>
      <c r="H74" s="621"/>
      <c r="I74" s="373"/>
      <c r="J74" s="527"/>
      <c r="K74" s="527"/>
      <c r="L74" s="568">
        <f t="shared" si="73"/>
        <v>0</v>
      </c>
      <c r="M74" s="141"/>
      <c r="N74" s="159">
        <f t="shared" si="71"/>
        <v>0</v>
      </c>
      <c r="O74" s="73"/>
      <c r="P74" s="1"/>
      <c r="Q74" s="1"/>
      <c r="R74" s="1"/>
      <c r="S74" s="1"/>
      <c r="T74" s="79"/>
      <c r="U74" s="489">
        <f t="shared" si="72"/>
        <v>0</v>
      </c>
      <c r="V74" s="414"/>
      <c r="W74" s="1"/>
      <c r="X74" s="79"/>
      <c r="Y74" s="79"/>
      <c r="Z74" s="79"/>
      <c r="AA74" s="44"/>
      <c r="AC74" s="478"/>
    </row>
    <row r="75" spans="1:29" ht="15.75" thickBot="1" x14ac:dyDescent="0.3">
      <c r="B75" s="98" t="s">
        <v>220</v>
      </c>
      <c r="C75" s="807" t="s">
        <v>221</v>
      </c>
      <c r="D75" s="808"/>
      <c r="E75" s="808"/>
      <c r="F75" s="369">
        <f t="shared" ref="F75:M75" si="74">F76+F79+F83+F84+F95+F106+F117+F120+F132+F133+F134+F135+F146</f>
        <v>0</v>
      </c>
      <c r="G75" s="617">
        <f t="shared" si="74"/>
        <v>1000000</v>
      </c>
      <c r="H75" s="617">
        <f t="shared" si="74"/>
        <v>1000000</v>
      </c>
      <c r="I75" s="369">
        <f t="shared" ref="I75:J75" si="75">I76+I79+I83+I84+I95+I106+I117+I120+I132+I133+I134+I135+I146</f>
        <v>1000000</v>
      </c>
      <c r="J75" s="523">
        <f t="shared" si="75"/>
        <v>324976</v>
      </c>
      <c r="K75" s="523">
        <f t="shared" si="74"/>
        <v>324976</v>
      </c>
      <c r="L75" s="564">
        <f t="shared" si="74"/>
        <v>0</v>
      </c>
      <c r="M75" s="144">
        <f t="shared" si="74"/>
        <v>0</v>
      </c>
      <c r="N75" s="156">
        <f t="shared" si="71"/>
        <v>0</v>
      </c>
      <c r="O75" s="84">
        <f t="shared" ref="O75:AA75" si="76">O76+O79+O83+O84+O95+O106+O117+O120+O132+O133+O134+O135+O146</f>
        <v>0</v>
      </c>
      <c r="P75" s="85">
        <f t="shared" si="76"/>
        <v>0</v>
      </c>
      <c r="Q75" s="85">
        <f t="shared" si="76"/>
        <v>0</v>
      </c>
      <c r="R75" s="85">
        <f t="shared" si="76"/>
        <v>0</v>
      </c>
      <c r="S75" s="85">
        <f t="shared" si="76"/>
        <v>0</v>
      </c>
      <c r="T75" s="88">
        <f t="shared" si="76"/>
        <v>0</v>
      </c>
      <c r="U75" s="484">
        <f t="shared" si="72"/>
        <v>0</v>
      </c>
      <c r="V75" s="409">
        <f t="shared" si="76"/>
        <v>0</v>
      </c>
      <c r="W75" s="85">
        <f t="shared" si="76"/>
        <v>0</v>
      </c>
      <c r="X75" s="88">
        <f t="shared" si="76"/>
        <v>0</v>
      </c>
      <c r="Y75" s="88">
        <f t="shared" si="76"/>
        <v>0</v>
      </c>
      <c r="Z75" s="88">
        <f t="shared" si="76"/>
        <v>0</v>
      </c>
      <c r="AA75" s="89">
        <f t="shared" si="76"/>
        <v>0</v>
      </c>
      <c r="AC75" s="478"/>
    </row>
    <row r="76" spans="1:29" s="41" customFormat="1" hidden="1" x14ac:dyDescent="0.25">
      <c r="A76" s="125" t="s">
        <v>222</v>
      </c>
      <c r="B76" s="123" t="s">
        <v>658</v>
      </c>
      <c r="C76" s="809" t="s">
        <v>223</v>
      </c>
      <c r="D76" s="810"/>
      <c r="E76" s="810"/>
      <c r="F76" s="374">
        <f t="shared" ref="F76:L76" si="77">F77+F78</f>
        <v>0</v>
      </c>
      <c r="G76" s="622">
        <f t="shared" si="77"/>
        <v>0</v>
      </c>
      <c r="H76" s="622">
        <f t="shared" si="77"/>
        <v>0</v>
      </c>
      <c r="I76" s="374">
        <f t="shared" si="77"/>
        <v>0</v>
      </c>
      <c r="J76" s="528">
        <f t="shared" ref="J76" si="78">J77+J78</f>
        <v>0</v>
      </c>
      <c r="K76" s="528">
        <f t="shared" si="77"/>
        <v>0</v>
      </c>
      <c r="L76" s="569">
        <f t="shared" si="77"/>
        <v>0</v>
      </c>
      <c r="M76" s="149">
        <f t="shared" ref="M76:AA76" si="79">M77+M78</f>
        <v>0</v>
      </c>
      <c r="N76" s="161">
        <f t="shared" si="71"/>
        <v>0</v>
      </c>
      <c r="O76" s="163">
        <f t="shared" si="79"/>
        <v>0</v>
      </c>
      <c r="P76" s="131">
        <f t="shared" si="79"/>
        <v>0</v>
      </c>
      <c r="Q76" s="131">
        <f t="shared" si="79"/>
        <v>0</v>
      </c>
      <c r="R76" s="131">
        <f t="shared" si="79"/>
        <v>0</v>
      </c>
      <c r="S76" s="131">
        <f t="shared" si="79"/>
        <v>0</v>
      </c>
      <c r="T76" s="132">
        <f t="shared" si="79"/>
        <v>0</v>
      </c>
      <c r="U76" s="490">
        <f t="shared" si="72"/>
        <v>0</v>
      </c>
      <c r="V76" s="415">
        <f t="shared" si="79"/>
        <v>0</v>
      </c>
      <c r="W76" s="131">
        <f t="shared" si="79"/>
        <v>0</v>
      </c>
      <c r="X76" s="132">
        <f t="shared" si="79"/>
        <v>0</v>
      </c>
      <c r="Y76" s="132">
        <f t="shared" si="79"/>
        <v>0</v>
      </c>
      <c r="Z76" s="132">
        <f t="shared" si="79"/>
        <v>0</v>
      </c>
      <c r="AA76" s="133">
        <f t="shared" si="79"/>
        <v>0</v>
      </c>
      <c r="AC76" s="478"/>
    </row>
    <row r="77" spans="1:29" hidden="1" x14ac:dyDescent="0.25">
      <c r="B77" s="54"/>
      <c r="C77" s="2"/>
      <c r="D77" s="801" t="s">
        <v>347</v>
      </c>
      <c r="E77" s="801"/>
      <c r="F77" s="373"/>
      <c r="G77" s="621"/>
      <c r="H77" s="621"/>
      <c r="I77" s="373"/>
      <c r="J77" s="527"/>
      <c r="K77" s="527"/>
      <c r="L77" s="568">
        <f t="shared" ref="L77:L78" si="80">SUM(O77:AA77)</f>
        <v>0</v>
      </c>
      <c r="M77" s="141"/>
      <c r="N77" s="159">
        <f t="shared" si="71"/>
        <v>0</v>
      </c>
      <c r="O77" s="73"/>
      <c r="P77" s="1"/>
      <c r="Q77" s="1"/>
      <c r="R77" s="1"/>
      <c r="S77" s="1"/>
      <c r="T77" s="79"/>
      <c r="U77" s="489">
        <f t="shared" si="72"/>
        <v>0</v>
      </c>
      <c r="V77" s="414"/>
      <c r="W77" s="1"/>
      <c r="X77" s="79"/>
      <c r="Y77" s="79"/>
      <c r="Z77" s="79"/>
      <c r="AA77" s="44"/>
      <c r="AC77" s="478"/>
    </row>
    <row r="78" spans="1:29" hidden="1" x14ac:dyDescent="0.25">
      <c r="B78" s="54"/>
      <c r="C78" s="2"/>
      <c r="D78" s="801" t="s">
        <v>348</v>
      </c>
      <c r="E78" s="801"/>
      <c r="F78" s="373"/>
      <c r="G78" s="621"/>
      <c r="H78" s="621"/>
      <c r="I78" s="373"/>
      <c r="J78" s="527"/>
      <c r="K78" s="527"/>
      <c r="L78" s="568">
        <f t="shared" si="80"/>
        <v>0</v>
      </c>
      <c r="M78" s="141"/>
      <c r="N78" s="159">
        <f t="shared" si="71"/>
        <v>0</v>
      </c>
      <c r="O78" s="73"/>
      <c r="P78" s="1"/>
      <c r="Q78" s="1"/>
      <c r="R78" s="1"/>
      <c r="S78" s="1"/>
      <c r="T78" s="79"/>
      <c r="U78" s="489">
        <f t="shared" si="72"/>
        <v>0</v>
      </c>
      <c r="V78" s="414"/>
      <c r="W78" s="1"/>
      <c r="X78" s="79"/>
      <c r="Y78" s="79"/>
      <c r="Z78" s="79"/>
      <c r="AA78" s="44"/>
      <c r="AC78" s="478"/>
    </row>
    <row r="79" spans="1:29" hidden="1" x14ac:dyDescent="0.25">
      <c r="B79" s="123" t="s">
        <v>837</v>
      </c>
      <c r="C79" s="809" t="s">
        <v>838</v>
      </c>
      <c r="D79" s="810"/>
      <c r="E79" s="810"/>
      <c r="F79" s="374">
        <f t="shared" ref="F79:L79" si="81">F80+F81+F82</f>
        <v>0</v>
      </c>
      <c r="G79" s="622">
        <f t="shared" si="81"/>
        <v>0</v>
      </c>
      <c r="H79" s="622">
        <f t="shared" si="81"/>
        <v>0</v>
      </c>
      <c r="I79" s="374">
        <f t="shared" si="81"/>
        <v>0</v>
      </c>
      <c r="J79" s="528">
        <f t="shared" ref="J79" si="82">J80+J81+J82</f>
        <v>0</v>
      </c>
      <c r="K79" s="528">
        <f t="shared" si="81"/>
        <v>0</v>
      </c>
      <c r="L79" s="569">
        <f t="shared" si="81"/>
        <v>0</v>
      </c>
      <c r="M79" s="149">
        <f t="shared" ref="M79:AA79" si="83">M80+M81+M82</f>
        <v>0</v>
      </c>
      <c r="N79" s="161">
        <f t="shared" si="71"/>
        <v>0</v>
      </c>
      <c r="O79" s="163">
        <f t="shared" si="83"/>
        <v>0</v>
      </c>
      <c r="P79" s="131">
        <f t="shared" si="83"/>
        <v>0</v>
      </c>
      <c r="Q79" s="131">
        <f t="shared" si="83"/>
        <v>0</v>
      </c>
      <c r="R79" s="131">
        <f t="shared" si="83"/>
        <v>0</v>
      </c>
      <c r="S79" s="131">
        <f t="shared" si="83"/>
        <v>0</v>
      </c>
      <c r="T79" s="132">
        <f t="shared" si="83"/>
        <v>0</v>
      </c>
      <c r="U79" s="490">
        <f t="shared" si="72"/>
        <v>0</v>
      </c>
      <c r="V79" s="415">
        <f t="shared" si="83"/>
        <v>0</v>
      </c>
      <c r="W79" s="131">
        <f t="shared" si="83"/>
        <v>0</v>
      </c>
      <c r="X79" s="132">
        <f t="shared" si="83"/>
        <v>0</v>
      </c>
      <c r="Y79" s="132">
        <f t="shared" si="83"/>
        <v>0</v>
      </c>
      <c r="Z79" s="132">
        <f t="shared" si="83"/>
        <v>0</v>
      </c>
      <c r="AA79" s="133">
        <f t="shared" si="83"/>
        <v>0</v>
      </c>
      <c r="AC79" s="478"/>
    </row>
    <row r="80" spans="1:29" s="189" customFormat="1" hidden="1" x14ac:dyDescent="0.25">
      <c r="A80" s="125" t="s">
        <v>869</v>
      </c>
      <c r="B80" s="169" t="s">
        <v>870</v>
      </c>
      <c r="C80" s="182"/>
      <c r="D80" s="233" t="s">
        <v>955</v>
      </c>
      <c r="E80" s="258"/>
      <c r="F80" s="365"/>
      <c r="G80" s="613"/>
      <c r="H80" s="613"/>
      <c r="I80" s="365"/>
      <c r="J80" s="519"/>
      <c r="K80" s="519"/>
      <c r="L80" s="560">
        <f t="shared" ref="L80:L83" si="84">SUM(O80:AA80)</f>
        <v>0</v>
      </c>
      <c r="M80" s="170"/>
      <c r="N80" s="171">
        <f t="shared" si="71"/>
        <v>0</v>
      </c>
      <c r="O80" s="179"/>
      <c r="P80" s="173"/>
      <c r="Q80" s="173"/>
      <c r="R80" s="173"/>
      <c r="S80" s="173"/>
      <c r="T80" s="174"/>
      <c r="U80" s="486">
        <f t="shared" si="72"/>
        <v>0</v>
      </c>
      <c r="V80" s="411"/>
      <c r="W80" s="173"/>
      <c r="X80" s="174"/>
      <c r="Y80" s="174"/>
      <c r="Z80" s="174"/>
      <c r="AA80" s="175"/>
      <c r="AC80" s="478"/>
    </row>
    <row r="81" spans="1:29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65"/>
      <c r="G81" s="613"/>
      <c r="H81" s="613"/>
      <c r="I81" s="365"/>
      <c r="J81" s="519"/>
      <c r="K81" s="519"/>
      <c r="L81" s="560">
        <f t="shared" si="84"/>
        <v>0</v>
      </c>
      <c r="M81" s="170"/>
      <c r="N81" s="171">
        <f t="shared" si="71"/>
        <v>0</v>
      </c>
      <c r="O81" s="179"/>
      <c r="P81" s="173"/>
      <c r="Q81" s="173"/>
      <c r="R81" s="173"/>
      <c r="S81" s="173"/>
      <c r="T81" s="174"/>
      <c r="U81" s="486">
        <f t="shared" si="72"/>
        <v>0</v>
      </c>
      <c r="V81" s="411"/>
      <c r="W81" s="173"/>
      <c r="X81" s="174"/>
      <c r="Y81" s="174"/>
      <c r="Z81" s="174"/>
      <c r="AA81" s="175"/>
      <c r="AC81" s="478"/>
    </row>
    <row r="82" spans="1:29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65"/>
      <c r="G82" s="613"/>
      <c r="H82" s="613"/>
      <c r="I82" s="365"/>
      <c r="J82" s="519"/>
      <c r="K82" s="519"/>
      <c r="L82" s="560">
        <f t="shared" si="84"/>
        <v>0</v>
      </c>
      <c r="M82" s="170"/>
      <c r="N82" s="171">
        <f t="shared" si="71"/>
        <v>0</v>
      </c>
      <c r="O82" s="179"/>
      <c r="P82" s="173"/>
      <c r="Q82" s="173"/>
      <c r="R82" s="173"/>
      <c r="S82" s="173"/>
      <c r="T82" s="174"/>
      <c r="U82" s="486">
        <f t="shared" si="72"/>
        <v>0</v>
      </c>
      <c r="V82" s="411"/>
      <c r="W82" s="173"/>
      <c r="X82" s="174"/>
      <c r="Y82" s="174"/>
      <c r="Z82" s="174"/>
      <c r="AA82" s="175"/>
      <c r="AC82" s="478"/>
    </row>
    <row r="83" spans="1:29" s="41" customFormat="1" ht="27.75" hidden="1" customHeight="1" x14ac:dyDescent="0.25">
      <c r="A83" s="125" t="s">
        <v>228</v>
      </c>
      <c r="B83" s="106" t="s">
        <v>661</v>
      </c>
      <c r="C83" s="853" t="s">
        <v>353</v>
      </c>
      <c r="D83" s="854"/>
      <c r="E83" s="854"/>
      <c r="F83" s="375"/>
      <c r="G83" s="623"/>
      <c r="H83" s="623"/>
      <c r="I83" s="375"/>
      <c r="J83" s="529"/>
      <c r="K83" s="529"/>
      <c r="L83" s="570">
        <f t="shared" si="84"/>
        <v>0</v>
      </c>
      <c r="M83" s="150"/>
      <c r="N83" s="162">
        <f t="shared" si="71"/>
        <v>0</v>
      </c>
      <c r="O83" s="108"/>
      <c r="P83" s="109"/>
      <c r="Q83" s="109"/>
      <c r="R83" s="109"/>
      <c r="S83" s="109"/>
      <c r="T83" s="112"/>
      <c r="U83" s="491">
        <f t="shared" si="72"/>
        <v>0</v>
      </c>
      <c r="V83" s="416"/>
      <c r="W83" s="109"/>
      <c r="X83" s="112"/>
      <c r="Y83" s="112"/>
      <c r="Z83" s="112"/>
      <c r="AA83" s="113"/>
      <c r="AC83" s="478"/>
    </row>
    <row r="84" spans="1:29" s="41" customFormat="1" hidden="1" x14ac:dyDescent="0.25">
      <c r="A84" s="125" t="s">
        <v>229</v>
      </c>
      <c r="B84" s="106" t="s">
        <v>662</v>
      </c>
      <c r="C84" s="853" t="s">
        <v>804</v>
      </c>
      <c r="D84" s="854"/>
      <c r="E84" s="854"/>
      <c r="F84" s="375">
        <f t="shared" ref="F84:L84" si="85">F85+F86+F87+F88+F89+F90+F91+F92+F93+F94</f>
        <v>0</v>
      </c>
      <c r="G84" s="623">
        <f t="shared" si="85"/>
        <v>0</v>
      </c>
      <c r="H84" s="623">
        <f t="shared" si="85"/>
        <v>0</v>
      </c>
      <c r="I84" s="375">
        <f t="shared" si="85"/>
        <v>0</v>
      </c>
      <c r="J84" s="529">
        <f t="shared" ref="J84" si="86">J85+J86+J87+J88+J89+J90+J91+J92+J93+J94</f>
        <v>0</v>
      </c>
      <c r="K84" s="529">
        <f t="shared" si="85"/>
        <v>0</v>
      </c>
      <c r="L84" s="570">
        <f t="shared" si="85"/>
        <v>0</v>
      </c>
      <c r="M84" s="150">
        <f t="shared" ref="M84:AA84" si="87">M85+M86+M87+M88+M89+M90+M91+M92+M93+M94</f>
        <v>0</v>
      </c>
      <c r="N84" s="162">
        <f t="shared" si="71"/>
        <v>0</v>
      </c>
      <c r="O84" s="108">
        <f t="shared" si="87"/>
        <v>0</v>
      </c>
      <c r="P84" s="109">
        <f t="shared" si="87"/>
        <v>0</v>
      </c>
      <c r="Q84" s="109">
        <f t="shared" si="87"/>
        <v>0</v>
      </c>
      <c r="R84" s="109">
        <f t="shared" si="87"/>
        <v>0</v>
      </c>
      <c r="S84" s="109">
        <f t="shared" si="87"/>
        <v>0</v>
      </c>
      <c r="T84" s="112">
        <f t="shared" si="87"/>
        <v>0</v>
      </c>
      <c r="U84" s="491">
        <f t="shared" si="72"/>
        <v>0</v>
      </c>
      <c r="V84" s="416">
        <f t="shared" si="87"/>
        <v>0</v>
      </c>
      <c r="W84" s="109">
        <f t="shared" si="87"/>
        <v>0</v>
      </c>
      <c r="X84" s="112">
        <f t="shared" si="87"/>
        <v>0</v>
      </c>
      <c r="Y84" s="112">
        <f t="shared" si="87"/>
        <v>0</v>
      </c>
      <c r="Z84" s="112">
        <f t="shared" si="87"/>
        <v>0</v>
      </c>
      <c r="AA84" s="113">
        <f t="shared" si="87"/>
        <v>0</v>
      </c>
      <c r="AC84" s="478"/>
    </row>
    <row r="85" spans="1:29" hidden="1" x14ac:dyDescent="0.25">
      <c r="B85" s="54"/>
      <c r="C85" s="2"/>
      <c r="D85" s="801" t="s">
        <v>370</v>
      </c>
      <c r="E85" s="801"/>
      <c r="F85" s="373"/>
      <c r="G85" s="621"/>
      <c r="H85" s="621"/>
      <c r="I85" s="373"/>
      <c r="J85" s="527"/>
      <c r="K85" s="527"/>
      <c r="L85" s="568">
        <f t="shared" ref="L85:L94" si="88">SUM(O85:AA85)</f>
        <v>0</v>
      </c>
      <c r="M85" s="141"/>
      <c r="N85" s="159">
        <f t="shared" si="71"/>
        <v>0</v>
      </c>
      <c r="O85" s="73"/>
      <c r="P85" s="1"/>
      <c r="Q85" s="1"/>
      <c r="R85" s="1"/>
      <c r="S85" s="1"/>
      <c r="T85" s="79"/>
      <c r="U85" s="489">
        <f t="shared" si="72"/>
        <v>0</v>
      </c>
      <c r="V85" s="414"/>
      <c r="W85" s="1"/>
      <c r="X85" s="79"/>
      <c r="Y85" s="79"/>
      <c r="Z85" s="79"/>
      <c r="AA85" s="44"/>
      <c r="AC85" s="478"/>
    </row>
    <row r="86" spans="1:29" hidden="1" x14ac:dyDescent="0.25">
      <c r="B86" s="54"/>
      <c r="C86" s="2"/>
      <c r="D86" s="801" t="s">
        <v>506</v>
      </c>
      <c r="E86" s="801"/>
      <c r="F86" s="373"/>
      <c r="G86" s="621"/>
      <c r="H86" s="621"/>
      <c r="I86" s="373"/>
      <c r="J86" s="527"/>
      <c r="K86" s="527"/>
      <c r="L86" s="568">
        <f t="shared" si="88"/>
        <v>0</v>
      </c>
      <c r="M86" s="141"/>
      <c r="N86" s="159">
        <f t="shared" si="71"/>
        <v>0</v>
      </c>
      <c r="O86" s="73"/>
      <c r="P86" s="1"/>
      <c r="Q86" s="1"/>
      <c r="R86" s="1"/>
      <c r="S86" s="1"/>
      <c r="T86" s="79"/>
      <c r="U86" s="489">
        <f t="shared" si="72"/>
        <v>0</v>
      </c>
      <c r="V86" s="414"/>
      <c r="W86" s="1"/>
      <c r="X86" s="79"/>
      <c r="Y86" s="79"/>
      <c r="Z86" s="79"/>
      <c r="AA86" s="44"/>
      <c r="AC86" s="478"/>
    </row>
    <row r="87" spans="1:29" hidden="1" x14ac:dyDescent="0.25">
      <c r="B87" s="54"/>
      <c r="C87" s="2"/>
      <c r="D87" s="801" t="s">
        <v>507</v>
      </c>
      <c r="E87" s="801"/>
      <c r="F87" s="373"/>
      <c r="G87" s="621"/>
      <c r="H87" s="621"/>
      <c r="I87" s="373"/>
      <c r="J87" s="527"/>
      <c r="K87" s="527"/>
      <c r="L87" s="568">
        <f t="shared" si="88"/>
        <v>0</v>
      </c>
      <c r="M87" s="141"/>
      <c r="N87" s="159">
        <f t="shared" si="71"/>
        <v>0</v>
      </c>
      <c r="O87" s="73"/>
      <c r="P87" s="1"/>
      <c r="Q87" s="1"/>
      <c r="R87" s="1"/>
      <c r="S87" s="1"/>
      <c r="T87" s="79"/>
      <c r="U87" s="489">
        <f t="shared" si="72"/>
        <v>0</v>
      </c>
      <c r="V87" s="414"/>
      <c r="W87" s="1"/>
      <c r="X87" s="79"/>
      <c r="Y87" s="79"/>
      <c r="Z87" s="79"/>
      <c r="AA87" s="44"/>
      <c r="AC87" s="478"/>
    </row>
    <row r="88" spans="1:29" hidden="1" x14ac:dyDescent="0.25">
      <c r="B88" s="54"/>
      <c r="C88" s="2"/>
      <c r="D88" s="801" t="s">
        <v>508</v>
      </c>
      <c r="E88" s="801"/>
      <c r="F88" s="373"/>
      <c r="G88" s="621"/>
      <c r="H88" s="621"/>
      <c r="I88" s="373"/>
      <c r="J88" s="527"/>
      <c r="K88" s="527"/>
      <c r="L88" s="568">
        <f t="shared" si="88"/>
        <v>0</v>
      </c>
      <c r="M88" s="141"/>
      <c r="N88" s="159">
        <f t="shared" si="71"/>
        <v>0</v>
      </c>
      <c r="O88" s="73"/>
      <c r="P88" s="1"/>
      <c r="Q88" s="1"/>
      <c r="R88" s="1"/>
      <c r="S88" s="1"/>
      <c r="T88" s="79"/>
      <c r="U88" s="489">
        <f t="shared" si="72"/>
        <v>0</v>
      </c>
      <c r="V88" s="414"/>
      <c r="W88" s="1"/>
      <c r="X88" s="79"/>
      <c r="Y88" s="79"/>
      <c r="Z88" s="79"/>
      <c r="AA88" s="44"/>
      <c r="AC88" s="478"/>
    </row>
    <row r="89" spans="1:29" hidden="1" x14ac:dyDescent="0.25">
      <c r="B89" s="54"/>
      <c r="C89" s="2"/>
      <c r="D89" s="801" t="s">
        <v>509</v>
      </c>
      <c r="E89" s="801"/>
      <c r="F89" s="373"/>
      <c r="G89" s="621"/>
      <c r="H89" s="621"/>
      <c r="I89" s="373"/>
      <c r="J89" s="527"/>
      <c r="K89" s="527"/>
      <c r="L89" s="568">
        <f t="shared" si="88"/>
        <v>0</v>
      </c>
      <c r="M89" s="141"/>
      <c r="N89" s="159">
        <f t="shared" si="71"/>
        <v>0</v>
      </c>
      <c r="O89" s="73"/>
      <c r="P89" s="1"/>
      <c r="Q89" s="1"/>
      <c r="R89" s="1"/>
      <c r="S89" s="1"/>
      <c r="T89" s="79"/>
      <c r="U89" s="489">
        <f t="shared" si="72"/>
        <v>0</v>
      </c>
      <c r="V89" s="414"/>
      <c r="W89" s="1"/>
      <c r="X89" s="79"/>
      <c r="Y89" s="79"/>
      <c r="Z89" s="79"/>
      <c r="AA89" s="44"/>
      <c r="AC89" s="478"/>
    </row>
    <row r="90" spans="1:29" hidden="1" x14ac:dyDescent="0.25">
      <c r="B90" s="54"/>
      <c r="C90" s="2"/>
      <c r="D90" s="801" t="s">
        <v>510</v>
      </c>
      <c r="E90" s="801"/>
      <c r="F90" s="373"/>
      <c r="G90" s="621"/>
      <c r="H90" s="621"/>
      <c r="I90" s="373"/>
      <c r="J90" s="527"/>
      <c r="K90" s="527"/>
      <c r="L90" s="568">
        <f t="shared" si="88"/>
        <v>0</v>
      </c>
      <c r="M90" s="141"/>
      <c r="N90" s="159">
        <f t="shared" si="71"/>
        <v>0</v>
      </c>
      <c r="O90" s="73"/>
      <c r="P90" s="1"/>
      <c r="Q90" s="1"/>
      <c r="R90" s="1"/>
      <c r="S90" s="1"/>
      <c r="T90" s="79"/>
      <c r="U90" s="489">
        <f t="shared" si="72"/>
        <v>0</v>
      </c>
      <c r="V90" s="414"/>
      <c r="W90" s="1"/>
      <c r="X90" s="79"/>
      <c r="Y90" s="79"/>
      <c r="Z90" s="79"/>
      <c r="AA90" s="44"/>
      <c r="AC90" s="478"/>
    </row>
    <row r="91" spans="1:29" ht="25.5" hidden="1" customHeight="1" x14ac:dyDescent="0.25">
      <c r="B91" s="54"/>
      <c r="C91" s="2"/>
      <c r="D91" s="798" t="s">
        <v>511</v>
      </c>
      <c r="E91" s="798"/>
      <c r="F91" s="376"/>
      <c r="G91" s="624"/>
      <c r="H91" s="624"/>
      <c r="I91" s="376"/>
      <c r="J91" s="530"/>
      <c r="K91" s="530"/>
      <c r="L91" s="571">
        <f t="shared" si="88"/>
        <v>0</v>
      </c>
      <c r="M91" s="151"/>
      <c r="N91" s="159">
        <f t="shared" si="71"/>
        <v>0</v>
      </c>
      <c r="O91" s="73"/>
      <c r="P91" s="1"/>
      <c r="Q91" s="1"/>
      <c r="R91" s="1"/>
      <c r="S91" s="1"/>
      <c r="T91" s="79"/>
      <c r="U91" s="489">
        <f t="shared" si="72"/>
        <v>0</v>
      </c>
      <c r="V91" s="414"/>
      <c r="W91" s="1"/>
      <c r="X91" s="79"/>
      <c r="Y91" s="79"/>
      <c r="Z91" s="79"/>
      <c r="AA91" s="44"/>
      <c r="AC91" s="478"/>
    </row>
    <row r="92" spans="1:29" hidden="1" x14ac:dyDescent="0.25">
      <c r="B92" s="54"/>
      <c r="C92" s="2"/>
      <c r="D92" s="801" t="s">
        <v>805</v>
      </c>
      <c r="E92" s="801"/>
      <c r="F92" s="373"/>
      <c r="G92" s="621"/>
      <c r="H92" s="621"/>
      <c r="I92" s="373"/>
      <c r="J92" s="527"/>
      <c r="K92" s="527"/>
      <c r="L92" s="568">
        <f t="shared" si="88"/>
        <v>0</v>
      </c>
      <c r="M92" s="141"/>
      <c r="N92" s="159">
        <f t="shared" si="71"/>
        <v>0</v>
      </c>
      <c r="O92" s="73"/>
      <c r="P92" s="1"/>
      <c r="Q92" s="1"/>
      <c r="R92" s="1"/>
      <c r="S92" s="1"/>
      <c r="T92" s="79"/>
      <c r="U92" s="489">
        <f t="shared" si="72"/>
        <v>0</v>
      </c>
      <c r="V92" s="414"/>
      <c r="W92" s="1"/>
      <c r="X92" s="79"/>
      <c r="Y92" s="79"/>
      <c r="Z92" s="79"/>
      <c r="AA92" s="44"/>
      <c r="AC92" s="478"/>
    </row>
    <row r="93" spans="1:29" ht="25.5" hidden="1" customHeight="1" x14ac:dyDescent="0.25">
      <c r="B93" s="54"/>
      <c r="C93" s="2"/>
      <c r="D93" s="798" t="s">
        <v>512</v>
      </c>
      <c r="E93" s="798"/>
      <c r="F93" s="376"/>
      <c r="G93" s="624"/>
      <c r="H93" s="624"/>
      <c r="I93" s="376"/>
      <c r="J93" s="530"/>
      <c r="K93" s="530"/>
      <c r="L93" s="571">
        <f t="shared" si="88"/>
        <v>0</v>
      </c>
      <c r="M93" s="151"/>
      <c r="N93" s="159">
        <f t="shared" si="71"/>
        <v>0</v>
      </c>
      <c r="O93" s="73"/>
      <c r="P93" s="1"/>
      <c r="Q93" s="1"/>
      <c r="R93" s="1"/>
      <c r="S93" s="1"/>
      <c r="T93" s="79"/>
      <c r="U93" s="489">
        <f t="shared" si="72"/>
        <v>0</v>
      </c>
      <c r="V93" s="414"/>
      <c r="W93" s="1"/>
      <c r="X93" s="79"/>
      <c r="Y93" s="79"/>
      <c r="Z93" s="79"/>
      <c r="AA93" s="44"/>
      <c r="AC93" s="478"/>
    </row>
    <row r="94" spans="1:29" ht="25.5" hidden="1" customHeight="1" x14ac:dyDescent="0.25">
      <c r="B94" s="54"/>
      <c r="C94" s="2"/>
      <c r="D94" s="798" t="s">
        <v>513</v>
      </c>
      <c r="E94" s="798"/>
      <c r="F94" s="376"/>
      <c r="G94" s="624"/>
      <c r="H94" s="624"/>
      <c r="I94" s="376"/>
      <c r="J94" s="530"/>
      <c r="K94" s="530"/>
      <c r="L94" s="571">
        <f t="shared" si="88"/>
        <v>0</v>
      </c>
      <c r="M94" s="151"/>
      <c r="N94" s="159">
        <f t="shared" si="71"/>
        <v>0</v>
      </c>
      <c r="O94" s="73"/>
      <c r="P94" s="1"/>
      <c r="Q94" s="1"/>
      <c r="R94" s="1"/>
      <c r="S94" s="1"/>
      <c r="T94" s="79"/>
      <c r="U94" s="489">
        <f t="shared" si="72"/>
        <v>0</v>
      </c>
      <c r="V94" s="414"/>
      <c r="W94" s="1"/>
      <c r="X94" s="79"/>
      <c r="Y94" s="79"/>
      <c r="Z94" s="79"/>
      <c r="AA94" s="44"/>
      <c r="AC94" s="478"/>
    </row>
    <row r="95" spans="1:29" s="41" customFormat="1" ht="15" hidden="1" customHeight="1" x14ac:dyDescent="0.25">
      <c r="A95" s="125" t="s">
        <v>230</v>
      </c>
      <c r="B95" s="106" t="s">
        <v>663</v>
      </c>
      <c r="C95" s="853" t="s">
        <v>806</v>
      </c>
      <c r="D95" s="854"/>
      <c r="E95" s="854"/>
      <c r="F95" s="375">
        <f t="shared" ref="F95:L95" si="89">F96+F97+F98+F99+F100+F101+F102+F103+F104+F105</f>
        <v>0</v>
      </c>
      <c r="G95" s="623">
        <f t="shared" si="89"/>
        <v>0</v>
      </c>
      <c r="H95" s="623">
        <f t="shared" si="89"/>
        <v>0</v>
      </c>
      <c r="I95" s="375">
        <f t="shared" si="89"/>
        <v>0</v>
      </c>
      <c r="J95" s="529">
        <f t="shared" ref="J95" si="90">J96+J97+J98+J99+J100+J101+J102+J103+J104+J105</f>
        <v>0</v>
      </c>
      <c r="K95" s="529">
        <f t="shared" si="89"/>
        <v>0</v>
      </c>
      <c r="L95" s="570">
        <f t="shared" si="89"/>
        <v>0</v>
      </c>
      <c r="M95" s="150">
        <f t="shared" ref="M95:AA95" si="91">M96+M97+M98+M99+M100+M101+M102+M103+M104+M105</f>
        <v>0</v>
      </c>
      <c r="N95" s="162">
        <f t="shared" si="71"/>
        <v>0</v>
      </c>
      <c r="O95" s="108">
        <f t="shared" si="91"/>
        <v>0</v>
      </c>
      <c r="P95" s="109">
        <f t="shared" si="91"/>
        <v>0</v>
      </c>
      <c r="Q95" s="109">
        <f t="shared" si="91"/>
        <v>0</v>
      </c>
      <c r="R95" s="109">
        <f t="shared" si="91"/>
        <v>0</v>
      </c>
      <c r="S95" s="109">
        <f t="shared" si="91"/>
        <v>0</v>
      </c>
      <c r="T95" s="112">
        <f t="shared" si="91"/>
        <v>0</v>
      </c>
      <c r="U95" s="491">
        <f t="shared" si="72"/>
        <v>0</v>
      </c>
      <c r="V95" s="416">
        <f t="shared" si="91"/>
        <v>0</v>
      </c>
      <c r="W95" s="109">
        <f t="shared" si="91"/>
        <v>0</v>
      </c>
      <c r="X95" s="112">
        <f t="shared" si="91"/>
        <v>0</v>
      </c>
      <c r="Y95" s="112">
        <f t="shared" si="91"/>
        <v>0</v>
      </c>
      <c r="Z95" s="112">
        <f t="shared" si="91"/>
        <v>0</v>
      </c>
      <c r="AA95" s="113">
        <f t="shared" si="91"/>
        <v>0</v>
      </c>
      <c r="AC95" s="478"/>
    </row>
    <row r="96" spans="1:29" hidden="1" x14ac:dyDescent="0.25">
      <c r="B96" s="54"/>
      <c r="C96" s="2"/>
      <c r="D96" s="801" t="s">
        <v>369</v>
      </c>
      <c r="E96" s="801"/>
      <c r="F96" s="373"/>
      <c r="G96" s="621"/>
      <c r="H96" s="621"/>
      <c r="I96" s="373"/>
      <c r="J96" s="527"/>
      <c r="K96" s="527"/>
      <c r="L96" s="568">
        <f t="shared" ref="L96:L105" si="92">SUM(O96:AA96)</f>
        <v>0</v>
      </c>
      <c r="M96" s="141"/>
      <c r="N96" s="159">
        <f t="shared" si="71"/>
        <v>0</v>
      </c>
      <c r="O96" s="73"/>
      <c r="P96" s="1"/>
      <c r="Q96" s="1"/>
      <c r="R96" s="1"/>
      <c r="S96" s="1"/>
      <c r="T96" s="79"/>
      <c r="U96" s="489">
        <f t="shared" si="72"/>
        <v>0</v>
      </c>
      <c r="V96" s="414"/>
      <c r="W96" s="1"/>
      <c r="X96" s="79"/>
      <c r="Y96" s="79"/>
      <c r="Z96" s="79"/>
      <c r="AA96" s="44"/>
      <c r="AC96" s="478"/>
    </row>
    <row r="97" spans="1:29" hidden="1" x14ac:dyDescent="0.25">
      <c r="B97" s="54"/>
      <c r="C97" s="2"/>
      <c r="D97" s="801" t="s">
        <v>514</v>
      </c>
      <c r="E97" s="801"/>
      <c r="F97" s="373"/>
      <c r="G97" s="621"/>
      <c r="H97" s="621"/>
      <c r="I97" s="373"/>
      <c r="J97" s="527"/>
      <c r="K97" s="527"/>
      <c r="L97" s="568">
        <f t="shared" si="92"/>
        <v>0</v>
      </c>
      <c r="M97" s="141"/>
      <c r="N97" s="159">
        <f t="shared" si="71"/>
        <v>0</v>
      </c>
      <c r="O97" s="73"/>
      <c r="P97" s="1"/>
      <c r="Q97" s="1"/>
      <c r="R97" s="1"/>
      <c r="S97" s="1"/>
      <c r="T97" s="79"/>
      <c r="U97" s="489">
        <f t="shared" si="72"/>
        <v>0</v>
      </c>
      <c r="V97" s="414"/>
      <c r="W97" s="1"/>
      <c r="X97" s="79"/>
      <c r="Y97" s="79"/>
      <c r="Z97" s="79"/>
      <c r="AA97" s="44"/>
      <c r="AC97" s="478"/>
    </row>
    <row r="98" spans="1:29" hidden="1" x14ac:dyDescent="0.25">
      <c r="B98" s="54"/>
      <c r="C98" s="2"/>
      <c r="D98" s="801" t="s">
        <v>516</v>
      </c>
      <c r="E98" s="801"/>
      <c r="F98" s="373"/>
      <c r="G98" s="621"/>
      <c r="H98" s="621"/>
      <c r="I98" s="373"/>
      <c r="J98" s="527"/>
      <c r="K98" s="527"/>
      <c r="L98" s="568">
        <f t="shared" si="92"/>
        <v>0</v>
      </c>
      <c r="M98" s="141"/>
      <c r="N98" s="159">
        <f t="shared" si="71"/>
        <v>0</v>
      </c>
      <c r="O98" s="73"/>
      <c r="P98" s="1"/>
      <c r="Q98" s="1"/>
      <c r="R98" s="1"/>
      <c r="S98" s="1"/>
      <c r="T98" s="79"/>
      <c r="U98" s="489">
        <f t="shared" si="72"/>
        <v>0</v>
      </c>
      <c r="V98" s="414"/>
      <c r="W98" s="1"/>
      <c r="X98" s="79"/>
      <c r="Y98" s="79"/>
      <c r="Z98" s="79"/>
      <c r="AA98" s="44"/>
      <c r="AC98" s="478"/>
    </row>
    <row r="99" spans="1:29" hidden="1" x14ac:dyDescent="0.25">
      <c r="B99" s="54"/>
      <c r="C99" s="2"/>
      <c r="D99" s="801" t="s">
        <v>808</v>
      </c>
      <c r="E99" s="801"/>
      <c r="F99" s="373"/>
      <c r="G99" s="621"/>
      <c r="H99" s="621"/>
      <c r="I99" s="373"/>
      <c r="J99" s="527"/>
      <c r="K99" s="527"/>
      <c r="L99" s="568">
        <f t="shared" si="92"/>
        <v>0</v>
      </c>
      <c r="M99" s="141"/>
      <c r="N99" s="159">
        <f t="shared" si="71"/>
        <v>0</v>
      </c>
      <c r="O99" s="73"/>
      <c r="P99" s="1"/>
      <c r="Q99" s="1"/>
      <c r="R99" s="1"/>
      <c r="S99" s="1"/>
      <c r="T99" s="79"/>
      <c r="U99" s="489">
        <f t="shared" si="72"/>
        <v>0</v>
      </c>
      <c r="V99" s="414"/>
      <c r="W99" s="1"/>
      <c r="X99" s="79"/>
      <c r="Y99" s="79"/>
      <c r="Z99" s="79"/>
      <c r="AA99" s="44"/>
      <c r="AC99" s="478"/>
    </row>
    <row r="100" spans="1:29" hidden="1" x14ac:dyDescent="0.25">
      <c r="B100" s="54"/>
      <c r="C100" s="2"/>
      <c r="D100" s="801" t="s">
        <v>521</v>
      </c>
      <c r="E100" s="801"/>
      <c r="F100" s="373"/>
      <c r="G100" s="621"/>
      <c r="H100" s="621"/>
      <c r="I100" s="373"/>
      <c r="J100" s="527"/>
      <c r="K100" s="527"/>
      <c r="L100" s="568">
        <f t="shared" si="92"/>
        <v>0</v>
      </c>
      <c r="M100" s="141"/>
      <c r="N100" s="159">
        <f t="shared" si="71"/>
        <v>0</v>
      </c>
      <c r="O100" s="73"/>
      <c r="P100" s="1"/>
      <c r="Q100" s="1"/>
      <c r="R100" s="1"/>
      <c r="S100" s="1"/>
      <c r="T100" s="79"/>
      <c r="U100" s="489">
        <f t="shared" si="72"/>
        <v>0</v>
      </c>
      <c r="V100" s="414"/>
      <c r="W100" s="1"/>
      <c r="X100" s="79"/>
      <c r="Y100" s="79"/>
      <c r="Z100" s="79"/>
      <c r="AA100" s="44"/>
      <c r="AC100" s="478"/>
    </row>
    <row r="101" spans="1:29" hidden="1" x14ac:dyDescent="0.25">
      <c r="B101" s="54"/>
      <c r="C101" s="2"/>
      <c r="D101" s="801" t="s">
        <v>519</v>
      </c>
      <c r="E101" s="801"/>
      <c r="F101" s="373"/>
      <c r="G101" s="621"/>
      <c r="H101" s="621"/>
      <c r="I101" s="373"/>
      <c r="J101" s="527"/>
      <c r="K101" s="527"/>
      <c r="L101" s="568">
        <f t="shared" si="92"/>
        <v>0</v>
      </c>
      <c r="M101" s="141"/>
      <c r="N101" s="159">
        <f t="shared" si="71"/>
        <v>0</v>
      </c>
      <c r="O101" s="73"/>
      <c r="P101" s="1"/>
      <c r="Q101" s="1"/>
      <c r="R101" s="1"/>
      <c r="S101" s="1"/>
      <c r="T101" s="79"/>
      <c r="U101" s="489">
        <f t="shared" si="72"/>
        <v>0</v>
      </c>
      <c r="V101" s="414"/>
      <c r="W101" s="1"/>
      <c r="X101" s="79"/>
      <c r="Y101" s="79"/>
      <c r="Z101" s="79"/>
      <c r="AA101" s="44"/>
      <c r="AC101" s="478"/>
    </row>
    <row r="102" spans="1:29" ht="25.5" hidden="1" customHeight="1" x14ac:dyDescent="0.25">
      <c r="B102" s="54"/>
      <c r="C102" s="2"/>
      <c r="D102" s="798" t="s">
        <v>523</v>
      </c>
      <c r="E102" s="798"/>
      <c r="F102" s="376"/>
      <c r="G102" s="624"/>
      <c r="H102" s="624"/>
      <c r="I102" s="376"/>
      <c r="J102" s="530"/>
      <c r="K102" s="530"/>
      <c r="L102" s="571">
        <f t="shared" si="92"/>
        <v>0</v>
      </c>
      <c r="M102" s="151"/>
      <c r="N102" s="159">
        <f t="shared" si="71"/>
        <v>0</v>
      </c>
      <c r="O102" s="73"/>
      <c r="P102" s="1"/>
      <c r="Q102" s="1"/>
      <c r="R102" s="1"/>
      <c r="S102" s="1"/>
      <c r="T102" s="79"/>
      <c r="U102" s="489">
        <f t="shared" si="72"/>
        <v>0</v>
      </c>
      <c r="V102" s="414"/>
      <c r="W102" s="1"/>
      <c r="X102" s="79"/>
      <c r="Y102" s="79"/>
      <c r="Z102" s="79"/>
      <c r="AA102" s="44"/>
      <c r="AC102" s="478"/>
    </row>
    <row r="103" spans="1:29" hidden="1" x14ac:dyDescent="0.25">
      <c r="B103" s="54"/>
      <c r="C103" s="2"/>
      <c r="D103" s="801" t="s">
        <v>807</v>
      </c>
      <c r="E103" s="801"/>
      <c r="F103" s="373"/>
      <c r="G103" s="621"/>
      <c r="H103" s="621"/>
      <c r="I103" s="373"/>
      <c r="J103" s="527"/>
      <c r="K103" s="527"/>
      <c r="L103" s="568">
        <f t="shared" si="92"/>
        <v>0</v>
      </c>
      <c r="M103" s="141"/>
      <c r="N103" s="159">
        <f t="shared" si="71"/>
        <v>0</v>
      </c>
      <c r="O103" s="73"/>
      <c r="P103" s="1"/>
      <c r="Q103" s="1"/>
      <c r="R103" s="1"/>
      <c r="S103" s="1"/>
      <c r="T103" s="79"/>
      <c r="U103" s="489">
        <f t="shared" si="72"/>
        <v>0</v>
      </c>
      <c r="V103" s="414"/>
      <c r="W103" s="1"/>
      <c r="X103" s="79"/>
      <c r="Y103" s="79"/>
      <c r="Z103" s="79"/>
      <c r="AA103" s="44"/>
      <c r="AC103" s="478"/>
    </row>
    <row r="104" spans="1:29" ht="25.5" hidden="1" customHeight="1" x14ac:dyDescent="0.25">
      <c r="B104" s="54"/>
      <c r="C104" s="2"/>
      <c r="D104" s="798" t="s">
        <v>526</v>
      </c>
      <c r="E104" s="798"/>
      <c r="F104" s="376"/>
      <c r="G104" s="624"/>
      <c r="H104" s="624"/>
      <c r="I104" s="376"/>
      <c r="J104" s="530"/>
      <c r="K104" s="530"/>
      <c r="L104" s="571">
        <f t="shared" si="92"/>
        <v>0</v>
      </c>
      <c r="M104" s="151"/>
      <c r="N104" s="159">
        <f t="shared" si="71"/>
        <v>0</v>
      </c>
      <c r="O104" s="73"/>
      <c r="P104" s="1"/>
      <c r="Q104" s="1"/>
      <c r="R104" s="1"/>
      <c r="S104" s="1"/>
      <c r="T104" s="79"/>
      <c r="U104" s="489">
        <f t="shared" si="72"/>
        <v>0</v>
      </c>
      <c r="V104" s="414"/>
      <c r="W104" s="1"/>
      <c r="X104" s="79"/>
      <c r="Y104" s="79"/>
      <c r="Z104" s="79"/>
      <c r="AA104" s="44"/>
      <c r="AC104" s="478"/>
    </row>
    <row r="105" spans="1:29" ht="25.5" hidden="1" customHeight="1" x14ac:dyDescent="0.25">
      <c r="B105" s="54"/>
      <c r="C105" s="2"/>
      <c r="D105" s="798" t="s">
        <v>528</v>
      </c>
      <c r="E105" s="798"/>
      <c r="F105" s="376"/>
      <c r="G105" s="624"/>
      <c r="H105" s="624"/>
      <c r="I105" s="376"/>
      <c r="J105" s="530"/>
      <c r="K105" s="530"/>
      <c r="L105" s="571">
        <f t="shared" si="92"/>
        <v>0</v>
      </c>
      <c r="M105" s="151"/>
      <c r="N105" s="159">
        <f t="shared" si="71"/>
        <v>0</v>
      </c>
      <c r="O105" s="73"/>
      <c r="P105" s="1"/>
      <c r="Q105" s="1"/>
      <c r="R105" s="1"/>
      <c r="S105" s="1"/>
      <c r="T105" s="79"/>
      <c r="U105" s="489">
        <f t="shared" si="72"/>
        <v>0</v>
      </c>
      <c r="V105" s="414"/>
      <c r="W105" s="1"/>
      <c r="X105" s="79"/>
      <c r="Y105" s="79"/>
      <c r="Z105" s="79"/>
      <c r="AA105" s="44"/>
      <c r="AC105" s="478"/>
    </row>
    <row r="106" spans="1:29" s="41" customFormat="1" hidden="1" x14ac:dyDescent="0.25">
      <c r="A106" s="125" t="s">
        <v>231</v>
      </c>
      <c r="B106" s="106" t="s">
        <v>664</v>
      </c>
      <c r="C106" s="811" t="s">
        <v>232</v>
      </c>
      <c r="D106" s="812"/>
      <c r="E106" s="812"/>
      <c r="F106" s="377">
        <f t="shared" ref="F106:M106" si="93">F107+F108+F109+F110+F111+F112+F113+F114+F115+F116</f>
        <v>0</v>
      </c>
      <c r="G106" s="625">
        <f t="shared" si="93"/>
        <v>0</v>
      </c>
      <c r="H106" s="625">
        <f t="shared" si="93"/>
        <v>0</v>
      </c>
      <c r="I106" s="377">
        <f t="shared" ref="I106:J106" si="94">I107+I108+I109+I110+I111+I112+I113+I114+I115+I116</f>
        <v>0</v>
      </c>
      <c r="J106" s="531">
        <f t="shared" si="94"/>
        <v>0</v>
      </c>
      <c r="K106" s="531">
        <f t="shared" si="93"/>
        <v>0</v>
      </c>
      <c r="L106" s="572">
        <f t="shared" si="93"/>
        <v>0</v>
      </c>
      <c r="M106" s="152">
        <f t="shared" si="93"/>
        <v>0</v>
      </c>
      <c r="N106" s="162">
        <f t="shared" si="71"/>
        <v>0</v>
      </c>
      <c r="O106" s="108">
        <f t="shared" ref="O106:AA106" si="95">O107+O108+O109+O110+O111+O112+O113+O114+O115+O116</f>
        <v>0</v>
      </c>
      <c r="P106" s="109">
        <f t="shared" si="95"/>
        <v>0</v>
      </c>
      <c r="Q106" s="109">
        <f t="shared" si="95"/>
        <v>0</v>
      </c>
      <c r="R106" s="109">
        <f t="shared" si="95"/>
        <v>0</v>
      </c>
      <c r="S106" s="109">
        <f t="shared" si="95"/>
        <v>0</v>
      </c>
      <c r="T106" s="112">
        <f t="shared" si="95"/>
        <v>0</v>
      </c>
      <c r="U106" s="491">
        <f t="shared" si="72"/>
        <v>0</v>
      </c>
      <c r="V106" s="416">
        <f t="shared" si="95"/>
        <v>0</v>
      </c>
      <c r="W106" s="109">
        <f t="shared" si="95"/>
        <v>0</v>
      </c>
      <c r="X106" s="112">
        <f t="shared" si="95"/>
        <v>0</v>
      </c>
      <c r="Y106" s="112">
        <f t="shared" si="95"/>
        <v>0</v>
      </c>
      <c r="Z106" s="112">
        <f t="shared" si="95"/>
        <v>0</v>
      </c>
      <c r="AA106" s="113">
        <f t="shared" si="95"/>
        <v>0</v>
      </c>
      <c r="AC106" s="478"/>
    </row>
    <row r="107" spans="1:29" hidden="1" x14ac:dyDescent="0.25">
      <c r="B107" s="54"/>
      <c r="C107" s="2"/>
      <c r="D107" s="801" t="s">
        <v>368</v>
      </c>
      <c r="E107" s="801"/>
      <c r="F107" s="373"/>
      <c r="G107" s="621"/>
      <c r="H107" s="621"/>
      <c r="I107" s="373"/>
      <c r="J107" s="527"/>
      <c r="K107" s="527"/>
      <c r="L107" s="568">
        <f t="shared" ref="L107:L116" si="96">SUM(O107:AA107)</f>
        <v>0</v>
      </c>
      <c r="M107" s="141"/>
      <c r="N107" s="159">
        <f t="shared" si="71"/>
        <v>0</v>
      </c>
      <c r="O107" s="73"/>
      <c r="P107" s="1"/>
      <c r="Q107" s="1"/>
      <c r="R107" s="1"/>
      <c r="S107" s="1"/>
      <c r="T107" s="79"/>
      <c r="U107" s="489">
        <f t="shared" si="72"/>
        <v>0</v>
      </c>
      <c r="V107" s="414"/>
      <c r="W107" s="1"/>
      <c r="X107" s="79"/>
      <c r="Y107" s="79"/>
      <c r="Z107" s="79"/>
      <c r="AA107" s="44"/>
      <c r="AC107" s="478"/>
    </row>
    <row r="108" spans="1:29" hidden="1" x14ac:dyDescent="0.25">
      <c r="B108" s="54"/>
      <c r="C108" s="2"/>
      <c r="D108" s="801" t="s">
        <v>515</v>
      </c>
      <c r="E108" s="801"/>
      <c r="F108" s="373"/>
      <c r="G108" s="621"/>
      <c r="H108" s="621"/>
      <c r="I108" s="373"/>
      <c r="J108" s="527"/>
      <c r="K108" s="527"/>
      <c r="L108" s="568">
        <f t="shared" si="96"/>
        <v>0</v>
      </c>
      <c r="M108" s="141"/>
      <c r="N108" s="159">
        <f t="shared" si="71"/>
        <v>0</v>
      </c>
      <c r="O108" s="73"/>
      <c r="P108" s="1"/>
      <c r="Q108" s="1"/>
      <c r="R108" s="1"/>
      <c r="S108" s="1"/>
      <c r="T108" s="79"/>
      <c r="U108" s="489">
        <f t="shared" si="72"/>
        <v>0</v>
      </c>
      <c r="V108" s="414"/>
      <c r="W108" s="1"/>
      <c r="X108" s="79"/>
      <c r="Y108" s="79"/>
      <c r="Z108" s="79"/>
      <c r="AA108" s="44"/>
      <c r="AC108" s="478"/>
    </row>
    <row r="109" spans="1:29" hidden="1" x14ac:dyDescent="0.25">
      <c r="B109" s="54"/>
      <c r="C109" s="2"/>
      <c r="D109" s="801" t="s">
        <v>517</v>
      </c>
      <c r="E109" s="801"/>
      <c r="F109" s="373"/>
      <c r="G109" s="621"/>
      <c r="H109" s="621"/>
      <c r="I109" s="373"/>
      <c r="J109" s="527"/>
      <c r="K109" s="527"/>
      <c r="L109" s="568">
        <f t="shared" si="96"/>
        <v>0</v>
      </c>
      <c r="M109" s="141"/>
      <c r="N109" s="159">
        <f t="shared" si="71"/>
        <v>0</v>
      </c>
      <c r="O109" s="73"/>
      <c r="P109" s="1"/>
      <c r="Q109" s="1"/>
      <c r="R109" s="1"/>
      <c r="S109" s="1"/>
      <c r="T109" s="79"/>
      <c r="U109" s="489">
        <f t="shared" si="72"/>
        <v>0</v>
      </c>
      <c r="V109" s="414"/>
      <c r="W109" s="1"/>
      <c r="X109" s="79"/>
      <c r="Y109" s="79"/>
      <c r="Z109" s="79"/>
      <c r="AA109" s="44"/>
      <c r="AC109" s="478"/>
    </row>
    <row r="110" spans="1:29" hidden="1" x14ac:dyDescent="0.25">
      <c r="B110" s="54"/>
      <c r="C110" s="2"/>
      <c r="D110" s="801" t="s">
        <v>518</v>
      </c>
      <c r="E110" s="801"/>
      <c r="F110" s="373"/>
      <c r="G110" s="621"/>
      <c r="H110" s="621"/>
      <c r="I110" s="373"/>
      <c r="J110" s="527"/>
      <c r="K110" s="527"/>
      <c r="L110" s="568">
        <f t="shared" si="96"/>
        <v>0</v>
      </c>
      <c r="M110" s="141"/>
      <c r="N110" s="159">
        <f t="shared" si="71"/>
        <v>0</v>
      </c>
      <c r="O110" s="73"/>
      <c r="P110" s="1"/>
      <c r="Q110" s="1"/>
      <c r="R110" s="1"/>
      <c r="S110" s="1"/>
      <c r="T110" s="79"/>
      <c r="U110" s="489">
        <f t="shared" si="72"/>
        <v>0</v>
      </c>
      <c r="V110" s="414"/>
      <c r="W110" s="1"/>
      <c r="X110" s="79"/>
      <c r="Y110" s="79"/>
      <c r="Z110" s="79"/>
      <c r="AA110" s="44"/>
      <c r="AC110" s="478"/>
    </row>
    <row r="111" spans="1:29" hidden="1" x14ac:dyDescent="0.25">
      <c r="B111" s="54"/>
      <c r="C111" s="2"/>
      <c r="D111" s="801" t="s">
        <v>522</v>
      </c>
      <c r="E111" s="801"/>
      <c r="F111" s="373"/>
      <c r="G111" s="621"/>
      <c r="H111" s="621"/>
      <c r="I111" s="373"/>
      <c r="J111" s="527"/>
      <c r="K111" s="527"/>
      <c r="L111" s="568">
        <f t="shared" si="96"/>
        <v>0</v>
      </c>
      <c r="M111" s="141"/>
      <c r="N111" s="159">
        <f t="shared" si="71"/>
        <v>0</v>
      </c>
      <c r="O111" s="73"/>
      <c r="P111" s="1"/>
      <c r="Q111" s="1"/>
      <c r="R111" s="1"/>
      <c r="S111" s="1"/>
      <c r="T111" s="79"/>
      <c r="U111" s="489">
        <f t="shared" si="72"/>
        <v>0</v>
      </c>
      <c r="V111" s="414"/>
      <c r="W111" s="1"/>
      <c r="X111" s="79"/>
      <c r="Y111" s="79"/>
      <c r="Z111" s="79"/>
      <c r="AA111" s="44"/>
      <c r="AC111" s="478"/>
    </row>
    <row r="112" spans="1:29" hidden="1" x14ac:dyDescent="0.25">
      <c r="B112" s="54"/>
      <c r="C112" s="2"/>
      <c r="D112" s="801" t="s">
        <v>520</v>
      </c>
      <c r="E112" s="801"/>
      <c r="F112" s="373"/>
      <c r="G112" s="621"/>
      <c r="H112" s="621"/>
      <c r="I112" s="373"/>
      <c r="J112" s="527"/>
      <c r="K112" s="527"/>
      <c r="L112" s="568">
        <f t="shared" si="96"/>
        <v>0</v>
      </c>
      <c r="M112" s="141"/>
      <c r="N112" s="159">
        <f t="shared" si="71"/>
        <v>0</v>
      </c>
      <c r="O112" s="73"/>
      <c r="P112" s="1"/>
      <c r="Q112" s="1"/>
      <c r="R112" s="1"/>
      <c r="S112" s="1"/>
      <c r="T112" s="79"/>
      <c r="U112" s="489">
        <f t="shared" si="72"/>
        <v>0</v>
      </c>
      <c r="V112" s="414"/>
      <c r="W112" s="1"/>
      <c r="X112" s="79"/>
      <c r="Y112" s="79"/>
      <c r="Z112" s="79"/>
      <c r="AA112" s="44"/>
      <c r="AC112" s="478"/>
    </row>
    <row r="113" spans="1:29" ht="25.5" hidden="1" customHeight="1" x14ac:dyDescent="0.25">
      <c r="B113" s="54"/>
      <c r="C113" s="2"/>
      <c r="D113" s="798" t="s">
        <v>524</v>
      </c>
      <c r="E113" s="798"/>
      <c r="F113" s="376"/>
      <c r="G113" s="624"/>
      <c r="H113" s="624"/>
      <c r="I113" s="376"/>
      <c r="J113" s="530"/>
      <c r="K113" s="530"/>
      <c r="L113" s="571">
        <f t="shared" si="96"/>
        <v>0</v>
      </c>
      <c r="M113" s="151"/>
      <c r="N113" s="159">
        <f t="shared" si="71"/>
        <v>0</v>
      </c>
      <c r="O113" s="73"/>
      <c r="P113" s="1"/>
      <c r="Q113" s="1"/>
      <c r="R113" s="1"/>
      <c r="S113" s="1"/>
      <c r="T113" s="79"/>
      <c r="U113" s="489">
        <f t="shared" si="72"/>
        <v>0</v>
      </c>
      <c r="V113" s="414"/>
      <c r="W113" s="1"/>
      <c r="X113" s="79"/>
      <c r="Y113" s="79"/>
      <c r="Z113" s="79"/>
      <c r="AA113" s="44"/>
      <c r="AC113" s="478"/>
    </row>
    <row r="114" spans="1:29" hidden="1" x14ac:dyDescent="0.25">
      <c r="B114" s="54"/>
      <c r="C114" s="2"/>
      <c r="D114" s="801" t="s">
        <v>525</v>
      </c>
      <c r="E114" s="801"/>
      <c r="F114" s="373"/>
      <c r="G114" s="621"/>
      <c r="H114" s="621"/>
      <c r="I114" s="373"/>
      <c r="J114" s="527"/>
      <c r="K114" s="527"/>
      <c r="L114" s="568">
        <f t="shared" ref="L114" si="97">SUM(O114:AA114)</f>
        <v>0</v>
      </c>
      <c r="M114" s="141"/>
      <c r="N114" s="159">
        <f t="shared" ref="N114" si="98">SUM(L114:M114)</f>
        <v>0</v>
      </c>
      <c r="O114" s="73"/>
      <c r="P114" s="1"/>
      <c r="Q114" s="1"/>
      <c r="R114" s="1"/>
      <c r="S114" s="1"/>
      <c r="T114" s="79"/>
      <c r="U114" s="489">
        <f t="shared" si="72"/>
        <v>0</v>
      </c>
      <c r="V114" s="414"/>
      <c r="W114" s="1"/>
      <c r="X114" s="79"/>
      <c r="Y114" s="79"/>
      <c r="Z114" s="79"/>
      <c r="AA114" s="44"/>
      <c r="AC114" s="478"/>
    </row>
    <row r="115" spans="1:29" ht="25.5" hidden="1" customHeight="1" x14ac:dyDescent="0.25">
      <c r="B115" s="54"/>
      <c r="C115" s="2"/>
      <c r="D115" s="798" t="s">
        <v>527</v>
      </c>
      <c r="E115" s="798"/>
      <c r="F115" s="376"/>
      <c r="G115" s="624"/>
      <c r="H115" s="624"/>
      <c r="I115" s="376"/>
      <c r="J115" s="530"/>
      <c r="K115" s="530"/>
      <c r="L115" s="571">
        <f t="shared" si="96"/>
        <v>0</v>
      </c>
      <c r="M115" s="151"/>
      <c r="N115" s="159">
        <f t="shared" si="71"/>
        <v>0</v>
      </c>
      <c r="O115" s="73"/>
      <c r="P115" s="1"/>
      <c r="Q115" s="1"/>
      <c r="R115" s="1"/>
      <c r="S115" s="1"/>
      <c r="T115" s="79"/>
      <c r="U115" s="489">
        <f t="shared" si="72"/>
        <v>0</v>
      </c>
      <c r="V115" s="414"/>
      <c r="W115" s="1"/>
      <c r="X115" s="79"/>
      <c r="Y115" s="79"/>
      <c r="Z115" s="79"/>
      <c r="AA115" s="44"/>
      <c r="AC115" s="478"/>
    </row>
    <row r="116" spans="1:29" ht="25.5" hidden="1" customHeight="1" x14ac:dyDescent="0.25">
      <c r="B116" s="54"/>
      <c r="C116" s="2"/>
      <c r="D116" s="798" t="s">
        <v>529</v>
      </c>
      <c r="E116" s="798"/>
      <c r="F116" s="376"/>
      <c r="G116" s="624"/>
      <c r="H116" s="624"/>
      <c r="I116" s="376"/>
      <c r="J116" s="530"/>
      <c r="K116" s="530"/>
      <c r="L116" s="571">
        <f t="shared" si="96"/>
        <v>0</v>
      </c>
      <c r="M116" s="151"/>
      <c r="N116" s="159">
        <f t="shared" si="71"/>
        <v>0</v>
      </c>
      <c r="O116" s="73"/>
      <c r="P116" s="1"/>
      <c r="Q116" s="1"/>
      <c r="R116" s="1"/>
      <c r="S116" s="1"/>
      <c r="T116" s="79"/>
      <c r="U116" s="489">
        <f t="shared" si="72"/>
        <v>0</v>
      </c>
      <c r="V116" s="414"/>
      <c r="W116" s="1"/>
      <c r="X116" s="79"/>
      <c r="Y116" s="79"/>
      <c r="Z116" s="79"/>
      <c r="AA116" s="44"/>
      <c r="AC116" s="478"/>
    </row>
    <row r="117" spans="1:29" s="41" customFormat="1" ht="27.75" hidden="1" customHeight="1" x14ac:dyDescent="0.25">
      <c r="A117" s="125" t="s">
        <v>233</v>
      </c>
      <c r="B117" s="106" t="s">
        <v>665</v>
      </c>
      <c r="C117" s="853" t="s">
        <v>809</v>
      </c>
      <c r="D117" s="854"/>
      <c r="E117" s="854"/>
      <c r="F117" s="375">
        <f t="shared" ref="F117:L117" si="99">F118+F119</f>
        <v>0</v>
      </c>
      <c r="G117" s="623">
        <f t="shared" si="99"/>
        <v>0</v>
      </c>
      <c r="H117" s="623">
        <f t="shared" si="99"/>
        <v>0</v>
      </c>
      <c r="I117" s="375">
        <f t="shared" si="99"/>
        <v>0</v>
      </c>
      <c r="J117" s="529">
        <f t="shared" ref="J117" si="100">J118+J119</f>
        <v>0</v>
      </c>
      <c r="K117" s="529">
        <f t="shared" si="99"/>
        <v>0</v>
      </c>
      <c r="L117" s="570">
        <f t="shared" si="99"/>
        <v>0</v>
      </c>
      <c r="M117" s="150">
        <f t="shared" ref="M117:AA117" si="101">M118+M119</f>
        <v>0</v>
      </c>
      <c r="N117" s="162">
        <f t="shared" si="71"/>
        <v>0</v>
      </c>
      <c r="O117" s="108">
        <f t="shared" si="101"/>
        <v>0</v>
      </c>
      <c r="P117" s="109">
        <f t="shared" si="101"/>
        <v>0</v>
      </c>
      <c r="Q117" s="109">
        <f t="shared" si="101"/>
        <v>0</v>
      </c>
      <c r="R117" s="109">
        <f t="shared" si="101"/>
        <v>0</v>
      </c>
      <c r="S117" s="109">
        <f t="shared" si="101"/>
        <v>0</v>
      </c>
      <c r="T117" s="112">
        <f t="shared" si="101"/>
        <v>0</v>
      </c>
      <c r="U117" s="491">
        <f t="shared" si="72"/>
        <v>0</v>
      </c>
      <c r="V117" s="416">
        <f t="shared" si="101"/>
        <v>0</v>
      </c>
      <c r="W117" s="109">
        <f t="shared" si="101"/>
        <v>0</v>
      </c>
      <c r="X117" s="112">
        <f t="shared" si="101"/>
        <v>0</v>
      </c>
      <c r="Y117" s="112">
        <f t="shared" si="101"/>
        <v>0</v>
      </c>
      <c r="Z117" s="112">
        <f t="shared" si="101"/>
        <v>0</v>
      </c>
      <c r="AA117" s="113">
        <f t="shared" si="101"/>
        <v>0</v>
      </c>
      <c r="AC117" s="478"/>
    </row>
    <row r="118" spans="1:29" hidden="1" x14ac:dyDescent="0.25">
      <c r="B118" s="54"/>
      <c r="C118" s="2"/>
      <c r="D118" s="801" t="s">
        <v>531</v>
      </c>
      <c r="E118" s="801"/>
      <c r="F118" s="373"/>
      <c r="G118" s="621"/>
      <c r="H118" s="621"/>
      <c r="I118" s="373"/>
      <c r="J118" s="527"/>
      <c r="K118" s="527"/>
      <c r="L118" s="568">
        <f t="shared" ref="L118:L119" si="102">SUM(O118:AA118)</f>
        <v>0</v>
      </c>
      <c r="M118" s="141"/>
      <c r="N118" s="159">
        <f t="shared" si="71"/>
        <v>0</v>
      </c>
      <c r="O118" s="73"/>
      <c r="P118" s="1"/>
      <c r="Q118" s="1"/>
      <c r="R118" s="1"/>
      <c r="S118" s="1"/>
      <c r="T118" s="79"/>
      <c r="U118" s="489">
        <f t="shared" si="72"/>
        <v>0</v>
      </c>
      <c r="V118" s="414"/>
      <c r="W118" s="1"/>
      <c r="X118" s="79"/>
      <c r="Y118" s="79"/>
      <c r="Z118" s="79"/>
      <c r="AA118" s="44"/>
      <c r="AC118" s="478"/>
    </row>
    <row r="119" spans="1:29" ht="25.5" hidden="1" customHeight="1" x14ac:dyDescent="0.25">
      <c r="B119" s="54"/>
      <c r="C119" s="2"/>
      <c r="D119" s="798" t="s">
        <v>530</v>
      </c>
      <c r="E119" s="798"/>
      <c r="F119" s="376"/>
      <c r="G119" s="624"/>
      <c r="H119" s="624"/>
      <c r="I119" s="376"/>
      <c r="J119" s="530"/>
      <c r="K119" s="530"/>
      <c r="L119" s="571">
        <f t="shared" si="102"/>
        <v>0</v>
      </c>
      <c r="M119" s="151"/>
      <c r="N119" s="159">
        <f t="shared" si="71"/>
        <v>0</v>
      </c>
      <c r="O119" s="73"/>
      <c r="P119" s="1"/>
      <c r="Q119" s="1"/>
      <c r="R119" s="1"/>
      <c r="S119" s="1"/>
      <c r="T119" s="79"/>
      <c r="U119" s="489">
        <f t="shared" si="72"/>
        <v>0</v>
      </c>
      <c r="V119" s="414"/>
      <c r="W119" s="1"/>
      <c r="X119" s="79"/>
      <c r="Y119" s="79"/>
      <c r="Z119" s="79"/>
      <c r="AA119" s="44"/>
      <c r="AC119" s="478"/>
    </row>
    <row r="120" spans="1:29" s="41" customFormat="1" hidden="1" x14ac:dyDescent="0.25">
      <c r="A120" s="125" t="s">
        <v>234</v>
      </c>
      <c r="B120" s="106" t="s">
        <v>667</v>
      </c>
      <c r="C120" s="853" t="s">
        <v>810</v>
      </c>
      <c r="D120" s="854"/>
      <c r="E120" s="854"/>
      <c r="F120" s="375">
        <f t="shared" ref="F120:L120" si="103">F121+F122+F123+F124+F125+F126+F127+F128+F129+F130+F131</f>
        <v>0</v>
      </c>
      <c r="G120" s="623">
        <f t="shared" si="103"/>
        <v>0</v>
      </c>
      <c r="H120" s="623">
        <f t="shared" si="103"/>
        <v>0</v>
      </c>
      <c r="I120" s="375">
        <f t="shared" si="103"/>
        <v>0</v>
      </c>
      <c r="J120" s="529">
        <f t="shared" ref="J120" si="104">J121+J122+J123+J124+J125+J126+J127+J128+J129+J130+J131</f>
        <v>0</v>
      </c>
      <c r="K120" s="529">
        <f t="shared" si="103"/>
        <v>0</v>
      </c>
      <c r="L120" s="570">
        <f t="shared" si="103"/>
        <v>0</v>
      </c>
      <c r="M120" s="150">
        <f t="shared" ref="M120:AA120" si="105">M121+M122+M123+M124+M125+M126+M127+M128+M129+M130+M131</f>
        <v>0</v>
      </c>
      <c r="N120" s="162">
        <f t="shared" si="71"/>
        <v>0</v>
      </c>
      <c r="O120" s="108">
        <f t="shared" si="105"/>
        <v>0</v>
      </c>
      <c r="P120" s="109">
        <f t="shared" si="105"/>
        <v>0</v>
      </c>
      <c r="Q120" s="109">
        <f t="shared" si="105"/>
        <v>0</v>
      </c>
      <c r="R120" s="109">
        <f t="shared" si="105"/>
        <v>0</v>
      </c>
      <c r="S120" s="109">
        <f t="shared" si="105"/>
        <v>0</v>
      </c>
      <c r="T120" s="112">
        <f t="shared" si="105"/>
        <v>0</v>
      </c>
      <c r="U120" s="491">
        <f t="shared" si="72"/>
        <v>0</v>
      </c>
      <c r="V120" s="416">
        <f t="shared" si="105"/>
        <v>0</v>
      </c>
      <c r="W120" s="109">
        <f t="shared" si="105"/>
        <v>0</v>
      </c>
      <c r="X120" s="112">
        <f t="shared" si="105"/>
        <v>0</v>
      </c>
      <c r="Y120" s="112">
        <f t="shared" si="105"/>
        <v>0</v>
      </c>
      <c r="Z120" s="112">
        <f t="shared" si="105"/>
        <v>0</v>
      </c>
      <c r="AA120" s="113">
        <f t="shared" si="105"/>
        <v>0</v>
      </c>
      <c r="AC120" s="478"/>
    </row>
    <row r="121" spans="1:29" hidden="1" x14ac:dyDescent="0.25">
      <c r="B121" s="54"/>
      <c r="C121" s="2"/>
      <c r="D121" s="801" t="s">
        <v>354</v>
      </c>
      <c r="E121" s="801"/>
      <c r="F121" s="373"/>
      <c r="G121" s="621"/>
      <c r="H121" s="621"/>
      <c r="I121" s="373"/>
      <c r="J121" s="527"/>
      <c r="K121" s="527"/>
      <c r="L121" s="568">
        <f t="shared" ref="L121:L134" si="106">SUM(O121:AA121)</f>
        <v>0</v>
      </c>
      <c r="M121" s="141"/>
      <c r="N121" s="159">
        <f t="shared" si="71"/>
        <v>0</v>
      </c>
      <c r="O121" s="73"/>
      <c r="P121" s="1"/>
      <c r="Q121" s="1"/>
      <c r="R121" s="1"/>
      <c r="S121" s="1"/>
      <c r="T121" s="79"/>
      <c r="U121" s="489">
        <f t="shared" si="72"/>
        <v>0</v>
      </c>
      <c r="V121" s="414"/>
      <c r="W121" s="1"/>
      <c r="X121" s="79"/>
      <c r="Y121" s="79"/>
      <c r="Z121" s="79"/>
      <c r="AA121" s="44"/>
      <c r="AC121" s="478"/>
    </row>
    <row r="122" spans="1:29" hidden="1" x14ac:dyDescent="0.25">
      <c r="B122" s="54"/>
      <c r="C122" s="2"/>
      <c r="D122" s="801" t="s">
        <v>357</v>
      </c>
      <c r="E122" s="801"/>
      <c r="F122" s="373"/>
      <c r="G122" s="621"/>
      <c r="H122" s="621"/>
      <c r="I122" s="373"/>
      <c r="J122" s="527"/>
      <c r="K122" s="527"/>
      <c r="L122" s="568">
        <f t="shared" si="106"/>
        <v>0</v>
      </c>
      <c r="M122" s="141"/>
      <c r="N122" s="159">
        <f t="shared" si="71"/>
        <v>0</v>
      </c>
      <c r="O122" s="73"/>
      <c r="P122" s="1"/>
      <c r="Q122" s="1"/>
      <c r="R122" s="1"/>
      <c r="S122" s="1"/>
      <c r="T122" s="79"/>
      <c r="U122" s="489">
        <f t="shared" si="72"/>
        <v>0</v>
      </c>
      <c r="V122" s="414"/>
      <c r="W122" s="1"/>
      <c r="X122" s="79"/>
      <c r="Y122" s="79"/>
      <c r="Z122" s="79"/>
      <c r="AA122" s="44"/>
      <c r="AC122" s="478"/>
    </row>
    <row r="123" spans="1:29" hidden="1" x14ac:dyDescent="0.25">
      <c r="B123" s="54"/>
      <c r="C123" s="2"/>
      <c r="D123" s="801" t="s">
        <v>358</v>
      </c>
      <c r="E123" s="801"/>
      <c r="F123" s="373"/>
      <c r="G123" s="621"/>
      <c r="H123" s="621"/>
      <c r="I123" s="373"/>
      <c r="J123" s="527"/>
      <c r="K123" s="527"/>
      <c r="L123" s="568">
        <f t="shared" si="106"/>
        <v>0</v>
      </c>
      <c r="M123" s="141"/>
      <c r="N123" s="159">
        <f t="shared" si="71"/>
        <v>0</v>
      </c>
      <c r="O123" s="73"/>
      <c r="P123" s="1"/>
      <c r="Q123" s="1"/>
      <c r="R123" s="1"/>
      <c r="S123" s="1"/>
      <c r="T123" s="79"/>
      <c r="U123" s="489">
        <f t="shared" si="72"/>
        <v>0</v>
      </c>
      <c r="V123" s="414"/>
      <c r="W123" s="1"/>
      <c r="X123" s="79"/>
      <c r="Y123" s="79"/>
      <c r="Z123" s="79"/>
      <c r="AA123" s="44"/>
      <c r="AC123" s="478"/>
    </row>
    <row r="124" spans="1:29" hidden="1" x14ac:dyDescent="0.25">
      <c r="B124" s="54"/>
      <c r="C124" s="2"/>
      <c r="D124" s="801" t="s">
        <v>355</v>
      </c>
      <c r="E124" s="801"/>
      <c r="F124" s="373"/>
      <c r="G124" s="621"/>
      <c r="H124" s="621"/>
      <c r="I124" s="373"/>
      <c r="J124" s="527"/>
      <c r="K124" s="527"/>
      <c r="L124" s="568">
        <f t="shared" si="106"/>
        <v>0</v>
      </c>
      <c r="M124" s="141"/>
      <c r="N124" s="159">
        <f t="shared" si="71"/>
        <v>0</v>
      </c>
      <c r="O124" s="73"/>
      <c r="P124" s="1"/>
      <c r="Q124" s="1"/>
      <c r="R124" s="1"/>
      <c r="S124" s="1"/>
      <c r="T124" s="79"/>
      <c r="U124" s="489">
        <f t="shared" si="72"/>
        <v>0</v>
      </c>
      <c r="V124" s="414"/>
      <c r="W124" s="1"/>
      <c r="X124" s="79"/>
      <c r="Y124" s="79"/>
      <c r="Z124" s="79"/>
      <c r="AA124" s="44"/>
      <c r="AC124" s="478"/>
    </row>
    <row r="125" spans="1:29" hidden="1" x14ac:dyDescent="0.25">
      <c r="B125" s="54"/>
      <c r="C125" s="2"/>
      <c r="D125" s="801" t="s">
        <v>811</v>
      </c>
      <c r="E125" s="801"/>
      <c r="F125" s="373"/>
      <c r="G125" s="621"/>
      <c r="H125" s="621"/>
      <c r="I125" s="373"/>
      <c r="J125" s="527"/>
      <c r="K125" s="527"/>
      <c r="L125" s="568">
        <f t="shared" si="106"/>
        <v>0</v>
      </c>
      <c r="M125" s="141"/>
      <c r="N125" s="159">
        <f t="shared" si="71"/>
        <v>0</v>
      </c>
      <c r="O125" s="73"/>
      <c r="P125" s="1"/>
      <c r="Q125" s="1"/>
      <c r="R125" s="1"/>
      <c r="S125" s="1"/>
      <c r="T125" s="79"/>
      <c r="U125" s="489">
        <f t="shared" si="72"/>
        <v>0</v>
      </c>
      <c r="V125" s="414"/>
      <c r="W125" s="1"/>
      <c r="X125" s="79"/>
      <c r="Y125" s="79"/>
      <c r="Z125" s="79"/>
      <c r="AA125" s="44"/>
      <c r="AC125" s="478"/>
    </row>
    <row r="126" spans="1:29" ht="25.5" hidden="1" customHeight="1" x14ac:dyDescent="0.25">
      <c r="B126" s="54"/>
      <c r="C126" s="2"/>
      <c r="D126" s="798" t="s">
        <v>532</v>
      </c>
      <c r="E126" s="798"/>
      <c r="F126" s="376"/>
      <c r="G126" s="624"/>
      <c r="H126" s="624"/>
      <c r="I126" s="376"/>
      <c r="J126" s="530"/>
      <c r="K126" s="530"/>
      <c r="L126" s="571">
        <f t="shared" si="106"/>
        <v>0</v>
      </c>
      <c r="M126" s="151"/>
      <c r="N126" s="159">
        <f t="shared" si="71"/>
        <v>0</v>
      </c>
      <c r="O126" s="73"/>
      <c r="P126" s="1"/>
      <c r="Q126" s="1"/>
      <c r="R126" s="1"/>
      <c r="S126" s="1"/>
      <c r="T126" s="79"/>
      <c r="U126" s="489">
        <f t="shared" si="72"/>
        <v>0</v>
      </c>
      <c r="V126" s="414"/>
      <c r="W126" s="1"/>
      <c r="X126" s="79"/>
      <c r="Y126" s="79"/>
      <c r="Z126" s="79"/>
      <c r="AA126" s="44"/>
      <c r="AC126" s="478"/>
    </row>
    <row r="127" spans="1:29" ht="25.5" hidden="1" customHeight="1" x14ac:dyDescent="0.25">
      <c r="B127" s="54"/>
      <c r="C127" s="2"/>
      <c r="D127" s="798" t="s">
        <v>533</v>
      </c>
      <c r="E127" s="798"/>
      <c r="F127" s="376"/>
      <c r="G127" s="624"/>
      <c r="H127" s="624"/>
      <c r="I127" s="376"/>
      <c r="J127" s="530"/>
      <c r="K127" s="530"/>
      <c r="L127" s="571">
        <f t="shared" si="106"/>
        <v>0</v>
      </c>
      <c r="M127" s="151"/>
      <c r="N127" s="159">
        <f t="shared" si="71"/>
        <v>0</v>
      </c>
      <c r="O127" s="73"/>
      <c r="P127" s="1"/>
      <c r="Q127" s="1"/>
      <c r="R127" s="1"/>
      <c r="S127" s="1"/>
      <c r="T127" s="79"/>
      <c r="U127" s="489">
        <f t="shared" si="72"/>
        <v>0</v>
      </c>
      <c r="V127" s="414"/>
      <c r="W127" s="1"/>
      <c r="X127" s="79"/>
      <c r="Y127" s="79"/>
      <c r="Z127" s="79"/>
      <c r="AA127" s="44"/>
      <c r="AC127" s="478"/>
    </row>
    <row r="128" spans="1:29" hidden="1" x14ac:dyDescent="0.25">
      <c r="B128" s="54"/>
      <c r="C128" s="2"/>
      <c r="D128" s="801" t="s">
        <v>364</v>
      </c>
      <c r="E128" s="801"/>
      <c r="F128" s="373"/>
      <c r="G128" s="621"/>
      <c r="H128" s="621"/>
      <c r="I128" s="373"/>
      <c r="J128" s="527"/>
      <c r="K128" s="527"/>
      <c r="L128" s="568">
        <f t="shared" si="106"/>
        <v>0</v>
      </c>
      <c r="M128" s="141"/>
      <c r="N128" s="159">
        <f t="shared" si="71"/>
        <v>0</v>
      </c>
      <c r="O128" s="73"/>
      <c r="P128" s="1"/>
      <c r="Q128" s="1"/>
      <c r="R128" s="1"/>
      <c r="S128" s="1"/>
      <c r="T128" s="79"/>
      <c r="U128" s="489">
        <f t="shared" si="72"/>
        <v>0</v>
      </c>
      <c r="V128" s="414"/>
      <c r="W128" s="1"/>
      <c r="X128" s="79"/>
      <c r="Y128" s="79"/>
      <c r="Z128" s="79"/>
      <c r="AA128" s="44"/>
      <c r="AC128" s="478"/>
    </row>
    <row r="129" spans="1:29" hidden="1" x14ac:dyDescent="0.25">
      <c r="B129" s="54"/>
      <c r="C129" s="2"/>
      <c r="D129" s="801" t="s">
        <v>356</v>
      </c>
      <c r="E129" s="801"/>
      <c r="F129" s="373"/>
      <c r="G129" s="621"/>
      <c r="H129" s="621"/>
      <c r="I129" s="373"/>
      <c r="J129" s="527"/>
      <c r="K129" s="527"/>
      <c r="L129" s="568">
        <f t="shared" si="106"/>
        <v>0</v>
      </c>
      <c r="M129" s="141"/>
      <c r="N129" s="159">
        <f t="shared" si="71"/>
        <v>0</v>
      </c>
      <c r="O129" s="73"/>
      <c r="P129" s="1"/>
      <c r="Q129" s="1"/>
      <c r="R129" s="1"/>
      <c r="S129" s="1"/>
      <c r="T129" s="79"/>
      <c r="U129" s="489">
        <f t="shared" si="72"/>
        <v>0</v>
      </c>
      <c r="V129" s="414"/>
      <c r="W129" s="1"/>
      <c r="X129" s="79"/>
      <c r="Y129" s="79"/>
      <c r="Z129" s="79"/>
      <c r="AA129" s="44"/>
      <c r="AC129" s="478"/>
    </row>
    <row r="130" spans="1:29" ht="25.5" hidden="1" customHeight="1" x14ac:dyDescent="0.25">
      <c r="B130" s="54"/>
      <c r="C130" s="2"/>
      <c r="D130" s="798" t="s">
        <v>534</v>
      </c>
      <c r="E130" s="798"/>
      <c r="F130" s="376"/>
      <c r="G130" s="624"/>
      <c r="H130" s="624"/>
      <c r="I130" s="376"/>
      <c r="J130" s="530"/>
      <c r="K130" s="530"/>
      <c r="L130" s="571">
        <f t="shared" si="106"/>
        <v>0</v>
      </c>
      <c r="M130" s="151"/>
      <c r="N130" s="159">
        <f t="shared" si="71"/>
        <v>0</v>
      </c>
      <c r="O130" s="73"/>
      <c r="P130" s="1"/>
      <c r="Q130" s="1"/>
      <c r="R130" s="1"/>
      <c r="S130" s="1"/>
      <c r="T130" s="79"/>
      <c r="U130" s="489">
        <f t="shared" si="72"/>
        <v>0</v>
      </c>
      <c r="V130" s="414"/>
      <c r="W130" s="1"/>
      <c r="X130" s="79"/>
      <c r="Y130" s="79"/>
      <c r="Z130" s="79"/>
      <c r="AA130" s="44"/>
      <c r="AC130" s="478"/>
    </row>
    <row r="131" spans="1:29" hidden="1" x14ac:dyDescent="0.25">
      <c r="B131" s="54"/>
      <c r="C131" s="2"/>
      <c r="D131" s="801" t="s">
        <v>535</v>
      </c>
      <c r="E131" s="801"/>
      <c r="F131" s="373"/>
      <c r="G131" s="621"/>
      <c r="H131" s="621"/>
      <c r="I131" s="373"/>
      <c r="J131" s="527"/>
      <c r="K131" s="527"/>
      <c r="L131" s="568">
        <f t="shared" si="106"/>
        <v>0</v>
      </c>
      <c r="M131" s="141"/>
      <c r="N131" s="159">
        <f t="shared" si="71"/>
        <v>0</v>
      </c>
      <c r="O131" s="73"/>
      <c r="P131" s="1"/>
      <c r="Q131" s="1"/>
      <c r="R131" s="1"/>
      <c r="S131" s="1"/>
      <c r="T131" s="79"/>
      <c r="U131" s="489">
        <f t="shared" si="72"/>
        <v>0</v>
      </c>
      <c r="V131" s="414"/>
      <c r="W131" s="1"/>
      <c r="X131" s="79"/>
      <c r="Y131" s="79"/>
      <c r="Z131" s="79"/>
      <c r="AA131" s="44"/>
      <c r="AC131" s="478"/>
    </row>
    <row r="132" spans="1:29" s="41" customFormat="1" hidden="1" x14ac:dyDescent="0.25">
      <c r="A132" s="125" t="s">
        <v>235</v>
      </c>
      <c r="B132" s="106" t="s">
        <v>666</v>
      </c>
      <c r="C132" s="811" t="s">
        <v>236</v>
      </c>
      <c r="D132" s="812"/>
      <c r="E132" s="812"/>
      <c r="F132" s="377"/>
      <c r="G132" s="625"/>
      <c r="H132" s="625"/>
      <c r="I132" s="377"/>
      <c r="J132" s="531"/>
      <c r="K132" s="531"/>
      <c r="L132" s="572">
        <f t="shared" si="106"/>
        <v>0</v>
      </c>
      <c r="M132" s="152"/>
      <c r="N132" s="162">
        <f t="shared" si="71"/>
        <v>0</v>
      </c>
      <c r="O132" s="108"/>
      <c r="P132" s="109"/>
      <c r="Q132" s="109"/>
      <c r="R132" s="109"/>
      <c r="S132" s="109"/>
      <c r="T132" s="112"/>
      <c r="U132" s="491">
        <f t="shared" si="72"/>
        <v>0</v>
      </c>
      <c r="V132" s="416"/>
      <c r="W132" s="109"/>
      <c r="X132" s="112"/>
      <c r="Y132" s="112"/>
      <c r="Z132" s="112"/>
      <c r="AA132" s="113"/>
      <c r="AC132" s="478"/>
    </row>
    <row r="133" spans="1:29" s="41" customFormat="1" hidden="1" x14ac:dyDescent="0.25">
      <c r="A133" s="125" t="s">
        <v>237</v>
      </c>
      <c r="B133" s="106" t="s">
        <v>668</v>
      </c>
      <c r="C133" s="811" t="s">
        <v>238</v>
      </c>
      <c r="D133" s="812"/>
      <c r="E133" s="812"/>
      <c r="F133" s="377"/>
      <c r="G133" s="625"/>
      <c r="H133" s="625"/>
      <c r="I133" s="377"/>
      <c r="J133" s="531"/>
      <c r="K133" s="531"/>
      <c r="L133" s="572">
        <f t="shared" si="106"/>
        <v>0</v>
      </c>
      <c r="M133" s="152"/>
      <c r="N133" s="162">
        <f t="shared" si="71"/>
        <v>0</v>
      </c>
      <c r="O133" s="108"/>
      <c r="P133" s="109"/>
      <c r="Q133" s="109"/>
      <c r="R133" s="109"/>
      <c r="S133" s="109"/>
      <c r="T133" s="112"/>
      <c r="U133" s="491">
        <f t="shared" si="72"/>
        <v>0</v>
      </c>
      <c r="V133" s="416"/>
      <c r="W133" s="109"/>
      <c r="X133" s="112"/>
      <c r="Y133" s="112"/>
      <c r="Z133" s="112"/>
      <c r="AA133" s="113"/>
      <c r="AC133" s="478"/>
    </row>
    <row r="134" spans="1:29" s="41" customFormat="1" hidden="1" x14ac:dyDescent="0.25">
      <c r="A134" s="125" t="s">
        <v>239</v>
      </c>
      <c r="B134" s="106" t="s">
        <v>669</v>
      </c>
      <c r="C134" s="811" t="s">
        <v>240</v>
      </c>
      <c r="D134" s="812"/>
      <c r="E134" s="812"/>
      <c r="F134" s="377"/>
      <c r="G134" s="625"/>
      <c r="H134" s="625"/>
      <c r="I134" s="377"/>
      <c r="J134" s="531"/>
      <c r="K134" s="531"/>
      <c r="L134" s="572">
        <f t="shared" si="106"/>
        <v>0</v>
      </c>
      <c r="M134" s="152"/>
      <c r="N134" s="162">
        <f t="shared" ref="N134:N197" si="107">SUM(L134:M134)</f>
        <v>0</v>
      </c>
      <c r="O134" s="108"/>
      <c r="P134" s="109"/>
      <c r="Q134" s="109"/>
      <c r="R134" s="109"/>
      <c r="S134" s="109"/>
      <c r="T134" s="112"/>
      <c r="U134" s="491">
        <f t="shared" ref="U134:U197" si="108">SUM(O134:T134)</f>
        <v>0</v>
      </c>
      <c r="V134" s="416"/>
      <c r="W134" s="109"/>
      <c r="X134" s="112"/>
      <c r="Y134" s="112"/>
      <c r="Z134" s="112"/>
      <c r="AA134" s="113"/>
      <c r="AC134" s="478"/>
    </row>
    <row r="135" spans="1:29" s="41" customFormat="1" hidden="1" x14ac:dyDescent="0.25">
      <c r="A135" s="125" t="s">
        <v>241</v>
      </c>
      <c r="B135" s="106" t="s">
        <v>670</v>
      </c>
      <c r="C135" s="811" t="s">
        <v>242</v>
      </c>
      <c r="D135" s="812"/>
      <c r="E135" s="812"/>
      <c r="F135" s="377">
        <f t="shared" ref="F135:M135" si="109">F136+F137+F138+F139+F140+F141+F142+F143+F144+F145</f>
        <v>0</v>
      </c>
      <c r="G135" s="625">
        <f t="shared" si="109"/>
        <v>0</v>
      </c>
      <c r="H135" s="625">
        <f t="shared" si="109"/>
        <v>0</v>
      </c>
      <c r="I135" s="377">
        <f t="shared" ref="I135:J135" si="110">I136+I137+I138+I139+I140+I141+I142+I143+I144+I145</f>
        <v>0</v>
      </c>
      <c r="J135" s="531">
        <f t="shared" si="110"/>
        <v>0</v>
      </c>
      <c r="K135" s="531">
        <f t="shared" si="109"/>
        <v>0</v>
      </c>
      <c r="L135" s="572">
        <f t="shared" si="109"/>
        <v>0</v>
      </c>
      <c r="M135" s="152">
        <f t="shared" si="109"/>
        <v>0</v>
      </c>
      <c r="N135" s="162">
        <f t="shared" si="107"/>
        <v>0</v>
      </c>
      <c r="O135" s="108">
        <f t="shared" ref="O135:AA135" si="111">O136+O137+O138+O139+O140+O141+O142+O143+O144+O145</f>
        <v>0</v>
      </c>
      <c r="P135" s="109">
        <f t="shared" si="111"/>
        <v>0</v>
      </c>
      <c r="Q135" s="109">
        <f t="shared" si="111"/>
        <v>0</v>
      </c>
      <c r="R135" s="109">
        <f t="shared" si="111"/>
        <v>0</v>
      </c>
      <c r="S135" s="109">
        <f t="shared" si="111"/>
        <v>0</v>
      </c>
      <c r="T135" s="112">
        <f t="shared" si="111"/>
        <v>0</v>
      </c>
      <c r="U135" s="491">
        <f t="shared" si="108"/>
        <v>0</v>
      </c>
      <c r="V135" s="416">
        <f t="shared" si="111"/>
        <v>0</v>
      </c>
      <c r="W135" s="109">
        <f t="shared" si="111"/>
        <v>0</v>
      </c>
      <c r="X135" s="112">
        <f t="shared" si="111"/>
        <v>0</v>
      </c>
      <c r="Y135" s="112">
        <f t="shared" si="111"/>
        <v>0</v>
      </c>
      <c r="Z135" s="112">
        <f t="shared" si="111"/>
        <v>0</v>
      </c>
      <c r="AA135" s="113">
        <f t="shared" si="111"/>
        <v>0</v>
      </c>
      <c r="AC135" s="478"/>
    </row>
    <row r="136" spans="1:29" hidden="1" x14ac:dyDescent="0.25">
      <c r="B136" s="54"/>
      <c r="C136" s="2"/>
      <c r="D136" s="801" t="s">
        <v>359</v>
      </c>
      <c r="E136" s="801"/>
      <c r="F136" s="373"/>
      <c r="G136" s="621"/>
      <c r="H136" s="621"/>
      <c r="I136" s="373"/>
      <c r="J136" s="527"/>
      <c r="K136" s="527"/>
      <c r="L136" s="568">
        <f t="shared" ref="L136:L145" si="112">SUM(O136:AA136)</f>
        <v>0</v>
      </c>
      <c r="M136" s="141"/>
      <c r="N136" s="159">
        <f t="shared" si="107"/>
        <v>0</v>
      </c>
      <c r="O136" s="73"/>
      <c r="P136" s="1"/>
      <c r="Q136" s="1"/>
      <c r="R136" s="1"/>
      <c r="S136" s="1"/>
      <c r="T136" s="79"/>
      <c r="U136" s="489">
        <f t="shared" si="108"/>
        <v>0</v>
      </c>
      <c r="V136" s="414"/>
      <c r="W136" s="1"/>
      <c r="X136" s="79"/>
      <c r="Y136" s="79"/>
      <c r="Z136" s="79"/>
      <c r="AA136" s="44"/>
      <c r="AC136" s="478"/>
    </row>
    <row r="137" spans="1:29" s="189" customFormat="1" hidden="1" x14ac:dyDescent="0.25">
      <c r="A137" s="308"/>
      <c r="B137" s="169"/>
      <c r="C137" s="178"/>
      <c r="D137" s="814" t="s">
        <v>360</v>
      </c>
      <c r="E137" s="814"/>
      <c r="F137" s="365"/>
      <c r="G137" s="613"/>
      <c r="H137" s="613"/>
      <c r="I137" s="365"/>
      <c r="J137" s="519"/>
      <c r="K137" s="519"/>
      <c r="L137" s="560">
        <f t="shared" ref="L137" si="113">SUM(O137:AA137)</f>
        <v>0</v>
      </c>
      <c r="M137" s="170"/>
      <c r="N137" s="171">
        <f t="shared" ref="N137" si="114">SUM(L137:M137)</f>
        <v>0</v>
      </c>
      <c r="O137" s="179"/>
      <c r="P137" s="173"/>
      <c r="Q137" s="173"/>
      <c r="R137" s="173"/>
      <c r="S137" s="173"/>
      <c r="T137" s="174"/>
      <c r="U137" s="486">
        <f t="shared" si="108"/>
        <v>0</v>
      </c>
      <c r="V137" s="411"/>
      <c r="W137" s="173"/>
      <c r="X137" s="174"/>
      <c r="Y137" s="174"/>
      <c r="Z137" s="174"/>
      <c r="AA137" s="175"/>
      <c r="AC137" s="478"/>
    </row>
    <row r="138" spans="1:29" hidden="1" x14ac:dyDescent="0.25">
      <c r="B138" s="54"/>
      <c r="C138" s="2"/>
      <c r="D138" s="801" t="s">
        <v>361</v>
      </c>
      <c r="E138" s="801"/>
      <c r="F138" s="373"/>
      <c r="G138" s="621"/>
      <c r="H138" s="621"/>
      <c r="I138" s="373"/>
      <c r="J138" s="527"/>
      <c r="K138" s="527"/>
      <c r="L138" s="568">
        <f t="shared" si="112"/>
        <v>0</v>
      </c>
      <c r="M138" s="141"/>
      <c r="N138" s="159">
        <f t="shared" si="107"/>
        <v>0</v>
      </c>
      <c r="O138" s="73"/>
      <c r="P138" s="1"/>
      <c r="Q138" s="1"/>
      <c r="R138" s="1"/>
      <c r="S138" s="1"/>
      <c r="T138" s="79"/>
      <c r="U138" s="489">
        <f t="shared" si="108"/>
        <v>0</v>
      </c>
      <c r="V138" s="414"/>
      <c r="W138" s="1"/>
      <c r="X138" s="79"/>
      <c r="Y138" s="79"/>
      <c r="Z138" s="79"/>
      <c r="AA138" s="44"/>
      <c r="AC138" s="478"/>
    </row>
    <row r="139" spans="1:29" hidden="1" x14ac:dyDescent="0.25">
      <c r="B139" s="54"/>
      <c r="C139" s="2"/>
      <c r="D139" s="801" t="s">
        <v>362</v>
      </c>
      <c r="E139" s="801"/>
      <c r="F139" s="373"/>
      <c r="G139" s="621"/>
      <c r="H139" s="621"/>
      <c r="I139" s="373"/>
      <c r="J139" s="527"/>
      <c r="K139" s="527"/>
      <c r="L139" s="568">
        <f t="shared" si="112"/>
        <v>0</v>
      </c>
      <c r="M139" s="141"/>
      <c r="N139" s="159">
        <f t="shared" si="107"/>
        <v>0</v>
      </c>
      <c r="O139" s="73"/>
      <c r="P139" s="1"/>
      <c r="Q139" s="1"/>
      <c r="R139" s="1"/>
      <c r="S139" s="1"/>
      <c r="T139" s="79"/>
      <c r="U139" s="489">
        <f t="shared" si="108"/>
        <v>0</v>
      </c>
      <c r="V139" s="414"/>
      <c r="W139" s="1"/>
      <c r="X139" s="79"/>
      <c r="Y139" s="79"/>
      <c r="Z139" s="79"/>
      <c r="AA139" s="44"/>
      <c r="AC139" s="478"/>
    </row>
    <row r="140" spans="1:29" hidden="1" x14ac:dyDescent="0.25">
      <c r="B140" s="54"/>
      <c r="C140" s="2"/>
      <c r="D140" s="801" t="s">
        <v>363</v>
      </c>
      <c r="E140" s="801"/>
      <c r="F140" s="373"/>
      <c r="G140" s="621"/>
      <c r="H140" s="621"/>
      <c r="I140" s="373"/>
      <c r="J140" s="527"/>
      <c r="K140" s="527"/>
      <c r="L140" s="568">
        <f t="shared" si="112"/>
        <v>0</v>
      </c>
      <c r="M140" s="141"/>
      <c r="N140" s="159">
        <f t="shared" si="107"/>
        <v>0</v>
      </c>
      <c r="O140" s="73"/>
      <c r="P140" s="1"/>
      <c r="Q140" s="1"/>
      <c r="R140" s="1"/>
      <c r="S140" s="1"/>
      <c r="T140" s="79"/>
      <c r="U140" s="489">
        <f t="shared" si="108"/>
        <v>0</v>
      </c>
      <c r="V140" s="414"/>
      <c r="W140" s="1"/>
      <c r="X140" s="79"/>
      <c r="Y140" s="79"/>
      <c r="Z140" s="79"/>
      <c r="AA140" s="44"/>
      <c r="AC140" s="478"/>
    </row>
    <row r="141" spans="1:29" ht="25.5" hidden="1" customHeight="1" x14ac:dyDescent="0.25">
      <c r="B141" s="54"/>
      <c r="C141" s="2"/>
      <c r="D141" s="798" t="s">
        <v>536</v>
      </c>
      <c r="E141" s="798"/>
      <c r="F141" s="376"/>
      <c r="G141" s="624"/>
      <c r="H141" s="624"/>
      <c r="I141" s="376"/>
      <c r="J141" s="530"/>
      <c r="K141" s="530"/>
      <c r="L141" s="571">
        <f t="shared" si="112"/>
        <v>0</v>
      </c>
      <c r="M141" s="151"/>
      <c r="N141" s="159">
        <f t="shared" si="107"/>
        <v>0</v>
      </c>
      <c r="O141" s="73"/>
      <c r="P141" s="1"/>
      <c r="Q141" s="1"/>
      <c r="R141" s="1"/>
      <c r="S141" s="1"/>
      <c r="T141" s="79"/>
      <c r="U141" s="489">
        <f t="shared" si="108"/>
        <v>0</v>
      </c>
      <c r="V141" s="414"/>
      <c r="W141" s="1"/>
      <c r="X141" s="79"/>
      <c r="Y141" s="79"/>
      <c r="Z141" s="79"/>
      <c r="AA141" s="44"/>
      <c r="AC141" s="478"/>
    </row>
    <row r="142" spans="1:29" ht="25.5" hidden="1" customHeight="1" x14ac:dyDescent="0.25">
      <c r="B142" s="54"/>
      <c r="C142" s="2"/>
      <c r="D142" s="798" t="s">
        <v>539</v>
      </c>
      <c r="E142" s="798"/>
      <c r="F142" s="376"/>
      <c r="G142" s="624"/>
      <c r="H142" s="624"/>
      <c r="I142" s="376"/>
      <c r="J142" s="530"/>
      <c r="K142" s="530"/>
      <c r="L142" s="571">
        <f t="shared" si="112"/>
        <v>0</v>
      </c>
      <c r="M142" s="151"/>
      <c r="N142" s="159">
        <f t="shared" si="107"/>
        <v>0</v>
      </c>
      <c r="O142" s="73"/>
      <c r="P142" s="1"/>
      <c r="Q142" s="1"/>
      <c r="R142" s="1"/>
      <c r="S142" s="1"/>
      <c r="T142" s="79"/>
      <c r="U142" s="489">
        <f t="shared" si="108"/>
        <v>0</v>
      </c>
      <c r="V142" s="414"/>
      <c r="W142" s="1"/>
      <c r="X142" s="79"/>
      <c r="Y142" s="79"/>
      <c r="Z142" s="79"/>
      <c r="AA142" s="44"/>
      <c r="AC142" s="478"/>
    </row>
    <row r="143" spans="1:29" hidden="1" x14ac:dyDescent="0.25">
      <c r="B143" s="54"/>
      <c r="C143" s="2"/>
      <c r="D143" s="801" t="s">
        <v>365</v>
      </c>
      <c r="E143" s="801"/>
      <c r="F143" s="373"/>
      <c r="G143" s="621"/>
      <c r="H143" s="621"/>
      <c r="I143" s="373"/>
      <c r="J143" s="527"/>
      <c r="K143" s="527"/>
      <c r="L143" s="568">
        <f t="shared" si="112"/>
        <v>0</v>
      </c>
      <c r="M143" s="141"/>
      <c r="N143" s="159">
        <f t="shared" si="107"/>
        <v>0</v>
      </c>
      <c r="O143" s="73"/>
      <c r="P143" s="1"/>
      <c r="Q143" s="1"/>
      <c r="R143" s="1"/>
      <c r="S143" s="1"/>
      <c r="T143" s="79"/>
      <c r="U143" s="489">
        <f t="shared" si="108"/>
        <v>0</v>
      </c>
      <c r="V143" s="414"/>
      <c r="W143" s="1"/>
      <c r="X143" s="79"/>
      <c r="Y143" s="79"/>
      <c r="Z143" s="79"/>
      <c r="AA143" s="44"/>
      <c r="AC143" s="478"/>
    </row>
    <row r="144" spans="1:29" ht="25.5" hidden="1" customHeight="1" x14ac:dyDescent="0.25">
      <c r="B144" s="54"/>
      <c r="C144" s="2"/>
      <c r="D144" s="798" t="s">
        <v>542</v>
      </c>
      <c r="E144" s="798"/>
      <c r="F144" s="376"/>
      <c r="G144" s="624"/>
      <c r="H144" s="624"/>
      <c r="I144" s="376"/>
      <c r="J144" s="530"/>
      <c r="K144" s="530"/>
      <c r="L144" s="571">
        <f t="shared" si="112"/>
        <v>0</v>
      </c>
      <c r="M144" s="151"/>
      <c r="N144" s="159">
        <f t="shared" si="107"/>
        <v>0</v>
      </c>
      <c r="O144" s="73"/>
      <c r="P144" s="1"/>
      <c r="Q144" s="1"/>
      <c r="R144" s="1"/>
      <c r="S144" s="1"/>
      <c r="T144" s="79"/>
      <c r="U144" s="489">
        <f t="shared" si="108"/>
        <v>0</v>
      </c>
      <c r="V144" s="414"/>
      <c r="W144" s="1"/>
      <c r="X144" s="79"/>
      <c r="Y144" s="79"/>
      <c r="Z144" s="79"/>
      <c r="AA144" s="44"/>
      <c r="AC144" s="478"/>
    </row>
    <row r="145" spans="1:30" hidden="1" x14ac:dyDescent="0.25">
      <c r="B145" s="54"/>
      <c r="C145" s="2"/>
      <c r="D145" s="801" t="s">
        <v>543</v>
      </c>
      <c r="E145" s="801"/>
      <c r="F145" s="373"/>
      <c r="G145" s="621"/>
      <c r="H145" s="621"/>
      <c r="I145" s="373"/>
      <c r="J145" s="527"/>
      <c r="K145" s="527"/>
      <c r="L145" s="568">
        <f t="shared" si="112"/>
        <v>0</v>
      </c>
      <c r="M145" s="141"/>
      <c r="N145" s="159">
        <f t="shared" si="107"/>
        <v>0</v>
      </c>
      <c r="O145" s="73"/>
      <c r="P145" s="1"/>
      <c r="Q145" s="1"/>
      <c r="R145" s="1"/>
      <c r="S145" s="1"/>
      <c r="T145" s="79"/>
      <c r="U145" s="489">
        <f t="shared" si="108"/>
        <v>0</v>
      </c>
      <c r="V145" s="414"/>
      <c r="W145" s="1"/>
      <c r="X145" s="79"/>
      <c r="Y145" s="79"/>
      <c r="Z145" s="79"/>
      <c r="AA145" s="44"/>
      <c r="AC145" s="478"/>
    </row>
    <row r="146" spans="1:30" s="41" customFormat="1" ht="15.75" thickBot="1" x14ac:dyDescent="0.3">
      <c r="A146" s="125" t="s">
        <v>243</v>
      </c>
      <c r="B146" s="106" t="s">
        <v>671</v>
      </c>
      <c r="C146" s="811" t="s">
        <v>244</v>
      </c>
      <c r="D146" s="812"/>
      <c r="E146" s="812"/>
      <c r="F146" s="377">
        <v>0</v>
      </c>
      <c r="G146" s="625">
        <v>1000000</v>
      </c>
      <c r="H146" s="625">
        <v>1000000</v>
      </c>
      <c r="I146" s="377">
        <v>1000000</v>
      </c>
      <c r="J146" s="531">
        <v>324976</v>
      </c>
      <c r="K146" s="531">
        <v>324976</v>
      </c>
      <c r="L146" s="572">
        <f>SUM(U146:AA146)</f>
        <v>0</v>
      </c>
      <c r="M146" s="152"/>
      <c r="N146" s="162">
        <f>SUM(L146:M146)</f>
        <v>0</v>
      </c>
      <c r="O146" s="108"/>
      <c r="P146" s="109"/>
      <c r="Q146" s="109"/>
      <c r="R146" s="109"/>
      <c r="S146" s="109"/>
      <c r="T146" s="112"/>
      <c r="U146" s="491">
        <f t="shared" si="108"/>
        <v>0</v>
      </c>
      <c r="V146" s="416"/>
      <c r="W146" s="109"/>
      <c r="X146" s="112"/>
      <c r="Y146" s="112"/>
      <c r="Z146" s="112"/>
      <c r="AA146" s="113"/>
      <c r="AC146" s="478"/>
    </row>
    <row r="147" spans="1:30" ht="15.75" thickBot="1" x14ac:dyDescent="0.3">
      <c r="B147" s="98" t="s">
        <v>245</v>
      </c>
      <c r="C147" s="807" t="s">
        <v>246</v>
      </c>
      <c r="D147" s="808"/>
      <c r="E147" s="808"/>
      <c r="F147" s="369">
        <f t="shared" ref="F147:M147" si="115">F148+F149+F152+F153+F154+F155+F156</f>
        <v>0</v>
      </c>
      <c r="G147" s="617">
        <f t="shared" si="115"/>
        <v>5000000</v>
      </c>
      <c r="H147" s="617">
        <f t="shared" si="115"/>
        <v>5000000</v>
      </c>
      <c r="I147" s="369">
        <f t="shared" ref="I147:J147" si="116">I148+I149+I152+I153+I154+I155+I156</f>
        <v>5000000</v>
      </c>
      <c r="J147" s="523">
        <f t="shared" si="116"/>
        <v>5000000</v>
      </c>
      <c r="K147" s="523">
        <f t="shared" si="115"/>
        <v>5000000</v>
      </c>
      <c r="L147" s="564">
        <f t="shared" si="115"/>
        <v>222632</v>
      </c>
      <c r="M147" s="144">
        <f t="shared" si="115"/>
        <v>0</v>
      </c>
      <c r="N147" s="156">
        <f t="shared" si="107"/>
        <v>222632</v>
      </c>
      <c r="O147" s="84">
        <f t="shared" ref="O147:AA147" si="117">O148+O149+O152+O153+O154+O155+O156</f>
        <v>129899</v>
      </c>
      <c r="P147" s="85">
        <f t="shared" si="117"/>
        <v>46793</v>
      </c>
      <c r="Q147" s="85">
        <f t="shared" si="117"/>
        <v>0</v>
      </c>
      <c r="R147" s="85">
        <f t="shared" si="117"/>
        <v>1490</v>
      </c>
      <c r="S147" s="85">
        <f t="shared" si="117"/>
        <v>0</v>
      </c>
      <c r="T147" s="88">
        <f t="shared" si="117"/>
        <v>44450</v>
      </c>
      <c r="U147" s="484">
        <f t="shared" si="108"/>
        <v>222632</v>
      </c>
      <c r="V147" s="409">
        <f t="shared" si="117"/>
        <v>0</v>
      </c>
      <c r="W147" s="85">
        <f t="shared" si="117"/>
        <v>0</v>
      </c>
      <c r="X147" s="88">
        <f t="shared" si="117"/>
        <v>0</v>
      </c>
      <c r="Y147" s="88">
        <f t="shared" si="117"/>
        <v>0</v>
      </c>
      <c r="Z147" s="88">
        <f t="shared" si="117"/>
        <v>0</v>
      </c>
      <c r="AA147" s="89">
        <f t="shared" si="117"/>
        <v>0</v>
      </c>
      <c r="AC147" s="478"/>
    </row>
    <row r="148" spans="1:30" s="18" customFormat="1" hidden="1" x14ac:dyDescent="0.25">
      <c r="A148" s="125" t="s">
        <v>247</v>
      </c>
      <c r="B148" s="114" t="s">
        <v>672</v>
      </c>
      <c r="C148" s="834" t="s">
        <v>248</v>
      </c>
      <c r="D148" s="835"/>
      <c r="E148" s="835"/>
      <c r="F148" s="364"/>
      <c r="G148" s="612"/>
      <c r="H148" s="612"/>
      <c r="I148" s="364"/>
      <c r="J148" s="518"/>
      <c r="K148" s="518"/>
      <c r="L148" s="559">
        <f t="shared" ref="L148" si="118">SUM(O148:AA148)</f>
        <v>0</v>
      </c>
      <c r="M148" s="140"/>
      <c r="N148" s="158">
        <f t="shared" si="107"/>
        <v>0</v>
      </c>
      <c r="O148" s="92"/>
      <c r="P148" s="93"/>
      <c r="Q148" s="93"/>
      <c r="R148" s="93"/>
      <c r="S148" s="93"/>
      <c r="T148" s="96"/>
      <c r="U148" s="487">
        <f t="shared" si="108"/>
        <v>0</v>
      </c>
      <c r="V148" s="412"/>
      <c r="W148" s="93"/>
      <c r="X148" s="96"/>
      <c r="Y148" s="96"/>
      <c r="Z148" s="96"/>
      <c r="AA148" s="97"/>
      <c r="AC148" s="478"/>
    </row>
    <row r="149" spans="1:30" s="18" customFormat="1" hidden="1" x14ac:dyDescent="0.25">
      <c r="A149" s="125" t="s">
        <v>249</v>
      </c>
      <c r="B149" s="90" t="s">
        <v>673</v>
      </c>
      <c r="C149" s="803" t="s">
        <v>250</v>
      </c>
      <c r="D149" s="804"/>
      <c r="E149" s="804"/>
      <c r="F149" s="366">
        <f t="shared" ref="F149:L149" si="119">F150+F151</f>
        <v>0</v>
      </c>
      <c r="G149" s="614">
        <f t="shared" si="119"/>
        <v>0</v>
      </c>
      <c r="H149" s="614">
        <f t="shared" si="119"/>
        <v>0</v>
      </c>
      <c r="I149" s="366">
        <f t="shared" si="119"/>
        <v>0</v>
      </c>
      <c r="J149" s="520">
        <f t="shared" ref="J149" si="120">J150+J151</f>
        <v>0</v>
      </c>
      <c r="K149" s="520">
        <f t="shared" si="119"/>
        <v>0</v>
      </c>
      <c r="L149" s="561">
        <f t="shared" si="119"/>
        <v>0</v>
      </c>
      <c r="M149" s="142">
        <f t="shared" ref="M149:AA149" si="121">M150+M151</f>
        <v>0</v>
      </c>
      <c r="N149" s="158">
        <f t="shared" si="107"/>
        <v>0</v>
      </c>
      <c r="O149" s="92">
        <f t="shared" si="121"/>
        <v>0</v>
      </c>
      <c r="P149" s="93">
        <f t="shared" si="121"/>
        <v>0</v>
      </c>
      <c r="Q149" s="93">
        <f t="shared" si="121"/>
        <v>0</v>
      </c>
      <c r="R149" s="93">
        <f t="shared" si="121"/>
        <v>0</v>
      </c>
      <c r="S149" s="93">
        <f t="shared" si="121"/>
        <v>0</v>
      </c>
      <c r="T149" s="96">
        <f t="shared" si="121"/>
        <v>0</v>
      </c>
      <c r="U149" s="487">
        <f t="shared" si="108"/>
        <v>0</v>
      </c>
      <c r="V149" s="412">
        <f t="shared" si="121"/>
        <v>0</v>
      </c>
      <c r="W149" s="93">
        <f t="shared" si="121"/>
        <v>0</v>
      </c>
      <c r="X149" s="96">
        <f t="shared" si="121"/>
        <v>0</v>
      </c>
      <c r="Y149" s="96">
        <f t="shared" si="121"/>
        <v>0</v>
      </c>
      <c r="Z149" s="96">
        <f t="shared" si="121"/>
        <v>0</v>
      </c>
      <c r="AA149" s="97">
        <f t="shared" si="121"/>
        <v>0</v>
      </c>
      <c r="AC149" s="478"/>
    </row>
    <row r="150" spans="1:30" hidden="1" x14ac:dyDescent="0.25">
      <c r="B150" s="54"/>
      <c r="C150" s="2"/>
      <c r="D150" s="801" t="s">
        <v>250</v>
      </c>
      <c r="E150" s="801"/>
      <c r="F150" s="373"/>
      <c r="G150" s="621"/>
      <c r="H150" s="621"/>
      <c r="I150" s="373"/>
      <c r="J150" s="527"/>
      <c r="K150" s="527"/>
      <c r="L150" s="568">
        <f t="shared" ref="L150:L151" si="122">SUM(O150:AA150)</f>
        <v>0</v>
      </c>
      <c r="M150" s="141"/>
      <c r="N150" s="159">
        <f t="shared" si="107"/>
        <v>0</v>
      </c>
      <c r="O150" s="73"/>
      <c r="P150" s="1"/>
      <c r="Q150" s="1"/>
      <c r="R150" s="1"/>
      <c r="S150" s="1"/>
      <c r="T150" s="79"/>
      <c r="U150" s="489">
        <f t="shared" si="108"/>
        <v>0</v>
      </c>
      <c r="V150" s="414"/>
      <c r="W150" s="1"/>
      <c r="X150" s="79"/>
      <c r="Y150" s="79"/>
      <c r="Z150" s="79"/>
      <c r="AA150" s="44"/>
      <c r="AC150" s="478"/>
    </row>
    <row r="151" spans="1:30" hidden="1" x14ac:dyDescent="0.25">
      <c r="B151" s="54"/>
      <c r="C151" s="2"/>
      <c r="D151" s="801" t="s">
        <v>349</v>
      </c>
      <c r="E151" s="801"/>
      <c r="F151" s="373"/>
      <c r="G151" s="621"/>
      <c r="H151" s="621"/>
      <c r="I151" s="373"/>
      <c r="J151" s="527"/>
      <c r="K151" s="527"/>
      <c r="L151" s="568">
        <f t="shared" si="122"/>
        <v>0</v>
      </c>
      <c r="M151" s="141"/>
      <c r="N151" s="159">
        <f t="shared" si="107"/>
        <v>0</v>
      </c>
      <c r="O151" s="73"/>
      <c r="P151" s="1"/>
      <c r="Q151" s="1"/>
      <c r="R151" s="1"/>
      <c r="S151" s="1"/>
      <c r="T151" s="79"/>
      <c r="U151" s="489">
        <f t="shared" si="108"/>
        <v>0</v>
      </c>
      <c r="V151" s="414"/>
      <c r="W151" s="1"/>
      <c r="X151" s="79"/>
      <c r="Y151" s="79"/>
      <c r="Z151" s="79"/>
      <c r="AA151" s="44"/>
      <c r="AC151" s="478"/>
    </row>
    <row r="152" spans="1:30" s="18" customFormat="1" x14ac:dyDescent="0.25">
      <c r="A152" s="125" t="s">
        <v>251</v>
      </c>
      <c r="B152" s="90" t="s">
        <v>674</v>
      </c>
      <c r="C152" s="803" t="s">
        <v>252</v>
      </c>
      <c r="D152" s="804"/>
      <c r="E152" s="804"/>
      <c r="F152" s="366">
        <v>0</v>
      </c>
      <c r="G152" s="614">
        <v>3937008</v>
      </c>
      <c r="H152" s="614">
        <v>3937008</v>
      </c>
      <c r="I152" s="366">
        <v>3937008</v>
      </c>
      <c r="J152" s="520">
        <v>3937008</v>
      </c>
      <c r="K152" s="520">
        <v>3937008</v>
      </c>
      <c r="L152" s="561">
        <f t="shared" ref="L152:L156" si="123">SUM(U152:AA152)</f>
        <v>175301</v>
      </c>
      <c r="M152" s="142"/>
      <c r="N152" s="158">
        <f t="shared" si="107"/>
        <v>175301</v>
      </c>
      <c r="O152" s="92">
        <v>102283</v>
      </c>
      <c r="P152" s="93">
        <v>36845</v>
      </c>
      <c r="Q152" s="93"/>
      <c r="R152" s="93">
        <v>1173</v>
      </c>
      <c r="S152" s="93"/>
      <c r="T152" s="96">
        <v>35000</v>
      </c>
      <c r="U152" s="487">
        <f t="shared" si="108"/>
        <v>175301</v>
      </c>
      <c r="V152" s="412"/>
      <c r="W152" s="93"/>
      <c r="X152" s="96"/>
      <c r="Y152" s="96"/>
      <c r="Z152" s="96"/>
      <c r="AA152" s="97"/>
      <c r="AC152" s="478"/>
      <c r="AD152" s="478"/>
    </row>
    <row r="153" spans="1:30" s="18" customFormat="1" hidden="1" x14ac:dyDescent="0.25">
      <c r="A153" s="125" t="s">
        <v>253</v>
      </c>
      <c r="B153" s="90" t="s">
        <v>675</v>
      </c>
      <c r="C153" s="803" t="s">
        <v>254</v>
      </c>
      <c r="D153" s="804"/>
      <c r="E153" s="804"/>
      <c r="F153" s="366">
        <v>0</v>
      </c>
      <c r="G153" s="614">
        <v>0</v>
      </c>
      <c r="H153" s="614">
        <v>0</v>
      </c>
      <c r="I153" s="366">
        <v>0</v>
      </c>
      <c r="J153" s="520">
        <v>0</v>
      </c>
      <c r="K153" s="520">
        <v>0</v>
      </c>
      <c r="L153" s="561">
        <f t="shared" si="123"/>
        <v>0</v>
      </c>
      <c r="M153" s="142"/>
      <c r="N153" s="158">
        <f t="shared" si="107"/>
        <v>0</v>
      </c>
      <c r="O153" s="92"/>
      <c r="P153" s="93"/>
      <c r="Q153" s="93"/>
      <c r="R153" s="93"/>
      <c r="S153" s="93"/>
      <c r="T153" s="96"/>
      <c r="U153" s="487">
        <f t="shared" si="108"/>
        <v>0</v>
      </c>
      <c r="V153" s="412"/>
      <c r="W153" s="93"/>
      <c r="X153" s="96"/>
      <c r="Y153" s="96"/>
      <c r="Z153" s="96"/>
      <c r="AA153" s="97"/>
      <c r="AC153" s="478"/>
      <c r="AD153" s="478"/>
    </row>
    <row r="154" spans="1:30" s="18" customFormat="1" hidden="1" x14ac:dyDescent="0.25">
      <c r="A154" s="125" t="s">
        <v>255</v>
      </c>
      <c r="B154" s="90" t="s">
        <v>676</v>
      </c>
      <c r="C154" s="803" t="s">
        <v>256</v>
      </c>
      <c r="D154" s="804"/>
      <c r="E154" s="804"/>
      <c r="F154" s="366"/>
      <c r="G154" s="614"/>
      <c r="H154" s="614"/>
      <c r="I154" s="366"/>
      <c r="J154" s="520"/>
      <c r="K154" s="520"/>
      <c r="L154" s="561">
        <f t="shared" si="123"/>
        <v>0</v>
      </c>
      <c r="M154" s="142"/>
      <c r="N154" s="158">
        <f t="shared" si="107"/>
        <v>0</v>
      </c>
      <c r="O154" s="92"/>
      <c r="P154" s="93"/>
      <c r="Q154" s="93"/>
      <c r="R154" s="93"/>
      <c r="S154" s="93"/>
      <c r="T154" s="96"/>
      <c r="U154" s="487">
        <f t="shared" si="108"/>
        <v>0</v>
      </c>
      <c r="V154" s="412"/>
      <c r="W154" s="93"/>
      <c r="X154" s="96"/>
      <c r="Y154" s="96"/>
      <c r="Z154" s="96"/>
      <c r="AA154" s="97"/>
      <c r="AC154" s="478"/>
      <c r="AD154" s="478"/>
    </row>
    <row r="155" spans="1:30" s="18" customFormat="1" hidden="1" x14ac:dyDescent="0.25">
      <c r="A155" s="125" t="s">
        <v>257</v>
      </c>
      <c r="B155" s="90" t="s">
        <v>677</v>
      </c>
      <c r="C155" s="803" t="s">
        <v>258</v>
      </c>
      <c r="D155" s="804"/>
      <c r="E155" s="804"/>
      <c r="F155" s="366"/>
      <c r="G155" s="614"/>
      <c r="H155" s="614"/>
      <c r="I155" s="366"/>
      <c r="J155" s="520"/>
      <c r="K155" s="520"/>
      <c r="L155" s="561">
        <f t="shared" si="123"/>
        <v>0</v>
      </c>
      <c r="M155" s="142"/>
      <c r="N155" s="158">
        <f t="shared" si="107"/>
        <v>0</v>
      </c>
      <c r="O155" s="92"/>
      <c r="P155" s="93"/>
      <c r="Q155" s="93"/>
      <c r="R155" s="93"/>
      <c r="S155" s="93"/>
      <c r="T155" s="96"/>
      <c r="U155" s="487">
        <f t="shared" si="108"/>
        <v>0</v>
      </c>
      <c r="V155" s="412"/>
      <c r="W155" s="93"/>
      <c r="X155" s="96"/>
      <c r="Y155" s="96"/>
      <c r="Z155" s="96"/>
      <c r="AA155" s="97"/>
      <c r="AC155" s="478"/>
      <c r="AD155" s="478"/>
    </row>
    <row r="156" spans="1:30" s="18" customFormat="1" ht="15.75" thickBot="1" x14ac:dyDescent="0.3">
      <c r="A156" s="125" t="s">
        <v>259</v>
      </c>
      <c r="B156" s="90" t="s">
        <v>678</v>
      </c>
      <c r="C156" s="803" t="s">
        <v>260</v>
      </c>
      <c r="D156" s="804"/>
      <c r="E156" s="804"/>
      <c r="F156" s="366">
        <v>0</v>
      </c>
      <c r="G156" s="614">
        <v>1062992</v>
      </c>
      <c r="H156" s="614">
        <v>1062992</v>
      </c>
      <c r="I156" s="366">
        <v>1062992</v>
      </c>
      <c r="J156" s="520">
        <v>1062992</v>
      </c>
      <c r="K156" s="520">
        <v>1062992</v>
      </c>
      <c r="L156" s="561">
        <f t="shared" si="123"/>
        <v>47331</v>
      </c>
      <c r="M156" s="142"/>
      <c r="N156" s="158">
        <f t="shared" si="107"/>
        <v>47331</v>
      </c>
      <c r="O156" s="92">
        <v>27616</v>
      </c>
      <c r="P156" s="93">
        <v>9948</v>
      </c>
      <c r="Q156" s="93"/>
      <c r="R156" s="93">
        <v>317</v>
      </c>
      <c r="S156" s="93"/>
      <c r="T156" s="96">
        <v>9450</v>
      </c>
      <c r="U156" s="487">
        <f t="shared" si="108"/>
        <v>47331</v>
      </c>
      <c r="V156" s="412"/>
      <c r="W156" s="93"/>
      <c r="X156" s="96"/>
      <c r="Y156" s="96"/>
      <c r="Z156" s="96"/>
      <c r="AA156" s="97"/>
      <c r="AC156" s="478"/>
      <c r="AD156" s="478"/>
    </row>
    <row r="157" spans="1:30" ht="15.75" thickBot="1" x14ac:dyDescent="0.3">
      <c r="B157" s="98" t="s">
        <v>261</v>
      </c>
      <c r="C157" s="807" t="s">
        <v>262</v>
      </c>
      <c r="D157" s="808"/>
      <c r="E157" s="808"/>
      <c r="F157" s="369">
        <f t="shared" ref="F157:L157" si="124">F158+F159+F160+F161</f>
        <v>0</v>
      </c>
      <c r="G157" s="617">
        <f t="shared" si="124"/>
        <v>0</v>
      </c>
      <c r="H157" s="617">
        <f t="shared" si="124"/>
        <v>0</v>
      </c>
      <c r="I157" s="369">
        <f t="shared" si="124"/>
        <v>0</v>
      </c>
      <c r="J157" s="523">
        <f t="shared" ref="J157" si="125">J158+J159+J160+J161</f>
        <v>0</v>
      </c>
      <c r="K157" s="523">
        <f t="shared" si="124"/>
        <v>0</v>
      </c>
      <c r="L157" s="564">
        <f t="shared" si="124"/>
        <v>0</v>
      </c>
      <c r="M157" s="144">
        <f t="shared" ref="M157:AA157" si="126">M158+M159+M160+M161</f>
        <v>0</v>
      </c>
      <c r="N157" s="156">
        <f t="shared" si="107"/>
        <v>0</v>
      </c>
      <c r="O157" s="84">
        <f t="shared" si="126"/>
        <v>0</v>
      </c>
      <c r="P157" s="85">
        <f t="shared" si="126"/>
        <v>0</v>
      </c>
      <c r="Q157" s="85">
        <f t="shared" si="126"/>
        <v>0</v>
      </c>
      <c r="R157" s="85">
        <f t="shared" si="126"/>
        <v>0</v>
      </c>
      <c r="S157" s="85">
        <f t="shared" si="126"/>
        <v>0</v>
      </c>
      <c r="T157" s="88">
        <f t="shared" si="126"/>
        <v>0</v>
      </c>
      <c r="U157" s="484">
        <f t="shared" si="108"/>
        <v>0</v>
      </c>
      <c r="V157" s="409">
        <f t="shared" si="126"/>
        <v>0</v>
      </c>
      <c r="W157" s="85">
        <f t="shared" si="126"/>
        <v>0</v>
      </c>
      <c r="X157" s="88">
        <f t="shared" si="126"/>
        <v>0</v>
      </c>
      <c r="Y157" s="88">
        <f t="shared" si="126"/>
        <v>0</v>
      </c>
      <c r="Z157" s="88">
        <f t="shared" si="126"/>
        <v>0</v>
      </c>
      <c r="AA157" s="89">
        <f t="shared" si="126"/>
        <v>0</v>
      </c>
      <c r="AC157" s="478"/>
    </row>
    <row r="158" spans="1:30" s="18" customFormat="1" hidden="1" x14ac:dyDescent="0.25">
      <c r="A158" s="125" t="s">
        <v>263</v>
      </c>
      <c r="B158" s="241" t="s">
        <v>679</v>
      </c>
      <c r="C158" s="849" t="s">
        <v>264</v>
      </c>
      <c r="D158" s="850"/>
      <c r="E158" s="850"/>
      <c r="F158" s="380"/>
      <c r="G158" s="628"/>
      <c r="H158" s="628"/>
      <c r="I158" s="380"/>
      <c r="J158" s="534"/>
      <c r="K158" s="534"/>
      <c r="L158" s="575">
        <f t="shared" ref="L158:L161" si="127">SUM(O158:AA158)</f>
        <v>0</v>
      </c>
      <c r="M158" s="243"/>
      <c r="N158" s="244">
        <f t="shared" si="107"/>
        <v>0</v>
      </c>
      <c r="O158" s="245"/>
      <c r="P158" s="246"/>
      <c r="Q158" s="246"/>
      <c r="R158" s="246"/>
      <c r="S158" s="246"/>
      <c r="T158" s="247"/>
      <c r="U158" s="492">
        <f t="shared" si="108"/>
        <v>0</v>
      </c>
      <c r="V158" s="417"/>
      <c r="W158" s="246"/>
      <c r="X158" s="247"/>
      <c r="Y158" s="247"/>
      <c r="Z158" s="247"/>
      <c r="AA158" s="249"/>
      <c r="AC158" s="478"/>
    </row>
    <row r="159" spans="1:30" s="18" customFormat="1" hidden="1" x14ac:dyDescent="0.25">
      <c r="A159" s="125" t="s">
        <v>265</v>
      </c>
      <c r="B159" s="250" t="s">
        <v>680</v>
      </c>
      <c r="C159" s="843" t="s">
        <v>871</v>
      </c>
      <c r="D159" s="844"/>
      <c r="E159" s="844"/>
      <c r="F159" s="381"/>
      <c r="G159" s="629"/>
      <c r="H159" s="629"/>
      <c r="I159" s="381"/>
      <c r="J159" s="535"/>
      <c r="K159" s="535"/>
      <c r="L159" s="576">
        <f t="shared" si="127"/>
        <v>0</v>
      </c>
      <c r="M159" s="252"/>
      <c r="N159" s="244">
        <f t="shared" si="107"/>
        <v>0</v>
      </c>
      <c r="O159" s="245"/>
      <c r="P159" s="246"/>
      <c r="Q159" s="246"/>
      <c r="R159" s="246"/>
      <c r="S159" s="246"/>
      <c r="T159" s="247"/>
      <c r="U159" s="492">
        <f t="shared" si="108"/>
        <v>0</v>
      </c>
      <c r="V159" s="417"/>
      <c r="W159" s="246"/>
      <c r="X159" s="247"/>
      <c r="Y159" s="247"/>
      <c r="Z159" s="247"/>
      <c r="AA159" s="249"/>
      <c r="AC159" s="478"/>
    </row>
    <row r="160" spans="1:30" s="18" customFormat="1" hidden="1" x14ac:dyDescent="0.25">
      <c r="A160" s="125" t="s">
        <v>266</v>
      </c>
      <c r="B160" s="250" t="s">
        <v>681</v>
      </c>
      <c r="C160" s="843" t="s">
        <v>267</v>
      </c>
      <c r="D160" s="844"/>
      <c r="E160" s="844"/>
      <c r="F160" s="381"/>
      <c r="G160" s="629"/>
      <c r="H160" s="629"/>
      <c r="I160" s="381"/>
      <c r="J160" s="535"/>
      <c r="K160" s="535"/>
      <c r="L160" s="576">
        <f t="shared" si="127"/>
        <v>0</v>
      </c>
      <c r="M160" s="252"/>
      <c r="N160" s="244">
        <f t="shared" si="107"/>
        <v>0</v>
      </c>
      <c r="O160" s="245"/>
      <c r="P160" s="246"/>
      <c r="Q160" s="246"/>
      <c r="R160" s="246"/>
      <c r="S160" s="246"/>
      <c r="T160" s="247"/>
      <c r="U160" s="492">
        <f t="shared" si="108"/>
        <v>0</v>
      </c>
      <c r="V160" s="417"/>
      <c r="W160" s="246"/>
      <c r="X160" s="247"/>
      <c r="Y160" s="247"/>
      <c r="Z160" s="247"/>
      <c r="AA160" s="249"/>
      <c r="AC160" s="478"/>
    </row>
    <row r="161" spans="1:29" s="18" customFormat="1" ht="15.75" hidden="1" thickBot="1" x14ac:dyDescent="0.3">
      <c r="A161" s="125" t="s">
        <v>268</v>
      </c>
      <c r="B161" s="253" t="s">
        <v>682</v>
      </c>
      <c r="C161" s="845" t="s">
        <v>366</v>
      </c>
      <c r="D161" s="846"/>
      <c r="E161" s="846"/>
      <c r="F161" s="382"/>
      <c r="G161" s="630"/>
      <c r="H161" s="630"/>
      <c r="I161" s="382"/>
      <c r="J161" s="536"/>
      <c r="K161" s="536"/>
      <c r="L161" s="577">
        <f t="shared" si="127"/>
        <v>0</v>
      </c>
      <c r="M161" s="255"/>
      <c r="N161" s="244">
        <f t="shared" si="107"/>
        <v>0</v>
      </c>
      <c r="O161" s="245"/>
      <c r="P161" s="246"/>
      <c r="Q161" s="246"/>
      <c r="R161" s="246"/>
      <c r="S161" s="246"/>
      <c r="T161" s="247"/>
      <c r="U161" s="492">
        <f t="shared" si="108"/>
        <v>0</v>
      </c>
      <c r="V161" s="417"/>
      <c r="W161" s="246"/>
      <c r="X161" s="247"/>
      <c r="Y161" s="247"/>
      <c r="Z161" s="247"/>
      <c r="AA161" s="249"/>
      <c r="AC161" s="478"/>
    </row>
    <row r="162" spans="1:29" ht="15.75" thickBot="1" x14ac:dyDescent="0.3">
      <c r="B162" s="98" t="s">
        <v>269</v>
      </c>
      <c r="C162" s="807" t="s">
        <v>270</v>
      </c>
      <c r="D162" s="808"/>
      <c r="E162" s="808"/>
      <c r="F162" s="369">
        <f t="shared" ref="F162:L162" si="128">F163+F164+F175+F186+F197+F200+F212+F213+F214</f>
        <v>0</v>
      </c>
      <c r="G162" s="617">
        <f t="shared" si="128"/>
        <v>0</v>
      </c>
      <c r="H162" s="617">
        <f t="shared" si="128"/>
        <v>0</v>
      </c>
      <c r="I162" s="369">
        <f t="shared" si="128"/>
        <v>0</v>
      </c>
      <c r="J162" s="523">
        <f t="shared" ref="J162" si="129">J163+J164+J175+J186+J197+J200+J212+J213+J214</f>
        <v>0</v>
      </c>
      <c r="K162" s="523">
        <f t="shared" si="128"/>
        <v>0</v>
      </c>
      <c r="L162" s="564">
        <f t="shared" si="128"/>
        <v>0</v>
      </c>
      <c r="M162" s="144">
        <f t="shared" ref="M162:AA162" si="130">M163+M164+M175+M186+M197+M200+M212+M213+M214</f>
        <v>0</v>
      </c>
      <c r="N162" s="156">
        <f t="shared" si="107"/>
        <v>0</v>
      </c>
      <c r="O162" s="84">
        <f t="shared" si="130"/>
        <v>0</v>
      </c>
      <c r="P162" s="85">
        <f t="shared" si="130"/>
        <v>0</v>
      </c>
      <c r="Q162" s="85">
        <f t="shared" si="130"/>
        <v>0</v>
      </c>
      <c r="R162" s="85">
        <f t="shared" si="130"/>
        <v>0</v>
      </c>
      <c r="S162" s="85">
        <f t="shared" si="130"/>
        <v>0</v>
      </c>
      <c r="T162" s="88">
        <f t="shared" si="130"/>
        <v>0</v>
      </c>
      <c r="U162" s="484">
        <f t="shared" si="108"/>
        <v>0</v>
      </c>
      <c r="V162" s="409">
        <f t="shared" si="130"/>
        <v>0</v>
      </c>
      <c r="W162" s="85">
        <f t="shared" si="130"/>
        <v>0</v>
      </c>
      <c r="X162" s="88">
        <f t="shared" si="130"/>
        <v>0</v>
      </c>
      <c r="Y162" s="88">
        <f t="shared" si="130"/>
        <v>0</v>
      </c>
      <c r="Z162" s="88">
        <f t="shared" si="130"/>
        <v>0</v>
      </c>
      <c r="AA162" s="89">
        <f t="shared" si="130"/>
        <v>0</v>
      </c>
      <c r="AC162" s="478"/>
    </row>
    <row r="163" spans="1:29" s="18" customFormat="1" ht="25.5" hidden="1" customHeight="1" x14ac:dyDescent="0.25">
      <c r="A163" s="125" t="s">
        <v>271</v>
      </c>
      <c r="B163" s="90" t="s">
        <v>683</v>
      </c>
      <c r="C163" s="796" t="s">
        <v>367</v>
      </c>
      <c r="D163" s="797"/>
      <c r="E163" s="797"/>
      <c r="F163" s="383"/>
      <c r="G163" s="631"/>
      <c r="H163" s="631"/>
      <c r="I163" s="383"/>
      <c r="J163" s="537"/>
      <c r="K163" s="537"/>
      <c r="L163" s="578">
        <f t="shared" ref="L163" si="131">SUM(O163:AA163)</f>
        <v>0</v>
      </c>
      <c r="M163" s="155"/>
      <c r="N163" s="158">
        <f t="shared" si="107"/>
        <v>0</v>
      </c>
      <c r="O163" s="92"/>
      <c r="P163" s="93"/>
      <c r="Q163" s="93"/>
      <c r="R163" s="93"/>
      <c r="S163" s="93"/>
      <c r="T163" s="96"/>
      <c r="U163" s="487">
        <f t="shared" si="108"/>
        <v>0</v>
      </c>
      <c r="V163" s="412"/>
      <c r="W163" s="93"/>
      <c r="X163" s="96"/>
      <c r="Y163" s="96"/>
      <c r="Z163" s="96"/>
      <c r="AA163" s="97"/>
      <c r="AC163" s="478"/>
    </row>
    <row r="164" spans="1:29" s="18" customFormat="1" ht="16.350000000000001" hidden="1" customHeight="1" x14ac:dyDescent="0.25">
      <c r="A164" s="125" t="s">
        <v>272</v>
      </c>
      <c r="B164" s="90" t="s">
        <v>684</v>
      </c>
      <c r="C164" s="841" t="s">
        <v>812</v>
      </c>
      <c r="D164" s="842"/>
      <c r="E164" s="842"/>
      <c r="F164" s="383">
        <f t="shared" ref="F164:L164" si="132">F165+F166+F167+F168+F169+F170+F171+F172+F173+F174</f>
        <v>0</v>
      </c>
      <c r="G164" s="631">
        <f t="shared" si="132"/>
        <v>0</v>
      </c>
      <c r="H164" s="631">
        <f t="shared" si="132"/>
        <v>0</v>
      </c>
      <c r="I164" s="383">
        <f t="shared" si="132"/>
        <v>0</v>
      </c>
      <c r="J164" s="537">
        <f t="shared" ref="J164" si="133">J165+J166+J167+J168+J169+J170+J171+J172+J173+J174</f>
        <v>0</v>
      </c>
      <c r="K164" s="537">
        <f t="shared" si="132"/>
        <v>0</v>
      </c>
      <c r="L164" s="578">
        <f t="shared" si="132"/>
        <v>0</v>
      </c>
      <c r="M164" s="155">
        <f t="shared" ref="M164:AA164" si="134">M165+M166+M167+M168+M169+M170+M171+M172+M173+M174</f>
        <v>0</v>
      </c>
      <c r="N164" s="158">
        <f t="shared" si="107"/>
        <v>0</v>
      </c>
      <c r="O164" s="92">
        <f t="shared" si="134"/>
        <v>0</v>
      </c>
      <c r="P164" s="93">
        <f t="shared" si="134"/>
        <v>0</v>
      </c>
      <c r="Q164" s="93">
        <f t="shared" si="134"/>
        <v>0</v>
      </c>
      <c r="R164" s="93">
        <f t="shared" si="134"/>
        <v>0</v>
      </c>
      <c r="S164" s="93">
        <f t="shared" si="134"/>
        <v>0</v>
      </c>
      <c r="T164" s="96">
        <f t="shared" si="134"/>
        <v>0</v>
      </c>
      <c r="U164" s="487">
        <f t="shared" si="108"/>
        <v>0</v>
      </c>
      <c r="V164" s="412">
        <f t="shared" si="134"/>
        <v>0</v>
      </c>
      <c r="W164" s="93">
        <f t="shared" si="134"/>
        <v>0</v>
      </c>
      <c r="X164" s="96">
        <f t="shared" si="134"/>
        <v>0</v>
      </c>
      <c r="Y164" s="96">
        <f t="shared" si="134"/>
        <v>0</v>
      </c>
      <c r="Z164" s="96">
        <f t="shared" si="134"/>
        <v>0</v>
      </c>
      <c r="AA164" s="97">
        <f t="shared" si="134"/>
        <v>0</v>
      </c>
      <c r="AC164" s="478"/>
    </row>
    <row r="165" spans="1:29" hidden="1" x14ac:dyDescent="0.25">
      <c r="B165" s="54"/>
      <c r="C165" s="2"/>
      <c r="D165" s="801" t="s">
        <v>813</v>
      </c>
      <c r="E165" s="801"/>
      <c r="F165" s="373"/>
      <c r="G165" s="621"/>
      <c r="H165" s="621"/>
      <c r="I165" s="373"/>
      <c r="J165" s="527"/>
      <c r="K165" s="527"/>
      <c r="L165" s="568">
        <f t="shared" ref="L165:L174" si="135">SUM(O165:AA165)</f>
        <v>0</v>
      </c>
      <c r="M165" s="141"/>
      <c r="N165" s="159">
        <f t="shared" si="107"/>
        <v>0</v>
      </c>
      <c r="O165" s="73"/>
      <c r="P165" s="1"/>
      <c r="Q165" s="1"/>
      <c r="R165" s="1"/>
      <c r="S165" s="1"/>
      <c r="T165" s="79"/>
      <c r="U165" s="489">
        <f t="shared" si="108"/>
        <v>0</v>
      </c>
      <c r="V165" s="414"/>
      <c r="W165" s="1"/>
      <c r="X165" s="79"/>
      <c r="Y165" s="79"/>
      <c r="Z165" s="79"/>
      <c r="AA165" s="44"/>
      <c r="AC165" s="478"/>
    </row>
    <row r="166" spans="1:29" hidden="1" x14ac:dyDescent="0.25">
      <c r="B166" s="54"/>
      <c r="C166" s="2"/>
      <c r="D166" s="801" t="s">
        <v>814</v>
      </c>
      <c r="E166" s="801"/>
      <c r="F166" s="373"/>
      <c r="G166" s="621"/>
      <c r="H166" s="621"/>
      <c r="I166" s="373"/>
      <c r="J166" s="527"/>
      <c r="K166" s="527"/>
      <c r="L166" s="568">
        <f t="shared" si="135"/>
        <v>0</v>
      </c>
      <c r="M166" s="141"/>
      <c r="N166" s="159">
        <f t="shared" si="107"/>
        <v>0</v>
      </c>
      <c r="O166" s="73"/>
      <c r="P166" s="1"/>
      <c r="Q166" s="1"/>
      <c r="R166" s="1"/>
      <c r="S166" s="1"/>
      <c r="T166" s="79"/>
      <c r="U166" s="489">
        <f t="shared" si="108"/>
        <v>0</v>
      </c>
      <c r="V166" s="414"/>
      <c r="W166" s="1"/>
      <c r="X166" s="79"/>
      <c r="Y166" s="79"/>
      <c r="Z166" s="79"/>
      <c r="AA166" s="44"/>
      <c r="AC166" s="478"/>
    </row>
    <row r="167" spans="1:29" hidden="1" x14ac:dyDescent="0.25">
      <c r="B167" s="54"/>
      <c r="C167" s="2"/>
      <c r="D167" s="801" t="s">
        <v>545</v>
      </c>
      <c r="E167" s="801"/>
      <c r="F167" s="373"/>
      <c r="G167" s="621"/>
      <c r="H167" s="621"/>
      <c r="I167" s="373"/>
      <c r="J167" s="527"/>
      <c r="K167" s="527"/>
      <c r="L167" s="568">
        <f t="shared" si="135"/>
        <v>0</v>
      </c>
      <c r="M167" s="141"/>
      <c r="N167" s="159">
        <f t="shared" si="107"/>
        <v>0</v>
      </c>
      <c r="O167" s="73"/>
      <c r="P167" s="1"/>
      <c r="Q167" s="1"/>
      <c r="R167" s="1"/>
      <c r="S167" s="1"/>
      <c r="T167" s="79"/>
      <c r="U167" s="489">
        <f t="shared" si="108"/>
        <v>0</v>
      </c>
      <c r="V167" s="414"/>
      <c r="W167" s="1"/>
      <c r="X167" s="79"/>
      <c r="Y167" s="79"/>
      <c r="Z167" s="79"/>
      <c r="AA167" s="44"/>
      <c r="AC167" s="478"/>
    </row>
    <row r="168" spans="1:29" ht="25.5" hidden="1" customHeight="1" x14ac:dyDescent="0.25">
      <c r="B168" s="54"/>
      <c r="C168" s="2"/>
      <c r="D168" s="798" t="s">
        <v>548</v>
      </c>
      <c r="E168" s="798"/>
      <c r="F168" s="376"/>
      <c r="G168" s="624"/>
      <c r="H168" s="624"/>
      <c r="I168" s="376"/>
      <c r="J168" s="530"/>
      <c r="K168" s="530"/>
      <c r="L168" s="571">
        <f t="shared" si="135"/>
        <v>0</v>
      </c>
      <c r="M168" s="151"/>
      <c r="N168" s="159">
        <f t="shared" si="107"/>
        <v>0</v>
      </c>
      <c r="O168" s="73"/>
      <c r="P168" s="1"/>
      <c r="Q168" s="1"/>
      <c r="R168" s="1"/>
      <c r="S168" s="1"/>
      <c r="T168" s="79"/>
      <c r="U168" s="489">
        <f t="shared" si="108"/>
        <v>0</v>
      </c>
      <c r="V168" s="414"/>
      <c r="W168" s="1"/>
      <c r="X168" s="79"/>
      <c r="Y168" s="79"/>
      <c r="Z168" s="79"/>
      <c r="AA168" s="44"/>
      <c r="AC168" s="478"/>
    </row>
    <row r="169" spans="1:29" hidden="1" x14ac:dyDescent="0.25">
      <c r="B169" s="54"/>
      <c r="C169" s="2"/>
      <c r="D169" s="801" t="s">
        <v>550</v>
      </c>
      <c r="E169" s="801"/>
      <c r="F169" s="373"/>
      <c r="G169" s="621"/>
      <c r="H169" s="621"/>
      <c r="I169" s="373"/>
      <c r="J169" s="527"/>
      <c r="K169" s="527"/>
      <c r="L169" s="568">
        <f t="shared" si="135"/>
        <v>0</v>
      </c>
      <c r="M169" s="141"/>
      <c r="N169" s="159">
        <f t="shared" si="107"/>
        <v>0</v>
      </c>
      <c r="O169" s="73"/>
      <c r="P169" s="1"/>
      <c r="Q169" s="1"/>
      <c r="R169" s="1"/>
      <c r="S169" s="1"/>
      <c r="T169" s="79"/>
      <c r="U169" s="489">
        <f t="shared" si="108"/>
        <v>0</v>
      </c>
      <c r="V169" s="414"/>
      <c r="W169" s="1"/>
      <c r="X169" s="79"/>
      <c r="Y169" s="79"/>
      <c r="Z169" s="79"/>
      <c r="AA169" s="44"/>
      <c r="AC169" s="478"/>
    </row>
    <row r="170" spans="1:29" hidden="1" x14ac:dyDescent="0.25">
      <c r="B170" s="54"/>
      <c r="C170" s="2"/>
      <c r="D170" s="801" t="s">
        <v>551</v>
      </c>
      <c r="E170" s="801"/>
      <c r="F170" s="373"/>
      <c r="G170" s="621"/>
      <c r="H170" s="621"/>
      <c r="I170" s="373"/>
      <c r="J170" s="527"/>
      <c r="K170" s="527"/>
      <c r="L170" s="568">
        <f t="shared" si="135"/>
        <v>0</v>
      </c>
      <c r="M170" s="141"/>
      <c r="N170" s="159">
        <f t="shared" si="107"/>
        <v>0</v>
      </c>
      <c r="O170" s="73"/>
      <c r="P170" s="1"/>
      <c r="Q170" s="1"/>
      <c r="R170" s="1"/>
      <c r="S170" s="1"/>
      <c r="T170" s="79"/>
      <c r="U170" s="489">
        <f t="shared" si="108"/>
        <v>0</v>
      </c>
      <c r="V170" s="414"/>
      <c r="W170" s="1"/>
      <c r="X170" s="79"/>
      <c r="Y170" s="79"/>
      <c r="Z170" s="79"/>
      <c r="AA170" s="44"/>
      <c r="AC170" s="478"/>
    </row>
    <row r="171" spans="1:29" ht="25.5" hidden="1" customHeight="1" x14ac:dyDescent="0.25">
      <c r="B171" s="54"/>
      <c r="C171" s="2"/>
      <c r="D171" s="798" t="s">
        <v>555</v>
      </c>
      <c r="E171" s="798"/>
      <c r="F171" s="376"/>
      <c r="G171" s="624"/>
      <c r="H171" s="624"/>
      <c r="I171" s="376"/>
      <c r="J171" s="530"/>
      <c r="K171" s="530"/>
      <c r="L171" s="571">
        <f t="shared" si="135"/>
        <v>0</v>
      </c>
      <c r="M171" s="151"/>
      <c r="N171" s="159">
        <f t="shared" si="107"/>
        <v>0</v>
      </c>
      <c r="O171" s="73"/>
      <c r="P171" s="1"/>
      <c r="Q171" s="1"/>
      <c r="R171" s="1"/>
      <c r="S171" s="1"/>
      <c r="T171" s="79"/>
      <c r="U171" s="489">
        <f t="shared" si="108"/>
        <v>0</v>
      </c>
      <c r="V171" s="414"/>
      <c r="W171" s="1"/>
      <c r="X171" s="79"/>
      <c r="Y171" s="79"/>
      <c r="Z171" s="79"/>
      <c r="AA171" s="44"/>
      <c r="AC171" s="478"/>
    </row>
    <row r="172" spans="1:29" ht="25.5" hidden="1" customHeight="1" x14ac:dyDescent="0.25">
      <c r="B172" s="54"/>
      <c r="C172" s="2"/>
      <c r="D172" s="798" t="s">
        <v>558</v>
      </c>
      <c r="E172" s="798"/>
      <c r="F172" s="376"/>
      <c r="G172" s="624"/>
      <c r="H172" s="624"/>
      <c r="I172" s="376"/>
      <c r="J172" s="530"/>
      <c r="K172" s="530"/>
      <c r="L172" s="571">
        <f t="shared" si="135"/>
        <v>0</v>
      </c>
      <c r="M172" s="151"/>
      <c r="N172" s="159">
        <f t="shared" si="107"/>
        <v>0</v>
      </c>
      <c r="O172" s="73"/>
      <c r="P172" s="1"/>
      <c r="Q172" s="1"/>
      <c r="R172" s="1"/>
      <c r="S172" s="1"/>
      <c r="T172" s="79"/>
      <c r="U172" s="489">
        <f t="shared" si="108"/>
        <v>0</v>
      </c>
      <c r="V172" s="414"/>
      <c r="W172" s="1"/>
      <c r="X172" s="79"/>
      <c r="Y172" s="79"/>
      <c r="Z172" s="79"/>
      <c r="AA172" s="44"/>
      <c r="AC172" s="478"/>
    </row>
    <row r="173" spans="1:29" ht="25.5" hidden="1" customHeight="1" x14ac:dyDescent="0.25">
      <c r="B173" s="54"/>
      <c r="C173" s="2"/>
      <c r="D173" s="798" t="s">
        <v>560</v>
      </c>
      <c r="E173" s="798"/>
      <c r="F173" s="376"/>
      <c r="G173" s="624"/>
      <c r="H173" s="624"/>
      <c r="I173" s="376"/>
      <c r="J173" s="530"/>
      <c r="K173" s="530"/>
      <c r="L173" s="571">
        <f t="shared" si="135"/>
        <v>0</v>
      </c>
      <c r="M173" s="151"/>
      <c r="N173" s="159">
        <f t="shared" si="107"/>
        <v>0</v>
      </c>
      <c r="O173" s="73"/>
      <c r="P173" s="1"/>
      <c r="Q173" s="1"/>
      <c r="R173" s="1"/>
      <c r="S173" s="1"/>
      <c r="T173" s="79"/>
      <c r="U173" s="489">
        <f t="shared" si="108"/>
        <v>0</v>
      </c>
      <c r="V173" s="414"/>
      <c r="W173" s="1"/>
      <c r="X173" s="79"/>
      <c r="Y173" s="79"/>
      <c r="Z173" s="79"/>
      <c r="AA173" s="44"/>
      <c r="AC173" s="478"/>
    </row>
    <row r="174" spans="1:29" ht="25.5" hidden="1" customHeight="1" x14ac:dyDescent="0.25">
      <c r="B174" s="54"/>
      <c r="C174" s="2"/>
      <c r="D174" s="798" t="s">
        <v>563</v>
      </c>
      <c r="E174" s="798"/>
      <c r="F174" s="376"/>
      <c r="G174" s="624"/>
      <c r="H174" s="624"/>
      <c r="I174" s="376"/>
      <c r="J174" s="530"/>
      <c r="K174" s="530"/>
      <c r="L174" s="571">
        <f t="shared" si="135"/>
        <v>0</v>
      </c>
      <c r="M174" s="151"/>
      <c r="N174" s="159">
        <f t="shared" si="107"/>
        <v>0</v>
      </c>
      <c r="O174" s="73"/>
      <c r="P174" s="1"/>
      <c r="Q174" s="1"/>
      <c r="R174" s="1"/>
      <c r="S174" s="1"/>
      <c r="T174" s="79"/>
      <c r="U174" s="489">
        <f t="shared" si="108"/>
        <v>0</v>
      </c>
      <c r="V174" s="414"/>
      <c r="W174" s="1"/>
      <c r="X174" s="79"/>
      <c r="Y174" s="79"/>
      <c r="Z174" s="79"/>
      <c r="AA174" s="44"/>
      <c r="AC174" s="478"/>
    </row>
    <row r="175" spans="1:29" s="18" customFormat="1" ht="25.5" hidden="1" customHeight="1" x14ac:dyDescent="0.25">
      <c r="A175" s="128" t="s">
        <v>273</v>
      </c>
      <c r="B175" s="90" t="s">
        <v>685</v>
      </c>
      <c r="C175" s="841" t="s">
        <v>606</v>
      </c>
      <c r="D175" s="842"/>
      <c r="E175" s="842"/>
      <c r="F175" s="383">
        <f t="shared" ref="F175:L175" si="136">F176+F177+F178+F179+F180+F181+F182+F183+F184+F185</f>
        <v>0</v>
      </c>
      <c r="G175" s="631">
        <f t="shared" si="136"/>
        <v>0</v>
      </c>
      <c r="H175" s="631">
        <f t="shared" si="136"/>
        <v>0</v>
      </c>
      <c r="I175" s="383">
        <f t="shared" si="136"/>
        <v>0</v>
      </c>
      <c r="J175" s="537">
        <f t="shared" ref="J175" si="137">J176+J177+J178+J179+J180+J181+J182+J183+J184+J185</f>
        <v>0</v>
      </c>
      <c r="K175" s="537">
        <f t="shared" si="136"/>
        <v>0</v>
      </c>
      <c r="L175" s="578">
        <f t="shared" si="136"/>
        <v>0</v>
      </c>
      <c r="M175" s="155">
        <f t="shared" ref="M175:AA175" si="138">M176+M177+M178+M179+M180+M181+M182+M183+M184+M185</f>
        <v>0</v>
      </c>
      <c r="N175" s="158">
        <f t="shared" si="107"/>
        <v>0</v>
      </c>
      <c r="O175" s="92">
        <f t="shared" si="138"/>
        <v>0</v>
      </c>
      <c r="P175" s="93">
        <f t="shared" si="138"/>
        <v>0</v>
      </c>
      <c r="Q175" s="93">
        <f t="shared" si="138"/>
        <v>0</v>
      </c>
      <c r="R175" s="93">
        <f t="shared" si="138"/>
        <v>0</v>
      </c>
      <c r="S175" s="93">
        <f t="shared" si="138"/>
        <v>0</v>
      </c>
      <c r="T175" s="96">
        <f t="shared" si="138"/>
        <v>0</v>
      </c>
      <c r="U175" s="487">
        <f t="shared" si="108"/>
        <v>0</v>
      </c>
      <c r="V175" s="412">
        <f t="shared" si="138"/>
        <v>0</v>
      </c>
      <c r="W175" s="93">
        <f t="shared" si="138"/>
        <v>0</v>
      </c>
      <c r="X175" s="96">
        <f t="shared" si="138"/>
        <v>0</v>
      </c>
      <c r="Y175" s="96">
        <f t="shared" si="138"/>
        <v>0</v>
      </c>
      <c r="Z175" s="96">
        <f t="shared" si="138"/>
        <v>0</v>
      </c>
      <c r="AA175" s="97">
        <f t="shared" si="138"/>
        <v>0</v>
      </c>
      <c r="AC175" s="478"/>
    </row>
    <row r="176" spans="1:29" hidden="1" x14ac:dyDescent="0.25">
      <c r="B176" s="54"/>
      <c r="C176" s="2"/>
      <c r="D176" s="801" t="s">
        <v>815</v>
      </c>
      <c r="E176" s="801"/>
      <c r="F176" s="373"/>
      <c r="G176" s="621"/>
      <c r="H176" s="621"/>
      <c r="I176" s="373"/>
      <c r="J176" s="527"/>
      <c r="K176" s="527"/>
      <c r="L176" s="568">
        <f t="shared" ref="L176:L185" si="139">SUM(O176:AA176)</f>
        <v>0</v>
      </c>
      <c r="M176" s="141"/>
      <c r="N176" s="159">
        <f t="shared" si="107"/>
        <v>0</v>
      </c>
      <c r="O176" s="73"/>
      <c r="P176" s="1"/>
      <c r="Q176" s="1"/>
      <c r="R176" s="1"/>
      <c r="S176" s="1"/>
      <c r="T176" s="79"/>
      <c r="U176" s="489">
        <f t="shared" si="108"/>
        <v>0</v>
      </c>
      <c r="V176" s="414"/>
      <c r="W176" s="1"/>
      <c r="X176" s="79"/>
      <c r="Y176" s="79"/>
      <c r="Z176" s="79"/>
      <c r="AA176" s="44"/>
      <c r="AC176" s="478"/>
    </row>
    <row r="177" spans="1:29" hidden="1" x14ac:dyDescent="0.25">
      <c r="B177" s="54"/>
      <c r="C177" s="2"/>
      <c r="D177" s="801" t="s">
        <v>816</v>
      </c>
      <c r="E177" s="801"/>
      <c r="F177" s="373"/>
      <c r="G177" s="621"/>
      <c r="H177" s="621"/>
      <c r="I177" s="373"/>
      <c r="J177" s="527"/>
      <c r="K177" s="527"/>
      <c r="L177" s="568">
        <f t="shared" si="139"/>
        <v>0</v>
      </c>
      <c r="M177" s="141"/>
      <c r="N177" s="159">
        <f t="shared" si="107"/>
        <v>0</v>
      </c>
      <c r="O177" s="73"/>
      <c r="P177" s="1"/>
      <c r="Q177" s="1"/>
      <c r="R177" s="1"/>
      <c r="S177" s="1"/>
      <c r="T177" s="79"/>
      <c r="U177" s="489">
        <f t="shared" si="108"/>
        <v>0</v>
      </c>
      <c r="V177" s="414"/>
      <c r="W177" s="1"/>
      <c r="X177" s="79"/>
      <c r="Y177" s="79"/>
      <c r="Z177" s="79"/>
      <c r="AA177" s="44"/>
      <c r="AC177" s="478"/>
    </row>
    <row r="178" spans="1:29" hidden="1" x14ac:dyDescent="0.25">
      <c r="B178" s="54"/>
      <c r="C178" s="2"/>
      <c r="D178" s="801" t="s">
        <v>546</v>
      </c>
      <c r="E178" s="801"/>
      <c r="F178" s="373"/>
      <c r="G178" s="621"/>
      <c r="H178" s="621"/>
      <c r="I178" s="373"/>
      <c r="J178" s="527"/>
      <c r="K178" s="527"/>
      <c r="L178" s="568">
        <f t="shared" si="139"/>
        <v>0</v>
      </c>
      <c r="M178" s="141"/>
      <c r="N178" s="159">
        <f t="shared" si="107"/>
        <v>0</v>
      </c>
      <c r="O178" s="73"/>
      <c r="P178" s="1"/>
      <c r="Q178" s="1"/>
      <c r="R178" s="1"/>
      <c r="S178" s="1"/>
      <c r="T178" s="79"/>
      <c r="U178" s="489">
        <f t="shared" si="108"/>
        <v>0</v>
      </c>
      <c r="V178" s="414"/>
      <c r="W178" s="1"/>
      <c r="X178" s="79"/>
      <c r="Y178" s="79"/>
      <c r="Z178" s="79"/>
      <c r="AA178" s="44"/>
      <c r="AC178" s="478"/>
    </row>
    <row r="179" spans="1:29" ht="25.5" hidden="1" customHeight="1" x14ac:dyDescent="0.25">
      <c r="B179" s="54"/>
      <c r="C179" s="2"/>
      <c r="D179" s="798" t="s">
        <v>549</v>
      </c>
      <c r="E179" s="798"/>
      <c r="F179" s="376"/>
      <c r="G179" s="624"/>
      <c r="H179" s="624"/>
      <c r="I179" s="376"/>
      <c r="J179" s="530"/>
      <c r="K179" s="530"/>
      <c r="L179" s="571">
        <f t="shared" si="139"/>
        <v>0</v>
      </c>
      <c r="M179" s="151"/>
      <c r="N179" s="159">
        <f t="shared" si="107"/>
        <v>0</v>
      </c>
      <c r="O179" s="73"/>
      <c r="P179" s="1"/>
      <c r="Q179" s="1"/>
      <c r="R179" s="1"/>
      <c r="S179" s="1"/>
      <c r="T179" s="79"/>
      <c r="U179" s="489">
        <f t="shared" si="108"/>
        <v>0</v>
      </c>
      <c r="V179" s="414"/>
      <c r="W179" s="1"/>
      <c r="X179" s="79"/>
      <c r="Y179" s="79"/>
      <c r="Z179" s="79"/>
      <c r="AA179" s="44"/>
      <c r="AC179" s="478"/>
    </row>
    <row r="180" spans="1:29" hidden="1" x14ac:dyDescent="0.25">
      <c r="B180" s="54"/>
      <c r="C180" s="2"/>
      <c r="D180" s="801" t="s">
        <v>552</v>
      </c>
      <c r="E180" s="801"/>
      <c r="F180" s="373"/>
      <c r="G180" s="621"/>
      <c r="H180" s="621"/>
      <c r="I180" s="373"/>
      <c r="J180" s="527"/>
      <c r="K180" s="527"/>
      <c r="L180" s="568">
        <f t="shared" si="139"/>
        <v>0</v>
      </c>
      <c r="M180" s="141"/>
      <c r="N180" s="159">
        <f t="shared" si="107"/>
        <v>0</v>
      </c>
      <c r="O180" s="73"/>
      <c r="P180" s="1"/>
      <c r="Q180" s="1"/>
      <c r="R180" s="1"/>
      <c r="S180" s="1"/>
      <c r="T180" s="79"/>
      <c r="U180" s="489">
        <f t="shared" si="108"/>
        <v>0</v>
      </c>
      <c r="V180" s="414"/>
      <c r="W180" s="1"/>
      <c r="X180" s="79"/>
      <c r="Y180" s="79"/>
      <c r="Z180" s="79"/>
      <c r="AA180" s="44"/>
      <c r="AC180" s="478"/>
    </row>
    <row r="181" spans="1:29" hidden="1" x14ac:dyDescent="0.25">
      <c r="B181" s="54"/>
      <c r="C181" s="2"/>
      <c r="D181" s="801" t="s">
        <v>817</v>
      </c>
      <c r="E181" s="801"/>
      <c r="F181" s="373"/>
      <c r="G181" s="621"/>
      <c r="H181" s="621"/>
      <c r="I181" s="373"/>
      <c r="J181" s="527"/>
      <c r="K181" s="527"/>
      <c r="L181" s="568">
        <f t="shared" si="139"/>
        <v>0</v>
      </c>
      <c r="M181" s="141"/>
      <c r="N181" s="159">
        <f t="shared" si="107"/>
        <v>0</v>
      </c>
      <c r="O181" s="73"/>
      <c r="P181" s="1"/>
      <c r="Q181" s="1"/>
      <c r="R181" s="1"/>
      <c r="S181" s="1"/>
      <c r="T181" s="79"/>
      <c r="U181" s="489">
        <f t="shared" si="108"/>
        <v>0</v>
      </c>
      <c r="V181" s="414"/>
      <c r="W181" s="1"/>
      <c r="X181" s="79"/>
      <c r="Y181" s="79"/>
      <c r="Z181" s="79"/>
      <c r="AA181" s="44"/>
      <c r="AC181" s="478"/>
    </row>
    <row r="182" spans="1:29" ht="25.5" hidden="1" customHeight="1" x14ac:dyDescent="0.25">
      <c r="B182" s="54"/>
      <c r="C182" s="2"/>
      <c r="D182" s="798" t="s">
        <v>556</v>
      </c>
      <c r="E182" s="798"/>
      <c r="F182" s="376"/>
      <c r="G182" s="624"/>
      <c r="H182" s="624"/>
      <c r="I182" s="376"/>
      <c r="J182" s="530"/>
      <c r="K182" s="530"/>
      <c r="L182" s="571">
        <f t="shared" si="139"/>
        <v>0</v>
      </c>
      <c r="M182" s="151"/>
      <c r="N182" s="159">
        <f t="shared" si="107"/>
        <v>0</v>
      </c>
      <c r="O182" s="73"/>
      <c r="P182" s="1"/>
      <c r="Q182" s="1"/>
      <c r="R182" s="1"/>
      <c r="S182" s="1"/>
      <c r="T182" s="79"/>
      <c r="U182" s="489">
        <f t="shared" si="108"/>
        <v>0</v>
      </c>
      <c r="V182" s="414"/>
      <c r="W182" s="1"/>
      <c r="X182" s="79"/>
      <c r="Y182" s="79"/>
      <c r="Z182" s="79"/>
      <c r="AA182" s="44"/>
      <c r="AC182" s="478"/>
    </row>
    <row r="183" spans="1:29" ht="25.5" hidden="1" customHeight="1" x14ac:dyDescent="0.25">
      <c r="B183" s="54"/>
      <c r="C183" s="2"/>
      <c r="D183" s="798" t="s">
        <v>559</v>
      </c>
      <c r="E183" s="798"/>
      <c r="F183" s="376"/>
      <c r="G183" s="624"/>
      <c r="H183" s="624"/>
      <c r="I183" s="376"/>
      <c r="J183" s="530"/>
      <c r="K183" s="530"/>
      <c r="L183" s="571">
        <f t="shared" si="139"/>
        <v>0</v>
      </c>
      <c r="M183" s="151"/>
      <c r="N183" s="159">
        <f t="shared" si="107"/>
        <v>0</v>
      </c>
      <c r="O183" s="73"/>
      <c r="P183" s="1"/>
      <c r="Q183" s="1"/>
      <c r="R183" s="1"/>
      <c r="S183" s="1"/>
      <c r="T183" s="79"/>
      <c r="U183" s="489">
        <f t="shared" si="108"/>
        <v>0</v>
      </c>
      <c r="V183" s="414"/>
      <c r="W183" s="1"/>
      <c r="X183" s="79"/>
      <c r="Y183" s="79"/>
      <c r="Z183" s="79"/>
      <c r="AA183" s="44"/>
      <c r="AC183" s="478"/>
    </row>
    <row r="184" spans="1:29" ht="25.5" hidden="1" customHeight="1" x14ac:dyDescent="0.25">
      <c r="B184" s="54"/>
      <c r="C184" s="2"/>
      <c r="D184" s="798" t="s">
        <v>561</v>
      </c>
      <c r="E184" s="798"/>
      <c r="F184" s="376"/>
      <c r="G184" s="624"/>
      <c r="H184" s="624"/>
      <c r="I184" s="376"/>
      <c r="J184" s="530"/>
      <c r="K184" s="530"/>
      <c r="L184" s="571">
        <f t="shared" si="139"/>
        <v>0</v>
      </c>
      <c r="M184" s="151"/>
      <c r="N184" s="159">
        <f t="shared" si="107"/>
        <v>0</v>
      </c>
      <c r="O184" s="73"/>
      <c r="P184" s="1"/>
      <c r="Q184" s="1"/>
      <c r="R184" s="1"/>
      <c r="S184" s="1"/>
      <c r="T184" s="79"/>
      <c r="U184" s="489">
        <f t="shared" si="108"/>
        <v>0</v>
      </c>
      <c r="V184" s="414"/>
      <c r="W184" s="1"/>
      <c r="X184" s="79"/>
      <c r="Y184" s="79"/>
      <c r="Z184" s="79"/>
      <c r="AA184" s="44"/>
      <c r="AC184" s="478"/>
    </row>
    <row r="185" spans="1:29" ht="25.5" hidden="1" customHeight="1" x14ac:dyDescent="0.25">
      <c r="B185" s="54"/>
      <c r="C185" s="2"/>
      <c r="D185" s="798" t="s">
        <v>564</v>
      </c>
      <c r="E185" s="798"/>
      <c r="F185" s="376"/>
      <c r="G185" s="624"/>
      <c r="H185" s="624"/>
      <c r="I185" s="376"/>
      <c r="J185" s="530"/>
      <c r="K185" s="530"/>
      <c r="L185" s="571">
        <f t="shared" si="139"/>
        <v>0</v>
      </c>
      <c r="M185" s="151"/>
      <c r="N185" s="159">
        <f t="shared" si="107"/>
        <v>0</v>
      </c>
      <c r="O185" s="73"/>
      <c r="P185" s="1"/>
      <c r="Q185" s="1"/>
      <c r="R185" s="1"/>
      <c r="S185" s="1"/>
      <c r="T185" s="79"/>
      <c r="U185" s="489">
        <f t="shared" si="108"/>
        <v>0</v>
      </c>
      <c r="V185" s="414"/>
      <c r="W185" s="1"/>
      <c r="X185" s="79"/>
      <c r="Y185" s="79"/>
      <c r="Z185" s="79"/>
      <c r="AA185" s="44"/>
      <c r="AC185" s="478"/>
    </row>
    <row r="186" spans="1:29" s="18" customFormat="1" hidden="1" x14ac:dyDescent="0.25">
      <c r="A186" s="125" t="s">
        <v>274</v>
      </c>
      <c r="B186" s="90" t="s">
        <v>686</v>
      </c>
      <c r="C186" s="803" t="s">
        <v>275</v>
      </c>
      <c r="D186" s="804"/>
      <c r="E186" s="804"/>
      <c r="F186" s="366">
        <f t="shared" ref="F186:L186" si="140">F187+F188+F189+F190+F191+F192+F193+F194+F195+F196</f>
        <v>0</v>
      </c>
      <c r="G186" s="614">
        <f t="shared" si="140"/>
        <v>0</v>
      </c>
      <c r="H186" s="614">
        <f t="shared" si="140"/>
        <v>0</v>
      </c>
      <c r="I186" s="366">
        <f t="shared" si="140"/>
        <v>0</v>
      </c>
      <c r="J186" s="520">
        <f t="shared" ref="J186" si="141">J187+J188+J189+J190+J191+J192+J193+J194+J195+J196</f>
        <v>0</v>
      </c>
      <c r="K186" s="520">
        <f t="shared" si="140"/>
        <v>0</v>
      </c>
      <c r="L186" s="561">
        <f t="shared" si="140"/>
        <v>0</v>
      </c>
      <c r="M186" s="142">
        <f t="shared" ref="M186:AA186" si="142">M187+M188+M189+M190+M191+M192+M193+M194+M195+M196</f>
        <v>0</v>
      </c>
      <c r="N186" s="158">
        <f t="shared" si="107"/>
        <v>0</v>
      </c>
      <c r="O186" s="92">
        <f t="shared" si="142"/>
        <v>0</v>
      </c>
      <c r="P186" s="93">
        <f t="shared" si="142"/>
        <v>0</v>
      </c>
      <c r="Q186" s="93">
        <f t="shared" si="142"/>
        <v>0</v>
      </c>
      <c r="R186" s="93">
        <f t="shared" si="142"/>
        <v>0</v>
      </c>
      <c r="S186" s="93">
        <f t="shared" si="142"/>
        <v>0</v>
      </c>
      <c r="T186" s="96">
        <f t="shared" si="142"/>
        <v>0</v>
      </c>
      <c r="U186" s="487">
        <f t="shared" si="108"/>
        <v>0</v>
      </c>
      <c r="V186" s="412">
        <f t="shared" si="142"/>
        <v>0</v>
      </c>
      <c r="W186" s="93">
        <f t="shared" si="142"/>
        <v>0</v>
      </c>
      <c r="X186" s="96">
        <f t="shared" si="142"/>
        <v>0</v>
      </c>
      <c r="Y186" s="96">
        <f t="shared" si="142"/>
        <v>0</v>
      </c>
      <c r="Z186" s="96">
        <f t="shared" si="142"/>
        <v>0</v>
      </c>
      <c r="AA186" s="97">
        <f t="shared" si="142"/>
        <v>0</v>
      </c>
      <c r="AC186" s="478"/>
    </row>
    <row r="187" spans="1:29" hidden="1" x14ac:dyDescent="0.25">
      <c r="B187" s="54"/>
      <c r="C187" s="2"/>
      <c r="D187" s="801" t="s">
        <v>371</v>
      </c>
      <c r="E187" s="801"/>
      <c r="F187" s="373"/>
      <c r="G187" s="621"/>
      <c r="H187" s="621"/>
      <c r="I187" s="373"/>
      <c r="J187" s="527"/>
      <c r="K187" s="527"/>
      <c r="L187" s="568">
        <f t="shared" ref="L187:L196" si="143">SUM(O187:AA187)</f>
        <v>0</v>
      </c>
      <c r="M187" s="141"/>
      <c r="N187" s="159">
        <f t="shared" si="107"/>
        <v>0</v>
      </c>
      <c r="O187" s="73"/>
      <c r="P187" s="1"/>
      <c r="Q187" s="1"/>
      <c r="R187" s="1"/>
      <c r="S187" s="1"/>
      <c r="T187" s="79"/>
      <c r="U187" s="489">
        <f t="shared" si="108"/>
        <v>0</v>
      </c>
      <c r="V187" s="414"/>
      <c r="W187" s="1"/>
      <c r="X187" s="79"/>
      <c r="Y187" s="79"/>
      <c r="Z187" s="79"/>
      <c r="AA187" s="44"/>
      <c r="AC187" s="478"/>
    </row>
    <row r="188" spans="1:29" hidden="1" x14ac:dyDescent="0.25">
      <c r="B188" s="54"/>
      <c r="C188" s="2"/>
      <c r="D188" s="801" t="s">
        <v>544</v>
      </c>
      <c r="E188" s="801"/>
      <c r="F188" s="373"/>
      <c r="G188" s="621"/>
      <c r="H188" s="621"/>
      <c r="I188" s="373"/>
      <c r="J188" s="527"/>
      <c r="K188" s="527"/>
      <c r="L188" s="568">
        <f t="shared" si="143"/>
        <v>0</v>
      </c>
      <c r="M188" s="141"/>
      <c r="N188" s="159">
        <f t="shared" si="107"/>
        <v>0</v>
      </c>
      <c r="O188" s="73"/>
      <c r="P188" s="1"/>
      <c r="Q188" s="1"/>
      <c r="R188" s="1"/>
      <c r="S188" s="1"/>
      <c r="T188" s="79"/>
      <c r="U188" s="489">
        <f t="shared" si="108"/>
        <v>0</v>
      </c>
      <c r="V188" s="414"/>
      <c r="W188" s="1"/>
      <c r="X188" s="79"/>
      <c r="Y188" s="79"/>
      <c r="Z188" s="79"/>
      <c r="AA188" s="44"/>
      <c r="AC188" s="478"/>
    </row>
    <row r="189" spans="1:29" hidden="1" x14ac:dyDescent="0.25">
      <c r="B189" s="54"/>
      <c r="C189" s="2"/>
      <c r="D189" s="801" t="s">
        <v>547</v>
      </c>
      <c r="E189" s="801"/>
      <c r="F189" s="373"/>
      <c r="G189" s="621"/>
      <c r="H189" s="621"/>
      <c r="I189" s="373"/>
      <c r="J189" s="527"/>
      <c r="K189" s="527"/>
      <c r="L189" s="568">
        <f t="shared" si="143"/>
        <v>0</v>
      </c>
      <c r="M189" s="141"/>
      <c r="N189" s="159">
        <f t="shared" si="107"/>
        <v>0</v>
      </c>
      <c r="O189" s="73"/>
      <c r="P189" s="1"/>
      <c r="Q189" s="1"/>
      <c r="R189" s="1"/>
      <c r="S189" s="1"/>
      <c r="T189" s="79"/>
      <c r="U189" s="489">
        <f t="shared" si="108"/>
        <v>0</v>
      </c>
      <c r="V189" s="414"/>
      <c r="W189" s="1"/>
      <c r="X189" s="79"/>
      <c r="Y189" s="79"/>
      <c r="Z189" s="79"/>
      <c r="AA189" s="44"/>
      <c r="AC189" s="478"/>
    </row>
    <row r="190" spans="1:29" hidden="1" x14ac:dyDescent="0.25">
      <c r="B190" s="54"/>
      <c r="C190" s="2"/>
      <c r="D190" s="798" t="s">
        <v>818</v>
      </c>
      <c r="E190" s="798"/>
      <c r="F190" s="376"/>
      <c r="G190" s="624"/>
      <c r="H190" s="624"/>
      <c r="I190" s="376"/>
      <c r="J190" s="530"/>
      <c r="K190" s="530"/>
      <c r="L190" s="571">
        <f t="shared" si="143"/>
        <v>0</v>
      </c>
      <c r="M190" s="151"/>
      <c r="N190" s="159">
        <f t="shared" si="107"/>
        <v>0</v>
      </c>
      <c r="O190" s="73"/>
      <c r="P190" s="1"/>
      <c r="Q190" s="1"/>
      <c r="R190" s="1"/>
      <c r="S190" s="1"/>
      <c r="T190" s="79"/>
      <c r="U190" s="489">
        <f t="shared" si="108"/>
        <v>0</v>
      </c>
      <c r="V190" s="414"/>
      <c r="W190" s="1"/>
      <c r="X190" s="79"/>
      <c r="Y190" s="79"/>
      <c r="Z190" s="79"/>
      <c r="AA190" s="44"/>
      <c r="AC190" s="478"/>
    </row>
    <row r="191" spans="1:29" hidden="1" x14ac:dyDescent="0.25">
      <c r="B191" s="54"/>
      <c r="C191" s="2"/>
      <c r="D191" s="801" t="s">
        <v>554</v>
      </c>
      <c r="E191" s="801"/>
      <c r="F191" s="373"/>
      <c r="G191" s="621"/>
      <c r="H191" s="621"/>
      <c r="I191" s="373"/>
      <c r="J191" s="527"/>
      <c r="K191" s="527"/>
      <c r="L191" s="568">
        <f t="shared" si="143"/>
        <v>0</v>
      </c>
      <c r="M191" s="141"/>
      <c r="N191" s="159">
        <f t="shared" si="107"/>
        <v>0</v>
      </c>
      <c r="O191" s="73"/>
      <c r="P191" s="1"/>
      <c r="Q191" s="1"/>
      <c r="R191" s="1"/>
      <c r="S191" s="1"/>
      <c r="T191" s="79"/>
      <c r="U191" s="489">
        <f t="shared" si="108"/>
        <v>0</v>
      </c>
      <c r="V191" s="414"/>
      <c r="W191" s="1"/>
      <c r="X191" s="79"/>
      <c r="Y191" s="79"/>
      <c r="Z191" s="79"/>
      <c r="AA191" s="44"/>
      <c r="AC191" s="478"/>
    </row>
    <row r="192" spans="1:29" hidden="1" x14ac:dyDescent="0.25">
      <c r="B192" s="54"/>
      <c r="C192" s="2"/>
      <c r="D192" s="801" t="s">
        <v>553</v>
      </c>
      <c r="E192" s="801"/>
      <c r="F192" s="373"/>
      <c r="G192" s="621"/>
      <c r="H192" s="621"/>
      <c r="I192" s="373"/>
      <c r="J192" s="527"/>
      <c r="K192" s="527"/>
      <c r="L192" s="568">
        <f t="shared" si="143"/>
        <v>0</v>
      </c>
      <c r="M192" s="141"/>
      <c r="N192" s="159">
        <f t="shared" si="107"/>
        <v>0</v>
      </c>
      <c r="O192" s="73"/>
      <c r="P192" s="1"/>
      <c r="Q192" s="1"/>
      <c r="R192" s="1"/>
      <c r="S192" s="1"/>
      <c r="T192" s="79"/>
      <c r="U192" s="489">
        <f t="shared" si="108"/>
        <v>0</v>
      </c>
      <c r="V192" s="414"/>
      <c r="W192" s="1"/>
      <c r="X192" s="79"/>
      <c r="Y192" s="79"/>
      <c r="Z192" s="79"/>
      <c r="AA192" s="44"/>
      <c r="AC192" s="478"/>
    </row>
    <row r="193" spans="1:29" ht="25.5" hidden="1" customHeight="1" x14ac:dyDescent="0.25">
      <c r="B193" s="54"/>
      <c r="C193" s="2"/>
      <c r="D193" s="798" t="s">
        <v>557</v>
      </c>
      <c r="E193" s="798"/>
      <c r="F193" s="376"/>
      <c r="G193" s="624"/>
      <c r="H193" s="624"/>
      <c r="I193" s="376"/>
      <c r="J193" s="530"/>
      <c r="K193" s="530"/>
      <c r="L193" s="571">
        <f t="shared" si="143"/>
        <v>0</v>
      </c>
      <c r="M193" s="151"/>
      <c r="N193" s="159">
        <f t="shared" si="107"/>
        <v>0</v>
      </c>
      <c r="O193" s="73"/>
      <c r="P193" s="1"/>
      <c r="Q193" s="1"/>
      <c r="R193" s="1"/>
      <c r="S193" s="1"/>
      <c r="T193" s="79"/>
      <c r="U193" s="489">
        <f t="shared" si="108"/>
        <v>0</v>
      </c>
      <c r="V193" s="414"/>
      <c r="W193" s="1"/>
      <c r="X193" s="79"/>
      <c r="Y193" s="79"/>
      <c r="Z193" s="79"/>
      <c r="AA193" s="44"/>
      <c r="AC193" s="478"/>
    </row>
    <row r="194" spans="1:29" hidden="1" x14ac:dyDescent="0.25">
      <c r="B194" s="54"/>
      <c r="C194" s="2"/>
      <c r="D194" s="801" t="s">
        <v>819</v>
      </c>
      <c r="E194" s="801"/>
      <c r="F194" s="373"/>
      <c r="G194" s="621"/>
      <c r="H194" s="621"/>
      <c r="I194" s="373"/>
      <c r="J194" s="527"/>
      <c r="K194" s="527"/>
      <c r="L194" s="568">
        <f t="shared" si="143"/>
        <v>0</v>
      </c>
      <c r="M194" s="141"/>
      <c r="N194" s="159">
        <f t="shared" si="107"/>
        <v>0</v>
      </c>
      <c r="O194" s="73"/>
      <c r="P194" s="1"/>
      <c r="Q194" s="1"/>
      <c r="R194" s="1"/>
      <c r="S194" s="1"/>
      <c r="T194" s="79"/>
      <c r="U194" s="489">
        <f t="shared" si="108"/>
        <v>0</v>
      </c>
      <c r="V194" s="414"/>
      <c r="W194" s="1"/>
      <c r="X194" s="79"/>
      <c r="Y194" s="79"/>
      <c r="Z194" s="79"/>
      <c r="AA194" s="44"/>
      <c r="AC194" s="478"/>
    </row>
    <row r="195" spans="1:29" ht="25.5" hidden="1" customHeight="1" x14ac:dyDescent="0.25">
      <c r="B195" s="54"/>
      <c r="C195" s="2"/>
      <c r="D195" s="798" t="s">
        <v>562</v>
      </c>
      <c r="E195" s="798"/>
      <c r="F195" s="376"/>
      <c r="G195" s="624"/>
      <c r="H195" s="624"/>
      <c r="I195" s="376"/>
      <c r="J195" s="530"/>
      <c r="K195" s="530"/>
      <c r="L195" s="571">
        <f t="shared" si="143"/>
        <v>0</v>
      </c>
      <c r="M195" s="151"/>
      <c r="N195" s="159">
        <f t="shared" si="107"/>
        <v>0</v>
      </c>
      <c r="O195" s="73"/>
      <c r="P195" s="1"/>
      <c r="Q195" s="1"/>
      <c r="R195" s="1"/>
      <c r="S195" s="1"/>
      <c r="T195" s="79"/>
      <c r="U195" s="489">
        <f t="shared" si="108"/>
        <v>0</v>
      </c>
      <c r="V195" s="414"/>
      <c r="W195" s="1"/>
      <c r="X195" s="79"/>
      <c r="Y195" s="79"/>
      <c r="Z195" s="79"/>
      <c r="AA195" s="44"/>
      <c r="AC195" s="478"/>
    </row>
    <row r="196" spans="1:29" ht="25.5" hidden="1" customHeight="1" x14ac:dyDescent="0.25">
      <c r="B196" s="54"/>
      <c r="C196" s="2"/>
      <c r="D196" s="798" t="s">
        <v>565</v>
      </c>
      <c r="E196" s="798"/>
      <c r="F196" s="376"/>
      <c r="G196" s="624"/>
      <c r="H196" s="624"/>
      <c r="I196" s="376"/>
      <c r="J196" s="530"/>
      <c r="K196" s="530"/>
      <c r="L196" s="571">
        <f t="shared" si="143"/>
        <v>0</v>
      </c>
      <c r="M196" s="151"/>
      <c r="N196" s="159">
        <f t="shared" si="107"/>
        <v>0</v>
      </c>
      <c r="O196" s="73"/>
      <c r="P196" s="1"/>
      <c r="Q196" s="1"/>
      <c r="R196" s="1"/>
      <c r="S196" s="1"/>
      <c r="T196" s="79"/>
      <c r="U196" s="489">
        <f t="shared" si="108"/>
        <v>0</v>
      </c>
      <c r="V196" s="414"/>
      <c r="W196" s="1"/>
      <c r="X196" s="79"/>
      <c r="Y196" s="79"/>
      <c r="Z196" s="79"/>
      <c r="AA196" s="44"/>
      <c r="AC196" s="478"/>
    </row>
    <row r="197" spans="1:29" s="18" customFormat="1" ht="25.5" hidden="1" customHeight="1" x14ac:dyDescent="0.25">
      <c r="A197" s="125" t="s">
        <v>276</v>
      </c>
      <c r="B197" s="90" t="s">
        <v>687</v>
      </c>
      <c r="C197" s="841" t="s">
        <v>607</v>
      </c>
      <c r="D197" s="842"/>
      <c r="E197" s="842"/>
      <c r="F197" s="383">
        <f t="shared" ref="F197:L197" si="144">F198+F199</f>
        <v>0</v>
      </c>
      <c r="G197" s="631">
        <f t="shared" si="144"/>
        <v>0</v>
      </c>
      <c r="H197" s="631">
        <f t="shared" si="144"/>
        <v>0</v>
      </c>
      <c r="I197" s="383">
        <f t="shared" si="144"/>
        <v>0</v>
      </c>
      <c r="J197" s="537">
        <f t="shared" ref="J197" si="145">J198+J199</f>
        <v>0</v>
      </c>
      <c r="K197" s="537">
        <f t="shared" si="144"/>
        <v>0</v>
      </c>
      <c r="L197" s="578">
        <f t="shared" si="144"/>
        <v>0</v>
      </c>
      <c r="M197" s="155">
        <f t="shared" ref="M197:AA197" si="146">M198+M199</f>
        <v>0</v>
      </c>
      <c r="N197" s="158">
        <f t="shared" si="107"/>
        <v>0</v>
      </c>
      <c r="O197" s="92">
        <f t="shared" si="146"/>
        <v>0</v>
      </c>
      <c r="P197" s="93">
        <f t="shared" si="146"/>
        <v>0</v>
      </c>
      <c r="Q197" s="93">
        <f t="shared" si="146"/>
        <v>0</v>
      </c>
      <c r="R197" s="93">
        <f t="shared" si="146"/>
        <v>0</v>
      </c>
      <c r="S197" s="93">
        <f t="shared" si="146"/>
        <v>0</v>
      </c>
      <c r="T197" s="96">
        <f t="shared" si="146"/>
        <v>0</v>
      </c>
      <c r="U197" s="487">
        <f t="shared" si="108"/>
        <v>0</v>
      </c>
      <c r="V197" s="412">
        <f t="shared" si="146"/>
        <v>0</v>
      </c>
      <c r="W197" s="93">
        <f t="shared" si="146"/>
        <v>0</v>
      </c>
      <c r="X197" s="96">
        <f t="shared" si="146"/>
        <v>0</v>
      </c>
      <c r="Y197" s="96">
        <f t="shared" si="146"/>
        <v>0</v>
      </c>
      <c r="Z197" s="96">
        <f t="shared" si="146"/>
        <v>0</v>
      </c>
      <c r="AA197" s="97">
        <f t="shared" si="146"/>
        <v>0</v>
      </c>
      <c r="AC197" s="478"/>
    </row>
    <row r="198" spans="1:29" ht="25.5" hidden="1" customHeight="1" x14ac:dyDescent="0.25">
      <c r="B198" s="54"/>
      <c r="C198" s="2"/>
      <c r="D198" s="798" t="s">
        <v>568</v>
      </c>
      <c r="E198" s="798"/>
      <c r="F198" s="376"/>
      <c r="G198" s="624"/>
      <c r="H198" s="624"/>
      <c r="I198" s="376"/>
      <c r="J198" s="530"/>
      <c r="K198" s="530"/>
      <c r="L198" s="571">
        <f t="shared" ref="L198:L199" si="147">SUM(O198:AA198)</f>
        <v>0</v>
      </c>
      <c r="M198" s="151"/>
      <c r="N198" s="159">
        <f t="shared" ref="N198:N255" si="148">SUM(L198:M198)</f>
        <v>0</v>
      </c>
      <c r="O198" s="73"/>
      <c r="P198" s="1"/>
      <c r="Q198" s="1"/>
      <c r="R198" s="1"/>
      <c r="S198" s="1"/>
      <c r="T198" s="79"/>
      <c r="U198" s="489">
        <f t="shared" ref="U198:U255" si="149">SUM(O198:T198)</f>
        <v>0</v>
      </c>
      <c r="V198" s="414"/>
      <c r="W198" s="1"/>
      <c r="X198" s="79"/>
      <c r="Y198" s="79"/>
      <c r="Z198" s="79"/>
      <c r="AA198" s="44"/>
      <c r="AC198" s="478"/>
    </row>
    <row r="199" spans="1:29" ht="25.5" hidden="1" customHeight="1" x14ac:dyDescent="0.25">
      <c r="B199" s="54"/>
      <c r="C199" s="2"/>
      <c r="D199" s="798" t="s">
        <v>569</v>
      </c>
      <c r="E199" s="798"/>
      <c r="F199" s="376"/>
      <c r="G199" s="624"/>
      <c r="H199" s="624"/>
      <c r="I199" s="376"/>
      <c r="J199" s="530"/>
      <c r="K199" s="530"/>
      <c r="L199" s="571">
        <f t="shared" si="147"/>
        <v>0</v>
      </c>
      <c r="M199" s="151"/>
      <c r="N199" s="159">
        <f t="shared" si="148"/>
        <v>0</v>
      </c>
      <c r="O199" s="73"/>
      <c r="P199" s="1"/>
      <c r="Q199" s="1"/>
      <c r="R199" s="1"/>
      <c r="S199" s="1"/>
      <c r="T199" s="79"/>
      <c r="U199" s="489">
        <f t="shared" si="149"/>
        <v>0</v>
      </c>
      <c r="V199" s="414"/>
      <c r="W199" s="1"/>
      <c r="X199" s="79"/>
      <c r="Y199" s="79"/>
      <c r="Z199" s="79"/>
      <c r="AA199" s="44"/>
      <c r="AC199" s="478"/>
    </row>
    <row r="200" spans="1:29" s="18" customFormat="1" ht="15" hidden="1" customHeight="1" x14ac:dyDescent="0.25">
      <c r="A200" s="125" t="s">
        <v>277</v>
      </c>
      <c r="B200" s="90" t="s">
        <v>688</v>
      </c>
      <c r="C200" s="841" t="s">
        <v>820</v>
      </c>
      <c r="D200" s="842"/>
      <c r="E200" s="842"/>
      <c r="F200" s="383">
        <f t="shared" ref="F200:L200" si="150">F201+F202+F203+F204+F205+F206+F207+F208+F209+F210+F211</f>
        <v>0</v>
      </c>
      <c r="G200" s="631">
        <f t="shared" si="150"/>
        <v>0</v>
      </c>
      <c r="H200" s="631">
        <f t="shared" si="150"/>
        <v>0</v>
      </c>
      <c r="I200" s="383">
        <f t="shared" si="150"/>
        <v>0</v>
      </c>
      <c r="J200" s="537">
        <f t="shared" ref="J200" si="151">J201+J202+J203+J204+J205+J206+J207+J208+J209+J210+J211</f>
        <v>0</v>
      </c>
      <c r="K200" s="537">
        <f t="shared" si="150"/>
        <v>0</v>
      </c>
      <c r="L200" s="578">
        <f t="shared" si="150"/>
        <v>0</v>
      </c>
      <c r="M200" s="155">
        <f t="shared" ref="M200:AA200" si="152">M201+M202+M203+M204+M205+M206+M207+M208+M209+M210+M211</f>
        <v>0</v>
      </c>
      <c r="N200" s="158">
        <f t="shared" si="148"/>
        <v>0</v>
      </c>
      <c r="O200" s="92">
        <f t="shared" si="152"/>
        <v>0</v>
      </c>
      <c r="P200" s="93">
        <f t="shared" si="152"/>
        <v>0</v>
      </c>
      <c r="Q200" s="93">
        <f t="shared" si="152"/>
        <v>0</v>
      </c>
      <c r="R200" s="93">
        <f t="shared" si="152"/>
        <v>0</v>
      </c>
      <c r="S200" s="93">
        <f t="shared" si="152"/>
        <v>0</v>
      </c>
      <c r="T200" s="96">
        <f t="shared" si="152"/>
        <v>0</v>
      </c>
      <c r="U200" s="487">
        <f t="shared" si="149"/>
        <v>0</v>
      </c>
      <c r="V200" s="412">
        <f t="shared" si="152"/>
        <v>0</v>
      </c>
      <c r="W200" s="93">
        <f t="shared" si="152"/>
        <v>0</v>
      </c>
      <c r="X200" s="96">
        <f t="shared" si="152"/>
        <v>0</v>
      </c>
      <c r="Y200" s="96">
        <f t="shared" si="152"/>
        <v>0</v>
      </c>
      <c r="Z200" s="96">
        <f t="shared" si="152"/>
        <v>0</v>
      </c>
      <c r="AA200" s="97">
        <f t="shared" si="152"/>
        <v>0</v>
      </c>
      <c r="AC200" s="478"/>
    </row>
    <row r="201" spans="1:29" hidden="1" x14ac:dyDescent="0.25">
      <c r="B201" s="54"/>
      <c r="C201" s="2"/>
      <c r="D201" s="801" t="s">
        <v>372</v>
      </c>
      <c r="E201" s="801"/>
      <c r="F201" s="373"/>
      <c r="G201" s="621"/>
      <c r="H201" s="621"/>
      <c r="I201" s="373"/>
      <c r="J201" s="527"/>
      <c r="K201" s="527"/>
      <c r="L201" s="568">
        <f t="shared" ref="L201:L213" si="153">SUM(O201:AA201)</f>
        <v>0</v>
      </c>
      <c r="M201" s="141"/>
      <c r="N201" s="159">
        <f t="shared" si="148"/>
        <v>0</v>
      </c>
      <c r="O201" s="73"/>
      <c r="P201" s="1"/>
      <c r="Q201" s="1"/>
      <c r="R201" s="1"/>
      <c r="S201" s="1"/>
      <c r="T201" s="79"/>
      <c r="U201" s="489">
        <f t="shared" si="149"/>
        <v>0</v>
      </c>
      <c r="V201" s="414"/>
      <c r="W201" s="1"/>
      <c r="X201" s="79"/>
      <c r="Y201" s="79"/>
      <c r="Z201" s="79"/>
      <c r="AA201" s="44"/>
      <c r="AC201" s="478"/>
    </row>
    <row r="202" spans="1:29" hidden="1" x14ac:dyDescent="0.25">
      <c r="B202" s="54"/>
      <c r="C202" s="2"/>
      <c r="D202" s="801" t="s">
        <v>821</v>
      </c>
      <c r="E202" s="801"/>
      <c r="F202" s="373"/>
      <c r="G202" s="621"/>
      <c r="H202" s="621"/>
      <c r="I202" s="373"/>
      <c r="J202" s="527"/>
      <c r="K202" s="527"/>
      <c r="L202" s="568">
        <f t="shared" si="153"/>
        <v>0</v>
      </c>
      <c r="M202" s="141"/>
      <c r="N202" s="159">
        <f t="shared" si="148"/>
        <v>0</v>
      </c>
      <c r="O202" s="73"/>
      <c r="P202" s="1"/>
      <c r="Q202" s="1"/>
      <c r="R202" s="1"/>
      <c r="S202" s="1"/>
      <c r="T202" s="79"/>
      <c r="U202" s="489">
        <f t="shared" si="149"/>
        <v>0</v>
      </c>
      <c r="V202" s="414"/>
      <c r="W202" s="1"/>
      <c r="X202" s="79"/>
      <c r="Y202" s="79"/>
      <c r="Z202" s="79"/>
      <c r="AA202" s="44"/>
      <c r="AC202" s="478"/>
    </row>
    <row r="203" spans="1:29" hidden="1" x14ac:dyDescent="0.25">
      <c r="B203" s="54"/>
      <c r="C203" s="2"/>
      <c r="D203" s="801" t="s">
        <v>375</v>
      </c>
      <c r="E203" s="801"/>
      <c r="F203" s="373"/>
      <c r="G203" s="621"/>
      <c r="H203" s="621"/>
      <c r="I203" s="373"/>
      <c r="J203" s="527"/>
      <c r="K203" s="527"/>
      <c r="L203" s="568">
        <f t="shared" si="153"/>
        <v>0</v>
      </c>
      <c r="M203" s="141"/>
      <c r="N203" s="159">
        <f t="shared" si="148"/>
        <v>0</v>
      </c>
      <c r="O203" s="73"/>
      <c r="P203" s="1"/>
      <c r="Q203" s="1"/>
      <c r="R203" s="1"/>
      <c r="S203" s="1"/>
      <c r="T203" s="79"/>
      <c r="U203" s="489">
        <f t="shared" si="149"/>
        <v>0</v>
      </c>
      <c r="V203" s="414"/>
      <c r="W203" s="1"/>
      <c r="X203" s="79"/>
      <c r="Y203" s="79"/>
      <c r="Z203" s="79"/>
      <c r="AA203" s="44"/>
      <c r="AC203" s="478"/>
    </row>
    <row r="204" spans="1:29" hidden="1" x14ac:dyDescent="0.25">
      <c r="B204" s="54"/>
      <c r="C204" s="2"/>
      <c r="D204" s="801" t="s">
        <v>373</v>
      </c>
      <c r="E204" s="801"/>
      <c r="F204" s="373"/>
      <c r="G204" s="621"/>
      <c r="H204" s="621"/>
      <c r="I204" s="373"/>
      <c r="J204" s="527"/>
      <c r="K204" s="527"/>
      <c r="L204" s="568">
        <f t="shared" si="153"/>
        <v>0</v>
      </c>
      <c r="M204" s="141"/>
      <c r="N204" s="159">
        <f t="shared" si="148"/>
        <v>0</v>
      </c>
      <c r="O204" s="73"/>
      <c r="P204" s="1"/>
      <c r="Q204" s="1"/>
      <c r="R204" s="1"/>
      <c r="S204" s="1"/>
      <c r="T204" s="79"/>
      <c r="U204" s="489">
        <f t="shared" si="149"/>
        <v>0</v>
      </c>
      <c r="V204" s="414"/>
      <c r="W204" s="1"/>
      <c r="X204" s="79"/>
      <c r="Y204" s="79"/>
      <c r="Z204" s="79"/>
      <c r="AA204" s="44"/>
      <c r="AC204" s="478"/>
    </row>
    <row r="205" spans="1:29" hidden="1" x14ac:dyDescent="0.25">
      <c r="B205" s="54"/>
      <c r="C205" s="2"/>
      <c r="D205" s="801" t="s">
        <v>822</v>
      </c>
      <c r="E205" s="801"/>
      <c r="F205" s="373"/>
      <c r="G205" s="621"/>
      <c r="H205" s="621"/>
      <c r="I205" s="373"/>
      <c r="J205" s="527"/>
      <c r="K205" s="527"/>
      <c r="L205" s="568">
        <f t="shared" si="153"/>
        <v>0</v>
      </c>
      <c r="M205" s="141"/>
      <c r="N205" s="159">
        <f t="shared" si="148"/>
        <v>0</v>
      </c>
      <c r="O205" s="73"/>
      <c r="P205" s="1"/>
      <c r="Q205" s="1"/>
      <c r="R205" s="1"/>
      <c r="S205" s="1"/>
      <c r="T205" s="79"/>
      <c r="U205" s="489">
        <f t="shared" si="149"/>
        <v>0</v>
      </c>
      <c r="V205" s="414"/>
      <c r="W205" s="1"/>
      <c r="X205" s="79"/>
      <c r="Y205" s="79"/>
      <c r="Z205" s="79"/>
      <c r="AA205" s="44"/>
      <c r="AC205" s="478"/>
    </row>
    <row r="206" spans="1:29" ht="25.5" hidden="1" customHeight="1" x14ac:dyDescent="0.25">
      <c r="B206" s="54"/>
      <c r="C206" s="2"/>
      <c r="D206" s="798" t="s">
        <v>537</v>
      </c>
      <c r="E206" s="798"/>
      <c r="F206" s="376"/>
      <c r="G206" s="624"/>
      <c r="H206" s="624"/>
      <c r="I206" s="376"/>
      <c r="J206" s="530"/>
      <c r="K206" s="530"/>
      <c r="L206" s="571">
        <f t="shared" si="153"/>
        <v>0</v>
      </c>
      <c r="M206" s="151"/>
      <c r="N206" s="159">
        <f t="shared" si="148"/>
        <v>0</v>
      </c>
      <c r="O206" s="73"/>
      <c r="P206" s="1"/>
      <c r="Q206" s="1"/>
      <c r="R206" s="1"/>
      <c r="S206" s="1"/>
      <c r="T206" s="79"/>
      <c r="U206" s="489">
        <f t="shared" si="149"/>
        <v>0</v>
      </c>
      <c r="V206" s="414"/>
      <c r="W206" s="1"/>
      <c r="X206" s="79"/>
      <c r="Y206" s="79"/>
      <c r="Z206" s="79"/>
      <c r="AA206" s="44"/>
      <c r="AC206" s="478"/>
    </row>
    <row r="207" spans="1:29" ht="25.5" hidden="1" customHeight="1" x14ac:dyDescent="0.25">
      <c r="B207" s="54"/>
      <c r="C207" s="2"/>
      <c r="D207" s="798" t="s">
        <v>540</v>
      </c>
      <c r="E207" s="798"/>
      <c r="F207" s="376"/>
      <c r="G207" s="624"/>
      <c r="H207" s="624"/>
      <c r="I207" s="376"/>
      <c r="J207" s="530"/>
      <c r="K207" s="530"/>
      <c r="L207" s="571">
        <f t="shared" si="153"/>
        <v>0</v>
      </c>
      <c r="M207" s="151"/>
      <c r="N207" s="159">
        <f t="shared" si="148"/>
        <v>0</v>
      </c>
      <c r="O207" s="73"/>
      <c r="P207" s="1"/>
      <c r="Q207" s="1"/>
      <c r="R207" s="1"/>
      <c r="S207" s="1"/>
      <c r="T207" s="79"/>
      <c r="U207" s="489">
        <f t="shared" si="149"/>
        <v>0</v>
      </c>
      <c r="V207" s="414"/>
      <c r="W207" s="1"/>
      <c r="X207" s="79"/>
      <c r="Y207" s="79"/>
      <c r="Z207" s="79"/>
      <c r="AA207" s="44"/>
      <c r="AC207" s="478"/>
    </row>
    <row r="208" spans="1:29" hidden="1" x14ac:dyDescent="0.25">
      <c r="B208" s="54"/>
      <c r="C208" s="2"/>
      <c r="D208" s="801" t="s">
        <v>823</v>
      </c>
      <c r="E208" s="801"/>
      <c r="F208" s="373"/>
      <c r="G208" s="621"/>
      <c r="H208" s="621"/>
      <c r="I208" s="373"/>
      <c r="J208" s="527"/>
      <c r="K208" s="527"/>
      <c r="L208" s="568">
        <f t="shared" si="153"/>
        <v>0</v>
      </c>
      <c r="M208" s="141"/>
      <c r="N208" s="159">
        <f t="shared" si="148"/>
        <v>0</v>
      </c>
      <c r="O208" s="73"/>
      <c r="P208" s="1"/>
      <c r="Q208" s="1"/>
      <c r="R208" s="1"/>
      <c r="S208" s="1"/>
      <c r="T208" s="79"/>
      <c r="U208" s="489">
        <f t="shared" si="149"/>
        <v>0</v>
      </c>
      <c r="V208" s="414"/>
      <c r="W208" s="1"/>
      <c r="X208" s="79"/>
      <c r="Y208" s="79"/>
      <c r="Z208" s="79"/>
      <c r="AA208" s="44"/>
      <c r="AC208" s="478"/>
    </row>
    <row r="209" spans="1:29" hidden="1" x14ac:dyDescent="0.25">
      <c r="B209" s="54"/>
      <c r="C209" s="2"/>
      <c r="D209" s="801" t="s">
        <v>374</v>
      </c>
      <c r="E209" s="801"/>
      <c r="F209" s="373"/>
      <c r="G209" s="621"/>
      <c r="H209" s="621"/>
      <c r="I209" s="373"/>
      <c r="J209" s="527"/>
      <c r="K209" s="527"/>
      <c r="L209" s="568">
        <f t="shared" si="153"/>
        <v>0</v>
      </c>
      <c r="M209" s="141"/>
      <c r="N209" s="159">
        <f t="shared" si="148"/>
        <v>0</v>
      </c>
      <c r="O209" s="73"/>
      <c r="P209" s="1"/>
      <c r="Q209" s="1"/>
      <c r="R209" s="1"/>
      <c r="S209" s="1"/>
      <c r="T209" s="79"/>
      <c r="U209" s="489">
        <f t="shared" si="149"/>
        <v>0</v>
      </c>
      <c r="V209" s="414"/>
      <c r="W209" s="1"/>
      <c r="X209" s="79"/>
      <c r="Y209" s="79"/>
      <c r="Z209" s="79"/>
      <c r="AA209" s="44"/>
      <c r="AC209" s="478"/>
    </row>
    <row r="210" spans="1:29" hidden="1" x14ac:dyDescent="0.25">
      <c r="B210" s="54"/>
      <c r="C210" s="2"/>
      <c r="D210" s="801" t="s">
        <v>824</v>
      </c>
      <c r="E210" s="801"/>
      <c r="F210" s="373"/>
      <c r="G210" s="621"/>
      <c r="H210" s="621"/>
      <c r="I210" s="373"/>
      <c r="J210" s="527"/>
      <c r="K210" s="527"/>
      <c r="L210" s="568">
        <f t="shared" si="153"/>
        <v>0</v>
      </c>
      <c r="M210" s="141"/>
      <c r="N210" s="159">
        <f t="shared" si="148"/>
        <v>0</v>
      </c>
      <c r="O210" s="73"/>
      <c r="P210" s="1"/>
      <c r="Q210" s="1"/>
      <c r="R210" s="1"/>
      <c r="S210" s="1"/>
      <c r="T210" s="79"/>
      <c r="U210" s="489">
        <f t="shared" si="149"/>
        <v>0</v>
      </c>
      <c r="V210" s="414"/>
      <c r="W210" s="1"/>
      <c r="X210" s="79"/>
      <c r="Y210" s="79"/>
      <c r="Z210" s="79"/>
      <c r="AA210" s="44"/>
      <c r="AC210" s="478"/>
    </row>
    <row r="211" spans="1:29" hidden="1" x14ac:dyDescent="0.25">
      <c r="B211" s="54"/>
      <c r="C211" s="2"/>
      <c r="D211" s="801" t="s">
        <v>566</v>
      </c>
      <c r="E211" s="801"/>
      <c r="F211" s="373"/>
      <c r="G211" s="621"/>
      <c r="H211" s="621"/>
      <c r="I211" s="373"/>
      <c r="J211" s="527"/>
      <c r="K211" s="527"/>
      <c r="L211" s="568">
        <f t="shared" si="153"/>
        <v>0</v>
      </c>
      <c r="M211" s="141"/>
      <c r="N211" s="159">
        <f t="shared" si="148"/>
        <v>0</v>
      </c>
      <c r="O211" s="73"/>
      <c r="P211" s="1"/>
      <c r="Q211" s="1"/>
      <c r="R211" s="1"/>
      <c r="S211" s="1"/>
      <c r="T211" s="79"/>
      <c r="U211" s="489">
        <f t="shared" si="149"/>
        <v>0</v>
      </c>
      <c r="V211" s="414"/>
      <c r="W211" s="1"/>
      <c r="X211" s="79"/>
      <c r="Y211" s="79"/>
      <c r="Z211" s="79"/>
      <c r="AA211" s="44"/>
      <c r="AC211" s="478"/>
    </row>
    <row r="212" spans="1:29" s="18" customFormat="1" hidden="1" x14ac:dyDescent="0.25">
      <c r="A212" s="125" t="s">
        <v>278</v>
      </c>
      <c r="B212" s="90" t="s">
        <v>689</v>
      </c>
      <c r="C212" s="803" t="s">
        <v>279</v>
      </c>
      <c r="D212" s="804"/>
      <c r="E212" s="804"/>
      <c r="F212" s="366"/>
      <c r="G212" s="614"/>
      <c r="H212" s="614"/>
      <c r="I212" s="366"/>
      <c r="J212" s="520"/>
      <c r="K212" s="520"/>
      <c r="L212" s="561">
        <f t="shared" si="153"/>
        <v>0</v>
      </c>
      <c r="M212" s="142"/>
      <c r="N212" s="158">
        <f t="shared" si="148"/>
        <v>0</v>
      </c>
      <c r="O212" s="92"/>
      <c r="P212" s="93"/>
      <c r="Q212" s="93"/>
      <c r="R212" s="93"/>
      <c r="S212" s="93"/>
      <c r="T212" s="96"/>
      <c r="U212" s="487">
        <f t="shared" si="149"/>
        <v>0</v>
      </c>
      <c r="V212" s="412"/>
      <c r="W212" s="93"/>
      <c r="X212" s="96"/>
      <c r="Y212" s="96"/>
      <c r="Z212" s="96"/>
      <c r="AA212" s="97"/>
      <c r="AC212" s="478"/>
    </row>
    <row r="213" spans="1:29" s="18" customFormat="1" hidden="1" x14ac:dyDescent="0.25">
      <c r="A213" s="125" t="s">
        <v>280</v>
      </c>
      <c r="B213" s="90" t="s">
        <v>690</v>
      </c>
      <c r="C213" s="803" t="s">
        <v>281</v>
      </c>
      <c r="D213" s="804"/>
      <c r="E213" s="804"/>
      <c r="F213" s="366"/>
      <c r="G213" s="614"/>
      <c r="H213" s="614"/>
      <c r="I213" s="366"/>
      <c r="J213" s="520"/>
      <c r="K213" s="520"/>
      <c r="L213" s="561">
        <f t="shared" si="153"/>
        <v>0</v>
      </c>
      <c r="M213" s="142"/>
      <c r="N213" s="158">
        <f t="shared" si="148"/>
        <v>0</v>
      </c>
      <c r="O213" s="92"/>
      <c r="P213" s="93"/>
      <c r="Q213" s="93"/>
      <c r="R213" s="93"/>
      <c r="S213" s="93"/>
      <c r="T213" s="96"/>
      <c r="U213" s="487">
        <f t="shared" si="149"/>
        <v>0</v>
      </c>
      <c r="V213" s="412"/>
      <c r="W213" s="93"/>
      <c r="X213" s="96"/>
      <c r="Y213" s="96"/>
      <c r="Z213" s="96"/>
      <c r="AA213" s="97"/>
      <c r="AC213" s="478"/>
    </row>
    <row r="214" spans="1:29" s="18" customFormat="1" hidden="1" x14ac:dyDescent="0.25">
      <c r="A214" s="125" t="s">
        <v>282</v>
      </c>
      <c r="B214" s="90" t="s">
        <v>691</v>
      </c>
      <c r="C214" s="803" t="s">
        <v>283</v>
      </c>
      <c r="D214" s="804"/>
      <c r="E214" s="804"/>
      <c r="F214" s="366">
        <f t="shared" ref="F214:L214" si="154">F215+F216+F217+F218+F219+F220+F221+F222+F223+F224</f>
        <v>0</v>
      </c>
      <c r="G214" s="614">
        <f t="shared" si="154"/>
        <v>0</v>
      </c>
      <c r="H214" s="614">
        <f t="shared" si="154"/>
        <v>0</v>
      </c>
      <c r="I214" s="366">
        <f t="shared" si="154"/>
        <v>0</v>
      </c>
      <c r="J214" s="520">
        <f t="shared" ref="J214" si="155">J215+J216+J217+J218+J219+J220+J221+J222+J223+J224</f>
        <v>0</v>
      </c>
      <c r="K214" s="520">
        <f t="shared" si="154"/>
        <v>0</v>
      </c>
      <c r="L214" s="561">
        <f t="shared" si="154"/>
        <v>0</v>
      </c>
      <c r="M214" s="142">
        <f t="shared" ref="M214:AA214" si="156">M215+M216+M217+M218+M219+M220+M221+M222+M223+M224</f>
        <v>0</v>
      </c>
      <c r="N214" s="158">
        <f t="shared" si="148"/>
        <v>0</v>
      </c>
      <c r="O214" s="92">
        <f t="shared" si="156"/>
        <v>0</v>
      </c>
      <c r="P214" s="93">
        <f t="shared" si="156"/>
        <v>0</v>
      </c>
      <c r="Q214" s="93">
        <f t="shared" si="156"/>
        <v>0</v>
      </c>
      <c r="R214" s="93">
        <f t="shared" si="156"/>
        <v>0</v>
      </c>
      <c r="S214" s="93">
        <f t="shared" si="156"/>
        <v>0</v>
      </c>
      <c r="T214" s="96">
        <f t="shared" si="156"/>
        <v>0</v>
      </c>
      <c r="U214" s="487">
        <f t="shared" si="149"/>
        <v>0</v>
      </c>
      <c r="V214" s="412">
        <f t="shared" si="156"/>
        <v>0</v>
      </c>
      <c r="W214" s="93">
        <f t="shared" si="156"/>
        <v>0</v>
      </c>
      <c r="X214" s="96">
        <f t="shared" si="156"/>
        <v>0</v>
      </c>
      <c r="Y214" s="96">
        <f t="shared" si="156"/>
        <v>0</v>
      </c>
      <c r="Z214" s="96">
        <f t="shared" si="156"/>
        <v>0</v>
      </c>
      <c r="AA214" s="97">
        <f t="shared" si="156"/>
        <v>0</v>
      </c>
      <c r="AC214" s="478"/>
    </row>
    <row r="215" spans="1:29" hidden="1" x14ac:dyDescent="0.25">
      <c r="B215" s="54"/>
      <c r="C215" s="2"/>
      <c r="D215" s="801" t="s">
        <v>376</v>
      </c>
      <c r="E215" s="801"/>
      <c r="F215" s="373"/>
      <c r="G215" s="621"/>
      <c r="H215" s="621"/>
      <c r="I215" s="373"/>
      <c r="J215" s="527"/>
      <c r="K215" s="527"/>
      <c r="L215" s="568">
        <f t="shared" ref="L215:L224" si="157">SUM(O215:AA215)</f>
        <v>0</v>
      </c>
      <c r="M215" s="141"/>
      <c r="N215" s="159">
        <f t="shared" si="148"/>
        <v>0</v>
      </c>
      <c r="O215" s="73"/>
      <c r="P215" s="1"/>
      <c r="Q215" s="1"/>
      <c r="R215" s="1"/>
      <c r="S215" s="1"/>
      <c r="T215" s="79"/>
      <c r="U215" s="489">
        <f t="shared" si="149"/>
        <v>0</v>
      </c>
      <c r="V215" s="414"/>
      <c r="W215" s="1"/>
      <c r="X215" s="79"/>
      <c r="Y215" s="79"/>
      <c r="Z215" s="79"/>
      <c r="AA215" s="44"/>
      <c r="AC215" s="478"/>
    </row>
    <row r="216" spans="1:29" hidden="1" x14ac:dyDescent="0.25">
      <c r="B216" s="54"/>
      <c r="C216" s="2"/>
      <c r="D216" s="801" t="s">
        <v>377</v>
      </c>
      <c r="E216" s="801"/>
      <c r="F216" s="373"/>
      <c r="G216" s="621"/>
      <c r="H216" s="621"/>
      <c r="I216" s="373"/>
      <c r="J216" s="527"/>
      <c r="K216" s="527"/>
      <c r="L216" s="568">
        <f t="shared" si="157"/>
        <v>0</v>
      </c>
      <c r="M216" s="141"/>
      <c r="N216" s="159">
        <f t="shared" si="148"/>
        <v>0</v>
      </c>
      <c r="O216" s="73"/>
      <c r="P216" s="1"/>
      <c r="Q216" s="1"/>
      <c r="R216" s="1"/>
      <c r="S216" s="1"/>
      <c r="T216" s="79"/>
      <c r="U216" s="489">
        <f t="shared" si="149"/>
        <v>0</v>
      </c>
      <c r="V216" s="414"/>
      <c r="W216" s="1"/>
      <c r="X216" s="79"/>
      <c r="Y216" s="79"/>
      <c r="Z216" s="79"/>
      <c r="AA216" s="44"/>
      <c r="AC216" s="478"/>
    </row>
    <row r="217" spans="1:29" hidden="1" x14ac:dyDescent="0.25">
      <c r="B217" s="54"/>
      <c r="C217" s="2"/>
      <c r="D217" s="801" t="s">
        <v>378</v>
      </c>
      <c r="E217" s="801"/>
      <c r="F217" s="373"/>
      <c r="G217" s="621"/>
      <c r="H217" s="621"/>
      <c r="I217" s="373"/>
      <c r="J217" s="527"/>
      <c r="K217" s="527"/>
      <c r="L217" s="568">
        <f t="shared" si="157"/>
        <v>0</v>
      </c>
      <c r="M217" s="141"/>
      <c r="N217" s="159">
        <f t="shared" si="148"/>
        <v>0</v>
      </c>
      <c r="O217" s="73"/>
      <c r="P217" s="1"/>
      <c r="Q217" s="1"/>
      <c r="R217" s="1"/>
      <c r="S217" s="1"/>
      <c r="T217" s="79"/>
      <c r="U217" s="489">
        <f t="shared" si="149"/>
        <v>0</v>
      </c>
      <c r="V217" s="414"/>
      <c r="W217" s="1"/>
      <c r="X217" s="79"/>
      <c r="Y217" s="79"/>
      <c r="Z217" s="79"/>
      <c r="AA217" s="44"/>
      <c r="AC217" s="478"/>
    </row>
    <row r="218" spans="1:29" hidden="1" x14ac:dyDescent="0.25">
      <c r="B218" s="54"/>
      <c r="C218" s="2"/>
      <c r="D218" s="801" t="s">
        <v>379</v>
      </c>
      <c r="E218" s="801"/>
      <c r="F218" s="373"/>
      <c r="G218" s="621"/>
      <c r="H218" s="621"/>
      <c r="I218" s="373"/>
      <c r="J218" s="527"/>
      <c r="K218" s="527"/>
      <c r="L218" s="568">
        <f t="shared" si="157"/>
        <v>0</v>
      </c>
      <c r="M218" s="141"/>
      <c r="N218" s="159">
        <f t="shared" si="148"/>
        <v>0</v>
      </c>
      <c r="O218" s="73"/>
      <c r="P218" s="1"/>
      <c r="Q218" s="1"/>
      <c r="R218" s="1"/>
      <c r="S218" s="1"/>
      <c r="T218" s="79"/>
      <c r="U218" s="489">
        <f t="shared" si="149"/>
        <v>0</v>
      </c>
      <c r="V218" s="414"/>
      <c r="W218" s="1"/>
      <c r="X218" s="79"/>
      <c r="Y218" s="79"/>
      <c r="Z218" s="79"/>
      <c r="AA218" s="44"/>
      <c r="AC218" s="478"/>
    </row>
    <row r="219" spans="1:29" hidden="1" x14ac:dyDescent="0.25">
      <c r="B219" s="54"/>
      <c r="C219" s="2"/>
      <c r="D219" s="801" t="s">
        <v>380</v>
      </c>
      <c r="E219" s="801"/>
      <c r="F219" s="373"/>
      <c r="G219" s="621"/>
      <c r="H219" s="621"/>
      <c r="I219" s="373"/>
      <c r="J219" s="527"/>
      <c r="K219" s="527"/>
      <c r="L219" s="568">
        <f t="shared" si="157"/>
        <v>0</v>
      </c>
      <c r="M219" s="141"/>
      <c r="N219" s="159">
        <f t="shared" si="148"/>
        <v>0</v>
      </c>
      <c r="O219" s="73"/>
      <c r="P219" s="1"/>
      <c r="Q219" s="1"/>
      <c r="R219" s="1"/>
      <c r="S219" s="1"/>
      <c r="T219" s="79"/>
      <c r="U219" s="489">
        <f t="shared" si="149"/>
        <v>0</v>
      </c>
      <c r="V219" s="414"/>
      <c r="W219" s="1"/>
      <c r="X219" s="79"/>
      <c r="Y219" s="79"/>
      <c r="Z219" s="79"/>
      <c r="AA219" s="44"/>
      <c r="AC219" s="478"/>
    </row>
    <row r="220" spans="1:29" ht="25.5" hidden="1" customHeight="1" x14ac:dyDescent="0.25">
      <c r="B220" s="54"/>
      <c r="C220" s="2"/>
      <c r="D220" s="798" t="s">
        <v>538</v>
      </c>
      <c r="E220" s="798"/>
      <c r="F220" s="376"/>
      <c r="G220" s="624"/>
      <c r="H220" s="624"/>
      <c r="I220" s="376"/>
      <c r="J220" s="530"/>
      <c r="K220" s="530"/>
      <c r="L220" s="571">
        <f t="shared" si="157"/>
        <v>0</v>
      </c>
      <c r="M220" s="151"/>
      <c r="N220" s="159">
        <f t="shared" si="148"/>
        <v>0</v>
      </c>
      <c r="O220" s="73"/>
      <c r="P220" s="1"/>
      <c r="Q220" s="1"/>
      <c r="R220" s="1"/>
      <c r="S220" s="1"/>
      <c r="T220" s="79"/>
      <c r="U220" s="489">
        <f t="shared" si="149"/>
        <v>0</v>
      </c>
      <c r="V220" s="414"/>
      <c r="W220" s="1"/>
      <c r="X220" s="79"/>
      <c r="Y220" s="79"/>
      <c r="Z220" s="79"/>
      <c r="AA220" s="44"/>
      <c r="AC220" s="478"/>
    </row>
    <row r="221" spans="1:29" ht="25.5" hidden="1" customHeight="1" x14ac:dyDescent="0.25">
      <c r="B221" s="54"/>
      <c r="C221" s="2"/>
      <c r="D221" s="798" t="s">
        <v>541</v>
      </c>
      <c r="E221" s="798"/>
      <c r="F221" s="376"/>
      <c r="G221" s="624"/>
      <c r="H221" s="624"/>
      <c r="I221" s="376"/>
      <c r="J221" s="530"/>
      <c r="K221" s="530"/>
      <c r="L221" s="571">
        <f t="shared" si="157"/>
        <v>0</v>
      </c>
      <c r="M221" s="151"/>
      <c r="N221" s="159">
        <f t="shared" si="148"/>
        <v>0</v>
      </c>
      <c r="O221" s="73"/>
      <c r="P221" s="1"/>
      <c r="Q221" s="1"/>
      <c r="R221" s="1"/>
      <c r="S221" s="1"/>
      <c r="T221" s="79"/>
      <c r="U221" s="489">
        <f t="shared" si="149"/>
        <v>0</v>
      </c>
      <c r="V221" s="414"/>
      <c r="W221" s="1"/>
      <c r="X221" s="79"/>
      <c r="Y221" s="79"/>
      <c r="Z221" s="79"/>
      <c r="AA221" s="44"/>
      <c r="AC221" s="478"/>
    </row>
    <row r="222" spans="1:29" hidden="1" x14ac:dyDescent="0.25">
      <c r="B222" s="54"/>
      <c r="C222" s="2"/>
      <c r="D222" s="801" t="s">
        <v>381</v>
      </c>
      <c r="E222" s="801"/>
      <c r="F222" s="373"/>
      <c r="G222" s="621"/>
      <c r="H222" s="621"/>
      <c r="I222" s="373"/>
      <c r="J222" s="527"/>
      <c r="K222" s="527"/>
      <c r="L222" s="568">
        <f t="shared" si="157"/>
        <v>0</v>
      </c>
      <c r="M222" s="141"/>
      <c r="N222" s="159">
        <f t="shared" si="148"/>
        <v>0</v>
      </c>
      <c r="O222" s="73"/>
      <c r="P222" s="1"/>
      <c r="Q222" s="1"/>
      <c r="R222" s="1"/>
      <c r="S222" s="1"/>
      <c r="T222" s="79"/>
      <c r="U222" s="489">
        <f t="shared" si="149"/>
        <v>0</v>
      </c>
      <c r="V222" s="414"/>
      <c r="W222" s="1"/>
      <c r="X222" s="79"/>
      <c r="Y222" s="79"/>
      <c r="Z222" s="79"/>
      <c r="AA222" s="44"/>
      <c r="AC222" s="478"/>
    </row>
    <row r="223" spans="1:29" hidden="1" x14ac:dyDescent="0.25">
      <c r="B223" s="54"/>
      <c r="C223" s="2"/>
      <c r="D223" s="801" t="s">
        <v>382</v>
      </c>
      <c r="E223" s="801"/>
      <c r="F223" s="373"/>
      <c r="G223" s="621"/>
      <c r="H223" s="621"/>
      <c r="I223" s="373"/>
      <c r="J223" s="527"/>
      <c r="K223" s="527"/>
      <c r="L223" s="568">
        <f t="shared" si="157"/>
        <v>0</v>
      </c>
      <c r="M223" s="141"/>
      <c r="N223" s="159">
        <f t="shared" si="148"/>
        <v>0</v>
      </c>
      <c r="O223" s="73"/>
      <c r="P223" s="1"/>
      <c r="Q223" s="1"/>
      <c r="R223" s="1"/>
      <c r="S223" s="1"/>
      <c r="T223" s="79"/>
      <c r="U223" s="489">
        <f t="shared" si="149"/>
        <v>0</v>
      </c>
      <c r="V223" s="414"/>
      <c r="W223" s="1"/>
      <c r="X223" s="79"/>
      <c r="Y223" s="79"/>
      <c r="Z223" s="79"/>
      <c r="AA223" s="44"/>
      <c r="AC223" s="478"/>
    </row>
    <row r="224" spans="1:29" ht="15.75" hidden="1" thickBot="1" x14ac:dyDescent="0.3">
      <c r="B224" s="56"/>
      <c r="C224" s="20"/>
      <c r="D224" s="806" t="s">
        <v>567</v>
      </c>
      <c r="E224" s="806"/>
      <c r="F224" s="384"/>
      <c r="G224" s="632"/>
      <c r="H224" s="632"/>
      <c r="I224" s="384"/>
      <c r="J224" s="538"/>
      <c r="K224" s="538"/>
      <c r="L224" s="579">
        <f t="shared" si="157"/>
        <v>0</v>
      </c>
      <c r="M224" s="143"/>
      <c r="N224" s="159">
        <f t="shared" si="148"/>
        <v>0</v>
      </c>
      <c r="O224" s="73"/>
      <c r="P224" s="1"/>
      <c r="Q224" s="1"/>
      <c r="R224" s="1"/>
      <c r="S224" s="1"/>
      <c r="T224" s="79"/>
      <c r="U224" s="489">
        <f t="shared" si="149"/>
        <v>0</v>
      </c>
      <c r="V224" s="414"/>
      <c r="W224" s="1"/>
      <c r="X224" s="79"/>
      <c r="Y224" s="79"/>
      <c r="Z224" s="79"/>
      <c r="AA224" s="44"/>
      <c r="AC224" s="478"/>
    </row>
    <row r="225" spans="1:29" ht="15.75" thickBot="1" x14ac:dyDescent="0.3">
      <c r="B225" s="98" t="s">
        <v>284</v>
      </c>
      <c r="C225" s="807" t="s">
        <v>285</v>
      </c>
      <c r="D225" s="808"/>
      <c r="E225" s="808"/>
      <c r="F225" s="369">
        <f t="shared" ref="F225:L225" si="158">F226+F247+F253+F254</f>
        <v>0</v>
      </c>
      <c r="G225" s="617">
        <f t="shared" si="158"/>
        <v>0</v>
      </c>
      <c r="H225" s="617">
        <f t="shared" si="158"/>
        <v>0</v>
      </c>
      <c r="I225" s="369">
        <f t="shared" si="158"/>
        <v>0</v>
      </c>
      <c r="J225" s="523">
        <f t="shared" ref="J225" si="159">J226+J247+J253+J254</f>
        <v>0</v>
      </c>
      <c r="K225" s="523">
        <f t="shared" si="158"/>
        <v>0</v>
      </c>
      <c r="L225" s="564">
        <f t="shared" si="158"/>
        <v>0</v>
      </c>
      <c r="M225" s="144">
        <f t="shared" ref="M225:AA225" si="160">M226+M247+M253+M254</f>
        <v>0</v>
      </c>
      <c r="N225" s="156">
        <f t="shared" si="148"/>
        <v>0</v>
      </c>
      <c r="O225" s="84">
        <f t="shared" si="160"/>
        <v>0</v>
      </c>
      <c r="P225" s="85">
        <f t="shared" si="160"/>
        <v>0</v>
      </c>
      <c r="Q225" s="85">
        <f t="shared" si="160"/>
        <v>0</v>
      </c>
      <c r="R225" s="85">
        <f t="shared" si="160"/>
        <v>0</v>
      </c>
      <c r="S225" s="85">
        <f t="shared" si="160"/>
        <v>0</v>
      </c>
      <c r="T225" s="88">
        <f t="shared" si="160"/>
        <v>0</v>
      </c>
      <c r="U225" s="484">
        <f t="shared" si="149"/>
        <v>0</v>
      </c>
      <c r="V225" s="409">
        <f t="shared" si="160"/>
        <v>0</v>
      </c>
      <c r="W225" s="85">
        <f t="shared" si="160"/>
        <v>0</v>
      </c>
      <c r="X225" s="88">
        <f t="shared" si="160"/>
        <v>0</v>
      </c>
      <c r="Y225" s="88">
        <f t="shared" si="160"/>
        <v>0</v>
      </c>
      <c r="Z225" s="88">
        <f t="shared" si="160"/>
        <v>0</v>
      </c>
      <c r="AA225" s="89">
        <f t="shared" si="160"/>
        <v>0</v>
      </c>
      <c r="AC225" s="478"/>
    </row>
    <row r="226" spans="1:29" hidden="1" x14ac:dyDescent="0.25">
      <c r="B226" s="114" t="s">
        <v>692</v>
      </c>
      <c r="C226" s="834" t="s">
        <v>286</v>
      </c>
      <c r="D226" s="835"/>
      <c r="E226" s="835"/>
      <c r="F226" s="364">
        <f t="shared" ref="F226:L226" si="161">F227+F231+F238+F239+F240+F241+F242+F243+F244</f>
        <v>0</v>
      </c>
      <c r="G226" s="612">
        <f t="shared" si="161"/>
        <v>0</v>
      </c>
      <c r="H226" s="612">
        <f t="shared" si="161"/>
        <v>0</v>
      </c>
      <c r="I226" s="364">
        <f t="shared" si="161"/>
        <v>0</v>
      </c>
      <c r="J226" s="518">
        <f t="shared" ref="J226" si="162">J227+J231+J238+J239+J240+J241+J242+J243+J244</f>
        <v>0</v>
      </c>
      <c r="K226" s="518">
        <f t="shared" si="161"/>
        <v>0</v>
      </c>
      <c r="L226" s="559">
        <f t="shared" si="161"/>
        <v>0</v>
      </c>
      <c r="M226" s="140">
        <f t="shared" ref="M226:AA226" si="163">M227+M231+M238+M239+M240+M241+M242+M243+M244</f>
        <v>0</v>
      </c>
      <c r="N226" s="157">
        <f t="shared" si="148"/>
        <v>0</v>
      </c>
      <c r="O226" s="116">
        <f t="shared" si="163"/>
        <v>0</v>
      </c>
      <c r="P226" s="117">
        <f t="shared" si="163"/>
        <v>0</v>
      </c>
      <c r="Q226" s="117">
        <f t="shared" si="163"/>
        <v>0</v>
      </c>
      <c r="R226" s="117">
        <f t="shared" si="163"/>
        <v>0</v>
      </c>
      <c r="S226" s="117">
        <f t="shared" si="163"/>
        <v>0</v>
      </c>
      <c r="T226" s="120">
        <f t="shared" si="163"/>
        <v>0</v>
      </c>
      <c r="U226" s="485">
        <f t="shared" si="149"/>
        <v>0</v>
      </c>
      <c r="V226" s="410">
        <f t="shared" si="163"/>
        <v>0</v>
      </c>
      <c r="W226" s="117">
        <f t="shared" si="163"/>
        <v>0</v>
      </c>
      <c r="X226" s="120">
        <f t="shared" si="163"/>
        <v>0</v>
      </c>
      <c r="Y226" s="120">
        <f t="shared" si="163"/>
        <v>0</v>
      </c>
      <c r="Z226" s="120">
        <f t="shared" si="163"/>
        <v>0</v>
      </c>
      <c r="AA226" s="121">
        <f t="shared" si="163"/>
        <v>0</v>
      </c>
      <c r="AC226" s="478"/>
    </row>
    <row r="227" spans="1:29" s="18" customFormat="1" hidden="1" x14ac:dyDescent="0.25">
      <c r="A227" s="125"/>
      <c r="B227" s="52" t="s">
        <v>693</v>
      </c>
      <c r="C227" s="832" t="s">
        <v>287</v>
      </c>
      <c r="D227" s="833"/>
      <c r="E227" s="833"/>
      <c r="F227" s="367">
        <f t="shared" ref="F227:L227" si="164">F228+F229+F230</f>
        <v>0</v>
      </c>
      <c r="G227" s="615">
        <f t="shared" si="164"/>
        <v>0</v>
      </c>
      <c r="H227" s="615">
        <f t="shared" si="164"/>
        <v>0</v>
      </c>
      <c r="I227" s="367">
        <f t="shared" si="164"/>
        <v>0</v>
      </c>
      <c r="J227" s="521">
        <f t="shared" ref="J227" si="165">J228+J229+J230</f>
        <v>0</v>
      </c>
      <c r="K227" s="521">
        <f t="shared" si="164"/>
        <v>0</v>
      </c>
      <c r="L227" s="562">
        <f t="shared" si="164"/>
        <v>0</v>
      </c>
      <c r="M227" s="148">
        <f t="shared" ref="M227:AA227" si="166">M228+M229+M230</f>
        <v>0</v>
      </c>
      <c r="N227" s="160">
        <f t="shared" si="148"/>
        <v>0</v>
      </c>
      <c r="O227" s="75">
        <f t="shared" si="166"/>
        <v>0</v>
      </c>
      <c r="P227" s="13">
        <f t="shared" si="166"/>
        <v>0</v>
      </c>
      <c r="Q227" s="13">
        <f t="shared" si="166"/>
        <v>0</v>
      </c>
      <c r="R227" s="13">
        <f t="shared" si="166"/>
        <v>0</v>
      </c>
      <c r="S227" s="13">
        <f t="shared" si="166"/>
        <v>0</v>
      </c>
      <c r="T227" s="80">
        <f t="shared" si="166"/>
        <v>0</v>
      </c>
      <c r="U227" s="488">
        <f t="shared" si="149"/>
        <v>0</v>
      </c>
      <c r="V227" s="413">
        <f t="shared" si="166"/>
        <v>0</v>
      </c>
      <c r="W227" s="13">
        <f t="shared" si="166"/>
        <v>0</v>
      </c>
      <c r="X227" s="80">
        <f t="shared" si="166"/>
        <v>0</v>
      </c>
      <c r="Y227" s="80">
        <f t="shared" si="166"/>
        <v>0</v>
      </c>
      <c r="Z227" s="80">
        <f t="shared" si="166"/>
        <v>0</v>
      </c>
      <c r="AA227" s="45">
        <f t="shared" si="166"/>
        <v>0</v>
      </c>
      <c r="AC227" s="478"/>
    </row>
    <row r="228" spans="1:29" s="189" customFormat="1" hidden="1" x14ac:dyDescent="0.25">
      <c r="A228" s="125" t="s">
        <v>288</v>
      </c>
      <c r="B228" s="169" t="s">
        <v>694</v>
      </c>
      <c r="C228" s="213"/>
      <c r="D228" s="836" t="s">
        <v>706</v>
      </c>
      <c r="E228" s="836"/>
      <c r="F228" s="385"/>
      <c r="G228" s="633"/>
      <c r="H228" s="633"/>
      <c r="I228" s="385"/>
      <c r="J228" s="539"/>
      <c r="K228" s="539"/>
      <c r="L228" s="580">
        <f t="shared" ref="L228:L230" si="167">SUM(O228:AA228)</f>
        <v>0</v>
      </c>
      <c r="M228" s="257"/>
      <c r="N228" s="171">
        <f t="shared" si="148"/>
        <v>0</v>
      </c>
      <c r="O228" s="179"/>
      <c r="P228" s="173"/>
      <c r="Q228" s="173"/>
      <c r="R228" s="173"/>
      <c r="S228" s="173"/>
      <c r="T228" s="174"/>
      <c r="U228" s="486">
        <f t="shared" si="149"/>
        <v>0</v>
      </c>
      <c r="V228" s="411"/>
      <c r="W228" s="173"/>
      <c r="X228" s="174"/>
      <c r="Y228" s="174"/>
      <c r="Z228" s="174"/>
      <c r="AA228" s="175"/>
      <c r="AC228" s="478"/>
    </row>
    <row r="229" spans="1:29" s="189" customFormat="1" hidden="1" x14ac:dyDescent="0.25">
      <c r="A229" s="125" t="s">
        <v>289</v>
      </c>
      <c r="B229" s="169" t="s">
        <v>695</v>
      </c>
      <c r="C229" s="178"/>
      <c r="D229" s="814" t="s">
        <v>707</v>
      </c>
      <c r="E229" s="814"/>
      <c r="F229" s="365"/>
      <c r="G229" s="613"/>
      <c r="H229" s="613"/>
      <c r="I229" s="365"/>
      <c r="J229" s="519"/>
      <c r="K229" s="519"/>
      <c r="L229" s="560">
        <f t="shared" si="167"/>
        <v>0</v>
      </c>
      <c r="M229" s="170"/>
      <c r="N229" s="171">
        <f t="shared" si="148"/>
        <v>0</v>
      </c>
      <c r="O229" s="179"/>
      <c r="P229" s="173"/>
      <c r="Q229" s="173"/>
      <c r="R229" s="173"/>
      <c r="S229" s="173"/>
      <c r="T229" s="174"/>
      <c r="U229" s="486">
        <f t="shared" si="149"/>
        <v>0</v>
      </c>
      <c r="V229" s="411"/>
      <c r="W229" s="173"/>
      <c r="X229" s="174"/>
      <c r="Y229" s="174"/>
      <c r="Z229" s="174"/>
      <c r="AA229" s="175"/>
      <c r="AC229" s="478"/>
    </row>
    <row r="230" spans="1:29" s="189" customFormat="1" hidden="1" x14ac:dyDescent="0.25">
      <c r="A230" s="125" t="s">
        <v>290</v>
      </c>
      <c r="B230" s="169" t="s">
        <v>696</v>
      </c>
      <c r="C230" s="178"/>
      <c r="D230" s="814" t="s">
        <v>708</v>
      </c>
      <c r="E230" s="814"/>
      <c r="F230" s="365"/>
      <c r="G230" s="613"/>
      <c r="H230" s="613"/>
      <c r="I230" s="365"/>
      <c r="J230" s="519"/>
      <c r="K230" s="519"/>
      <c r="L230" s="560">
        <f t="shared" si="167"/>
        <v>0</v>
      </c>
      <c r="M230" s="170"/>
      <c r="N230" s="171">
        <f t="shared" si="148"/>
        <v>0</v>
      </c>
      <c r="O230" s="179"/>
      <c r="P230" s="173"/>
      <c r="Q230" s="173"/>
      <c r="R230" s="173"/>
      <c r="S230" s="173"/>
      <c r="T230" s="174"/>
      <c r="U230" s="486">
        <f t="shared" si="149"/>
        <v>0</v>
      </c>
      <c r="V230" s="411"/>
      <c r="W230" s="173"/>
      <c r="X230" s="174"/>
      <c r="Y230" s="174"/>
      <c r="Z230" s="174"/>
      <c r="AA230" s="175"/>
      <c r="AC230" s="478"/>
    </row>
    <row r="231" spans="1:29" s="18" customFormat="1" hidden="1" x14ac:dyDescent="0.25">
      <c r="A231" s="125"/>
      <c r="B231" s="52" t="s">
        <v>697</v>
      </c>
      <c r="C231" s="832" t="s">
        <v>291</v>
      </c>
      <c r="D231" s="833"/>
      <c r="E231" s="833"/>
      <c r="F231" s="367">
        <f t="shared" ref="F231:L231" si="168">F232+F233+F234+F235+F236+F237</f>
        <v>0</v>
      </c>
      <c r="G231" s="615">
        <f t="shared" si="168"/>
        <v>0</v>
      </c>
      <c r="H231" s="615">
        <f t="shared" si="168"/>
        <v>0</v>
      </c>
      <c r="I231" s="367">
        <f t="shared" si="168"/>
        <v>0</v>
      </c>
      <c r="J231" s="521">
        <f t="shared" ref="J231" si="169">J232+J233+J234+J235+J236+J237</f>
        <v>0</v>
      </c>
      <c r="K231" s="521">
        <f t="shared" si="168"/>
        <v>0</v>
      </c>
      <c r="L231" s="562">
        <f t="shared" si="168"/>
        <v>0</v>
      </c>
      <c r="M231" s="148">
        <f t="shared" ref="M231:AA231" si="170">M232+M233+M234+M235+M236+M237</f>
        <v>0</v>
      </c>
      <c r="N231" s="160">
        <f t="shared" si="148"/>
        <v>0</v>
      </c>
      <c r="O231" s="75">
        <f t="shared" si="170"/>
        <v>0</v>
      </c>
      <c r="P231" s="13">
        <f t="shared" si="170"/>
        <v>0</v>
      </c>
      <c r="Q231" s="13">
        <f t="shared" si="170"/>
        <v>0</v>
      </c>
      <c r="R231" s="13">
        <f t="shared" si="170"/>
        <v>0</v>
      </c>
      <c r="S231" s="13">
        <f t="shared" si="170"/>
        <v>0</v>
      </c>
      <c r="T231" s="80">
        <f t="shared" si="170"/>
        <v>0</v>
      </c>
      <c r="U231" s="488">
        <f t="shared" si="149"/>
        <v>0</v>
      </c>
      <c r="V231" s="413">
        <f t="shared" si="170"/>
        <v>0</v>
      </c>
      <c r="W231" s="13">
        <f t="shared" si="170"/>
        <v>0</v>
      </c>
      <c r="X231" s="80">
        <f t="shared" si="170"/>
        <v>0</v>
      </c>
      <c r="Y231" s="80">
        <f t="shared" si="170"/>
        <v>0</v>
      </c>
      <c r="Z231" s="80">
        <f t="shared" si="170"/>
        <v>0</v>
      </c>
      <c r="AA231" s="45">
        <f t="shared" si="170"/>
        <v>0</v>
      </c>
      <c r="AC231" s="478"/>
    </row>
    <row r="232" spans="1:29" s="189" customFormat="1" hidden="1" x14ac:dyDescent="0.25">
      <c r="A232" s="125" t="s">
        <v>292</v>
      </c>
      <c r="B232" s="169" t="s">
        <v>698</v>
      </c>
      <c r="C232" s="178"/>
      <c r="D232" s="814" t="s">
        <v>383</v>
      </c>
      <c r="E232" s="814"/>
      <c r="F232" s="365"/>
      <c r="G232" s="613"/>
      <c r="H232" s="613"/>
      <c r="I232" s="365"/>
      <c r="J232" s="519"/>
      <c r="K232" s="519"/>
      <c r="L232" s="560">
        <f t="shared" ref="L232:L243" si="171">SUM(O232:AA232)</f>
        <v>0</v>
      </c>
      <c r="M232" s="170"/>
      <c r="N232" s="171">
        <f t="shared" si="148"/>
        <v>0</v>
      </c>
      <c r="O232" s="179"/>
      <c r="P232" s="173"/>
      <c r="Q232" s="173"/>
      <c r="R232" s="173"/>
      <c r="S232" s="173"/>
      <c r="T232" s="174"/>
      <c r="U232" s="486">
        <f t="shared" si="149"/>
        <v>0</v>
      </c>
      <c r="V232" s="411"/>
      <c r="W232" s="173"/>
      <c r="X232" s="174"/>
      <c r="Y232" s="174"/>
      <c r="Z232" s="174"/>
      <c r="AA232" s="175"/>
      <c r="AC232" s="478"/>
    </row>
    <row r="233" spans="1:29" s="189" customFormat="1" hidden="1" x14ac:dyDescent="0.25">
      <c r="A233" s="125" t="s">
        <v>293</v>
      </c>
      <c r="B233" s="169" t="s">
        <v>699</v>
      </c>
      <c r="C233" s="178"/>
      <c r="D233" s="814" t="s">
        <v>384</v>
      </c>
      <c r="E233" s="814"/>
      <c r="F233" s="365"/>
      <c r="G233" s="613"/>
      <c r="H233" s="613"/>
      <c r="I233" s="365"/>
      <c r="J233" s="519"/>
      <c r="K233" s="519"/>
      <c r="L233" s="560">
        <f t="shared" si="171"/>
        <v>0</v>
      </c>
      <c r="M233" s="170"/>
      <c r="N233" s="171">
        <f t="shared" si="148"/>
        <v>0</v>
      </c>
      <c r="O233" s="179"/>
      <c r="P233" s="173"/>
      <c r="Q233" s="173"/>
      <c r="R233" s="173"/>
      <c r="S233" s="173"/>
      <c r="T233" s="174"/>
      <c r="U233" s="486">
        <f t="shared" si="149"/>
        <v>0</v>
      </c>
      <c r="V233" s="411"/>
      <c r="W233" s="173"/>
      <c r="X233" s="174"/>
      <c r="Y233" s="174"/>
      <c r="Z233" s="174"/>
      <c r="AA233" s="175"/>
      <c r="AC233" s="478"/>
    </row>
    <row r="234" spans="1:29" s="189" customFormat="1" hidden="1" x14ac:dyDescent="0.25">
      <c r="A234" s="125" t="s">
        <v>872</v>
      </c>
      <c r="B234" s="169" t="s">
        <v>873</v>
      </c>
      <c r="C234" s="178"/>
      <c r="D234" s="814" t="s">
        <v>874</v>
      </c>
      <c r="E234" s="814"/>
      <c r="F234" s="365"/>
      <c r="G234" s="613"/>
      <c r="H234" s="613"/>
      <c r="I234" s="365"/>
      <c r="J234" s="519"/>
      <c r="K234" s="519"/>
      <c r="L234" s="560">
        <f t="shared" si="171"/>
        <v>0</v>
      </c>
      <c r="M234" s="170"/>
      <c r="N234" s="171">
        <f t="shared" si="148"/>
        <v>0</v>
      </c>
      <c r="O234" s="179"/>
      <c r="P234" s="173"/>
      <c r="Q234" s="173"/>
      <c r="R234" s="173"/>
      <c r="S234" s="173"/>
      <c r="T234" s="174"/>
      <c r="U234" s="486">
        <f t="shared" si="149"/>
        <v>0</v>
      </c>
      <c r="V234" s="411"/>
      <c r="W234" s="173"/>
      <c r="X234" s="174"/>
      <c r="Y234" s="174"/>
      <c r="Z234" s="174"/>
      <c r="AA234" s="175"/>
      <c r="AC234" s="478"/>
    </row>
    <row r="235" spans="1:29" s="189" customFormat="1" hidden="1" x14ac:dyDescent="0.25">
      <c r="A235" s="125" t="s">
        <v>294</v>
      </c>
      <c r="B235" s="169" t="s">
        <v>700</v>
      </c>
      <c r="C235" s="178"/>
      <c r="D235" s="814" t="s">
        <v>295</v>
      </c>
      <c r="E235" s="814"/>
      <c r="F235" s="365"/>
      <c r="G235" s="613"/>
      <c r="H235" s="613"/>
      <c r="I235" s="365"/>
      <c r="J235" s="519"/>
      <c r="K235" s="519"/>
      <c r="L235" s="560">
        <f t="shared" si="171"/>
        <v>0</v>
      </c>
      <c r="M235" s="170"/>
      <c r="N235" s="171">
        <f t="shared" si="148"/>
        <v>0</v>
      </c>
      <c r="O235" s="179"/>
      <c r="P235" s="173"/>
      <c r="Q235" s="173"/>
      <c r="R235" s="173"/>
      <c r="S235" s="173"/>
      <c r="T235" s="174"/>
      <c r="U235" s="486">
        <f t="shared" si="149"/>
        <v>0</v>
      </c>
      <c r="V235" s="411"/>
      <c r="W235" s="173"/>
      <c r="X235" s="174"/>
      <c r="Y235" s="174"/>
      <c r="Z235" s="174"/>
      <c r="AA235" s="175"/>
      <c r="AC235" s="478"/>
    </row>
    <row r="236" spans="1:29" s="189" customFormat="1" hidden="1" x14ac:dyDescent="0.25">
      <c r="A236" s="125" t="s">
        <v>296</v>
      </c>
      <c r="B236" s="169" t="s">
        <v>701</v>
      </c>
      <c r="C236" s="178"/>
      <c r="D236" s="814" t="s">
        <v>297</v>
      </c>
      <c r="E236" s="814"/>
      <c r="F236" s="365"/>
      <c r="G236" s="613"/>
      <c r="H236" s="613"/>
      <c r="I236" s="365"/>
      <c r="J236" s="519"/>
      <c r="K236" s="519"/>
      <c r="L236" s="560">
        <f t="shared" si="171"/>
        <v>0</v>
      </c>
      <c r="M236" s="170"/>
      <c r="N236" s="171">
        <f t="shared" si="148"/>
        <v>0</v>
      </c>
      <c r="O236" s="179"/>
      <c r="P236" s="173"/>
      <c r="Q236" s="173"/>
      <c r="R236" s="173"/>
      <c r="S236" s="173"/>
      <c r="T236" s="174"/>
      <c r="U236" s="486">
        <f t="shared" si="149"/>
        <v>0</v>
      </c>
      <c r="V236" s="411"/>
      <c r="W236" s="173"/>
      <c r="X236" s="174"/>
      <c r="Y236" s="174"/>
      <c r="Z236" s="174"/>
      <c r="AA236" s="175"/>
      <c r="AC236" s="478"/>
    </row>
    <row r="237" spans="1:29" s="189" customFormat="1" hidden="1" x14ac:dyDescent="0.25">
      <c r="A237" s="125" t="s">
        <v>875</v>
      </c>
      <c r="B237" s="169" t="s">
        <v>876</v>
      </c>
      <c r="C237" s="178"/>
      <c r="D237" s="814" t="s">
        <v>877</v>
      </c>
      <c r="E237" s="814"/>
      <c r="F237" s="365"/>
      <c r="G237" s="613"/>
      <c r="H237" s="613"/>
      <c r="I237" s="365"/>
      <c r="J237" s="519"/>
      <c r="K237" s="519"/>
      <c r="L237" s="560">
        <f t="shared" si="171"/>
        <v>0</v>
      </c>
      <c r="M237" s="170"/>
      <c r="N237" s="171">
        <f t="shared" si="148"/>
        <v>0</v>
      </c>
      <c r="O237" s="179"/>
      <c r="P237" s="173"/>
      <c r="Q237" s="173"/>
      <c r="R237" s="173"/>
      <c r="S237" s="173"/>
      <c r="T237" s="174"/>
      <c r="U237" s="486">
        <f t="shared" si="149"/>
        <v>0</v>
      </c>
      <c r="V237" s="411"/>
      <c r="W237" s="173"/>
      <c r="X237" s="174"/>
      <c r="Y237" s="174"/>
      <c r="Z237" s="174"/>
      <c r="AA237" s="175"/>
      <c r="AC237" s="478"/>
    </row>
    <row r="238" spans="1:29" s="41" customFormat="1" hidden="1" x14ac:dyDescent="0.25">
      <c r="A238" s="125" t="s">
        <v>878</v>
      </c>
      <c r="B238" s="52" t="s">
        <v>879</v>
      </c>
      <c r="C238" s="832" t="s">
        <v>880</v>
      </c>
      <c r="D238" s="833"/>
      <c r="E238" s="833"/>
      <c r="F238" s="367"/>
      <c r="G238" s="615"/>
      <c r="H238" s="615"/>
      <c r="I238" s="367"/>
      <c r="J238" s="521"/>
      <c r="K238" s="521"/>
      <c r="L238" s="562">
        <f t="shared" si="171"/>
        <v>0</v>
      </c>
      <c r="M238" s="148"/>
      <c r="N238" s="160">
        <f t="shared" si="148"/>
        <v>0</v>
      </c>
      <c r="O238" s="75"/>
      <c r="P238" s="13"/>
      <c r="Q238" s="13"/>
      <c r="R238" s="13"/>
      <c r="S238" s="13"/>
      <c r="T238" s="80"/>
      <c r="U238" s="488">
        <f t="shared" si="149"/>
        <v>0</v>
      </c>
      <c r="V238" s="413"/>
      <c r="W238" s="13"/>
      <c r="X238" s="80"/>
      <c r="Y238" s="80"/>
      <c r="Z238" s="80"/>
      <c r="AA238" s="45"/>
      <c r="AC238" s="478"/>
    </row>
    <row r="239" spans="1:29" s="41" customFormat="1" hidden="1" x14ac:dyDescent="0.25">
      <c r="A239" s="125" t="s">
        <v>298</v>
      </c>
      <c r="B239" s="52" t="s">
        <v>702</v>
      </c>
      <c r="C239" s="832" t="s">
        <v>299</v>
      </c>
      <c r="D239" s="833"/>
      <c r="E239" s="833"/>
      <c r="F239" s="367"/>
      <c r="G239" s="615"/>
      <c r="H239" s="615"/>
      <c r="I239" s="367"/>
      <c r="J239" s="521"/>
      <c r="K239" s="521"/>
      <c r="L239" s="562">
        <f t="shared" si="171"/>
        <v>0</v>
      </c>
      <c r="M239" s="148"/>
      <c r="N239" s="160">
        <f t="shared" si="148"/>
        <v>0</v>
      </c>
      <c r="O239" s="75"/>
      <c r="P239" s="13"/>
      <c r="Q239" s="13"/>
      <c r="R239" s="13"/>
      <c r="S239" s="13"/>
      <c r="T239" s="80"/>
      <c r="U239" s="488">
        <f t="shared" si="149"/>
        <v>0</v>
      </c>
      <c r="V239" s="413"/>
      <c r="W239" s="13"/>
      <c r="X239" s="80"/>
      <c r="Y239" s="80"/>
      <c r="Z239" s="80"/>
      <c r="AA239" s="45"/>
      <c r="AC239" s="478"/>
    </row>
    <row r="240" spans="1:29" s="41" customFormat="1" hidden="1" x14ac:dyDescent="0.25">
      <c r="A240" s="125" t="s">
        <v>300</v>
      </c>
      <c r="B240" s="52" t="s">
        <v>703</v>
      </c>
      <c r="C240" s="832" t="s">
        <v>881</v>
      </c>
      <c r="D240" s="833"/>
      <c r="E240" s="833"/>
      <c r="F240" s="367"/>
      <c r="G240" s="615"/>
      <c r="H240" s="615"/>
      <c r="I240" s="367"/>
      <c r="J240" s="521"/>
      <c r="K240" s="521"/>
      <c r="L240" s="562">
        <f t="shared" si="171"/>
        <v>0</v>
      </c>
      <c r="M240" s="148"/>
      <c r="N240" s="160">
        <f t="shared" si="148"/>
        <v>0</v>
      </c>
      <c r="O240" s="75"/>
      <c r="P240" s="13"/>
      <c r="Q240" s="13"/>
      <c r="R240" s="13"/>
      <c r="S240" s="13"/>
      <c r="T240" s="80"/>
      <c r="U240" s="488">
        <f t="shared" si="149"/>
        <v>0</v>
      </c>
      <c r="V240" s="413"/>
      <c r="W240" s="13"/>
      <c r="X240" s="80"/>
      <c r="Y240" s="80"/>
      <c r="Z240" s="80"/>
      <c r="AA240" s="45"/>
      <c r="AC240" s="478"/>
    </row>
    <row r="241" spans="1:29" s="41" customFormat="1" hidden="1" x14ac:dyDescent="0.25">
      <c r="A241" s="125" t="s">
        <v>301</v>
      </c>
      <c r="B241" s="52" t="s">
        <v>704</v>
      </c>
      <c r="C241" s="832" t="s">
        <v>882</v>
      </c>
      <c r="D241" s="833"/>
      <c r="E241" s="833"/>
      <c r="F241" s="367"/>
      <c r="G241" s="615"/>
      <c r="H241" s="615"/>
      <c r="I241" s="367"/>
      <c r="J241" s="521"/>
      <c r="K241" s="521"/>
      <c r="L241" s="562">
        <f t="shared" si="171"/>
        <v>0</v>
      </c>
      <c r="M241" s="148"/>
      <c r="N241" s="160">
        <f t="shared" si="148"/>
        <v>0</v>
      </c>
      <c r="O241" s="75"/>
      <c r="P241" s="13"/>
      <c r="Q241" s="13"/>
      <c r="R241" s="13"/>
      <c r="S241" s="13"/>
      <c r="T241" s="80"/>
      <c r="U241" s="488">
        <f t="shared" si="149"/>
        <v>0</v>
      </c>
      <c r="V241" s="413"/>
      <c r="W241" s="13"/>
      <c r="X241" s="80"/>
      <c r="Y241" s="80"/>
      <c r="Z241" s="80"/>
      <c r="AA241" s="45"/>
      <c r="AC241" s="478"/>
    </row>
    <row r="242" spans="1:29" s="41" customFormat="1" hidden="1" x14ac:dyDescent="0.25">
      <c r="A242" s="125" t="s">
        <v>302</v>
      </c>
      <c r="B242" s="52" t="s">
        <v>705</v>
      </c>
      <c r="C242" s="832" t="s">
        <v>303</v>
      </c>
      <c r="D242" s="833"/>
      <c r="E242" s="833"/>
      <c r="F242" s="367"/>
      <c r="G242" s="615"/>
      <c r="H242" s="615"/>
      <c r="I242" s="367"/>
      <c r="J242" s="521"/>
      <c r="K242" s="521"/>
      <c r="L242" s="562">
        <f t="shared" si="171"/>
        <v>0</v>
      </c>
      <c r="M242" s="148"/>
      <c r="N242" s="160">
        <f t="shared" si="148"/>
        <v>0</v>
      </c>
      <c r="O242" s="75"/>
      <c r="P242" s="13"/>
      <c r="Q242" s="13"/>
      <c r="R242" s="13"/>
      <c r="S242" s="13"/>
      <c r="T242" s="80"/>
      <c r="U242" s="488">
        <f t="shared" si="149"/>
        <v>0</v>
      </c>
      <c r="V242" s="413"/>
      <c r="W242" s="13"/>
      <c r="X242" s="80"/>
      <c r="Y242" s="80"/>
      <c r="Z242" s="80"/>
      <c r="AA242" s="45"/>
      <c r="AC242" s="478"/>
    </row>
    <row r="243" spans="1:29" s="41" customFormat="1" hidden="1" x14ac:dyDescent="0.25">
      <c r="A243" s="125" t="s">
        <v>883</v>
      </c>
      <c r="B243" s="52" t="s">
        <v>884</v>
      </c>
      <c r="C243" s="832" t="s">
        <v>886</v>
      </c>
      <c r="D243" s="833"/>
      <c r="E243" s="833"/>
      <c r="F243" s="367"/>
      <c r="G243" s="615"/>
      <c r="H243" s="615"/>
      <c r="I243" s="367"/>
      <c r="J243" s="521"/>
      <c r="K243" s="521"/>
      <c r="L243" s="562">
        <f t="shared" si="171"/>
        <v>0</v>
      </c>
      <c r="M243" s="148"/>
      <c r="N243" s="160">
        <f t="shared" si="148"/>
        <v>0</v>
      </c>
      <c r="O243" s="75"/>
      <c r="P243" s="13"/>
      <c r="Q243" s="13"/>
      <c r="R243" s="13"/>
      <c r="S243" s="13"/>
      <c r="T243" s="80"/>
      <c r="U243" s="488">
        <f t="shared" si="149"/>
        <v>0</v>
      </c>
      <c r="V243" s="413"/>
      <c r="W243" s="13"/>
      <c r="X243" s="80"/>
      <c r="Y243" s="80"/>
      <c r="Z243" s="80"/>
      <c r="AA243" s="45"/>
      <c r="AC243" s="478"/>
    </row>
    <row r="244" spans="1:29" s="41" customFormat="1" hidden="1" x14ac:dyDescent="0.25">
      <c r="A244" s="125"/>
      <c r="B244" s="52" t="s">
        <v>885</v>
      </c>
      <c r="C244" s="832" t="s">
        <v>887</v>
      </c>
      <c r="D244" s="833"/>
      <c r="E244" s="833"/>
      <c r="F244" s="367">
        <f t="shared" ref="F244:L244" si="172">F245+F246</f>
        <v>0</v>
      </c>
      <c r="G244" s="615">
        <f t="shared" si="172"/>
        <v>0</v>
      </c>
      <c r="H244" s="615">
        <f t="shared" si="172"/>
        <v>0</v>
      </c>
      <c r="I244" s="367">
        <f t="shared" si="172"/>
        <v>0</v>
      </c>
      <c r="J244" s="521">
        <f t="shared" ref="J244" si="173">J245+J246</f>
        <v>0</v>
      </c>
      <c r="K244" s="521">
        <f t="shared" si="172"/>
        <v>0</v>
      </c>
      <c r="L244" s="562">
        <f t="shared" si="172"/>
        <v>0</v>
      </c>
      <c r="M244" s="148">
        <f t="shared" ref="M244:AA244" si="174">M245+M246</f>
        <v>0</v>
      </c>
      <c r="N244" s="160">
        <f t="shared" si="148"/>
        <v>0</v>
      </c>
      <c r="O244" s="75">
        <f t="shared" si="174"/>
        <v>0</v>
      </c>
      <c r="P244" s="13">
        <f t="shared" si="174"/>
        <v>0</v>
      </c>
      <c r="Q244" s="13">
        <f t="shared" si="174"/>
        <v>0</v>
      </c>
      <c r="R244" s="13">
        <f t="shared" si="174"/>
        <v>0</v>
      </c>
      <c r="S244" s="13">
        <f t="shared" si="174"/>
        <v>0</v>
      </c>
      <c r="T244" s="80">
        <f t="shared" si="174"/>
        <v>0</v>
      </c>
      <c r="U244" s="488">
        <f t="shared" si="149"/>
        <v>0</v>
      </c>
      <c r="V244" s="413">
        <f t="shared" si="174"/>
        <v>0</v>
      </c>
      <c r="W244" s="13">
        <f t="shared" si="174"/>
        <v>0</v>
      </c>
      <c r="X244" s="80">
        <f t="shared" si="174"/>
        <v>0</v>
      </c>
      <c r="Y244" s="80">
        <f t="shared" si="174"/>
        <v>0</v>
      </c>
      <c r="Z244" s="80">
        <f t="shared" si="174"/>
        <v>0</v>
      </c>
      <c r="AA244" s="45">
        <f t="shared" si="174"/>
        <v>0</v>
      </c>
      <c r="AC244" s="478"/>
    </row>
    <row r="245" spans="1:29" s="189" customFormat="1" hidden="1" x14ac:dyDescent="0.25">
      <c r="A245" s="125" t="s">
        <v>889</v>
      </c>
      <c r="B245" s="169" t="s">
        <v>888</v>
      </c>
      <c r="C245" s="178"/>
      <c r="D245" s="814" t="s">
        <v>892</v>
      </c>
      <c r="E245" s="814"/>
      <c r="F245" s="365"/>
      <c r="G245" s="613"/>
      <c r="H245" s="613"/>
      <c r="I245" s="365"/>
      <c r="J245" s="519"/>
      <c r="K245" s="519"/>
      <c r="L245" s="560">
        <f t="shared" ref="L245:L246" si="175">SUM(O245:AA245)</f>
        <v>0</v>
      </c>
      <c r="M245" s="170"/>
      <c r="N245" s="171">
        <f t="shared" si="148"/>
        <v>0</v>
      </c>
      <c r="O245" s="179"/>
      <c r="P245" s="173"/>
      <c r="Q245" s="173"/>
      <c r="R245" s="173"/>
      <c r="S245" s="173"/>
      <c r="T245" s="174"/>
      <c r="U245" s="486">
        <f t="shared" si="149"/>
        <v>0</v>
      </c>
      <c r="V245" s="411"/>
      <c r="W245" s="173"/>
      <c r="X245" s="174"/>
      <c r="Y245" s="174"/>
      <c r="Z245" s="174"/>
      <c r="AA245" s="175"/>
      <c r="AC245" s="478"/>
    </row>
    <row r="246" spans="1:29" s="189" customFormat="1" hidden="1" x14ac:dyDescent="0.25">
      <c r="A246" s="125" t="s">
        <v>890</v>
      </c>
      <c r="B246" s="169" t="s">
        <v>891</v>
      </c>
      <c r="C246" s="178"/>
      <c r="D246" s="814" t="s">
        <v>893</v>
      </c>
      <c r="E246" s="814"/>
      <c r="F246" s="365"/>
      <c r="G246" s="613"/>
      <c r="H246" s="613"/>
      <c r="I246" s="365"/>
      <c r="J246" s="519"/>
      <c r="K246" s="519"/>
      <c r="L246" s="560">
        <f t="shared" si="175"/>
        <v>0</v>
      </c>
      <c r="M246" s="170"/>
      <c r="N246" s="171">
        <f t="shared" si="148"/>
        <v>0</v>
      </c>
      <c r="O246" s="179"/>
      <c r="P246" s="173"/>
      <c r="Q246" s="173"/>
      <c r="R246" s="173"/>
      <c r="S246" s="173"/>
      <c r="T246" s="174"/>
      <c r="U246" s="486">
        <f t="shared" si="149"/>
        <v>0</v>
      </c>
      <c r="V246" s="411"/>
      <c r="W246" s="173"/>
      <c r="X246" s="174"/>
      <c r="Y246" s="174"/>
      <c r="Z246" s="174"/>
      <c r="AA246" s="175"/>
      <c r="AC246" s="478"/>
    </row>
    <row r="247" spans="1:29" hidden="1" x14ac:dyDescent="0.25">
      <c r="B247" s="90" t="s">
        <v>709</v>
      </c>
      <c r="C247" s="803" t="s">
        <v>304</v>
      </c>
      <c r="D247" s="804"/>
      <c r="E247" s="804"/>
      <c r="F247" s="366">
        <f t="shared" ref="F247:L247" si="176">F248+F249+F250+F251+F252</f>
        <v>0</v>
      </c>
      <c r="G247" s="614">
        <f t="shared" si="176"/>
        <v>0</v>
      </c>
      <c r="H247" s="614">
        <f t="shared" si="176"/>
        <v>0</v>
      </c>
      <c r="I247" s="366">
        <f t="shared" si="176"/>
        <v>0</v>
      </c>
      <c r="J247" s="520">
        <f t="shared" ref="J247" si="177">J248+J249+J250+J251+J252</f>
        <v>0</v>
      </c>
      <c r="K247" s="520">
        <f t="shared" si="176"/>
        <v>0</v>
      </c>
      <c r="L247" s="561">
        <f t="shared" si="176"/>
        <v>0</v>
      </c>
      <c r="M247" s="142">
        <f t="shared" ref="M247:AA247" si="178">M248+M249+M250+M251+M252</f>
        <v>0</v>
      </c>
      <c r="N247" s="158">
        <f t="shared" si="148"/>
        <v>0</v>
      </c>
      <c r="O247" s="92">
        <f t="shared" si="178"/>
        <v>0</v>
      </c>
      <c r="P247" s="93">
        <f t="shared" si="178"/>
        <v>0</v>
      </c>
      <c r="Q247" s="93">
        <f t="shared" si="178"/>
        <v>0</v>
      </c>
      <c r="R247" s="93">
        <f t="shared" si="178"/>
        <v>0</v>
      </c>
      <c r="S247" s="93">
        <f t="shared" si="178"/>
        <v>0</v>
      </c>
      <c r="T247" s="96">
        <f t="shared" si="178"/>
        <v>0</v>
      </c>
      <c r="U247" s="487">
        <f t="shared" si="149"/>
        <v>0</v>
      </c>
      <c r="V247" s="412">
        <f t="shared" si="178"/>
        <v>0</v>
      </c>
      <c r="W247" s="93">
        <f t="shared" si="178"/>
        <v>0</v>
      </c>
      <c r="X247" s="96">
        <f t="shared" si="178"/>
        <v>0</v>
      </c>
      <c r="Y247" s="96">
        <f t="shared" si="178"/>
        <v>0</v>
      </c>
      <c r="Z247" s="96">
        <f t="shared" si="178"/>
        <v>0</v>
      </c>
      <c r="AA247" s="97">
        <f t="shared" si="178"/>
        <v>0</v>
      </c>
      <c r="AC247" s="478"/>
    </row>
    <row r="248" spans="1:29" s="41" customFormat="1" hidden="1" x14ac:dyDescent="0.25">
      <c r="A248" s="125" t="s">
        <v>305</v>
      </c>
      <c r="B248" s="176" t="s">
        <v>710</v>
      </c>
      <c r="C248" s="837" t="s">
        <v>385</v>
      </c>
      <c r="D248" s="838"/>
      <c r="E248" s="838"/>
      <c r="F248" s="368"/>
      <c r="G248" s="616"/>
      <c r="H248" s="616"/>
      <c r="I248" s="368"/>
      <c r="J248" s="522"/>
      <c r="K248" s="522"/>
      <c r="L248" s="563">
        <f t="shared" ref="L248:L254" si="179">SUM(O248:AA248)</f>
        <v>0</v>
      </c>
      <c r="M248" s="177"/>
      <c r="N248" s="191">
        <f t="shared" si="148"/>
        <v>0</v>
      </c>
      <c r="O248" s="192"/>
      <c r="P248" s="193"/>
      <c r="Q248" s="193"/>
      <c r="R248" s="193"/>
      <c r="S248" s="193"/>
      <c r="T248" s="196"/>
      <c r="U248" s="493">
        <f t="shared" si="149"/>
        <v>0</v>
      </c>
      <c r="V248" s="418"/>
      <c r="W248" s="193"/>
      <c r="X248" s="196"/>
      <c r="Y248" s="196"/>
      <c r="Z248" s="196"/>
      <c r="AA248" s="194"/>
      <c r="AC248" s="478"/>
    </row>
    <row r="249" spans="1:29" s="41" customFormat="1" hidden="1" x14ac:dyDescent="0.25">
      <c r="A249" s="125" t="s">
        <v>306</v>
      </c>
      <c r="B249" s="176" t="s">
        <v>711</v>
      </c>
      <c r="C249" s="837" t="s">
        <v>386</v>
      </c>
      <c r="D249" s="838"/>
      <c r="E249" s="838"/>
      <c r="F249" s="368"/>
      <c r="G249" s="616"/>
      <c r="H249" s="616"/>
      <c r="I249" s="368"/>
      <c r="J249" s="522"/>
      <c r="K249" s="522"/>
      <c r="L249" s="563">
        <f t="shared" si="179"/>
        <v>0</v>
      </c>
      <c r="M249" s="177"/>
      <c r="N249" s="191">
        <f t="shared" si="148"/>
        <v>0</v>
      </c>
      <c r="O249" s="192"/>
      <c r="P249" s="193"/>
      <c r="Q249" s="193"/>
      <c r="R249" s="193"/>
      <c r="S249" s="193"/>
      <c r="T249" s="196"/>
      <c r="U249" s="493">
        <f t="shared" si="149"/>
        <v>0</v>
      </c>
      <c r="V249" s="418"/>
      <c r="W249" s="193"/>
      <c r="X249" s="196"/>
      <c r="Y249" s="196"/>
      <c r="Z249" s="196"/>
      <c r="AA249" s="194"/>
      <c r="AC249" s="478"/>
    </row>
    <row r="250" spans="1:29" s="41" customFormat="1" hidden="1" x14ac:dyDescent="0.25">
      <c r="A250" s="125" t="s">
        <v>307</v>
      </c>
      <c r="B250" s="176" t="s">
        <v>712</v>
      </c>
      <c r="C250" s="837" t="s">
        <v>308</v>
      </c>
      <c r="D250" s="838"/>
      <c r="E250" s="838"/>
      <c r="F250" s="368"/>
      <c r="G250" s="616"/>
      <c r="H250" s="616"/>
      <c r="I250" s="368"/>
      <c r="J250" s="522"/>
      <c r="K250" s="522"/>
      <c r="L250" s="563">
        <f t="shared" si="179"/>
        <v>0</v>
      </c>
      <c r="M250" s="177"/>
      <c r="N250" s="191">
        <f t="shared" si="148"/>
        <v>0</v>
      </c>
      <c r="O250" s="192"/>
      <c r="P250" s="193"/>
      <c r="Q250" s="193"/>
      <c r="R250" s="193"/>
      <c r="S250" s="193"/>
      <c r="T250" s="196"/>
      <c r="U250" s="493">
        <f t="shared" si="149"/>
        <v>0</v>
      </c>
      <c r="V250" s="418"/>
      <c r="W250" s="193"/>
      <c r="X250" s="196"/>
      <c r="Y250" s="196"/>
      <c r="Z250" s="196"/>
      <c r="AA250" s="194"/>
      <c r="AC250" s="478"/>
    </row>
    <row r="251" spans="1:29" s="41" customFormat="1" hidden="1" x14ac:dyDescent="0.25">
      <c r="A251" s="125" t="s">
        <v>309</v>
      </c>
      <c r="B251" s="176" t="s">
        <v>713</v>
      </c>
      <c r="C251" s="837" t="s">
        <v>310</v>
      </c>
      <c r="D251" s="838"/>
      <c r="E251" s="838"/>
      <c r="F251" s="368"/>
      <c r="G251" s="616"/>
      <c r="H251" s="616"/>
      <c r="I251" s="368"/>
      <c r="J251" s="522"/>
      <c r="K251" s="522"/>
      <c r="L251" s="563">
        <f t="shared" si="179"/>
        <v>0</v>
      </c>
      <c r="M251" s="177"/>
      <c r="N251" s="191">
        <f t="shared" si="148"/>
        <v>0</v>
      </c>
      <c r="O251" s="192"/>
      <c r="P251" s="193"/>
      <c r="Q251" s="193"/>
      <c r="R251" s="193"/>
      <c r="S251" s="193"/>
      <c r="T251" s="196"/>
      <c r="U251" s="493">
        <f t="shared" si="149"/>
        <v>0</v>
      </c>
      <c r="V251" s="418"/>
      <c r="W251" s="193"/>
      <c r="X251" s="196"/>
      <c r="Y251" s="196"/>
      <c r="Z251" s="196"/>
      <c r="AA251" s="194"/>
      <c r="AC251" s="478"/>
    </row>
    <row r="252" spans="1:29" s="41" customFormat="1" hidden="1" x14ac:dyDescent="0.25">
      <c r="A252" s="125" t="s">
        <v>311</v>
      </c>
      <c r="B252" s="176" t="s">
        <v>714</v>
      </c>
      <c r="C252" s="837" t="s">
        <v>387</v>
      </c>
      <c r="D252" s="838"/>
      <c r="E252" s="838"/>
      <c r="F252" s="368"/>
      <c r="G252" s="616"/>
      <c r="H252" s="616"/>
      <c r="I252" s="368"/>
      <c r="J252" s="522"/>
      <c r="K252" s="522"/>
      <c r="L252" s="563">
        <f t="shared" si="179"/>
        <v>0</v>
      </c>
      <c r="M252" s="177"/>
      <c r="N252" s="191">
        <f t="shared" si="148"/>
        <v>0</v>
      </c>
      <c r="O252" s="192"/>
      <c r="P252" s="193"/>
      <c r="Q252" s="193"/>
      <c r="R252" s="193"/>
      <c r="S252" s="193"/>
      <c r="T252" s="196"/>
      <c r="U252" s="493">
        <f t="shared" si="149"/>
        <v>0</v>
      </c>
      <c r="V252" s="418"/>
      <c r="W252" s="193"/>
      <c r="X252" s="196"/>
      <c r="Y252" s="196"/>
      <c r="Z252" s="196"/>
      <c r="AA252" s="194"/>
      <c r="AC252" s="478"/>
    </row>
    <row r="253" spans="1:29" hidden="1" x14ac:dyDescent="0.25">
      <c r="A253" s="125" t="s">
        <v>313</v>
      </c>
      <c r="B253" s="90" t="s">
        <v>715</v>
      </c>
      <c r="C253" s="803" t="s">
        <v>312</v>
      </c>
      <c r="D253" s="804"/>
      <c r="E253" s="804"/>
      <c r="F253" s="366"/>
      <c r="G253" s="614"/>
      <c r="H253" s="614"/>
      <c r="I253" s="366"/>
      <c r="J253" s="520"/>
      <c r="K253" s="520"/>
      <c r="L253" s="561">
        <f t="shared" si="179"/>
        <v>0</v>
      </c>
      <c r="M253" s="142"/>
      <c r="N253" s="158">
        <f t="shared" si="148"/>
        <v>0</v>
      </c>
      <c r="O253" s="92"/>
      <c r="P253" s="93"/>
      <c r="Q253" s="93"/>
      <c r="R253" s="93"/>
      <c r="S253" s="93"/>
      <c r="T253" s="96"/>
      <c r="U253" s="487">
        <f t="shared" si="149"/>
        <v>0</v>
      </c>
      <c r="V253" s="412"/>
      <c r="W253" s="93"/>
      <c r="X253" s="96"/>
      <c r="Y253" s="96"/>
      <c r="Z253" s="96"/>
      <c r="AA253" s="97"/>
      <c r="AC253" s="478"/>
    </row>
    <row r="254" spans="1:29" ht="15.75" hidden="1" thickBot="1" x14ac:dyDescent="0.3">
      <c r="A254" s="125" t="s">
        <v>894</v>
      </c>
      <c r="B254" s="90" t="s">
        <v>895</v>
      </c>
      <c r="C254" s="803" t="s">
        <v>896</v>
      </c>
      <c r="D254" s="804"/>
      <c r="E254" s="804"/>
      <c r="F254" s="366"/>
      <c r="G254" s="614"/>
      <c r="H254" s="614"/>
      <c r="I254" s="366"/>
      <c r="J254" s="520"/>
      <c r="K254" s="520"/>
      <c r="L254" s="561">
        <f t="shared" si="179"/>
        <v>0</v>
      </c>
      <c r="M254" s="142"/>
      <c r="N254" s="158">
        <f t="shared" si="148"/>
        <v>0</v>
      </c>
      <c r="O254" s="92"/>
      <c r="P254" s="93"/>
      <c r="Q254" s="93"/>
      <c r="R254" s="93"/>
      <c r="S254" s="93"/>
      <c r="T254" s="96"/>
      <c r="U254" s="487">
        <f t="shared" si="149"/>
        <v>0</v>
      </c>
      <c r="V254" s="412"/>
      <c r="W254" s="93"/>
      <c r="X254" s="96"/>
      <c r="Y254" s="96"/>
      <c r="Z254" s="96"/>
      <c r="AA254" s="97"/>
      <c r="AC254" s="478"/>
    </row>
    <row r="255" spans="1:29" ht="15.75" thickBot="1" x14ac:dyDescent="0.3">
      <c r="B255" s="839" t="s">
        <v>314</v>
      </c>
      <c r="C255" s="840"/>
      <c r="D255" s="840"/>
      <c r="E255" s="840"/>
      <c r="F255" s="363">
        <f t="shared" ref="F255:M255" si="180">F5+F24+F32+F59+F75+F147+F157+F162+F225</f>
        <v>0</v>
      </c>
      <c r="G255" s="611">
        <f t="shared" si="180"/>
        <v>6000000</v>
      </c>
      <c r="H255" s="611">
        <f t="shared" si="180"/>
        <v>6000000</v>
      </c>
      <c r="I255" s="363">
        <f t="shared" ref="I255:J255" si="181">I5+I24+I32+I59+I75+I147+I157+I162+I225</f>
        <v>6000000</v>
      </c>
      <c r="J255" s="517">
        <f t="shared" si="181"/>
        <v>6000000</v>
      </c>
      <c r="K255" s="517">
        <f t="shared" si="180"/>
        <v>6000000</v>
      </c>
      <c r="L255" s="558">
        <f t="shared" si="180"/>
        <v>897656</v>
      </c>
      <c r="M255" s="139">
        <f t="shared" si="180"/>
        <v>0</v>
      </c>
      <c r="N255" s="156">
        <f t="shared" si="148"/>
        <v>897656</v>
      </c>
      <c r="O255" s="84">
        <f t="shared" ref="O255:AA255" si="182">O5+O24+O32+O59+O75+O147+O157+O162+O225</f>
        <v>129899</v>
      </c>
      <c r="P255" s="85">
        <f t="shared" si="182"/>
        <v>46793</v>
      </c>
      <c r="Q255" s="85">
        <f t="shared" si="182"/>
        <v>0</v>
      </c>
      <c r="R255" s="85">
        <f t="shared" si="182"/>
        <v>1490</v>
      </c>
      <c r="S255" s="85">
        <f t="shared" si="182"/>
        <v>0</v>
      </c>
      <c r="T255" s="88">
        <f t="shared" si="182"/>
        <v>44450</v>
      </c>
      <c r="U255" s="484">
        <f t="shared" si="149"/>
        <v>222632</v>
      </c>
      <c r="V255" s="409">
        <f t="shared" si="182"/>
        <v>0</v>
      </c>
      <c r="W255" s="85">
        <f t="shared" si="182"/>
        <v>0</v>
      </c>
      <c r="X255" s="88">
        <f t="shared" si="182"/>
        <v>0</v>
      </c>
      <c r="Y255" s="88">
        <f t="shared" si="182"/>
        <v>57484</v>
      </c>
      <c r="Z255" s="88">
        <f t="shared" si="182"/>
        <v>7940</v>
      </c>
      <c r="AA255" s="89">
        <f t="shared" si="182"/>
        <v>609600</v>
      </c>
      <c r="AC255" s="478"/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59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59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59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345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7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8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1:27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49"/>
    </row>
    <row r="320" spans="1:27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49"/>
    </row>
    <row r="321" spans="1:2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</row>
    <row r="336" spans="1:27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</row>
    <row r="337" spans="1:27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7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7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7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7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7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7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8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</row>
    <row r="479" spans="1:27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49"/>
    </row>
    <row r="480" spans="1:27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49"/>
    </row>
    <row r="481" spans="1:27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</row>
    <row r="488" spans="1:27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8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</row>
    <row r="489" spans="1:27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</sheetData>
  <mergeCells count="247">
    <mergeCell ref="O2:AA3"/>
    <mergeCell ref="J2:J4"/>
    <mergeCell ref="C21:E21"/>
    <mergeCell ref="C22:E22"/>
    <mergeCell ref="C23:E23"/>
    <mergeCell ref="B2:E4"/>
    <mergeCell ref="F2:F4"/>
    <mergeCell ref="L2:N2"/>
    <mergeCell ref="C30:E30"/>
    <mergeCell ref="L3:L4"/>
    <mergeCell ref="M3:M4"/>
    <mergeCell ref="N3:N4"/>
    <mergeCell ref="C5:E5"/>
    <mergeCell ref="C6:E6"/>
    <mergeCell ref="C20:E20"/>
    <mergeCell ref="K2:K4"/>
    <mergeCell ref="H2:H4"/>
    <mergeCell ref="I2:I4"/>
    <mergeCell ref="C31:E31"/>
    <mergeCell ref="C32:E32"/>
    <mergeCell ref="G2:G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013370 Informatikai fejlesztések, szolgáltatásokKiadások - 2017. év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733"/>
  <sheetViews>
    <sheetView workbookViewId="0">
      <pane xSplit="5" ySplit="4" topLeftCell="F53" activePane="bottomRight" state="frozen"/>
      <selection pane="topRight" activeCell="F1" sqref="F1"/>
      <selection pane="bottomLeft" activeCell="A5" sqref="A5"/>
      <selection pane="bottomRight" activeCell="K170" sqref="K17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42578125" style="12" bestFit="1" customWidth="1"/>
    <col min="12" max="12" width="11" style="12" customWidth="1"/>
    <col min="13" max="13" width="11.140625" style="12" customWidth="1"/>
    <col min="14" max="14" width="11.7109375" style="49" customWidth="1"/>
    <col min="15" max="15" width="10.140625" style="12" bestFit="1" customWidth="1"/>
    <col min="16" max="16" width="11" style="12" customWidth="1"/>
    <col min="17" max="17" width="13" style="12" customWidth="1"/>
    <col min="18" max="27" width="10.140625" style="12" bestFit="1" customWidth="1"/>
    <col min="28" max="28" width="9" style="12" bestFit="1" customWidth="1"/>
    <col min="29" max="29" width="10.140625" style="12" bestFit="1" customWidth="1"/>
    <col min="30" max="30" width="11.28515625" style="12" bestFit="1" customWidth="1"/>
    <col min="31" max="31" width="9.140625" style="17"/>
    <col min="32" max="32" width="10.140625" style="17" bestFit="1" customWidth="1"/>
    <col min="33" max="16384" width="9.140625" style="17"/>
  </cols>
  <sheetData>
    <row r="1" spans="1:32" ht="15.75" thickBot="1" x14ac:dyDescent="0.3">
      <c r="AD1" s="11" t="s">
        <v>827</v>
      </c>
    </row>
    <row r="2" spans="1:32" ht="29.25" customHeight="1" x14ac:dyDescent="0.25">
      <c r="B2" s="774" t="s">
        <v>0</v>
      </c>
      <c r="C2" s="775"/>
      <c r="D2" s="775"/>
      <c r="E2" s="775"/>
      <c r="F2" s="774" t="s">
        <v>1079</v>
      </c>
      <c r="G2" s="790" t="s">
        <v>1093</v>
      </c>
      <c r="H2" s="790" t="s">
        <v>1102</v>
      </c>
      <c r="I2" s="774" t="s">
        <v>1109</v>
      </c>
      <c r="J2" s="793" t="s">
        <v>1116</v>
      </c>
      <c r="K2" s="793" t="s">
        <v>1084</v>
      </c>
      <c r="L2" s="781" t="s">
        <v>1082</v>
      </c>
      <c r="M2" s="781"/>
      <c r="N2" s="782"/>
      <c r="O2" s="780" t="s">
        <v>1120</v>
      </c>
      <c r="P2" s="781"/>
      <c r="Q2" s="782"/>
      <c r="R2" s="764" t="s">
        <v>1121</v>
      </c>
      <c r="S2" s="775"/>
      <c r="T2" s="775"/>
      <c r="U2" s="775"/>
      <c r="V2" s="775"/>
      <c r="W2" s="775"/>
      <c r="X2" s="775"/>
      <c r="Y2" s="775"/>
      <c r="Z2" s="775"/>
      <c r="AA2" s="775"/>
      <c r="AB2" s="775"/>
      <c r="AC2" s="775"/>
      <c r="AD2" s="828"/>
    </row>
    <row r="3" spans="1:32" ht="22.5" customHeight="1" x14ac:dyDescent="0.25">
      <c r="B3" s="776"/>
      <c r="C3" s="777"/>
      <c r="D3" s="777"/>
      <c r="E3" s="777"/>
      <c r="F3" s="776"/>
      <c r="G3" s="791"/>
      <c r="H3" s="791"/>
      <c r="I3" s="776"/>
      <c r="J3" s="794"/>
      <c r="K3" s="794"/>
      <c r="L3" s="864" t="s">
        <v>847</v>
      </c>
      <c r="M3" s="866" t="s">
        <v>848</v>
      </c>
      <c r="N3" s="868" t="s">
        <v>571</v>
      </c>
      <c r="O3" s="880" t="s">
        <v>840</v>
      </c>
      <c r="P3" s="789" t="s">
        <v>841</v>
      </c>
      <c r="Q3" s="882" t="s">
        <v>956</v>
      </c>
      <c r="R3" s="829"/>
      <c r="S3" s="830"/>
      <c r="T3" s="830"/>
      <c r="U3" s="830"/>
      <c r="V3" s="830"/>
      <c r="W3" s="830"/>
      <c r="X3" s="830"/>
      <c r="Y3" s="830"/>
      <c r="Z3" s="830"/>
      <c r="AA3" s="830"/>
      <c r="AB3" s="830"/>
      <c r="AC3" s="830"/>
      <c r="AD3" s="831"/>
    </row>
    <row r="4" spans="1:32" ht="21" customHeight="1" thickBot="1" x14ac:dyDescent="0.3">
      <c r="B4" s="778"/>
      <c r="C4" s="779"/>
      <c r="D4" s="779"/>
      <c r="E4" s="779"/>
      <c r="F4" s="778"/>
      <c r="G4" s="792"/>
      <c r="H4" s="792"/>
      <c r="I4" s="778"/>
      <c r="J4" s="795"/>
      <c r="K4" s="795"/>
      <c r="L4" s="865"/>
      <c r="M4" s="867"/>
      <c r="N4" s="869"/>
      <c r="O4" s="881"/>
      <c r="P4" s="786"/>
      <c r="Q4" s="883"/>
      <c r="R4" s="129" t="s">
        <v>593</v>
      </c>
      <c r="S4" s="64" t="s">
        <v>594</v>
      </c>
      <c r="T4" s="64" t="s">
        <v>595</v>
      </c>
      <c r="U4" s="64" t="s">
        <v>596</v>
      </c>
      <c r="V4" s="64" t="s">
        <v>597</v>
      </c>
      <c r="W4" s="555" t="s">
        <v>598</v>
      </c>
      <c r="X4" s="483" t="s">
        <v>1094</v>
      </c>
      <c r="Y4" s="505" t="s">
        <v>599</v>
      </c>
      <c r="Z4" s="81" t="s">
        <v>600</v>
      </c>
      <c r="AA4" s="608" t="s">
        <v>601</v>
      </c>
      <c r="AB4" s="450" t="s">
        <v>602</v>
      </c>
      <c r="AC4" s="450" t="s">
        <v>603</v>
      </c>
      <c r="AD4" s="635" t="s">
        <v>604</v>
      </c>
    </row>
    <row r="5" spans="1:32" ht="15.75" thickBot="1" x14ac:dyDescent="0.3">
      <c r="B5" s="82" t="s">
        <v>118</v>
      </c>
      <c r="C5" s="870" t="s">
        <v>119</v>
      </c>
      <c r="D5" s="871"/>
      <c r="E5" s="871"/>
      <c r="F5" s="363">
        <f t="shared" ref="F5:L5" si="0">F6+F20</f>
        <v>4131428</v>
      </c>
      <c r="G5" s="611">
        <f t="shared" si="0"/>
        <v>4135428</v>
      </c>
      <c r="H5" s="611">
        <f t="shared" si="0"/>
        <v>4231054</v>
      </c>
      <c r="I5" s="363">
        <f t="shared" si="0"/>
        <v>4231054</v>
      </c>
      <c r="J5" s="517">
        <f t="shared" ref="J5" si="1">J6+J20</f>
        <v>4218148</v>
      </c>
      <c r="K5" s="517">
        <f t="shared" si="0"/>
        <v>4218138</v>
      </c>
      <c r="L5" s="558">
        <f t="shared" si="0"/>
        <v>4217965</v>
      </c>
      <c r="M5" s="139">
        <f t="shared" ref="M5:AD5" si="2">M6+M20</f>
        <v>0</v>
      </c>
      <c r="N5" s="156">
        <f>SUM(L5:M5)</f>
        <v>4217965</v>
      </c>
      <c r="O5" s="84">
        <f t="shared" ref="O5:Q5" si="3">O6+O20</f>
        <v>0</v>
      </c>
      <c r="P5" s="85">
        <f t="shared" si="3"/>
        <v>0</v>
      </c>
      <c r="Q5" s="85">
        <f t="shared" si="3"/>
        <v>4217965</v>
      </c>
      <c r="R5" s="84">
        <f t="shared" si="2"/>
        <v>378587</v>
      </c>
      <c r="S5" s="85">
        <f t="shared" si="2"/>
        <v>318440</v>
      </c>
      <c r="T5" s="85">
        <f t="shared" si="2"/>
        <v>572440</v>
      </c>
      <c r="U5" s="85">
        <f t="shared" si="2"/>
        <v>318440</v>
      </c>
      <c r="V5" s="85">
        <f t="shared" si="2"/>
        <v>318440</v>
      </c>
      <c r="W5" s="88">
        <f t="shared" si="2"/>
        <v>318440</v>
      </c>
      <c r="X5" s="484">
        <f>SUM(R5:W5)</f>
        <v>2224787</v>
      </c>
      <c r="Y5" s="409">
        <f t="shared" si="2"/>
        <v>318439</v>
      </c>
      <c r="Z5" s="85">
        <f t="shared" si="2"/>
        <v>414065</v>
      </c>
      <c r="AA5" s="88">
        <f t="shared" si="2"/>
        <v>305353</v>
      </c>
      <c r="AB5" s="88">
        <f t="shared" si="2"/>
        <v>318441</v>
      </c>
      <c r="AC5" s="88">
        <f t="shared" si="2"/>
        <v>318440</v>
      </c>
      <c r="AD5" s="89">
        <f t="shared" si="2"/>
        <v>318440</v>
      </c>
      <c r="AE5" s="168"/>
    </row>
    <row r="6" spans="1:32" x14ac:dyDescent="0.25">
      <c r="B6" s="122" t="s">
        <v>609</v>
      </c>
      <c r="C6" s="772" t="s">
        <v>120</v>
      </c>
      <c r="D6" s="773"/>
      <c r="E6" s="773"/>
      <c r="F6" s="364">
        <f t="shared" ref="F6:L6" si="4">F7+F8+F9+F10+F11+F12+F13+F14+F15+F16+F17+F18+F19</f>
        <v>3881428</v>
      </c>
      <c r="G6" s="612">
        <f t="shared" si="4"/>
        <v>3881428</v>
      </c>
      <c r="H6" s="612">
        <f t="shared" si="4"/>
        <v>3977054</v>
      </c>
      <c r="I6" s="364">
        <f t="shared" si="4"/>
        <v>3977054</v>
      </c>
      <c r="J6" s="518">
        <f t="shared" ref="J6" si="5">J7+J8+J9+J10+J11+J12+J13+J14+J15+J16+J17+J18+J19</f>
        <v>3964148</v>
      </c>
      <c r="K6" s="518">
        <f t="shared" si="4"/>
        <v>3964138</v>
      </c>
      <c r="L6" s="559">
        <f t="shared" si="4"/>
        <v>3963965</v>
      </c>
      <c r="M6" s="140">
        <f t="shared" ref="M6:AD6" si="6">M7+M8+M9+M10+M11+M12+M13+M14+M15+M16+M17+M18+M19</f>
        <v>0</v>
      </c>
      <c r="N6" s="157">
        <f t="shared" ref="N6:N79" si="7">SUM(L6:M6)</f>
        <v>3963965</v>
      </c>
      <c r="O6" s="116">
        <f t="shared" ref="O6:Q6" si="8">O7+O8+O9+O10+O11+O12+O13+O14+O15+O16+O17+O18+O19</f>
        <v>0</v>
      </c>
      <c r="P6" s="117">
        <f t="shared" si="8"/>
        <v>0</v>
      </c>
      <c r="Q6" s="117">
        <f t="shared" si="8"/>
        <v>3963965</v>
      </c>
      <c r="R6" s="116">
        <f t="shared" si="6"/>
        <v>378587</v>
      </c>
      <c r="S6" s="117">
        <f t="shared" si="6"/>
        <v>318440</v>
      </c>
      <c r="T6" s="117">
        <f t="shared" si="6"/>
        <v>318440</v>
      </c>
      <c r="U6" s="117">
        <f t="shared" si="6"/>
        <v>318440</v>
      </c>
      <c r="V6" s="117">
        <f t="shared" si="6"/>
        <v>318440</v>
      </c>
      <c r="W6" s="120">
        <f t="shared" si="6"/>
        <v>318440</v>
      </c>
      <c r="X6" s="485">
        <f t="shared" ref="X6:X69" si="9">SUM(R6:W6)</f>
        <v>1970787</v>
      </c>
      <c r="Y6" s="410">
        <f t="shared" si="6"/>
        <v>318439</v>
      </c>
      <c r="Z6" s="117">
        <f t="shared" si="6"/>
        <v>414065</v>
      </c>
      <c r="AA6" s="120">
        <f t="shared" si="6"/>
        <v>305353</v>
      </c>
      <c r="AB6" s="120">
        <f t="shared" si="6"/>
        <v>318441</v>
      </c>
      <c r="AC6" s="120">
        <f t="shared" si="6"/>
        <v>318440</v>
      </c>
      <c r="AD6" s="121">
        <f t="shared" si="6"/>
        <v>318440</v>
      </c>
      <c r="AE6" s="168"/>
    </row>
    <row r="7" spans="1:32" s="189" customFormat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v>3821280</v>
      </c>
      <c r="G7" s="613">
        <v>3821280</v>
      </c>
      <c r="H7" s="613">
        <v>3916906</v>
      </c>
      <c r="I7" s="365">
        <v>3916906</v>
      </c>
      <c r="J7" s="519">
        <v>3904000</v>
      </c>
      <c r="K7" s="519">
        <v>3903990</v>
      </c>
      <c r="L7" s="560">
        <f>SUM(X7:AD7)</f>
        <v>3903817</v>
      </c>
      <c r="M7" s="170"/>
      <c r="N7" s="171">
        <f t="shared" si="7"/>
        <v>3903817</v>
      </c>
      <c r="O7" s="179"/>
      <c r="P7" s="173"/>
      <c r="Q7" s="173">
        <f>N7</f>
        <v>3903817</v>
      </c>
      <c r="R7" s="179">
        <v>318439</v>
      </c>
      <c r="S7" s="173">
        <v>318440</v>
      </c>
      <c r="T7" s="173">
        <v>318440</v>
      </c>
      <c r="U7" s="173">
        <v>318440</v>
      </c>
      <c r="V7" s="173">
        <v>318440</v>
      </c>
      <c r="W7" s="174">
        <v>318440</v>
      </c>
      <c r="X7" s="486">
        <f t="shared" si="9"/>
        <v>1910639</v>
      </c>
      <c r="Y7" s="411">
        <v>318439</v>
      </c>
      <c r="Z7" s="173">
        <f>318440+95625</f>
        <v>414065</v>
      </c>
      <c r="AA7" s="174">
        <v>305353</v>
      </c>
      <c r="AB7" s="174">
        <v>318441</v>
      </c>
      <c r="AC7" s="174">
        <v>318440</v>
      </c>
      <c r="AD7" s="175">
        <v>318440</v>
      </c>
      <c r="AE7" s="168"/>
      <c r="AF7" s="190"/>
    </row>
    <row r="8" spans="1:32" s="189" customFormat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v>60148</v>
      </c>
      <c r="G8" s="613">
        <v>60148</v>
      </c>
      <c r="H8" s="613">
        <v>60148</v>
      </c>
      <c r="I8" s="365">
        <v>60148</v>
      </c>
      <c r="J8" s="519">
        <v>60148</v>
      </c>
      <c r="K8" s="519">
        <v>60148</v>
      </c>
      <c r="L8" s="560">
        <f>SUM(X8:AD8)</f>
        <v>60148</v>
      </c>
      <c r="M8" s="170"/>
      <c r="N8" s="171">
        <f t="shared" si="7"/>
        <v>60148</v>
      </c>
      <c r="O8" s="179"/>
      <c r="P8" s="173"/>
      <c r="Q8" s="173">
        <f>N8</f>
        <v>60148</v>
      </c>
      <c r="R8" s="179">
        <v>60148</v>
      </c>
      <c r="S8" s="173"/>
      <c r="T8" s="173"/>
      <c r="U8" s="173"/>
      <c r="V8" s="173"/>
      <c r="W8" s="174"/>
      <c r="X8" s="486">
        <f t="shared" si="9"/>
        <v>60148</v>
      </c>
      <c r="Y8" s="411"/>
      <c r="Z8" s="173"/>
      <c r="AA8" s="174"/>
      <c r="AB8" s="174"/>
      <c r="AC8" s="174"/>
      <c r="AD8" s="175"/>
      <c r="AE8" s="168"/>
      <c r="AF8" s="190"/>
    </row>
    <row r="9" spans="1:32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ref="F9:F19" si="10">SUM(Q9:AC9)</f>
        <v>0</v>
      </c>
      <c r="G9" s="613">
        <f t="shared" ref="G9:G19" si="11">SUM(Q9:AC9)</f>
        <v>0</v>
      </c>
      <c r="H9" s="613">
        <f t="shared" ref="H9:H19" si="12">SUM(Q9:AC9)</f>
        <v>0</v>
      </c>
      <c r="I9" s="365">
        <f t="shared" ref="I9:I19" si="13">SUM(Q9:AC9)</f>
        <v>0</v>
      </c>
      <c r="J9" s="519">
        <f t="shared" ref="J9:K19" si="14">SUM(Q9:AC9)</f>
        <v>0</v>
      </c>
      <c r="K9" s="519">
        <f t="shared" si="14"/>
        <v>0</v>
      </c>
      <c r="L9" s="560">
        <f t="shared" ref="L9:L19" si="15">SUM(R9:AD9)</f>
        <v>0</v>
      </c>
      <c r="M9" s="170"/>
      <c r="N9" s="171">
        <f t="shared" si="7"/>
        <v>0</v>
      </c>
      <c r="O9" s="179"/>
      <c r="P9" s="173"/>
      <c r="Q9" s="173"/>
      <c r="R9" s="179"/>
      <c r="S9" s="173"/>
      <c r="T9" s="173"/>
      <c r="U9" s="173"/>
      <c r="V9" s="173"/>
      <c r="W9" s="174"/>
      <c r="X9" s="486">
        <f t="shared" si="9"/>
        <v>0</v>
      </c>
      <c r="Y9" s="411"/>
      <c r="Z9" s="173"/>
      <c r="AA9" s="174"/>
      <c r="AB9" s="174"/>
      <c r="AC9" s="174"/>
      <c r="AD9" s="175"/>
      <c r="AE9" s="168"/>
      <c r="AF9" s="190"/>
    </row>
    <row r="10" spans="1:32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10"/>
        <v>0</v>
      </c>
      <c r="G10" s="613">
        <f t="shared" si="11"/>
        <v>0</v>
      </c>
      <c r="H10" s="613">
        <f t="shared" si="12"/>
        <v>0</v>
      </c>
      <c r="I10" s="365">
        <f t="shared" si="13"/>
        <v>0</v>
      </c>
      <c r="J10" s="519">
        <f t="shared" si="14"/>
        <v>0</v>
      </c>
      <c r="K10" s="519">
        <f t="shared" si="14"/>
        <v>0</v>
      </c>
      <c r="L10" s="560">
        <f t="shared" si="15"/>
        <v>0</v>
      </c>
      <c r="M10" s="170"/>
      <c r="N10" s="171">
        <f t="shared" si="7"/>
        <v>0</v>
      </c>
      <c r="O10" s="179"/>
      <c r="P10" s="173"/>
      <c r="Q10" s="173"/>
      <c r="R10" s="179"/>
      <c r="S10" s="173"/>
      <c r="T10" s="173"/>
      <c r="U10" s="173"/>
      <c r="V10" s="173"/>
      <c r="W10" s="174"/>
      <c r="X10" s="486">
        <f t="shared" si="9"/>
        <v>0</v>
      </c>
      <c r="Y10" s="411"/>
      <c r="Z10" s="173"/>
      <c r="AA10" s="174"/>
      <c r="AB10" s="174"/>
      <c r="AC10" s="174"/>
      <c r="AD10" s="175"/>
      <c r="AE10" s="168"/>
      <c r="AF10" s="190"/>
    </row>
    <row r="11" spans="1:32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10"/>
        <v>0</v>
      </c>
      <c r="G11" s="613">
        <f t="shared" si="11"/>
        <v>0</v>
      </c>
      <c r="H11" s="613">
        <f t="shared" si="12"/>
        <v>0</v>
      </c>
      <c r="I11" s="365">
        <f t="shared" si="13"/>
        <v>0</v>
      </c>
      <c r="J11" s="519">
        <f t="shared" si="14"/>
        <v>0</v>
      </c>
      <c r="K11" s="519">
        <f t="shared" si="14"/>
        <v>0</v>
      </c>
      <c r="L11" s="560">
        <f t="shared" si="15"/>
        <v>0</v>
      </c>
      <c r="M11" s="170"/>
      <c r="N11" s="171">
        <f t="shared" si="7"/>
        <v>0</v>
      </c>
      <c r="O11" s="179"/>
      <c r="P11" s="173"/>
      <c r="Q11" s="173"/>
      <c r="R11" s="179"/>
      <c r="S11" s="173"/>
      <c r="T11" s="173"/>
      <c r="U11" s="173"/>
      <c r="V11" s="173"/>
      <c r="W11" s="174"/>
      <c r="X11" s="486">
        <f t="shared" si="9"/>
        <v>0</v>
      </c>
      <c r="Y11" s="411"/>
      <c r="Z11" s="173"/>
      <c r="AA11" s="174"/>
      <c r="AB11" s="174"/>
      <c r="AC11" s="174"/>
      <c r="AD11" s="175"/>
      <c r="AE11" s="168"/>
      <c r="AF11" s="190"/>
    </row>
    <row r="12" spans="1:32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10"/>
        <v>0</v>
      </c>
      <c r="G12" s="613">
        <f t="shared" si="11"/>
        <v>0</v>
      </c>
      <c r="H12" s="613">
        <f t="shared" si="12"/>
        <v>0</v>
      </c>
      <c r="I12" s="365">
        <f t="shared" si="13"/>
        <v>0</v>
      </c>
      <c r="J12" s="519">
        <f t="shared" si="14"/>
        <v>0</v>
      </c>
      <c r="K12" s="519">
        <f t="shared" si="14"/>
        <v>0</v>
      </c>
      <c r="L12" s="560">
        <f t="shared" si="15"/>
        <v>0</v>
      </c>
      <c r="M12" s="170"/>
      <c r="N12" s="171">
        <f t="shared" si="7"/>
        <v>0</v>
      </c>
      <c r="O12" s="179"/>
      <c r="P12" s="173"/>
      <c r="Q12" s="173"/>
      <c r="R12" s="179"/>
      <c r="S12" s="173"/>
      <c r="T12" s="173"/>
      <c r="U12" s="173"/>
      <c r="V12" s="173"/>
      <c r="W12" s="174"/>
      <c r="X12" s="486">
        <f t="shared" si="9"/>
        <v>0</v>
      </c>
      <c r="Y12" s="411"/>
      <c r="Z12" s="173"/>
      <c r="AA12" s="174"/>
      <c r="AB12" s="174"/>
      <c r="AC12" s="174"/>
      <c r="AD12" s="175"/>
      <c r="AE12" s="168"/>
      <c r="AF12" s="190"/>
    </row>
    <row r="13" spans="1:32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10"/>
        <v>0</v>
      </c>
      <c r="G13" s="613">
        <f t="shared" si="11"/>
        <v>0</v>
      </c>
      <c r="H13" s="613">
        <f t="shared" si="12"/>
        <v>0</v>
      </c>
      <c r="I13" s="365">
        <f t="shared" si="13"/>
        <v>0</v>
      </c>
      <c r="J13" s="519">
        <f t="shared" si="14"/>
        <v>0</v>
      </c>
      <c r="K13" s="519">
        <f t="shared" si="14"/>
        <v>0</v>
      </c>
      <c r="L13" s="560">
        <f t="shared" si="15"/>
        <v>0</v>
      </c>
      <c r="M13" s="170"/>
      <c r="N13" s="171">
        <f t="shared" si="7"/>
        <v>0</v>
      </c>
      <c r="O13" s="179"/>
      <c r="P13" s="173"/>
      <c r="Q13" s="173"/>
      <c r="R13" s="179"/>
      <c r="S13" s="173"/>
      <c r="T13" s="173"/>
      <c r="U13" s="173"/>
      <c r="V13" s="173"/>
      <c r="W13" s="174"/>
      <c r="X13" s="486">
        <f t="shared" si="9"/>
        <v>0</v>
      </c>
      <c r="Y13" s="411"/>
      <c r="Z13" s="173"/>
      <c r="AA13" s="174"/>
      <c r="AB13" s="174"/>
      <c r="AC13" s="174"/>
      <c r="AD13" s="175"/>
      <c r="AE13" s="168"/>
      <c r="AF13" s="190"/>
    </row>
    <row r="14" spans="1:32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10"/>
        <v>0</v>
      </c>
      <c r="G14" s="613">
        <f t="shared" si="11"/>
        <v>0</v>
      </c>
      <c r="H14" s="613">
        <f t="shared" si="12"/>
        <v>0</v>
      </c>
      <c r="I14" s="365">
        <f t="shared" si="13"/>
        <v>0</v>
      </c>
      <c r="J14" s="519">
        <f t="shared" si="14"/>
        <v>0</v>
      </c>
      <c r="K14" s="519">
        <f t="shared" si="14"/>
        <v>0</v>
      </c>
      <c r="L14" s="560">
        <f t="shared" si="15"/>
        <v>0</v>
      </c>
      <c r="M14" s="170"/>
      <c r="N14" s="171">
        <f t="shared" si="7"/>
        <v>0</v>
      </c>
      <c r="O14" s="179"/>
      <c r="P14" s="173"/>
      <c r="Q14" s="173"/>
      <c r="R14" s="179"/>
      <c r="S14" s="173"/>
      <c r="T14" s="173"/>
      <c r="U14" s="173"/>
      <c r="V14" s="173"/>
      <c r="W14" s="174"/>
      <c r="X14" s="486">
        <f t="shared" si="9"/>
        <v>0</v>
      </c>
      <c r="Y14" s="411"/>
      <c r="Z14" s="173"/>
      <c r="AA14" s="174"/>
      <c r="AB14" s="174"/>
      <c r="AC14" s="174"/>
      <c r="AD14" s="175"/>
      <c r="AE14" s="168"/>
      <c r="AF14" s="190"/>
    </row>
    <row r="15" spans="1:32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10"/>
        <v>0</v>
      </c>
      <c r="G15" s="613">
        <f t="shared" si="11"/>
        <v>0</v>
      </c>
      <c r="H15" s="613">
        <f t="shared" si="12"/>
        <v>0</v>
      </c>
      <c r="I15" s="365">
        <f t="shared" si="13"/>
        <v>0</v>
      </c>
      <c r="J15" s="519">
        <f t="shared" si="14"/>
        <v>0</v>
      </c>
      <c r="K15" s="519">
        <f t="shared" si="14"/>
        <v>0</v>
      </c>
      <c r="L15" s="560">
        <f t="shared" si="15"/>
        <v>0</v>
      </c>
      <c r="M15" s="170"/>
      <c r="N15" s="171">
        <f t="shared" si="7"/>
        <v>0</v>
      </c>
      <c r="O15" s="179"/>
      <c r="P15" s="173"/>
      <c r="Q15" s="173"/>
      <c r="R15" s="179"/>
      <c r="S15" s="173"/>
      <c r="T15" s="173"/>
      <c r="U15" s="173"/>
      <c r="V15" s="173"/>
      <c r="W15" s="174"/>
      <c r="X15" s="486">
        <f t="shared" si="9"/>
        <v>0</v>
      </c>
      <c r="Y15" s="411"/>
      <c r="Z15" s="173"/>
      <c r="AA15" s="174"/>
      <c r="AB15" s="174"/>
      <c r="AC15" s="174"/>
      <c r="AD15" s="175"/>
      <c r="AE15" s="168"/>
      <c r="AF15" s="190"/>
    </row>
    <row r="16" spans="1:32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10"/>
        <v>0</v>
      </c>
      <c r="G16" s="613">
        <f t="shared" si="11"/>
        <v>0</v>
      </c>
      <c r="H16" s="613">
        <f t="shared" si="12"/>
        <v>0</v>
      </c>
      <c r="I16" s="365">
        <f t="shared" si="13"/>
        <v>0</v>
      </c>
      <c r="J16" s="519">
        <f t="shared" si="14"/>
        <v>0</v>
      </c>
      <c r="K16" s="519">
        <f t="shared" si="14"/>
        <v>0</v>
      </c>
      <c r="L16" s="560">
        <f t="shared" si="15"/>
        <v>0</v>
      </c>
      <c r="M16" s="170"/>
      <c r="N16" s="171">
        <f t="shared" si="7"/>
        <v>0</v>
      </c>
      <c r="O16" s="179"/>
      <c r="P16" s="173"/>
      <c r="Q16" s="173"/>
      <c r="R16" s="179"/>
      <c r="S16" s="173"/>
      <c r="T16" s="173"/>
      <c r="U16" s="173"/>
      <c r="V16" s="173"/>
      <c r="W16" s="174"/>
      <c r="X16" s="486">
        <f t="shared" si="9"/>
        <v>0</v>
      </c>
      <c r="Y16" s="411"/>
      <c r="Z16" s="173"/>
      <c r="AA16" s="174"/>
      <c r="AB16" s="174"/>
      <c r="AC16" s="174"/>
      <c r="AD16" s="175"/>
      <c r="AE16" s="168"/>
      <c r="AF16" s="190"/>
    </row>
    <row r="17" spans="1:32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10"/>
        <v>0</v>
      </c>
      <c r="G17" s="613">
        <f t="shared" si="11"/>
        <v>0</v>
      </c>
      <c r="H17" s="613">
        <f t="shared" si="12"/>
        <v>0</v>
      </c>
      <c r="I17" s="365">
        <f t="shared" si="13"/>
        <v>0</v>
      </c>
      <c r="J17" s="519">
        <f t="shared" si="14"/>
        <v>0</v>
      </c>
      <c r="K17" s="519">
        <f t="shared" si="14"/>
        <v>0</v>
      </c>
      <c r="L17" s="560">
        <f t="shared" si="15"/>
        <v>0</v>
      </c>
      <c r="M17" s="170"/>
      <c r="N17" s="171">
        <f t="shared" si="7"/>
        <v>0</v>
      </c>
      <c r="O17" s="179"/>
      <c r="P17" s="173"/>
      <c r="Q17" s="173"/>
      <c r="R17" s="179"/>
      <c r="S17" s="173"/>
      <c r="T17" s="173"/>
      <c r="U17" s="173"/>
      <c r="V17" s="173"/>
      <c r="W17" s="174"/>
      <c r="X17" s="486">
        <f t="shared" si="9"/>
        <v>0</v>
      </c>
      <c r="Y17" s="411"/>
      <c r="Z17" s="173"/>
      <c r="AA17" s="174"/>
      <c r="AB17" s="174"/>
      <c r="AC17" s="174"/>
      <c r="AD17" s="175"/>
      <c r="AE17" s="168"/>
      <c r="AF17" s="190"/>
    </row>
    <row r="18" spans="1:32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10"/>
        <v>0</v>
      </c>
      <c r="G18" s="613">
        <f t="shared" si="11"/>
        <v>0</v>
      </c>
      <c r="H18" s="613">
        <f t="shared" si="12"/>
        <v>0</v>
      </c>
      <c r="I18" s="365">
        <f t="shared" si="13"/>
        <v>0</v>
      </c>
      <c r="J18" s="519">
        <f t="shared" si="14"/>
        <v>0</v>
      </c>
      <c r="K18" s="519">
        <f t="shared" si="14"/>
        <v>0</v>
      </c>
      <c r="L18" s="560">
        <f t="shared" si="15"/>
        <v>0</v>
      </c>
      <c r="M18" s="170"/>
      <c r="N18" s="171">
        <f t="shared" si="7"/>
        <v>0</v>
      </c>
      <c r="O18" s="179"/>
      <c r="P18" s="173"/>
      <c r="Q18" s="173"/>
      <c r="R18" s="179"/>
      <c r="S18" s="173"/>
      <c r="T18" s="173"/>
      <c r="U18" s="173"/>
      <c r="V18" s="173"/>
      <c r="W18" s="174"/>
      <c r="X18" s="486">
        <f t="shared" si="9"/>
        <v>0</v>
      </c>
      <c r="Y18" s="411"/>
      <c r="Z18" s="173"/>
      <c r="AA18" s="174"/>
      <c r="AB18" s="174"/>
      <c r="AC18" s="174"/>
      <c r="AD18" s="175"/>
      <c r="AE18" s="168"/>
      <c r="AF18" s="190"/>
    </row>
    <row r="19" spans="1:32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10"/>
        <v>0</v>
      </c>
      <c r="G19" s="613">
        <f t="shared" si="11"/>
        <v>0</v>
      </c>
      <c r="H19" s="613">
        <f t="shared" si="12"/>
        <v>0</v>
      </c>
      <c r="I19" s="365">
        <f t="shared" si="13"/>
        <v>0</v>
      </c>
      <c r="J19" s="519">
        <f t="shared" si="14"/>
        <v>0</v>
      </c>
      <c r="K19" s="519">
        <f t="shared" si="14"/>
        <v>0</v>
      </c>
      <c r="L19" s="560">
        <f t="shared" si="15"/>
        <v>0</v>
      </c>
      <c r="M19" s="170"/>
      <c r="N19" s="171">
        <f t="shared" si="7"/>
        <v>0</v>
      </c>
      <c r="O19" s="179"/>
      <c r="P19" s="173"/>
      <c r="Q19" s="173"/>
      <c r="R19" s="179"/>
      <c r="S19" s="173"/>
      <c r="T19" s="173"/>
      <c r="U19" s="173"/>
      <c r="V19" s="173"/>
      <c r="W19" s="174"/>
      <c r="X19" s="486">
        <f t="shared" si="9"/>
        <v>0</v>
      </c>
      <c r="Y19" s="411"/>
      <c r="Z19" s="173"/>
      <c r="AA19" s="174"/>
      <c r="AB19" s="174"/>
      <c r="AC19" s="174"/>
      <c r="AD19" s="175"/>
      <c r="AE19" s="168"/>
      <c r="AF19" s="190"/>
    </row>
    <row r="20" spans="1:32" x14ac:dyDescent="0.25">
      <c r="B20" s="90" t="s">
        <v>623</v>
      </c>
      <c r="C20" s="799" t="s">
        <v>146</v>
      </c>
      <c r="D20" s="800"/>
      <c r="E20" s="800"/>
      <c r="F20" s="366">
        <f t="shared" ref="F20:L20" si="16">F21+F22+F23</f>
        <v>250000</v>
      </c>
      <c r="G20" s="614">
        <f t="shared" si="16"/>
        <v>254000</v>
      </c>
      <c r="H20" s="614">
        <f t="shared" si="16"/>
        <v>254000</v>
      </c>
      <c r="I20" s="366">
        <f t="shared" si="16"/>
        <v>254000</v>
      </c>
      <c r="J20" s="520">
        <f t="shared" ref="J20" si="17">J21+J22+J23</f>
        <v>254000</v>
      </c>
      <c r="K20" s="520">
        <f t="shared" si="16"/>
        <v>254000</v>
      </c>
      <c r="L20" s="561">
        <f t="shared" si="16"/>
        <v>254000</v>
      </c>
      <c r="M20" s="142">
        <f t="shared" ref="M20:AD20" si="18">M21+M22+M23</f>
        <v>0</v>
      </c>
      <c r="N20" s="158">
        <f t="shared" si="7"/>
        <v>254000</v>
      </c>
      <c r="O20" s="92">
        <f t="shared" ref="O20:Q20" si="19">O21+O22+O23</f>
        <v>0</v>
      </c>
      <c r="P20" s="93">
        <f t="shared" si="19"/>
        <v>0</v>
      </c>
      <c r="Q20" s="93">
        <f t="shared" si="19"/>
        <v>254000</v>
      </c>
      <c r="R20" s="92">
        <f t="shared" si="18"/>
        <v>0</v>
      </c>
      <c r="S20" s="93">
        <f t="shared" si="18"/>
        <v>0</v>
      </c>
      <c r="T20" s="93">
        <f t="shared" si="18"/>
        <v>254000</v>
      </c>
      <c r="U20" s="93">
        <f t="shared" si="18"/>
        <v>0</v>
      </c>
      <c r="V20" s="93">
        <f t="shared" si="18"/>
        <v>0</v>
      </c>
      <c r="W20" s="96">
        <f t="shared" si="18"/>
        <v>0</v>
      </c>
      <c r="X20" s="487">
        <f t="shared" si="9"/>
        <v>254000</v>
      </c>
      <c r="Y20" s="412">
        <f t="shared" si="18"/>
        <v>0</v>
      </c>
      <c r="Z20" s="93">
        <f t="shared" si="18"/>
        <v>0</v>
      </c>
      <c r="AA20" s="96">
        <f t="shared" si="18"/>
        <v>0</v>
      </c>
      <c r="AB20" s="96">
        <f t="shared" si="18"/>
        <v>0</v>
      </c>
      <c r="AC20" s="96">
        <f t="shared" si="18"/>
        <v>0</v>
      </c>
      <c r="AD20" s="97">
        <f t="shared" si="18"/>
        <v>0</v>
      </c>
      <c r="AE20" s="168"/>
      <c r="AF20" s="190"/>
    </row>
    <row r="21" spans="1:32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SUM(Q21:AC21)</f>
        <v>0</v>
      </c>
      <c r="G21" s="615">
        <f>SUM(Q21:AC21)</f>
        <v>0</v>
      </c>
      <c r="H21" s="615">
        <f>SUM(Q21:AC21)</f>
        <v>0</v>
      </c>
      <c r="I21" s="367">
        <f>SUM(Q21:AC21)</f>
        <v>0</v>
      </c>
      <c r="J21" s="521">
        <f>SUM(Q21:AC21)</f>
        <v>0</v>
      </c>
      <c r="K21" s="521">
        <f>SUM(R21:AD21)</f>
        <v>0</v>
      </c>
      <c r="L21" s="562">
        <f>SUM(R21:AD21)</f>
        <v>0</v>
      </c>
      <c r="M21" s="148"/>
      <c r="N21" s="160">
        <f t="shared" si="7"/>
        <v>0</v>
      </c>
      <c r="O21" s="75"/>
      <c r="P21" s="13"/>
      <c r="Q21" s="13"/>
      <c r="R21" s="75"/>
      <c r="S21" s="13"/>
      <c r="T21" s="13"/>
      <c r="U21" s="13"/>
      <c r="V21" s="13"/>
      <c r="W21" s="80"/>
      <c r="X21" s="488">
        <f t="shared" si="9"/>
        <v>0</v>
      </c>
      <c r="Y21" s="413"/>
      <c r="Z21" s="13"/>
      <c r="AA21" s="80"/>
      <c r="AB21" s="80"/>
      <c r="AC21" s="80"/>
      <c r="AD21" s="45"/>
      <c r="AE21" s="168"/>
      <c r="AF21" s="190"/>
    </row>
    <row r="22" spans="1:32" s="41" customFormat="1" ht="29.25" customHeight="1" thickBot="1" x14ac:dyDescent="0.3">
      <c r="A22" s="125" t="s">
        <v>149</v>
      </c>
      <c r="B22" s="52" t="s">
        <v>625</v>
      </c>
      <c r="C22" s="825" t="s">
        <v>862</v>
      </c>
      <c r="D22" s="826"/>
      <c r="E22" s="826"/>
      <c r="F22" s="367">
        <v>250000</v>
      </c>
      <c r="G22" s="615">
        <v>254000</v>
      </c>
      <c r="H22" s="615">
        <v>254000</v>
      </c>
      <c r="I22" s="367">
        <v>254000</v>
      </c>
      <c r="J22" s="521">
        <v>254000</v>
      </c>
      <c r="K22" s="521">
        <v>254000</v>
      </c>
      <c r="L22" s="562">
        <f>SUM(X22:AD22)</f>
        <v>254000</v>
      </c>
      <c r="M22" s="148"/>
      <c r="N22" s="160">
        <f t="shared" si="7"/>
        <v>254000</v>
      </c>
      <c r="O22" s="75"/>
      <c r="P22" s="13"/>
      <c r="Q22" s="13">
        <f>N22</f>
        <v>254000</v>
      </c>
      <c r="R22" s="75"/>
      <c r="S22" s="13"/>
      <c r="T22" s="13">
        <v>254000</v>
      </c>
      <c r="U22" s="13"/>
      <c r="V22" s="13"/>
      <c r="W22" s="80"/>
      <c r="X22" s="488">
        <f t="shared" si="9"/>
        <v>254000</v>
      </c>
      <c r="Y22" s="413"/>
      <c r="Z22" s="13"/>
      <c r="AA22" s="80"/>
      <c r="AB22" s="80"/>
      <c r="AC22" s="80"/>
      <c r="AD22" s="45"/>
      <c r="AE22" s="168"/>
      <c r="AF22" s="190"/>
    </row>
    <row r="23" spans="1:32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SUM(Q23:AC23)</f>
        <v>0</v>
      </c>
      <c r="G23" s="616">
        <f>SUM(Q23:AC23)</f>
        <v>0</v>
      </c>
      <c r="H23" s="616">
        <f>SUM(Q23:AC23)</f>
        <v>0</v>
      </c>
      <c r="I23" s="368">
        <f>SUM(Q23:AC23)</f>
        <v>0</v>
      </c>
      <c r="J23" s="522">
        <f>SUM(Q23:AC23)</f>
        <v>0</v>
      </c>
      <c r="K23" s="522">
        <f>SUM(R23:AD23)</f>
        <v>0</v>
      </c>
      <c r="L23" s="563">
        <f>SUM(R23:AD23)</f>
        <v>0</v>
      </c>
      <c r="M23" s="177"/>
      <c r="N23" s="160">
        <f t="shared" si="7"/>
        <v>0</v>
      </c>
      <c r="O23" s="75"/>
      <c r="P23" s="13"/>
      <c r="Q23" s="13"/>
      <c r="R23" s="75"/>
      <c r="S23" s="13"/>
      <c r="T23" s="13"/>
      <c r="U23" s="13"/>
      <c r="V23" s="13"/>
      <c r="W23" s="80"/>
      <c r="X23" s="488">
        <f t="shared" si="9"/>
        <v>0</v>
      </c>
      <c r="Y23" s="413"/>
      <c r="Z23" s="13"/>
      <c r="AA23" s="80"/>
      <c r="AB23" s="80"/>
      <c r="AC23" s="80"/>
      <c r="AD23" s="45"/>
      <c r="AE23" s="168"/>
      <c r="AF23" s="190"/>
    </row>
    <row r="24" spans="1:32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L24" si="20">F25+F26+F27+F28+F29+F30+F31</f>
        <v>927846</v>
      </c>
      <c r="G24" s="617">
        <f t="shared" si="20"/>
        <v>927846</v>
      </c>
      <c r="H24" s="617">
        <f t="shared" si="20"/>
        <v>948884</v>
      </c>
      <c r="I24" s="369">
        <f t="shared" si="20"/>
        <v>948884</v>
      </c>
      <c r="J24" s="523">
        <f t="shared" ref="J24" si="21">J25+J26+J27+J28+J29+J30+J31</f>
        <v>942000</v>
      </c>
      <c r="K24" s="523">
        <f t="shared" si="20"/>
        <v>942000</v>
      </c>
      <c r="L24" s="564">
        <f t="shared" si="20"/>
        <v>941297</v>
      </c>
      <c r="M24" s="144">
        <f t="shared" ref="M24:AD24" si="22">M25+M26+M27+M28+M29+M30+M31</f>
        <v>0</v>
      </c>
      <c r="N24" s="156">
        <f t="shared" si="7"/>
        <v>941297</v>
      </c>
      <c r="O24" s="84">
        <f t="shared" ref="O24:Q24" si="23">O25+O26+O27+O28+O29+O30+O31</f>
        <v>0</v>
      </c>
      <c r="P24" s="85">
        <f t="shared" si="23"/>
        <v>0</v>
      </c>
      <c r="Q24" s="85">
        <f t="shared" si="23"/>
        <v>941297</v>
      </c>
      <c r="R24" s="84">
        <f t="shared" si="22"/>
        <v>102219</v>
      </c>
      <c r="S24" s="85">
        <f t="shared" si="22"/>
        <v>70057</v>
      </c>
      <c r="T24" s="85">
        <f t="shared" si="22"/>
        <v>120349</v>
      </c>
      <c r="U24" s="85">
        <f t="shared" si="22"/>
        <v>70057</v>
      </c>
      <c r="V24" s="85">
        <f t="shared" si="22"/>
        <v>70057</v>
      </c>
      <c r="W24" s="88">
        <f t="shared" si="22"/>
        <v>70057</v>
      </c>
      <c r="X24" s="484">
        <f t="shared" si="9"/>
        <v>502796</v>
      </c>
      <c r="Y24" s="409">
        <f t="shared" si="22"/>
        <v>70057</v>
      </c>
      <c r="Z24" s="85">
        <f t="shared" si="22"/>
        <v>91095</v>
      </c>
      <c r="AA24" s="88">
        <f t="shared" si="22"/>
        <v>67178</v>
      </c>
      <c r="AB24" s="88">
        <f t="shared" si="22"/>
        <v>70057</v>
      </c>
      <c r="AC24" s="88">
        <f t="shared" si="22"/>
        <v>70057</v>
      </c>
      <c r="AD24" s="89">
        <f t="shared" si="22"/>
        <v>70057</v>
      </c>
      <c r="AE24" s="168"/>
      <c r="AF24" s="190"/>
    </row>
    <row r="25" spans="1:32" ht="15.75" thickBot="1" x14ac:dyDescent="0.3">
      <c r="B25" s="60"/>
      <c r="C25" s="862" t="s">
        <v>154</v>
      </c>
      <c r="D25" s="863"/>
      <c r="E25" s="863"/>
      <c r="F25" s="370">
        <v>927846</v>
      </c>
      <c r="G25" s="618">
        <v>927846</v>
      </c>
      <c r="H25" s="618">
        <v>948884</v>
      </c>
      <c r="I25" s="370">
        <v>948884</v>
      </c>
      <c r="J25" s="524">
        <v>942000</v>
      </c>
      <c r="K25" s="524">
        <v>942000</v>
      </c>
      <c r="L25" s="565">
        <f>SUM(X25:AD25)</f>
        <v>941297</v>
      </c>
      <c r="M25" s="145"/>
      <c r="N25" s="159">
        <f t="shared" si="7"/>
        <v>941297</v>
      </c>
      <c r="O25" s="73"/>
      <c r="P25" s="1"/>
      <c r="Q25" s="1">
        <f>N25</f>
        <v>941297</v>
      </c>
      <c r="R25" s="73">
        <v>102219</v>
      </c>
      <c r="S25" s="1">
        <v>70057</v>
      </c>
      <c r="T25" s="1">
        <v>120349</v>
      </c>
      <c r="U25" s="1">
        <v>70057</v>
      </c>
      <c r="V25" s="1">
        <v>70057</v>
      </c>
      <c r="W25" s="79">
        <v>70057</v>
      </c>
      <c r="X25" s="489">
        <f t="shared" si="9"/>
        <v>502796</v>
      </c>
      <c r="Y25" s="414">
        <v>70057</v>
      </c>
      <c r="Z25" s="1">
        <f>70057+21038</f>
        <v>91095</v>
      </c>
      <c r="AA25" s="79">
        <v>67178</v>
      </c>
      <c r="AB25" s="79">
        <v>70057</v>
      </c>
      <c r="AC25" s="79">
        <v>70057</v>
      </c>
      <c r="AD25" s="44">
        <v>70057</v>
      </c>
      <c r="AE25" s="168"/>
      <c r="AF25" s="190"/>
    </row>
    <row r="26" spans="1:32" ht="15.75" hidden="1" thickBot="1" x14ac:dyDescent="0.3">
      <c r="B26" s="61"/>
      <c r="C26" s="858" t="s">
        <v>155</v>
      </c>
      <c r="D26" s="859"/>
      <c r="E26" s="859"/>
      <c r="F26" s="371">
        <f t="shared" ref="F26:F31" si="24">SUM(Q26:AC26)</f>
        <v>0</v>
      </c>
      <c r="G26" s="619">
        <f t="shared" ref="G26:G31" si="25">SUM(Q26:AC26)</f>
        <v>0</v>
      </c>
      <c r="H26" s="619">
        <f t="shared" ref="H26:H31" si="26">SUM(Q26:AC26)</f>
        <v>0</v>
      </c>
      <c r="I26" s="371">
        <f t="shared" ref="I26:I31" si="27">SUM(Q26:AC26)</f>
        <v>0</v>
      </c>
      <c r="J26" s="525">
        <f t="shared" ref="J26:K31" si="28">SUM(Q26:AC26)</f>
        <v>0</v>
      </c>
      <c r="K26" s="525">
        <f t="shared" si="28"/>
        <v>0</v>
      </c>
      <c r="L26" s="566">
        <f t="shared" ref="L26:L31" si="29">SUM(R26:AD26)</f>
        <v>0</v>
      </c>
      <c r="M26" s="146"/>
      <c r="N26" s="159">
        <f t="shared" si="7"/>
        <v>0</v>
      </c>
      <c r="O26" s="73"/>
      <c r="P26" s="1"/>
      <c r="Q26" s="1"/>
      <c r="R26" s="73"/>
      <c r="S26" s="1"/>
      <c r="T26" s="1"/>
      <c r="U26" s="1"/>
      <c r="V26" s="1"/>
      <c r="W26" s="79"/>
      <c r="X26" s="489">
        <f t="shared" si="9"/>
        <v>0</v>
      </c>
      <c r="Y26" s="414"/>
      <c r="Z26" s="1"/>
      <c r="AA26" s="79"/>
      <c r="AB26" s="79"/>
      <c r="AC26" s="79"/>
      <c r="AD26" s="44"/>
      <c r="AE26" s="168"/>
      <c r="AF26" s="190"/>
    </row>
    <row r="27" spans="1:32" ht="15.75" hidden="1" thickBot="1" x14ac:dyDescent="0.3">
      <c r="B27" s="61"/>
      <c r="C27" s="858" t="s">
        <v>156</v>
      </c>
      <c r="D27" s="859"/>
      <c r="E27" s="859"/>
      <c r="F27" s="371">
        <f t="shared" si="24"/>
        <v>0</v>
      </c>
      <c r="G27" s="619">
        <f t="shared" si="25"/>
        <v>0</v>
      </c>
      <c r="H27" s="619">
        <f t="shared" si="26"/>
        <v>0</v>
      </c>
      <c r="I27" s="371">
        <f t="shared" si="27"/>
        <v>0</v>
      </c>
      <c r="J27" s="525">
        <f t="shared" si="28"/>
        <v>0</v>
      </c>
      <c r="K27" s="525">
        <f t="shared" si="28"/>
        <v>0</v>
      </c>
      <c r="L27" s="566">
        <f t="shared" si="29"/>
        <v>0</v>
      </c>
      <c r="M27" s="146"/>
      <c r="N27" s="159">
        <f t="shared" si="7"/>
        <v>0</v>
      </c>
      <c r="O27" s="73"/>
      <c r="P27" s="1"/>
      <c r="Q27" s="1"/>
      <c r="R27" s="73"/>
      <c r="S27" s="1"/>
      <c r="T27" s="1"/>
      <c r="U27" s="1"/>
      <c r="V27" s="1"/>
      <c r="W27" s="79"/>
      <c r="X27" s="489">
        <f t="shared" si="9"/>
        <v>0</v>
      </c>
      <c r="Y27" s="414"/>
      <c r="Z27" s="1"/>
      <c r="AA27" s="79"/>
      <c r="AB27" s="79"/>
      <c r="AC27" s="79"/>
      <c r="AD27" s="44"/>
      <c r="AE27" s="168"/>
      <c r="AF27" s="190"/>
    </row>
    <row r="28" spans="1:32" ht="15.75" hidden="1" thickBot="1" x14ac:dyDescent="0.3">
      <c r="B28" s="61"/>
      <c r="C28" s="858" t="s">
        <v>157</v>
      </c>
      <c r="D28" s="859"/>
      <c r="E28" s="859"/>
      <c r="F28" s="371">
        <f t="shared" si="24"/>
        <v>0</v>
      </c>
      <c r="G28" s="619">
        <f t="shared" si="25"/>
        <v>0</v>
      </c>
      <c r="H28" s="619">
        <f t="shared" si="26"/>
        <v>0</v>
      </c>
      <c r="I28" s="371">
        <f t="shared" si="27"/>
        <v>0</v>
      </c>
      <c r="J28" s="525">
        <f t="shared" si="28"/>
        <v>0</v>
      </c>
      <c r="K28" s="525">
        <f t="shared" si="28"/>
        <v>0</v>
      </c>
      <c r="L28" s="566">
        <f t="shared" si="29"/>
        <v>0</v>
      </c>
      <c r="M28" s="146"/>
      <c r="N28" s="159">
        <f t="shared" si="7"/>
        <v>0</v>
      </c>
      <c r="O28" s="73"/>
      <c r="P28" s="1"/>
      <c r="Q28" s="1"/>
      <c r="R28" s="73"/>
      <c r="S28" s="1"/>
      <c r="T28" s="1"/>
      <c r="U28" s="1"/>
      <c r="V28" s="1"/>
      <c r="W28" s="79"/>
      <c r="X28" s="489">
        <f t="shared" si="9"/>
        <v>0</v>
      </c>
      <c r="Y28" s="414"/>
      <c r="Z28" s="1"/>
      <c r="AA28" s="79"/>
      <c r="AB28" s="79"/>
      <c r="AC28" s="79"/>
      <c r="AD28" s="44"/>
      <c r="AE28" s="168"/>
      <c r="AF28" s="190"/>
    </row>
    <row r="29" spans="1:32" ht="15.75" hidden="1" thickBot="1" x14ac:dyDescent="0.3">
      <c r="B29" s="61"/>
      <c r="C29" s="858" t="s">
        <v>158</v>
      </c>
      <c r="D29" s="859"/>
      <c r="E29" s="859"/>
      <c r="F29" s="371">
        <f t="shared" si="24"/>
        <v>0</v>
      </c>
      <c r="G29" s="619">
        <f t="shared" si="25"/>
        <v>0</v>
      </c>
      <c r="H29" s="619">
        <f t="shared" si="26"/>
        <v>0</v>
      </c>
      <c r="I29" s="371">
        <f t="shared" si="27"/>
        <v>0</v>
      </c>
      <c r="J29" s="525">
        <f t="shared" si="28"/>
        <v>0</v>
      </c>
      <c r="K29" s="525">
        <f t="shared" si="28"/>
        <v>0</v>
      </c>
      <c r="L29" s="566">
        <f t="shared" si="29"/>
        <v>0</v>
      </c>
      <c r="M29" s="146"/>
      <c r="N29" s="159">
        <f t="shared" si="7"/>
        <v>0</v>
      </c>
      <c r="O29" s="73"/>
      <c r="P29" s="1"/>
      <c r="Q29" s="1"/>
      <c r="R29" s="73"/>
      <c r="S29" s="1"/>
      <c r="T29" s="1"/>
      <c r="U29" s="1"/>
      <c r="V29" s="1"/>
      <c r="W29" s="79"/>
      <c r="X29" s="489">
        <f t="shared" si="9"/>
        <v>0</v>
      </c>
      <c r="Y29" s="414"/>
      <c r="Z29" s="1"/>
      <c r="AA29" s="79"/>
      <c r="AB29" s="79"/>
      <c r="AC29" s="79"/>
      <c r="AD29" s="44"/>
      <c r="AE29" s="168"/>
      <c r="AF29" s="190"/>
    </row>
    <row r="30" spans="1:32" ht="15.75" hidden="1" thickBot="1" x14ac:dyDescent="0.3">
      <c r="B30" s="61"/>
      <c r="C30" s="858" t="s">
        <v>159</v>
      </c>
      <c r="D30" s="859"/>
      <c r="E30" s="859"/>
      <c r="F30" s="371">
        <f t="shared" si="24"/>
        <v>0</v>
      </c>
      <c r="G30" s="619">
        <f t="shared" si="25"/>
        <v>0</v>
      </c>
      <c r="H30" s="619">
        <f t="shared" si="26"/>
        <v>0</v>
      </c>
      <c r="I30" s="371">
        <f t="shared" si="27"/>
        <v>0</v>
      </c>
      <c r="J30" s="525">
        <f t="shared" si="28"/>
        <v>0</v>
      </c>
      <c r="K30" s="525">
        <f t="shared" si="28"/>
        <v>0</v>
      </c>
      <c r="L30" s="566">
        <f t="shared" si="29"/>
        <v>0</v>
      </c>
      <c r="M30" s="146"/>
      <c r="N30" s="159">
        <f t="shared" si="7"/>
        <v>0</v>
      </c>
      <c r="O30" s="73"/>
      <c r="P30" s="1"/>
      <c r="Q30" s="1"/>
      <c r="R30" s="73"/>
      <c r="S30" s="1"/>
      <c r="T30" s="1"/>
      <c r="U30" s="1"/>
      <c r="V30" s="1"/>
      <c r="W30" s="79"/>
      <c r="X30" s="489">
        <f t="shared" si="9"/>
        <v>0</v>
      </c>
      <c r="Y30" s="414"/>
      <c r="Z30" s="1"/>
      <c r="AA30" s="79"/>
      <c r="AB30" s="79"/>
      <c r="AC30" s="79"/>
      <c r="AD30" s="44"/>
      <c r="AE30" s="168"/>
      <c r="AF30" s="190"/>
    </row>
    <row r="31" spans="1:32" ht="15.75" hidden="1" thickBot="1" x14ac:dyDescent="0.3">
      <c r="B31" s="62"/>
      <c r="C31" s="860" t="s">
        <v>160</v>
      </c>
      <c r="D31" s="861"/>
      <c r="E31" s="861"/>
      <c r="F31" s="372">
        <f t="shared" si="24"/>
        <v>0</v>
      </c>
      <c r="G31" s="620">
        <f t="shared" si="25"/>
        <v>0</v>
      </c>
      <c r="H31" s="620">
        <f t="shared" si="26"/>
        <v>0</v>
      </c>
      <c r="I31" s="372">
        <f t="shared" si="27"/>
        <v>0</v>
      </c>
      <c r="J31" s="526">
        <f t="shared" si="28"/>
        <v>0</v>
      </c>
      <c r="K31" s="526">
        <f t="shared" si="28"/>
        <v>0</v>
      </c>
      <c r="L31" s="567">
        <f t="shared" si="29"/>
        <v>0</v>
      </c>
      <c r="M31" s="147"/>
      <c r="N31" s="159">
        <f t="shared" si="7"/>
        <v>0</v>
      </c>
      <c r="O31" s="73"/>
      <c r="P31" s="1"/>
      <c r="Q31" s="1"/>
      <c r="R31" s="73"/>
      <c r="S31" s="1"/>
      <c r="T31" s="1"/>
      <c r="U31" s="1"/>
      <c r="V31" s="1"/>
      <c r="W31" s="79"/>
      <c r="X31" s="489">
        <f t="shared" si="9"/>
        <v>0</v>
      </c>
      <c r="Y31" s="414"/>
      <c r="Z31" s="1"/>
      <c r="AA31" s="79"/>
      <c r="AB31" s="79"/>
      <c r="AC31" s="79"/>
      <c r="AD31" s="44"/>
      <c r="AE31" s="168"/>
      <c r="AF31" s="190"/>
    </row>
    <row r="32" spans="1:32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M32" si="30">F33+F37+F40+F57+F60</f>
        <v>3175511.86</v>
      </c>
      <c r="G32" s="617">
        <f t="shared" si="30"/>
        <v>3635727</v>
      </c>
      <c r="H32" s="617">
        <f t="shared" si="30"/>
        <v>4448842</v>
      </c>
      <c r="I32" s="369">
        <f t="shared" ref="I32:J32" si="31">I33+I37+I40+I57+I60</f>
        <v>4560560.18</v>
      </c>
      <c r="J32" s="523">
        <f t="shared" si="31"/>
        <v>4630082</v>
      </c>
      <c r="K32" s="523">
        <f t="shared" si="30"/>
        <v>4606362</v>
      </c>
      <c r="L32" s="564">
        <f t="shared" si="30"/>
        <v>3748936</v>
      </c>
      <c r="M32" s="144">
        <f t="shared" si="30"/>
        <v>0</v>
      </c>
      <c r="N32" s="156">
        <f t="shared" si="7"/>
        <v>3748936</v>
      </c>
      <c r="O32" s="84">
        <f t="shared" ref="O32:AD32" si="32">O33+O37+O40+O57+O60</f>
        <v>469480</v>
      </c>
      <c r="P32" s="85">
        <f t="shared" si="32"/>
        <v>1481099</v>
      </c>
      <c r="Q32" s="85">
        <f t="shared" si="32"/>
        <v>1798357</v>
      </c>
      <c r="R32" s="84">
        <f t="shared" si="32"/>
        <v>303949</v>
      </c>
      <c r="S32" s="85">
        <f t="shared" si="32"/>
        <v>209996</v>
      </c>
      <c r="T32" s="85">
        <f t="shared" si="32"/>
        <v>243111</v>
      </c>
      <c r="U32" s="85">
        <f t="shared" si="32"/>
        <v>281583</v>
      </c>
      <c r="V32" s="85">
        <f t="shared" si="32"/>
        <v>769426</v>
      </c>
      <c r="W32" s="88">
        <f t="shared" si="32"/>
        <v>238442</v>
      </c>
      <c r="X32" s="484">
        <f t="shared" si="9"/>
        <v>2046507</v>
      </c>
      <c r="Y32" s="409">
        <f t="shared" si="32"/>
        <v>484887</v>
      </c>
      <c r="Z32" s="85">
        <f t="shared" si="32"/>
        <v>248728</v>
      </c>
      <c r="AA32" s="88">
        <f t="shared" si="32"/>
        <v>327439</v>
      </c>
      <c r="AB32" s="88">
        <f t="shared" si="32"/>
        <v>281142</v>
      </c>
      <c r="AC32" s="88">
        <f t="shared" si="32"/>
        <v>204157</v>
      </c>
      <c r="AD32" s="89">
        <f t="shared" si="32"/>
        <v>156076</v>
      </c>
      <c r="AE32" s="168"/>
      <c r="AF32" s="190"/>
    </row>
    <row r="33" spans="1:32" x14ac:dyDescent="0.25">
      <c r="B33" s="122" t="s">
        <v>627</v>
      </c>
      <c r="C33" s="772" t="s">
        <v>163</v>
      </c>
      <c r="D33" s="773"/>
      <c r="E33" s="773"/>
      <c r="F33" s="364">
        <f t="shared" ref="F33:L33" si="33">F34+F35+F36</f>
        <v>534937</v>
      </c>
      <c r="G33" s="612">
        <f t="shared" si="33"/>
        <v>560790</v>
      </c>
      <c r="H33" s="612">
        <f t="shared" si="33"/>
        <v>844463</v>
      </c>
      <c r="I33" s="364">
        <f t="shared" si="33"/>
        <v>844463</v>
      </c>
      <c r="J33" s="518">
        <f t="shared" ref="J33" si="34">J34+J35+J36</f>
        <v>844463</v>
      </c>
      <c r="K33" s="518">
        <f t="shared" si="33"/>
        <v>804948</v>
      </c>
      <c r="L33" s="559">
        <f t="shared" si="33"/>
        <v>681398</v>
      </c>
      <c r="M33" s="140">
        <f t="shared" ref="M33:AD33" si="35">M34+M35+M36</f>
        <v>0</v>
      </c>
      <c r="N33" s="157">
        <f t="shared" si="7"/>
        <v>681398</v>
      </c>
      <c r="O33" s="116">
        <f t="shared" ref="O33:Q33" si="36">O34+O35+O36</f>
        <v>0</v>
      </c>
      <c r="P33" s="117">
        <f t="shared" si="36"/>
        <v>0</v>
      </c>
      <c r="Q33" s="117">
        <f t="shared" si="36"/>
        <v>681398</v>
      </c>
      <c r="R33" s="116">
        <f t="shared" si="35"/>
        <v>80212</v>
      </c>
      <c r="S33" s="117">
        <f t="shared" si="35"/>
        <v>31937</v>
      </c>
      <c r="T33" s="117">
        <f t="shared" si="35"/>
        <v>49157</v>
      </c>
      <c r="U33" s="117">
        <f t="shared" si="35"/>
        <v>88422</v>
      </c>
      <c r="V33" s="117">
        <f t="shared" si="35"/>
        <v>116180</v>
      </c>
      <c r="W33" s="120">
        <f t="shared" si="35"/>
        <v>85246</v>
      </c>
      <c r="X33" s="485">
        <f t="shared" si="9"/>
        <v>451154</v>
      </c>
      <c r="Y33" s="410">
        <f t="shared" si="35"/>
        <v>36593</v>
      </c>
      <c r="Z33" s="117">
        <f t="shared" si="35"/>
        <v>68320</v>
      </c>
      <c r="AA33" s="120">
        <f t="shared" si="35"/>
        <v>38798</v>
      </c>
      <c r="AB33" s="120">
        <f t="shared" si="35"/>
        <v>46327</v>
      </c>
      <c r="AC33" s="120">
        <f t="shared" si="35"/>
        <v>20521</v>
      </c>
      <c r="AD33" s="121">
        <f t="shared" si="35"/>
        <v>19685</v>
      </c>
      <c r="AE33" s="168"/>
      <c r="AF33" s="190"/>
    </row>
    <row r="34" spans="1:32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SUM(Q34:AC34)</f>
        <v>0</v>
      </c>
      <c r="G34" s="615">
        <f>SUM(Q34:AC34)</f>
        <v>0</v>
      </c>
      <c r="H34" s="615">
        <f>SUM(Q34:AC34)</f>
        <v>0</v>
      </c>
      <c r="I34" s="367">
        <f>SUM(Q34:AC34)</f>
        <v>0</v>
      </c>
      <c r="J34" s="521">
        <f>SUM(Q34:AC34)</f>
        <v>0</v>
      </c>
      <c r="K34" s="521">
        <f>SUM(R34:AD34)</f>
        <v>0</v>
      </c>
      <c r="L34" s="562">
        <f>SUM(R34:AD34)</f>
        <v>0</v>
      </c>
      <c r="M34" s="148"/>
      <c r="N34" s="160">
        <f t="shared" si="7"/>
        <v>0</v>
      </c>
      <c r="O34" s="75"/>
      <c r="P34" s="13"/>
      <c r="Q34" s="13"/>
      <c r="R34" s="75"/>
      <c r="S34" s="13"/>
      <c r="T34" s="13"/>
      <c r="U34" s="13"/>
      <c r="V34" s="13"/>
      <c r="W34" s="80"/>
      <c r="X34" s="488">
        <f t="shared" si="9"/>
        <v>0</v>
      </c>
      <c r="Y34" s="413"/>
      <c r="Z34" s="13"/>
      <c r="AA34" s="80"/>
      <c r="AB34" s="80"/>
      <c r="AC34" s="80"/>
      <c r="AD34" s="45"/>
      <c r="AE34" s="168"/>
      <c r="AF34" s="190"/>
    </row>
    <row r="35" spans="1:32" s="41" customFormat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v>534937</v>
      </c>
      <c r="G35" s="615">
        <v>560790</v>
      </c>
      <c r="H35" s="615">
        <v>844463</v>
      </c>
      <c r="I35" s="367">
        <v>844463</v>
      </c>
      <c r="J35" s="521">
        <v>844463</v>
      </c>
      <c r="K35" s="521">
        <f>844463-39515</f>
        <v>804948</v>
      </c>
      <c r="L35" s="562">
        <f>SUM(X35:AD35)</f>
        <v>681398</v>
      </c>
      <c r="M35" s="148"/>
      <c r="N35" s="160">
        <f t="shared" si="7"/>
        <v>681398</v>
      </c>
      <c r="O35" s="75"/>
      <c r="P35" s="13"/>
      <c r="Q35" s="13">
        <f>N35</f>
        <v>681398</v>
      </c>
      <c r="R35" s="75">
        <v>80212</v>
      </c>
      <c r="S35" s="13">
        <v>31937</v>
      </c>
      <c r="T35" s="13">
        <v>49157</v>
      </c>
      <c r="U35" s="13">
        <v>88422</v>
      </c>
      <c r="V35" s="13">
        <v>116180</v>
      </c>
      <c r="W35" s="80">
        <v>85246</v>
      </c>
      <c r="X35" s="488">
        <f t="shared" si="9"/>
        <v>451154</v>
      </c>
      <c r="Y35" s="413">
        <v>36593</v>
      </c>
      <c r="Z35" s="13">
        <v>68320</v>
      </c>
      <c r="AA35" s="80">
        <v>38798</v>
      </c>
      <c r="AB35" s="80">
        <v>46327</v>
      </c>
      <c r="AC35" s="80">
        <v>20521</v>
      </c>
      <c r="AD35" s="45">
        <v>19685</v>
      </c>
      <c r="AE35" s="168"/>
      <c r="AF35" s="190"/>
    </row>
    <row r="36" spans="1:32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SUM(Q36:AC36)</f>
        <v>0</v>
      </c>
      <c r="G36" s="615">
        <f>SUM(Q36:AC36)</f>
        <v>0</v>
      </c>
      <c r="H36" s="615">
        <f>SUM(Q36:AC36)</f>
        <v>0</v>
      </c>
      <c r="I36" s="367">
        <f>SUM(Q36:AC36)</f>
        <v>0</v>
      </c>
      <c r="J36" s="521">
        <f>SUM(Q36:AC36)</f>
        <v>0</v>
      </c>
      <c r="K36" s="521">
        <f>SUM(R36:AD36)</f>
        <v>0</v>
      </c>
      <c r="L36" s="562">
        <f>SUM(R36:AD36)</f>
        <v>0</v>
      </c>
      <c r="M36" s="148"/>
      <c r="N36" s="160">
        <f t="shared" si="7"/>
        <v>0</v>
      </c>
      <c r="O36" s="75"/>
      <c r="P36" s="13"/>
      <c r="Q36" s="13"/>
      <c r="R36" s="75"/>
      <c r="S36" s="13"/>
      <c r="T36" s="13"/>
      <c r="U36" s="13"/>
      <c r="V36" s="13"/>
      <c r="W36" s="80"/>
      <c r="X36" s="488">
        <f t="shared" si="9"/>
        <v>0</v>
      </c>
      <c r="Y36" s="413"/>
      <c r="Z36" s="13"/>
      <c r="AA36" s="80"/>
      <c r="AB36" s="80"/>
      <c r="AC36" s="80"/>
      <c r="AD36" s="45"/>
      <c r="AE36" s="168"/>
      <c r="AF36" s="190"/>
    </row>
    <row r="37" spans="1:32" hidden="1" x14ac:dyDescent="0.25">
      <c r="B37" s="90" t="s">
        <v>631</v>
      </c>
      <c r="C37" s="799" t="s">
        <v>170</v>
      </c>
      <c r="D37" s="800"/>
      <c r="E37" s="800"/>
      <c r="F37" s="366">
        <f t="shared" ref="F37:L37" si="37">F38+F39</f>
        <v>0</v>
      </c>
      <c r="G37" s="614">
        <f t="shared" si="37"/>
        <v>0</v>
      </c>
      <c r="H37" s="614">
        <f t="shared" si="37"/>
        <v>0</v>
      </c>
      <c r="I37" s="366">
        <f t="shared" si="37"/>
        <v>0</v>
      </c>
      <c r="J37" s="520">
        <f t="shared" ref="J37" si="38">J38+J39</f>
        <v>0</v>
      </c>
      <c r="K37" s="520">
        <f t="shared" si="37"/>
        <v>0</v>
      </c>
      <c r="L37" s="561">
        <f t="shared" si="37"/>
        <v>0</v>
      </c>
      <c r="M37" s="142">
        <f t="shared" ref="M37:AD37" si="39">M38+M39</f>
        <v>0</v>
      </c>
      <c r="N37" s="158">
        <f t="shared" si="7"/>
        <v>0</v>
      </c>
      <c r="O37" s="92">
        <f t="shared" ref="O37:Q37" si="40">O38+O39</f>
        <v>0</v>
      </c>
      <c r="P37" s="93">
        <f t="shared" si="40"/>
        <v>0</v>
      </c>
      <c r="Q37" s="93">
        <f t="shared" si="40"/>
        <v>0</v>
      </c>
      <c r="R37" s="92">
        <f t="shared" si="39"/>
        <v>0</v>
      </c>
      <c r="S37" s="93">
        <f t="shared" si="39"/>
        <v>0</v>
      </c>
      <c r="T37" s="93">
        <f t="shared" si="39"/>
        <v>0</v>
      </c>
      <c r="U37" s="93">
        <f t="shared" si="39"/>
        <v>0</v>
      </c>
      <c r="V37" s="93">
        <f t="shared" si="39"/>
        <v>0</v>
      </c>
      <c r="W37" s="96">
        <f t="shared" si="39"/>
        <v>0</v>
      </c>
      <c r="X37" s="487">
        <f t="shared" si="9"/>
        <v>0</v>
      </c>
      <c r="Y37" s="412">
        <f t="shared" si="39"/>
        <v>0</v>
      </c>
      <c r="Z37" s="93">
        <f t="shared" si="39"/>
        <v>0</v>
      </c>
      <c r="AA37" s="96">
        <f t="shared" si="39"/>
        <v>0</v>
      </c>
      <c r="AB37" s="96">
        <f t="shared" si="39"/>
        <v>0</v>
      </c>
      <c r="AC37" s="96">
        <f t="shared" si="39"/>
        <v>0</v>
      </c>
      <c r="AD37" s="97">
        <f t="shared" si="39"/>
        <v>0</v>
      </c>
      <c r="AE37" s="168"/>
      <c r="AF37" s="190"/>
    </row>
    <row r="38" spans="1:32" s="41" customFormat="1" hidden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f>SUM(Q38:AC38)</f>
        <v>0</v>
      </c>
      <c r="G38" s="615">
        <f>SUM(Q38:AC38)</f>
        <v>0</v>
      </c>
      <c r="H38" s="615">
        <f>SUM(Q38:AC38)</f>
        <v>0</v>
      </c>
      <c r="I38" s="367">
        <f>SUM(Q38:AC38)</f>
        <v>0</v>
      </c>
      <c r="J38" s="521">
        <f>SUM(Q38:AC38)</f>
        <v>0</v>
      </c>
      <c r="K38" s="521">
        <f>SUM(R38:AD38)</f>
        <v>0</v>
      </c>
      <c r="L38" s="562">
        <f>SUM(R38:AD38)</f>
        <v>0</v>
      </c>
      <c r="M38" s="148"/>
      <c r="N38" s="160">
        <f t="shared" si="7"/>
        <v>0</v>
      </c>
      <c r="O38" s="75"/>
      <c r="P38" s="13"/>
      <c r="Q38" s="13"/>
      <c r="R38" s="75"/>
      <c r="S38" s="13"/>
      <c r="T38" s="13"/>
      <c r="U38" s="13"/>
      <c r="V38" s="13"/>
      <c r="W38" s="80"/>
      <c r="X38" s="488">
        <f t="shared" si="9"/>
        <v>0</v>
      </c>
      <c r="Y38" s="413"/>
      <c r="Z38" s="13"/>
      <c r="AA38" s="80"/>
      <c r="AB38" s="80"/>
      <c r="AC38" s="80"/>
      <c r="AD38" s="45"/>
      <c r="AE38" s="168"/>
      <c r="AF38" s="190"/>
    </row>
    <row r="39" spans="1:32" s="41" customFormat="1" hidden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f>SUM(Q39:AC39)</f>
        <v>0</v>
      </c>
      <c r="G39" s="615">
        <f>SUM(Q39:AC39)</f>
        <v>0</v>
      </c>
      <c r="H39" s="615">
        <f>SUM(Q39:AC39)</f>
        <v>0</v>
      </c>
      <c r="I39" s="367">
        <f>SUM(Q39:AC39)</f>
        <v>0</v>
      </c>
      <c r="J39" s="521">
        <f>SUM(Q39:AC39)</f>
        <v>0</v>
      </c>
      <c r="K39" s="521">
        <f>SUM(R39:AD39)</f>
        <v>0</v>
      </c>
      <c r="L39" s="562">
        <f>SUM(R39:AD39)</f>
        <v>0</v>
      </c>
      <c r="M39" s="148"/>
      <c r="N39" s="160">
        <f t="shared" si="7"/>
        <v>0</v>
      </c>
      <c r="O39" s="75"/>
      <c r="P39" s="13"/>
      <c r="Q39" s="13"/>
      <c r="R39" s="75"/>
      <c r="S39" s="13"/>
      <c r="T39" s="13"/>
      <c r="U39" s="13"/>
      <c r="V39" s="13"/>
      <c r="W39" s="80"/>
      <c r="X39" s="488">
        <f t="shared" si="9"/>
        <v>0</v>
      </c>
      <c r="Y39" s="413"/>
      <c r="Z39" s="13"/>
      <c r="AA39" s="80"/>
      <c r="AB39" s="80"/>
      <c r="AC39" s="80"/>
      <c r="AD39" s="45"/>
      <c r="AE39" s="168"/>
      <c r="AF39" s="190"/>
    </row>
    <row r="40" spans="1:32" x14ac:dyDescent="0.25">
      <c r="B40" s="90" t="s">
        <v>634</v>
      </c>
      <c r="C40" s="799" t="s">
        <v>175</v>
      </c>
      <c r="D40" s="800"/>
      <c r="E40" s="800"/>
      <c r="F40" s="366">
        <f t="shared" ref="F40:M40" si="41">F41+F45+F46+F47+F50+F53+F54</f>
        <v>2003001.8599999999</v>
      </c>
      <c r="G40" s="614">
        <f t="shared" si="41"/>
        <v>2229042</v>
      </c>
      <c r="H40" s="614">
        <f t="shared" si="41"/>
        <v>2626313</v>
      </c>
      <c r="I40" s="366">
        <f t="shared" ref="I40:J40" si="42">I41+I45+I46+I47+I50+I53+I54</f>
        <v>2731631</v>
      </c>
      <c r="J40" s="520">
        <f t="shared" si="42"/>
        <v>2789604</v>
      </c>
      <c r="K40" s="520">
        <f t="shared" si="41"/>
        <v>2805399</v>
      </c>
      <c r="L40" s="561">
        <f t="shared" si="41"/>
        <v>2301944</v>
      </c>
      <c r="M40" s="142">
        <f t="shared" si="41"/>
        <v>0</v>
      </c>
      <c r="N40" s="158">
        <f t="shared" si="7"/>
        <v>2301944</v>
      </c>
      <c r="O40" s="92">
        <f t="shared" ref="O40:AD40" si="43">O41+O45+O46+O47+O50+O53+O54</f>
        <v>370601</v>
      </c>
      <c r="P40" s="93">
        <f t="shared" si="43"/>
        <v>1187318</v>
      </c>
      <c r="Q40" s="93">
        <f t="shared" si="43"/>
        <v>744025</v>
      </c>
      <c r="R40" s="92">
        <f t="shared" si="43"/>
        <v>161365</v>
      </c>
      <c r="S40" s="93">
        <f t="shared" si="43"/>
        <v>134854</v>
      </c>
      <c r="T40" s="93">
        <f t="shared" si="43"/>
        <v>143968</v>
      </c>
      <c r="U40" s="93">
        <f t="shared" si="43"/>
        <v>135714</v>
      </c>
      <c r="V40" s="93">
        <f t="shared" si="43"/>
        <v>492029</v>
      </c>
      <c r="W40" s="96">
        <f t="shared" si="43"/>
        <v>110809</v>
      </c>
      <c r="X40" s="487">
        <f t="shared" si="9"/>
        <v>1178739</v>
      </c>
      <c r="Y40" s="412">
        <f t="shared" si="43"/>
        <v>347098</v>
      </c>
      <c r="Z40" s="93">
        <f t="shared" si="43"/>
        <v>129448</v>
      </c>
      <c r="AA40" s="96">
        <f t="shared" si="43"/>
        <v>222635</v>
      </c>
      <c r="AB40" s="96">
        <f t="shared" si="43"/>
        <v>176888</v>
      </c>
      <c r="AC40" s="96">
        <f t="shared" si="43"/>
        <v>142308</v>
      </c>
      <c r="AD40" s="97">
        <f t="shared" si="43"/>
        <v>104828</v>
      </c>
      <c r="AE40" s="168"/>
      <c r="AF40" s="190"/>
    </row>
    <row r="41" spans="1:32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f t="shared" ref="F41:M41" si="44">SUM(F42:F44)</f>
        <v>1499000</v>
      </c>
      <c r="G41" s="615">
        <f t="shared" si="44"/>
        <v>1499000</v>
      </c>
      <c r="H41" s="615">
        <f t="shared" si="44"/>
        <v>1273000</v>
      </c>
      <c r="I41" s="367">
        <f t="shared" ref="I41" si="45">SUM(I42:I44)</f>
        <v>1273000</v>
      </c>
      <c r="J41" s="521">
        <f t="shared" ref="J41" si="46">SUM(J42:J44)</f>
        <v>1284000</v>
      </c>
      <c r="K41" s="521">
        <f t="shared" si="44"/>
        <v>1284000</v>
      </c>
      <c r="L41" s="562">
        <f t="shared" si="44"/>
        <v>1237237</v>
      </c>
      <c r="M41" s="148">
        <f t="shared" si="44"/>
        <v>0</v>
      </c>
      <c r="N41" s="160">
        <f t="shared" si="7"/>
        <v>1237237</v>
      </c>
      <c r="O41" s="75">
        <f t="shared" ref="O41:AD41" si="47">SUM(O42:O44)</f>
        <v>112</v>
      </c>
      <c r="P41" s="13">
        <f t="shared" si="47"/>
        <v>1187318</v>
      </c>
      <c r="Q41" s="13">
        <f t="shared" si="47"/>
        <v>49807</v>
      </c>
      <c r="R41" s="75">
        <f t="shared" si="47"/>
        <v>110650</v>
      </c>
      <c r="S41" s="13">
        <f t="shared" si="47"/>
        <v>114854</v>
      </c>
      <c r="T41" s="13">
        <f t="shared" si="47"/>
        <v>102245</v>
      </c>
      <c r="U41" s="13">
        <f t="shared" si="47"/>
        <v>115714</v>
      </c>
      <c r="V41" s="13">
        <f t="shared" si="47"/>
        <v>107029</v>
      </c>
      <c r="W41" s="80">
        <f t="shared" si="47"/>
        <v>44800</v>
      </c>
      <c r="X41" s="488">
        <f t="shared" si="9"/>
        <v>595292</v>
      </c>
      <c r="Y41" s="413">
        <f t="shared" si="47"/>
        <v>101613</v>
      </c>
      <c r="Z41" s="13">
        <f t="shared" si="47"/>
        <v>107243</v>
      </c>
      <c r="AA41" s="80">
        <f t="shared" si="47"/>
        <v>105474</v>
      </c>
      <c r="AB41" s="80">
        <f t="shared" si="47"/>
        <v>116888</v>
      </c>
      <c r="AC41" s="80">
        <f t="shared" si="47"/>
        <v>105899</v>
      </c>
      <c r="AD41" s="45">
        <f t="shared" si="47"/>
        <v>104828</v>
      </c>
      <c r="AE41" s="168"/>
      <c r="AF41" s="190"/>
    </row>
    <row r="42" spans="1:32" x14ac:dyDescent="0.25">
      <c r="B42" s="54"/>
      <c r="C42" s="293"/>
      <c r="D42" s="208" t="s">
        <v>1046</v>
      </c>
      <c r="E42" s="208"/>
      <c r="F42" s="373">
        <v>1446000</v>
      </c>
      <c r="G42" s="621">
        <v>1446000</v>
      </c>
      <c r="H42" s="621">
        <v>1225000</v>
      </c>
      <c r="I42" s="373">
        <v>1225000</v>
      </c>
      <c r="J42" s="527">
        <v>1225000</v>
      </c>
      <c r="K42" s="527">
        <v>1225000</v>
      </c>
      <c r="L42" s="568">
        <f t="shared" ref="L42:L46" si="48">SUM(X42:AD42)</f>
        <v>1187318</v>
      </c>
      <c r="M42" s="141"/>
      <c r="N42" s="159">
        <f t="shared" ref="N42:N44" si="49">SUM(L42:M42)</f>
        <v>1187318</v>
      </c>
      <c r="O42" s="73"/>
      <c r="P42" s="1">
        <f>N42</f>
        <v>1187318</v>
      </c>
      <c r="Q42" s="1"/>
      <c r="R42" s="73">
        <v>108995</v>
      </c>
      <c r="S42" s="1">
        <v>108842</v>
      </c>
      <c r="T42" s="1">
        <v>100851</v>
      </c>
      <c r="U42" s="1">
        <v>108842</v>
      </c>
      <c r="V42" s="1">
        <v>105282</v>
      </c>
      <c r="W42" s="79">
        <v>41632</v>
      </c>
      <c r="X42" s="489">
        <f t="shared" si="9"/>
        <v>574444</v>
      </c>
      <c r="Y42" s="414">
        <v>100785</v>
      </c>
      <c r="Z42" s="1">
        <v>103296</v>
      </c>
      <c r="AA42" s="79">
        <v>103296</v>
      </c>
      <c r="AB42" s="79">
        <v>100785</v>
      </c>
      <c r="AC42" s="79">
        <v>103698</v>
      </c>
      <c r="AD42" s="44">
        <v>101014</v>
      </c>
      <c r="AE42" s="168"/>
      <c r="AF42" s="190"/>
    </row>
    <row r="43" spans="1:32" x14ac:dyDescent="0.25">
      <c r="B43" s="54"/>
      <c r="C43" s="293"/>
      <c r="D43" s="208" t="s">
        <v>1044</v>
      </c>
      <c r="E43" s="208"/>
      <c r="F43" s="373">
        <v>9000</v>
      </c>
      <c r="G43" s="621">
        <v>9000</v>
      </c>
      <c r="H43" s="621">
        <v>4000</v>
      </c>
      <c r="I43" s="373">
        <v>4000</v>
      </c>
      <c r="J43" s="527">
        <v>4000</v>
      </c>
      <c r="K43" s="527">
        <v>4000</v>
      </c>
      <c r="L43" s="568">
        <f t="shared" si="48"/>
        <v>112</v>
      </c>
      <c r="M43" s="141"/>
      <c r="N43" s="159">
        <f t="shared" si="49"/>
        <v>112</v>
      </c>
      <c r="O43" s="73">
        <f>N43</f>
        <v>112</v>
      </c>
      <c r="P43" s="1"/>
      <c r="Q43" s="1"/>
      <c r="R43" s="73">
        <v>359</v>
      </c>
      <c r="S43" s="1">
        <v>1029</v>
      </c>
      <c r="T43" s="1">
        <v>302</v>
      </c>
      <c r="U43" s="1">
        <v>1072</v>
      </c>
      <c r="V43" s="1">
        <v>-1208</v>
      </c>
      <c r="W43" s="79">
        <v>-1829</v>
      </c>
      <c r="X43" s="489">
        <f t="shared" si="9"/>
        <v>-275</v>
      </c>
      <c r="Y43" s="414">
        <v>-1050</v>
      </c>
      <c r="Z43" s="1">
        <v>606</v>
      </c>
      <c r="AA43" s="79">
        <v>75</v>
      </c>
      <c r="AB43" s="79">
        <v>76</v>
      </c>
      <c r="AC43" s="79">
        <v>76</v>
      </c>
      <c r="AD43" s="44">
        <v>604</v>
      </c>
      <c r="AE43" s="168"/>
      <c r="AF43" s="190"/>
    </row>
    <row r="44" spans="1:32" x14ac:dyDescent="0.25">
      <c r="B44" s="54"/>
      <c r="C44" s="293"/>
      <c r="D44" s="208" t="s">
        <v>1045</v>
      </c>
      <c r="E44" s="208"/>
      <c r="F44" s="373">
        <v>44000</v>
      </c>
      <c r="G44" s="621">
        <v>44000</v>
      </c>
      <c r="H44" s="621">
        <v>44000</v>
      </c>
      <c r="I44" s="373">
        <v>44000</v>
      </c>
      <c r="J44" s="527">
        <v>55000</v>
      </c>
      <c r="K44" s="527">
        <v>55000</v>
      </c>
      <c r="L44" s="568">
        <f t="shared" si="48"/>
        <v>49807</v>
      </c>
      <c r="M44" s="141"/>
      <c r="N44" s="159">
        <f t="shared" si="49"/>
        <v>49807</v>
      </c>
      <c r="O44" s="73"/>
      <c r="P44" s="1"/>
      <c r="Q44" s="1">
        <f>N44</f>
        <v>49807</v>
      </c>
      <c r="R44" s="73">
        <v>1296</v>
      </c>
      <c r="S44" s="1">
        <v>4983</v>
      </c>
      <c r="T44" s="1">
        <v>1092</v>
      </c>
      <c r="U44" s="1">
        <v>5800</v>
      </c>
      <c r="V44" s="1">
        <v>2955</v>
      </c>
      <c r="W44" s="79">
        <v>4997</v>
      </c>
      <c r="X44" s="489">
        <f t="shared" si="9"/>
        <v>21123</v>
      </c>
      <c r="Y44" s="414">
        <v>1878</v>
      </c>
      <c r="Z44" s="1">
        <v>3341</v>
      </c>
      <c r="AA44" s="79">
        <v>2103</v>
      </c>
      <c r="AB44" s="79">
        <v>16027</v>
      </c>
      <c r="AC44" s="79">
        <v>2125</v>
      </c>
      <c r="AD44" s="44">
        <v>3210</v>
      </c>
      <c r="AE44" s="168"/>
      <c r="AF44" s="190"/>
    </row>
    <row r="45" spans="1:32" s="41" customFormat="1" hidden="1" x14ac:dyDescent="0.25">
      <c r="A45" s="125" t="s">
        <v>178</v>
      </c>
      <c r="B45" s="52" t="s">
        <v>636</v>
      </c>
      <c r="C45" s="823" t="s">
        <v>179</v>
      </c>
      <c r="D45" s="824"/>
      <c r="E45" s="824"/>
      <c r="F45" s="367">
        <v>0</v>
      </c>
      <c r="G45" s="615">
        <v>0</v>
      </c>
      <c r="H45" s="615">
        <v>0</v>
      </c>
      <c r="I45" s="367">
        <v>0</v>
      </c>
      <c r="J45" s="521">
        <v>0</v>
      </c>
      <c r="K45" s="521">
        <v>0</v>
      </c>
      <c r="L45" s="562">
        <f t="shared" si="48"/>
        <v>0</v>
      </c>
      <c r="M45" s="148"/>
      <c r="N45" s="160">
        <f t="shared" si="7"/>
        <v>0</v>
      </c>
      <c r="O45" s="75"/>
      <c r="P45" s="13"/>
      <c r="Q45" s="13"/>
      <c r="R45" s="75"/>
      <c r="S45" s="13"/>
      <c r="T45" s="13"/>
      <c r="U45" s="13"/>
      <c r="V45" s="13"/>
      <c r="W45" s="80"/>
      <c r="X45" s="488">
        <f t="shared" si="9"/>
        <v>0</v>
      </c>
      <c r="Y45" s="413"/>
      <c r="Z45" s="13"/>
      <c r="AA45" s="80"/>
      <c r="AB45" s="80"/>
      <c r="AC45" s="80"/>
      <c r="AD45" s="45"/>
      <c r="AE45" s="168"/>
      <c r="AF45" s="190"/>
    </row>
    <row r="46" spans="1:32" s="41" customFormat="1" x14ac:dyDescent="0.25">
      <c r="A46" s="125" t="s">
        <v>180</v>
      </c>
      <c r="B46" s="52" t="s">
        <v>637</v>
      </c>
      <c r="C46" s="823" t="s">
        <v>181</v>
      </c>
      <c r="D46" s="824"/>
      <c r="E46" s="824"/>
      <c r="F46" s="367">
        <v>265001.86</v>
      </c>
      <c r="G46" s="615">
        <v>270715</v>
      </c>
      <c r="H46" s="615">
        <v>370000</v>
      </c>
      <c r="I46" s="367">
        <v>393334</v>
      </c>
      <c r="J46" s="521">
        <v>440000</v>
      </c>
      <c r="K46" s="521">
        <v>440000</v>
      </c>
      <c r="L46" s="562">
        <f t="shared" si="48"/>
        <v>340001</v>
      </c>
      <c r="M46" s="148"/>
      <c r="N46" s="160">
        <f t="shared" si="7"/>
        <v>340001</v>
      </c>
      <c r="O46" s="75">
        <f>N46</f>
        <v>340001</v>
      </c>
      <c r="P46" s="13"/>
      <c r="Q46" s="13"/>
      <c r="R46" s="75">
        <v>50715</v>
      </c>
      <c r="S46" s="13">
        <v>20000</v>
      </c>
      <c r="T46" s="13">
        <v>20000</v>
      </c>
      <c r="U46" s="13">
        <v>20000</v>
      </c>
      <c r="V46" s="13">
        <v>20000</v>
      </c>
      <c r="W46" s="80">
        <v>20000</v>
      </c>
      <c r="X46" s="488">
        <f t="shared" si="9"/>
        <v>150715</v>
      </c>
      <c r="Y46" s="413">
        <v>69286</v>
      </c>
      <c r="Z46" s="13">
        <v>20000</v>
      </c>
      <c r="AA46" s="80">
        <v>20000</v>
      </c>
      <c r="AB46" s="80">
        <v>60000</v>
      </c>
      <c r="AC46" s="80">
        <v>20000</v>
      </c>
      <c r="AD46" s="45"/>
      <c r="AE46" s="168"/>
      <c r="AF46" s="190"/>
    </row>
    <row r="47" spans="1:32" s="41" customFormat="1" x14ac:dyDescent="0.25">
      <c r="A47" s="125" t="s">
        <v>182</v>
      </c>
      <c r="B47" s="52" t="s">
        <v>638</v>
      </c>
      <c r="C47" s="823" t="s">
        <v>183</v>
      </c>
      <c r="D47" s="824"/>
      <c r="E47" s="824"/>
      <c r="F47" s="367">
        <f t="shared" ref="F47:K47" si="50">SUM(F48:F49)</f>
        <v>222000</v>
      </c>
      <c r="G47" s="615">
        <f t="shared" si="50"/>
        <v>73967</v>
      </c>
      <c r="H47" s="615">
        <f t="shared" si="50"/>
        <v>247953</v>
      </c>
      <c r="I47" s="367">
        <f t="shared" si="50"/>
        <v>258981</v>
      </c>
      <c r="J47" s="521">
        <f t="shared" si="50"/>
        <v>258981</v>
      </c>
      <c r="K47" s="521">
        <f t="shared" si="50"/>
        <v>274776</v>
      </c>
      <c r="L47" s="562">
        <f t="shared" ref="L47:AD47" si="51">SUM(L48:L49)</f>
        <v>274776</v>
      </c>
      <c r="M47" s="148">
        <f t="shared" si="51"/>
        <v>0</v>
      </c>
      <c r="N47" s="160">
        <f t="shared" si="51"/>
        <v>274776</v>
      </c>
      <c r="O47" s="75">
        <f t="shared" si="51"/>
        <v>25953</v>
      </c>
      <c r="P47" s="13">
        <f t="shared" si="51"/>
        <v>0</v>
      </c>
      <c r="Q47" s="13">
        <f t="shared" si="51"/>
        <v>248823</v>
      </c>
      <c r="R47" s="75">
        <f t="shared" si="51"/>
        <v>0</v>
      </c>
      <c r="S47" s="13">
        <f t="shared" si="51"/>
        <v>0</v>
      </c>
      <c r="T47" s="13">
        <f t="shared" si="51"/>
        <v>21723</v>
      </c>
      <c r="U47" s="13">
        <f t="shared" si="51"/>
        <v>0</v>
      </c>
      <c r="V47" s="13">
        <f t="shared" si="51"/>
        <v>0</v>
      </c>
      <c r="W47" s="80">
        <f t="shared" si="51"/>
        <v>36649</v>
      </c>
      <c r="X47" s="488">
        <f t="shared" si="9"/>
        <v>58372</v>
      </c>
      <c r="Y47" s="413">
        <f t="shared" si="51"/>
        <v>176199</v>
      </c>
      <c r="Z47" s="13">
        <f t="shared" si="51"/>
        <v>2205</v>
      </c>
      <c r="AA47" s="80">
        <f t="shared" si="51"/>
        <v>22205</v>
      </c>
      <c r="AB47" s="80">
        <f t="shared" si="51"/>
        <v>0</v>
      </c>
      <c r="AC47" s="80">
        <f t="shared" si="51"/>
        <v>15795</v>
      </c>
      <c r="AD47" s="45">
        <f t="shared" si="51"/>
        <v>0</v>
      </c>
      <c r="AE47" s="168"/>
      <c r="AF47" s="190"/>
    </row>
    <row r="48" spans="1:32" x14ac:dyDescent="0.25">
      <c r="B48" s="54"/>
      <c r="C48" s="293"/>
      <c r="D48" s="208" t="s">
        <v>1044</v>
      </c>
      <c r="E48" s="208"/>
      <c r="F48" s="373">
        <v>0</v>
      </c>
      <c r="G48" s="621">
        <v>25953</v>
      </c>
      <c r="H48" s="621">
        <v>25953</v>
      </c>
      <c r="I48" s="373">
        <v>25953</v>
      </c>
      <c r="J48" s="527">
        <v>25953</v>
      </c>
      <c r="K48" s="527">
        <v>25953</v>
      </c>
      <c r="L48" s="568">
        <f t="shared" ref="L48:L49" si="52">SUM(X48:AD48)</f>
        <v>25953</v>
      </c>
      <c r="M48" s="141"/>
      <c r="N48" s="159">
        <f t="shared" ref="N48:N49" si="53">SUM(L48:M48)</f>
        <v>25953</v>
      </c>
      <c r="O48" s="73">
        <f>N48</f>
        <v>25953</v>
      </c>
      <c r="P48" s="1"/>
      <c r="Q48" s="1"/>
      <c r="R48" s="73"/>
      <c r="S48" s="1"/>
      <c r="T48" s="1"/>
      <c r="U48" s="1"/>
      <c r="V48" s="1"/>
      <c r="W48" s="79">
        <v>25953</v>
      </c>
      <c r="X48" s="489">
        <f t="shared" si="9"/>
        <v>25953</v>
      </c>
      <c r="Y48" s="414"/>
      <c r="Z48" s="1"/>
      <c r="AA48" s="79"/>
      <c r="AB48" s="79"/>
      <c r="AC48" s="79"/>
      <c r="AD48" s="44"/>
      <c r="AE48" s="168"/>
      <c r="AF48" s="190"/>
    </row>
    <row r="49" spans="1:32" x14ac:dyDescent="0.25">
      <c r="B49" s="54"/>
      <c r="C49" s="293"/>
      <c r="D49" s="208" t="s">
        <v>1045</v>
      </c>
      <c r="E49" s="208"/>
      <c r="F49" s="373">
        <v>222000</v>
      </c>
      <c r="G49" s="621">
        <v>48014</v>
      </c>
      <c r="H49" s="621">
        <v>222000</v>
      </c>
      <c r="I49" s="373">
        <v>233028</v>
      </c>
      <c r="J49" s="527">
        <v>233028</v>
      </c>
      <c r="K49" s="527">
        <v>248823</v>
      </c>
      <c r="L49" s="568">
        <f t="shared" si="52"/>
        <v>248823</v>
      </c>
      <c r="M49" s="141"/>
      <c r="N49" s="159">
        <f t="shared" si="53"/>
        <v>248823</v>
      </c>
      <c r="O49" s="73"/>
      <c r="P49" s="1"/>
      <c r="Q49" s="1">
        <f>N49</f>
        <v>248823</v>
      </c>
      <c r="R49" s="73"/>
      <c r="S49" s="1">
        <f>173986-173986</f>
        <v>0</v>
      </c>
      <c r="T49" s="1">
        <v>21723</v>
      </c>
      <c r="U49" s="1"/>
      <c r="V49" s="1"/>
      <c r="W49" s="79">
        <v>10696</v>
      </c>
      <c r="X49" s="489">
        <f t="shared" si="9"/>
        <v>32419</v>
      </c>
      <c r="Y49" s="414">
        <v>176199</v>
      </c>
      <c r="Z49" s="1">
        <v>2205</v>
      </c>
      <c r="AA49" s="79">
        <v>22205</v>
      </c>
      <c r="AB49" s="79"/>
      <c r="AC49" s="79">
        <v>15795</v>
      </c>
      <c r="AD49" s="44"/>
      <c r="AE49" s="168"/>
      <c r="AF49" s="190"/>
    </row>
    <row r="50" spans="1:32" s="18" customFormat="1" hidden="1" x14ac:dyDescent="0.25">
      <c r="A50" s="125" t="s">
        <v>184</v>
      </c>
      <c r="B50" s="52" t="s">
        <v>639</v>
      </c>
      <c r="C50" s="823" t="s">
        <v>185</v>
      </c>
      <c r="D50" s="824"/>
      <c r="E50" s="824"/>
      <c r="F50" s="367">
        <f>F51+F52</f>
        <v>0</v>
      </c>
      <c r="G50" s="615">
        <f>G51+G52</f>
        <v>0</v>
      </c>
      <c r="H50" s="615">
        <v>0</v>
      </c>
      <c r="I50" s="367">
        <v>0</v>
      </c>
      <c r="J50" s="521">
        <v>0</v>
      </c>
      <c r="K50" s="521">
        <v>0</v>
      </c>
      <c r="L50" s="562">
        <f>L51+L52</f>
        <v>0</v>
      </c>
      <c r="M50" s="148">
        <f t="shared" ref="M50:AD50" si="54">M51+M52</f>
        <v>0</v>
      </c>
      <c r="N50" s="160">
        <f t="shared" si="7"/>
        <v>0</v>
      </c>
      <c r="O50" s="75">
        <f t="shared" ref="O50:Q50" si="55">O51+O52</f>
        <v>0</v>
      </c>
      <c r="P50" s="13">
        <f t="shared" si="55"/>
        <v>0</v>
      </c>
      <c r="Q50" s="13">
        <f t="shared" si="55"/>
        <v>0</v>
      </c>
      <c r="R50" s="75">
        <f t="shared" si="54"/>
        <v>0</v>
      </c>
      <c r="S50" s="13">
        <f t="shared" si="54"/>
        <v>0</v>
      </c>
      <c r="T50" s="13">
        <f t="shared" si="54"/>
        <v>0</v>
      </c>
      <c r="U50" s="13">
        <f t="shared" si="54"/>
        <v>0</v>
      </c>
      <c r="V50" s="13">
        <f t="shared" si="54"/>
        <v>0</v>
      </c>
      <c r="W50" s="80">
        <f t="shared" si="54"/>
        <v>0</v>
      </c>
      <c r="X50" s="488">
        <f t="shared" si="9"/>
        <v>0</v>
      </c>
      <c r="Y50" s="413">
        <f t="shared" si="54"/>
        <v>0</v>
      </c>
      <c r="Z50" s="13">
        <f t="shared" si="54"/>
        <v>0</v>
      </c>
      <c r="AA50" s="80">
        <f t="shared" si="54"/>
        <v>0</v>
      </c>
      <c r="AB50" s="80">
        <f t="shared" si="54"/>
        <v>0</v>
      </c>
      <c r="AC50" s="80">
        <f t="shared" si="54"/>
        <v>0</v>
      </c>
      <c r="AD50" s="45">
        <f t="shared" si="54"/>
        <v>0</v>
      </c>
      <c r="AE50" s="168"/>
      <c r="AF50" s="190"/>
    </row>
    <row r="51" spans="1:32" hidden="1" x14ac:dyDescent="0.25">
      <c r="B51" s="54"/>
      <c r="C51" s="237"/>
      <c r="D51" s="801" t="s">
        <v>186</v>
      </c>
      <c r="E51" s="801"/>
      <c r="F51" s="373">
        <f>SUM(Q51:AC51)</f>
        <v>0</v>
      </c>
      <c r="G51" s="621">
        <f t="shared" ref="G51:G52" si="56">SUM(Q51:AC51)</f>
        <v>0</v>
      </c>
      <c r="H51" s="621">
        <v>0</v>
      </c>
      <c r="I51" s="373">
        <v>0</v>
      </c>
      <c r="J51" s="527">
        <v>0</v>
      </c>
      <c r="K51" s="527">
        <v>0</v>
      </c>
      <c r="L51" s="568">
        <f>SUM(R51:AD51)</f>
        <v>0</v>
      </c>
      <c r="M51" s="141"/>
      <c r="N51" s="159">
        <f t="shared" si="7"/>
        <v>0</v>
      </c>
      <c r="O51" s="73"/>
      <c r="P51" s="1"/>
      <c r="Q51" s="1"/>
      <c r="R51" s="73"/>
      <c r="S51" s="1"/>
      <c r="T51" s="1"/>
      <c r="U51" s="1"/>
      <c r="V51" s="1"/>
      <c r="W51" s="79"/>
      <c r="X51" s="489">
        <f t="shared" si="9"/>
        <v>0</v>
      </c>
      <c r="Y51" s="414"/>
      <c r="Z51" s="1"/>
      <c r="AA51" s="79"/>
      <c r="AB51" s="79"/>
      <c r="AC51" s="79"/>
      <c r="AD51" s="44"/>
      <c r="AE51" s="168"/>
      <c r="AF51" s="190"/>
    </row>
    <row r="52" spans="1:32" hidden="1" x14ac:dyDescent="0.25">
      <c r="B52" s="54"/>
      <c r="C52" s="237"/>
      <c r="D52" s="801" t="s">
        <v>187</v>
      </c>
      <c r="E52" s="801"/>
      <c r="F52" s="373">
        <f>SUM(Q52:AC52)</f>
        <v>0</v>
      </c>
      <c r="G52" s="621">
        <f t="shared" si="56"/>
        <v>0</v>
      </c>
      <c r="H52" s="621">
        <v>0</v>
      </c>
      <c r="I52" s="373">
        <v>0</v>
      </c>
      <c r="J52" s="527">
        <v>0</v>
      </c>
      <c r="K52" s="527">
        <v>0</v>
      </c>
      <c r="L52" s="568">
        <f>SUM(R52:AD52)</f>
        <v>0</v>
      </c>
      <c r="M52" s="141"/>
      <c r="N52" s="159">
        <f t="shared" si="7"/>
        <v>0</v>
      </c>
      <c r="O52" s="73"/>
      <c r="P52" s="1"/>
      <c r="Q52" s="1"/>
      <c r="R52" s="73"/>
      <c r="S52" s="1"/>
      <c r="T52" s="1"/>
      <c r="U52" s="1"/>
      <c r="V52" s="1"/>
      <c r="W52" s="79"/>
      <c r="X52" s="489">
        <f t="shared" si="9"/>
        <v>0</v>
      </c>
      <c r="Y52" s="414"/>
      <c r="Z52" s="1"/>
      <c r="AA52" s="79"/>
      <c r="AB52" s="79"/>
      <c r="AC52" s="79"/>
      <c r="AD52" s="44"/>
      <c r="AE52" s="168"/>
      <c r="AF52" s="190"/>
    </row>
    <row r="53" spans="1:32" s="41" customFormat="1" x14ac:dyDescent="0.25">
      <c r="A53" s="125" t="s">
        <v>188</v>
      </c>
      <c r="B53" s="52" t="s">
        <v>640</v>
      </c>
      <c r="C53" s="832" t="s">
        <v>189</v>
      </c>
      <c r="D53" s="833"/>
      <c r="E53" s="833"/>
      <c r="F53" s="367">
        <v>0</v>
      </c>
      <c r="G53" s="615">
        <v>0</v>
      </c>
      <c r="H53" s="615">
        <v>100000</v>
      </c>
      <c r="I53" s="367">
        <v>166500</v>
      </c>
      <c r="J53" s="521">
        <v>166500</v>
      </c>
      <c r="K53" s="521">
        <v>166500</v>
      </c>
      <c r="L53" s="562">
        <f>SUM(R53:AD53)</f>
        <v>66500</v>
      </c>
      <c r="M53" s="148"/>
      <c r="N53" s="160">
        <f t="shared" si="7"/>
        <v>66500</v>
      </c>
      <c r="O53" s="75"/>
      <c r="P53" s="13"/>
      <c r="Q53" s="13">
        <f>N53</f>
        <v>66500</v>
      </c>
      <c r="R53" s="75"/>
      <c r="S53" s="13"/>
      <c r="T53" s="13"/>
      <c r="U53" s="13"/>
      <c r="V53" s="13"/>
      <c r="W53" s="80"/>
      <c r="X53" s="488">
        <f t="shared" si="9"/>
        <v>0</v>
      </c>
      <c r="Y53" s="413"/>
      <c r="Z53" s="13"/>
      <c r="AA53" s="80">
        <v>66500</v>
      </c>
      <c r="AB53" s="80"/>
      <c r="AC53" s="80"/>
      <c r="AD53" s="45"/>
      <c r="AE53" s="168"/>
      <c r="AF53" s="190"/>
    </row>
    <row r="54" spans="1:32" s="41" customFormat="1" x14ac:dyDescent="0.25">
      <c r="A54" s="125" t="s">
        <v>190</v>
      </c>
      <c r="B54" s="52" t="s">
        <v>641</v>
      </c>
      <c r="C54" s="832" t="s">
        <v>191</v>
      </c>
      <c r="D54" s="833"/>
      <c r="E54" s="833"/>
      <c r="F54" s="367">
        <f t="shared" ref="F54:M54" si="57">SUM(F55:F56)</f>
        <v>17000</v>
      </c>
      <c r="G54" s="615">
        <f t="shared" si="57"/>
        <v>385360</v>
      </c>
      <c r="H54" s="615">
        <f t="shared" si="57"/>
        <v>635360</v>
      </c>
      <c r="I54" s="367">
        <f t="shared" ref="I54:J54" si="58">SUM(I55:I56)</f>
        <v>639816</v>
      </c>
      <c r="J54" s="521">
        <f t="shared" si="58"/>
        <v>640123</v>
      </c>
      <c r="K54" s="521">
        <f t="shared" si="57"/>
        <v>640123</v>
      </c>
      <c r="L54" s="562">
        <f t="shared" si="57"/>
        <v>383430</v>
      </c>
      <c r="M54" s="148">
        <f t="shared" si="57"/>
        <v>0</v>
      </c>
      <c r="N54" s="160">
        <f t="shared" si="7"/>
        <v>383430</v>
      </c>
      <c r="O54" s="75">
        <f t="shared" ref="O54:AD54" si="59">SUM(O55:O56)</f>
        <v>4535</v>
      </c>
      <c r="P54" s="13">
        <f t="shared" si="59"/>
        <v>0</v>
      </c>
      <c r="Q54" s="13">
        <f t="shared" si="59"/>
        <v>378895</v>
      </c>
      <c r="R54" s="75">
        <f t="shared" si="59"/>
        <v>0</v>
      </c>
      <c r="S54" s="13">
        <f t="shared" si="59"/>
        <v>0</v>
      </c>
      <c r="T54" s="13">
        <f t="shared" si="59"/>
        <v>0</v>
      </c>
      <c r="U54" s="13">
        <f t="shared" si="59"/>
        <v>0</v>
      </c>
      <c r="V54" s="13">
        <f t="shared" si="59"/>
        <v>365000</v>
      </c>
      <c r="W54" s="80">
        <f t="shared" si="59"/>
        <v>9360</v>
      </c>
      <c r="X54" s="488">
        <f t="shared" si="9"/>
        <v>374360</v>
      </c>
      <c r="Y54" s="413">
        <f t="shared" si="59"/>
        <v>0</v>
      </c>
      <c r="Z54" s="13">
        <f t="shared" si="59"/>
        <v>0</v>
      </c>
      <c r="AA54" s="80">
        <f t="shared" si="59"/>
        <v>8456</v>
      </c>
      <c r="AB54" s="80">
        <f t="shared" si="59"/>
        <v>0</v>
      </c>
      <c r="AC54" s="80">
        <f t="shared" si="59"/>
        <v>614</v>
      </c>
      <c r="AD54" s="45">
        <f t="shared" si="59"/>
        <v>0</v>
      </c>
      <c r="AE54" s="168"/>
      <c r="AF54" s="190"/>
    </row>
    <row r="55" spans="1:32" x14ac:dyDescent="0.25">
      <c r="B55" s="54"/>
      <c r="C55" s="237"/>
      <c r="D55" s="310" t="s">
        <v>1045</v>
      </c>
      <c r="E55" s="310"/>
      <c r="F55" s="373">
        <v>13000</v>
      </c>
      <c r="G55" s="621">
        <v>381360</v>
      </c>
      <c r="H55" s="621">
        <v>631360</v>
      </c>
      <c r="I55" s="373">
        <v>635588</v>
      </c>
      <c r="J55" s="527">
        <v>635588</v>
      </c>
      <c r="K55" s="527">
        <v>635588</v>
      </c>
      <c r="L55" s="568">
        <f t="shared" ref="L55:L56" si="60">SUM(X55:AD55)</f>
        <v>378895</v>
      </c>
      <c r="M55" s="141"/>
      <c r="N55" s="159">
        <f t="shared" ref="N55:N56" si="61">SUM(L55:M55)</f>
        <v>378895</v>
      </c>
      <c r="O55" s="73"/>
      <c r="P55" s="1"/>
      <c r="Q55" s="1">
        <f>N55</f>
        <v>378895</v>
      </c>
      <c r="R55" s="73"/>
      <c r="S55" s="1"/>
      <c r="T55" s="1"/>
      <c r="U55" s="1"/>
      <c r="V55" s="1">
        <v>365000</v>
      </c>
      <c r="W55" s="79">
        <v>9360</v>
      </c>
      <c r="X55" s="489">
        <f t="shared" si="9"/>
        <v>374360</v>
      </c>
      <c r="Y55" s="414"/>
      <c r="Z55" s="1"/>
      <c r="AA55" s="79">
        <v>4228</v>
      </c>
      <c r="AB55" s="79"/>
      <c r="AC55" s="79">
        <v>307</v>
      </c>
      <c r="AD55" s="44"/>
      <c r="AE55" s="168"/>
      <c r="AF55" s="190"/>
    </row>
    <row r="56" spans="1:32" x14ac:dyDescent="0.25">
      <c r="B56" s="54"/>
      <c r="C56" s="237"/>
      <c r="D56" s="310" t="s">
        <v>1044</v>
      </c>
      <c r="E56" s="310"/>
      <c r="F56" s="373">
        <v>4000</v>
      </c>
      <c r="G56" s="621">
        <v>4000</v>
      </c>
      <c r="H56" s="621">
        <v>4000</v>
      </c>
      <c r="I56" s="373">
        <v>4228</v>
      </c>
      <c r="J56" s="527">
        <v>4535</v>
      </c>
      <c r="K56" s="527">
        <v>4535</v>
      </c>
      <c r="L56" s="568">
        <f t="shared" si="60"/>
        <v>4535</v>
      </c>
      <c r="M56" s="141"/>
      <c r="N56" s="159">
        <f t="shared" si="61"/>
        <v>4535</v>
      </c>
      <c r="O56" s="73">
        <f>N56</f>
        <v>4535</v>
      </c>
      <c r="P56" s="1"/>
      <c r="Q56" s="1"/>
      <c r="R56" s="73"/>
      <c r="S56" s="1"/>
      <c r="T56" s="1"/>
      <c r="U56" s="1"/>
      <c r="V56" s="1"/>
      <c r="W56" s="79"/>
      <c r="X56" s="489">
        <f t="shared" si="9"/>
        <v>0</v>
      </c>
      <c r="Y56" s="414"/>
      <c r="Z56" s="1"/>
      <c r="AA56" s="79">
        <v>4228</v>
      </c>
      <c r="AB56" s="79"/>
      <c r="AC56" s="79">
        <v>307</v>
      </c>
      <c r="AD56" s="44"/>
      <c r="AE56" s="168"/>
      <c r="AF56" s="190"/>
    </row>
    <row r="57" spans="1:32" hidden="1" x14ac:dyDescent="0.25">
      <c r="B57" s="90" t="s">
        <v>642</v>
      </c>
      <c r="C57" s="803" t="s">
        <v>192</v>
      </c>
      <c r="D57" s="804"/>
      <c r="E57" s="804"/>
      <c r="F57" s="366">
        <f t="shared" ref="F57:L57" si="62">F58+F59</f>
        <v>0</v>
      </c>
      <c r="G57" s="614">
        <f t="shared" si="62"/>
        <v>0</v>
      </c>
      <c r="H57" s="614">
        <f t="shared" si="62"/>
        <v>0</v>
      </c>
      <c r="I57" s="366">
        <f t="shared" si="62"/>
        <v>0</v>
      </c>
      <c r="J57" s="520">
        <f t="shared" ref="J57" si="63">J58+J59</f>
        <v>0</v>
      </c>
      <c r="K57" s="520">
        <f t="shared" si="62"/>
        <v>0</v>
      </c>
      <c r="L57" s="561">
        <f t="shared" si="62"/>
        <v>0</v>
      </c>
      <c r="M57" s="142">
        <f t="shared" ref="M57:AD57" si="64">M58+M59</f>
        <v>0</v>
      </c>
      <c r="N57" s="158">
        <f t="shared" si="7"/>
        <v>0</v>
      </c>
      <c r="O57" s="92">
        <f t="shared" ref="O57:Q57" si="65">O58+O59</f>
        <v>0</v>
      </c>
      <c r="P57" s="93">
        <f t="shared" si="65"/>
        <v>0</v>
      </c>
      <c r="Q57" s="93">
        <f t="shared" si="65"/>
        <v>0</v>
      </c>
      <c r="R57" s="92">
        <f t="shared" si="64"/>
        <v>0</v>
      </c>
      <c r="S57" s="93">
        <f t="shared" si="64"/>
        <v>0</v>
      </c>
      <c r="T57" s="93">
        <f t="shared" si="64"/>
        <v>0</v>
      </c>
      <c r="U57" s="93">
        <f t="shared" si="64"/>
        <v>0</v>
      </c>
      <c r="V57" s="93">
        <f t="shared" si="64"/>
        <v>0</v>
      </c>
      <c r="W57" s="96">
        <f t="shared" si="64"/>
        <v>0</v>
      </c>
      <c r="X57" s="487">
        <f t="shared" si="9"/>
        <v>0</v>
      </c>
      <c r="Y57" s="412">
        <f t="shared" si="64"/>
        <v>0</v>
      </c>
      <c r="Z57" s="93">
        <f t="shared" si="64"/>
        <v>0</v>
      </c>
      <c r="AA57" s="96">
        <f t="shared" si="64"/>
        <v>0</v>
      </c>
      <c r="AB57" s="96">
        <f t="shared" si="64"/>
        <v>0</v>
      </c>
      <c r="AC57" s="96">
        <f t="shared" si="64"/>
        <v>0</v>
      </c>
      <c r="AD57" s="97">
        <f t="shared" si="64"/>
        <v>0</v>
      </c>
      <c r="AE57" s="168"/>
      <c r="AF57" s="190"/>
    </row>
    <row r="58" spans="1:32" s="41" customFormat="1" hidden="1" x14ac:dyDescent="0.25">
      <c r="A58" s="125" t="s">
        <v>193</v>
      </c>
      <c r="B58" s="52" t="s">
        <v>643</v>
      </c>
      <c r="C58" s="832" t="s">
        <v>194</v>
      </c>
      <c r="D58" s="833"/>
      <c r="E58" s="833"/>
      <c r="F58" s="367">
        <f>SUM(Q58:AC58)</f>
        <v>0</v>
      </c>
      <c r="G58" s="615">
        <f>SUM(Q58:AC58)</f>
        <v>0</v>
      </c>
      <c r="H58" s="615">
        <f>SUM(Q58:AC58)</f>
        <v>0</v>
      </c>
      <c r="I58" s="367">
        <f>SUM(Q58:AC58)</f>
        <v>0</v>
      </c>
      <c r="J58" s="521">
        <f>SUM(Q58:AC58)</f>
        <v>0</v>
      </c>
      <c r="K58" s="521">
        <f>SUM(R58:AD58)</f>
        <v>0</v>
      </c>
      <c r="L58" s="562">
        <f>SUM(R58:AD58)</f>
        <v>0</v>
      </c>
      <c r="M58" s="148"/>
      <c r="N58" s="160">
        <f t="shared" si="7"/>
        <v>0</v>
      </c>
      <c r="O58" s="75"/>
      <c r="P58" s="13"/>
      <c r="Q58" s="13"/>
      <c r="R58" s="75"/>
      <c r="S58" s="13"/>
      <c r="T58" s="13"/>
      <c r="U58" s="13"/>
      <c r="V58" s="13"/>
      <c r="W58" s="80"/>
      <c r="X58" s="488">
        <f t="shared" si="9"/>
        <v>0</v>
      </c>
      <c r="Y58" s="413"/>
      <c r="Z58" s="13"/>
      <c r="AA58" s="80"/>
      <c r="AB58" s="80"/>
      <c r="AC58" s="80"/>
      <c r="AD58" s="45"/>
      <c r="AE58" s="168"/>
      <c r="AF58" s="190"/>
    </row>
    <row r="59" spans="1:32" s="41" customFormat="1" hidden="1" x14ac:dyDescent="0.25">
      <c r="A59" s="125" t="s">
        <v>195</v>
      </c>
      <c r="B59" s="52" t="s">
        <v>644</v>
      </c>
      <c r="C59" s="832" t="s">
        <v>196</v>
      </c>
      <c r="D59" s="833"/>
      <c r="E59" s="833"/>
      <c r="F59" s="367">
        <f>SUM(Q59:AC59)</f>
        <v>0</v>
      </c>
      <c r="G59" s="615">
        <f>SUM(Q59:AC59)</f>
        <v>0</v>
      </c>
      <c r="H59" s="615">
        <f>SUM(Q59:AC59)</f>
        <v>0</v>
      </c>
      <c r="I59" s="367">
        <f>SUM(Q59:AC59)</f>
        <v>0</v>
      </c>
      <c r="J59" s="521">
        <f>SUM(Q59:AC59)</f>
        <v>0</v>
      </c>
      <c r="K59" s="521">
        <f>SUM(R59:AD59)</f>
        <v>0</v>
      </c>
      <c r="L59" s="562">
        <f>SUM(R59:AD59)</f>
        <v>0</v>
      </c>
      <c r="M59" s="148"/>
      <c r="N59" s="160">
        <f t="shared" si="7"/>
        <v>0</v>
      </c>
      <c r="O59" s="75"/>
      <c r="P59" s="13"/>
      <c r="Q59" s="13"/>
      <c r="R59" s="75"/>
      <c r="S59" s="13"/>
      <c r="T59" s="13"/>
      <c r="U59" s="13"/>
      <c r="V59" s="13"/>
      <c r="W59" s="80"/>
      <c r="X59" s="488">
        <f t="shared" si="9"/>
        <v>0</v>
      </c>
      <c r="Y59" s="413"/>
      <c r="Z59" s="13"/>
      <c r="AA59" s="80"/>
      <c r="AB59" s="80"/>
      <c r="AC59" s="80"/>
      <c r="AD59" s="45"/>
      <c r="AE59" s="168"/>
      <c r="AF59" s="190"/>
    </row>
    <row r="60" spans="1:32" x14ac:dyDescent="0.25">
      <c r="B60" s="90" t="s">
        <v>645</v>
      </c>
      <c r="C60" s="803" t="s">
        <v>197</v>
      </c>
      <c r="D60" s="804"/>
      <c r="E60" s="804"/>
      <c r="F60" s="366">
        <f t="shared" ref="F60:L60" si="66">F61+F65+F66+F67+F68</f>
        <v>637573</v>
      </c>
      <c r="G60" s="614">
        <f t="shared" si="66"/>
        <v>845895</v>
      </c>
      <c r="H60" s="614">
        <f t="shared" si="66"/>
        <v>978066</v>
      </c>
      <c r="I60" s="366">
        <f t="shared" si="66"/>
        <v>984466.17999999993</v>
      </c>
      <c r="J60" s="520">
        <f t="shared" ref="J60" si="67">J61+J65+J66+J67+J68</f>
        <v>996015</v>
      </c>
      <c r="K60" s="520">
        <f t="shared" si="66"/>
        <v>996015</v>
      </c>
      <c r="L60" s="561">
        <f t="shared" si="66"/>
        <v>765594</v>
      </c>
      <c r="M60" s="142">
        <f t="shared" ref="M60:AD60" si="68">M61+M65+M66+M67+M68</f>
        <v>0</v>
      </c>
      <c r="N60" s="158">
        <f t="shared" si="7"/>
        <v>765594</v>
      </c>
      <c r="O60" s="92">
        <f t="shared" ref="O60:Q60" si="69">O61+O65+O66+O67+O68</f>
        <v>98879</v>
      </c>
      <c r="P60" s="93">
        <f t="shared" si="69"/>
        <v>293781</v>
      </c>
      <c r="Q60" s="93">
        <f t="shared" si="69"/>
        <v>372934</v>
      </c>
      <c r="R60" s="92">
        <f t="shared" si="68"/>
        <v>62372</v>
      </c>
      <c r="S60" s="93">
        <f t="shared" si="68"/>
        <v>43205</v>
      </c>
      <c r="T60" s="93">
        <f t="shared" si="68"/>
        <v>49986</v>
      </c>
      <c r="U60" s="93">
        <f t="shared" si="68"/>
        <v>57447</v>
      </c>
      <c r="V60" s="93">
        <f t="shared" si="68"/>
        <v>161217</v>
      </c>
      <c r="W60" s="96">
        <f t="shared" si="68"/>
        <v>42387</v>
      </c>
      <c r="X60" s="487">
        <f t="shared" si="9"/>
        <v>416614</v>
      </c>
      <c r="Y60" s="412">
        <f t="shared" si="68"/>
        <v>101196</v>
      </c>
      <c r="Z60" s="93">
        <f t="shared" si="68"/>
        <v>50960</v>
      </c>
      <c r="AA60" s="96">
        <f t="shared" si="68"/>
        <v>66006</v>
      </c>
      <c r="AB60" s="96">
        <f t="shared" si="68"/>
        <v>57927</v>
      </c>
      <c r="AC60" s="96">
        <f t="shared" si="68"/>
        <v>41328</v>
      </c>
      <c r="AD60" s="97">
        <f t="shared" si="68"/>
        <v>31563</v>
      </c>
      <c r="AE60" s="168"/>
      <c r="AF60" s="190"/>
    </row>
    <row r="61" spans="1:32" s="41" customFormat="1" x14ac:dyDescent="0.25">
      <c r="A61" s="125" t="s">
        <v>198</v>
      </c>
      <c r="B61" s="52" t="s">
        <v>646</v>
      </c>
      <c r="C61" s="832" t="s">
        <v>863</v>
      </c>
      <c r="D61" s="833"/>
      <c r="E61" s="833"/>
      <c r="F61" s="367">
        <f t="shared" ref="F61:M61" si="70">SUM(F62:F64)</f>
        <v>637573</v>
      </c>
      <c r="G61" s="615">
        <f t="shared" si="70"/>
        <v>845895</v>
      </c>
      <c r="H61" s="615">
        <f t="shared" si="70"/>
        <v>978066</v>
      </c>
      <c r="I61" s="367">
        <f t="shared" ref="I61" si="71">SUM(I62:I64)</f>
        <v>984366.17999999993</v>
      </c>
      <c r="J61" s="521">
        <f t="shared" ref="J61" si="72">SUM(J62:J64)</f>
        <v>995915</v>
      </c>
      <c r="K61" s="521">
        <f t="shared" si="70"/>
        <v>995915</v>
      </c>
      <c r="L61" s="562">
        <f t="shared" si="70"/>
        <v>765592</v>
      </c>
      <c r="M61" s="148">
        <f t="shared" si="70"/>
        <v>0</v>
      </c>
      <c r="N61" s="160">
        <f t="shared" si="7"/>
        <v>765592</v>
      </c>
      <c r="O61" s="75">
        <f t="shared" ref="O61:AD61" si="73">SUM(O62:O64)</f>
        <v>98879</v>
      </c>
      <c r="P61" s="13">
        <f t="shared" si="73"/>
        <v>293781</v>
      </c>
      <c r="Q61" s="13">
        <f t="shared" si="73"/>
        <v>372932</v>
      </c>
      <c r="R61" s="75">
        <f t="shared" si="73"/>
        <v>62372</v>
      </c>
      <c r="S61" s="13">
        <f t="shared" si="73"/>
        <v>43205</v>
      </c>
      <c r="T61" s="13">
        <f t="shared" si="73"/>
        <v>49986</v>
      </c>
      <c r="U61" s="13">
        <f t="shared" si="73"/>
        <v>57447</v>
      </c>
      <c r="V61" s="13">
        <f t="shared" si="73"/>
        <v>161217</v>
      </c>
      <c r="W61" s="80">
        <f t="shared" si="73"/>
        <v>42387</v>
      </c>
      <c r="X61" s="488">
        <f t="shared" si="9"/>
        <v>416614</v>
      </c>
      <c r="Y61" s="413">
        <f t="shared" si="73"/>
        <v>101196</v>
      </c>
      <c r="Z61" s="13">
        <f t="shared" si="73"/>
        <v>50960</v>
      </c>
      <c r="AA61" s="80">
        <f t="shared" si="73"/>
        <v>66005</v>
      </c>
      <c r="AB61" s="80">
        <f t="shared" si="73"/>
        <v>57926</v>
      </c>
      <c r="AC61" s="80">
        <f t="shared" si="73"/>
        <v>41328</v>
      </c>
      <c r="AD61" s="45">
        <f t="shared" si="73"/>
        <v>31563</v>
      </c>
      <c r="AE61" s="168"/>
      <c r="AF61" s="190"/>
    </row>
    <row r="62" spans="1:32" x14ac:dyDescent="0.25">
      <c r="B62" s="54"/>
      <c r="C62" s="237"/>
      <c r="D62" s="310" t="s">
        <v>1045</v>
      </c>
      <c r="E62" s="310"/>
      <c r="F62" s="373">
        <v>208073</v>
      </c>
      <c r="G62" s="621">
        <v>400395</v>
      </c>
      <c r="H62" s="621">
        <v>508395</v>
      </c>
      <c r="I62" s="373">
        <v>508395</v>
      </c>
      <c r="J62" s="527">
        <v>508395</v>
      </c>
      <c r="K62" s="527">
        <v>508395</v>
      </c>
      <c r="L62" s="568">
        <f t="shared" ref="L62:L64" si="74">SUM(X62:AD62)</f>
        <v>372932</v>
      </c>
      <c r="M62" s="141"/>
      <c r="N62" s="159">
        <f t="shared" ref="N62:N64" si="75">SUM(L62:M62)</f>
        <v>372932</v>
      </c>
      <c r="O62" s="73"/>
      <c r="P62" s="1"/>
      <c r="Q62" s="1">
        <f>N62</f>
        <v>372932</v>
      </c>
      <c r="R62" s="73">
        <v>21938</v>
      </c>
      <c r="S62" s="1">
        <f>56901-46976</f>
        <v>9925</v>
      </c>
      <c r="T62" s="1">
        <v>19378</v>
      </c>
      <c r="U62" s="1">
        <v>25363</v>
      </c>
      <c r="V62" s="1">
        <v>130639</v>
      </c>
      <c r="W62" s="79">
        <v>19826</v>
      </c>
      <c r="X62" s="489">
        <f t="shared" si="9"/>
        <v>227069</v>
      </c>
      <c r="Y62" s="414">
        <v>57862</v>
      </c>
      <c r="Z62" s="1">
        <v>19873</v>
      </c>
      <c r="AA62" s="79">
        <v>34927</v>
      </c>
      <c r="AB62" s="79">
        <v>16770</v>
      </c>
      <c r="AC62" s="79">
        <v>10307</v>
      </c>
      <c r="AD62" s="44">
        <v>6124</v>
      </c>
      <c r="AE62" s="168"/>
      <c r="AF62" s="190"/>
    </row>
    <row r="63" spans="1:32" x14ac:dyDescent="0.25">
      <c r="B63" s="54"/>
      <c r="C63" s="237"/>
      <c r="D63" s="310" t="s">
        <v>1044</v>
      </c>
      <c r="E63" s="310"/>
      <c r="F63" s="373">
        <v>69000</v>
      </c>
      <c r="G63" s="621">
        <v>85000</v>
      </c>
      <c r="H63" s="621">
        <v>109171</v>
      </c>
      <c r="I63" s="373">
        <v>115471.18</v>
      </c>
      <c r="J63" s="527">
        <v>127020</v>
      </c>
      <c r="K63" s="527">
        <v>127020</v>
      </c>
      <c r="L63" s="568">
        <f t="shared" si="74"/>
        <v>98879</v>
      </c>
      <c r="M63" s="141"/>
      <c r="N63" s="159">
        <f t="shared" si="75"/>
        <v>98879</v>
      </c>
      <c r="O63" s="73">
        <f>N63</f>
        <v>98879</v>
      </c>
      <c r="P63" s="1"/>
      <c r="Q63" s="1"/>
      <c r="R63" s="73">
        <v>13770</v>
      </c>
      <c r="S63" s="1">
        <v>5665</v>
      </c>
      <c r="T63" s="1">
        <v>5467</v>
      </c>
      <c r="U63" s="1">
        <v>5666</v>
      </c>
      <c r="V63" s="1">
        <v>5051</v>
      </c>
      <c r="W63" s="79">
        <v>12014</v>
      </c>
      <c r="X63" s="489">
        <f t="shared" si="9"/>
        <v>47633</v>
      </c>
      <c r="Y63" s="414">
        <v>18480</v>
      </c>
      <c r="Z63" s="1">
        <v>5559</v>
      </c>
      <c r="AA63" s="79">
        <v>5416</v>
      </c>
      <c r="AB63" s="79">
        <v>16216</v>
      </c>
      <c r="AC63" s="79">
        <v>5416</v>
      </c>
      <c r="AD63" s="44">
        <v>159</v>
      </c>
      <c r="AE63" s="168"/>
      <c r="AF63" s="190"/>
    </row>
    <row r="64" spans="1:32" x14ac:dyDescent="0.25">
      <c r="B64" s="54"/>
      <c r="C64" s="237"/>
      <c r="D64" s="310" t="s">
        <v>1046</v>
      </c>
      <c r="E64" s="310"/>
      <c r="F64" s="373">
        <v>360500</v>
      </c>
      <c r="G64" s="621">
        <v>360500</v>
      </c>
      <c r="H64" s="621">
        <v>360500</v>
      </c>
      <c r="I64" s="373">
        <v>360500</v>
      </c>
      <c r="J64" s="527">
        <v>360500</v>
      </c>
      <c r="K64" s="527">
        <v>360500</v>
      </c>
      <c r="L64" s="568">
        <f t="shared" si="74"/>
        <v>293781</v>
      </c>
      <c r="M64" s="141"/>
      <c r="N64" s="159">
        <f t="shared" si="75"/>
        <v>293781</v>
      </c>
      <c r="O64" s="73"/>
      <c r="P64" s="1">
        <f>N64</f>
        <v>293781</v>
      </c>
      <c r="Q64" s="1"/>
      <c r="R64" s="73">
        <v>26664</v>
      </c>
      <c r="S64" s="1">
        <v>27615</v>
      </c>
      <c r="T64" s="1">
        <v>25141</v>
      </c>
      <c r="U64" s="1">
        <v>26418</v>
      </c>
      <c r="V64" s="1">
        <v>25527</v>
      </c>
      <c r="W64" s="79">
        <v>10547</v>
      </c>
      <c r="X64" s="489">
        <f t="shared" si="9"/>
        <v>141912</v>
      </c>
      <c r="Y64" s="414">
        <v>24854</v>
      </c>
      <c r="Z64" s="1">
        <v>25528</v>
      </c>
      <c r="AA64" s="79">
        <v>25662</v>
      </c>
      <c r="AB64" s="79">
        <v>24940</v>
      </c>
      <c r="AC64" s="79">
        <v>25605</v>
      </c>
      <c r="AD64" s="44">
        <v>25280</v>
      </c>
      <c r="AE64" s="168"/>
      <c r="AF64" s="190"/>
    </row>
    <row r="65" spans="1:32" s="41" customFormat="1" hidden="1" x14ac:dyDescent="0.25">
      <c r="A65" s="125" t="s">
        <v>199</v>
      </c>
      <c r="B65" s="52" t="s">
        <v>647</v>
      </c>
      <c r="C65" s="832" t="s">
        <v>200</v>
      </c>
      <c r="D65" s="833"/>
      <c r="E65" s="833"/>
      <c r="F65" s="367">
        <f>SUM(Q65:AC65)</f>
        <v>0</v>
      </c>
      <c r="G65" s="615">
        <f>SUM(Q65:AC65)</f>
        <v>0</v>
      </c>
      <c r="H65" s="615">
        <f t="shared" ref="H65:H67" si="76">SUM(Q65:AC65)</f>
        <v>0</v>
      </c>
      <c r="I65" s="367">
        <v>0</v>
      </c>
      <c r="J65" s="521">
        <v>0</v>
      </c>
      <c r="K65" s="521">
        <v>0</v>
      </c>
      <c r="L65" s="562">
        <f>SUM(R65:AD65)</f>
        <v>0</v>
      </c>
      <c r="M65" s="148"/>
      <c r="N65" s="160">
        <f t="shared" si="7"/>
        <v>0</v>
      </c>
      <c r="O65" s="75"/>
      <c r="P65" s="13"/>
      <c r="Q65" s="13"/>
      <c r="R65" s="75"/>
      <c r="S65" s="13"/>
      <c r="T65" s="13"/>
      <c r="U65" s="13"/>
      <c r="V65" s="13"/>
      <c r="W65" s="80"/>
      <c r="X65" s="488">
        <f t="shared" si="9"/>
        <v>0</v>
      </c>
      <c r="Y65" s="413"/>
      <c r="Z65" s="13"/>
      <c r="AA65" s="80"/>
      <c r="AB65" s="80"/>
      <c r="AC65" s="80"/>
      <c r="AD65" s="45"/>
      <c r="AE65" s="168"/>
      <c r="AF65" s="190"/>
    </row>
    <row r="66" spans="1:32" s="41" customFormat="1" hidden="1" x14ac:dyDescent="0.25">
      <c r="A66" s="125" t="s">
        <v>201</v>
      </c>
      <c r="B66" s="52" t="s">
        <v>648</v>
      </c>
      <c r="C66" s="832" t="s">
        <v>202</v>
      </c>
      <c r="D66" s="833"/>
      <c r="E66" s="833"/>
      <c r="F66" s="367">
        <f>SUM(Q66:AC66)</f>
        <v>0</v>
      </c>
      <c r="G66" s="615">
        <f>SUM(Q66:AC66)</f>
        <v>0</v>
      </c>
      <c r="H66" s="615">
        <f t="shared" si="76"/>
        <v>0</v>
      </c>
      <c r="I66" s="367">
        <v>0</v>
      </c>
      <c r="J66" s="521">
        <v>0</v>
      </c>
      <c r="K66" s="521">
        <v>0</v>
      </c>
      <c r="L66" s="562">
        <f>SUM(R66:AD66)</f>
        <v>0</v>
      </c>
      <c r="M66" s="148"/>
      <c r="N66" s="160">
        <f t="shared" si="7"/>
        <v>0</v>
      </c>
      <c r="O66" s="75"/>
      <c r="P66" s="13"/>
      <c r="Q66" s="13"/>
      <c r="R66" s="75"/>
      <c r="S66" s="13"/>
      <c r="T66" s="13"/>
      <c r="U66" s="13"/>
      <c r="V66" s="13"/>
      <c r="W66" s="80"/>
      <c r="X66" s="488">
        <f t="shared" si="9"/>
        <v>0</v>
      </c>
      <c r="Y66" s="413"/>
      <c r="Z66" s="13"/>
      <c r="AA66" s="80"/>
      <c r="AB66" s="80"/>
      <c r="AC66" s="80"/>
      <c r="AD66" s="45"/>
      <c r="AE66" s="168"/>
      <c r="AF66" s="190"/>
    </row>
    <row r="67" spans="1:32" s="41" customFormat="1" hidden="1" x14ac:dyDescent="0.25">
      <c r="A67" s="125" t="s">
        <v>203</v>
      </c>
      <c r="B67" s="52" t="s">
        <v>649</v>
      </c>
      <c r="C67" s="832" t="s">
        <v>204</v>
      </c>
      <c r="D67" s="833"/>
      <c r="E67" s="833"/>
      <c r="F67" s="367">
        <f>SUM(Q67:AC67)</f>
        <v>0</v>
      </c>
      <c r="G67" s="615">
        <f>SUM(Q67:AC67)</f>
        <v>0</v>
      </c>
      <c r="H67" s="615">
        <f t="shared" si="76"/>
        <v>0</v>
      </c>
      <c r="I67" s="367">
        <v>0</v>
      </c>
      <c r="J67" s="521">
        <v>0</v>
      </c>
      <c r="K67" s="521">
        <v>0</v>
      </c>
      <c r="L67" s="562">
        <f>SUM(R67:AD67)</f>
        <v>0</v>
      </c>
      <c r="M67" s="148"/>
      <c r="N67" s="160">
        <f t="shared" si="7"/>
        <v>0</v>
      </c>
      <c r="O67" s="75"/>
      <c r="P67" s="13"/>
      <c r="Q67" s="13"/>
      <c r="R67" s="75"/>
      <c r="S67" s="13"/>
      <c r="T67" s="13"/>
      <c r="U67" s="13"/>
      <c r="V67" s="13"/>
      <c r="W67" s="80"/>
      <c r="X67" s="488">
        <f t="shared" si="9"/>
        <v>0</v>
      </c>
      <c r="Y67" s="413"/>
      <c r="Z67" s="13"/>
      <c r="AA67" s="80"/>
      <c r="AB67" s="80"/>
      <c r="AC67" s="80"/>
      <c r="AD67" s="45"/>
      <c r="AE67" s="168"/>
      <c r="AF67" s="190"/>
    </row>
    <row r="68" spans="1:32" s="41" customFormat="1" ht="15.75" thickBot="1" x14ac:dyDescent="0.3">
      <c r="A68" s="125" t="s">
        <v>205</v>
      </c>
      <c r="B68" s="176" t="s">
        <v>650</v>
      </c>
      <c r="C68" s="837" t="s">
        <v>206</v>
      </c>
      <c r="D68" s="838"/>
      <c r="E68" s="838"/>
      <c r="F68" s="368">
        <v>0</v>
      </c>
      <c r="G68" s="616">
        <v>0</v>
      </c>
      <c r="H68" s="616">
        <v>0</v>
      </c>
      <c r="I68" s="368">
        <v>100</v>
      </c>
      <c r="J68" s="522">
        <v>100</v>
      </c>
      <c r="K68" s="522">
        <v>100</v>
      </c>
      <c r="L68" s="563">
        <f>SUM(R68:AD68)</f>
        <v>2</v>
      </c>
      <c r="M68" s="177"/>
      <c r="N68" s="160">
        <f t="shared" si="7"/>
        <v>2</v>
      </c>
      <c r="O68" s="75"/>
      <c r="P68" s="13"/>
      <c r="Q68" s="13">
        <f>N68</f>
        <v>2</v>
      </c>
      <c r="R68" s="75"/>
      <c r="S68" s="13"/>
      <c r="T68" s="13"/>
      <c r="U68" s="13"/>
      <c r="V68" s="13"/>
      <c r="W68" s="80"/>
      <c r="X68" s="488">
        <f t="shared" si="9"/>
        <v>0</v>
      </c>
      <c r="Y68" s="413"/>
      <c r="Z68" s="13"/>
      <c r="AA68" s="80">
        <v>1</v>
      </c>
      <c r="AB68" s="80">
        <v>1</v>
      </c>
      <c r="AC68" s="80"/>
      <c r="AD68" s="45"/>
      <c r="AE68" s="168"/>
      <c r="AF68" s="190"/>
    </row>
    <row r="69" spans="1:32" ht="15.75" thickBot="1" x14ac:dyDescent="0.3">
      <c r="B69" s="82" t="s">
        <v>207</v>
      </c>
      <c r="C69" s="807" t="s">
        <v>208</v>
      </c>
      <c r="D69" s="808"/>
      <c r="E69" s="808"/>
      <c r="F69" s="369">
        <f t="shared" ref="F69:L69" si="77">F70+F71+F72+F73+F74+F75+F76+F80</f>
        <v>0</v>
      </c>
      <c r="G69" s="617">
        <f t="shared" si="77"/>
        <v>0</v>
      </c>
      <c r="H69" s="617">
        <f t="shared" si="77"/>
        <v>0</v>
      </c>
      <c r="I69" s="369">
        <f t="shared" si="77"/>
        <v>0</v>
      </c>
      <c r="J69" s="523">
        <f t="shared" ref="J69" si="78">J70+J71+J72+J73+J74+J75+J76+J80</f>
        <v>0</v>
      </c>
      <c r="K69" s="523">
        <f t="shared" si="77"/>
        <v>0</v>
      </c>
      <c r="L69" s="564">
        <f t="shared" si="77"/>
        <v>0</v>
      </c>
      <c r="M69" s="144">
        <f t="shared" ref="M69:AD69" si="79">M70+M71+M72+M73+M74+M75+M76+M80</f>
        <v>0</v>
      </c>
      <c r="N69" s="156">
        <f t="shared" si="7"/>
        <v>0</v>
      </c>
      <c r="O69" s="84">
        <f t="shared" ref="O69:Q69" si="80">O70+O71+O72+O73+O74+O75+O76+O80</f>
        <v>0</v>
      </c>
      <c r="P69" s="85">
        <f t="shared" si="80"/>
        <v>0</v>
      </c>
      <c r="Q69" s="85">
        <f t="shared" si="80"/>
        <v>0</v>
      </c>
      <c r="R69" s="84">
        <f t="shared" si="79"/>
        <v>0</v>
      </c>
      <c r="S69" s="85">
        <f t="shared" si="79"/>
        <v>0</v>
      </c>
      <c r="T69" s="85">
        <f t="shared" si="79"/>
        <v>0</v>
      </c>
      <c r="U69" s="85">
        <f t="shared" si="79"/>
        <v>0</v>
      </c>
      <c r="V69" s="85">
        <f t="shared" si="79"/>
        <v>0</v>
      </c>
      <c r="W69" s="88">
        <f t="shared" si="79"/>
        <v>0</v>
      </c>
      <c r="X69" s="484">
        <f t="shared" si="9"/>
        <v>0</v>
      </c>
      <c r="Y69" s="409">
        <f t="shared" si="79"/>
        <v>0</v>
      </c>
      <c r="Z69" s="85">
        <f t="shared" si="79"/>
        <v>0</v>
      </c>
      <c r="AA69" s="88">
        <f t="shared" si="79"/>
        <v>0</v>
      </c>
      <c r="AB69" s="88">
        <f t="shared" si="79"/>
        <v>0</v>
      </c>
      <c r="AC69" s="88">
        <f t="shared" si="79"/>
        <v>0</v>
      </c>
      <c r="AD69" s="89">
        <f t="shared" si="79"/>
        <v>0</v>
      </c>
      <c r="AE69" s="168"/>
      <c r="AF69" s="190"/>
    </row>
    <row r="70" spans="1:32" s="18" customFormat="1" ht="15.75" hidden="1" thickBot="1" x14ac:dyDescent="0.3">
      <c r="A70" s="125" t="s">
        <v>864</v>
      </c>
      <c r="B70" s="114" t="s">
        <v>865</v>
      </c>
      <c r="C70" s="834" t="s">
        <v>866</v>
      </c>
      <c r="D70" s="835"/>
      <c r="E70" s="835"/>
      <c r="F70" s="364">
        <f t="shared" ref="F70:F75" si="81">SUM(Q70:AC70)</f>
        <v>0</v>
      </c>
      <c r="G70" s="612">
        <f t="shared" ref="G70:G75" si="82">SUM(Q70:AC70)</f>
        <v>0</v>
      </c>
      <c r="H70" s="612">
        <f t="shared" ref="H70:H75" si="83">SUM(Q70:AC70)</f>
        <v>0</v>
      </c>
      <c r="I70" s="364">
        <f t="shared" ref="I70:I75" si="84">SUM(Q70:AC70)</f>
        <v>0</v>
      </c>
      <c r="J70" s="518">
        <f t="shared" ref="J70:K75" si="85">SUM(Q70:AC70)</f>
        <v>0</v>
      </c>
      <c r="K70" s="518">
        <f t="shared" si="85"/>
        <v>0</v>
      </c>
      <c r="L70" s="559">
        <f t="shared" ref="L70:L75" si="86">SUM(R70:AD70)</f>
        <v>0</v>
      </c>
      <c r="M70" s="140"/>
      <c r="N70" s="158">
        <f t="shared" si="7"/>
        <v>0</v>
      </c>
      <c r="O70" s="92"/>
      <c r="P70" s="93"/>
      <c r="Q70" s="93"/>
      <c r="R70" s="92"/>
      <c r="S70" s="93"/>
      <c r="T70" s="93"/>
      <c r="U70" s="93"/>
      <c r="V70" s="93"/>
      <c r="W70" s="96"/>
      <c r="X70" s="487">
        <f t="shared" ref="X70:X133" si="87">SUM(R70:W70)</f>
        <v>0</v>
      </c>
      <c r="Y70" s="412"/>
      <c r="Z70" s="93"/>
      <c r="AA70" s="96"/>
      <c r="AB70" s="96"/>
      <c r="AC70" s="96"/>
      <c r="AD70" s="97"/>
      <c r="AE70" s="168"/>
      <c r="AF70" s="190"/>
    </row>
    <row r="71" spans="1:32" s="18" customFormat="1" ht="15.75" hidden="1" thickBot="1" x14ac:dyDescent="0.3">
      <c r="A71" s="125" t="s">
        <v>209</v>
      </c>
      <c r="B71" s="114" t="s">
        <v>651</v>
      </c>
      <c r="C71" s="834" t="s">
        <v>210</v>
      </c>
      <c r="D71" s="835"/>
      <c r="E71" s="835"/>
      <c r="F71" s="364">
        <f t="shared" si="81"/>
        <v>0</v>
      </c>
      <c r="G71" s="612">
        <f t="shared" si="82"/>
        <v>0</v>
      </c>
      <c r="H71" s="612">
        <f t="shared" si="83"/>
        <v>0</v>
      </c>
      <c r="I71" s="364">
        <f t="shared" si="84"/>
        <v>0</v>
      </c>
      <c r="J71" s="518">
        <f t="shared" si="85"/>
        <v>0</v>
      </c>
      <c r="K71" s="518">
        <f t="shared" si="85"/>
        <v>0</v>
      </c>
      <c r="L71" s="559">
        <f t="shared" si="86"/>
        <v>0</v>
      </c>
      <c r="M71" s="140"/>
      <c r="N71" s="158">
        <f t="shared" si="7"/>
        <v>0</v>
      </c>
      <c r="O71" s="92"/>
      <c r="P71" s="93"/>
      <c r="Q71" s="93"/>
      <c r="R71" s="92"/>
      <c r="S71" s="93"/>
      <c r="T71" s="93"/>
      <c r="U71" s="93"/>
      <c r="V71" s="93"/>
      <c r="W71" s="96"/>
      <c r="X71" s="487">
        <f t="shared" si="87"/>
        <v>0</v>
      </c>
      <c r="Y71" s="412"/>
      <c r="Z71" s="93"/>
      <c r="AA71" s="96"/>
      <c r="AB71" s="96"/>
      <c r="AC71" s="96"/>
      <c r="AD71" s="97"/>
      <c r="AE71" s="168"/>
      <c r="AF71" s="190"/>
    </row>
    <row r="72" spans="1:32" s="18" customFormat="1" ht="15.75" hidden="1" thickBot="1" x14ac:dyDescent="0.3">
      <c r="A72" s="125" t="s">
        <v>211</v>
      </c>
      <c r="B72" s="90" t="s">
        <v>652</v>
      </c>
      <c r="C72" s="803" t="s">
        <v>352</v>
      </c>
      <c r="D72" s="804"/>
      <c r="E72" s="804"/>
      <c r="F72" s="366">
        <f t="shared" si="81"/>
        <v>0</v>
      </c>
      <c r="G72" s="614">
        <f t="shared" si="82"/>
        <v>0</v>
      </c>
      <c r="H72" s="614">
        <f t="shared" si="83"/>
        <v>0</v>
      </c>
      <c r="I72" s="366">
        <f t="shared" si="84"/>
        <v>0</v>
      </c>
      <c r="J72" s="520">
        <f t="shared" si="85"/>
        <v>0</v>
      </c>
      <c r="K72" s="520">
        <f t="shared" si="85"/>
        <v>0</v>
      </c>
      <c r="L72" s="561">
        <f t="shared" si="86"/>
        <v>0</v>
      </c>
      <c r="M72" s="142"/>
      <c r="N72" s="158">
        <f t="shared" si="7"/>
        <v>0</v>
      </c>
      <c r="O72" s="92"/>
      <c r="P72" s="93"/>
      <c r="Q72" s="93"/>
      <c r="R72" s="92"/>
      <c r="S72" s="93"/>
      <c r="T72" s="93"/>
      <c r="U72" s="93"/>
      <c r="V72" s="93"/>
      <c r="W72" s="96"/>
      <c r="X72" s="487">
        <f t="shared" si="87"/>
        <v>0</v>
      </c>
      <c r="Y72" s="412"/>
      <c r="Z72" s="93"/>
      <c r="AA72" s="96"/>
      <c r="AB72" s="96"/>
      <c r="AC72" s="96"/>
      <c r="AD72" s="97"/>
      <c r="AE72" s="168"/>
      <c r="AF72" s="190"/>
    </row>
    <row r="73" spans="1:32" s="18" customFormat="1" ht="15.75" hidden="1" thickBot="1" x14ac:dyDescent="0.3">
      <c r="A73" s="125" t="s">
        <v>212</v>
      </c>
      <c r="B73" s="114" t="s">
        <v>653</v>
      </c>
      <c r="C73" s="803" t="s">
        <v>867</v>
      </c>
      <c r="D73" s="804"/>
      <c r="E73" s="804"/>
      <c r="F73" s="366">
        <f t="shared" si="81"/>
        <v>0</v>
      </c>
      <c r="G73" s="614">
        <f t="shared" si="82"/>
        <v>0</v>
      </c>
      <c r="H73" s="614">
        <f t="shared" si="83"/>
        <v>0</v>
      </c>
      <c r="I73" s="366">
        <f t="shared" si="84"/>
        <v>0</v>
      </c>
      <c r="J73" s="520">
        <f t="shared" si="85"/>
        <v>0</v>
      </c>
      <c r="K73" s="520">
        <f t="shared" si="85"/>
        <v>0</v>
      </c>
      <c r="L73" s="561">
        <f t="shared" si="86"/>
        <v>0</v>
      </c>
      <c r="M73" s="142"/>
      <c r="N73" s="158">
        <f t="shared" si="7"/>
        <v>0</v>
      </c>
      <c r="O73" s="92"/>
      <c r="P73" s="93"/>
      <c r="Q73" s="93"/>
      <c r="R73" s="92"/>
      <c r="S73" s="93"/>
      <c r="T73" s="93"/>
      <c r="U73" s="93"/>
      <c r="V73" s="93"/>
      <c r="W73" s="96"/>
      <c r="X73" s="487">
        <f t="shared" si="87"/>
        <v>0</v>
      </c>
      <c r="Y73" s="412"/>
      <c r="Z73" s="93"/>
      <c r="AA73" s="96"/>
      <c r="AB73" s="96"/>
      <c r="AC73" s="96"/>
      <c r="AD73" s="97"/>
      <c r="AE73" s="168"/>
      <c r="AF73" s="190"/>
    </row>
    <row r="74" spans="1:32" s="18" customFormat="1" ht="15.75" hidden="1" thickBot="1" x14ac:dyDescent="0.3">
      <c r="A74" s="125" t="s">
        <v>213</v>
      </c>
      <c r="B74" s="90" t="s">
        <v>654</v>
      </c>
      <c r="C74" s="803" t="s">
        <v>868</v>
      </c>
      <c r="D74" s="804"/>
      <c r="E74" s="804"/>
      <c r="F74" s="366">
        <f t="shared" si="81"/>
        <v>0</v>
      </c>
      <c r="G74" s="614">
        <f t="shared" si="82"/>
        <v>0</v>
      </c>
      <c r="H74" s="614">
        <f t="shared" si="83"/>
        <v>0</v>
      </c>
      <c r="I74" s="366">
        <f t="shared" si="84"/>
        <v>0</v>
      </c>
      <c r="J74" s="520">
        <f t="shared" si="85"/>
        <v>0</v>
      </c>
      <c r="K74" s="520">
        <f t="shared" si="85"/>
        <v>0</v>
      </c>
      <c r="L74" s="561">
        <f t="shared" si="86"/>
        <v>0</v>
      </c>
      <c r="M74" s="142"/>
      <c r="N74" s="158">
        <f t="shared" si="7"/>
        <v>0</v>
      </c>
      <c r="O74" s="92"/>
      <c r="P74" s="93"/>
      <c r="Q74" s="93"/>
      <c r="R74" s="92"/>
      <c r="S74" s="93"/>
      <c r="T74" s="93"/>
      <c r="U74" s="93"/>
      <c r="V74" s="93"/>
      <c r="W74" s="96"/>
      <c r="X74" s="487">
        <f t="shared" si="87"/>
        <v>0</v>
      </c>
      <c r="Y74" s="412"/>
      <c r="Z74" s="93"/>
      <c r="AA74" s="96"/>
      <c r="AB74" s="96"/>
      <c r="AC74" s="96"/>
      <c r="AD74" s="97"/>
      <c r="AE74" s="168"/>
      <c r="AF74" s="190"/>
    </row>
    <row r="75" spans="1:32" s="18" customFormat="1" ht="15.75" hidden="1" thickBot="1" x14ac:dyDescent="0.3">
      <c r="A75" s="125" t="s">
        <v>214</v>
      </c>
      <c r="B75" s="114" t="s">
        <v>655</v>
      </c>
      <c r="C75" s="803" t="s">
        <v>215</v>
      </c>
      <c r="D75" s="804"/>
      <c r="E75" s="804"/>
      <c r="F75" s="366">
        <f t="shared" si="81"/>
        <v>0</v>
      </c>
      <c r="G75" s="614">
        <f t="shared" si="82"/>
        <v>0</v>
      </c>
      <c r="H75" s="614">
        <f t="shared" si="83"/>
        <v>0</v>
      </c>
      <c r="I75" s="366">
        <f t="shared" si="84"/>
        <v>0</v>
      </c>
      <c r="J75" s="520">
        <f t="shared" si="85"/>
        <v>0</v>
      </c>
      <c r="K75" s="520">
        <f t="shared" si="85"/>
        <v>0</v>
      </c>
      <c r="L75" s="561">
        <f t="shared" si="86"/>
        <v>0</v>
      </c>
      <c r="M75" s="142"/>
      <c r="N75" s="158">
        <f t="shared" si="7"/>
        <v>0</v>
      </c>
      <c r="O75" s="92"/>
      <c r="P75" s="93"/>
      <c r="Q75" s="93"/>
      <c r="R75" s="92"/>
      <c r="S75" s="93"/>
      <c r="T75" s="93"/>
      <c r="U75" s="93"/>
      <c r="V75" s="93"/>
      <c r="W75" s="96"/>
      <c r="X75" s="487">
        <f t="shared" si="87"/>
        <v>0</v>
      </c>
      <c r="Y75" s="412"/>
      <c r="Z75" s="93"/>
      <c r="AA75" s="96"/>
      <c r="AB75" s="96"/>
      <c r="AC75" s="96"/>
      <c r="AD75" s="97"/>
      <c r="AE75" s="168"/>
      <c r="AF75" s="190"/>
    </row>
    <row r="76" spans="1:32" s="18" customFormat="1" ht="15.75" hidden="1" thickBot="1" x14ac:dyDescent="0.3">
      <c r="A76" s="125" t="s">
        <v>216</v>
      </c>
      <c r="B76" s="90" t="s">
        <v>656</v>
      </c>
      <c r="C76" s="803" t="s">
        <v>217</v>
      </c>
      <c r="D76" s="804"/>
      <c r="E76" s="804"/>
      <c r="F76" s="366">
        <f t="shared" ref="F76:L76" si="88">F77+F78+F79</f>
        <v>0</v>
      </c>
      <c r="G76" s="614">
        <f t="shared" si="88"/>
        <v>0</v>
      </c>
      <c r="H76" s="614">
        <f t="shared" si="88"/>
        <v>0</v>
      </c>
      <c r="I76" s="366">
        <f t="shared" si="88"/>
        <v>0</v>
      </c>
      <c r="J76" s="520">
        <f t="shared" ref="J76" si="89">J77+J78+J79</f>
        <v>0</v>
      </c>
      <c r="K76" s="520">
        <f t="shared" si="88"/>
        <v>0</v>
      </c>
      <c r="L76" s="561">
        <f t="shared" si="88"/>
        <v>0</v>
      </c>
      <c r="M76" s="142">
        <f t="shared" ref="M76:AD76" si="90">M77+M78+M79</f>
        <v>0</v>
      </c>
      <c r="N76" s="158">
        <f t="shared" si="7"/>
        <v>0</v>
      </c>
      <c r="O76" s="92">
        <f t="shared" ref="O76:Q76" si="91">O77+O78+O79</f>
        <v>0</v>
      </c>
      <c r="P76" s="93">
        <f t="shared" si="91"/>
        <v>0</v>
      </c>
      <c r="Q76" s="93">
        <f t="shared" si="91"/>
        <v>0</v>
      </c>
      <c r="R76" s="92">
        <f t="shared" si="90"/>
        <v>0</v>
      </c>
      <c r="S76" s="93">
        <f t="shared" si="90"/>
        <v>0</v>
      </c>
      <c r="T76" s="93">
        <f t="shared" si="90"/>
        <v>0</v>
      </c>
      <c r="U76" s="93">
        <f t="shared" si="90"/>
        <v>0</v>
      </c>
      <c r="V76" s="93">
        <f t="shared" si="90"/>
        <v>0</v>
      </c>
      <c r="W76" s="96">
        <f t="shared" si="90"/>
        <v>0</v>
      </c>
      <c r="X76" s="487">
        <f t="shared" si="87"/>
        <v>0</v>
      </c>
      <c r="Y76" s="412">
        <f t="shared" si="90"/>
        <v>0</v>
      </c>
      <c r="Z76" s="93">
        <f t="shared" si="90"/>
        <v>0</v>
      </c>
      <c r="AA76" s="96">
        <f t="shared" si="90"/>
        <v>0</v>
      </c>
      <c r="AB76" s="96">
        <f t="shared" si="90"/>
        <v>0</v>
      </c>
      <c r="AC76" s="96">
        <f t="shared" si="90"/>
        <v>0</v>
      </c>
      <c r="AD76" s="97">
        <f t="shared" si="90"/>
        <v>0</v>
      </c>
      <c r="AE76" s="168"/>
      <c r="AF76" s="190"/>
    </row>
    <row r="77" spans="1:32" ht="15.75" hidden="1" thickBot="1" x14ac:dyDescent="0.3">
      <c r="B77" s="54"/>
      <c r="C77" s="2"/>
      <c r="D77" s="801" t="s">
        <v>343</v>
      </c>
      <c r="E77" s="801"/>
      <c r="F77" s="373">
        <f>SUM(Q77:AC77)</f>
        <v>0</v>
      </c>
      <c r="G77" s="621">
        <f>SUM(Q77:AC77)</f>
        <v>0</v>
      </c>
      <c r="H77" s="621">
        <f>SUM(Q77:AC77)</f>
        <v>0</v>
      </c>
      <c r="I77" s="373">
        <f>SUM(Q77:AC77)</f>
        <v>0</v>
      </c>
      <c r="J77" s="527">
        <f t="shared" ref="J77:K79" si="92">SUM(Q77:AC77)</f>
        <v>0</v>
      </c>
      <c r="K77" s="527">
        <f t="shared" si="92"/>
        <v>0</v>
      </c>
      <c r="L77" s="568">
        <f>SUM(R77:AD77)</f>
        <v>0</v>
      </c>
      <c r="M77" s="141"/>
      <c r="N77" s="159">
        <f t="shared" si="7"/>
        <v>0</v>
      </c>
      <c r="O77" s="73"/>
      <c r="P77" s="1"/>
      <c r="Q77" s="1"/>
      <c r="R77" s="73"/>
      <c r="S77" s="1"/>
      <c r="T77" s="1"/>
      <c r="U77" s="1"/>
      <c r="V77" s="1"/>
      <c r="W77" s="79"/>
      <c r="X77" s="489">
        <f t="shared" si="87"/>
        <v>0</v>
      </c>
      <c r="Y77" s="414"/>
      <c r="Z77" s="1"/>
      <c r="AA77" s="79"/>
      <c r="AB77" s="79"/>
      <c r="AC77" s="79"/>
      <c r="AD77" s="44"/>
      <c r="AE77" s="168"/>
      <c r="AF77" s="190"/>
    </row>
    <row r="78" spans="1:32" ht="15.75" hidden="1" thickBot="1" x14ac:dyDescent="0.3">
      <c r="B78" s="54"/>
      <c r="C78" s="2"/>
      <c r="D78" s="801" t="s">
        <v>344</v>
      </c>
      <c r="E78" s="801"/>
      <c r="F78" s="373">
        <f>SUM(Q78:AC78)</f>
        <v>0</v>
      </c>
      <c r="G78" s="621">
        <f>SUM(Q78:AC78)</f>
        <v>0</v>
      </c>
      <c r="H78" s="621">
        <f>SUM(Q78:AC78)</f>
        <v>0</v>
      </c>
      <c r="I78" s="373">
        <f>SUM(Q78:AC78)</f>
        <v>0</v>
      </c>
      <c r="J78" s="527">
        <f t="shared" si="92"/>
        <v>0</v>
      </c>
      <c r="K78" s="527">
        <f t="shared" si="92"/>
        <v>0</v>
      </c>
      <c r="L78" s="568">
        <f>SUM(R78:AD78)</f>
        <v>0</v>
      </c>
      <c r="M78" s="141"/>
      <c r="N78" s="159">
        <f t="shared" si="7"/>
        <v>0</v>
      </c>
      <c r="O78" s="73"/>
      <c r="P78" s="1"/>
      <c r="Q78" s="1"/>
      <c r="R78" s="73"/>
      <c r="S78" s="1"/>
      <c r="T78" s="1"/>
      <c r="U78" s="1"/>
      <c r="V78" s="1"/>
      <c r="W78" s="79"/>
      <c r="X78" s="489">
        <f t="shared" si="87"/>
        <v>0</v>
      </c>
      <c r="Y78" s="414"/>
      <c r="Z78" s="1"/>
      <c r="AA78" s="79"/>
      <c r="AB78" s="79"/>
      <c r="AC78" s="79"/>
      <c r="AD78" s="44"/>
      <c r="AE78" s="168"/>
      <c r="AF78" s="190"/>
    </row>
    <row r="79" spans="1:32" ht="15.75" hidden="1" thickBot="1" x14ac:dyDescent="0.3">
      <c r="B79" s="54"/>
      <c r="C79" s="2"/>
      <c r="D79" s="801" t="s">
        <v>345</v>
      </c>
      <c r="E79" s="801"/>
      <c r="F79" s="373">
        <f>SUM(Q79:AC79)</f>
        <v>0</v>
      </c>
      <c r="G79" s="621">
        <f>SUM(Q79:AC79)</f>
        <v>0</v>
      </c>
      <c r="H79" s="621">
        <f>SUM(Q79:AC79)</f>
        <v>0</v>
      </c>
      <c r="I79" s="373">
        <f>SUM(Q79:AC79)</f>
        <v>0</v>
      </c>
      <c r="J79" s="527">
        <f t="shared" si="92"/>
        <v>0</v>
      </c>
      <c r="K79" s="527">
        <f t="shared" si="92"/>
        <v>0</v>
      </c>
      <c r="L79" s="568">
        <f>SUM(R79:AD79)</f>
        <v>0</v>
      </c>
      <c r="M79" s="141"/>
      <c r="N79" s="159">
        <f t="shared" si="7"/>
        <v>0</v>
      </c>
      <c r="O79" s="73"/>
      <c r="P79" s="1"/>
      <c r="Q79" s="1"/>
      <c r="R79" s="73"/>
      <c r="S79" s="1"/>
      <c r="T79" s="1"/>
      <c r="U79" s="1"/>
      <c r="V79" s="1"/>
      <c r="W79" s="79"/>
      <c r="X79" s="489">
        <f t="shared" si="87"/>
        <v>0</v>
      </c>
      <c r="Y79" s="414"/>
      <c r="Z79" s="1"/>
      <c r="AA79" s="79"/>
      <c r="AB79" s="79"/>
      <c r="AC79" s="79"/>
      <c r="AD79" s="44"/>
      <c r="AE79" s="168"/>
      <c r="AF79" s="190"/>
    </row>
    <row r="80" spans="1:32" s="18" customFormat="1" ht="15.75" hidden="1" thickBot="1" x14ac:dyDescent="0.3">
      <c r="A80" s="125" t="s">
        <v>218</v>
      </c>
      <c r="B80" s="90" t="s">
        <v>657</v>
      </c>
      <c r="C80" s="803" t="s">
        <v>219</v>
      </c>
      <c r="D80" s="804"/>
      <c r="E80" s="804"/>
      <c r="F80" s="366">
        <f t="shared" ref="F80:L80" si="93">F81+F82+F83+F84</f>
        <v>0</v>
      </c>
      <c r="G80" s="614">
        <f t="shared" si="93"/>
        <v>0</v>
      </c>
      <c r="H80" s="614">
        <f t="shared" si="93"/>
        <v>0</v>
      </c>
      <c r="I80" s="366">
        <f t="shared" si="93"/>
        <v>0</v>
      </c>
      <c r="J80" s="520">
        <f t="shared" ref="J80" si="94">J81+J82+J83+J84</f>
        <v>0</v>
      </c>
      <c r="K80" s="520">
        <f t="shared" si="93"/>
        <v>0</v>
      </c>
      <c r="L80" s="561">
        <f t="shared" si="93"/>
        <v>0</v>
      </c>
      <c r="M80" s="142">
        <f t="shared" ref="M80:AD80" si="95">M81+M82+M83+M84</f>
        <v>0</v>
      </c>
      <c r="N80" s="158">
        <f t="shared" ref="N80:N143" si="96">SUM(L80:M80)</f>
        <v>0</v>
      </c>
      <c r="O80" s="92">
        <f t="shared" ref="O80:Q80" si="97">O81+O82+O83+O84</f>
        <v>0</v>
      </c>
      <c r="P80" s="93">
        <f t="shared" si="97"/>
        <v>0</v>
      </c>
      <c r="Q80" s="93">
        <f t="shared" si="97"/>
        <v>0</v>
      </c>
      <c r="R80" s="92">
        <f t="shared" si="95"/>
        <v>0</v>
      </c>
      <c r="S80" s="93">
        <f t="shared" si="95"/>
        <v>0</v>
      </c>
      <c r="T80" s="93">
        <f t="shared" si="95"/>
        <v>0</v>
      </c>
      <c r="U80" s="93">
        <f t="shared" si="95"/>
        <v>0</v>
      </c>
      <c r="V80" s="93">
        <f t="shared" si="95"/>
        <v>0</v>
      </c>
      <c r="W80" s="96">
        <f t="shared" si="95"/>
        <v>0</v>
      </c>
      <c r="X80" s="487">
        <f t="shared" si="87"/>
        <v>0</v>
      </c>
      <c r="Y80" s="412">
        <f t="shared" si="95"/>
        <v>0</v>
      </c>
      <c r="Z80" s="93">
        <f t="shared" si="95"/>
        <v>0</v>
      </c>
      <c r="AA80" s="96">
        <f t="shared" si="95"/>
        <v>0</v>
      </c>
      <c r="AB80" s="96">
        <f t="shared" si="95"/>
        <v>0</v>
      </c>
      <c r="AC80" s="96">
        <f t="shared" si="95"/>
        <v>0</v>
      </c>
      <c r="AD80" s="97">
        <f t="shared" si="95"/>
        <v>0</v>
      </c>
      <c r="AE80" s="168"/>
      <c r="AF80" s="190"/>
    </row>
    <row r="81" spans="1:32" ht="15.75" hidden="1" thickBot="1" x14ac:dyDescent="0.3">
      <c r="B81" s="54"/>
      <c r="C81" s="2"/>
      <c r="D81" s="801" t="s">
        <v>835</v>
      </c>
      <c r="E81" s="801"/>
      <c r="F81" s="373">
        <f>SUM(Q81:AC81)</f>
        <v>0</v>
      </c>
      <c r="G81" s="621">
        <f>SUM(Q81:AC81)</f>
        <v>0</v>
      </c>
      <c r="H81" s="621">
        <f>SUM(Q81:AC81)</f>
        <v>0</v>
      </c>
      <c r="I81" s="373">
        <f>SUM(Q81:AC81)</f>
        <v>0</v>
      </c>
      <c r="J81" s="527">
        <f t="shared" ref="J81:K84" si="98">SUM(Q81:AC81)</f>
        <v>0</v>
      </c>
      <c r="K81" s="527">
        <f t="shared" si="98"/>
        <v>0</v>
      </c>
      <c r="L81" s="568">
        <f>SUM(R81:AD81)</f>
        <v>0</v>
      </c>
      <c r="M81" s="141"/>
      <c r="N81" s="159">
        <f t="shared" si="96"/>
        <v>0</v>
      </c>
      <c r="O81" s="73"/>
      <c r="P81" s="1"/>
      <c r="Q81" s="1"/>
      <c r="R81" s="73"/>
      <c r="S81" s="1"/>
      <c r="T81" s="1"/>
      <c r="U81" s="1"/>
      <c r="V81" s="1"/>
      <c r="W81" s="79"/>
      <c r="X81" s="489">
        <f t="shared" si="87"/>
        <v>0</v>
      </c>
      <c r="Y81" s="414"/>
      <c r="Z81" s="1"/>
      <c r="AA81" s="79"/>
      <c r="AB81" s="79"/>
      <c r="AC81" s="79"/>
      <c r="AD81" s="44"/>
      <c r="AE81" s="168"/>
      <c r="AF81" s="190"/>
    </row>
    <row r="82" spans="1:32" ht="15.75" hidden="1" thickBot="1" x14ac:dyDescent="0.3">
      <c r="B82" s="54"/>
      <c r="C82" s="2"/>
      <c r="D82" s="801" t="s">
        <v>346</v>
      </c>
      <c r="E82" s="801"/>
      <c r="F82" s="373">
        <f>SUM(Q82:AC82)</f>
        <v>0</v>
      </c>
      <c r="G82" s="621">
        <f>SUM(Q82:AC82)</f>
        <v>0</v>
      </c>
      <c r="H82" s="621">
        <f>SUM(Q82:AC82)</f>
        <v>0</v>
      </c>
      <c r="I82" s="373">
        <f>SUM(Q82:AC82)</f>
        <v>0</v>
      </c>
      <c r="J82" s="527">
        <f t="shared" si="98"/>
        <v>0</v>
      </c>
      <c r="K82" s="527">
        <f t="shared" si="98"/>
        <v>0</v>
      </c>
      <c r="L82" s="568">
        <f>SUM(R82:AD82)</f>
        <v>0</v>
      </c>
      <c r="M82" s="141"/>
      <c r="N82" s="159">
        <f t="shared" si="96"/>
        <v>0</v>
      </c>
      <c r="O82" s="73"/>
      <c r="P82" s="1"/>
      <c r="Q82" s="1"/>
      <c r="R82" s="73"/>
      <c r="S82" s="1"/>
      <c r="T82" s="1"/>
      <c r="U82" s="1"/>
      <c r="V82" s="1"/>
      <c r="W82" s="79"/>
      <c r="X82" s="489">
        <f t="shared" si="87"/>
        <v>0</v>
      </c>
      <c r="Y82" s="414"/>
      <c r="Z82" s="1"/>
      <c r="AA82" s="79"/>
      <c r="AB82" s="79"/>
      <c r="AC82" s="79"/>
      <c r="AD82" s="44"/>
      <c r="AE82" s="168"/>
      <c r="AF82" s="190"/>
    </row>
    <row r="83" spans="1:32" ht="15.75" hidden="1" thickBot="1" x14ac:dyDescent="0.3">
      <c r="B83" s="54"/>
      <c r="C83" s="2"/>
      <c r="D83" s="801" t="s">
        <v>836</v>
      </c>
      <c r="E83" s="801"/>
      <c r="F83" s="373">
        <f>SUM(Q83:AC83)</f>
        <v>0</v>
      </c>
      <c r="G83" s="621">
        <f>SUM(Q83:AC83)</f>
        <v>0</v>
      </c>
      <c r="H83" s="621">
        <f>SUM(Q83:AC83)</f>
        <v>0</v>
      </c>
      <c r="I83" s="373">
        <f>SUM(Q83:AC83)</f>
        <v>0</v>
      </c>
      <c r="J83" s="527">
        <f t="shared" si="98"/>
        <v>0</v>
      </c>
      <c r="K83" s="527">
        <f t="shared" si="98"/>
        <v>0</v>
      </c>
      <c r="L83" s="568">
        <f>SUM(R83:AD83)</f>
        <v>0</v>
      </c>
      <c r="M83" s="141"/>
      <c r="N83" s="159">
        <f t="shared" si="96"/>
        <v>0</v>
      </c>
      <c r="O83" s="73"/>
      <c r="P83" s="1"/>
      <c r="Q83" s="1"/>
      <c r="R83" s="73"/>
      <c r="S83" s="1"/>
      <c r="T83" s="1"/>
      <c r="U83" s="1"/>
      <c r="V83" s="1"/>
      <c r="W83" s="79"/>
      <c r="X83" s="489">
        <f t="shared" si="87"/>
        <v>0</v>
      </c>
      <c r="Y83" s="414"/>
      <c r="Z83" s="1"/>
      <c r="AA83" s="79"/>
      <c r="AB83" s="79"/>
      <c r="AC83" s="79"/>
      <c r="AD83" s="44"/>
      <c r="AE83" s="168"/>
      <c r="AF83" s="190"/>
    </row>
    <row r="84" spans="1:32" ht="15.75" hidden="1" thickBot="1" x14ac:dyDescent="0.3">
      <c r="B84" s="54"/>
      <c r="C84" s="2"/>
      <c r="D84" s="801" t="s">
        <v>834</v>
      </c>
      <c r="E84" s="801"/>
      <c r="F84" s="373">
        <f>SUM(Q84:AC84)</f>
        <v>0</v>
      </c>
      <c r="G84" s="621">
        <f>SUM(Q84:AC84)</f>
        <v>0</v>
      </c>
      <c r="H84" s="621">
        <f>SUM(Q84:AC84)</f>
        <v>0</v>
      </c>
      <c r="I84" s="373">
        <f>SUM(Q84:AC84)</f>
        <v>0</v>
      </c>
      <c r="J84" s="527">
        <f t="shared" si="98"/>
        <v>0</v>
      </c>
      <c r="K84" s="527">
        <f t="shared" si="98"/>
        <v>0</v>
      </c>
      <c r="L84" s="568">
        <f>SUM(R84:AD84)</f>
        <v>0</v>
      </c>
      <c r="M84" s="141"/>
      <c r="N84" s="159">
        <f t="shared" si="96"/>
        <v>0</v>
      </c>
      <c r="O84" s="73"/>
      <c r="P84" s="1"/>
      <c r="Q84" s="1"/>
      <c r="R84" s="73"/>
      <c r="S84" s="1"/>
      <c r="T84" s="1"/>
      <c r="U84" s="1"/>
      <c r="V84" s="1"/>
      <c r="W84" s="79"/>
      <c r="X84" s="489">
        <f t="shared" si="87"/>
        <v>0</v>
      </c>
      <c r="Y84" s="414"/>
      <c r="Z84" s="1"/>
      <c r="AA84" s="79"/>
      <c r="AB84" s="79"/>
      <c r="AC84" s="79"/>
      <c r="AD84" s="44"/>
      <c r="AE84" s="168"/>
      <c r="AF84" s="190"/>
    </row>
    <row r="85" spans="1:32" ht="15.75" thickBot="1" x14ac:dyDescent="0.3">
      <c r="B85" s="98" t="s">
        <v>220</v>
      </c>
      <c r="C85" s="807" t="s">
        <v>221</v>
      </c>
      <c r="D85" s="808"/>
      <c r="E85" s="808"/>
      <c r="F85" s="369">
        <f t="shared" ref="F85:L85" si="99">F86+F89+F93+F94+F105+F116+F127+F130+F142+F143+F144+F145+F156</f>
        <v>3569984.14</v>
      </c>
      <c r="G85" s="617">
        <f t="shared" si="99"/>
        <v>0</v>
      </c>
      <c r="H85" s="617">
        <f t="shared" si="99"/>
        <v>0</v>
      </c>
      <c r="I85" s="369">
        <f t="shared" si="99"/>
        <v>0</v>
      </c>
      <c r="J85" s="523">
        <f t="shared" ref="J85" si="100">J86+J89+J93+J94+J105+J116+J127+J130+J142+J143+J144+J145+J156</f>
        <v>0</v>
      </c>
      <c r="K85" s="523">
        <f t="shared" si="99"/>
        <v>0</v>
      </c>
      <c r="L85" s="564">
        <f t="shared" si="99"/>
        <v>0</v>
      </c>
      <c r="M85" s="144">
        <f t="shared" ref="M85:AD85" si="101">M86+M89+M93+M94+M105+M116+M127+M130+M142+M143+M144+M145+M156</f>
        <v>0</v>
      </c>
      <c r="N85" s="156">
        <f t="shared" si="96"/>
        <v>0</v>
      </c>
      <c r="O85" s="84">
        <f t="shared" ref="O85:Q85" si="102">O86+O89+O93+O94+O105+O116+O127+O130+O142+O143+O144+O145+O156</f>
        <v>0</v>
      </c>
      <c r="P85" s="85">
        <f t="shared" si="102"/>
        <v>0</v>
      </c>
      <c r="Q85" s="85">
        <f t="shared" si="102"/>
        <v>0</v>
      </c>
      <c r="R85" s="84">
        <f t="shared" si="101"/>
        <v>0</v>
      </c>
      <c r="S85" s="85">
        <f t="shared" si="101"/>
        <v>0</v>
      </c>
      <c r="T85" s="85">
        <f t="shared" si="101"/>
        <v>0</v>
      </c>
      <c r="U85" s="85">
        <f t="shared" si="101"/>
        <v>0</v>
      </c>
      <c r="V85" s="85">
        <f t="shared" si="101"/>
        <v>0</v>
      </c>
      <c r="W85" s="88">
        <f t="shared" si="101"/>
        <v>0</v>
      </c>
      <c r="X85" s="484">
        <f t="shared" si="87"/>
        <v>0</v>
      </c>
      <c r="Y85" s="409">
        <f t="shared" si="101"/>
        <v>0</v>
      </c>
      <c r="Z85" s="85">
        <f t="shared" si="101"/>
        <v>0</v>
      </c>
      <c r="AA85" s="88">
        <f t="shared" si="101"/>
        <v>0</v>
      </c>
      <c r="AB85" s="88">
        <f t="shared" si="101"/>
        <v>0</v>
      </c>
      <c r="AC85" s="88">
        <f t="shared" si="101"/>
        <v>0</v>
      </c>
      <c r="AD85" s="89">
        <f t="shared" si="101"/>
        <v>0</v>
      </c>
      <c r="AE85" s="168"/>
      <c r="AF85" s="190"/>
    </row>
    <row r="86" spans="1:32" s="41" customFormat="1" hidden="1" x14ac:dyDescent="0.25">
      <c r="A86" s="125" t="s">
        <v>222</v>
      </c>
      <c r="B86" s="123" t="s">
        <v>658</v>
      </c>
      <c r="C86" s="809" t="s">
        <v>223</v>
      </c>
      <c r="D86" s="810"/>
      <c r="E86" s="810"/>
      <c r="F86" s="374">
        <f t="shared" ref="F86:L86" si="103">F87+F88</f>
        <v>0</v>
      </c>
      <c r="G86" s="622">
        <f t="shared" si="103"/>
        <v>0</v>
      </c>
      <c r="H86" s="622">
        <f t="shared" si="103"/>
        <v>0</v>
      </c>
      <c r="I86" s="374">
        <f t="shared" si="103"/>
        <v>0</v>
      </c>
      <c r="J86" s="528">
        <f t="shared" ref="J86" si="104">J87+J88</f>
        <v>0</v>
      </c>
      <c r="K86" s="528">
        <f t="shared" si="103"/>
        <v>0</v>
      </c>
      <c r="L86" s="569">
        <f t="shared" si="103"/>
        <v>0</v>
      </c>
      <c r="M86" s="149">
        <f t="shared" ref="M86:AD86" si="105">M87+M88</f>
        <v>0</v>
      </c>
      <c r="N86" s="161">
        <f t="shared" si="96"/>
        <v>0</v>
      </c>
      <c r="O86" s="163">
        <f t="shared" ref="O86:Q86" si="106">O87+O88</f>
        <v>0</v>
      </c>
      <c r="P86" s="131">
        <f t="shared" si="106"/>
        <v>0</v>
      </c>
      <c r="Q86" s="131">
        <f t="shared" si="106"/>
        <v>0</v>
      </c>
      <c r="R86" s="163">
        <f t="shared" si="105"/>
        <v>0</v>
      </c>
      <c r="S86" s="131">
        <f t="shared" si="105"/>
        <v>0</v>
      </c>
      <c r="T86" s="131">
        <f t="shared" si="105"/>
        <v>0</v>
      </c>
      <c r="U86" s="131">
        <f t="shared" si="105"/>
        <v>0</v>
      </c>
      <c r="V86" s="131">
        <f t="shared" si="105"/>
        <v>0</v>
      </c>
      <c r="W86" s="132">
        <f t="shared" si="105"/>
        <v>0</v>
      </c>
      <c r="X86" s="490">
        <f t="shared" si="87"/>
        <v>0</v>
      </c>
      <c r="Y86" s="415">
        <f t="shared" si="105"/>
        <v>0</v>
      </c>
      <c r="Z86" s="131">
        <f t="shared" si="105"/>
        <v>0</v>
      </c>
      <c r="AA86" s="132">
        <f t="shared" si="105"/>
        <v>0</v>
      </c>
      <c r="AB86" s="132">
        <f t="shared" si="105"/>
        <v>0</v>
      </c>
      <c r="AC86" s="132">
        <f t="shared" si="105"/>
        <v>0</v>
      </c>
      <c r="AD86" s="133">
        <f t="shared" si="105"/>
        <v>0</v>
      </c>
      <c r="AE86" s="168"/>
      <c r="AF86" s="190"/>
    </row>
    <row r="87" spans="1:32" hidden="1" x14ac:dyDescent="0.25">
      <c r="B87" s="54"/>
      <c r="C87" s="2"/>
      <c r="D87" s="801" t="s">
        <v>347</v>
      </c>
      <c r="E87" s="801"/>
      <c r="F87" s="373">
        <f>SUM(Q87:AC87)</f>
        <v>0</v>
      </c>
      <c r="G87" s="621">
        <f>SUM(Q87:AC87)</f>
        <v>0</v>
      </c>
      <c r="H87" s="621">
        <f>SUM(Q87:AC87)</f>
        <v>0</v>
      </c>
      <c r="I87" s="373">
        <f>SUM(Q87:AC87)</f>
        <v>0</v>
      </c>
      <c r="J87" s="527">
        <f>SUM(Q87:AC87)</f>
        <v>0</v>
      </c>
      <c r="K87" s="527">
        <f>SUM(R87:AD87)</f>
        <v>0</v>
      </c>
      <c r="L87" s="568">
        <f>SUM(R87:AD87)</f>
        <v>0</v>
      </c>
      <c r="M87" s="141"/>
      <c r="N87" s="159">
        <f t="shared" si="96"/>
        <v>0</v>
      </c>
      <c r="O87" s="73"/>
      <c r="P87" s="1"/>
      <c r="Q87" s="1"/>
      <c r="R87" s="73"/>
      <c r="S87" s="1"/>
      <c r="T87" s="1"/>
      <c r="U87" s="1"/>
      <c r="V87" s="1"/>
      <c r="W87" s="79"/>
      <c r="X87" s="489">
        <f t="shared" si="87"/>
        <v>0</v>
      </c>
      <c r="Y87" s="414"/>
      <c r="Z87" s="1"/>
      <c r="AA87" s="79"/>
      <c r="AB87" s="79"/>
      <c r="AC87" s="79"/>
      <c r="AD87" s="44"/>
      <c r="AE87" s="168"/>
      <c r="AF87" s="190"/>
    </row>
    <row r="88" spans="1:32" hidden="1" x14ac:dyDescent="0.25">
      <c r="B88" s="54"/>
      <c r="C88" s="2"/>
      <c r="D88" s="801" t="s">
        <v>348</v>
      </c>
      <c r="E88" s="801"/>
      <c r="F88" s="373">
        <f>SUM(Q88:AC88)</f>
        <v>0</v>
      </c>
      <c r="G88" s="621">
        <f>SUM(Q88:AC88)</f>
        <v>0</v>
      </c>
      <c r="H88" s="621">
        <f>SUM(Q88:AC88)</f>
        <v>0</v>
      </c>
      <c r="I88" s="373">
        <f>SUM(Q88:AC88)</f>
        <v>0</v>
      </c>
      <c r="J88" s="527">
        <f>SUM(Q88:AC88)</f>
        <v>0</v>
      </c>
      <c r="K88" s="527">
        <f>SUM(R88:AD88)</f>
        <v>0</v>
      </c>
      <c r="L88" s="568">
        <f>SUM(R88:AD88)</f>
        <v>0</v>
      </c>
      <c r="M88" s="141"/>
      <c r="N88" s="159">
        <f t="shared" si="96"/>
        <v>0</v>
      </c>
      <c r="O88" s="73"/>
      <c r="P88" s="1"/>
      <c r="Q88" s="1"/>
      <c r="R88" s="73"/>
      <c r="S88" s="1"/>
      <c r="T88" s="1"/>
      <c r="U88" s="1"/>
      <c r="V88" s="1"/>
      <c r="W88" s="79"/>
      <c r="X88" s="489">
        <f t="shared" si="87"/>
        <v>0</v>
      </c>
      <c r="Y88" s="414"/>
      <c r="Z88" s="1"/>
      <c r="AA88" s="79"/>
      <c r="AB88" s="79"/>
      <c r="AC88" s="79"/>
      <c r="AD88" s="44"/>
      <c r="AE88" s="168"/>
      <c r="AF88" s="190"/>
    </row>
    <row r="89" spans="1:32" hidden="1" x14ac:dyDescent="0.25">
      <c r="B89" s="123" t="s">
        <v>837</v>
      </c>
      <c r="C89" s="809" t="s">
        <v>838</v>
      </c>
      <c r="D89" s="810"/>
      <c r="E89" s="810"/>
      <c r="F89" s="374">
        <f t="shared" ref="F89:L89" si="107">F90+F91+F92</f>
        <v>0</v>
      </c>
      <c r="G89" s="622">
        <f t="shared" si="107"/>
        <v>0</v>
      </c>
      <c r="H89" s="622">
        <f t="shared" si="107"/>
        <v>0</v>
      </c>
      <c r="I89" s="374">
        <f t="shared" si="107"/>
        <v>0</v>
      </c>
      <c r="J89" s="528">
        <f t="shared" ref="J89" si="108">J90+J91+J92</f>
        <v>0</v>
      </c>
      <c r="K89" s="528">
        <f t="shared" si="107"/>
        <v>0</v>
      </c>
      <c r="L89" s="569">
        <f t="shared" si="107"/>
        <v>0</v>
      </c>
      <c r="M89" s="149">
        <f t="shared" ref="M89:AD89" si="109">M90+M91+M92</f>
        <v>0</v>
      </c>
      <c r="N89" s="161">
        <f t="shared" si="96"/>
        <v>0</v>
      </c>
      <c r="O89" s="163">
        <f t="shared" ref="O89:Q89" si="110">O90+O91+O92</f>
        <v>0</v>
      </c>
      <c r="P89" s="131">
        <f t="shared" si="110"/>
        <v>0</v>
      </c>
      <c r="Q89" s="131">
        <f t="shared" si="110"/>
        <v>0</v>
      </c>
      <c r="R89" s="163">
        <f t="shared" si="109"/>
        <v>0</v>
      </c>
      <c r="S89" s="131">
        <f t="shared" si="109"/>
        <v>0</v>
      </c>
      <c r="T89" s="131">
        <f t="shared" si="109"/>
        <v>0</v>
      </c>
      <c r="U89" s="131">
        <f t="shared" si="109"/>
        <v>0</v>
      </c>
      <c r="V89" s="131">
        <f t="shared" si="109"/>
        <v>0</v>
      </c>
      <c r="W89" s="132">
        <f t="shared" si="109"/>
        <v>0</v>
      </c>
      <c r="X89" s="490">
        <f t="shared" si="87"/>
        <v>0</v>
      </c>
      <c r="Y89" s="415">
        <f t="shared" si="109"/>
        <v>0</v>
      </c>
      <c r="Z89" s="131">
        <f t="shared" si="109"/>
        <v>0</v>
      </c>
      <c r="AA89" s="132">
        <f t="shared" si="109"/>
        <v>0</v>
      </c>
      <c r="AB89" s="132">
        <f t="shared" si="109"/>
        <v>0</v>
      </c>
      <c r="AC89" s="132">
        <f t="shared" si="109"/>
        <v>0</v>
      </c>
      <c r="AD89" s="133">
        <f t="shared" si="109"/>
        <v>0</v>
      </c>
      <c r="AE89" s="168"/>
      <c r="AF89" s="190"/>
    </row>
    <row r="90" spans="1:32" s="189" customFormat="1" hidden="1" x14ac:dyDescent="0.25">
      <c r="A90" s="125" t="s">
        <v>869</v>
      </c>
      <c r="B90" s="169" t="s">
        <v>870</v>
      </c>
      <c r="C90" s="182"/>
      <c r="D90" s="233" t="s">
        <v>955</v>
      </c>
      <c r="E90" s="258"/>
      <c r="F90" s="365">
        <f>SUM(Q90:AC90)</f>
        <v>0</v>
      </c>
      <c r="G90" s="613">
        <f>SUM(Q90:AC90)</f>
        <v>0</v>
      </c>
      <c r="H90" s="613">
        <f>SUM(Q90:AC90)</f>
        <v>0</v>
      </c>
      <c r="I90" s="365">
        <f>SUM(Q90:AC90)</f>
        <v>0</v>
      </c>
      <c r="J90" s="519">
        <f t="shared" ref="J90:K93" si="111">SUM(Q90:AC90)</f>
        <v>0</v>
      </c>
      <c r="K90" s="519">
        <f t="shared" si="111"/>
        <v>0</v>
      </c>
      <c r="L90" s="560">
        <f>SUM(R90:AD90)</f>
        <v>0</v>
      </c>
      <c r="M90" s="170"/>
      <c r="N90" s="171">
        <f t="shared" si="96"/>
        <v>0</v>
      </c>
      <c r="O90" s="179"/>
      <c r="P90" s="173"/>
      <c r="Q90" s="173"/>
      <c r="R90" s="179"/>
      <c r="S90" s="173"/>
      <c r="T90" s="173"/>
      <c r="U90" s="173"/>
      <c r="V90" s="173"/>
      <c r="W90" s="174"/>
      <c r="X90" s="486">
        <f t="shared" si="87"/>
        <v>0</v>
      </c>
      <c r="Y90" s="411"/>
      <c r="Z90" s="173"/>
      <c r="AA90" s="174"/>
      <c r="AB90" s="174"/>
      <c r="AC90" s="174"/>
      <c r="AD90" s="175"/>
      <c r="AE90" s="168"/>
      <c r="AF90" s="190"/>
    </row>
    <row r="91" spans="1:32" s="189" customFormat="1" hidden="1" x14ac:dyDescent="0.25">
      <c r="A91" s="125" t="s">
        <v>224</v>
      </c>
      <c r="B91" s="169" t="s">
        <v>659</v>
      </c>
      <c r="C91" s="182"/>
      <c r="D91" s="233" t="s">
        <v>225</v>
      </c>
      <c r="E91" s="258"/>
      <c r="F91" s="365">
        <f>SUM(Q91:AC91)</f>
        <v>0</v>
      </c>
      <c r="G91" s="613">
        <f>SUM(Q91:AC91)</f>
        <v>0</v>
      </c>
      <c r="H91" s="613">
        <f>SUM(Q91:AC91)</f>
        <v>0</v>
      </c>
      <c r="I91" s="365">
        <f>SUM(Q91:AC91)</f>
        <v>0</v>
      </c>
      <c r="J91" s="519">
        <f t="shared" si="111"/>
        <v>0</v>
      </c>
      <c r="K91" s="519">
        <f t="shared" si="111"/>
        <v>0</v>
      </c>
      <c r="L91" s="560">
        <f>SUM(R91:AD91)</f>
        <v>0</v>
      </c>
      <c r="M91" s="170"/>
      <c r="N91" s="171">
        <f t="shared" si="96"/>
        <v>0</v>
      </c>
      <c r="O91" s="179"/>
      <c r="P91" s="173"/>
      <c r="Q91" s="173"/>
      <c r="R91" s="179"/>
      <c r="S91" s="173"/>
      <c r="T91" s="173"/>
      <c r="U91" s="173"/>
      <c r="V91" s="173"/>
      <c r="W91" s="174"/>
      <c r="X91" s="486">
        <f t="shared" si="87"/>
        <v>0</v>
      </c>
      <c r="Y91" s="411"/>
      <c r="Z91" s="173"/>
      <c r="AA91" s="174"/>
      <c r="AB91" s="174"/>
      <c r="AC91" s="174"/>
      <c r="AD91" s="175"/>
      <c r="AE91" s="168"/>
      <c r="AF91" s="190"/>
    </row>
    <row r="92" spans="1:32" s="189" customFormat="1" hidden="1" x14ac:dyDescent="0.25">
      <c r="A92" s="125" t="s">
        <v>226</v>
      </c>
      <c r="B92" s="169" t="s">
        <v>660</v>
      </c>
      <c r="C92" s="182"/>
      <c r="D92" s="233" t="s">
        <v>227</v>
      </c>
      <c r="E92" s="258"/>
      <c r="F92" s="365">
        <f>SUM(Q92:AC92)</f>
        <v>0</v>
      </c>
      <c r="G92" s="613">
        <f>SUM(Q92:AC92)</f>
        <v>0</v>
      </c>
      <c r="H92" s="613">
        <f>SUM(Q92:AC92)</f>
        <v>0</v>
      </c>
      <c r="I92" s="365">
        <f>SUM(Q92:AC92)</f>
        <v>0</v>
      </c>
      <c r="J92" s="519">
        <f t="shared" si="111"/>
        <v>0</v>
      </c>
      <c r="K92" s="519">
        <f t="shared" si="111"/>
        <v>0</v>
      </c>
      <c r="L92" s="560">
        <f>SUM(R92:AD92)</f>
        <v>0</v>
      </c>
      <c r="M92" s="170"/>
      <c r="N92" s="171">
        <f t="shared" si="96"/>
        <v>0</v>
      </c>
      <c r="O92" s="179"/>
      <c r="P92" s="173"/>
      <c r="Q92" s="173"/>
      <c r="R92" s="179"/>
      <c r="S92" s="173"/>
      <c r="T92" s="173"/>
      <c r="U92" s="173"/>
      <c r="V92" s="173"/>
      <c r="W92" s="174"/>
      <c r="X92" s="486">
        <f t="shared" si="87"/>
        <v>0</v>
      </c>
      <c r="Y92" s="411"/>
      <c r="Z92" s="173"/>
      <c r="AA92" s="174"/>
      <c r="AB92" s="174"/>
      <c r="AC92" s="174"/>
      <c r="AD92" s="175"/>
      <c r="AE92" s="168"/>
      <c r="AF92" s="190"/>
    </row>
    <row r="93" spans="1:32" s="41" customFormat="1" ht="27.75" hidden="1" customHeight="1" x14ac:dyDescent="0.25">
      <c r="A93" s="125" t="s">
        <v>228</v>
      </c>
      <c r="B93" s="106" t="s">
        <v>661</v>
      </c>
      <c r="C93" s="853" t="s">
        <v>353</v>
      </c>
      <c r="D93" s="854"/>
      <c r="E93" s="854"/>
      <c r="F93" s="375">
        <f>SUM(Q93:AC93)</f>
        <v>0</v>
      </c>
      <c r="G93" s="623">
        <f>SUM(Q93:AC93)</f>
        <v>0</v>
      </c>
      <c r="H93" s="623">
        <f>SUM(Q93:AC93)</f>
        <v>0</v>
      </c>
      <c r="I93" s="375">
        <f>SUM(Q93:AC93)</f>
        <v>0</v>
      </c>
      <c r="J93" s="529">
        <f t="shared" si="111"/>
        <v>0</v>
      </c>
      <c r="K93" s="529">
        <f t="shared" si="111"/>
        <v>0</v>
      </c>
      <c r="L93" s="570">
        <f>SUM(R93:AD93)</f>
        <v>0</v>
      </c>
      <c r="M93" s="150"/>
      <c r="N93" s="162">
        <f t="shared" si="96"/>
        <v>0</v>
      </c>
      <c r="O93" s="108"/>
      <c r="P93" s="109"/>
      <c r="Q93" s="109"/>
      <c r="R93" s="108"/>
      <c r="S93" s="109"/>
      <c r="T93" s="109"/>
      <c r="U93" s="109"/>
      <c r="V93" s="109"/>
      <c r="W93" s="112"/>
      <c r="X93" s="491">
        <f t="shared" si="87"/>
        <v>0</v>
      </c>
      <c r="Y93" s="416"/>
      <c r="Z93" s="109"/>
      <c r="AA93" s="112"/>
      <c r="AB93" s="112"/>
      <c r="AC93" s="112"/>
      <c r="AD93" s="113"/>
      <c r="AE93" s="168"/>
      <c r="AF93" s="190"/>
    </row>
    <row r="94" spans="1:32" s="41" customFormat="1" hidden="1" x14ac:dyDescent="0.25">
      <c r="A94" s="125" t="s">
        <v>229</v>
      </c>
      <c r="B94" s="106" t="s">
        <v>662</v>
      </c>
      <c r="C94" s="853" t="s">
        <v>804</v>
      </c>
      <c r="D94" s="854"/>
      <c r="E94" s="854"/>
      <c r="F94" s="375">
        <f t="shared" ref="F94:L94" si="112">F95+F96+F97+F98+F99+F100+F101+F102+F103+F104</f>
        <v>0</v>
      </c>
      <c r="G94" s="623">
        <f t="shared" si="112"/>
        <v>0</v>
      </c>
      <c r="H94" s="623">
        <f t="shared" si="112"/>
        <v>0</v>
      </c>
      <c r="I94" s="375">
        <f t="shared" si="112"/>
        <v>0</v>
      </c>
      <c r="J94" s="529">
        <f t="shared" ref="J94" si="113">J95+J96+J97+J98+J99+J100+J101+J102+J103+J104</f>
        <v>0</v>
      </c>
      <c r="K94" s="529">
        <f t="shared" si="112"/>
        <v>0</v>
      </c>
      <c r="L94" s="570">
        <f t="shared" si="112"/>
        <v>0</v>
      </c>
      <c r="M94" s="150">
        <f t="shared" ref="M94:AD94" si="114">M95+M96+M97+M98+M99+M100+M101+M102+M103+M104</f>
        <v>0</v>
      </c>
      <c r="N94" s="162">
        <f t="shared" si="96"/>
        <v>0</v>
      </c>
      <c r="O94" s="108">
        <f t="shared" ref="O94:Q94" si="115">O95+O96+O97+O98+O99+O100+O101+O102+O103+O104</f>
        <v>0</v>
      </c>
      <c r="P94" s="109">
        <f t="shared" si="115"/>
        <v>0</v>
      </c>
      <c r="Q94" s="109">
        <f t="shared" si="115"/>
        <v>0</v>
      </c>
      <c r="R94" s="108">
        <f t="shared" si="114"/>
        <v>0</v>
      </c>
      <c r="S94" s="109">
        <f t="shared" si="114"/>
        <v>0</v>
      </c>
      <c r="T94" s="109">
        <f t="shared" si="114"/>
        <v>0</v>
      </c>
      <c r="U94" s="109">
        <f t="shared" si="114"/>
        <v>0</v>
      </c>
      <c r="V94" s="109">
        <f t="shared" si="114"/>
        <v>0</v>
      </c>
      <c r="W94" s="112">
        <f t="shared" si="114"/>
        <v>0</v>
      </c>
      <c r="X94" s="491">
        <f t="shared" si="87"/>
        <v>0</v>
      </c>
      <c r="Y94" s="416">
        <f t="shared" si="114"/>
        <v>0</v>
      </c>
      <c r="Z94" s="109">
        <f t="shared" si="114"/>
        <v>0</v>
      </c>
      <c r="AA94" s="112">
        <f t="shared" si="114"/>
        <v>0</v>
      </c>
      <c r="AB94" s="112">
        <f t="shared" si="114"/>
        <v>0</v>
      </c>
      <c r="AC94" s="112">
        <f t="shared" si="114"/>
        <v>0</v>
      </c>
      <c r="AD94" s="113">
        <f t="shared" si="114"/>
        <v>0</v>
      </c>
      <c r="AE94" s="168"/>
      <c r="AF94" s="190"/>
    </row>
    <row r="95" spans="1:32" hidden="1" x14ac:dyDescent="0.25">
      <c r="B95" s="54"/>
      <c r="C95" s="2"/>
      <c r="D95" s="801" t="s">
        <v>370</v>
      </c>
      <c r="E95" s="801"/>
      <c r="F95" s="373">
        <f t="shared" ref="F95:F104" si="116">SUM(Q95:AC95)</f>
        <v>0</v>
      </c>
      <c r="G95" s="621">
        <f t="shared" ref="G95:G104" si="117">SUM(Q95:AC95)</f>
        <v>0</v>
      </c>
      <c r="H95" s="621">
        <f t="shared" ref="H95:H104" si="118">SUM(Q95:AC95)</f>
        <v>0</v>
      </c>
      <c r="I95" s="373">
        <f t="shared" ref="I95:I104" si="119">SUM(Q95:AC95)</f>
        <v>0</v>
      </c>
      <c r="J95" s="527">
        <f t="shared" ref="J95:K104" si="120">SUM(Q95:AC95)</f>
        <v>0</v>
      </c>
      <c r="K95" s="527">
        <f t="shared" si="120"/>
        <v>0</v>
      </c>
      <c r="L95" s="568">
        <f t="shared" ref="L95:L104" si="121">SUM(R95:AD95)</f>
        <v>0</v>
      </c>
      <c r="M95" s="141"/>
      <c r="N95" s="159">
        <f t="shared" si="96"/>
        <v>0</v>
      </c>
      <c r="O95" s="73"/>
      <c r="P95" s="1"/>
      <c r="Q95" s="1"/>
      <c r="R95" s="73"/>
      <c r="S95" s="1"/>
      <c r="T95" s="1"/>
      <c r="U95" s="1"/>
      <c r="V95" s="1"/>
      <c r="W95" s="79"/>
      <c r="X95" s="489">
        <f t="shared" si="87"/>
        <v>0</v>
      </c>
      <c r="Y95" s="414"/>
      <c r="Z95" s="1"/>
      <c r="AA95" s="79"/>
      <c r="AB95" s="79"/>
      <c r="AC95" s="79"/>
      <c r="AD95" s="44"/>
      <c r="AE95" s="168"/>
      <c r="AF95" s="190"/>
    </row>
    <row r="96" spans="1:32" hidden="1" x14ac:dyDescent="0.25">
      <c r="B96" s="54"/>
      <c r="C96" s="2"/>
      <c r="D96" s="801" t="s">
        <v>506</v>
      </c>
      <c r="E96" s="801"/>
      <c r="F96" s="373">
        <f t="shared" si="116"/>
        <v>0</v>
      </c>
      <c r="G96" s="621">
        <f t="shared" si="117"/>
        <v>0</v>
      </c>
      <c r="H96" s="621">
        <f t="shared" si="118"/>
        <v>0</v>
      </c>
      <c r="I96" s="373">
        <f t="shared" si="119"/>
        <v>0</v>
      </c>
      <c r="J96" s="527">
        <f t="shared" si="120"/>
        <v>0</v>
      </c>
      <c r="K96" s="527">
        <f t="shared" si="120"/>
        <v>0</v>
      </c>
      <c r="L96" s="568">
        <f t="shared" si="121"/>
        <v>0</v>
      </c>
      <c r="M96" s="141"/>
      <c r="N96" s="159">
        <f t="shared" si="96"/>
        <v>0</v>
      </c>
      <c r="O96" s="73"/>
      <c r="P96" s="1"/>
      <c r="Q96" s="1"/>
      <c r="R96" s="73"/>
      <c r="S96" s="1"/>
      <c r="T96" s="1"/>
      <c r="U96" s="1"/>
      <c r="V96" s="1"/>
      <c r="W96" s="79"/>
      <c r="X96" s="489">
        <f t="shared" si="87"/>
        <v>0</v>
      </c>
      <c r="Y96" s="414"/>
      <c r="Z96" s="1"/>
      <c r="AA96" s="79"/>
      <c r="AB96" s="79"/>
      <c r="AC96" s="79"/>
      <c r="AD96" s="44"/>
      <c r="AE96" s="168"/>
      <c r="AF96" s="190"/>
    </row>
    <row r="97" spans="1:32" hidden="1" x14ac:dyDescent="0.25">
      <c r="B97" s="54"/>
      <c r="C97" s="2"/>
      <c r="D97" s="801" t="s">
        <v>507</v>
      </c>
      <c r="E97" s="801"/>
      <c r="F97" s="373">
        <f t="shared" si="116"/>
        <v>0</v>
      </c>
      <c r="G97" s="621">
        <f t="shared" si="117"/>
        <v>0</v>
      </c>
      <c r="H97" s="621">
        <f t="shared" si="118"/>
        <v>0</v>
      </c>
      <c r="I97" s="373">
        <f t="shared" si="119"/>
        <v>0</v>
      </c>
      <c r="J97" s="527">
        <f t="shared" si="120"/>
        <v>0</v>
      </c>
      <c r="K97" s="527">
        <f t="shared" si="120"/>
        <v>0</v>
      </c>
      <c r="L97" s="568">
        <f t="shared" si="121"/>
        <v>0</v>
      </c>
      <c r="M97" s="141"/>
      <c r="N97" s="159">
        <f t="shared" si="96"/>
        <v>0</v>
      </c>
      <c r="O97" s="73"/>
      <c r="P97" s="1"/>
      <c r="Q97" s="1"/>
      <c r="R97" s="73"/>
      <c r="S97" s="1"/>
      <c r="T97" s="1"/>
      <c r="U97" s="1"/>
      <c r="V97" s="1"/>
      <c r="W97" s="79"/>
      <c r="X97" s="489">
        <f t="shared" si="87"/>
        <v>0</v>
      </c>
      <c r="Y97" s="414"/>
      <c r="Z97" s="1"/>
      <c r="AA97" s="79"/>
      <c r="AB97" s="79"/>
      <c r="AC97" s="79"/>
      <c r="AD97" s="44"/>
      <c r="AE97" s="168"/>
      <c r="AF97" s="190"/>
    </row>
    <row r="98" spans="1:32" hidden="1" x14ac:dyDescent="0.25">
      <c r="B98" s="54"/>
      <c r="C98" s="2"/>
      <c r="D98" s="801" t="s">
        <v>508</v>
      </c>
      <c r="E98" s="801"/>
      <c r="F98" s="373">
        <f t="shared" si="116"/>
        <v>0</v>
      </c>
      <c r="G98" s="621">
        <f t="shared" si="117"/>
        <v>0</v>
      </c>
      <c r="H98" s="621">
        <f t="shared" si="118"/>
        <v>0</v>
      </c>
      <c r="I98" s="373">
        <f t="shared" si="119"/>
        <v>0</v>
      </c>
      <c r="J98" s="527">
        <f t="shared" si="120"/>
        <v>0</v>
      </c>
      <c r="K98" s="527">
        <f t="shared" si="120"/>
        <v>0</v>
      </c>
      <c r="L98" s="568">
        <f t="shared" si="121"/>
        <v>0</v>
      </c>
      <c r="M98" s="141"/>
      <c r="N98" s="159">
        <f t="shared" si="96"/>
        <v>0</v>
      </c>
      <c r="O98" s="73"/>
      <c r="P98" s="1"/>
      <c r="Q98" s="1"/>
      <c r="R98" s="73"/>
      <c r="S98" s="1"/>
      <c r="T98" s="1"/>
      <c r="U98" s="1"/>
      <c r="V98" s="1"/>
      <c r="W98" s="79"/>
      <c r="X98" s="489">
        <f t="shared" si="87"/>
        <v>0</v>
      </c>
      <c r="Y98" s="414"/>
      <c r="Z98" s="1"/>
      <c r="AA98" s="79"/>
      <c r="AB98" s="79"/>
      <c r="AC98" s="79"/>
      <c r="AD98" s="44"/>
      <c r="AE98" s="168"/>
      <c r="AF98" s="190"/>
    </row>
    <row r="99" spans="1:32" hidden="1" x14ac:dyDescent="0.25">
      <c r="B99" s="54"/>
      <c r="C99" s="2"/>
      <c r="D99" s="801" t="s">
        <v>509</v>
      </c>
      <c r="E99" s="801"/>
      <c r="F99" s="373">
        <f t="shared" si="116"/>
        <v>0</v>
      </c>
      <c r="G99" s="621">
        <f t="shared" si="117"/>
        <v>0</v>
      </c>
      <c r="H99" s="621">
        <f t="shared" si="118"/>
        <v>0</v>
      </c>
      <c r="I99" s="373">
        <f t="shared" si="119"/>
        <v>0</v>
      </c>
      <c r="J99" s="527">
        <f t="shared" si="120"/>
        <v>0</v>
      </c>
      <c r="K99" s="527">
        <f t="shared" si="120"/>
        <v>0</v>
      </c>
      <c r="L99" s="568">
        <f t="shared" si="121"/>
        <v>0</v>
      </c>
      <c r="M99" s="141"/>
      <c r="N99" s="159">
        <f t="shared" si="96"/>
        <v>0</v>
      </c>
      <c r="O99" s="73"/>
      <c r="P99" s="1"/>
      <c r="Q99" s="1"/>
      <c r="R99" s="73"/>
      <c r="S99" s="1"/>
      <c r="T99" s="1"/>
      <c r="U99" s="1"/>
      <c r="V99" s="1"/>
      <c r="W99" s="79"/>
      <c r="X99" s="489">
        <f t="shared" si="87"/>
        <v>0</v>
      </c>
      <c r="Y99" s="414"/>
      <c r="Z99" s="1"/>
      <c r="AA99" s="79"/>
      <c r="AB99" s="79"/>
      <c r="AC99" s="79"/>
      <c r="AD99" s="44"/>
      <c r="AE99" s="168"/>
      <c r="AF99" s="190"/>
    </row>
    <row r="100" spans="1:32" hidden="1" x14ac:dyDescent="0.25">
      <c r="B100" s="54"/>
      <c r="C100" s="2"/>
      <c r="D100" s="801" t="s">
        <v>510</v>
      </c>
      <c r="E100" s="801"/>
      <c r="F100" s="373">
        <f t="shared" si="116"/>
        <v>0</v>
      </c>
      <c r="G100" s="621">
        <f t="shared" si="117"/>
        <v>0</v>
      </c>
      <c r="H100" s="621">
        <f t="shared" si="118"/>
        <v>0</v>
      </c>
      <c r="I100" s="373">
        <f t="shared" si="119"/>
        <v>0</v>
      </c>
      <c r="J100" s="527">
        <f t="shared" si="120"/>
        <v>0</v>
      </c>
      <c r="K100" s="527">
        <f t="shared" si="120"/>
        <v>0</v>
      </c>
      <c r="L100" s="568">
        <f t="shared" si="121"/>
        <v>0</v>
      </c>
      <c r="M100" s="141"/>
      <c r="N100" s="159">
        <f t="shared" si="96"/>
        <v>0</v>
      </c>
      <c r="O100" s="73"/>
      <c r="P100" s="1"/>
      <c r="Q100" s="1"/>
      <c r="R100" s="73"/>
      <c r="S100" s="1"/>
      <c r="T100" s="1"/>
      <c r="U100" s="1"/>
      <c r="V100" s="1"/>
      <c r="W100" s="79"/>
      <c r="X100" s="489">
        <f t="shared" si="87"/>
        <v>0</v>
      </c>
      <c r="Y100" s="414"/>
      <c r="Z100" s="1"/>
      <c r="AA100" s="79"/>
      <c r="AB100" s="79"/>
      <c r="AC100" s="79"/>
      <c r="AD100" s="44"/>
      <c r="AE100" s="168"/>
      <c r="AF100" s="190"/>
    </row>
    <row r="101" spans="1:32" ht="25.5" hidden="1" customHeight="1" x14ac:dyDescent="0.25">
      <c r="B101" s="54"/>
      <c r="C101" s="2"/>
      <c r="D101" s="798" t="s">
        <v>511</v>
      </c>
      <c r="E101" s="798"/>
      <c r="F101" s="376">
        <f t="shared" si="116"/>
        <v>0</v>
      </c>
      <c r="G101" s="624">
        <f t="shared" si="117"/>
        <v>0</v>
      </c>
      <c r="H101" s="624">
        <f t="shared" si="118"/>
        <v>0</v>
      </c>
      <c r="I101" s="376">
        <f t="shared" si="119"/>
        <v>0</v>
      </c>
      <c r="J101" s="530">
        <f t="shared" si="120"/>
        <v>0</v>
      </c>
      <c r="K101" s="530">
        <f t="shared" si="120"/>
        <v>0</v>
      </c>
      <c r="L101" s="571">
        <f t="shared" si="121"/>
        <v>0</v>
      </c>
      <c r="M101" s="151"/>
      <c r="N101" s="159">
        <f t="shared" si="96"/>
        <v>0</v>
      </c>
      <c r="O101" s="73"/>
      <c r="P101" s="1"/>
      <c r="Q101" s="1"/>
      <c r="R101" s="73"/>
      <c r="S101" s="1"/>
      <c r="T101" s="1"/>
      <c r="U101" s="1"/>
      <c r="V101" s="1"/>
      <c r="W101" s="79"/>
      <c r="X101" s="489">
        <f t="shared" si="87"/>
        <v>0</v>
      </c>
      <c r="Y101" s="414"/>
      <c r="Z101" s="1"/>
      <c r="AA101" s="79"/>
      <c r="AB101" s="79"/>
      <c r="AC101" s="79"/>
      <c r="AD101" s="44"/>
      <c r="AE101" s="168"/>
      <c r="AF101" s="190"/>
    </row>
    <row r="102" spans="1:32" hidden="1" x14ac:dyDescent="0.25">
      <c r="B102" s="54"/>
      <c r="C102" s="2"/>
      <c r="D102" s="801" t="s">
        <v>805</v>
      </c>
      <c r="E102" s="801"/>
      <c r="F102" s="373">
        <f t="shared" si="116"/>
        <v>0</v>
      </c>
      <c r="G102" s="621">
        <f t="shared" si="117"/>
        <v>0</v>
      </c>
      <c r="H102" s="621">
        <f t="shared" si="118"/>
        <v>0</v>
      </c>
      <c r="I102" s="373">
        <f t="shared" si="119"/>
        <v>0</v>
      </c>
      <c r="J102" s="527">
        <f t="shared" si="120"/>
        <v>0</v>
      </c>
      <c r="K102" s="527">
        <f t="shared" si="120"/>
        <v>0</v>
      </c>
      <c r="L102" s="568">
        <f t="shared" si="121"/>
        <v>0</v>
      </c>
      <c r="M102" s="141"/>
      <c r="N102" s="159">
        <f t="shared" si="96"/>
        <v>0</v>
      </c>
      <c r="O102" s="73"/>
      <c r="P102" s="1"/>
      <c r="Q102" s="1"/>
      <c r="R102" s="73"/>
      <c r="S102" s="1"/>
      <c r="T102" s="1"/>
      <c r="U102" s="1"/>
      <c r="V102" s="1"/>
      <c r="W102" s="79"/>
      <c r="X102" s="489">
        <f t="shared" si="87"/>
        <v>0</v>
      </c>
      <c r="Y102" s="414"/>
      <c r="Z102" s="1"/>
      <c r="AA102" s="79"/>
      <c r="AB102" s="79"/>
      <c r="AC102" s="79"/>
      <c r="AD102" s="44"/>
      <c r="AE102" s="168"/>
      <c r="AF102" s="190"/>
    </row>
    <row r="103" spans="1:32" ht="25.5" hidden="1" customHeight="1" x14ac:dyDescent="0.25">
      <c r="B103" s="54"/>
      <c r="C103" s="2"/>
      <c r="D103" s="798" t="s">
        <v>512</v>
      </c>
      <c r="E103" s="798"/>
      <c r="F103" s="376">
        <f t="shared" si="116"/>
        <v>0</v>
      </c>
      <c r="G103" s="624">
        <f t="shared" si="117"/>
        <v>0</v>
      </c>
      <c r="H103" s="624">
        <f t="shared" si="118"/>
        <v>0</v>
      </c>
      <c r="I103" s="376">
        <f t="shared" si="119"/>
        <v>0</v>
      </c>
      <c r="J103" s="530">
        <f t="shared" si="120"/>
        <v>0</v>
      </c>
      <c r="K103" s="530">
        <f t="shared" si="120"/>
        <v>0</v>
      </c>
      <c r="L103" s="571">
        <f t="shared" si="121"/>
        <v>0</v>
      </c>
      <c r="M103" s="151"/>
      <c r="N103" s="159">
        <f t="shared" si="96"/>
        <v>0</v>
      </c>
      <c r="O103" s="73"/>
      <c r="P103" s="1"/>
      <c r="Q103" s="1"/>
      <c r="R103" s="73"/>
      <c r="S103" s="1"/>
      <c r="T103" s="1"/>
      <c r="U103" s="1"/>
      <c r="V103" s="1"/>
      <c r="W103" s="79"/>
      <c r="X103" s="489">
        <f t="shared" si="87"/>
        <v>0</v>
      </c>
      <c r="Y103" s="414"/>
      <c r="Z103" s="1"/>
      <c r="AA103" s="79"/>
      <c r="AB103" s="79"/>
      <c r="AC103" s="79"/>
      <c r="AD103" s="44"/>
      <c r="AE103" s="168"/>
      <c r="AF103" s="190"/>
    </row>
    <row r="104" spans="1:32" ht="25.5" hidden="1" customHeight="1" x14ac:dyDescent="0.25">
      <c r="B104" s="54"/>
      <c r="C104" s="2"/>
      <c r="D104" s="798" t="s">
        <v>513</v>
      </c>
      <c r="E104" s="798"/>
      <c r="F104" s="376">
        <f t="shared" si="116"/>
        <v>0</v>
      </c>
      <c r="G104" s="624">
        <f t="shared" si="117"/>
        <v>0</v>
      </c>
      <c r="H104" s="624">
        <f t="shared" si="118"/>
        <v>0</v>
      </c>
      <c r="I104" s="376">
        <f t="shared" si="119"/>
        <v>0</v>
      </c>
      <c r="J104" s="530">
        <f t="shared" si="120"/>
        <v>0</v>
      </c>
      <c r="K104" s="530">
        <f t="shared" si="120"/>
        <v>0</v>
      </c>
      <c r="L104" s="571">
        <f t="shared" si="121"/>
        <v>0</v>
      </c>
      <c r="M104" s="151"/>
      <c r="N104" s="159">
        <f t="shared" si="96"/>
        <v>0</v>
      </c>
      <c r="O104" s="73"/>
      <c r="P104" s="1"/>
      <c r="Q104" s="1"/>
      <c r="R104" s="73"/>
      <c r="S104" s="1"/>
      <c r="T104" s="1"/>
      <c r="U104" s="1"/>
      <c r="V104" s="1"/>
      <c r="W104" s="79"/>
      <c r="X104" s="489">
        <f t="shared" si="87"/>
        <v>0</v>
      </c>
      <c r="Y104" s="414"/>
      <c r="Z104" s="1"/>
      <c r="AA104" s="79"/>
      <c r="AB104" s="79"/>
      <c r="AC104" s="79"/>
      <c r="AD104" s="44"/>
      <c r="AE104" s="168"/>
      <c r="AF104" s="190"/>
    </row>
    <row r="105" spans="1:32" s="41" customFormat="1" ht="15" hidden="1" customHeight="1" x14ac:dyDescent="0.25">
      <c r="A105" s="125" t="s">
        <v>230</v>
      </c>
      <c r="B105" s="106" t="s">
        <v>663</v>
      </c>
      <c r="C105" s="853" t="s">
        <v>806</v>
      </c>
      <c r="D105" s="854"/>
      <c r="E105" s="854"/>
      <c r="F105" s="375">
        <f t="shared" ref="F105:L105" si="122">F106+F107+F108+F109+F110+F111+F112+F113+F114+F115</f>
        <v>0</v>
      </c>
      <c r="G105" s="623">
        <f t="shared" si="122"/>
        <v>0</v>
      </c>
      <c r="H105" s="623">
        <f t="shared" si="122"/>
        <v>0</v>
      </c>
      <c r="I105" s="375">
        <f t="shared" si="122"/>
        <v>0</v>
      </c>
      <c r="J105" s="529">
        <f t="shared" ref="J105" si="123">J106+J107+J108+J109+J110+J111+J112+J113+J114+J115</f>
        <v>0</v>
      </c>
      <c r="K105" s="529">
        <f t="shared" si="122"/>
        <v>0</v>
      </c>
      <c r="L105" s="570">
        <f t="shared" si="122"/>
        <v>0</v>
      </c>
      <c r="M105" s="150">
        <f t="shared" ref="M105:AD105" si="124">M106+M107+M108+M109+M110+M111+M112+M113+M114+M115</f>
        <v>0</v>
      </c>
      <c r="N105" s="162">
        <f t="shared" si="96"/>
        <v>0</v>
      </c>
      <c r="O105" s="108">
        <f t="shared" ref="O105:Q105" si="125">O106+O107+O108+O109+O110+O111+O112+O113+O114+O115</f>
        <v>0</v>
      </c>
      <c r="P105" s="109">
        <f t="shared" si="125"/>
        <v>0</v>
      </c>
      <c r="Q105" s="109">
        <f t="shared" si="125"/>
        <v>0</v>
      </c>
      <c r="R105" s="108">
        <f t="shared" si="124"/>
        <v>0</v>
      </c>
      <c r="S105" s="109">
        <f t="shared" si="124"/>
        <v>0</v>
      </c>
      <c r="T105" s="109">
        <f t="shared" si="124"/>
        <v>0</v>
      </c>
      <c r="U105" s="109">
        <f t="shared" si="124"/>
        <v>0</v>
      </c>
      <c r="V105" s="109">
        <f t="shared" si="124"/>
        <v>0</v>
      </c>
      <c r="W105" s="112">
        <f t="shared" si="124"/>
        <v>0</v>
      </c>
      <c r="X105" s="491">
        <f t="shared" si="87"/>
        <v>0</v>
      </c>
      <c r="Y105" s="416">
        <f t="shared" si="124"/>
        <v>0</v>
      </c>
      <c r="Z105" s="109">
        <f t="shared" si="124"/>
        <v>0</v>
      </c>
      <c r="AA105" s="112">
        <f t="shared" si="124"/>
        <v>0</v>
      </c>
      <c r="AB105" s="112">
        <f t="shared" si="124"/>
        <v>0</v>
      </c>
      <c r="AC105" s="112">
        <f t="shared" si="124"/>
        <v>0</v>
      </c>
      <c r="AD105" s="113">
        <f t="shared" si="124"/>
        <v>0</v>
      </c>
      <c r="AE105" s="168"/>
      <c r="AF105" s="190"/>
    </row>
    <row r="106" spans="1:32" hidden="1" x14ac:dyDescent="0.25">
      <c r="B106" s="54"/>
      <c r="C106" s="2"/>
      <c r="D106" s="801" t="s">
        <v>369</v>
      </c>
      <c r="E106" s="801"/>
      <c r="F106" s="373">
        <f t="shared" ref="F106:F115" si="126">SUM(Q106:AC106)</f>
        <v>0</v>
      </c>
      <c r="G106" s="621">
        <f t="shared" ref="G106:G115" si="127">SUM(Q106:AC106)</f>
        <v>0</v>
      </c>
      <c r="H106" s="621">
        <f t="shared" ref="H106:H115" si="128">SUM(Q106:AC106)</f>
        <v>0</v>
      </c>
      <c r="I106" s="373">
        <f t="shared" ref="I106:I115" si="129">SUM(Q106:AC106)</f>
        <v>0</v>
      </c>
      <c r="J106" s="527">
        <f t="shared" ref="J106:K115" si="130">SUM(Q106:AC106)</f>
        <v>0</v>
      </c>
      <c r="K106" s="527">
        <f t="shared" si="130"/>
        <v>0</v>
      </c>
      <c r="L106" s="568">
        <f t="shared" ref="L106:L115" si="131">SUM(R106:AD106)</f>
        <v>0</v>
      </c>
      <c r="M106" s="141"/>
      <c r="N106" s="159">
        <f t="shared" si="96"/>
        <v>0</v>
      </c>
      <c r="O106" s="73"/>
      <c r="P106" s="1"/>
      <c r="Q106" s="1"/>
      <c r="R106" s="73"/>
      <c r="S106" s="1"/>
      <c r="T106" s="1"/>
      <c r="U106" s="1"/>
      <c r="V106" s="1"/>
      <c r="W106" s="79"/>
      <c r="X106" s="489">
        <f t="shared" si="87"/>
        <v>0</v>
      </c>
      <c r="Y106" s="414"/>
      <c r="Z106" s="1"/>
      <c r="AA106" s="79"/>
      <c r="AB106" s="79"/>
      <c r="AC106" s="79"/>
      <c r="AD106" s="44"/>
      <c r="AE106" s="168"/>
      <c r="AF106" s="190"/>
    </row>
    <row r="107" spans="1:32" hidden="1" x14ac:dyDescent="0.25">
      <c r="B107" s="54"/>
      <c r="C107" s="2"/>
      <c r="D107" s="801" t="s">
        <v>514</v>
      </c>
      <c r="E107" s="801"/>
      <c r="F107" s="373">
        <f t="shared" si="126"/>
        <v>0</v>
      </c>
      <c r="G107" s="621">
        <f t="shared" si="127"/>
        <v>0</v>
      </c>
      <c r="H107" s="621">
        <f t="shared" si="128"/>
        <v>0</v>
      </c>
      <c r="I107" s="373">
        <f t="shared" si="129"/>
        <v>0</v>
      </c>
      <c r="J107" s="527">
        <f t="shared" si="130"/>
        <v>0</v>
      </c>
      <c r="K107" s="527">
        <f t="shared" si="130"/>
        <v>0</v>
      </c>
      <c r="L107" s="568">
        <f t="shared" si="131"/>
        <v>0</v>
      </c>
      <c r="M107" s="141"/>
      <c r="N107" s="159">
        <f t="shared" si="96"/>
        <v>0</v>
      </c>
      <c r="O107" s="73"/>
      <c r="P107" s="1"/>
      <c r="Q107" s="1"/>
      <c r="R107" s="73"/>
      <c r="S107" s="1"/>
      <c r="T107" s="1"/>
      <c r="U107" s="1"/>
      <c r="V107" s="1"/>
      <c r="W107" s="79"/>
      <c r="X107" s="489">
        <f t="shared" si="87"/>
        <v>0</v>
      </c>
      <c r="Y107" s="414"/>
      <c r="Z107" s="1"/>
      <c r="AA107" s="79"/>
      <c r="AB107" s="79"/>
      <c r="AC107" s="79"/>
      <c r="AD107" s="44"/>
      <c r="AE107" s="168"/>
      <c r="AF107" s="190"/>
    </row>
    <row r="108" spans="1:32" hidden="1" x14ac:dyDescent="0.25">
      <c r="B108" s="54"/>
      <c r="C108" s="2"/>
      <c r="D108" s="801" t="s">
        <v>516</v>
      </c>
      <c r="E108" s="801"/>
      <c r="F108" s="373">
        <f t="shared" si="126"/>
        <v>0</v>
      </c>
      <c r="G108" s="621">
        <f t="shared" si="127"/>
        <v>0</v>
      </c>
      <c r="H108" s="621">
        <f t="shared" si="128"/>
        <v>0</v>
      </c>
      <c r="I108" s="373">
        <f t="shared" si="129"/>
        <v>0</v>
      </c>
      <c r="J108" s="527">
        <f t="shared" si="130"/>
        <v>0</v>
      </c>
      <c r="K108" s="527">
        <f t="shared" si="130"/>
        <v>0</v>
      </c>
      <c r="L108" s="568">
        <f t="shared" si="131"/>
        <v>0</v>
      </c>
      <c r="M108" s="141"/>
      <c r="N108" s="159">
        <f t="shared" si="96"/>
        <v>0</v>
      </c>
      <c r="O108" s="73"/>
      <c r="P108" s="1"/>
      <c r="Q108" s="1"/>
      <c r="R108" s="73"/>
      <c r="S108" s="1"/>
      <c r="T108" s="1"/>
      <c r="U108" s="1"/>
      <c r="V108" s="1"/>
      <c r="W108" s="79"/>
      <c r="X108" s="489">
        <f t="shared" si="87"/>
        <v>0</v>
      </c>
      <c r="Y108" s="414"/>
      <c r="Z108" s="1"/>
      <c r="AA108" s="79"/>
      <c r="AB108" s="79"/>
      <c r="AC108" s="79"/>
      <c r="AD108" s="44"/>
      <c r="AE108" s="168"/>
      <c r="AF108" s="190"/>
    </row>
    <row r="109" spans="1:32" hidden="1" x14ac:dyDescent="0.25">
      <c r="B109" s="54"/>
      <c r="C109" s="2"/>
      <c r="D109" s="801" t="s">
        <v>808</v>
      </c>
      <c r="E109" s="801"/>
      <c r="F109" s="373">
        <f t="shared" si="126"/>
        <v>0</v>
      </c>
      <c r="G109" s="621">
        <f t="shared" si="127"/>
        <v>0</v>
      </c>
      <c r="H109" s="621">
        <f t="shared" si="128"/>
        <v>0</v>
      </c>
      <c r="I109" s="373">
        <f t="shared" si="129"/>
        <v>0</v>
      </c>
      <c r="J109" s="527">
        <f t="shared" si="130"/>
        <v>0</v>
      </c>
      <c r="K109" s="527">
        <f t="shared" si="130"/>
        <v>0</v>
      </c>
      <c r="L109" s="568">
        <f t="shared" si="131"/>
        <v>0</v>
      </c>
      <c r="M109" s="141"/>
      <c r="N109" s="159">
        <f t="shared" si="96"/>
        <v>0</v>
      </c>
      <c r="O109" s="73"/>
      <c r="P109" s="1"/>
      <c r="Q109" s="1"/>
      <c r="R109" s="73"/>
      <c r="S109" s="1"/>
      <c r="T109" s="1"/>
      <c r="U109" s="1"/>
      <c r="V109" s="1"/>
      <c r="W109" s="79"/>
      <c r="X109" s="489">
        <f t="shared" si="87"/>
        <v>0</v>
      </c>
      <c r="Y109" s="414"/>
      <c r="Z109" s="1"/>
      <c r="AA109" s="79"/>
      <c r="AB109" s="79"/>
      <c r="AC109" s="79"/>
      <c r="AD109" s="44"/>
      <c r="AE109" s="168"/>
      <c r="AF109" s="190"/>
    </row>
    <row r="110" spans="1:32" hidden="1" x14ac:dyDescent="0.25">
      <c r="B110" s="54"/>
      <c r="C110" s="2"/>
      <c r="D110" s="801" t="s">
        <v>521</v>
      </c>
      <c r="E110" s="801"/>
      <c r="F110" s="373">
        <f t="shared" si="126"/>
        <v>0</v>
      </c>
      <c r="G110" s="621">
        <f t="shared" si="127"/>
        <v>0</v>
      </c>
      <c r="H110" s="621">
        <f t="shared" si="128"/>
        <v>0</v>
      </c>
      <c r="I110" s="373">
        <f t="shared" si="129"/>
        <v>0</v>
      </c>
      <c r="J110" s="527">
        <f t="shared" si="130"/>
        <v>0</v>
      </c>
      <c r="K110" s="527">
        <f t="shared" si="130"/>
        <v>0</v>
      </c>
      <c r="L110" s="568">
        <f t="shared" si="131"/>
        <v>0</v>
      </c>
      <c r="M110" s="141"/>
      <c r="N110" s="159">
        <f t="shared" si="96"/>
        <v>0</v>
      </c>
      <c r="O110" s="73"/>
      <c r="P110" s="1"/>
      <c r="Q110" s="1"/>
      <c r="R110" s="73"/>
      <c r="S110" s="1"/>
      <c r="T110" s="1"/>
      <c r="U110" s="1"/>
      <c r="V110" s="1"/>
      <c r="W110" s="79"/>
      <c r="X110" s="489">
        <f t="shared" si="87"/>
        <v>0</v>
      </c>
      <c r="Y110" s="414"/>
      <c r="Z110" s="1"/>
      <c r="AA110" s="79"/>
      <c r="AB110" s="79"/>
      <c r="AC110" s="79"/>
      <c r="AD110" s="44"/>
      <c r="AE110" s="168"/>
      <c r="AF110" s="190"/>
    </row>
    <row r="111" spans="1:32" hidden="1" x14ac:dyDescent="0.25">
      <c r="B111" s="54"/>
      <c r="C111" s="2"/>
      <c r="D111" s="801" t="s">
        <v>519</v>
      </c>
      <c r="E111" s="801"/>
      <c r="F111" s="373">
        <f t="shared" si="126"/>
        <v>0</v>
      </c>
      <c r="G111" s="621">
        <f t="shared" si="127"/>
        <v>0</v>
      </c>
      <c r="H111" s="621">
        <f t="shared" si="128"/>
        <v>0</v>
      </c>
      <c r="I111" s="373">
        <f t="shared" si="129"/>
        <v>0</v>
      </c>
      <c r="J111" s="527">
        <f t="shared" si="130"/>
        <v>0</v>
      </c>
      <c r="K111" s="527">
        <f t="shared" si="130"/>
        <v>0</v>
      </c>
      <c r="L111" s="568">
        <f t="shared" si="131"/>
        <v>0</v>
      </c>
      <c r="M111" s="141"/>
      <c r="N111" s="159">
        <f t="shared" si="96"/>
        <v>0</v>
      </c>
      <c r="O111" s="73"/>
      <c r="P111" s="1"/>
      <c r="Q111" s="1"/>
      <c r="R111" s="73"/>
      <c r="S111" s="1"/>
      <c r="T111" s="1"/>
      <c r="U111" s="1"/>
      <c r="V111" s="1"/>
      <c r="W111" s="79"/>
      <c r="X111" s="489">
        <f t="shared" si="87"/>
        <v>0</v>
      </c>
      <c r="Y111" s="414"/>
      <c r="Z111" s="1"/>
      <c r="AA111" s="79"/>
      <c r="AB111" s="79"/>
      <c r="AC111" s="79"/>
      <c r="AD111" s="44"/>
      <c r="AE111" s="168"/>
      <c r="AF111" s="190"/>
    </row>
    <row r="112" spans="1:32" ht="25.5" hidden="1" customHeight="1" x14ac:dyDescent="0.25">
      <c r="B112" s="54"/>
      <c r="C112" s="2"/>
      <c r="D112" s="798" t="s">
        <v>523</v>
      </c>
      <c r="E112" s="798"/>
      <c r="F112" s="376">
        <f t="shared" si="126"/>
        <v>0</v>
      </c>
      <c r="G112" s="624">
        <f t="shared" si="127"/>
        <v>0</v>
      </c>
      <c r="H112" s="624">
        <f t="shared" si="128"/>
        <v>0</v>
      </c>
      <c r="I112" s="376">
        <f t="shared" si="129"/>
        <v>0</v>
      </c>
      <c r="J112" s="530">
        <f t="shared" si="130"/>
        <v>0</v>
      </c>
      <c r="K112" s="530">
        <f t="shared" si="130"/>
        <v>0</v>
      </c>
      <c r="L112" s="571">
        <f t="shared" si="131"/>
        <v>0</v>
      </c>
      <c r="M112" s="151"/>
      <c r="N112" s="159">
        <f t="shared" si="96"/>
        <v>0</v>
      </c>
      <c r="O112" s="73"/>
      <c r="P112" s="1"/>
      <c r="Q112" s="1"/>
      <c r="R112" s="73"/>
      <c r="S112" s="1"/>
      <c r="T112" s="1"/>
      <c r="U112" s="1"/>
      <c r="V112" s="1"/>
      <c r="W112" s="79"/>
      <c r="X112" s="489">
        <f t="shared" si="87"/>
        <v>0</v>
      </c>
      <c r="Y112" s="414"/>
      <c r="Z112" s="1"/>
      <c r="AA112" s="79"/>
      <c r="AB112" s="79"/>
      <c r="AC112" s="79"/>
      <c r="AD112" s="44"/>
      <c r="AE112" s="168"/>
      <c r="AF112" s="190"/>
    </row>
    <row r="113" spans="1:32" hidden="1" x14ac:dyDescent="0.25">
      <c r="B113" s="54"/>
      <c r="C113" s="2"/>
      <c r="D113" s="801" t="s">
        <v>807</v>
      </c>
      <c r="E113" s="801"/>
      <c r="F113" s="373">
        <f t="shared" si="126"/>
        <v>0</v>
      </c>
      <c r="G113" s="621">
        <f t="shared" si="127"/>
        <v>0</v>
      </c>
      <c r="H113" s="621">
        <f t="shared" si="128"/>
        <v>0</v>
      </c>
      <c r="I113" s="373">
        <f t="shared" si="129"/>
        <v>0</v>
      </c>
      <c r="J113" s="527">
        <f t="shared" si="130"/>
        <v>0</v>
      </c>
      <c r="K113" s="527">
        <f t="shared" si="130"/>
        <v>0</v>
      </c>
      <c r="L113" s="568">
        <f t="shared" si="131"/>
        <v>0</v>
      </c>
      <c r="M113" s="141"/>
      <c r="N113" s="159">
        <f t="shared" si="96"/>
        <v>0</v>
      </c>
      <c r="O113" s="73"/>
      <c r="P113" s="1"/>
      <c r="Q113" s="1"/>
      <c r="R113" s="73"/>
      <c r="S113" s="1"/>
      <c r="T113" s="1"/>
      <c r="U113" s="1"/>
      <c r="V113" s="1"/>
      <c r="W113" s="79"/>
      <c r="X113" s="489">
        <f t="shared" si="87"/>
        <v>0</v>
      </c>
      <c r="Y113" s="414"/>
      <c r="Z113" s="1"/>
      <c r="AA113" s="79"/>
      <c r="AB113" s="79"/>
      <c r="AC113" s="79"/>
      <c r="AD113" s="44"/>
      <c r="AE113" s="168"/>
      <c r="AF113" s="190"/>
    </row>
    <row r="114" spans="1:32" ht="25.5" hidden="1" customHeight="1" x14ac:dyDescent="0.25">
      <c r="B114" s="54"/>
      <c r="C114" s="2"/>
      <c r="D114" s="798" t="s">
        <v>526</v>
      </c>
      <c r="E114" s="798"/>
      <c r="F114" s="376">
        <f t="shared" si="126"/>
        <v>0</v>
      </c>
      <c r="G114" s="624">
        <f t="shared" si="127"/>
        <v>0</v>
      </c>
      <c r="H114" s="624">
        <f t="shared" si="128"/>
        <v>0</v>
      </c>
      <c r="I114" s="376">
        <f t="shared" si="129"/>
        <v>0</v>
      </c>
      <c r="J114" s="530">
        <f t="shared" si="130"/>
        <v>0</v>
      </c>
      <c r="K114" s="530">
        <f t="shared" si="130"/>
        <v>0</v>
      </c>
      <c r="L114" s="571">
        <f t="shared" si="131"/>
        <v>0</v>
      </c>
      <c r="M114" s="151"/>
      <c r="N114" s="159">
        <f t="shared" si="96"/>
        <v>0</v>
      </c>
      <c r="O114" s="73"/>
      <c r="P114" s="1"/>
      <c r="Q114" s="1"/>
      <c r="R114" s="73"/>
      <c r="S114" s="1"/>
      <c r="T114" s="1"/>
      <c r="U114" s="1"/>
      <c r="V114" s="1"/>
      <c r="W114" s="79"/>
      <c r="X114" s="489">
        <f t="shared" si="87"/>
        <v>0</v>
      </c>
      <c r="Y114" s="414"/>
      <c r="Z114" s="1"/>
      <c r="AA114" s="79"/>
      <c r="AB114" s="79"/>
      <c r="AC114" s="79"/>
      <c r="AD114" s="44"/>
      <c r="AE114" s="168"/>
      <c r="AF114" s="190"/>
    </row>
    <row r="115" spans="1:32" ht="25.5" hidden="1" customHeight="1" x14ac:dyDescent="0.25">
      <c r="B115" s="54"/>
      <c r="C115" s="2"/>
      <c r="D115" s="798" t="s">
        <v>528</v>
      </c>
      <c r="E115" s="798"/>
      <c r="F115" s="376">
        <f t="shared" si="126"/>
        <v>0</v>
      </c>
      <c r="G115" s="624">
        <f t="shared" si="127"/>
        <v>0</v>
      </c>
      <c r="H115" s="624">
        <f t="shared" si="128"/>
        <v>0</v>
      </c>
      <c r="I115" s="376">
        <f t="shared" si="129"/>
        <v>0</v>
      </c>
      <c r="J115" s="530">
        <f t="shared" si="130"/>
        <v>0</v>
      </c>
      <c r="K115" s="530">
        <f t="shared" si="130"/>
        <v>0</v>
      </c>
      <c r="L115" s="571">
        <f t="shared" si="131"/>
        <v>0</v>
      </c>
      <c r="M115" s="151"/>
      <c r="N115" s="159">
        <f t="shared" si="96"/>
        <v>0</v>
      </c>
      <c r="O115" s="73"/>
      <c r="P115" s="1"/>
      <c r="Q115" s="1"/>
      <c r="R115" s="73"/>
      <c r="S115" s="1"/>
      <c r="T115" s="1"/>
      <c r="U115" s="1"/>
      <c r="V115" s="1"/>
      <c r="W115" s="79"/>
      <c r="X115" s="489">
        <f t="shared" si="87"/>
        <v>0</v>
      </c>
      <c r="Y115" s="414"/>
      <c r="Z115" s="1"/>
      <c r="AA115" s="79"/>
      <c r="AB115" s="79"/>
      <c r="AC115" s="79"/>
      <c r="AD115" s="44"/>
      <c r="AE115" s="168"/>
      <c r="AF115" s="190"/>
    </row>
    <row r="116" spans="1:32" s="41" customFormat="1" hidden="1" x14ac:dyDescent="0.25">
      <c r="A116" s="125" t="s">
        <v>231</v>
      </c>
      <c r="B116" s="106" t="s">
        <v>664</v>
      </c>
      <c r="C116" s="811" t="s">
        <v>232</v>
      </c>
      <c r="D116" s="812"/>
      <c r="E116" s="812"/>
      <c r="F116" s="377">
        <f t="shared" ref="F116:L116" si="132">F117+F118+F119+F120+F121+F122+F123+F124+F125+F126</f>
        <v>0</v>
      </c>
      <c r="G116" s="625">
        <f t="shared" si="132"/>
        <v>0</v>
      </c>
      <c r="H116" s="625">
        <f t="shared" si="132"/>
        <v>0</v>
      </c>
      <c r="I116" s="377">
        <f t="shared" si="132"/>
        <v>0</v>
      </c>
      <c r="J116" s="531">
        <f t="shared" ref="J116" si="133">J117+J118+J119+J120+J121+J122+J123+J124+J125+J126</f>
        <v>0</v>
      </c>
      <c r="K116" s="531">
        <f t="shared" si="132"/>
        <v>0</v>
      </c>
      <c r="L116" s="572">
        <f t="shared" si="132"/>
        <v>0</v>
      </c>
      <c r="M116" s="152">
        <f t="shared" ref="M116:AD116" si="134">M117+M118+M119+M120+M121+M122+M123+M124+M125+M126</f>
        <v>0</v>
      </c>
      <c r="N116" s="162">
        <f t="shared" si="96"/>
        <v>0</v>
      </c>
      <c r="O116" s="108">
        <f t="shared" ref="O116:Q116" si="135">O117+O118+O119+O120+O121+O122+O123+O124+O125+O126</f>
        <v>0</v>
      </c>
      <c r="P116" s="109">
        <f t="shared" si="135"/>
        <v>0</v>
      </c>
      <c r="Q116" s="109">
        <f t="shared" si="135"/>
        <v>0</v>
      </c>
      <c r="R116" s="108">
        <f t="shared" si="134"/>
        <v>0</v>
      </c>
      <c r="S116" s="109">
        <f t="shared" si="134"/>
        <v>0</v>
      </c>
      <c r="T116" s="109">
        <f t="shared" si="134"/>
        <v>0</v>
      </c>
      <c r="U116" s="109">
        <f t="shared" si="134"/>
        <v>0</v>
      </c>
      <c r="V116" s="109">
        <f t="shared" si="134"/>
        <v>0</v>
      </c>
      <c r="W116" s="112">
        <f t="shared" si="134"/>
        <v>0</v>
      </c>
      <c r="X116" s="491">
        <f t="shared" si="87"/>
        <v>0</v>
      </c>
      <c r="Y116" s="416">
        <f t="shared" si="134"/>
        <v>0</v>
      </c>
      <c r="Z116" s="109">
        <f t="shared" si="134"/>
        <v>0</v>
      </c>
      <c r="AA116" s="112">
        <f t="shared" si="134"/>
        <v>0</v>
      </c>
      <c r="AB116" s="112">
        <f t="shared" si="134"/>
        <v>0</v>
      </c>
      <c r="AC116" s="112">
        <f t="shared" si="134"/>
        <v>0</v>
      </c>
      <c r="AD116" s="113">
        <f t="shared" si="134"/>
        <v>0</v>
      </c>
      <c r="AE116" s="168"/>
      <c r="AF116" s="190"/>
    </row>
    <row r="117" spans="1:32" hidden="1" x14ac:dyDescent="0.25">
      <c r="B117" s="54"/>
      <c r="C117" s="2"/>
      <c r="D117" s="801" t="s">
        <v>368</v>
      </c>
      <c r="E117" s="801"/>
      <c r="F117" s="373">
        <f t="shared" ref="F117:F126" si="136">SUM(Q117:AC117)</f>
        <v>0</v>
      </c>
      <c r="G117" s="621">
        <f t="shared" ref="G117:G126" si="137">SUM(Q117:AC117)</f>
        <v>0</v>
      </c>
      <c r="H117" s="621">
        <f t="shared" ref="H117:H126" si="138">SUM(Q117:AC117)</f>
        <v>0</v>
      </c>
      <c r="I117" s="373">
        <f t="shared" ref="I117:I126" si="139">SUM(Q117:AC117)</f>
        <v>0</v>
      </c>
      <c r="J117" s="527">
        <f t="shared" ref="J117:K126" si="140">SUM(Q117:AC117)</f>
        <v>0</v>
      </c>
      <c r="K117" s="527">
        <f t="shared" si="140"/>
        <v>0</v>
      </c>
      <c r="L117" s="568">
        <f t="shared" ref="L117:L126" si="141">SUM(R117:AD117)</f>
        <v>0</v>
      </c>
      <c r="M117" s="141"/>
      <c r="N117" s="159">
        <f t="shared" si="96"/>
        <v>0</v>
      </c>
      <c r="O117" s="73"/>
      <c r="P117" s="1"/>
      <c r="Q117" s="1"/>
      <c r="R117" s="73"/>
      <c r="S117" s="1"/>
      <c r="T117" s="1"/>
      <c r="U117" s="1"/>
      <c r="V117" s="1"/>
      <c r="W117" s="79"/>
      <c r="X117" s="489">
        <f t="shared" si="87"/>
        <v>0</v>
      </c>
      <c r="Y117" s="414"/>
      <c r="Z117" s="1"/>
      <c r="AA117" s="79"/>
      <c r="AB117" s="79"/>
      <c r="AC117" s="79"/>
      <c r="AD117" s="44"/>
      <c r="AE117" s="168"/>
      <c r="AF117" s="190"/>
    </row>
    <row r="118" spans="1:32" hidden="1" x14ac:dyDescent="0.25">
      <c r="B118" s="54"/>
      <c r="C118" s="2"/>
      <c r="D118" s="801" t="s">
        <v>515</v>
      </c>
      <c r="E118" s="801"/>
      <c r="F118" s="373">
        <f t="shared" si="136"/>
        <v>0</v>
      </c>
      <c r="G118" s="621">
        <f t="shared" si="137"/>
        <v>0</v>
      </c>
      <c r="H118" s="621">
        <f t="shared" si="138"/>
        <v>0</v>
      </c>
      <c r="I118" s="373">
        <f t="shared" si="139"/>
        <v>0</v>
      </c>
      <c r="J118" s="527">
        <f t="shared" si="140"/>
        <v>0</v>
      </c>
      <c r="K118" s="527">
        <f t="shared" si="140"/>
        <v>0</v>
      </c>
      <c r="L118" s="568">
        <f t="shared" si="141"/>
        <v>0</v>
      </c>
      <c r="M118" s="141"/>
      <c r="N118" s="159">
        <f t="shared" si="96"/>
        <v>0</v>
      </c>
      <c r="O118" s="73"/>
      <c r="P118" s="1"/>
      <c r="Q118" s="1"/>
      <c r="R118" s="73"/>
      <c r="S118" s="1"/>
      <c r="T118" s="1"/>
      <c r="U118" s="1"/>
      <c r="V118" s="1"/>
      <c r="W118" s="79"/>
      <c r="X118" s="489">
        <f t="shared" si="87"/>
        <v>0</v>
      </c>
      <c r="Y118" s="414"/>
      <c r="Z118" s="1"/>
      <c r="AA118" s="79"/>
      <c r="AB118" s="79"/>
      <c r="AC118" s="79"/>
      <c r="AD118" s="44"/>
      <c r="AE118" s="168"/>
      <c r="AF118" s="190"/>
    </row>
    <row r="119" spans="1:32" hidden="1" x14ac:dyDescent="0.25">
      <c r="B119" s="54"/>
      <c r="C119" s="2"/>
      <c r="D119" s="801" t="s">
        <v>517</v>
      </c>
      <c r="E119" s="801"/>
      <c r="F119" s="373">
        <f t="shared" si="136"/>
        <v>0</v>
      </c>
      <c r="G119" s="621">
        <f t="shared" si="137"/>
        <v>0</v>
      </c>
      <c r="H119" s="621">
        <f t="shared" si="138"/>
        <v>0</v>
      </c>
      <c r="I119" s="373">
        <f t="shared" si="139"/>
        <v>0</v>
      </c>
      <c r="J119" s="527">
        <f t="shared" si="140"/>
        <v>0</v>
      </c>
      <c r="K119" s="527">
        <f t="shared" si="140"/>
        <v>0</v>
      </c>
      <c r="L119" s="568">
        <f t="shared" si="141"/>
        <v>0</v>
      </c>
      <c r="M119" s="141"/>
      <c r="N119" s="159">
        <f t="shared" si="96"/>
        <v>0</v>
      </c>
      <c r="O119" s="73"/>
      <c r="P119" s="1"/>
      <c r="Q119" s="1"/>
      <c r="R119" s="73"/>
      <c r="S119" s="1"/>
      <c r="T119" s="1"/>
      <c r="U119" s="1"/>
      <c r="V119" s="1"/>
      <c r="W119" s="79"/>
      <c r="X119" s="489">
        <f t="shared" si="87"/>
        <v>0</v>
      </c>
      <c r="Y119" s="414"/>
      <c r="Z119" s="1"/>
      <c r="AA119" s="79"/>
      <c r="AB119" s="79"/>
      <c r="AC119" s="79"/>
      <c r="AD119" s="44"/>
      <c r="AE119" s="168"/>
      <c r="AF119" s="190"/>
    </row>
    <row r="120" spans="1:32" hidden="1" x14ac:dyDescent="0.25">
      <c r="B120" s="54"/>
      <c r="C120" s="2"/>
      <c r="D120" s="801" t="s">
        <v>518</v>
      </c>
      <c r="E120" s="801"/>
      <c r="F120" s="373">
        <f t="shared" si="136"/>
        <v>0</v>
      </c>
      <c r="G120" s="621">
        <f t="shared" si="137"/>
        <v>0</v>
      </c>
      <c r="H120" s="621">
        <f t="shared" si="138"/>
        <v>0</v>
      </c>
      <c r="I120" s="373">
        <f t="shared" si="139"/>
        <v>0</v>
      </c>
      <c r="J120" s="527">
        <f t="shared" si="140"/>
        <v>0</v>
      </c>
      <c r="K120" s="527">
        <f t="shared" si="140"/>
        <v>0</v>
      </c>
      <c r="L120" s="568">
        <f t="shared" si="141"/>
        <v>0</v>
      </c>
      <c r="M120" s="141"/>
      <c r="N120" s="159">
        <f t="shared" si="96"/>
        <v>0</v>
      </c>
      <c r="O120" s="73"/>
      <c r="P120" s="1"/>
      <c r="Q120" s="1"/>
      <c r="R120" s="73"/>
      <c r="S120" s="1"/>
      <c r="T120" s="1"/>
      <c r="U120" s="1"/>
      <c r="V120" s="1"/>
      <c r="W120" s="79"/>
      <c r="X120" s="489">
        <f t="shared" si="87"/>
        <v>0</v>
      </c>
      <c r="Y120" s="414"/>
      <c r="Z120" s="1"/>
      <c r="AA120" s="79"/>
      <c r="AB120" s="79"/>
      <c r="AC120" s="79"/>
      <c r="AD120" s="44"/>
      <c r="AE120" s="168"/>
      <c r="AF120" s="190"/>
    </row>
    <row r="121" spans="1:32" hidden="1" x14ac:dyDescent="0.25">
      <c r="B121" s="54"/>
      <c r="C121" s="2"/>
      <c r="D121" s="801" t="s">
        <v>522</v>
      </c>
      <c r="E121" s="801"/>
      <c r="F121" s="373">
        <f t="shared" si="136"/>
        <v>0</v>
      </c>
      <c r="G121" s="621">
        <f t="shared" si="137"/>
        <v>0</v>
      </c>
      <c r="H121" s="621">
        <f t="shared" si="138"/>
        <v>0</v>
      </c>
      <c r="I121" s="373">
        <f t="shared" si="139"/>
        <v>0</v>
      </c>
      <c r="J121" s="527">
        <f t="shared" si="140"/>
        <v>0</v>
      </c>
      <c r="K121" s="527">
        <f t="shared" si="140"/>
        <v>0</v>
      </c>
      <c r="L121" s="568">
        <f t="shared" si="141"/>
        <v>0</v>
      </c>
      <c r="M121" s="141"/>
      <c r="N121" s="159">
        <f t="shared" si="96"/>
        <v>0</v>
      </c>
      <c r="O121" s="73"/>
      <c r="P121" s="1"/>
      <c r="Q121" s="1"/>
      <c r="R121" s="73"/>
      <c r="S121" s="1"/>
      <c r="T121" s="1"/>
      <c r="U121" s="1"/>
      <c r="V121" s="1"/>
      <c r="W121" s="79"/>
      <c r="X121" s="489">
        <f t="shared" si="87"/>
        <v>0</v>
      </c>
      <c r="Y121" s="414"/>
      <c r="Z121" s="1"/>
      <c r="AA121" s="79"/>
      <c r="AB121" s="79"/>
      <c r="AC121" s="79"/>
      <c r="AD121" s="44"/>
      <c r="AE121" s="168"/>
      <c r="AF121" s="190"/>
    </row>
    <row r="122" spans="1:32" hidden="1" x14ac:dyDescent="0.25">
      <c r="B122" s="54"/>
      <c r="C122" s="2"/>
      <c r="D122" s="801" t="s">
        <v>520</v>
      </c>
      <c r="E122" s="801"/>
      <c r="F122" s="373">
        <f t="shared" si="136"/>
        <v>0</v>
      </c>
      <c r="G122" s="621">
        <f t="shared" si="137"/>
        <v>0</v>
      </c>
      <c r="H122" s="621">
        <f t="shared" si="138"/>
        <v>0</v>
      </c>
      <c r="I122" s="373">
        <f t="shared" si="139"/>
        <v>0</v>
      </c>
      <c r="J122" s="527">
        <f t="shared" si="140"/>
        <v>0</v>
      </c>
      <c r="K122" s="527">
        <f t="shared" si="140"/>
        <v>0</v>
      </c>
      <c r="L122" s="568">
        <f t="shared" si="141"/>
        <v>0</v>
      </c>
      <c r="M122" s="141"/>
      <c r="N122" s="159">
        <f t="shared" si="96"/>
        <v>0</v>
      </c>
      <c r="O122" s="73"/>
      <c r="P122" s="1"/>
      <c r="Q122" s="1"/>
      <c r="R122" s="73"/>
      <c r="S122" s="1"/>
      <c r="T122" s="1"/>
      <c r="U122" s="1"/>
      <c r="V122" s="1"/>
      <c r="W122" s="79"/>
      <c r="X122" s="489">
        <f t="shared" si="87"/>
        <v>0</v>
      </c>
      <c r="Y122" s="414"/>
      <c r="Z122" s="1"/>
      <c r="AA122" s="79"/>
      <c r="AB122" s="79"/>
      <c r="AC122" s="79"/>
      <c r="AD122" s="44"/>
      <c r="AE122" s="168"/>
      <c r="AF122" s="190"/>
    </row>
    <row r="123" spans="1:32" ht="25.5" hidden="1" customHeight="1" x14ac:dyDescent="0.25">
      <c r="B123" s="54"/>
      <c r="C123" s="2"/>
      <c r="D123" s="798" t="s">
        <v>524</v>
      </c>
      <c r="E123" s="798"/>
      <c r="F123" s="376">
        <f t="shared" si="136"/>
        <v>0</v>
      </c>
      <c r="G123" s="624">
        <f t="shared" si="137"/>
        <v>0</v>
      </c>
      <c r="H123" s="624">
        <f t="shared" si="138"/>
        <v>0</v>
      </c>
      <c r="I123" s="376">
        <f t="shared" si="139"/>
        <v>0</v>
      </c>
      <c r="J123" s="530">
        <f t="shared" si="140"/>
        <v>0</v>
      </c>
      <c r="K123" s="530">
        <f t="shared" si="140"/>
        <v>0</v>
      </c>
      <c r="L123" s="571">
        <f t="shared" si="141"/>
        <v>0</v>
      </c>
      <c r="M123" s="151"/>
      <c r="N123" s="159">
        <f t="shared" si="96"/>
        <v>0</v>
      </c>
      <c r="O123" s="73"/>
      <c r="P123" s="1"/>
      <c r="Q123" s="1"/>
      <c r="R123" s="73"/>
      <c r="S123" s="1"/>
      <c r="T123" s="1"/>
      <c r="U123" s="1"/>
      <c r="V123" s="1"/>
      <c r="W123" s="79"/>
      <c r="X123" s="489">
        <f t="shared" si="87"/>
        <v>0</v>
      </c>
      <c r="Y123" s="414"/>
      <c r="Z123" s="1"/>
      <c r="AA123" s="79"/>
      <c r="AB123" s="79"/>
      <c r="AC123" s="79"/>
      <c r="AD123" s="44"/>
      <c r="AE123" s="168"/>
      <c r="AF123" s="190"/>
    </row>
    <row r="124" spans="1:32" hidden="1" x14ac:dyDescent="0.25">
      <c r="B124" s="54"/>
      <c r="C124" s="2"/>
      <c r="D124" s="801" t="s">
        <v>525</v>
      </c>
      <c r="E124" s="801"/>
      <c r="F124" s="373">
        <f t="shared" si="136"/>
        <v>0</v>
      </c>
      <c r="G124" s="621">
        <f t="shared" si="137"/>
        <v>0</v>
      </c>
      <c r="H124" s="621">
        <f t="shared" si="138"/>
        <v>0</v>
      </c>
      <c r="I124" s="373">
        <f t="shared" si="139"/>
        <v>0</v>
      </c>
      <c r="J124" s="527">
        <f t="shared" si="140"/>
        <v>0</v>
      </c>
      <c r="K124" s="527">
        <f t="shared" si="140"/>
        <v>0</v>
      </c>
      <c r="L124" s="568">
        <f t="shared" si="141"/>
        <v>0</v>
      </c>
      <c r="M124" s="141"/>
      <c r="N124" s="159">
        <f t="shared" si="96"/>
        <v>0</v>
      </c>
      <c r="O124" s="73"/>
      <c r="P124" s="1"/>
      <c r="Q124" s="1"/>
      <c r="R124" s="73"/>
      <c r="S124" s="1"/>
      <c r="T124" s="1"/>
      <c r="U124" s="1"/>
      <c r="V124" s="1"/>
      <c r="W124" s="79"/>
      <c r="X124" s="489">
        <f t="shared" si="87"/>
        <v>0</v>
      </c>
      <c r="Y124" s="414"/>
      <c r="Z124" s="1"/>
      <c r="AA124" s="79"/>
      <c r="AB124" s="79"/>
      <c r="AC124" s="79"/>
      <c r="AD124" s="44"/>
      <c r="AE124" s="168"/>
      <c r="AF124" s="190"/>
    </row>
    <row r="125" spans="1:32" ht="25.5" hidden="1" customHeight="1" x14ac:dyDescent="0.25">
      <c r="B125" s="54"/>
      <c r="C125" s="2"/>
      <c r="D125" s="798" t="s">
        <v>527</v>
      </c>
      <c r="E125" s="798"/>
      <c r="F125" s="376">
        <f t="shared" si="136"/>
        <v>0</v>
      </c>
      <c r="G125" s="624">
        <f t="shared" si="137"/>
        <v>0</v>
      </c>
      <c r="H125" s="624">
        <f t="shared" si="138"/>
        <v>0</v>
      </c>
      <c r="I125" s="376">
        <f t="shared" si="139"/>
        <v>0</v>
      </c>
      <c r="J125" s="530">
        <f t="shared" si="140"/>
        <v>0</v>
      </c>
      <c r="K125" s="530">
        <f t="shared" si="140"/>
        <v>0</v>
      </c>
      <c r="L125" s="571">
        <f t="shared" si="141"/>
        <v>0</v>
      </c>
      <c r="M125" s="151"/>
      <c r="N125" s="159">
        <f t="shared" si="96"/>
        <v>0</v>
      </c>
      <c r="O125" s="73"/>
      <c r="P125" s="1"/>
      <c r="Q125" s="1"/>
      <c r="R125" s="73"/>
      <c r="S125" s="1"/>
      <c r="T125" s="1"/>
      <c r="U125" s="1"/>
      <c r="V125" s="1"/>
      <c r="W125" s="79"/>
      <c r="X125" s="489">
        <f t="shared" si="87"/>
        <v>0</v>
      </c>
      <c r="Y125" s="414"/>
      <c r="Z125" s="1"/>
      <c r="AA125" s="79"/>
      <c r="AB125" s="79"/>
      <c r="AC125" s="79"/>
      <c r="AD125" s="44"/>
      <c r="AE125" s="168"/>
      <c r="AF125" s="190"/>
    </row>
    <row r="126" spans="1:32" ht="25.5" hidden="1" customHeight="1" x14ac:dyDescent="0.25">
      <c r="B126" s="54"/>
      <c r="C126" s="2"/>
      <c r="D126" s="798" t="s">
        <v>529</v>
      </c>
      <c r="E126" s="798"/>
      <c r="F126" s="376">
        <f t="shared" si="136"/>
        <v>0</v>
      </c>
      <c r="G126" s="624">
        <f t="shared" si="137"/>
        <v>0</v>
      </c>
      <c r="H126" s="624">
        <f t="shared" si="138"/>
        <v>0</v>
      </c>
      <c r="I126" s="376">
        <f t="shared" si="139"/>
        <v>0</v>
      </c>
      <c r="J126" s="530">
        <f t="shared" si="140"/>
        <v>0</v>
      </c>
      <c r="K126" s="530">
        <f t="shared" si="140"/>
        <v>0</v>
      </c>
      <c r="L126" s="571">
        <f t="shared" si="141"/>
        <v>0</v>
      </c>
      <c r="M126" s="151"/>
      <c r="N126" s="159">
        <f t="shared" si="96"/>
        <v>0</v>
      </c>
      <c r="O126" s="73"/>
      <c r="P126" s="1"/>
      <c r="Q126" s="1"/>
      <c r="R126" s="73"/>
      <c r="S126" s="1"/>
      <c r="T126" s="1"/>
      <c r="U126" s="1"/>
      <c r="V126" s="1"/>
      <c r="W126" s="79"/>
      <c r="X126" s="489">
        <f t="shared" si="87"/>
        <v>0</v>
      </c>
      <c r="Y126" s="414"/>
      <c r="Z126" s="1"/>
      <c r="AA126" s="79"/>
      <c r="AB126" s="79"/>
      <c r="AC126" s="79"/>
      <c r="AD126" s="44"/>
      <c r="AE126" s="168"/>
      <c r="AF126" s="190"/>
    </row>
    <row r="127" spans="1:32" s="41" customFormat="1" ht="27.75" hidden="1" customHeight="1" x14ac:dyDescent="0.25">
      <c r="A127" s="125" t="s">
        <v>233</v>
      </c>
      <c r="B127" s="106" t="s">
        <v>665</v>
      </c>
      <c r="C127" s="853" t="s">
        <v>809</v>
      </c>
      <c r="D127" s="854"/>
      <c r="E127" s="854"/>
      <c r="F127" s="375">
        <f t="shared" ref="F127:L127" si="142">F128+F129</f>
        <v>0</v>
      </c>
      <c r="G127" s="623">
        <f t="shared" si="142"/>
        <v>0</v>
      </c>
      <c r="H127" s="623">
        <f t="shared" si="142"/>
        <v>0</v>
      </c>
      <c r="I127" s="375">
        <f t="shared" si="142"/>
        <v>0</v>
      </c>
      <c r="J127" s="529">
        <f t="shared" ref="J127" si="143">J128+J129</f>
        <v>0</v>
      </c>
      <c r="K127" s="529">
        <f t="shared" si="142"/>
        <v>0</v>
      </c>
      <c r="L127" s="570">
        <f t="shared" si="142"/>
        <v>0</v>
      </c>
      <c r="M127" s="150">
        <f t="shared" ref="M127:AD127" si="144">M128+M129</f>
        <v>0</v>
      </c>
      <c r="N127" s="162">
        <f t="shared" si="96"/>
        <v>0</v>
      </c>
      <c r="O127" s="108">
        <f t="shared" ref="O127:Q127" si="145">O128+O129</f>
        <v>0</v>
      </c>
      <c r="P127" s="109">
        <f t="shared" si="145"/>
        <v>0</v>
      </c>
      <c r="Q127" s="109">
        <f t="shared" si="145"/>
        <v>0</v>
      </c>
      <c r="R127" s="108">
        <f t="shared" si="144"/>
        <v>0</v>
      </c>
      <c r="S127" s="109">
        <f t="shared" si="144"/>
        <v>0</v>
      </c>
      <c r="T127" s="109">
        <f t="shared" si="144"/>
        <v>0</v>
      </c>
      <c r="U127" s="109">
        <f t="shared" si="144"/>
        <v>0</v>
      </c>
      <c r="V127" s="109">
        <f t="shared" si="144"/>
        <v>0</v>
      </c>
      <c r="W127" s="112">
        <f t="shared" si="144"/>
        <v>0</v>
      </c>
      <c r="X127" s="491">
        <f t="shared" si="87"/>
        <v>0</v>
      </c>
      <c r="Y127" s="416">
        <f t="shared" si="144"/>
        <v>0</v>
      </c>
      <c r="Z127" s="109">
        <f t="shared" si="144"/>
        <v>0</v>
      </c>
      <c r="AA127" s="112">
        <f t="shared" si="144"/>
        <v>0</v>
      </c>
      <c r="AB127" s="112">
        <f t="shared" si="144"/>
        <v>0</v>
      </c>
      <c r="AC127" s="112">
        <f t="shared" si="144"/>
        <v>0</v>
      </c>
      <c r="AD127" s="113">
        <f t="shared" si="144"/>
        <v>0</v>
      </c>
      <c r="AE127" s="168"/>
      <c r="AF127" s="190"/>
    </row>
    <row r="128" spans="1:32" hidden="1" x14ac:dyDescent="0.25">
      <c r="B128" s="54"/>
      <c r="C128" s="2"/>
      <c r="D128" s="801" t="s">
        <v>531</v>
      </c>
      <c r="E128" s="801"/>
      <c r="F128" s="373">
        <f>SUM(Q128:AC128)</f>
        <v>0</v>
      </c>
      <c r="G128" s="621">
        <f>SUM(Q128:AC128)</f>
        <v>0</v>
      </c>
      <c r="H128" s="621">
        <f>SUM(Q128:AC128)</f>
        <v>0</v>
      </c>
      <c r="I128" s="373">
        <f>SUM(Q128:AC128)</f>
        <v>0</v>
      </c>
      <c r="J128" s="527">
        <f>SUM(Q128:AC128)</f>
        <v>0</v>
      </c>
      <c r="K128" s="527">
        <f>SUM(R128:AD128)</f>
        <v>0</v>
      </c>
      <c r="L128" s="568">
        <f>SUM(R128:AD128)</f>
        <v>0</v>
      </c>
      <c r="M128" s="141"/>
      <c r="N128" s="159">
        <f t="shared" si="96"/>
        <v>0</v>
      </c>
      <c r="O128" s="73"/>
      <c r="P128" s="1"/>
      <c r="Q128" s="1"/>
      <c r="R128" s="73"/>
      <c r="S128" s="1"/>
      <c r="T128" s="1"/>
      <c r="U128" s="1"/>
      <c r="V128" s="1"/>
      <c r="W128" s="79"/>
      <c r="X128" s="489">
        <f t="shared" si="87"/>
        <v>0</v>
      </c>
      <c r="Y128" s="414"/>
      <c r="Z128" s="1"/>
      <c r="AA128" s="79"/>
      <c r="AB128" s="79"/>
      <c r="AC128" s="79"/>
      <c r="AD128" s="44"/>
      <c r="AE128" s="168"/>
      <c r="AF128" s="190"/>
    </row>
    <row r="129" spans="1:32" ht="25.5" hidden="1" customHeight="1" x14ac:dyDescent="0.25">
      <c r="B129" s="54"/>
      <c r="C129" s="2"/>
      <c r="D129" s="798" t="s">
        <v>530</v>
      </c>
      <c r="E129" s="798"/>
      <c r="F129" s="376">
        <f>SUM(Q129:AC129)</f>
        <v>0</v>
      </c>
      <c r="G129" s="624">
        <f>SUM(Q129:AC129)</f>
        <v>0</v>
      </c>
      <c r="H129" s="624">
        <f>SUM(Q129:AC129)</f>
        <v>0</v>
      </c>
      <c r="I129" s="376">
        <f>SUM(Q129:AC129)</f>
        <v>0</v>
      </c>
      <c r="J129" s="530">
        <f>SUM(Q129:AC129)</f>
        <v>0</v>
      </c>
      <c r="K129" s="530">
        <f>SUM(R129:AD129)</f>
        <v>0</v>
      </c>
      <c r="L129" s="571">
        <f>SUM(R129:AD129)</f>
        <v>0</v>
      </c>
      <c r="M129" s="151"/>
      <c r="N129" s="159">
        <f t="shared" si="96"/>
        <v>0</v>
      </c>
      <c r="O129" s="73"/>
      <c r="P129" s="1"/>
      <c r="Q129" s="1"/>
      <c r="R129" s="73"/>
      <c r="S129" s="1"/>
      <c r="T129" s="1"/>
      <c r="U129" s="1"/>
      <c r="V129" s="1"/>
      <c r="W129" s="79"/>
      <c r="X129" s="489">
        <f t="shared" si="87"/>
        <v>0</v>
      </c>
      <c r="Y129" s="414"/>
      <c r="Z129" s="1"/>
      <c r="AA129" s="79"/>
      <c r="AB129" s="79"/>
      <c r="AC129" s="79"/>
      <c r="AD129" s="44"/>
      <c r="AE129" s="168"/>
      <c r="AF129" s="190"/>
    </row>
    <row r="130" spans="1:32" s="41" customFormat="1" hidden="1" x14ac:dyDescent="0.25">
      <c r="A130" s="125" t="s">
        <v>234</v>
      </c>
      <c r="B130" s="106" t="s">
        <v>667</v>
      </c>
      <c r="C130" s="853" t="s">
        <v>810</v>
      </c>
      <c r="D130" s="854"/>
      <c r="E130" s="854"/>
      <c r="F130" s="375">
        <f t="shared" ref="F130:L130" si="146">F131+F132+F133+F134+F135+F136+F137+F138+F139+F140+F141</f>
        <v>0</v>
      </c>
      <c r="G130" s="623">
        <f t="shared" si="146"/>
        <v>0</v>
      </c>
      <c r="H130" s="623">
        <f t="shared" si="146"/>
        <v>0</v>
      </c>
      <c r="I130" s="375">
        <f t="shared" si="146"/>
        <v>0</v>
      </c>
      <c r="J130" s="529">
        <f t="shared" ref="J130" si="147">J131+J132+J133+J134+J135+J136+J137+J138+J139+J140+J141</f>
        <v>0</v>
      </c>
      <c r="K130" s="529">
        <f t="shared" si="146"/>
        <v>0</v>
      </c>
      <c r="L130" s="570">
        <f t="shared" si="146"/>
        <v>0</v>
      </c>
      <c r="M130" s="150">
        <f t="shared" ref="M130:AD130" si="148">M131+M132+M133+M134+M135+M136+M137+M138+M139+M140+M141</f>
        <v>0</v>
      </c>
      <c r="N130" s="162">
        <f t="shared" si="96"/>
        <v>0</v>
      </c>
      <c r="O130" s="108">
        <f t="shared" ref="O130:Q130" si="149">O131+O132+O133+O134+O135+O136+O137+O138+O139+O140+O141</f>
        <v>0</v>
      </c>
      <c r="P130" s="109">
        <f t="shared" si="149"/>
        <v>0</v>
      </c>
      <c r="Q130" s="109">
        <f t="shared" si="149"/>
        <v>0</v>
      </c>
      <c r="R130" s="108">
        <f t="shared" si="148"/>
        <v>0</v>
      </c>
      <c r="S130" s="109">
        <f t="shared" si="148"/>
        <v>0</v>
      </c>
      <c r="T130" s="109">
        <f t="shared" si="148"/>
        <v>0</v>
      </c>
      <c r="U130" s="109">
        <f t="shared" si="148"/>
        <v>0</v>
      </c>
      <c r="V130" s="109">
        <f t="shared" si="148"/>
        <v>0</v>
      </c>
      <c r="W130" s="112">
        <f t="shared" si="148"/>
        <v>0</v>
      </c>
      <c r="X130" s="491">
        <f t="shared" si="87"/>
        <v>0</v>
      </c>
      <c r="Y130" s="416">
        <f t="shared" si="148"/>
        <v>0</v>
      </c>
      <c r="Z130" s="109">
        <f t="shared" si="148"/>
        <v>0</v>
      </c>
      <c r="AA130" s="112">
        <f t="shared" si="148"/>
        <v>0</v>
      </c>
      <c r="AB130" s="112">
        <f t="shared" si="148"/>
        <v>0</v>
      </c>
      <c r="AC130" s="112">
        <f t="shared" si="148"/>
        <v>0</v>
      </c>
      <c r="AD130" s="113">
        <f t="shared" si="148"/>
        <v>0</v>
      </c>
      <c r="AE130" s="168"/>
      <c r="AF130" s="190"/>
    </row>
    <row r="131" spans="1:32" hidden="1" x14ac:dyDescent="0.25">
      <c r="B131" s="54"/>
      <c r="C131" s="2"/>
      <c r="D131" s="801" t="s">
        <v>354</v>
      </c>
      <c r="E131" s="801"/>
      <c r="F131" s="373">
        <f t="shared" ref="F131:F144" si="150">SUM(Q131:AC131)</f>
        <v>0</v>
      </c>
      <c r="G131" s="621">
        <f t="shared" ref="G131:G144" si="151">SUM(Q131:AC131)</f>
        <v>0</v>
      </c>
      <c r="H131" s="621">
        <f t="shared" ref="H131:H144" si="152">SUM(Q131:AC131)</f>
        <v>0</v>
      </c>
      <c r="I131" s="373">
        <f t="shared" ref="I131:I144" si="153">SUM(Q131:AC131)</f>
        <v>0</v>
      </c>
      <c r="J131" s="527">
        <f t="shared" ref="J131:K144" si="154">SUM(Q131:AC131)</f>
        <v>0</v>
      </c>
      <c r="K131" s="527">
        <f t="shared" si="154"/>
        <v>0</v>
      </c>
      <c r="L131" s="568">
        <f t="shared" ref="L131:L144" si="155">SUM(R131:AD131)</f>
        <v>0</v>
      </c>
      <c r="M131" s="141"/>
      <c r="N131" s="159">
        <f t="shared" si="96"/>
        <v>0</v>
      </c>
      <c r="O131" s="73"/>
      <c r="P131" s="1"/>
      <c r="Q131" s="1"/>
      <c r="R131" s="73"/>
      <c r="S131" s="1"/>
      <c r="T131" s="1"/>
      <c r="U131" s="1"/>
      <c r="V131" s="1"/>
      <c r="W131" s="79"/>
      <c r="X131" s="489">
        <f t="shared" si="87"/>
        <v>0</v>
      </c>
      <c r="Y131" s="414"/>
      <c r="Z131" s="1"/>
      <c r="AA131" s="79"/>
      <c r="AB131" s="79"/>
      <c r="AC131" s="79"/>
      <c r="AD131" s="44"/>
      <c r="AE131" s="168"/>
      <c r="AF131" s="190"/>
    </row>
    <row r="132" spans="1:32" hidden="1" x14ac:dyDescent="0.25">
      <c r="B132" s="54"/>
      <c r="C132" s="2"/>
      <c r="D132" s="801" t="s">
        <v>357</v>
      </c>
      <c r="E132" s="801"/>
      <c r="F132" s="373">
        <f t="shared" si="150"/>
        <v>0</v>
      </c>
      <c r="G132" s="621">
        <f t="shared" si="151"/>
        <v>0</v>
      </c>
      <c r="H132" s="621">
        <f t="shared" si="152"/>
        <v>0</v>
      </c>
      <c r="I132" s="373">
        <f t="shared" si="153"/>
        <v>0</v>
      </c>
      <c r="J132" s="527">
        <f t="shared" si="154"/>
        <v>0</v>
      </c>
      <c r="K132" s="527">
        <f t="shared" si="154"/>
        <v>0</v>
      </c>
      <c r="L132" s="568">
        <f t="shared" si="155"/>
        <v>0</v>
      </c>
      <c r="M132" s="141"/>
      <c r="N132" s="159">
        <f t="shared" si="96"/>
        <v>0</v>
      </c>
      <c r="O132" s="73"/>
      <c r="P132" s="1"/>
      <c r="Q132" s="1"/>
      <c r="R132" s="73"/>
      <c r="S132" s="1"/>
      <c r="T132" s="1"/>
      <c r="U132" s="1"/>
      <c r="V132" s="1"/>
      <c r="W132" s="79"/>
      <c r="X132" s="489">
        <f t="shared" si="87"/>
        <v>0</v>
      </c>
      <c r="Y132" s="414"/>
      <c r="Z132" s="1"/>
      <c r="AA132" s="79"/>
      <c r="AB132" s="79"/>
      <c r="AC132" s="79"/>
      <c r="AD132" s="44"/>
      <c r="AE132" s="168"/>
      <c r="AF132" s="190"/>
    </row>
    <row r="133" spans="1:32" hidden="1" x14ac:dyDescent="0.25">
      <c r="B133" s="54"/>
      <c r="C133" s="2"/>
      <c r="D133" s="801" t="s">
        <v>358</v>
      </c>
      <c r="E133" s="801"/>
      <c r="F133" s="373">
        <f t="shared" si="150"/>
        <v>0</v>
      </c>
      <c r="G133" s="621">
        <f t="shared" si="151"/>
        <v>0</v>
      </c>
      <c r="H133" s="621">
        <f t="shared" si="152"/>
        <v>0</v>
      </c>
      <c r="I133" s="373">
        <f t="shared" si="153"/>
        <v>0</v>
      </c>
      <c r="J133" s="527">
        <f t="shared" si="154"/>
        <v>0</v>
      </c>
      <c r="K133" s="527">
        <f t="shared" si="154"/>
        <v>0</v>
      </c>
      <c r="L133" s="568">
        <f t="shared" si="155"/>
        <v>0</v>
      </c>
      <c r="M133" s="141"/>
      <c r="N133" s="159">
        <f t="shared" si="96"/>
        <v>0</v>
      </c>
      <c r="O133" s="73"/>
      <c r="P133" s="1"/>
      <c r="Q133" s="1"/>
      <c r="R133" s="73"/>
      <c r="S133" s="1"/>
      <c r="T133" s="1"/>
      <c r="U133" s="1"/>
      <c r="V133" s="1"/>
      <c r="W133" s="79"/>
      <c r="X133" s="489">
        <f t="shared" si="87"/>
        <v>0</v>
      </c>
      <c r="Y133" s="414"/>
      <c r="Z133" s="1"/>
      <c r="AA133" s="79"/>
      <c r="AB133" s="79"/>
      <c r="AC133" s="79"/>
      <c r="AD133" s="44"/>
      <c r="AE133" s="168"/>
      <c r="AF133" s="190"/>
    </row>
    <row r="134" spans="1:32" hidden="1" x14ac:dyDescent="0.25">
      <c r="B134" s="54"/>
      <c r="C134" s="2"/>
      <c r="D134" s="801" t="s">
        <v>355</v>
      </c>
      <c r="E134" s="801"/>
      <c r="F134" s="373">
        <f t="shared" si="150"/>
        <v>0</v>
      </c>
      <c r="G134" s="621">
        <f t="shared" si="151"/>
        <v>0</v>
      </c>
      <c r="H134" s="621">
        <f t="shared" si="152"/>
        <v>0</v>
      </c>
      <c r="I134" s="373">
        <f t="shared" si="153"/>
        <v>0</v>
      </c>
      <c r="J134" s="527">
        <f t="shared" si="154"/>
        <v>0</v>
      </c>
      <c r="K134" s="527">
        <f t="shared" si="154"/>
        <v>0</v>
      </c>
      <c r="L134" s="568">
        <f t="shared" si="155"/>
        <v>0</v>
      </c>
      <c r="M134" s="141"/>
      <c r="N134" s="159">
        <f t="shared" si="96"/>
        <v>0</v>
      </c>
      <c r="O134" s="73"/>
      <c r="P134" s="1"/>
      <c r="Q134" s="1"/>
      <c r="R134" s="73"/>
      <c r="S134" s="1"/>
      <c r="T134" s="1"/>
      <c r="U134" s="1"/>
      <c r="V134" s="1"/>
      <c r="W134" s="79"/>
      <c r="X134" s="489">
        <f t="shared" ref="X134:X197" si="156">SUM(R134:W134)</f>
        <v>0</v>
      </c>
      <c r="Y134" s="414"/>
      <c r="Z134" s="1"/>
      <c r="AA134" s="79"/>
      <c r="AB134" s="79"/>
      <c r="AC134" s="79"/>
      <c r="AD134" s="44"/>
      <c r="AE134" s="168"/>
      <c r="AF134" s="190"/>
    </row>
    <row r="135" spans="1:32" hidden="1" x14ac:dyDescent="0.25">
      <c r="B135" s="54"/>
      <c r="C135" s="2"/>
      <c r="D135" s="801" t="s">
        <v>811</v>
      </c>
      <c r="E135" s="801"/>
      <c r="F135" s="373">
        <f t="shared" si="150"/>
        <v>0</v>
      </c>
      <c r="G135" s="621">
        <f t="shared" si="151"/>
        <v>0</v>
      </c>
      <c r="H135" s="621">
        <f t="shared" si="152"/>
        <v>0</v>
      </c>
      <c r="I135" s="373">
        <f t="shared" si="153"/>
        <v>0</v>
      </c>
      <c r="J135" s="527">
        <f t="shared" si="154"/>
        <v>0</v>
      </c>
      <c r="K135" s="527">
        <f t="shared" si="154"/>
        <v>0</v>
      </c>
      <c r="L135" s="568">
        <f t="shared" si="155"/>
        <v>0</v>
      </c>
      <c r="M135" s="141"/>
      <c r="N135" s="159">
        <f t="shared" si="96"/>
        <v>0</v>
      </c>
      <c r="O135" s="73"/>
      <c r="P135" s="1"/>
      <c r="Q135" s="1"/>
      <c r="R135" s="73"/>
      <c r="S135" s="1"/>
      <c r="T135" s="1"/>
      <c r="U135" s="1"/>
      <c r="V135" s="1"/>
      <c r="W135" s="79"/>
      <c r="X135" s="489">
        <f t="shared" si="156"/>
        <v>0</v>
      </c>
      <c r="Y135" s="414"/>
      <c r="Z135" s="1"/>
      <c r="AA135" s="79"/>
      <c r="AB135" s="79"/>
      <c r="AC135" s="79"/>
      <c r="AD135" s="44"/>
      <c r="AE135" s="168"/>
      <c r="AF135" s="190"/>
    </row>
    <row r="136" spans="1:32" ht="25.5" hidden="1" customHeight="1" x14ac:dyDescent="0.25">
      <c r="B136" s="54"/>
      <c r="C136" s="2"/>
      <c r="D136" s="798" t="s">
        <v>532</v>
      </c>
      <c r="E136" s="798"/>
      <c r="F136" s="376">
        <f t="shared" si="150"/>
        <v>0</v>
      </c>
      <c r="G136" s="624">
        <f t="shared" si="151"/>
        <v>0</v>
      </c>
      <c r="H136" s="624">
        <f t="shared" si="152"/>
        <v>0</v>
      </c>
      <c r="I136" s="376">
        <f t="shared" si="153"/>
        <v>0</v>
      </c>
      <c r="J136" s="530">
        <f t="shared" si="154"/>
        <v>0</v>
      </c>
      <c r="K136" s="530">
        <f t="shared" si="154"/>
        <v>0</v>
      </c>
      <c r="L136" s="571">
        <f t="shared" si="155"/>
        <v>0</v>
      </c>
      <c r="M136" s="151"/>
      <c r="N136" s="159">
        <f t="shared" si="96"/>
        <v>0</v>
      </c>
      <c r="O136" s="73"/>
      <c r="P136" s="1"/>
      <c r="Q136" s="1"/>
      <c r="R136" s="73"/>
      <c r="S136" s="1"/>
      <c r="T136" s="1"/>
      <c r="U136" s="1"/>
      <c r="V136" s="1"/>
      <c r="W136" s="79"/>
      <c r="X136" s="489">
        <f t="shared" si="156"/>
        <v>0</v>
      </c>
      <c r="Y136" s="414"/>
      <c r="Z136" s="1"/>
      <c r="AA136" s="79"/>
      <c r="AB136" s="79"/>
      <c r="AC136" s="79"/>
      <c r="AD136" s="44"/>
      <c r="AE136" s="168"/>
      <c r="AF136" s="190"/>
    </row>
    <row r="137" spans="1:32" ht="25.5" hidden="1" customHeight="1" x14ac:dyDescent="0.25">
      <c r="B137" s="54"/>
      <c r="C137" s="2"/>
      <c r="D137" s="798" t="s">
        <v>533</v>
      </c>
      <c r="E137" s="798"/>
      <c r="F137" s="376">
        <f t="shared" si="150"/>
        <v>0</v>
      </c>
      <c r="G137" s="624">
        <f t="shared" si="151"/>
        <v>0</v>
      </c>
      <c r="H137" s="624">
        <f t="shared" si="152"/>
        <v>0</v>
      </c>
      <c r="I137" s="376">
        <f t="shared" si="153"/>
        <v>0</v>
      </c>
      <c r="J137" s="530">
        <f t="shared" si="154"/>
        <v>0</v>
      </c>
      <c r="K137" s="530">
        <f t="shared" si="154"/>
        <v>0</v>
      </c>
      <c r="L137" s="571">
        <f t="shared" si="155"/>
        <v>0</v>
      </c>
      <c r="M137" s="151"/>
      <c r="N137" s="159">
        <f t="shared" si="96"/>
        <v>0</v>
      </c>
      <c r="O137" s="73"/>
      <c r="P137" s="1"/>
      <c r="Q137" s="1"/>
      <c r="R137" s="73"/>
      <c r="S137" s="1"/>
      <c r="T137" s="1"/>
      <c r="U137" s="1"/>
      <c r="V137" s="1"/>
      <c r="W137" s="79"/>
      <c r="X137" s="489">
        <f t="shared" si="156"/>
        <v>0</v>
      </c>
      <c r="Y137" s="414"/>
      <c r="Z137" s="1"/>
      <c r="AA137" s="79"/>
      <c r="AB137" s="79"/>
      <c r="AC137" s="79"/>
      <c r="AD137" s="44"/>
      <c r="AE137" s="168"/>
      <c r="AF137" s="190"/>
    </row>
    <row r="138" spans="1:32" hidden="1" x14ac:dyDescent="0.25">
      <c r="B138" s="54"/>
      <c r="C138" s="2"/>
      <c r="D138" s="801" t="s">
        <v>364</v>
      </c>
      <c r="E138" s="801"/>
      <c r="F138" s="373">
        <f t="shared" si="150"/>
        <v>0</v>
      </c>
      <c r="G138" s="621">
        <f t="shared" si="151"/>
        <v>0</v>
      </c>
      <c r="H138" s="621">
        <f t="shared" si="152"/>
        <v>0</v>
      </c>
      <c r="I138" s="373">
        <f t="shared" si="153"/>
        <v>0</v>
      </c>
      <c r="J138" s="527">
        <f t="shared" si="154"/>
        <v>0</v>
      </c>
      <c r="K138" s="527">
        <f t="shared" si="154"/>
        <v>0</v>
      </c>
      <c r="L138" s="568">
        <f t="shared" si="155"/>
        <v>0</v>
      </c>
      <c r="M138" s="141"/>
      <c r="N138" s="159">
        <f t="shared" si="96"/>
        <v>0</v>
      </c>
      <c r="O138" s="73"/>
      <c r="P138" s="1"/>
      <c r="Q138" s="1"/>
      <c r="R138" s="73"/>
      <c r="S138" s="1"/>
      <c r="T138" s="1"/>
      <c r="U138" s="1"/>
      <c r="V138" s="1"/>
      <c r="W138" s="79"/>
      <c r="X138" s="489">
        <f t="shared" si="156"/>
        <v>0</v>
      </c>
      <c r="Y138" s="414"/>
      <c r="Z138" s="1"/>
      <c r="AA138" s="79"/>
      <c r="AB138" s="79"/>
      <c r="AC138" s="79"/>
      <c r="AD138" s="44"/>
      <c r="AE138" s="168"/>
      <c r="AF138" s="190"/>
    </row>
    <row r="139" spans="1:32" hidden="1" x14ac:dyDescent="0.25">
      <c r="B139" s="54"/>
      <c r="C139" s="2"/>
      <c r="D139" s="801" t="s">
        <v>356</v>
      </c>
      <c r="E139" s="801"/>
      <c r="F139" s="373">
        <f t="shared" si="150"/>
        <v>0</v>
      </c>
      <c r="G139" s="621">
        <f t="shared" si="151"/>
        <v>0</v>
      </c>
      <c r="H139" s="621">
        <f t="shared" si="152"/>
        <v>0</v>
      </c>
      <c r="I139" s="373">
        <f t="shared" si="153"/>
        <v>0</v>
      </c>
      <c r="J139" s="527">
        <f t="shared" si="154"/>
        <v>0</v>
      </c>
      <c r="K139" s="527">
        <f t="shared" si="154"/>
        <v>0</v>
      </c>
      <c r="L139" s="568">
        <f t="shared" si="155"/>
        <v>0</v>
      </c>
      <c r="M139" s="141"/>
      <c r="N139" s="159">
        <f t="shared" si="96"/>
        <v>0</v>
      </c>
      <c r="O139" s="73"/>
      <c r="P139" s="1"/>
      <c r="Q139" s="1"/>
      <c r="R139" s="73"/>
      <c r="S139" s="1"/>
      <c r="T139" s="1"/>
      <c r="U139" s="1"/>
      <c r="V139" s="1"/>
      <c r="W139" s="79"/>
      <c r="X139" s="489">
        <f t="shared" si="156"/>
        <v>0</v>
      </c>
      <c r="Y139" s="414"/>
      <c r="Z139" s="1"/>
      <c r="AA139" s="79"/>
      <c r="AB139" s="79"/>
      <c r="AC139" s="79"/>
      <c r="AD139" s="44"/>
      <c r="AE139" s="168"/>
      <c r="AF139" s="190"/>
    </row>
    <row r="140" spans="1:32" ht="25.5" hidden="1" customHeight="1" x14ac:dyDescent="0.25">
      <c r="B140" s="54"/>
      <c r="C140" s="2"/>
      <c r="D140" s="798" t="s">
        <v>534</v>
      </c>
      <c r="E140" s="798"/>
      <c r="F140" s="376">
        <f t="shared" si="150"/>
        <v>0</v>
      </c>
      <c r="G140" s="624">
        <f t="shared" si="151"/>
        <v>0</v>
      </c>
      <c r="H140" s="624">
        <f t="shared" si="152"/>
        <v>0</v>
      </c>
      <c r="I140" s="376">
        <f t="shared" si="153"/>
        <v>0</v>
      </c>
      <c r="J140" s="530">
        <f t="shared" si="154"/>
        <v>0</v>
      </c>
      <c r="K140" s="530">
        <f t="shared" si="154"/>
        <v>0</v>
      </c>
      <c r="L140" s="571">
        <f t="shared" si="155"/>
        <v>0</v>
      </c>
      <c r="M140" s="151"/>
      <c r="N140" s="159">
        <f t="shared" si="96"/>
        <v>0</v>
      </c>
      <c r="O140" s="73"/>
      <c r="P140" s="1"/>
      <c r="Q140" s="1"/>
      <c r="R140" s="73"/>
      <c r="S140" s="1"/>
      <c r="T140" s="1"/>
      <c r="U140" s="1"/>
      <c r="V140" s="1"/>
      <c r="W140" s="79"/>
      <c r="X140" s="489">
        <f t="shared" si="156"/>
        <v>0</v>
      </c>
      <c r="Y140" s="414"/>
      <c r="Z140" s="1"/>
      <c r="AA140" s="79"/>
      <c r="AB140" s="79"/>
      <c r="AC140" s="79"/>
      <c r="AD140" s="44"/>
      <c r="AE140" s="168"/>
      <c r="AF140" s="190"/>
    </row>
    <row r="141" spans="1:32" hidden="1" x14ac:dyDescent="0.25">
      <c r="B141" s="54"/>
      <c r="C141" s="2"/>
      <c r="D141" s="801" t="s">
        <v>535</v>
      </c>
      <c r="E141" s="801"/>
      <c r="F141" s="373">
        <f t="shared" si="150"/>
        <v>0</v>
      </c>
      <c r="G141" s="621">
        <f t="shared" si="151"/>
        <v>0</v>
      </c>
      <c r="H141" s="621">
        <f t="shared" si="152"/>
        <v>0</v>
      </c>
      <c r="I141" s="373">
        <f t="shared" si="153"/>
        <v>0</v>
      </c>
      <c r="J141" s="527">
        <f t="shared" si="154"/>
        <v>0</v>
      </c>
      <c r="K141" s="527">
        <f t="shared" si="154"/>
        <v>0</v>
      </c>
      <c r="L141" s="568">
        <f t="shared" si="155"/>
        <v>0</v>
      </c>
      <c r="M141" s="141"/>
      <c r="N141" s="159">
        <f t="shared" si="96"/>
        <v>0</v>
      </c>
      <c r="O141" s="73"/>
      <c r="P141" s="1"/>
      <c r="Q141" s="1"/>
      <c r="R141" s="73"/>
      <c r="S141" s="1"/>
      <c r="T141" s="1"/>
      <c r="U141" s="1"/>
      <c r="V141" s="1"/>
      <c r="W141" s="79"/>
      <c r="X141" s="489">
        <f t="shared" si="156"/>
        <v>0</v>
      </c>
      <c r="Y141" s="414"/>
      <c r="Z141" s="1"/>
      <c r="AA141" s="79"/>
      <c r="AB141" s="79"/>
      <c r="AC141" s="79"/>
      <c r="AD141" s="44"/>
      <c r="AE141" s="168"/>
      <c r="AF141" s="190"/>
    </row>
    <row r="142" spans="1:32" s="41" customFormat="1" hidden="1" x14ac:dyDescent="0.25">
      <c r="A142" s="125" t="s">
        <v>235</v>
      </c>
      <c r="B142" s="106" t="s">
        <v>666</v>
      </c>
      <c r="C142" s="811" t="s">
        <v>236</v>
      </c>
      <c r="D142" s="812"/>
      <c r="E142" s="812"/>
      <c r="F142" s="377">
        <f t="shared" si="150"/>
        <v>0</v>
      </c>
      <c r="G142" s="625">
        <f t="shared" si="151"/>
        <v>0</v>
      </c>
      <c r="H142" s="625">
        <f t="shared" si="152"/>
        <v>0</v>
      </c>
      <c r="I142" s="377">
        <f t="shared" si="153"/>
        <v>0</v>
      </c>
      <c r="J142" s="531">
        <f t="shared" si="154"/>
        <v>0</v>
      </c>
      <c r="K142" s="531">
        <f t="shared" si="154"/>
        <v>0</v>
      </c>
      <c r="L142" s="572">
        <f t="shared" si="155"/>
        <v>0</v>
      </c>
      <c r="M142" s="152"/>
      <c r="N142" s="162">
        <f t="shared" si="96"/>
        <v>0</v>
      </c>
      <c r="O142" s="108"/>
      <c r="P142" s="109"/>
      <c r="Q142" s="109"/>
      <c r="R142" s="108"/>
      <c r="S142" s="109"/>
      <c r="T142" s="109"/>
      <c r="U142" s="109"/>
      <c r="V142" s="109"/>
      <c r="W142" s="112"/>
      <c r="X142" s="491">
        <f t="shared" si="156"/>
        <v>0</v>
      </c>
      <c r="Y142" s="416"/>
      <c r="Z142" s="109"/>
      <c r="AA142" s="112"/>
      <c r="AB142" s="112"/>
      <c r="AC142" s="112"/>
      <c r="AD142" s="113"/>
      <c r="AE142" s="168"/>
      <c r="AF142" s="190"/>
    </row>
    <row r="143" spans="1:32" s="41" customFormat="1" hidden="1" x14ac:dyDescent="0.25">
      <c r="A143" s="125" t="s">
        <v>237</v>
      </c>
      <c r="B143" s="106" t="s">
        <v>668</v>
      </c>
      <c r="C143" s="811" t="s">
        <v>238</v>
      </c>
      <c r="D143" s="812"/>
      <c r="E143" s="812"/>
      <c r="F143" s="377">
        <f t="shared" si="150"/>
        <v>0</v>
      </c>
      <c r="G143" s="625">
        <f t="shared" si="151"/>
        <v>0</v>
      </c>
      <c r="H143" s="625">
        <f t="shared" si="152"/>
        <v>0</v>
      </c>
      <c r="I143" s="377">
        <f t="shared" si="153"/>
        <v>0</v>
      </c>
      <c r="J143" s="531">
        <f t="shared" si="154"/>
        <v>0</v>
      </c>
      <c r="K143" s="531">
        <f t="shared" si="154"/>
        <v>0</v>
      </c>
      <c r="L143" s="572">
        <f t="shared" si="155"/>
        <v>0</v>
      </c>
      <c r="M143" s="152"/>
      <c r="N143" s="162">
        <f t="shared" si="96"/>
        <v>0</v>
      </c>
      <c r="O143" s="108"/>
      <c r="P143" s="109"/>
      <c r="Q143" s="109"/>
      <c r="R143" s="108"/>
      <c r="S143" s="109"/>
      <c r="T143" s="109"/>
      <c r="U143" s="109"/>
      <c r="V143" s="109"/>
      <c r="W143" s="112"/>
      <c r="X143" s="491">
        <f t="shared" si="156"/>
        <v>0</v>
      </c>
      <c r="Y143" s="416"/>
      <c r="Z143" s="109"/>
      <c r="AA143" s="112"/>
      <c r="AB143" s="112"/>
      <c r="AC143" s="112"/>
      <c r="AD143" s="113"/>
      <c r="AE143" s="168"/>
      <c r="AF143" s="190"/>
    </row>
    <row r="144" spans="1:32" s="41" customFormat="1" hidden="1" x14ac:dyDescent="0.25">
      <c r="A144" s="125" t="s">
        <v>239</v>
      </c>
      <c r="B144" s="106" t="s">
        <v>669</v>
      </c>
      <c r="C144" s="811" t="s">
        <v>240</v>
      </c>
      <c r="D144" s="812"/>
      <c r="E144" s="812"/>
      <c r="F144" s="377">
        <f t="shared" si="150"/>
        <v>0</v>
      </c>
      <c r="G144" s="625">
        <f t="shared" si="151"/>
        <v>0</v>
      </c>
      <c r="H144" s="625">
        <f t="shared" si="152"/>
        <v>0</v>
      </c>
      <c r="I144" s="377">
        <f t="shared" si="153"/>
        <v>0</v>
      </c>
      <c r="J144" s="531">
        <f t="shared" si="154"/>
        <v>0</v>
      </c>
      <c r="K144" s="531">
        <f t="shared" si="154"/>
        <v>0</v>
      </c>
      <c r="L144" s="572">
        <f t="shared" si="155"/>
        <v>0</v>
      </c>
      <c r="M144" s="152"/>
      <c r="N144" s="162">
        <f t="shared" ref="N144:N211" si="157">SUM(L144:M144)</f>
        <v>0</v>
      </c>
      <c r="O144" s="108"/>
      <c r="P144" s="109"/>
      <c r="Q144" s="109"/>
      <c r="R144" s="108"/>
      <c r="S144" s="109"/>
      <c r="T144" s="109"/>
      <c r="U144" s="109"/>
      <c r="V144" s="109"/>
      <c r="W144" s="112"/>
      <c r="X144" s="491">
        <f t="shared" si="156"/>
        <v>0</v>
      </c>
      <c r="Y144" s="416"/>
      <c r="Z144" s="109"/>
      <c r="AA144" s="112"/>
      <c r="AB144" s="112"/>
      <c r="AC144" s="112"/>
      <c r="AD144" s="113"/>
      <c r="AE144" s="168"/>
      <c r="AF144" s="190"/>
    </row>
    <row r="145" spans="1:32" s="41" customFormat="1" hidden="1" x14ac:dyDescent="0.25">
      <c r="A145" s="125" t="s">
        <v>241</v>
      </c>
      <c r="B145" s="106" t="s">
        <v>670</v>
      </c>
      <c r="C145" s="811" t="s">
        <v>242</v>
      </c>
      <c r="D145" s="812"/>
      <c r="E145" s="812"/>
      <c r="F145" s="377">
        <f t="shared" ref="F145:L145" si="158">F146+F147+F148+F149+F150+F151+F152+F153+F154+F155</f>
        <v>0</v>
      </c>
      <c r="G145" s="625">
        <f t="shared" si="158"/>
        <v>0</v>
      </c>
      <c r="H145" s="625">
        <f t="shared" si="158"/>
        <v>0</v>
      </c>
      <c r="I145" s="377">
        <f t="shared" si="158"/>
        <v>0</v>
      </c>
      <c r="J145" s="531">
        <f t="shared" ref="J145" si="159">J146+J147+J148+J149+J150+J151+J152+J153+J154+J155</f>
        <v>0</v>
      </c>
      <c r="K145" s="531">
        <f t="shared" si="158"/>
        <v>0</v>
      </c>
      <c r="L145" s="572">
        <f t="shared" si="158"/>
        <v>0</v>
      </c>
      <c r="M145" s="152">
        <f t="shared" ref="M145:AD145" si="160">M146+M147+M148+M149+M150+M151+M152+M153+M154+M155</f>
        <v>0</v>
      </c>
      <c r="N145" s="162">
        <f t="shared" si="157"/>
        <v>0</v>
      </c>
      <c r="O145" s="108">
        <f t="shared" ref="O145:Q145" si="161">O146+O147+O148+O149+O150+O151+O152+O153+O154+O155</f>
        <v>0</v>
      </c>
      <c r="P145" s="109">
        <f t="shared" si="161"/>
        <v>0</v>
      </c>
      <c r="Q145" s="109">
        <f t="shared" si="161"/>
        <v>0</v>
      </c>
      <c r="R145" s="108">
        <f t="shared" si="160"/>
        <v>0</v>
      </c>
      <c r="S145" s="109">
        <f t="shared" si="160"/>
        <v>0</v>
      </c>
      <c r="T145" s="109">
        <f t="shared" si="160"/>
        <v>0</v>
      </c>
      <c r="U145" s="109">
        <f t="shared" si="160"/>
        <v>0</v>
      </c>
      <c r="V145" s="109">
        <f t="shared" si="160"/>
        <v>0</v>
      </c>
      <c r="W145" s="112">
        <f t="shared" si="160"/>
        <v>0</v>
      </c>
      <c r="X145" s="491">
        <f t="shared" si="156"/>
        <v>0</v>
      </c>
      <c r="Y145" s="416">
        <f t="shared" si="160"/>
        <v>0</v>
      </c>
      <c r="Z145" s="109">
        <f t="shared" si="160"/>
        <v>0</v>
      </c>
      <c r="AA145" s="112">
        <f t="shared" si="160"/>
        <v>0</v>
      </c>
      <c r="AB145" s="112">
        <f t="shared" si="160"/>
        <v>0</v>
      </c>
      <c r="AC145" s="112">
        <f t="shared" si="160"/>
        <v>0</v>
      </c>
      <c r="AD145" s="113">
        <f t="shared" si="160"/>
        <v>0</v>
      </c>
      <c r="AE145" s="168"/>
      <c r="AF145" s="190"/>
    </row>
    <row r="146" spans="1:32" hidden="1" x14ac:dyDescent="0.25">
      <c r="B146" s="54"/>
      <c r="C146" s="2"/>
      <c r="D146" s="801" t="s">
        <v>359</v>
      </c>
      <c r="E146" s="801"/>
      <c r="F146" s="373">
        <f t="shared" ref="F146:F155" si="162">SUM(Q146:AC146)</f>
        <v>0</v>
      </c>
      <c r="G146" s="621">
        <f t="shared" ref="G146:G155" si="163">SUM(Q146:AC146)</f>
        <v>0</v>
      </c>
      <c r="H146" s="621">
        <f t="shared" ref="H146:H155" si="164">SUM(Q146:AC146)</f>
        <v>0</v>
      </c>
      <c r="I146" s="373">
        <f t="shared" ref="I146:I155" si="165">SUM(Q146:AC146)</f>
        <v>0</v>
      </c>
      <c r="J146" s="527">
        <f t="shared" ref="J146:K155" si="166">SUM(Q146:AC146)</f>
        <v>0</v>
      </c>
      <c r="K146" s="527">
        <f t="shared" si="166"/>
        <v>0</v>
      </c>
      <c r="L146" s="568">
        <f t="shared" ref="L146:L155" si="167">SUM(R146:AD146)</f>
        <v>0</v>
      </c>
      <c r="M146" s="141"/>
      <c r="N146" s="159">
        <f t="shared" si="157"/>
        <v>0</v>
      </c>
      <c r="O146" s="73"/>
      <c r="P146" s="1"/>
      <c r="Q146" s="1"/>
      <c r="R146" s="73"/>
      <c r="S146" s="1"/>
      <c r="T146" s="1"/>
      <c r="U146" s="1"/>
      <c r="V146" s="1"/>
      <c r="W146" s="79"/>
      <c r="X146" s="489">
        <f t="shared" si="156"/>
        <v>0</v>
      </c>
      <c r="Y146" s="414"/>
      <c r="Z146" s="1"/>
      <c r="AA146" s="79"/>
      <c r="AB146" s="79"/>
      <c r="AC146" s="79"/>
      <c r="AD146" s="44"/>
      <c r="AE146" s="168"/>
      <c r="AF146" s="190"/>
    </row>
    <row r="147" spans="1:32" hidden="1" x14ac:dyDescent="0.25">
      <c r="B147" s="54"/>
      <c r="C147" s="2"/>
      <c r="D147" s="801" t="s">
        <v>360</v>
      </c>
      <c r="E147" s="801"/>
      <c r="F147" s="373">
        <f t="shared" si="162"/>
        <v>0</v>
      </c>
      <c r="G147" s="621">
        <f t="shared" si="163"/>
        <v>0</v>
      </c>
      <c r="H147" s="621">
        <f t="shared" si="164"/>
        <v>0</v>
      </c>
      <c r="I147" s="373">
        <f t="shared" si="165"/>
        <v>0</v>
      </c>
      <c r="J147" s="527">
        <f t="shared" si="166"/>
        <v>0</v>
      </c>
      <c r="K147" s="527">
        <f t="shared" si="166"/>
        <v>0</v>
      </c>
      <c r="L147" s="568">
        <f t="shared" si="167"/>
        <v>0</v>
      </c>
      <c r="M147" s="141"/>
      <c r="N147" s="159">
        <f t="shared" si="157"/>
        <v>0</v>
      </c>
      <c r="O147" s="73"/>
      <c r="P147" s="1"/>
      <c r="Q147" s="1"/>
      <c r="R147" s="73"/>
      <c r="S147" s="1"/>
      <c r="T147" s="1"/>
      <c r="U147" s="1"/>
      <c r="V147" s="1"/>
      <c r="W147" s="79"/>
      <c r="X147" s="489">
        <f t="shared" si="156"/>
        <v>0</v>
      </c>
      <c r="Y147" s="414"/>
      <c r="Z147" s="1"/>
      <c r="AA147" s="79"/>
      <c r="AB147" s="79"/>
      <c r="AC147" s="79"/>
      <c r="AD147" s="44"/>
      <c r="AE147" s="168"/>
      <c r="AF147" s="190"/>
    </row>
    <row r="148" spans="1:32" hidden="1" x14ac:dyDescent="0.25">
      <c r="B148" s="54"/>
      <c r="C148" s="2"/>
      <c r="D148" s="801" t="s">
        <v>361</v>
      </c>
      <c r="E148" s="801"/>
      <c r="F148" s="373">
        <f t="shared" si="162"/>
        <v>0</v>
      </c>
      <c r="G148" s="621">
        <f t="shared" si="163"/>
        <v>0</v>
      </c>
      <c r="H148" s="621">
        <f t="shared" si="164"/>
        <v>0</v>
      </c>
      <c r="I148" s="373">
        <f t="shared" si="165"/>
        <v>0</v>
      </c>
      <c r="J148" s="527">
        <f t="shared" si="166"/>
        <v>0</v>
      </c>
      <c r="K148" s="527">
        <f t="shared" si="166"/>
        <v>0</v>
      </c>
      <c r="L148" s="568">
        <f t="shared" si="167"/>
        <v>0</v>
      </c>
      <c r="M148" s="141"/>
      <c r="N148" s="159">
        <f t="shared" si="157"/>
        <v>0</v>
      </c>
      <c r="O148" s="73"/>
      <c r="P148" s="1"/>
      <c r="Q148" s="1"/>
      <c r="R148" s="73"/>
      <c r="S148" s="1"/>
      <c r="T148" s="1"/>
      <c r="U148" s="1"/>
      <c r="V148" s="1"/>
      <c r="W148" s="79"/>
      <c r="X148" s="489">
        <f t="shared" si="156"/>
        <v>0</v>
      </c>
      <c r="Y148" s="414"/>
      <c r="Z148" s="1"/>
      <c r="AA148" s="79"/>
      <c r="AB148" s="79"/>
      <c r="AC148" s="79"/>
      <c r="AD148" s="44"/>
      <c r="AE148" s="168"/>
      <c r="AF148" s="190"/>
    </row>
    <row r="149" spans="1:32" hidden="1" x14ac:dyDescent="0.25">
      <c r="B149" s="54"/>
      <c r="C149" s="2"/>
      <c r="D149" s="801" t="s">
        <v>362</v>
      </c>
      <c r="E149" s="801"/>
      <c r="F149" s="373">
        <f t="shared" si="162"/>
        <v>0</v>
      </c>
      <c r="G149" s="621">
        <f t="shared" si="163"/>
        <v>0</v>
      </c>
      <c r="H149" s="621">
        <f t="shared" si="164"/>
        <v>0</v>
      </c>
      <c r="I149" s="373">
        <f t="shared" si="165"/>
        <v>0</v>
      </c>
      <c r="J149" s="527">
        <f t="shared" si="166"/>
        <v>0</v>
      </c>
      <c r="K149" s="527">
        <f t="shared" si="166"/>
        <v>0</v>
      </c>
      <c r="L149" s="568">
        <f t="shared" si="167"/>
        <v>0</v>
      </c>
      <c r="M149" s="141"/>
      <c r="N149" s="159">
        <f t="shared" si="157"/>
        <v>0</v>
      </c>
      <c r="O149" s="73"/>
      <c r="P149" s="1"/>
      <c r="Q149" s="1"/>
      <c r="R149" s="73"/>
      <c r="S149" s="1"/>
      <c r="T149" s="1"/>
      <c r="U149" s="1"/>
      <c r="V149" s="1"/>
      <c r="W149" s="79"/>
      <c r="X149" s="489">
        <f t="shared" si="156"/>
        <v>0</v>
      </c>
      <c r="Y149" s="414"/>
      <c r="Z149" s="1"/>
      <c r="AA149" s="79"/>
      <c r="AB149" s="79"/>
      <c r="AC149" s="79"/>
      <c r="AD149" s="44"/>
      <c r="AE149" s="168"/>
      <c r="AF149" s="190"/>
    </row>
    <row r="150" spans="1:32" hidden="1" x14ac:dyDescent="0.25">
      <c r="B150" s="54"/>
      <c r="C150" s="2"/>
      <c r="D150" s="801" t="s">
        <v>363</v>
      </c>
      <c r="E150" s="801"/>
      <c r="F150" s="373">
        <f t="shared" si="162"/>
        <v>0</v>
      </c>
      <c r="G150" s="621">
        <f t="shared" si="163"/>
        <v>0</v>
      </c>
      <c r="H150" s="621">
        <f t="shared" si="164"/>
        <v>0</v>
      </c>
      <c r="I150" s="373">
        <f t="shared" si="165"/>
        <v>0</v>
      </c>
      <c r="J150" s="527">
        <f t="shared" si="166"/>
        <v>0</v>
      </c>
      <c r="K150" s="527">
        <f t="shared" si="166"/>
        <v>0</v>
      </c>
      <c r="L150" s="568">
        <f t="shared" si="167"/>
        <v>0</v>
      </c>
      <c r="M150" s="141"/>
      <c r="N150" s="159">
        <f t="shared" si="157"/>
        <v>0</v>
      </c>
      <c r="O150" s="73"/>
      <c r="P150" s="1"/>
      <c r="Q150" s="1"/>
      <c r="R150" s="73"/>
      <c r="S150" s="1"/>
      <c r="T150" s="1"/>
      <c r="U150" s="1"/>
      <c r="V150" s="1"/>
      <c r="W150" s="79"/>
      <c r="X150" s="489">
        <f t="shared" si="156"/>
        <v>0</v>
      </c>
      <c r="Y150" s="414"/>
      <c r="Z150" s="1"/>
      <c r="AA150" s="79"/>
      <c r="AB150" s="79"/>
      <c r="AC150" s="79"/>
      <c r="AD150" s="44"/>
      <c r="AE150" s="168"/>
      <c r="AF150" s="190"/>
    </row>
    <row r="151" spans="1:32" ht="25.5" hidden="1" customHeight="1" x14ac:dyDescent="0.25">
      <c r="B151" s="54"/>
      <c r="C151" s="2"/>
      <c r="D151" s="798" t="s">
        <v>536</v>
      </c>
      <c r="E151" s="798"/>
      <c r="F151" s="376">
        <f t="shared" si="162"/>
        <v>0</v>
      </c>
      <c r="G151" s="624">
        <f t="shared" si="163"/>
        <v>0</v>
      </c>
      <c r="H151" s="624">
        <f t="shared" si="164"/>
        <v>0</v>
      </c>
      <c r="I151" s="376">
        <f t="shared" si="165"/>
        <v>0</v>
      </c>
      <c r="J151" s="530">
        <f t="shared" si="166"/>
        <v>0</v>
      </c>
      <c r="K151" s="530">
        <f t="shared" si="166"/>
        <v>0</v>
      </c>
      <c r="L151" s="571">
        <f t="shared" si="167"/>
        <v>0</v>
      </c>
      <c r="M151" s="151"/>
      <c r="N151" s="159">
        <f t="shared" si="157"/>
        <v>0</v>
      </c>
      <c r="O151" s="73"/>
      <c r="P151" s="1"/>
      <c r="Q151" s="1"/>
      <c r="R151" s="73"/>
      <c r="S151" s="1"/>
      <c r="T151" s="1"/>
      <c r="U151" s="1"/>
      <c r="V151" s="1"/>
      <c r="W151" s="79"/>
      <c r="X151" s="489">
        <f t="shared" si="156"/>
        <v>0</v>
      </c>
      <c r="Y151" s="414"/>
      <c r="Z151" s="1"/>
      <c r="AA151" s="79"/>
      <c r="AB151" s="79"/>
      <c r="AC151" s="79"/>
      <c r="AD151" s="44"/>
      <c r="AE151" s="168"/>
      <c r="AF151" s="190"/>
    </row>
    <row r="152" spans="1:32" ht="25.5" hidden="1" customHeight="1" x14ac:dyDescent="0.25">
      <c r="B152" s="54"/>
      <c r="C152" s="2"/>
      <c r="D152" s="798" t="s">
        <v>539</v>
      </c>
      <c r="E152" s="798"/>
      <c r="F152" s="376">
        <f t="shared" si="162"/>
        <v>0</v>
      </c>
      <c r="G152" s="624">
        <f t="shared" si="163"/>
        <v>0</v>
      </c>
      <c r="H152" s="624">
        <f t="shared" si="164"/>
        <v>0</v>
      </c>
      <c r="I152" s="376">
        <f t="shared" si="165"/>
        <v>0</v>
      </c>
      <c r="J152" s="530">
        <f t="shared" si="166"/>
        <v>0</v>
      </c>
      <c r="K152" s="530">
        <f t="shared" si="166"/>
        <v>0</v>
      </c>
      <c r="L152" s="571">
        <f t="shared" si="167"/>
        <v>0</v>
      </c>
      <c r="M152" s="151"/>
      <c r="N152" s="159">
        <f t="shared" si="157"/>
        <v>0</v>
      </c>
      <c r="O152" s="73"/>
      <c r="P152" s="1"/>
      <c r="Q152" s="1"/>
      <c r="R152" s="73"/>
      <c r="S152" s="1"/>
      <c r="T152" s="1"/>
      <c r="U152" s="1"/>
      <c r="V152" s="1"/>
      <c r="W152" s="79"/>
      <c r="X152" s="489">
        <f t="shared" si="156"/>
        <v>0</v>
      </c>
      <c r="Y152" s="414"/>
      <c r="Z152" s="1"/>
      <c r="AA152" s="79"/>
      <c r="AB152" s="79"/>
      <c r="AC152" s="79"/>
      <c r="AD152" s="44"/>
      <c r="AE152" s="168"/>
      <c r="AF152" s="190"/>
    </row>
    <row r="153" spans="1:32" hidden="1" x14ac:dyDescent="0.25">
      <c r="B153" s="54"/>
      <c r="C153" s="2"/>
      <c r="D153" s="801" t="s">
        <v>365</v>
      </c>
      <c r="E153" s="801"/>
      <c r="F153" s="373">
        <f t="shared" si="162"/>
        <v>0</v>
      </c>
      <c r="G153" s="621">
        <f t="shared" si="163"/>
        <v>0</v>
      </c>
      <c r="H153" s="621">
        <f t="shared" si="164"/>
        <v>0</v>
      </c>
      <c r="I153" s="373">
        <f t="shared" si="165"/>
        <v>0</v>
      </c>
      <c r="J153" s="527">
        <f t="shared" si="166"/>
        <v>0</v>
      </c>
      <c r="K153" s="527">
        <f t="shared" si="166"/>
        <v>0</v>
      </c>
      <c r="L153" s="568">
        <f t="shared" si="167"/>
        <v>0</v>
      </c>
      <c r="M153" s="141"/>
      <c r="N153" s="159">
        <f t="shared" si="157"/>
        <v>0</v>
      </c>
      <c r="O153" s="73"/>
      <c r="P153" s="1"/>
      <c r="Q153" s="1"/>
      <c r="R153" s="73"/>
      <c r="S153" s="1"/>
      <c r="T153" s="1"/>
      <c r="U153" s="1"/>
      <c r="V153" s="1"/>
      <c r="W153" s="79"/>
      <c r="X153" s="489">
        <f t="shared" si="156"/>
        <v>0</v>
      </c>
      <c r="Y153" s="414"/>
      <c r="Z153" s="1"/>
      <c r="AA153" s="79"/>
      <c r="AB153" s="79"/>
      <c r="AC153" s="79"/>
      <c r="AD153" s="44"/>
      <c r="AE153" s="168"/>
      <c r="AF153" s="190"/>
    </row>
    <row r="154" spans="1:32" ht="25.5" hidden="1" customHeight="1" x14ac:dyDescent="0.25">
      <c r="B154" s="54"/>
      <c r="C154" s="2"/>
      <c r="D154" s="798" t="s">
        <v>542</v>
      </c>
      <c r="E154" s="798"/>
      <c r="F154" s="376">
        <f t="shared" si="162"/>
        <v>0</v>
      </c>
      <c r="G154" s="624">
        <f t="shared" si="163"/>
        <v>0</v>
      </c>
      <c r="H154" s="624">
        <f t="shared" si="164"/>
        <v>0</v>
      </c>
      <c r="I154" s="376">
        <f t="shared" si="165"/>
        <v>0</v>
      </c>
      <c r="J154" s="530">
        <f t="shared" si="166"/>
        <v>0</v>
      </c>
      <c r="K154" s="530">
        <f t="shared" si="166"/>
        <v>0</v>
      </c>
      <c r="L154" s="571">
        <f t="shared" si="167"/>
        <v>0</v>
      </c>
      <c r="M154" s="151"/>
      <c r="N154" s="159">
        <f t="shared" si="157"/>
        <v>0</v>
      </c>
      <c r="O154" s="73"/>
      <c r="P154" s="1"/>
      <c r="Q154" s="1"/>
      <c r="R154" s="73"/>
      <c r="S154" s="1"/>
      <c r="T154" s="1"/>
      <c r="U154" s="1"/>
      <c r="V154" s="1"/>
      <c r="W154" s="79"/>
      <c r="X154" s="489">
        <f t="shared" si="156"/>
        <v>0</v>
      </c>
      <c r="Y154" s="414"/>
      <c r="Z154" s="1"/>
      <c r="AA154" s="79"/>
      <c r="AB154" s="79"/>
      <c r="AC154" s="79"/>
      <c r="AD154" s="44"/>
      <c r="AE154" s="168"/>
      <c r="AF154" s="190"/>
    </row>
    <row r="155" spans="1:32" hidden="1" x14ac:dyDescent="0.25">
      <c r="B155" s="54"/>
      <c r="C155" s="2"/>
      <c r="D155" s="801" t="s">
        <v>543</v>
      </c>
      <c r="E155" s="801"/>
      <c r="F155" s="373">
        <f t="shared" si="162"/>
        <v>0</v>
      </c>
      <c r="G155" s="621">
        <f t="shared" si="163"/>
        <v>0</v>
      </c>
      <c r="H155" s="621">
        <f t="shared" si="164"/>
        <v>0</v>
      </c>
      <c r="I155" s="373">
        <f t="shared" si="165"/>
        <v>0</v>
      </c>
      <c r="J155" s="527">
        <f t="shared" si="166"/>
        <v>0</v>
      </c>
      <c r="K155" s="527">
        <f t="shared" si="166"/>
        <v>0</v>
      </c>
      <c r="L155" s="568">
        <f t="shared" si="167"/>
        <v>0</v>
      </c>
      <c r="M155" s="141"/>
      <c r="N155" s="159">
        <f t="shared" si="157"/>
        <v>0</v>
      </c>
      <c r="O155" s="73"/>
      <c r="P155" s="1"/>
      <c r="Q155" s="1"/>
      <c r="R155" s="73"/>
      <c r="S155" s="1"/>
      <c r="T155" s="1"/>
      <c r="U155" s="1"/>
      <c r="V155" s="1"/>
      <c r="W155" s="79"/>
      <c r="X155" s="489">
        <f t="shared" si="156"/>
        <v>0</v>
      </c>
      <c r="Y155" s="414"/>
      <c r="Z155" s="1"/>
      <c r="AA155" s="79"/>
      <c r="AB155" s="79"/>
      <c r="AC155" s="79"/>
      <c r="AD155" s="44"/>
      <c r="AE155" s="168"/>
      <c r="AF155" s="190"/>
    </row>
    <row r="156" spans="1:32" s="41" customFormat="1" ht="15.75" thickBot="1" x14ac:dyDescent="0.3">
      <c r="A156" s="125" t="s">
        <v>243</v>
      </c>
      <c r="B156" s="134" t="s">
        <v>671</v>
      </c>
      <c r="C156" s="851" t="s">
        <v>244</v>
      </c>
      <c r="D156" s="852"/>
      <c r="E156" s="852"/>
      <c r="F156" s="378">
        <v>3569984.14</v>
      </c>
      <c r="G156" s="626">
        <v>0</v>
      </c>
      <c r="H156" s="626">
        <v>0</v>
      </c>
      <c r="I156" s="378">
        <v>0</v>
      </c>
      <c r="J156" s="532">
        <v>0</v>
      </c>
      <c r="K156" s="532">
        <v>0</v>
      </c>
      <c r="L156" s="573">
        <f>SUM(X156:AD156)</f>
        <v>0</v>
      </c>
      <c r="M156" s="153"/>
      <c r="N156" s="162">
        <f t="shared" si="157"/>
        <v>0</v>
      </c>
      <c r="O156" s="108">
        <f>AC156</f>
        <v>0</v>
      </c>
      <c r="P156" s="109">
        <f>AD156</f>
        <v>0</v>
      </c>
      <c r="Q156" s="109"/>
      <c r="R156" s="108"/>
      <c r="S156" s="109"/>
      <c r="T156" s="109"/>
      <c r="U156" s="109"/>
      <c r="V156" s="109"/>
      <c r="W156" s="112"/>
      <c r="X156" s="491">
        <f t="shared" si="156"/>
        <v>0</v>
      </c>
      <c r="Y156" s="416"/>
      <c r="Z156" s="109"/>
      <c r="AA156" s="112"/>
      <c r="AB156" s="112"/>
      <c r="AC156" s="112"/>
      <c r="AD156" s="113"/>
      <c r="AE156" s="168"/>
      <c r="AF156" s="190"/>
    </row>
    <row r="157" spans="1:32" ht="15.75" thickBot="1" x14ac:dyDescent="0.3">
      <c r="B157" s="98" t="s">
        <v>245</v>
      </c>
      <c r="C157" s="807" t="s">
        <v>246</v>
      </c>
      <c r="D157" s="808"/>
      <c r="E157" s="808"/>
      <c r="F157" s="369">
        <f t="shared" ref="F157:L157" si="168">F158+F159+F162+F163+F166+F167+F168</f>
        <v>3250000</v>
      </c>
      <c r="G157" s="617">
        <f t="shared" si="168"/>
        <v>5064270</v>
      </c>
      <c r="H157" s="617">
        <f t="shared" si="168"/>
        <v>5071570</v>
      </c>
      <c r="I157" s="369">
        <f t="shared" si="168"/>
        <v>5111360</v>
      </c>
      <c r="J157" s="523">
        <f t="shared" ref="J157" si="169">J158+J159+J162+J163+J166+J167+J168</f>
        <v>3974710</v>
      </c>
      <c r="K157" s="523">
        <f t="shared" si="168"/>
        <v>3908171</v>
      </c>
      <c r="L157" s="564">
        <f t="shared" si="168"/>
        <v>1162860</v>
      </c>
      <c r="M157" s="144">
        <f t="shared" ref="M157:AD157" si="170">M158+M159+M162+M163+M166+M167+M168</f>
        <v>0</v>
      </c>
      <c r="N157" s="156">
        <f t="shared" si="157"/>
        <v>1162860</v>
      </c>
      <c r="O157" s="84">
        <f t="shared" ref="O157:Q157" si="171">O158+O159+O162+O163+O166+O167+O168</f>
        <v>0</v>
      </c>
      <c r="P157" s="85">
        <f t="shared" si="171"/>
        <v>0</v>
      </c>
      <c r="Q157" s="85">
        <f t="shared" si="171"/>
        <v>1162860</v>
      </c>
      <c r="R157" s="84">
        <f t="shared" si="170"/>
        <v>0</v>
      </c>
      <c r="S157" s="85">
        <f t="shared" si="170"/>
        <v>4500</v>
      </c>
      <c r="T157" s="85">
        <f t="shared" si="170"/>
        <v>52090</v>
      </c>
      <c r="U157" s="85">
        <f t="shared" si="170"/>
        <v>522605</v>
      </c>
      <c r="V157" s="85">
        <f t="shared" si="170"/>
        <v>522605</v>
      </c>
      <c r="W157" s="88">
        <f t="shared" si="170"/>
        <v>13970</v>
      </c>
      <c r="X157" s="484">
        <f t="shared" si="156"/>
        <v>1115770</v>
      </c>
      <c r="Y157" s="409">
        <f t="shared" si="170"/>
        <v>7300</v>
      </c>
      <c r="Z157" s="85">
        <f t="shared" si="170"/>
        <v>24290</v>
      </c>
      <c r="AA157" s="88">
        <f t="shared" si="170"/>
        <v>15500</v>
      </c>
      <c r="AB157" s="88">
        <f t="shared" si="170"/>
        <v>0</v>
      </c>
      <c r="AC157" s="88">
        <f t="shared" si="170"/>
        <v>0</v>
      </c>
      <c r="AD157" s="89">
        <f t="shared" si="170"/>
        <v>0</v>
      </c>
      <c r="AE157" s="168"/>
      <c r="AF157" s="190"/>
    </row>
    <row r="158" spans="1:32" s="18" customFormat="1" hidden="1" x14ac:dyDescent="0.25">
      <c r="A158" s="125" t="s">
        <v>247</v>
      </c>
      <c r="B158" s="114" t="s">
        <v>672</v>
      </c>
      <c r="C158" s="834" t="s">
        <v>248</v>
      </c>
      <c r="D158" s="835"/>
      <c r="E158" s="835"/>
      <c r="F158" s="364">
        <f>SUM(Q158:AC158)</f>
        <v>0</v>
      </c>
      <c r="G158" s="612">
        <f>SUM(Q158:AC158)</f>
        <v>0</v>
      </c>
      <c r="H158" s="612">
        <f>SUM(Q158:AC158)</f>
        <v>0</v>
      </c>
      <c r="I158" s="364">
        <f>SUM(Q158:AC158)</f>
        <v>0</v>
      </c>
      <c r="J158" s="518">
        <f>SUM(Q158:AC158)</f>
        <v>0</v>
      </c>
      <c r="K158" s="518">
        <f>SUM(R158:AD158)</f>
        <v>0</v>
      </c>
      <c r="L158" s="559">
        <f>SUM(R158:AD158)</f>
        <v>0</v>
      </c>
      <c r="M158" s="140"/>
      <c r="N158" s="158">
        <f t="shared" si="157"/>
        <v>0</v>
      </c>
      <c r="O158" s="92"/>
      <c r="P158" s="93"/>
      <c r="Q158" s="93"/>
      <c r="R158" s="92"/>
      <c r="S158" s="93"/>
      <c r="T158" s="93"/>
      <c r="U158" s="93"/>
      <c r="V158" s="93"/>
      <c r="W158" s="96"/>
      <c r="X158" s="487">
        <f t="shared" si="156"/>
        <v>0</v>
      </c>
      <c r="Y158" s="412"/>
      <c r="Z158" s="93"/>
      <c r="AA158" s="96"/>
      <c r="AB158" s="96"/>
      <c r="AC158" s="96"/>
      <c r="AD158" s="97"/>
      <c r="AE158" s="168"/>
      <c r="AF158" s="190"/>
    </row>
    <row r="159" spans="1:32" s="18" customFormat="1" hidden="1" x14ac:dyDescent="0.25">
      <c r="A159" s="125" t="s">
        <v>249</v>
      </c>
      <c r="B159" s="90" t="s">
        <v>673</v>
      </c>
      <c r="C159" s="803" t="s">
        <v>250</v>
      </c>
      <c r="D159" s="804"/>
      <c r="E159" s="804"/>
      <c r="F159" s="366">
        <f t="shared" ref="F159:L159" si="172">F160+F161</f>
        <v>0</v>
      </c>
      <c r="G159" s="614">
        <f t="shared" si="172"/>
        <v>0</v>
      </c>
      <c r="H159" s="614">
        <f t="shared" si="172"/>
        <v>0</v>
      </c>
      <c r="I159" s="366">
        <f t="shared" si="172"/>
        <v>0</v>
      </c>
      <c r="J159" s="520">
        <f t="shared" ref="J159" si="173">J160+J161</f>
        <v>0</v>
      </c>
      <c r="K159" s="520">
        <f t="shared" si="172"/>
        <v>0</v>
      </c>
      <c r="L159" s="561">
        <f t="shared" si="172"/>
        <v>0</v>
      </c>
      <c r="M159" s="142">
        <f t="shared" ref="M159:AD159" si="174">M160+M161</f>
        <v>0</v>
      </c>
      <c r="N159" s="158">
        <f t="shared" si="157"/>
        <v>0</v>
      </c>
      <c r="O159" s="92">
        <f t="shared" ref="O159:Q159" si="175">O160+O161</f>
        <v>0</v>
      </c>
      <c r="P159" s="93">
        <f t="shared" si="175"/>
        <v>0</v>
      </c>
      <c r="Q159" s="93">
        <f t="shared" si="175"/>
        <v>0</v>
      </c>
      <c r="R159" s="92">
        <f t="shared" si="174"/>
        <v>0</v>
      </c>
      <c r="S159" s="93">
        <f t="shared" si="174"/>
        <v>0</v>
      </c>
      <c r="T159" s="93">
        <f t="shared" si="174"/>
        <v>0</v>
      </c>
      <c r="U159" s="93">
        <f t="shared" si="174"/>
        <v>0</v>
      </c>
      <c r="V159" s="93">
        <f t="shared" si="174"/>
        <v>0</v>
      </c>
      <c r="W159" s="96">
        <f t="shared" si="174"/>
        <v>0</v>
      </c>
      <c r="X159" s="487">
        <f t="shared" si="156"/>
        <v>0</v>
      </c>
      <c r="Y159" s="412">
        <f t="shared" si="174"/>
        <v>0</v>
      </c>
      <c r="Z159" s="93">
        <f t="shared" si="174"/>
        <v>0</v>
      </c>
      <c r="AA159" s="96">
        <f t="shared" si="174"/>
        <v>0</v>
      </c>
      <c r="AB159" s="96">
        <f t="shared" si="174"/>
        <v>0</v>
      </c>
      <c r="AC159" s="96">
        <f t="shared" si="174"/>
        <v>0</v>
      </c>
      <c r="AD159" s="97">
        <f t="shared" si="174"/>
        <v>0</v>
      </c>
      <c r="AE159" s="168"/>
      <c r="AF159" s="190"/>
    </row>
    <row r="160" spans="1:32" hidden="1" x14ac:dyDescent="0.25">
      <c r="B160" s="54"/>
      <c r="C160" s="2"/>
      <c r="D160" s="801" t="s">
        <v>250</v>
      </c>
      <c r="E160" s="801"/>
      <c r="F160" s="373">
        <f>SUM(Q160:AC160)</f>
        <v>0</v>
      </c>
      <c r="G160" s="621">
        <f>SUM(Q160:AC160)</f>
        <v>0</v>
      </c>
      <c r="H160" s="621">
        <f>SUM(Q160:AC160)</f>
        <v>0</v>
      </c>
      <c r="I160" s="373">
        <f>SUM(Q160:AC160)</f>
        <v>0</v>
      </c>
      <c r="J160" s="527">
        <f t="shared" ref="J160:K162" si="176">SUM(Q160:AC160)</f>
        <v>0</v>
      </c>
      <c r="K160" s="527">
        <f t="shared" si="176"/>
        <v>0</v>
      </c>
      <c r="L160" s="568">
        <f>SUM(R160:AD160)</f>
        <v>0</v>
      </c>
      <c r="M160" s="141"/>
      <c r="N160" s="159">
        <f t="shared" si="157"/>
        <v>0</v>
      </c>
      <c r="O160" s="73"/>
      <c r="P160" s="1"/>
      <c r="Q160" s="1"/>
      <c r="R160" s="73"/>
      <c r="S160" s="1"/>
      <c r="T160" s="1"/>
      <c r="U160" s="1"/>
      <c r="V160" s="1"/>
      <c r="W160" s="79"/>
      <c r="X160" s="489">
        <f t="shared" si="156"/>
        <v>0</v>
      </c>
      <c r="Y160" s="414"/>
      <c r="Z160" s="1"/>
      <c r="AA160" s="79"/>
      <c r="AB160" s="79"/>
      <c r="AC160" s="79"/>
      <c r="AD160" s="44"/>
      <c r="AE160" s="168"/>
      <c r="AF160" s="190"/>
    </row>
    <row r="161" spans="1:32" hidden="1" x14ac:dyDescent="0.25">
      <c r="B161" s="54"/>
      <c r="C161" s="2"/>
      <c r="D161" s="801" t="s">
        <v>349</v>
      </c>
      <c r="E161" s="801"/>
      <c r="F161" s="373">
        <f>SUM(Q161:AC161)</f>
        <v>0</v>
      </c>
      <c r="G161" s="621">
        <f>SUM(Q161:AC161)</f>
        <v>0</v>
      </c>
      <c r="H161" s="621">
        <f>SUM(Q161:AC161)</f>
        <v>0</v>
      </c>
      <c r="I161" s="373">
        <f>SUM(Q161:AC161)</f>
        <v>0</v>
      </c>
      <c r="J161" s="527">
        <f t="shared" si="176"/>
        <v>0</v>
      </c>
      <c r="K161" s="527">
        <f t="shared" si="176"/>
        <v>0</v>
      </c>
      <c r="L161" s="568">
        <f>SUM(R161:AD161)</f>
        <v>0</v>
      </c>
      <c r="M161" s="141"/>
      <c r="N161" s="159">
        <f t="shared" si="157"/>
        <v>0</v>
      </c>
      <c r="O161" s="73"/>
      <c r="P161" s="1"/>
      <c r="Q161" s="1"/>
      <c r="R161" s="73"/>
      <c r="S161" s="1"/>
      <c r="T161" s="1"/>
      <c r="U161" s="1"/>
      <c r="V161" s="1"/>
      <c r="W161" s="79"/>
      <c r="X161" s="489">
        <f t="shared" si="156"/>
        <v>0</v>
      </c>
      <c r="Y161" s="414"/>
      <c r="Z161" s="1"/>
      <c r="AA161" s="79"/>
      <c r="AB161" s="79"/>
      <c r="AC161" s="79"/>
      <c r="AD161" s="44"/>
      <c r="AE161" s="168"/>
      <c r="AF161" s="190"/>
    </row>
    <row r="162" spans="1:32" s="18" customFormat="1" hidden="1" x14ac:dyDescent="0.25">
      <c r="A162" s="125" t="s">
        <v>251</v>
      </c>
      <c r="B162" s="90" t="s">
        <v>674</v>
      </c>
      <c r="C162" s="803" t="s">
        <v>252</v>
      </c>
      <c r="D162" s="804"/>
      <c r="E162" s="804"/>
      <c r="F162" s="366">
        <f>SUM(Q162:AC162)</f>
        <v>0</v>
      </c>
      <c r="G162" s="614">
        <f>SUM(Q162:AC162)</f>
        <v>0</v>
      </c>
      <c r="H162" s="614">
        <f>SUM(Q162:AC162)</f>
        <v>0</v>
      </c>
      <c r="I162" s="366">
        <f>SUM(Q162:AC162)</f>
        <v>0</v>
      </c>
      <c r="J162" s="520">
        <f t="shared" si="176"/>
        <v>0</v>
      </c>
      <c r="K162" s="520">
        <f t="shared" si="176"/>
        <v>0</v>
      </c>
      <c r="L162" s="561">
        <f>SUM(R162:AD162)</f>
        <v>0</v>
      </c>
      <c r="M162" s="142"/>
      <c r="N162" s="158">
        <f t="shared" si="157"/>
        <v>0</v>
      </c>
      <c r="O162" s="92"/>
      <c r="P162" s="93"/>
      <c r="Q162" s="93"/>
      <c r="R162" s="92"/>
      <c r="S162" s="93"/>
      <c r="T162" s="93"/>
      <c r="U162" s="93"/>
      <c r="V162" s="93"/>
      <c r="W162" s="96"/>
      <c r="X162" s="487">
        <f t="shared" si="156"/>
        <v>0</v>
      </c>
      <c r="Y162" s="412"/>
      <c r="Z162" s="93"/>
      <c r="AA162" s="96"/>
      <c r="AB162" s="96"/>
      <c r="AC162" s="96"/>
      <c r="AD162" s="97"/>
      <c r="AE162" s="168"/>
      <c r="AF162" s="190"/>
    </row>
    <row r="163" spans="1:32" s="18" customFormat="1" x14ac:dyDescent="0.25">
      <c r="A163" s="125" t="s">
        <v>253</v>
      </c>
      <c r="B163" s="90" t="s">
        <v>675</v>
      </c>
      <c r="C163" s="803" t="s">
        <v>254</v>
      </c>
      <c r="D163" s="804"/>
      <c r="E163" s="804"/>
      <c r="F163" s="366">
        <f t="shared" ref="F163:K163" si="177">SUM(F164:F165)</f>
        <v>2559055</v>
      </c>
      <c r="G163" s="614">
        <f t="shared" si="177"/>
        <v>3987614</v>
      </c>
      <c r="H163" s="614">
        <f t="shared" si="177"/>
        <v>3993362</v>
      </c>
      <c r="I163" s="366">
        <f t="shared" si="177"/>
        <v>4024693</v>
      </c>
      <c r="J163" s="520">
        <f t="shared" si="177"/>
        <v>3129693</v>
      </c>
      <c r="K163" s="520">
        <f t="shared" si="177"/>
        <v>3072377</v>
      </c>
      <c r="L163" s="561">
        <f t="shared" ref="L163:AD163" si="178">SUM(L164:L165)</f>
        <v>915638</v>
      </c>
      <c r="M163" s="142">
        <f t="shared" si="178"/>
        <v>0</v>
      </c>
      <c r="N163" s="158">
        <f t="shared" si="178"/>
        <v>915638</v>
      </c>
      <c r="O163" s="92">
        <f t="shared" si="178"/>
        <v>0</v>
      </c>
      <c r="P163" s="93">
        <f t="shared" si="178"/>
        <v>0</v>
      </c>
      <c r="Q163" s="93">
        <f t="shared" si="178"/>
        <v>915638</v>
      </c>
      <c r="R163" s="92">
        <f t="shared" si="178"/>
        <v>0</v>
      </c>
      <c r="S163" s="93">
        <f t="shared" si="178"/>
        <v>3543</v>
      </c>
      <c r="T163" s="93">
        <f t="shared" si="178"/>
        <v>41016</v>
      </c>
      <c r="U163" s="93">
        <f t="shared" si="178"/>
        <v>411500</v>
      </c>
      <c r="V163" s="93">
        <f t="shared" si="178"/>
        <v>411500</v>
      </c>
      <c r="W163" s="96">
        <f t="shared" si="178"/>
        <v>11000</v>
      </c>
      <c r="X163" s="487">
        <f t="shared" si="156"/>
        <v>878559</v>
      </c>
      <c r="Y163" s="412">
        <f t="shared" si="178"/>
        <v>5748</v>
      </c>
      <c r="Z163" s="93">
        <f t="shared" si="178"/>
        <v>19126</v>
      </c>
      <c r="AA163" s="96">
        <f t="shared" si="178"/>
        <v>12205</v>
      </c>
      <c r="AB163" s="96">
        <f t="shared" si="178"/>
        <v>0</v>
      </c>
      <c r="AC163" s="96">
        <f t="shared" si="178"/>
        <v>0</v>
      </c>
      <c r="AD163" s="97">
        <f t="shared" si="178"/>
        <v>0</v>
      </c>
      <c r="AE163" s="168"/>
      <c r="AF163" s="190"/>
    </row>
    <row r="164" spans="1:32" x14ac:dyDescent="0.25">
      <c r="B164" s="54"/>
      <c r="C164" s="237"/>
      <c r="D164" s="477" t="s">
        <v>1044</v>
      </c>
      <c r="E164" s="477"/>
      <c r="F164" s="373">
        <v>0</v>
      </c>
      <c r="G164" s="621">
        <v>150000</v>
      </c>
      <c r="H164" s="621">
        <v>150000</v>
      </c>
      <c r="I164" s="373">
        <v>150000</v>
      </c>
      <c r="J164" s="527">
        <v>150000</v>
      </c>
      <c r="K164" s="527">
        <f>150000-57316</f>
        <v>92684</v>
      </c>
      <c r="L164" s="568">
        <f t="shared" ref="L164:L165" si="179">SUM(X164:AD164)</f>
        <v>0</v>
      </c>
      <c r="M164" s="141"/>
      <c r="N164" s="159">
        <f t="shared" ref="N164:N165" si="180">SUM(L164:M164)</f>
        <v>0</v>
      </c>
      <c r="O164" s="73">
        <f>N164</f>
        <v>0</v>
      </c>
      <c r="P164" s="1"/>
      <c r="Q164" s="1"/>
      <c r="R164" s="73"/>
      <c r="S164" s="1"/>
      <c r="T164" s="1"/>
      <c r="U164" s="1"/>
      <c r="V164" s="1"/>
      <c r="W164" s="79"/>
      <c r="X164" s="489">
        <f t="shared" si="156"/>
        <v>0</v>
      </c>
      <c r="Y164" s="414"/>
      <c r="Z164" s="1"/>
      <c r="AA164" s="79"/>
      <c r="AB164" s="79"/>
      <c r="AC164" s="79"/>
      <c r="AD164" s="44"/>
      <c r="AE164" s="168"/>
      <c r="AF164" s="190"/>
    </row>
    <row r="165" spans="1:32" x14ac:dyDescent="0.25">
      <c r="B165" s="54"/>
      <c r="C165" s="237"/>
      <c r="D165" s="477" t="s">
        <v>1045</v>
      </c>
      <c r="E165" s="477"/>
      <c r="F165" s="373">
        <v>2559055</v>
      </c>
      <c r="G165" s="621">
        <v>3837614</v>
      </c>
      <c r="H165" s="621">
        <v>3843362</v>
      </c>
      <c r="I165" s="373">
        <v>3874693</v>
      </c>
      <c r="J165" s="527">
        <v>2979693</v>
      </c>
      <c r="K165" s="527">
        <v>2979693</v>
      </c>
      <c r="L165" s="568">
        <f t="shared" si="179"/>
        <v>915638</v>
      </c>
      <c r="M165" s="141"/>
      <c r="N165" s="159">
        <f t="shared" si="180"/>
        <v>915638</v>
      </c>
      <c r="O165" s="73"/>
      <c r="P165" s="1"/>
      <c r="Q165" s="1">
        <f>N165</f>
        <v>915638</v>
      </c>
      <c r="R165" s="73"/>
      <c r="S165" s="1">
        <v>3543</v>
      </c>
      <c r="T165" s="1">
        <v>41016</v>
      </c>
      <c r="U165" s="1">
        <v>411500</v>
      </c>
      <c r="V165" s="1">
        <v>411500</v>
      </c>
      <c r="W165" s="79">
        <v>11000</v>
      </c>
      <c r="X165" s="489">
        <f t="shared" si="156"/>
        <v>878559</v>
      </c>
      <c r="Y165" s="414">
        <v>5748</v>
      </c>
      <c r="Z165" s="1">
        <v>19126</v>
      </c>
      <c r="AA165" s="79">
        <v>12205</v>
      </c>
      <c r="AB165" s="79"/>
      <c r="AC165" s="79"/>
      <c r="AD165" s="44"/>
      <c r="AE165" s="168"/>
      <c r="AF165" s="190"/>
    </row>
    <row r="166" spans="1:32" s="18" customFormat="1" hidden="1" x14ac:dyDescent="0.25">
      <c r="A166" s="125" t="s">
        <v>255</v>
      </c>
      <c r="B166" s="90" t="s">
        <v>676</v>
      </c>
      <c r="C166" s="803" t="s">
        <v>256</v>
      </c>
      <c r="D166" s="804"/>
      <c r="E166" s="804"/>
      <c r="F166" s="366">
        <v>0</v>
      </c>
      <c r="G166" s="614">
        <v>0</v>
      </c>
      <c r="H166" s="614">
        <v>0</v>
      </c>
      <c r="I166" s="366">
        <v>0</v>
      </c>
      <c r="J166" s="520">
        <v>0</v>
      </c>
      <c r="K166" s="520">
        <v>0</v>
      </c>
      <c r="L166" s="561">
        <f>SUM(R166:AD166)</f>
        <v>0</v>
      </c>
      <c r="M166" s="142"/>
      <c r="N166" s="158">
        <f t="shared" si="157"/>
        <v>0</v>
      </c>
      <c r="O166" s="92"/>
      <c r="P166" s="93"/>
      <c r="Q166" s="93"/>
      <c r="R166" s="92"/>
      <c r="S166" s="93"/>
      <c r="T166" s="93"/>
      <c r="U166" s="93"/>
      <c r="V166" s="93"/>
      <c r="W166" s="96"/>
      <c r="X166" s="487">
        <f t="shared" si="156"/>
        <v>0</v>
      </c>
      <c r="Y166" s="412"/>
      <c r="Z166" s="93"/>
      <c r="AA166" s="96"/>
      <c r="AB166" s="96"/>
      <c r="AC166" s="96"/>
      <c r="AD166" s="97"/>
      <c r="AE166" s="168"/>
      <c r="AF166" s="190"/>
    </row>
    <row r="167" spans="1:32" s="18" customFormat="1" hidden="1" x14ac:dyDescent="0.25">
      <c r="A167" s="125" t="s">
        <v>257</v>
      </c>
      <c r="B167" s="90" t="s">
        <v>677</v>
      </c>
      <c r="C167" s="803" t="s">
        <v>258</v>
      </c>
      <c r="D167" s="804"/>
      <c r="E167" s="804"/>
      <c r="F167" s="366">
        <v>0</v>
      </c>
      <c r="G167" s="614">
        <v>0</v>
      </c>
      <c r="H167" s="614">
        <v>0</v>
      </c>
      <c r="I167" s="366">
        <v>0</v>
      </c>
      <c r="J167" s="520">
        <v>0</v>
      </c>
      <c r="K167" s="520">
        <v>0</v>
      </c>
      <c r="L167" s="561">
        <f>SUM(R167:AD167)</f>
        <v>0</v>
      </c>
      <c r="M167" s="142"/>
      <c r="N167" s="158">
        <f t="shared" si="157"/>
        <v>0</v>
      </c>
      <c r="O167" s="92"/>
      <c r="P167" s="93"/>
      <c r="Q167" s="93"/>
      <c r="R167" s="92"/>
      <c r="S167" s="93"/>
      <c r="T167" s="93"/>
      <c r="U167" s="93"/>
      <c r="V167" s="93"/>
      <c r="W167" s="96"/>
      <c r="X167" s="487">
        <f t="shared" si="156"/>
        <v>0</v>
      </c>
      <c r="Y167" s="412"/>
      <c r="Z167" s="93"/>
      <c r="AA167" s="96"/>
      <c r="AB167" s="96"/>
      <c r="AC167" s="96"/>
      <c r="AD167" s="97"/>
      <c r="AE167" s="168"/>
      <c r="AF167" s="190"/>
    </row>
    <row r="168" spans="1:32" s="18" customFormat="1" x14ac:dyDescent="0.25">
      <c r="A168" s="125" t="s">
        <v>259</v>
      </c>
      <c r="B168" s="124" t="s">
        <v>678</v>
      </c>
      <c r="C168" s="847" t="s">
        <v>260</v>
      </c>
      <c r="D168" s="848"/>
      <c r="E168" s="848"/>
      <c r="F168" s="379">
        <f t="shared" ref="F168:AD168" si="181">SUM(F169:F170)</f>
        <v>690945</v>
      </c>
      <c r="G168" s="627">
        <f t="shared" ref="G168:K168" si="182">SUM(G169:G170)</f>
        <v>1076656</v>
      </c>
      <c r="H168" s="627">
        <f t="shared" ref="H168:J168" si="183">SUM(H169:H170)</f>
        <v>1078208</v>
      </c>
      <c r="I168" s="379">
        <f t="shared" si="183"/>
        <v>1086667</v>
      </c>
      <c r="J168" s="533">
        <f t="shared" si="183"/>
        <v>845017</v>
      </c>
      <c r="K168" s="533">
        <f t="shared" si="182"/>
        <v>835794</v>
      </c>
      <c r="L168" s="574">
        <f t="shared" si="181"/>
        <v>247222</v>
      </c>
      <c r="M168" s="154">
        <f t="shared" si="181"/>
        <v>0</v>
      </c>
      <c r="N168" s="158">
        <f t="shared" si="181"/>
        <v>247222</v>
      </c>
      <c r="O168" s="92">
        <f t="shared" si="181"/>
        <v>0</v>
      </c>
      <c r="P168" s="93">
        <f t="shared" si="181"/>
        <v>0</v>
      </c>
      <c r="Q168" s="93">
        <f t="shared" si="181"/>
        <v>247222</v>
      </c>
      <c r="R168" s="92">
        <f t="shared" si="181"/>
        <v>0</v>
      </c>
      <c r="S168" s="93">
        <f t="shared" si="181"/>
        <v>957</v>
      </c>
      <c r="T168" s="93">
        <f t="shared" si="181"/>
        <v>11074</v>
      </c>
      <c r="U168" s="93">
        <f t="shared" si="181"/>
        <v>111105</v>
      </c>
      <c r="V168" s="93">
        <f t="shared" si="181"/>
        <v>111105</v>
      </c>
      <c r="W168" s="96">
        <f t="shared" si="181"/>
        <v>2970</v>
      </c>
      <c r="X168" s="487">
        <f t="shared" si="156"/>
        <v>237211</v>
      </c>
      <c r="Y168" s="412">
        <f t="shared" si="181"/>
        <v>1552</v>
      </c>
      <c r="Z168" s="93">
        <f t="shared" si="181"/>
        <v>5164</v>
      </c>
      <c r="AA168" s="96">
        <f t="shared" si="181"/>
        <v>3295</v>
      </c>
      <c r="AB168" s="96">
        <f t="shared" si="181"/>
        <v>0</v>
      </c>
      <c r="AC168" s="96">
        <f t="shared" si="181"/>
        <v>0</v>
      </c>
      <c r="AD168" s="97">
        <f t="shared" si="181"/>
        <v>0</v>
      </c>
      <c r="AE168" s="168"/>
      <c r="AF168" s="190"/>
    </row>
    <row r="169" spans="1:32" x14ac:dyDescent="0.25">
      <c r="B169" s="54"/>
      <c r="C169" s="237"/>
      <c r="D169" s="477" t="s">
        <v>1044</v>
      </c>
      <c r="E169" s="477"/>
      <c r="F169" s="373">
        <v>0</v>
      </c>
      <c r="G169" s="621">
        <v>40500</v>
      </c>
      <c r="H169" s="621">
        <v>40500</v>
      </c>
      <c r="I169" s="373">
        <v>40500</v>
      </c>
      <c r="J169" s="527">
        <v>40500</v>
      </c>
      <c r="K169" s="527">
        <f>40500-9223</f>
        <v>31277</v>
      </c>
      <c r="L169" s="568">
        <f t="shared" ref="L169:L170" si="184">SUM(X169:AD169)</f>
        <v>0</v>
      </c>
      <c r="M169" s="141"/>
      <c r="N169" s="159">
        <f t="shared" ref="N169:N170" si="185">SUM(L169:M169)</f>
        <v>0</v>
      </c>
      <c r="O169" s="73">
        <f>N169</f>
        <v>0</v>
      </c>
      <c r="P169" s="1"/>
      <c r="Q169" s="1"/>
      <c r="R169" s="73"/>
      <c r="S169" s="1"/>
      <c r="T169" s="1"/>
      <c r="U169" s="1"/>
      <c r="V169" s="1"/>
      <c r="W169" s="79"/>
      <c r="X169" s="489">
        <f t="shared" si="156"/>
        <v>0</v>
      </c>
      <c r="Y169" s="414"/>
      <c r="Z169" s="1"/>
      <c r="AA169" s="79"/>
      <c r="AB169" s="79"/>
      <c r="AC169" s="79"/>
      <c r="AD169" s="44"/>
      <c r="AE169" s="168"/>
      <c r="AF169" s="190"/>
    </row>
    <row r="170" spans="1:32" ht="15.75" thickBot="1" x14ac:dyDescent="0.3">
      <c r="B170" s="54"/>
      <c r="C170" s="237"/>
      <c r="D170" s="477" t="s">
        <v>1045</v>
      </c>
      <c r="E170" s="477"/>
      <c r="F170" s="373">
        <v>690945</v>
      </c>
      <c r="G170" s="621">
        <v>1036156</v>
      </c>
      <c r="H170" s="621">
        <v>1037708</v>
      </c>
      <c r="I170" s="373">
        <v>1046167</v>
      </c>
      <c r="J170" s="527">
        <v>804517</v>
      </c>
      <c r="K170" s="527">
        <v>804517</v>
      </c>
      <c r="L170" s="568">
        <f t="shared" si="184"/>
        <v>247222</v>
      </c>
      <c r="M170" s="141"/>
      <c r="N170" s="159">
        <f t="shared" si="185"/>
        <v>247222</v>
      </c>
      <c r="O170" s="73"/>
      <c r="P170" s="1"/>
      <c r="Q170" s="1">
        <f>N170</f>
        <v>247222</v>
      </c>
      <c r="R170" s="73"/>
      <c r="S170" s="1">
        <v>957</v>
      </c>
      <c r="T170" s="1">
        <v>11074</v>
      </c>
      <c r="U170" s="1">
        <v>111105</v>
      </c>
      <c r="V170" s="1">
        <v>111105</v>
      </c>
      <c r="W170" s="79">
        <v>2970</v>
      </c>
      <c r="X170" s="489">
        <f t="shared" si="156"/>
        <v>237211</v>
      </c>
      <c r="Y170" s="414">
        <v>1552</v>
      </c>
      <c r="Z170" s="1">
        <v>5164</v>
      </c>
      <c r="AA170" s="79">
        <v>3295</v>
      </c>
      <c r="AB170" s="79"/>
      <c r="AC170" s="79"/>
      <c r="AD170" s="44"/>
      <c r="AE170" s="168"/>
      <c r="AF170" s="190"/>
    </row>
    <row r="171" spans="1:32" ht="15.75" thickBot="1" x14ac:dyDescent="0.3">
      <c r="B171" s="98" t="s">
        <v>261</v>
      </c>
      <c r="C171" s="807" t="s">
        <v>262</v>
      </c>
      <c r="D171" s="808"/>
      <c r="E171" s="808"/>
      <c r="F171" s="369">
        <f t="shared" ref="F171:L171" si="186">F172+F173+F174+F175</f>
        <v>0</v>
      </c>
      <c r="G171" s="617">
        <f t="shared" si="186"/>
        <v>220962</v>
      </c>
      <c r="H171" s="617">
        <f t="shared" si="186"/>
        <v>220962</v>
      </c>
      <c r="I171" s="369">
        <f t="shared" si="186"/>
        <v>220962</v>
      </c>
      <c r="J171" s="523">
        <f t="shared" ref="J171" si="187">J172+J173+J174+J175</f>
        <v>220962</v>
      </c>
      <c r="K171" s="523">
        <f t="shared" si="186"/>
        <v>220962</v>
      </c>
      <c r="L171" s="564">
        <f t="shared" si="186"/>
        <v>220962</v>
      </c>
      <c r="M171" s="144">
        <f t="shared" ref="M171:AD171" si="188">M172+M173+M174+M175</f>
        <v>0</v>
      </c>
      <c r="N171" s="156">
        <f t="shared" si="157"/>
        <v>220962</v>
      </c>
      <c r="O171" s="84">
        <f t="shared" ref="O171:Q171" si="189">O172+O173+O174+O175</f>
        <v>0</v>
      </c>
      <c r="P171" s="85">
        <f t="shared" si="189"/>
        <v>0</v>
      </c>
      <c r="Q171" s="85">
        <f t="shared" si="189"/>
        <v>220962</v>
      </c>
      <c r="R171" s="84">
        <f t="shared" si="188"/>
        <v>0</v>
      </c>
      <c r="S171" s="85">
        <f t="shared" si="188"/>
        <v>220962</v>
      </c>
      <c r="T171" s="85">
        <f t="shared" si="188"/>
        <v>0</v>
      </c>
      <c r="U171" s="85">
        <f t="shared" si="188"/>
        <v>0</v>
      </c>
      <c r="V171" s="85">
        <f t="shared" si="188"/>
        <v>0</v>
      </c>
      <c r="W171" s="88">
        <f t="shared" si="188"/>
        <v>0</v>
      </c>
      <c r="X171" s="484">
        <f t="shared" si="156"/>
        <v>220962</v>
      </c>
      <c r="Y171" s="409">
        <f t="shared" si="188"/>
        <v>0</v>
      </c>
      <c r="Z171" s="85">
        <f t="shared" si="188"/>
        <v>0</v>
      </c>
      <c r="AA171" s="88">
        <f t="shared" si="188"/>
        <v>0</v>
      </c>
      <c r="AB171" s="88">
        <f t="shared" si="188"/>
        <v>0</v>
      </c>
      <c r="AC171" s="88">
        <f t="shared" si="188"/>
        <v>0</v>
      </c>
      <c r="AD171" s="89">
        <f t="shared" si="188"/>
        <v>0</v>
      </c>
      <c r="AE171" s="168"/>
      <c r="AF171" s="190"/>
    </row>
    <row r="172" spans="1:32" s="18" customFormat="1" hidden="1" x14ac:dyDescent="0.25">
      <c r="A172" s="125" t="s">
        <v>263</v>
      </c>
      <c r="B172" s="241" t="s">
        <v>679</v>
      </c>
      <c r="C172" s="849" t="s">
        <v>264</v>
      </c>
      <c r="D172" s="850"/>
      <c r="E172" s="850"/>
      <c r="F172" s="380"/>
      <c r="G172" s="628"/>
      <c r="H172" s="628"/>
      <c r="I172" s="380"/>
      <c r="J172" s="534"/>
      <c r="K172" s="534"/>
      <c r="L172" s="575">
        <f t="shared" ref="L172:L173" si="190">SUM(R172:AD172)</f>
        <v>0</v>
      </c>
      <c r="M172" s="243"/>
      <c r="N172" s="244">
        <f t="shared" si="157"/>
        <v>0</v>
      </c>
      <c r="O172" s="245"/>
      <c r="P172" s="246"/>
      <c r="Q172" s="246"/>
      <c r="R172" s="245"/>
      <c r="S172" s="246"/>
      <c r="T172" s="246"/>
      <c r="U172" s="246"/>
      <c r="V172" s="246"/>
      <c r="W172" s="247"/>
      <c r="X172" s="492">
        <f t="shared" si="156"/>
        <v>0</v>
      </c>
      <c r="Y172" s="417"/>
      <c r="Z172" s="246"/>
      <c r="AA172" s="247"/>
      <c r="AB172" s="247"/>
      <c r="AC172" s="247"/>
      <c r="AD172" s="249"/>
      <c r="AE172" s="168"/>
      <c r="AF172" s="190"/>
    </row>
    <row r="173" spans="1:32" s="18" customFormat="1" hidden="1" x14ac:dyDescent="0.25">
      <c r="A173" s="125" t="s">
        <v>265</v>
      </c>
      <c r="B173" s="250" t="s">
        <v>680</v>
      </c>
      <c r="C173" s="843" t="s">
        <v>871</v>
      </c>
      <c r="D173" s="844"/>
      <c r="E173" s="844"/>
      <c r="F173" s="381"/>
      <c r="G173" s="629"/>
      <c r="H173" s="629"/>
      <c r="I173" s="381"/>
      <c r="J173" s="535"/>
      <c r="K173" s="535"/>
      <c r="L173" s="576">
        <f t="shared" si="190"/>
        <v>0</v>
      </c>
      <c r="M173" s="252"/>
      <c r="N173" s="244">
        <f t="shared" si="157"/>
        <v>0</v>
      </c>
      <c r="O173" s="245"/>
      <c r="P173" s="246"/>
      <c r="Q173" s="246"/>
      <c r="R173" s="245"/>
      <c r="S173" s="246"/>
      <c r="T173" s="246"/>
      <c r="U173" s="246"/>
      <c r="V173" s="246"/>
      <c r="W173" s="247"/>
      <c r="X173" s="492">
        <f t="shared" si="156"/>
        <v>0</v>
      </c>
      <c r="Y173" s="417"/>
      <c r="Z173" s="246"/>
      <c r="AA173" s="247"/>
      <c r="AB173" s="247"/>
      <c r="AC173" s="247"/>
      <c r="AD173" s="249"/>
      <c r="AE173" s="168"/>
      <c r="AF173" s="190"/>
    </row>
    <row r="174" spans="1:32" s="18" customFormat="1" x14ac:dyDescent="0.25">
      <c r="A174" s="125" t="s">
        <v>266</v>
      </c>
      <c r="B174" s="250" t="s">
        <v>681</v>
      </c>
      <c r="C174" s="843" t="s">
        <v>267</v>
      </c>
      <c r="D174" s="844"/>
      <c r="E174" s="844"/>
      <c r="F174" s="381"/>
      <c r="G174" s="629">
        <v>173986</v>
      </c>
      <c r="H174" s="629">
        <v>173986</v>
      </c>
      <c r="I174" s="381">
        <v>173986</v>
      </c>
      <c r="J174" s="535">
        <v>173986</v>
      </c>
      <c r="K174" s="535">
        <v>173986</v>
      </c>
      <c r="L174" s="576">
        <f t="shared" ref="L174:L175" si="191">SUM(X174:AD174)</f>
        <v>173986</v>
      </c>
      <c r="M174" s="252"/>
      <c r="N174" s="244">
        <f t="shared" si="157"/>
        <v>173986</v>
      </c>
      <c r="O174" s="245"/>
      <c r="P174" s="246"/>
      <c r="Q174" s="246">
        <f>N174</f>
        <v>173986</v>
      </c>
      <c r="R174" s="245"/>
      <c r="S174" s="246">
        <v>173986</v>
      </c>
      <c r="T174" s="246"/>
      <c r="U174" s="246"/>
      <c r="V174" s="246"/>
      <c r="W174" s="247"/>
      <c r="X174" s="492">
        <f t="shared" si="156"/>
        <v>173986</v>
      </c>
      <c r="Y174" s="417"/>
      <c r="Z174" s="246"/>
      <c r="AA174" s="247"/>
      <c r="AB174" s="247"/>
      <c r="AC174" s="247"/>
      <c r="AD174" s="249"/>
      <c r="AE174" s="168"/>
      <c r="AF174" s="190"/>
    </row>
    <row r="175" spans="1:32" s="18" customFormat="1" ht="15.75" thickBot="1" x14ac:dyDescent="0.3">
      <c r="A175" s="125" t="s">
        <v>268</v>
      </c>
      <c r="B175" s="253" t="s">
        <v>682</v>
      </c>
      <c r="C175" s="845" t="s">
        <v>366</v>
      </c>
      <c r="D175" s="846"/>
      <c r="E175" s="846"/>
      <c r="F175" s="382"/>
      <c r="G175" s="630">
        <v>46976</v>
      </c>
      <c r="H175" s="630">
        <v>46976</v>
      </c>
      <c r="I175" s="382">
        <v>46976</v>
      </c>
      <c r="J175" s="536">
        <v>46976</v>
      </c>
      <c r="K175" s="536">
        <v>46976</v>
      </c>
      <c r="L175" s="577">
        <f t="shared" si="191"/>
        <v>46976</v>
      </c>
      <c r="M175" s="255"/>
      <c r="N175" s="244">
        <f t="shared" si="157"/>
        <v>46976</v>
      </c>
      <c r="O175" s="245"/>
      <c r="P175" s="246"/>
      <c r="Q175" s="246">
        <f>N175</f>
        <v>46976</v>
      </c>
      <c r="R175" s="245"/>
      <c r="S175" s="246">
        <v>46976</v>
      </c>
      <c r="T175" s="246"/>
      <c r="U175" s="246"/>
      <c r="V175" s="246"/>
      <c r="W175" s="247"/>
      <c r="X175" s="492">
        <f t="shared" si="156"/>
        <v>46976</v>
      </c>
      <c r="Y175" s="417"/>
      <c r="Z175" s="246"/>
      <c r="AA175" s="247"/>
      <c r="AB175" s="247"/>
      <c r="AC175" s="247"/>
      <c r="AD175" s="249"/>
      <c r="AE175" s="168"/>
      <c r="AF175" s="190"/>
    </row>
    <row r="176" spans="1:32" ht="15.75" thickBot="1" x14ac:dyDescent="0.3">
      <c r="B176" s="98" t="s">
        <v>269</v>
      </c>
      <c r="C176" s="807" t="s">
        <v>270</v>
      </c>
      <c r="D176" s="808"/>
      <c r="E176" s="808"/>
      <c r="F176" s="369">
        <f t="shared" ref="F176:L176" si="192">F177+F178+F189+F200+F211+F214+F226+F227+F228</f>
        <v>0</v>
      </c>
      <c r="G176" s="617">
        <f t="shared" si="192"/>
        <v>0</v>
      </c>
      <c r="H176" s="617">
        <f t="shared" si="192"/>
        <v>0</v>
      </c>
      <c r="I176" s="369">
        <f t="shared" si="192"/>
        <v>0</v>
      </c>
      <c r="J176" s="523">
        <f t="shared" ref="J176" si="193">J177+J178+J189+J200+J211+J214+J226+J227+J228</f>
        <v>0</v>
      </c>
      <c r="K176" s="523">
        <f t="shared" si="192"/>
        <v>0</v>
      </c>
      <c r="L176" s="564">
        <f t="shared" si="192"/>
        <v>0</v>
      </c>
      <c r="M176" s="144">
        <f t="shared" ref="M176:AD176" si="194">M177+M178+M189+M200+M211+M214+M226+M227+M228</f>
        <v>0</v>
      </c>
      <c r="N176" s="156">
        <f t="shared" si="157"/>
        <v>0</v>
      </c>
      <c r="O176" s="84">
        <f t="shared" ref="O176:Q176" si="195">O177+O178+O189+O200+O211+O214+O226+O227+O228</f>
        <v>0</v>
      </c>
      <c r="P176" s="85">
        <f t="shared" si="195"/>
        <v>0</v>
      </c>
      <c r="Q176" s="85">
        <f t="shared" si="195"/>
        <v>0</v>
      </c>
      <c r="R176" s="84">
        <f t="shared" si="194"/>
        <v>0</v>
      </c>
      <c r="S176" s="85">
        <f t="shared" si="194"/>
        <v>0</v>
      </c>
      <c r="T176" s="85">
        <f t="shared" si="194"/>
        <v>0</v>
      </c>
      <c r="U176" s="85">
        <f t="shared" si="194"/>
        <v>0</v>
      </c>
      <c r="V176" s="85">
        <f t="shared" si="194"/>
        <v>0</v>
      </c>
      <c r="W176" s="88">
        <f t="shared" si="194"/>
        <v>0</v>
      </c>
      <c r="X176" s="484">
        <f t="shared" si="156"/>
        <v>0</v>
      </c>
      <c r="Y176" s="409">
        <f t="shared" si="194"/>
        <v>0</v>
      </c>
      <c r="Z176" s="85">
        <f t="shared" si="194"/>
        <v>0</v>
      </c>
      <c r="AA176" s="88">
        <f t="shared" si="194"/>
        <v>0</v>
      </c>
      <c r="AB176" s="88">
        <f t="shared" si="194"/>
        <v>0</v>
      </c>
      <c r="AC176" s="88">
        <f t="shared" si="194"/>
        <v>0</v>
      </c>
      <c r="AD176" s="89">
        <f t="shared" si="194"/>
        <v>0</v>
      </c>
      <c r="AE176" s="168"/>
      <c r="AF176" s="190"/>
    </row>
    <row r="177" spans="1:32" s="18" customFormat="1" ht="25.5" hidden="1" customHeight="1" x14ac:dyDescent="0.25">
      <c r="A177" s="125" t="s">
        <v>271</v>
      </c>
      <c r="B177" s="90" t="s">
        <v>683</v>
      </c>
      <c r="C177" s="796" t="s">
        <v>367</v>
      </c>
      <c r="D177" s="797"/>
      <c r="E177" s="797"/>
      <c r="F177" s="383">
        <f>SUM(Q177:AC177)</f>
        <v>0</v>
      </c>
      <c r="G177" s="631">
        <f>SUM(Q177:AC177)</f>
        <v>0</v>
      </c>
      <c r="H177" s="631">
        <f>SUM(Q177:AC177)</f>
        <v>0</v>
      </c>
      <c r="I177" s="383">
        <f>SUM(Q177:AC177)</f>
        <v>0</v>
      </c>
      <c r="J177" s="537">
        <f>SUM(Q177:AC177)</f>
        <v>0</v>
      </c>
      <c r="K177" s="537">
        <f>SUM(R177:AD177)</f>
        <v>0</v>
      </c>
      <c r="L177" s="578">
        <f>SUM(R177:AD177)</f>
        <v>0</v>
      </c>
      <c r="M177" s="155"/>
      <c r="N177" s="158">
        <f t="shared" si="157"/>
        <v>0</v>
      </c>
      <c r="O177" s="92"/>
      <c r="P177" s="93"/>
      <c r="Q177" s="93"/>
      <c r="R177" s="92"/>
      <c r="S177" s="93"/>
      <c r="T177" s="93"/>
      <c r="U177" s="93"/>
      <c r="V177" s="93"/>
      <c r="W177" s="96"/>
      <c r="X177" s="487">
        <f t="shared" si="156"/>
        <v>0</v>
      </c>
      <c r="Y177" s="412"/>
      <c r="Z177" s="93"/>
      <c r="AA177" s="96"/>
      <c r="AB177" s="96"/>
      <c r="AC177" s="96"/>
      <c r="AD177" s="97"/>
      <c r="AE177" s="168"/>
      <c r="AF177" s="190"/>
    </row>
    <row r="178" spans="1:32" s="18" customFormat="1" ht="16.350000000000001" hidden="1" customHeight="1" x14ac:dyDescent="0.25">
      <c r="A178" s="125" t="s">
        <v>272</v>
      </c>
      <c r="B178" s="90" t="s">
        <v>684</v>
      </c>
      <c r="C178" s="841" t="s">
        <v>812</v>
      </c>
      <c r="D178" s="842"/>
      <c r="E178" s="842"/>
      <c r="F178" s="383">
        <f t="shared" ref="F178:L178" si="196">F179+F180+F181+F182+F183+F184+F185+F186+F187+F188</f>
        <v>0</v>
      </c>
      <c r="G178" s="631">
        <f t="shared" si="196"/>
        <v>0</v>
      </c>
      <c r="H178" s="631">
        <f t="shared" si="196"/>
        <v>0</v>
      </c>
      <c r="I178" s="383">
        <f t="shared" si="196"/>
        <v>0</v>
      </c>
      <c r="J178" s="537">
        <f t="shared" ref="J178" si="197">J179+J180+J181+J182+J183+J184+J185+J186+J187+J188</f>
        <v>0</v>
      </c>
      <c r="K178" s="537">
        <f t="shared" si="196"/>
        <v>0</v>
      </c>
      <c r="L178" s="578">
        <f t="shared" si="196"/>
        <v>0</v>
      </c>
      <c r="M178" s="155">
        <f t="shared" ref="M178:AD178" si="198">M179+M180+M181+M182+M183+M184+M185+M186+M187+M188</f>
        <v>0</v>
      </c>
      <c r="N178" s="158">
        <f t="shared" si="157"/>
        <v>0</v>
      </c>
      <c r="O178" s="92">
        <f t="shared" ref="O178:Q178" si="199">O179+O180+O181+O182+O183+O184+O185+O186+O187+O188</f>
        <v>0</v>
      </c>
      <c r="P178" s="93">
        <f t="shared" si="199"/>
        <v>0</v>
      </c>
      <c r="Q178" s="93">
        <f t="shared" si="199"/>
        <v>0</v>
      </c>
      <c r="R178" s="92">
        <f t="shared" si="198"/>
        <v>0</v>
      </c>
      <c r="S178" s="93">
        <f t="shared" si="198"/>
        <v>0</v>
      </c>
      <c r="T178" s="93">
        <f t="shared" si="198"/>
        <v>0</v>
      </c>
      <c r="U178" s="93">
        <f t="shared" si="198"/>
        <v>0</v>
      </c>
      <c r="V178" s="93">
        <f t="shared" si="198"/>
        <v>0</v>
      </c>
      <c r="W178" s="96">
        <f t="shared" si="198"/>
        <v>0</v>
      </c>
      <c r="X178" s="487">
        <f t="shared" si="156"/>
        <v>0</v>
      </c>
      <c r="Y178" s="412">
        <f t="shared" si="198"/>
        <v>0</v>
      </c>
      <c r="Z178" s="93">
        <f t="shared" si="198"/>
        <v>0</v>
      </c>
      <c r="AA178" s="96">
        <f t="shared" si="198"/>
        <v>0</v>
      </c>
      <c r="AB178" s="96">
        <f t="shared" si="198"/>
        <v>0</v>
      </c>
      <c r="AC178" s="96">
        <f t="shared" si="198"/>
        <v>0</v>
      </c>
      <c r="AD178" s="97">
        <f t="shared" si="198"/>
        <v>0</v>
      </c>
      <c r="AE178" s="168"/>
      <c r="AF178" s="190"/>
    </row>
    <row r="179" spans="1:32" ht="15.75" hidden="1" thickBot="1" x14ac:dyDescent="0.3">
      <c r="B179" s="54"/>
      <c r="C179" s="2"/>
      <c r="D179" s="801" t="s">
        <v>813</v>
      </c>
      <c r="E179" s="801"/>
      <c r="F179" s="373">
        <f t="shared" ref="F179:F188" si="200">SUM(Q179:AC179)</f>
        <v>0</v>
      </c>
      <c r="G179" s="621">
        <f t="shared" ref="G179:G188" si="201">SUM(Q179:AC179)</f>
        <v>0</v>
      </c>
      <c r="H179" s="621">
        <f t="shared" ref="H179:H188" si="202">SUM(Q179:AC179)</f>
        <v>0</v>
      </c>
      <c r="I179" s="373">
        <f t="shared" ref="I179:I188" si="203">SUM(Q179:AC179)</f>
        <v>0</v>
      </c>
      <c r="J179" s="527">
        <f t="shared" ref="J179:K188" si="204">SUM(Q179:AC179)</f>
        <v>0</v>
      </c>
      <c r="K179" s="527">
        <f t="shared" si="204"/>
        <v>0</v>
      </c>
      <c r="L179" s="568">
        <f t="shared" ref="L179:L188" si="205">SUM(R179:AD179)</f>
        <v>0</v>
      </c>
      <c r="M179" s="141"/>
      <c r="N179" s="159">
        <f t="shared" si="157"/>
        <v>0</v>
      </c>
      <c r="O179" s="73"/>
      <c r="P179" s="1"/>
      <c r="Q179" s="1"/>
      <c r="R179" s="73"/>
      <c r="S179" s="1"/>
      <c r="T179" s="1"/>
      <c r="U179" s="1"/>
      <c r="V179" s="1"/>
      <c r="W179" s="79"/>
      <c r="X179" s="489">
        <f t="shared" si="156"/>
        <v>0</v>
      </c>
      <c r="Y179" s="414"/>
      <c r="Z179" s="1"/>
      <c r="AA179" s="79"/>
      <c r="AB179" s="79"/>
      <c r="AC179" s="79"/>
      <c r="AD179" s="44"/>
      <c r="AE179" s="168"/>
      <c r="AF179" s="190"/>
    </row>
    <row r="180" spans="1:32" ht="15.75" hidden="1" thickBot="1" x14ac:dyDescent="0.3">
      <c r="B180" s="54"/>
      <c r="C180" s="2"/>
      <c r="D180" s="801" t="s">
        <v>814</v>
      </c>
      <c r="E180" s="801"/>
      <c r="F180" s="373">
        <f t="shared" si="200"/>
        <v>0</v>
      </c>
      <c r="G180" s="621">
        <f t="shared" si="201"/>
        <v>0</v>
      </c>
      <c r="H180" s="621">
        <f t="shared" si="202"/>
        <v>0</v>
      </c>
      <c r="I180" s="373">
        <f t="shared" si="203"/>
        <v>0</v>
      </c>
      <c r="J180" s="527">
        <f t="shared" si="204"/>
        <v>0</v>
      </c>
      <c r="K180" s="527">
        <f t="shared" si="204"/>
        <v>0</v>
      </c>
      <c r="L180" s="568">
        <f t="shared" si="205"/>
        <v>0</v>
      </c>
      <c r="M180" s="141"/>
      <c r="N180" s="159">
        <f t="shared" si="157"/>
        <v>0</v>
      </c>
      <c r="O180" s="73"/>
      <c r="P180" s="1"/>
      <c r="Q180" s="1"/>
      <c r="R180" s="73"/>
      <c r="S180" s="1"/>
      <c r="T180" s="1"/>
      <c r="U180" s="1"/>
      <c r="V180" s="1"/>
      <c r="W180" s="79"/>
      <c r="X180" s="489">
        <f t="shared" si="156"/>
        <v>0</v>
      </c>
      <c r="Y180" s="414"/>
      <c r="Z180" s="1"/>
      <c r="AA180" s="79"/>
      <c r="AB180" s="79"/>
      <c r="AC180" s="79"/>
      <c r="AD180" s="44"/>
      <c r="AE180" s="168"/>
      <c r="AF180" s="190"/>
    </row>
    <row r="181" spans="1:32" ht="15.75" hidden="1" thickBot="1" x14ac:dyDescent="0.3">
      <c r="B181" s="54"/>
      <c r="C181" s="2"/>
      <c r="D181" s="801" t="s">
        <v>545</v>
      </c>
      <c r="E181" s="801"/>
      <c r="F181" s="373">
        <f t="shared" si="200"/>
        <v>0</v>
      </c>
      <c r="G181" s="621">
        <f t="shared" si="201"/>
        <v>0</v>
      </c>
      <c r="H181" s="621">
        <f t="shared" si="202"/>
        <v>0</v>
      </c>
      <c r="I181" s="373">
        <f t="shared" si="203"/>
        <v>0</v>
      </c>
      <c r="J181" s="527">
        <f t="shared" si="204"/>
        <v>0</v>
      </c>
      <c r="K181" s="527">
        <f t="shared" si="204"/>
        <v>0</v>
      </c>
      <c r="L181" s="568">
        <f t="shared" si="205"/>
        <v>0</v>
      </c>
      <c r="M181" s="141"/>
      <c r="N181" s="159">
        <f t="shared" si="157"/>
        <v>0</v>
      </c>
      <c r="O181" s="73"/>
      <c r="P181" s="1"/>
      <c r="Q181" s="1"/>
      <c r="R181" s="73"/>
      <c r="S181" s="1"/>
      <c r="T181" s="1"/>
      <c r="U181" s="1"/>
      <c r="V181" s="1"/>
      <c r="W181" s="79"/>
      <c r="X181" s="489">
        <f t="shared" si="156"/>
        <v>0</v>
      </c>
      <c r="Y181" s="414"/>
      <c r="Z181" s="1"/>
      <c r="AA181" s="79"/>
      <c r="AB181" s="79"/>
      <c r="AC181" s="79"/>
      <c r="AD181" s="44"/>
      <c r="AE181" s="168"/>
      <c r="AF181" s="190"/>
    </row>
    <row r="182" spans="1:32" ht="25.5" hidden="1" customHeight="1" x14ac:dyDescent="0.25">
      <c r="B182" s="54"/>
      <c r="C182" s="2"/>
      <c r="D182" s="798" t="s">
        <v>548</v>
      </c>
      <c r="E182" s="798"/>
      <c r="F182" s="376">
        <f t="shared" si="200"/>
        <v>0</v>
      </c>
      <c r="G182" s="624">
        <f t="shared" si="201"/>
        <v>0</v>
      </c>
      <c r="H182" s="624">
        <f t="shared" si="202"/>
        <v>0</v>
      </c>
      <c r="I182" s="376">
        <f t="shared" si="203"/>
        <v>0</v>
      </c>
      <c r="J182" s="530">
        <f t="shared" si="204"/>
        <v>0</v>
      </c>
      <c r="K182" s="530">
        <f t="shared" si="204"/>
        <v>0</v>
      </c>
      <c r="L182" s="571">
        <f t="shared" si="205"/>
        <v>0</v>
      </c>
      <c r="M182" s="151"/>
      <c r="N182" s="159">
        <f t="shared" si="157"/>
        <v>0</v>
      </c>
      <c r="O182" s="73"/>
      <c r="P182" s="1"/>
      <c r="Q182" s="1"/>
      <c r="R182" s="73"/>
      <c r="S182" s="1"/>
      <c r="T182" s="1"/>
      <c r="U182" s="1"/>
      <c r="V182" s="1"/>
      <c r="W182" s="79"/>
      <c r="X182" s="489">
        <f t="shared" si="156"/>
        <v>0</v>
      </c>
      <c r="Y182" s="414"/>
      <c r="Z182" s="1"/>
      <c r="AA182" s="79"/>
      <c r="AB182" s="79"/>
      <c r="AC182" s="79"/>
      <c r="AD182" s="44"/>
      <c r="AE182" s="168"/>
      <c r="AF182" s="190"/>
    </row>
    <row r="183" spans="1:32" ht="15.75" hidden="1" thickBot="1" x14ac:dyDescent="0.3">
      <c r="B183" s="54"/>
      <c r="C183" s="2"/>
      <c r="D183" s="801" t="s">
        <v>550</v>
      </c>
      <c r="E183" s="801"/>
      <c r="F183" s="373">
        <f t="shared" si="200"/>
        <v>0</v>
      </c>
      <c r="G183" s="621">
        <f t="shared" si="201"/>
        <v>0</v>
      </c>
      <c r="H183" s="621">
        <f t="shared" si="202"/>
        <v>0</v>
      </c>
      <c r="I183" s="373">
        <f t="shared" si="203"/>
        <v>0</v>
      </c>
      <c r="J183" s="527">
        <f t="shared" si="204"/>
        <v>0</v>
      </c>
      <c r="K183" s="527">
        <f t="shared" si="204"/>
        <v>0</v>
      </c>
      <c r="L183" s="568">
        <f t="shared" si="205"/>
        <v>0</v>
      </c>
      <c r="M183" s="141"/>
      <c r="N183" s="159">
        <f t="shared" si="157"/>
        <v>0</v>
      </c>
      <c r="O183" s="73"/>
      <c r="P183" s="1"/>
      <c r="Q183" s="1"/>
      <c r="R183" s="73"/>
      <c r="S183" s="1"/>
      <c r="T183" s="1"/>
      <c r="U183" s="1"/>
      <c r="V183" s="1"/>
      <c r="W183" s="79"/>
      <c r="X183" s="489">
        <f t="shared" si="156"/>
        <v>0</v>
      </c>
      <c r="Y183" s="414"/>
      <c r="Z183" s="1"/>
      <c r="AA183" s="79"/>
      <c r="AB183" s="79"/>
      <c r="AC183" s="79"/>
      <c r="AD183" s="44"/>
      <c r="AE183" s="168"/>
      <c r="AF183" s="190"/>
    </row>
    <row r="184" spans="1:32" ht="15.75" hidden="1" thickBot="1" x14ac:dyDescent="0.3">
      <c r="B184" s="54"/>
      <c r="C184" s="2"/>
      <c r="D184" s="801" t="s">
        <v>551</v>
      </c>
      <c r="E184" s="801"/>
      <c r="F184" s="373">
        <f t="shared" si="200"/>
        <v>0</v>
      </c>
      <c r="G184" s="621">
        <f t="shared" si="201"/>
        <v>0</v>
      </c>
      <c r="H184" s="621">
        <f t="shared" si="202"/>
        <v>0</v>
      </c>
      <c r="I184" s="373">
        <f t="shared" si="203"/>
        <v>0</v>
      </c>
      <c r="J184" s="527">
        <f t="shared" si="204"/>
        <v>0</v>
      </c>
      <c r="K184" s="527">
        <f t="shared" si="204"/>
        <v>0</v>
      </c>
      <c r="L184" s="568">
        <f t="shared" si="205"/>
        <v>0</v>
      </c>
      <c r="M184" s="141"/>
      <c r="N184" s="159">
        <f t="shared" si="157"/>
        <v>0</v>
      </c>
      <c r="O184" s="73"/>
      <c r="P184" s="1"/>
      <c r="Q184" s="1"/>
      <c r="R184" s="73"/>
      <c r="S184" s="1"/>
      <c r="T184" s="1"/>
      <c r="U184" s="1"/>
      <c r="V184" s="1"/>
      <c r="W184" s="79"/>
      <c r="X184" s="489">
        <f t="shared" si="156"/>
        <v>0</v>
      </c>
      <c r="Y184" s="414"/>
      <c r="Z184" s="1"/>
      <c r="AA184" s="79"/>
      <c r="AB184" s="79"/>
      <c r="AC184" s="79"/>
      <c r="AD184" s="44"/>
      <c r="AE184" s="168"/>
      <c r="AF184" s="190"/>
    </row>
    <row r="185" spans="1:32" ht="25.5" hidden="1" customHeight="1" x14ac:dyDescent="0.25">
      <c r="B185" s="54"/>
      <c r="C185" s="2"/>
      <c r="D185" s="798" t="s">
        <v>555</v>
      </c>
      <c r="E185" s="798"/>
      <c r="F185" s="376">
        <f t="shared" si="200"/>
        <v>0</v>
      </c>
      <c r="G185" s="624">
        <f t="shared" si="201"/>
        <v>0</v>
      </c>
      <c r="H185" s="624">
        <f t="shared" si="202"/>
        <v>0</v>
      </c>
      <c r="I185" s="376">
        <f t="shared" si="203"/>
        <v>0</v>
      </c>
      <c r="J185" s="530">
        <f t="shared" si="204"/>
        <v>0</v>
      </c>
      <c r="K185" s="530">
        <f t="shared" si="204"/>
        <v>0</v>
      </c>
      <c r="L185" s="571">
        <f t="shared" si="205"/>
        <v>0</v>
      </c>
      <c r="M185" s="151"/>
      <c r="N185" s="159">
        <f t="shared" si="157"/>
        <v>0</v>
      </c>
      <c r="O185" s="73"/>
      <c r="P185" s="1"/>
      <c r="Q185" s="1"/>
      <c r="R185" s="73"/>
      <c r="S185" s="1"/>
      <c r="T185" s="1"/>
      <c r="U185" s="1"/>
      <c r="V185" s="1"/>
      <c r="W185" s="79"/>
      <c r="X185" s="489">
        <f t="shared" si="156"/>
        <v>0</v>
      </c>
      <c r="Y185" s="414"/>
      <c r="Z185" s="1"/>
      <c r="AA185" s="79"/>
      <c r="AB185" s="79"/>
      <c r="AC185" s="79"/>
      <c r="AD185" s="44"/>
      <c r="AE185" s="168"/>
      <c r="AF185" s="190"/>
    </row>
    <row r="186" spans="1:32" ht="25.5" hidden="1" customHeight="1" x14ac:dyDescent="0.25">
      <c r="B186" s="54"/>
      <c r="C186" s="2"/>
      <c r="D186" s="798" t="s">
        <v>558</v>
      </c>
      <c r="E186" s="798"/>
      <c r="F186" s="376">
        <f t="shared" si="200"/>
        <v>0</v>
      </c>
      <c r="G186" s="624">
        <f t="shared" si="201"/>
        <v>0</v>
      </c>
      <c r="H186" s="624">
        <f t="shared" si="202"/>
        <v>0</v>
      </c>
      <c r="I186" s="376">
        <f t="shared" si="203"/>
        <v>0</v>
      </c>
      <c r="J186" s="530">
        <f t="shared" si="204"/>
        <v>0</v>
      </c>
      <c r="K186" s="530">
        <f t="shared" si="204"/>
        <v>0</v>
      </c>
      <c r="L186" s="571">
        <f t="shared" si="205"/>
        <v>0</v>
      </c>
      <c r="M186" s="151"/>
      <c r="N186" s="159">
        <f t="shared" si="157"/>
        <v>0</v>
      </c>
      <c r="O186" s="73"/>
      <c r="P186" s="1"/>
      <c r="Q186" s="1"/>
      <c r="R186" s="73"/>
      <c r="S186" s="1"/>
      <c r="T186" s="1"/>
      <c r="U186" s="1"/>
      <c r="V186" s="1"/>
      <c r="W186" s="79"/>
      <c r="X186" s="489">
        <f t="shared" si="156"/>
        <v>0</v>
      </c>
      <c r="Y186" s="414"/>
      <c r="Z186" s="1"/>
      <c r="AA186" s="79"/>
      <c r="AB186" s="79"/>
      <c r="AC186" s="79"/>
      <c r="AD186" s="44"/>
      <c r="AE186" s="168"/>
      <c r="AF186" s="190"/>
    </row>
    <row r="187" spans="1:32" ht="25.5" hidden="1" customHeight="1" x14ac:dyDescent="0.25">
      <c r="B187" s="54"/>
      <c r="C187" s="2"/>
      <c r="D187" s="798" t="s">
        <v>560</v>
      </c>
      <c r="E187" s="798"/>
      <c r="F187" s="376">
        <f t="shared" si="200"/>
        <v>0</v>
      </c>
      <c r="G187" s="624">
        <f t="shared" si="201"/>
        <v>0</v>
      </c>
      <c r="H187" s="624">
        <f t="shared" si="202"/>
        <v>0</v>
      </c>
      <c r="I187" s="376">
        <f t="shared" si="203"/>
        <v>0</v>
      </c>
      <c r="J187" s="530">
        <f t="shared" si="204"/>
        <v>0</v>
      </c>
      <c r="K187" s="530">
        <f t="shared" si="204"/>
        <v>0</v>
      </c>
      <c r="L187" s="571">
        <f t="shared" si="205"/>
        <v>0</v>
      </c>
      <c r="M187" s="151"/>
      <c r="N187" s="159">
        <f t="shared" si="157"/>
        <v>0</v>
      </c>
      <c r="O187" s="73"/>
      <c r="P187" s="1"/>
      <c r="Q187" s="1"/>
      <c r="R187" s="73"/>
      <c r="S187" s="1"/>
      <c r="T187" s="1"/>
      <c r="U187" s="1"/>
      <c r="V187" s="1"/>
      <c r="W187" s="79"/>
      <c r="X187" s="489">
        <f t="shared" si="156"/>
        <v>0</v>
      </c>
      <c r="Y187" s="414"/>
      <c r="Z187" s="1"/>
      <c r="AA187" s="79"/>
      <c r="AB187" s="79"/>
      <c r="AC187" s="79"/>
      <c r="AD187" s="44"/>
      <c r="AE187" s="168"/>
      <c r="AF187" s="190"/>
    </row>
    <row r="188" spans="1:32" ht="25.5" hidden="1" customHeight="1" x14ac:dyDescent="0.25">
      <c r="B188" s="54"/>
      <c r="C188" s="2"/>
      <c r="D188" s="798" t="s">
        <v>563</v>
      </c>
      <c r="E188" s="798"/>
      <c r="F188" s="376">
        <f t="shared" si="200"/>
        <v>0</v>
      </c>
      <c r="G188" s="624">
        <f t="shared" si="201"/>
        <v>0</v>
      </c>
      <c r="H188" s="624">
        <f t="shared" si="202"/>
        <v>0</v>
      </c>
      <c r="I188" s="376">
        <f t="shared" si="203"/>
        <v>0</v>
      </c>
      <c r="J188" s="530">
        <f t="shared" si="204"/>
        <v>0</v>
      </c>
      <c r="K188" s="530">
        <f t="shared" si="204"/>
        <v>0</v>
      </c>
      <c r="L188" s="571">
        <f t="shared" si="205"/>
        <v>0</v>
      </c>
      <c r="M188" s="151"/>
      <c r="N188" s="159">
        <f t="shared" si="157"/>
        <v>0</v>
      </c>
      <c r="O188" s="73"/>
      <c r="P188" s="1"/>
      <c r="Q188" s="1"/>
      <c r="R188" s="73"/>
      <c r="S188" s="1"/>
      <c r="T188" s="1"/>
      <c r="U188" s="1"/>
      <c r="V188" s="1"/>
      <c r="W188" s="79"/>
      <c r="X188" s="489">
        <f t="shared" si="156"/>
        <v>0</v>
      </c>
      <c r="Y188" s="414"/>
      <c r="Z188" s="1"/>
      <c r="AA188" s="79"/>
      <c r="AB188" s="79"/>
      <c r="AC188" s="79"/>
      <c r="AD188" s="44"/>
      <c r="AE188" s="168"/>
      <c r="AF188" s="190"/>
    </row>
    <row r="189" spans="1:32" s="18" customFormat="1" ht="25.5" hidden="1" customHeight="1" x14ac:dyDescent="0.25">
      <c r="A189" s="128" t="s">
        <v>273</v>
      </c>
      <c r="B189" s="90" t="s">
        <v>685</v>
      </c>
      <c r="C189" s="841" t="s">
        <v>606</v>
      </c>
      <c r="D189" s="842"/>
      <c r="E189" s="842"/>
      <c r="F189" s="383">
        <f t="shared" ref="F189:L189" si="206">F190+F191+F192+F193+F194+F195+F196+F197+F198+F199</f>
        <v>0</v>
      </c>
      <c r="G189" s="631">
        <f t="shared" si="206"/>
        <v>0</v>
      </c>
      <c r="H189" s="631">
        <f t="shared" si="206"/>
        <v>0</v>
      </c>
      <c r="I189" s="383">
        <f t="shared" si="206"/>
        <v>0</v>
      </c>
      <c r="J189" s="537">
        <f t="shared" ref="J189" si="207">J190+J191+J192+J193+J194+J195+J196+J197+J198+J199</f>
        <v>0</v>
      </c>
      <c r="K189" s="537">
        <f t="shared" si="206"/>
        <v>0</v>
      </c>
      <c r="L189" s="578">
        <f t="shared" si="206"/>
        <v>0</v>
      </c>
      <c r="M189" s="155">
        <f t="shared" ref="M189:AD189" si="208">M190+M191+M192+M193+M194+M195+M196+M197+M198+M199</f>
        <v>0</v>
      </c>
      <c r="N189" s="158">
        <f t="shared" si="157"/>
        <v>0</v>
      </c>
      <c r="O189" s="92">
        <f t="shared" ref="O189:Q189" si="209">O190+O191+O192+O193+O194+O195+O196+O197+O198+O199</f>
        <v>0</v>
      </c>
      <c r="P189" s="93">
        <f t="shared" si="209"/>
        <v>0</v>
      </c>
      <c r="Q189" s="93">
        <f t="shared" si="209"/>
        <v>0</v>
      </c>
      <c r="R189" s="92">
        <f t="shared" si="208"/>
        <v>0</v>
      </c>
      <c r="S189" s="93">
        <f t="shared" si="208"/>
        <v>0</v>
      </c>
      <c r="T189" s="93">
        <f t="shared" si="208"/>
        <v>0</v>
      </c>
      <c r="U189" s="93">
        <f t="shared" si="208"/>
        <v>0</v>
      </c>
      <c r="V189" s="93">
        <f t="shared" si="208"/>
        <v>0</v>
      </c>
      <c r="W189" s="96">
        <f t="shared" si="208"/>
        <v>0</v>
      </c>
      <c r="X189" s="487">
        <f t="shared" si="156"/>
        <v>0</v>
      </c>
      <c r="Y189" s="412">
        <f t="shared" si="208"/>
        <v>0</v>
      </c>
      <c r="Z189" s="93">
        <f t="shared" si="208"/>
        <v>0</v>
      </c>
      <c r="AA189" s="96">
        <f t="shared" si="208"/>
        <v>0</v>
      </c>
      <c r="AB189" s="96">
        <f t="shared" si="208"/>
        <v>0</v>
      </c>
      <c r="AC189" s="96">
        <f t="shared" si="208"/>
        <v>0</v>
      </c>
      <c r="AD189" s="97">
        <f t="shared" si="208"/>
        <v>0</v>
      </c>
      <c r="AE189" s="168"/>
      <c r="AF189" s="190"/>
    </row>
    <row r="190" spans="1:32" ht="15.75" hidden="1" thickBot="1" x14ac:dyDescent="0.3">
      <c r="B190" s="54"/>
      <c r="C190" s="2"/>
      <c r="D190" s="801" t="s">
        <v>815</v>
      </c>
      <c r="E190" s="801"/>
      <c r="F190" s="373">
        <f t="shared" ref="F190:F199" si="210">SUM(Q190:AC190)</f>
        <v>0</v>
      </c>
      <c r="G190" s="621">
        <f t="shared" ref="G190:G199" si="211">SUM(Q190:AC190)</f>
        <v>0</v>
      </c>
      <c r="H190" s="621">
        <f t="shared" ref="H190:H199" si="212">SUM(Q190:AC190)</f>
        <v>0</v>
      </c>
      <c r="I190" s="373">
        <f t="shared" ref="I190:I199" si="213">SUM(Q190:AC190)</f>
        <v>0</v>
      </c>
      <c r="J190" s="527">
        <f t="shared" ref="J190:K199" si="214">SUM(Q190:AC190)</f>
        <v>0</v>
      </c>
      <c r="K190" s="527">
        <f t="shared" si="214"/>
        <v>0</v>
      </c>
      <c r="L190" s="568">
        <f t="shared" ref="L190:L199" si="215">SUM(R190:AD190)</f>
        <v>0</v>
      </c>
      <c r="M190" s="141"/>
      <c r="N190" s="159">
        <f t="shared" si="157"/>
        <v>0</v>
      </c>
      <c r="O190" s="73"/>
      <c r="P190" s="1"/>
      <c r="Q190" s="1"/>
      <c r="R190" s="73"/>
      <c r="S190" s="1"/>
      <c r="T190" s="1"/>
      <c r="U190" s="1"/>
      <c r="V190" s="1"/>
      <c r="W190" s="79"/>
      <c r="X190" s="489">
        <f t="shared" si="156"/>
        <v>0</v>
      </c>
      <c r="Y190" s="414"/>
      <c r="Z190" s="1"/>
      <c r="AA190" s="79"/>
      <c r="AB190" s="79"/>
      <c r="AC190" s="79"/>
      <c r="AD190" s="44"/>
      <c r="AE190" s="168"/>
      <c r="AF190" s="190"/>
    </row>
    <row r="191" spans="1:32" ht="15.75" hidden="1" thickBot="1" x14ac:dyDescent="0.3">
      <c r="B191" s="54"/>
      <c r="C191" s="2"/>
      <c r="D191" s="801" t="s">
        <v>816</v>
      </c>
      <c r="E191" s="801"/>
      <c r="F191" s="373">
        <f t="shared" si="210"/>
        <v>0</v>
      </c>
      <c r="G191" s="621">
        <f t="shared" si="211"/>
        <v>0</v>
      </c>
      <c r="H191" s="621">
        <f t="shared" si="212"/>
        <v>0</v>
      </c>
      <c r="I191" s="373">
        <f t="shared" si="213"/>
        <v>0</v>
      </c>
      <c r="J191" s="527">
        <f t="shared" si="214"/>
        <v>0</v>
      </c>
      <c r="K191" s="527">
        <f t="shared" si="214"/>
        <v>0</v>
      </c>
      <c r="L191" s="568">
        <f t="shared" si="215"/>
        <v>0</v>
      </c>
      <c r="M191" s="141"/>
      <c r="N191" s="159">
        <f t="shared" si="157"/>
        <v>0</v>
      </c>
      <c r="O191" s="73"/>
      <c r="P191" s="1"/>
      <c r="Q191" s="1"/>
      <c r="R191" s="73"/>
      <c r="S191" s="1"/>
      <c r="T191" s="1"/>
      <c r="U191" s="1"/>
      <c r="V191" s="1"/>
      <c r="W191" s="79"/>
      <c r="X191" s="489">
        <f t="shared" si="156"/>
        <v>0</v>
      </c>
      <c r="Y191" s="414"/>
      <c r="Z191" s="1"/>
      <c r="AA191" s="79"/>
      <c r="AB191" s="79"/>
      <c r="AC191" s="79"/>
      <c r="AD191" s="44"/>
      <c r="AE191" s="168"/>
      <c r="AF191" s="190"/>
    </row>
    <row r="192" spans="1:32" ht="15.75" hidden="1" thickBot="1" x14ac:dyDescent="0.3">
      <c r="B192" s="54"/>
      <c r="C192" s="2"/>
      <c r="D192" s="801" t="s">
        <v>546</v>
      </c>
      <c r="E192" s="801"/>
      <c r="F192" s="373">
        <f t="shared" si="210"/>
        <v>0</v>
      </c>
      <c r="G192" s="621">
        <f t="shared" si="211"/>
        <v>0</v>
      </c>
      <c r="H192" s="621">
        <f t="shared" si="212"/>
        <v>0</v>
      </c>
      <c r="I192" s="373">
        <f t="shared" si="213"/>
        <v>0</v>
      </c>
      <c r="J192" s="527">
        <f t="shared" si="214"/>
        <v>0</v>
      </c>
      <c r="K192" s="527">
        <f t="shared" si="214"/>
        <v>0</v>
      </c>
      <c r="L192" s="568">
        <f t="shared" si="215"/>
        <v>0</v>
      </c>
      <c r="M192" s="141"/>
      <c r="N192" s="159">
        <f t="shared" si="157"/>
        <v>0</v>
      </c>
      <c r="O192" s="73"/>
      <c r="P192" s="1"/>
      <c r="Q192" s="1"/>
      <c r="R192" s="73"/>
      <c r="S192" s="1"/>
      <c r="T192" s="1"/>
      <c r="U192" s="1"/>
      <c r="V192" s="1"/>
      <c r="W192" s="79"/>
      <c r="X192" s="489">
        <f t="shared" si="156"/>
        <v>0</v>
      </c>
      <c r="Y192" s="414"/>
      <c r="Z192" s="1"/>
      <c r="AA192" s="79"/>
      <c r="AB192" s="79"/>
      <c r="AC192" s="79"/>
      <c r="AD192" s="44"/>
      <c r="AE192" s="168"/>
      <c r="AF192" s="190"/>
    </row>
    <row r="193" spans="1:32" ht="25.5" hidden="1" customHeight="1" x14ac:dyDescent="0.25">
      <c r="B193" s="54"/>
      <c r="C193" s="2"/>
      <c r="D193" s="798" t="s">
        <v>549</v>
      </c>
      <c r="E193" s="798"/>
      <c r="F193" s="376">
        <f t="shared" si="210"/>
        <v>0</v>
      </c>
      <c r="G193" s="624">
        <f t="shared" si="211"/>
        <v>0</v>
      </c>
      <c r="H193" s="624">
        <f t="shared" si="212"/>
        <v>0</v>
      </c>
      <c r="I193" s="376">
        <f t="shared" si="213"/>
        <v>0</v>
      </c>
      <c r="J193" s="530">
        <f t="shared" si="214"/>
        <v>0</v>
      </c>
      <c r="K193" s="530">
        <f t="shared" si="214"/>
        <v>0</v>
      </c>
      <c r="L193" s="571">
        <f t="shared" si="215"/>
        <v>0</v>
      </c>
      <c r="M193" s="151"/>
      <c r="N193" s="159">
        <f t="shared" si="157"/>
        <v>0</v>
      </c>
      <c r="O193" s="73"/>
      <c r="P193" s="1"/>
      <c r="Q193" s="1"/>
      <c r="R193" s="73"/>
      <c r="S193" s="1"/>
      <c r="T193" s="1"/>
      <c r="U193" s="1"/>
      <c r="V193" s="1"/>
      <c r="W193" s="79"/>
      <c r="X193" s="489">
        <f t="shared" si="156"/>
        <v>0</v>
      </c>
      <c r="Y193" s="414"/>
      <c r="Z193" s="1"/>
      <c r="AA193" s="79"/>
      <c r="AB193" s="79"/>
      <c r="AC193" s="79"/>
      <c r="AD193" s="44"/>
      <c r="AE193" s="168"/>
      <c r="AF193" s="190"/>
    </row>
    <row r="194" spans="1:32" ht="15.75" hidden="1" thickBot="1" x14ac:dyDescent="0.3">
      <c r="B194" s="54"/>
      <c r="C194" s="2"/>
      <c r="D194" s="801" t="s">
        <v>552</v>
      </c>
      <c r="E194" s="801"/>
      <c r="F194" s="373">
        <f t="shared" si="210"/>
        <v>0</v>
      </c>
      <c r="G194" s="621">
        <f t="shared" si="211"/>
        <v>0</v>
      </c>
      <c r="H194" s="621">
        <f t="shared" si="212"/>
        <v>0</v>
      </c>
      <c r="I194" s="373">
        <f t="shared" si="213"/>
        <v>0</v>
      </c>
      <c r="J194" s="527">
        <f t="shared" si="214"/>
        <v>0</v>
      </c>
      <c r="K194" s="527">
        <f t="shared" si="214"/>
        <v>0</v>
      </c>
      <c r="L194" s="568">
        <f t="shared" si="215"/>
        <v>0</v>
      </c>
      <c r="M194" s="141"/>
      <c r="N194" s="159">
        <f t="shared" si="157"/>
        <v>0</v>
      </c>
      <c r="O194" s="73"/>
      <c r="P194" s="1"/>
      <c r="Q194" s="1"/>
      <c r="R194" s="73"/>
      <c r="S194" s="1"/>
      <c r="T194" s="1"/>
      <c r="U194" s="1"/>
      <c r="V194" s="1"/>
      <c r="W194" s="79"/>
      <c r="X194" s="489">
        <f t="shared" si="156"/>
        <v>0</v>
      </c>
      <c r="Y194" s="414"/>
      <c r="Z194" s="1"/>
      <c r="AA194" s="79"/>
      <c r="AB194" s="79"/>
      <c r="AC194" s="79"/>
      <c r="AD194" s="44"/>
      <c r="AE194" s="168"/>
      <c r="AF194" s="190"/>
    </row>
    <row r="195" spans="1:32" ht="15.75" hidden="1" thickBot="1" x14ac:dyDescent="0.3">
      <c r="B195" s="54"/>
      <c r="C195" s="2"/>
      <c r="D195" s="801" t="s">
        <v>817</v>
      </c>
      <c r="E195" s="801"/>
      <c r="F195" s="373">
        <f t="shared" si="210"/>
        <v>0</v>
      </c>
      <c r="G195" s="621">
        <f t="shared" si="211"/>
        <v>0</v>
      </c>
      <c r="H195" s="621">
        <f t="shared" si="212"/>
        <v>0</v>
      </c>
      <c r="I195" s="373">
        <f t="shared" si="213"/>
        <v>0</v>
      </c>
      <c r="J195" s="527">
        <f t="shared" si="214"/>
        <v>0</v>
      </c>
      <c r="K195" s="527">
        <f t="shared" si="214"/>
        <v>0</v>
      </c>
      <c r="L195" s="568">
        <f t="shared" si="215"/>
        <v>0</v>
      </c>
      <c r="M195" s="141"/>
      <c r="N195" s="159">
        <f t="shared" si="157"/>
        <v>0</v>
      </c>
      <c r="O195" s="73"/>
      <c r="P195" s="1"/>
      <c r="Q195" s="1"/>
      <c r="R195" s="73"/>
      <c r="S195" s="1"/>
      <c r="T195" s="1"/>
      <c r="U195" s="1"/>
      <c r="V195" s="1"/>
      <c r="W195" s="79"/>
      <c r="X195" s="489">
        <f t="shared" si="156"/>
        <v>0</v>
      </c>
      <c r="Y195" s="414"/>
      <c r="Z195" s="1"/>
      <c r="AA195" s="79"/>
      <c r="AB195" s="79"/>
      <c r="AC195" s="79"/>
      <c r="AD195" s="44"/>
      <c r="AE195" s="168"/>
      <c r="AF195" s="190"/>
    </row>
    <row r="196" spans="1:32" ht="25.5" hidden="1" customHeight="1" x14ac:dyDescent="0.25">
      <c r="B196" s="54"/>
      <c r="C196" s="2"/>
      <c r="D196" s="798" t="s">
        <v>556</v>
      </c>
      <c r="E196" s="798"/>
      <c r="F196" s="376">
        <f t="shared" si="210"/>
        <v>0</v>
      </c>
      <c r="G196" s="624">
        <f t="shared" si="211"/>
        <v>0</v>
      </c>
      <c r="H196" s="624">
        <f t="shared" si="212"/>
        <v>0</v>
      </c>
      <c r="I196" s="376">
        <f t="shared" si="213"/>
        <v>0</v>
      </c>
      <c r="J196" s="530">
        <f t="shared" si="214"/>
        <v>0</v>
      </c>
      <c r="K196" s="530">
        <f t="shared" si="214"/>
        <v>0</v>
      </c>
      <c r="L196" s="571">
        <f t="shared" si="215"/>
        <v>0</v>
      </c>
      <c r="M196" s="151"/>
      <c r="N196" s="159">
        <f t="shared" si="157"/>
        <v>0</v>
      </c>
      <c r="O196" s="73"/>
      <c r="P196" s="1"/>
      <c r="Q196" s="1"/>
      <c r="R196" s="73"/>
      <c r="S196" s="1"/>
      <c r="T196" s="1"/>
      <c r="U196" s="1"/>
      <c r="V196" s="1"/>
      <c r="W196" s="79"/>
      <c r="X196" s="489">
        <f t="shared" si="156"/>
        <v>0</v>
      </c>
      <c r="Y196" s="414"/>
      <c r="Z196" s="1"/>
      <c r="AA196" s="79"/>
      <c r="AB196" s="79"/>
      <c r="AC196" s="79"/>
      <c r="AD196" s="44"/>
      <c r="AE196" s="168"/>
      <c r="AF196" s="190"/>
    </row>
    <row r="197" spans="1:32" ht="25.5" hidden="1" customHeight="1" x14ac:dyDescent="0.25">
      <c r="B197" s="54"/>
      <c r="C197" s="2"/>
      <c r="D197" s="798" t="s">
        <v>559</v>
      </c>
      <c r="E197" s="798"/>
      <c r="F197" s="376">
        <f t="shared" si="210"/>
        <v>0</v>
      </c>
      <c r="G197" s="624">
        <f t="shared" si="211"/>
        <v>0</v>
      </c>
      <c r="H197" s="624">
        <f t="shared" si="212"/>
        <v>0</v>
      </c>
      <c r="I197" s="376">
        <f t="shared" si="213"/>
        <v>0</v>
      </c>
      <c r="J197" s="530">
        <f t="shared" si="214"/>
        <v>0</v>
      </c>
      <c r="K197" s="530">
        <f t="shared" si="214"/>
        <v>0</v>
      </c>
      <c r="L197" s="571">
        <f t="shared" si="215"/>
        <v>0</v>
      </c>
      <c r="M197" s="151"/>
      <c r="N197" s="159">
        <f t="shared" si="157"/>
        <v>0</v>
      </c>
      <c r="O197" s="73"/>
      <c r="P197" s="1"/>
      <c r="Q197" s="1"/>
      <c r="R197" s="73"/>
      <c r="S197" s="1"/>
      <c r="T197" s="1"/>
      <c r="U197" s="1"/>
      <c r="V197" s="1"/>
      <c r="W197" s="79"/>
      <c r="X197" s="489">
        <f t="shared" si="156"/>
        <v>0</v>
      </c>
      <c r="Y197" s="414"/>
      <c r="Z197" s="1"/>
      <c r="AA197" s="79"/>
      <c r="AB197" s="79"/>
      <c r="AC197" s="79"/>
      <c r="AD197" s="44"/>
      <c r="AE197" s="168"/>
      <c r="AF197" s="190"/>
    </row>
    <row r="198" spans="1:32" ht="25.5" hidden="1" customHeight="1" x14ac:dyDescent="0.25">
      <c r="B198" s="54"/>
      <c r="C198" s="2"/>
      <c r="D198" s="798" t="s">
        <v>561</v>
      </c>
      <c r="E198" s="798"/>
      <c r="F198" s="376">
        <f t="shared" si="210"/>
        <v>0</v>
      </c>
      <c r="G198" s="624">
        <f t="shared" si="211"/>
        <v>0</v>
      </c>
      <c r="H198" s="624">
        <f t="shared" si="212"/>
        <v>0</v>
      </c>
      <c r="I198" s="376">
        <f t="shared" si="213"/>
        <v>0</v>
      </c>
      <c r="J198" s="530">
        <f t="shared" si="214"/>
        <v>0</v>
      </c>
      <c r="K198" s="530">
        <f t="shared" si="214"/>
        <v>0</v>
      </c>
      <c r="L198" s="571">
        <f t="shared" si="215"/>
        <v>0</v>
      </c>
      <c r="M198" s="151"/>
      <c r="N198" s="159">
        <f t="shared" si="157"/>
        <v>0</v>
      </c>
      <c r="O198" s="73"/>
      <c r="P198" s="1"/>
      <c r="Q198" s="1"/>
      <c r="R198" s="73"/>
      <c r="S198" s="1"/>
      <c r="T198" s="1"/>
      <c r="U198" s="1"/>
      <c r="V198" s="1"/>
      <c r="W198" s="79"/>
      <c r="X198" s="489">
        <f t="shared" ref="X198:X261" si="216">SUM(R198:W198)</f>
        <v>0</v>
      </c>
      <c r="Y198" s="414"/>
      <c r="Z198" s="1"/>
      <c r="AA198" s="79"/>
      <c r="AB198" s="79"/>
      <c r="AC198" s="79"/>
      <c r="AD198" s="44"/>
      <c r="AE198" s="168"/>
      <c r="AF198" s="190"/>
    </row>
    <row r="199" spans="1:32" ht="25.5" hidden="1" customHeight="1" x14ac:dyDescent="0.25">
      <c r="B199" s="54"/>
      <c r="C199" s="2"/>
      <c r="D199" s="798" t="s">
        <v>564</v>
      </c>
      <c r="E199" s="798"/>
      <c r="F199" s="376">
        <f t="shared" si="210"/>
        <v>0</v>
      </c>
      <c r="G199" s="624">
        <f t="shared" si="211"/>
        <v>0</v>
      </c>
      <c r="H199" s="624">
        <f t="shared" si="212"/>
        <v>0</v>
      </c>
      <c r="I199" s="376">
        <f t="shared" si="213"/>
        <v>0</v>
      </c>
      <c r="J199" s="530">
        <f t="shared" si="214"/>
        <v>0</v>
      </c>
      <c r="K199" s="530">
        <f t="shared" si="214"/>
        <v>0</v>
      </c>
      <c r="L199" s="571">
        <f t="shared" si="215"/>
        <v>0</v>
      </c>
      <c r="M199" s="151"/>
      <c r="N199" s="159">
        <f t="shared" si="157"/>
        <v>0</v>
      </c>
      <c r="O199" s="73"/>
      <c r="P199" s="1"/>
      <c r="Q199" s="1"/>
      <c r="R199" s="73"/>
      <c r="S199" s="1"/>
      <c r="T199" s="1"/>
      <c r="U199" s="1"/>
      <c r="V199" s="1"/>
      <c r="W199" s="79"/>
      <c r="X199" s="489">
        <f t="shared" si="216"/>
        <v>0</v>
      </c>
      <c r="Y199" s="414"/>
      <c r="Z199" s="1"/>
      <c r="AA199" s="79"/>
      <c r="AB199" s="79"/>
      <c r="AC199" s="79"/>
      <c r="AD199" s="44"/>
      <c r="AE199" s="168"/>
      <c r="AF199" s="190"/>
    </row>
    <row r="200" spans="1:32" s="18" customFormat="1" ht="15.75" hidden="1" thickBot="1" x14ac:dyDescent="0.3">
      <c r="A200" s="125" t="s">
        <v>274</v>
      </c>
      <c r="B200" s="90" t="s">
        <v>686</v>
      </c>
      <c r="C200" s="803" t="s">
        <v>275</v>
      </c>
      <c r="D200" s="804"/>
      <c r="E200" s="804"/>
      <c r="F200" s="366">
        <f t="shared" ref="F200:L200" si="217">F201+F202+F203+F204+F205+F206+F207+F208+F209+F210</f>
        <v>0</v>
      </c>
      <c r="G200" s="614">
        <f t="shared" si="217"/>
        <v>0</v>
      </c>
      <c r="H200" s="614">
        <f t="shared" si="217"/>
        <v>0</v>
      </c>
      <c r="I200" s="366">
        <f t="shared" si="217"/>
        <v>0</v>
      </c>
      <c r="J200" s="520">
        <f t="shared" ref="J200" si="218">J201+J202+J203+J204+J205+J206+J207+J208+J209+J210</f>
        <v>0</v>
      </c>
      <c r="K200" s="520">
        <f t="shared" si="217"/>
        <v>0</v>
      </c>
      <c r="L200" s="561">
        <f t="shared" si="217"/>
        <v>0</v>
      </c>
      <c r="M200" s="142">
        <f t="shared" ref="M200:AD200" si="219">M201+M202+M203+M204+M205+M206+M207+M208+M209+M210</f>
        <v>0</v>
      </c>
      <c r="N200" s="158">
        <f t="shared" si="157"/>
        <v>0</v>
      </c>
      <c r="O200" s="92">
        <f t="shared" ref="O200:Q200" si="220">O201+O202+O203+O204+O205+O206+O207+O208+O209+O210</f>
        <v>0</v>
      </c>
      <c r="P200" s="93">
        <f t="shared" si="220"/>
        <v>0</v>
      </c>
      <c r="Q200" s="93">
        <f t="shared" si="220"/>
        <v>0</v>
      </c>
      <c r="R200" s="92">
        <f t="shared" si="219"/>
        <v>0</v>
      </c>
      <c r="S200" s="93">
        <f t="shared" si="219"/>
        <v>0</v>
      </c>
      <c r="T200" s="93">
        <f t="shared" si="219"/>
        <v>0</v>
      </c>
      <c r="U200" s="93">
        <f t="shared" si="219"/>
        <v>0</v>
      </c>
      <c r="V200" s="93">
        <f t="shared" si="219"/>
        <v>0</v>
      </c>
      <c r="W200" s="96">
        <f t="shared" si="219"/>
        <v>0</v>
      </c>
      <c r="X200" s="487">
        <f t="shared" si="216"/>
        <v>0</v>
      </c>
      <c r="Y200" s="412">
        <f t="shared" si="219"/>
        <v>0</v>
      </c>
      <c r="Z200" s="93">
        <f t="shared" si="219"/>
        <v>0</v>
      </c>
      <c r="AA200" s="96">
        <f t="shared" si="219"/>
        <v>0</v>
      </c>
      <c r="AB200" s="96">
        <f t="shared" si="219"/>
        <v>0</v>
      </c>
      <c r="AC200" s="96">
        <f t="shared" si="219"/>
        <v>0</v>
      </c>
      <c r="AD200" s="97">
        <f t="shared" si="219"/>
        <v>0</v>
      </c>
      <c r="AE200" s="168"/>
      <c r="AF200" s="190"/>
    </row>
    <row r="201" spans="1:32" ht="15.75" hidden="1" thickBot="1" x14ac:dyDescent="0.3">
      <c r="B201" s="54"/>
      <c r="C201" s="2"/>
      <c r="D201" s="801" t="s">
        <v>371</v>
      </c>
      <c r="E201" s="801"/>
      <c r="F201" s="373">
        <f t="shared" ref="F201:F210" si="221">SUM(Q201:AC201)</f>
        <v>0</v>
      </c>
      <c r="G201" s="621">
        <f t="shared" ref="G201:G210" si="222">SUM(Q201:AC201)</f>
        <v>0</v>
      </c>
      <c r="H201" s="621">
        <f t="shared" ref="H201:H210" si="223">SUM(Q201:AC201)</f>
        <v>0</v>
      </c>
      <c r="I201" s="373">
        <f t="shared" ref="I201:I210" si="224">SUM(Q201:AC201)</f>
        <v>0</v>
      </c>
      <c r="J201" s="527">
        <f t="shared" ref="J201:K210" si="225">SUM(Q201:AC201)</f>
        <v>0</v>
      </c>
      <c r="K201" s="527">
        <f t="shared" si="225"/>
        <v>0</v>
      </c>
      <c r="L201" s="568">
        <f t="shared" ref="L201:L210" si="226">SUM(R201:AD201)</f>
        <v>0</v>
      </c>
      <c r="M201" s="141"/>
      <c r="N201" s="159">
        <f t="shared" si="157"/>
        <v>0</v>
      </c>
      <c r="O201" s="73"/>
      <c r="P201" s="1"/>
      <c r="Q201" s="1"/>
      <c r="R201" s="73"/>
      <c r="S201" s="1"/>
      <c r="T201" s="1"/>
      <c r="U201" s="1"/>
      <c r="V201" s="1"/>
      <c r="W201" s="79"/>
      <c r="X201" s="489">
        <f t="shared" si="216"/>
        <v>0</v>
      </c>
      <c r="Y201" s="414"/>
      <c r="Z201" s="1"/>
      <c r="AA201" s="79"/>
      <c r="AB201" s="79"/>
      <c r="AC201" s="79"/>
      <c r="AD201" s="44"/>
      <c r="AE201" s="168"/>
      <c r="AF201" s="190"/>
    </row>
    <row r="202" spans="1:32" ht="15.75" hidden="1" thickBot="1" x14ac:dyDescent="0.3">
      <c r="B202" s="54"/>
      <c r="C202" s="2"/>
      <c r="D202" s="801" t="s">
        <v>544</v>
      </c>
      <c r="E202" s="801"/>
      <c r="F202" s="373">
        <f t="shared" si="221"/>
        <v>0</v>
      </c>
      <c r="G202" s="621">
        <f t="shared" si="222"/>
        <v>0</v>
      </c>
      <c r="H202" s="621">
        <f t="shared" si="223"/>
        <v>0</v>
      </c>
      <c r="I202" s="373">
        <f t="shared" si="224"/>
        <v>0</v>
      </c>
      <c r="J202" s="527">
        <f t="shared" si="225"/>
        <v>0</v>
      </c>
      <c r="K202" s="527">
        <f t="shared" si="225"/>
        <v>0</v>
      </c>
      <c r="L202" s="568">
        <f t="shared" si="226"/>
        <v>0</v>
      </c>
      <c r="M202" s="141"/>
      <c r="N202" s="159">
        <f t="shared" si="157"/>
        <v>0</v>
      </c>
      <c r="O202" s="73"/>
      <c r="P202" s="1"/>
      <c r="Q202" s="1"/>
      <c r="R202" s="73"/>
      <c r="S202" s="1"/>
      <c r="T202" s="1"/>
      <c r="U202" s="1"/>
      <c r="V202" s="1"/>
      <c r="W202" s="79"/>
      <c r="X202" s="489">
        <f t="shared" si="216"/>
        <v>0</v>
      </c>
      <c r="Y202" s="414"/>
      <c r="Z202" s="1"/>
      <c r="AA202" s="79"/>
      <c r="AB202" s="79"/>
      <c r="AC202" s="79"/>
      <c r="AD202" s="44"/>
      <c r="AE202" s="168"/>
      <c r="AF202" s="190"/>
    </row>
    <row r="203" spans="1:32" ht="15.75" hidden="1" thickBot="1" x14ac:dyDescent="0.3">
      <c r="B203" s="54"/>
      <c r="C203" s="2"/>
      <c r="D203" s="801" t="s">
        <v>547</v>
      </c>
      <c r="E203" s="801"/>
      <c r="F203" s="373">
        <f t="shared" si="221"/>
        <v>0</v>
      </c>
      <c r="G203" s="621">
        <f t="shared" si="222"/>
        <v>0</v>
      </c>
      <c r="H203" s="621">
        <f t="shared" si="223"/>
        <v>0</v>
      </c>
      <c r="I203" s="373">
        <f t="shared" si="224"/>
        <v>0</v>
      </c>
      <c r="J203" s="527">
        <f t="shared" si="225"/>
        <v>0</v>
      </c>
      <c r="K203" s="527">
        <f t="shared" si="225"/>
        <v>0</v>
      </c>
      <c r="L203" s="568">
        <f t="shared" si="226"/>
        <v>0</v>
      </c>
      <c r="M203" s="141"/>
      <c r="N203" s="159">
        <f t="shared" si="157"/>
        <v>0</v>
      </c>
      <c r="O203" s="73"/>
      <c r="P203" s="1"/>
      <c r="Q203" s="1"/>
      <c r="R203" s="73"/>
      <c r="S203" s="1"/>
      <c r="T203" s="1"/>
      <c r="U203" s="1"/>
      <c r="V203" s="1"/>
      <c r="W203" s="79"/>
      <c r="X203" s="489">
        <f t="shared" si="216"/>
        <v>0</v>
      </c>
      <c r="Y203" s="414"/>
      <c r="Z203" s="1"/>
      <c r="AA203" s="79"/>
      <c r="AB203" s="79"/>
      <c r="AC203" s="79"/>
      <c r="AD203" s="44"/>
      <c r="AE203" s="168"/>
      <c r="AF203" s="190"/>
    </row>
    <row r="204" spans="1:32" ht="15.75" hidden="1" thickBot="1" x14ac:dyDescent="0.3">
      <c r="B204" s="54"/>
      <c r="C204" s="2"/>
      <c r="D204" s="798" t="s">
        <v>818</v>
      </c>
      <c r="E204" s="798"/>
      <c r="F204" s="376">
        <f t="shared" si="221"/>
        <v>0</v>
      </c>
      <c r="G204" s="624">
        <f t="shared" si="222"/>
        <v>0</v>
      </c>
      <c r="H204" s="624">
        <f t="shared" si="223"/>
        <v>0</v>
      </c>
      <c r="I204" s="376">
        <f t="shared" si="224"/>
        <v>0</v>
      </c>
      <c r="J204" s="530">
        <f t="shared" si="225"/>
        <v>0</v>
      </c>
      <c r="K204" s="530">
        <f t="shared" si="225"/>
        <v>0</v>
      </c>
      <c r="L204" s="571">
        <f t="shared" si="226"/>
        <v>0</v>
      </c>
      <c r="M204" s="151"/>
      <c r="N204" s="159">
        <f t="shared" si="157"/>
        <v>0</v>
      </c>
      <c r="O204" s="73"/>
      <c r="P204" s="1"/>
      <c r="Q204" s="1"/>
      <c r="R204" s="73"/>
      <c r="S204" s="1"/>
      <c r="T204" s="1"/>
      <c r="U204" s="1"/>
      <c r="V204" s="1"/>
      <c r="W204" s="79"/>
      <c r="X204" s="489">
        <f t="shared" si="216"/>
        <v>0</v>
      </c>
      <c r="Y204" s="414"/>
      <c r="Z204" s="1"/>
      <c r="AA204" s="79"/>
      <c r="AB204" s="79"/>
      <c r="AC204" s="79"/>
      <c r="AD204" s="44"/>
      <c r="AE204" s="168"/>
      <c r="AF204" s="190"/>
    </row>
    <row r="205" spans="1:32" ht="15.75" hidden="1" thickBot="1" x14ac:dyDescent="0.3">
      <c r="B205" s="54"/>
      <c r="C205" s="2"/>
      <c r="D205" s="801" t="s">
        <v>554</v>
      </c>
      <c r="E205" s="801"/>
      <c r="F205" s="373">
        <f t="shared" si="221"/>
        <v>0</v>
      </c>
      <c r="G205" s="621">
        <f t="shared" si="222"/>
        <v>0</v>
      </c>
      <c r="H205" s="621">
        <f t="shared" si="223"/>
        <v>0</v>
      </c>
      <c r="I205" s="373">
        <f t="shared" si="224"/>
        <v>0</v>
      </c>
      <c r="J205" s="527">
        <f t="shared" si="225"/>
        <v>0</v>
      </c>
      <c r="K205" s="527">
        <f t="shared" si="225"/>
        <v>0</v>
      </c>
      <c r="L205" s="568">
        <f t="shared" si="226"/>
        <v>0</v>
      </c>
      <c r="M205" s="141"/>
      <c r="N205" s="159">
        <f t="shared" si="157"/>
        <v>0</v>
      </c>
      <c r="O205" s="73"/>
      <c r="P205" s="1"/>
      <c r="Q205" s="1"/>
      <c r="R205" s="73"/>
      <c r="S205" s="1"/>
      <c r="T205" s="1"/>
      <c r="U205" s="1"/>
      <c r="V205" s="1"/>
      <c r="W205" s="79"/>
      <c r="X205" s="489">
        <f t="shared" si="216"/>
        <v>0</v>
      </c>
      <c r="Y205" s="414"/>
      <c r="Z205" s="1"/>
      <c r="AA205" s="79"/>
      <c r="AB205" s="79"/>
      <c r="AC205" s="79"/>
      <c r="AD205" s="44"/>
      <c r="AE205" s="168"/>
      <c r="AF205" s="190"/>
    </row>
    <row r="206" spans="1:32" ht="15.75" hidden="1" thickBot="1" x14ac:dyDescent="0.3">
      <c r="B206" s="54"/>
      <c r="C206" s="2"/>
      <c r="D206" s="801" t="s">
        <v>553</v>
      </c>
      <c r="E206" s="801"/>
      <c r="F206" s="373">
        <f t="shared" si="221"/>
        <v>0</v>
      </c>
      <c r="G206" s="621">
        <f t="shared" si="222"/>
        <v>0</v>
      </c>
      <c r="H206" s="621">
        <f t="shared" si="223"/>
        <v>0</v>
      </c>
      <c r="I206" s="373">
        <f t="shared" si="224"/>
        <v>0</v>
      </c>
      <c r="J206" s="527">
        <f t="shared" si="225"/>
        <v>0</v>
      </c>
      <c r="K206" s="527">
        <f t="shared" si="225"/>
        <v>0</v>
      </c>
      <c r="L206" s="568">
        <f t="shared" si="226"/>
        <v>0</v>
      </c>
      <c r="M206" s="141"/>
      <c r="N206" s="159">
        <f t="shared" si="157"/>
        <v>0</v>
      </c>
      <c r="O206" s="73"/>
      <c r="P206" s="1"/>
      <c r="Q206" s="1"/>
      <c r="R206" s="73"/>
      <c r="S206" s="1"/>
      <c r="T206" s="1"/>
      <c r="U206" s="1"/>
      <c r="V206" s="1"/>
      <c r="W206" s="79"/>
      <c r="X206" s="489">
        <f t="shared" si="216"/>
        <v>0</v>
      </c>
      <c r="Y206" s="414"/>
      <c r="Z206" s="1"/>
      <c r="AA206" s="79"/>
      <c r="AB206" s="79"/>
      <c r="AC206" s="79"/>
      <c r="AD206" s="44"/>
      <c r="AE206" s="168"/>
      <c r="AF206" s="190"/>
    </row>
    <row r="207" spans="1:32" ht="25.5" hidden="1" customHeight="1" x14ac:dyDescent="0.25">
      <c r="B207" s="54"/>
      <c r="C207" s="2"/>
      <c r="D207" s="798" t="s">
        <v>557</v>
      </c>
      <c r="E207" s="798"/>
      <c r="F207" s="376">
        <f t="shared" si="221"/>
        <v>0</v>
      </c>
      <c r="G207" s="624">
        <f t="shared" si="222"/>
        <v>0</v>
      </c>
      <c r="H207" s="624">
        <f t="shared" si="223"/>
        <v>0</v>
      </c>
      <c r="I207" s="376">
        <f t="shared" si="224"/>
        <v>0</v>
      </c>
      <c r="J207" s="530">
        <f t="shared" si="225"/>
        <v>0</v>
      </c>
      <c r="K207" s="530">
        <f t="shared" si="225"/>
        <v>0</v>
      </c>
      <c r="L207" s="571">
        <f t="shared" si="226"/>
        <v>0</v>
      </c>
      <c r="M207" s="151"/>
      <c r="N207" s="159">
        <f t="shared" si="157"/>
        <v>0</v>
      </c>
      <c r="O207" s="73"/>
      <c r="P207" s="1"/>
      <c r="Q207" s="1"/>
      <c r="R207" s="73"/>
      <c r="S207" s="1"/>
      <c r="T207" s="1"/>
      <c r="U207" s="1"/>
      <c r="V207" s="1"/>
      <c r="W207" s="79"/>
      <c r="X207" s="489">
        <f t="shared" si="216"/>
        <v>0</v>
      </c>
      <c r="Y207" s="414"/>
      <c r="Z207" s="1"/>
      <c r="AA207" s="79"/>
      <c r="AB207" s="79"/>
      <c r="AC207" s="79"/>
      <c r="AD207" s="44"/>
      <c r="AE207" s="168"/>
      <c r="AF207" s="190"/>
    </row>
    <row r="208" spans="1:32" ht="15.75" hidden="1" thickBot="1" x14ac:dyDescent="0.3">
      <c r="B208" s="54"/>
      <c r="C208" s="2"/>
      <c r="D208" s="801" t="s">
        <v>819</v>
      </c>
      <c r="E208" s="801"/>
      <c r="F208" s="373">
        <f t="shared" si="221"/>
        <v>0</v>
      </c>
      <c r="G208" s="621">
        <f t="shared" si="222"/>
        <v>0</v>
      </c>
      <c r="H208" s="621">
        <f t="shared" si="223"/>
        <v>0</v>
      </c>
      <c r="I208" s="373">
        <f t="shared" si="224"/>
        <v>0</v>
      </c>
      <c r="J208" s="527">
        <f t="shared" si="225"/>
        <v>0</v>
      </c>
      <c r="K208" s="527">
        <f t="shared" si="225"/>
        <v>0</v>
      </c>
      <c r="L208" s="568">
        <f t="shared" si="226"/>
        <v>0</v>
      </c>
      <c r="M208" s="141"/>
      <c r="N208" s="159">
        <f t="shared" si="157"/>
        <v>0</v>
      </c>
      <c r="O208" s="73"/>
      <c r="P208" s="1"/>
      <c r="Q208" s="1"/>
      <c r="R208" s="73"/>
      <c r="S208" s="1"/>
      <c r="T208" s="1"/>
      <c r="U208" s="1"/>
      <c r="V208" s="1"/>
      <c r="W208" s="79"/>
      <c r="X208" s="489">
        <f t="shared" si="216"/>
        <v>0</v>
      </c>
      <c r="Y208" s="414"/>
      <c r="Z208" s="1"/>
      <c r="AA208" s="79"/>
      <c r="AB208" s="79"/>
      <c r="AC208" s="79"/>
      <c r="AD208" s="44"/>
      <c r="AE208" s="168"/>
      <c r="AF208" s="190"/>
    </row>
    <row r="209" spans="1:32" ht="25.5" hidden="1" customHeight="1" x14ac:dyDescent="0.25">
      <c r="B209" s="54"/>
      <c r="C209" s="2"/>
      <c r="D209" s="798" t="s">
        <v>562</v>
      </c>
      <c r="E209" s="798"/>
      <c r="F209" s="376">
        <f t="shared" si="221"/>
        <v>0</v>
      </c>
      <c r="G209" s="624">
        <f t="shared" si="222"/>
        <v>0</v>
      </c>
      <c r="H209" s="624">
        <f t="shared" si="223"/>
        <v>0</v>
      </c>
      <c r="I209" s="376">
        <f t="shared" si="224"/>
        <v>0</v>
      </c>
      <c r="J209" s="530">
        <f t="shared" si="225"/>
        <v>0</v>
      </c>
      <c r="K209" s="530">
        <f t="shared" si="225"/>
        <v>0</v>
      </c>
      <c r="L209" s="571">
        <f t="shared" si="226"/>
        <v>0</v>
      </c>
      <c r="M209" s="151"/>
      <c r="N209" s="159">
        <f t="shared" si="157"/>
        <v>0</v>
      </c>
      <c r="O209" s="73"/>
      <c r="P209" s="1"/>
      <c r="Q209" s="1"/>
      <c r="R209" s="73"/>
      <c r="S209" s="1"/>
      <c r="T209" s="1"/>
      <c r="U209" s="1"/>
      <c r="V209" s="1"/>
      <c r="W209" s="79"/>
      <c r="X209" s="489">
        <f t="shared" si="216"/>
        <v>0</v>
      </c>
      <c r="Y209" s="414"/>
      <c r="Z209" s="1"/>
      <c r="AA209" s="79"/>
      <c r="AB209" s="79"/>
      <c r="AC209" s="79"/>
      <c r="AD209" s="44"/>
      <c r="AE209" s="168"/>
      <c r="AF209" s="190"/>
    </row>
    <row r="210" spans="1:32" ht="25.5" hidden="1" customHeight="1" x14ac:dyDescent="0.25">
      <c r="B210" s="54"/>
      <c r="C210" s="2"/>
      <c r="D210" s="798" t="s">
        <v>565</v>
      </c>
      <c r="E210" s="798"/>
      <c r="F210" s="376">
        <f t="shared" si="221"/>
        <v>0</v>
      </c>
      <c r="G210" s="624">
        <f t="shared" si="222"/>
        <v>0</v>
      </c>
      <c r="H210" s="624">
        <f t="shared" si="223"/>
        <v>0</v>
      </c>
      <c r="I210" s="376">
        <f t="shared" si="224"/>
        <v>0</v>
      </c>
      <c r="J210" s="530">
        <f t="shared" si="225"/>
        <v>0</v>
      </c>
      <c r="K210" s="530">
        <f t="shared" si="225"/>
        <v>0</v>
      </c>
      <c r="L210" s="571">
        <f t="shared" si="226"/>
        <v>0</v>
      </c>
      <c r="M210" s="151"/>
      <c r="N210" s="159">
        <f t="shared" si="157"/>
        <v>0</v>
      </c>
      <c r="O210" s="73"/>
      <c r="P210" s="1"/>
      <c r="Q210" s="1"/>
      <c r="R210" s="73"/>
      <c r="S210" s="1"/>
      <c r="T210" s="1"/>
      <c r="U210" s="1"/>
      <c r="V210" s="1"/>
      <c r="W210" s="79"/>
      <c r="X210" s="489">
        <f t="shared" si="216"/>
        <v>0</v>
      </c>
      <c r="Y210" s="414"/>
      <c r="Z210" s="1"/>
      <c r="AA210" s="79"/>
      <c r="AB210" s="79"/>
      <c r="AC210" s="79"/>
      <c r="AD210" s="44"/>
      <c r="AE210" s="168"/>
      <c r="AF210" s="190"/>
    </row>
    <row r="211" spans="1:32" s="18" customFormat="1" ht="25.5" hidden="1" customHeight="1" x14ac:dyDescent="0.25">
      <c r="A211" s="125" t="s">
        <v>276</v>
      </c>
      <c r="B211" s="90" t="s">
        <v>687</v>
      </c>
      <c r="C211" s="841" t="s">
        <v>607</v>
      </c>
      <c r="D211" s="842"/>
      <c r="E211" s="842"/>
      <c r="F211" s="383">
        <f t="shared" ref="F211:L211" si="227">F212+F213</f>
        <v>0</v>
      </c>
      <c r="G211" s="631">
        <f t="shared" si="227"/>
        <v>0</v>
      </c>
      <c r="H211" s="631">
        <f t="shared" si="227"/>
        <v>0</v>
      </c>
      <c r="I211" s="383">
        <f t="shared" si="227"/>
        <v>0</v>
      </c>
      <c r="J211" s="537">
        <f t="shared" ref="J211" si="228">J212+J213</f>
        <v>0</v>
      </c>
      <c r="K211" s="537">
        <f t="shared" si="227"/>
        <v>0</v>
      </c>
      <c r="L211" s="578">
        <f t="shared" si="227"/>
        <v>0</v>
      </c>
      <c r="M211" s="155">
        <f t="shared" ref="M211:AD211" si="229">M212+M213</f>
        <v>0</v>
      </c>
      <c r="N211" s="158">
        <f t="shared" si="157"/>
        <v>0</v>
      </c>
      <c r="O211" s="92">
        <f t="shared" ref="O211:Q211" si="230">O212+O213</f>
        <v>0</v>
      </c>
      <c r="P211" s="93">
        <f t="shared" si="230"/>
        <v>0</v>
      </c>
      <c r="Q211" s="93">
        <f t="shared" si="230"/>
        <v>0</v>
      </c>
      <c r="R211" s="92">
        <f t="shared" si="229"/>
        <v>0</v>
      </c>
      <c r="S211" s="93">
        <f t="shared" si="229"/>
        <v>0</v>
      </c>
      <c r="T211" s="93">
        <f t="shared" si="229"/>
        <v>0</v>
      </c>
      <c r="U211" s="93">
        <f t="shared" si="229"/>
        <v>0</v>
      </c>
      <c r="V211" s="93">
        <f t="shared" si="229"/>
        <v>0</v>
      </c>
      <c r="W211" s="96">
        <f t="shared" si="229"/>
        <v>0</v>
      </c>
      <c r="X211" s="487">
        <f t="shared" si="216"/>
        <v>0</v>
      </c>
      <c r="Y211" s="412">
        <f t="shared" si="229"/>
        <v>0</v>
      </c>
      <c r="Z211" s="93">
        <f t="shared" si="229"/>
        <v>0</v>
      </c>
      <c r="AA211" s="96">
        <f t="shared" si="229"/>
        <v>0</v>
      </c>
      <c r="AB211" s="96">
        <f t="shared" si="229"/>
        <v>0</v>
      </c>
      <c r="AC211" s="96">
        <f t="shared" si="229"/>
        <v>0</v>
      </c>
      <c r="AD211" s="97">
        <f t="shared" si="229"/>
        <v>0</v>
      </c>
      <c r="AE211" s="168"/>
      <c r="AF211" s="190"/>
    </row>
    <row r="212" spans="1:32" ht="25.5" hidden="1" customHeight="1" x14ac:dyDescent="0.25">
      <c r="B212" s="54"/>
      <c r="C212" s="2"/>
      <c r="D212" s="798" t="s">
        <v>568</v>
      </c>
      <c r="E212" s="798"/>
      <c r="F212" s="376">
        <f>SUM(Q212:AC212)</f>
        <v>0</v>
      </c>
      <c r="G212" s="624">
        <f>SUM(Q212:AC212)</f>
        <v>0</v>
      </c>
      <c r="H212" s="624">
        <f>SUM(Q212:AC212)</f>
        <v>0</v>
      </c>
      <c r="I212" s="376">
        <f>SUM(Q212:AC212)</f>
        <v>0</v>
      </c>
      <c r="J212" s="530">
        <f>SUM(Q212:AC212)</f>
        <v>0</v>
      </c>
      <c r="K212" s="530">
        <f>SUM(R212:AD212)</f>
        <v>0</v>
      </c>
      <c r="L212" s="571">
        <f>SUM(R212:AD212)</f>
        <v>0</v>
      </c>
      <c r="M212" s="151"/>
      <c r="N212" s="159">
        <f t="shared" ref="N212:N269" si="231">SUM(L212:M212)</f>
        <v>0</v>
      </c>
      <c r="O212" s="73"/>
      <c r="P212" s="1"/>
      <c r="Q212" s="1"/>
      <c r="R212" s="73"/>
      <c r="S212" s="1"/>
      <c r="T212" s="1"/>
      <c r="U212" s="1"/>
      <c r="V212" s="1"/>
      <c r="W212" s="79"/>
      <c r="X212" s="489">
        <f t="shared" si="216"/>
        <v>0</v>
      </c>
      <c r="Y212" s="414"/>
      <c r="Z212" s="1"/>
      <c r="AA212" s="79"/>
      <c r="AB212" s="79"/>
      <c r="AC212" s="79"/>
      <c r="AD212" s="44"/>
      <c r="AE212" s="168"/>
      <c r="AF212" s="190"/>
    </row>
    <row r="213" spans="1:32" ht="25.5" hidden="1" customHeight="1" x14ac:dyDescent="0.25">
      <c r="B213" s="54"/>
      <c r="C213" s="2"/>
      <c r="D213" s="798" t="s">
        <v>569</v>
      </c>
      <c r="E213" s="798"/>
      <c r="F213" s="376">
        <f>SUM(Q213:AC213)</f>
        <v>0</v>
      </c>
      <c r="G213" s="624">
        <f>SUM(Q213:AC213)</f>
        <v>0</v>
      </c>
      <c r="H213" s="624">
        <f>SUM(Q213:AC213)</f>
        <v>0</v>
      </c>
      <c r="I213" s="376">
        <f>SUM(Q213:AC213)</f>
        <v>0</v>
      </c>
      <c r="J213" s="530">
        <f>SUM(Q213:AC213)</f>
        <v>0</v>
      </c>
      <c r="K213" s="530">
        <f>SUM(R213:AD213)</f>
        <v>0</v>
      </c>
      <c r="L213" s="571">
        <f>SUM(R213:AD213)</f>
        <v>0</v>
      </c>
      <c r="M213" s="151"/>
      <c r="N213" s="159">
        <f t="shared" si="231"/>
        <v>0</v>
      </c>
      <c r="O213" s="73"/>
      <c r="P213" s="1"/>
      <c r="Q213" s="1"/>
      <c r="R213" s="73"/>
      <c r="S213" s="1"/>
      <c r="T213" s="1"/>
      <c r="U213" s="1"/>
      <c r="V213" s="1"/>
      <c r="W213" s="79"/>
      <c r="X213" s="489">
        <f t="shared" si="216"/>
        <v>0</v>
      </c>
      <c r="Y213" s="414"/>
      <c r="Z213" s="1"/>
      <c r="AA213" s="79"/>
      <c r="AB213" s="79"/>
      <c r="AC213" s="79"/>
      <c r="AD213" s="44"/>
      <c r="AE213" s="168"/>
      <c r="AF213" s="190"/>
    </row>
    <row r="214" spans="1:32" s="18" customFormat="1" ht="15" hidden="1" customHeight="1" x14ac:dyDescent="0.25">
      <c r="A214" s="125" t="s">
        <v>277</v>
      </c>
      <c r="B214" s="90" t="s">
        <v>688</v>
      </c>
      <c r="C214" s="841" t="s">
        <v>820</v>
      </c>
      <c r="D214" s="842"/>
      <c r="E214" s="842"/>
      <c r="F214" s="383">
        <f t="shared" ref="F214:L214" si="232">F215+F216+F217+F218+F219+F220+F221+F222+F223+F224+F225</f>
        <v>0</v>
      </c>
      <c r="G214" s="631">
        <f t="shared" si="232"/>
        <v>0</v>
      </c>
      <c r="H214" s="631">
        <f t="shared" si="232"/>
        <v>0</v>
      </c>
      <c r="I214" s="383">
        <f t="shared" si="232"/>
        <v>0</v>
      </c>
      <c r="J214" s="537">
        <f t="shared" ref="J214" si="233">J215+J216+J217+J218+J219+J220+J221+J222+J223+J224+J225</f>
        <v>0</v>
      </c>
      <c r="K214" s="537">
        <f t="shared" si="232"/>
        <v>0</v>
      </c>
      <c r="L214" s="578">
        <f t="shared" si="232"/>
        <v>0</v>
      </c>
      <c r="M214" s="155">
        <f t="shared" ref="M214:AD214" si="234">M215+M216+M217+M218+M219+M220+M221+M222+M223+M224+M225</f>
        <v>0</v>
      </c>
      <c r="N214" s="158">
        <f t="shared" si="231"/>
        <v>0</v>
      </c>
      <c r="O214" s="92">
        <f t="shared" ref="O214:Q214" si="235">O215+O216+O217+O218+O219+O220+O221+O222+O223+O224+O225</f>
        <v>0</v>
      </c>
      <c r="P214" s="93">
        <f t="shared" si="235"/>
        <v>0</v>
      </c>
      <c r="Q214" s="93">
        <f t="shared" si="235"/>
        <v>0</v>
      </c>
      <c r="R214" s="92">
        <f t="shared" si="234"/>
        <v>0</v>
      </c>
      <c r="S214" s="93">
        <f t="shared" si="234"/>
        <v>0</v>
      </c>
      <c r="T214" s="93">
        <f t="shared" si="234"/>
        <v>0</v>
      </c>
      <c r="U214" s="93">
        <f t="shared" si="234"/>
        <v>0</v>
      </c>
      <c r="V214" s="93">
        <f t="shared" si="234"/>
        <v>0</v>
      </c>
      <c r="W214" s="96">
        <f t="shared" si="234"/>
        <v>0</v>
      </c>
      <c r="X214" s="487">
        <f t="shared" si="216"/>
        <v>0</v>
      </c>
      <c r="Y214" s="412">
        <f t="shared" si="234"/>
        <v>0</v>
      </c>
      <c r="Z214" s="93">
        <f t="shared" si="234"/>
        <v>0</v>
      </c>
      <c r="AA214" s="96">
        <f t="shared" si="234"/>
        <v>0</v>
      </c>
      <c r="AB214" s="96">
        <f t="shared" si="234"/>
        <v>0</v>
      </c>
      <c r="AC214" s="96">
        <f t="shared" si="234"/>
        <v>0</v>
      </c>
      <c r="AD214" s="97">
        <f t="shared" si="234"/>
        <v>0</v>
      </c>
      <c r="AE214" s="168"/>
      <c r="AF214" s="190"/>
    </row>
    <row r="215" spans="1:32" ht="15.75" hidden="1" thickBot="1" x14ac:dyDescent="0.3">
      <c r="B215" s="54"/>
      <c r="C215" s="2"/>
      <c r="D215" s="801" t="s">
        <v>372</v>
      </c>
      <c r="E215" s="801"/>
      <c r="F215" s="373">
        <f t="shared" ref="F215:F227" si="236">SUM(Q215:AC215)</f>
        <v>0</v>
      </c>
      <c r="G215" s="621">
        <f t="shared" ref="G215:G227" si="237">SUM(Q215:AC215)</f>
        <v>0</v>
      </c>
      <c r="H215" s="621">
        <f t="shared" ref="H215:H227" si="238">SUM(Q215:AC215)</f>
        <v>0</v>
      </c>
      <c r="I215" s="373">
        <f t="shared" ref="I215:I227" si="239">SUM(Q215:AC215)</f>
        <v>0</v>
      </c>
      <c r="J215" s="527">
        <f t="shared" ref="J215:K227" si="240">SUM(Q215:AC215)</f>
        <v>0</v>
      </c>
      <c r="K215" s="527">
        <f t="shared" si="240"/>
        <v>0</v>
      </c>
      <c r="L215" s="568">
        <f t="shared" ref="L215:L227" si="241">SUM(R215:AD215)</f>
        <v>0</v>
      </c>
      <c r="M215" s="141"/>
      <c r="N215" s="159">
        <f t="shared" si="231"/>
        <v>0</v>
      </c>
      <c r="O215" s="73"/>
      <c r="P215" s="1"/>
      <c r="Q215" s="1"/>
      <c r="R215" s="73"/>
      <c r="S215" s="1"/>
      <c r="T215" s="1"/>
      <c r="U215" s="1"/>
      <c r="V215" s="1"/>
      <c r="W215" s="79"/>
      <c r="X215" s="489">
        <f t="shared" si="216"/>
        <v>0</v>
      </c>
      <c r="Y215" s="414"/>
      <c r="Z215" s="1"/>
      <c r="AA215" s="79"/>
      <c r="AB215" s="79"/>
      <c r="AC215" s="79"/>
      <c r="AD215" s="44"/>
      <c r="AE215" s="168"/>
      <c r="AF215" s="190"/>
    </row>
    <row r="216" spans="1:32" ht="15.75" hidden="1" thickBot="1" x14ac:dyDescent="0.3">
      <c r="B216" s="54"/>
      <c r="C216" s="2"/>
      <c r="D216" s="801" t="s">
        <v>821</v>
      </c>
      <c r="E216" s="801"/>
      <c r="F216" s="373">
        <f t="shared" si="236"/>
        <v>0</v>
      </c>
      <c r="G216" s="621">
        <f t="shared" si="237"/>
        <v>0</v>
      </c>
      <c r="H216" s="621">
        <f t="shared" si="238"/>
        <v>0</v>
      </c>
      <c r="I216" s="373">
        <f t="shared" si="239"/>
        <v>0</v>
      </c>
      <c r="J216" s="527">
        <f t="shared" si="240"/>
        <v>0</v>
      </c>
      <c r="K216" s="527">
        <f t="shared" si="240"/>
        <v>0</v>
      </c>
      <c r="L216" s="568">
        <f t="shared" si="241"/>
        <v>0</v>
      </c>
      <c r="M216" s="141"/>
      <c r="N216" s="159">
        <f t="shared" si="231"/>
        <v>0</v>
      </c>
      <c r="O216" s="73"/>
      <c r="P216" s="1"/>
      <c r="Q216" s="1"/>
      <c r="R216" s="73"/>
      <c r="S216" s="1"/>
      <c r="T216" s="1"/>
      <c r="U216" s="1"/>
      <c r="V216" s="1"/>
      <c r="W216" s="79"/>
      <c r="X216" s="489">
        <f t="shared" si="216"/>
        <v>0</v>
      </c>
      <c r="Y216" s="414"/>
      <c r="Z216" s="1"/>
      <c r="AA216" s="79"/>
      <c r="AB216" s="79"/>
      <c r="AC216" s="79"/>
      <c r="AD216" s="44"/>
      <c r="AE216" s="168"/>
      <c r="AF216" s="190"/>
    </row>
    <row r="217" spans="1:32" ht="15.75" hidden="1" thickBot="1" x14ac:dyDescent="0.3">
      <c r="B217" s="54"/>
      <c r="C217" s="2"/>
      <c r="D217" s="801" t="s">
        <v>375</v>
      </c>
      <c r="E217" s="801"/>
      <c r="F217" s="373">
        <f t="shared" si="236"/>
        <v>0</v>
      </c>
      <c r="G217" s="621">
        <f t="shared" si="237"/>
        <v>0</v>
      </c>
      <c r="H217" s="621">
        <f t="shared" si="238"/>
        <v>0</v>
      </c>
      <c r="I217" s="373">
        <f t="shared" si="239"/>
        <v>0</v>
      </c>
      <c r="J217" s="527">
        <f t="shared" si="240"/>
        <v>0</v>
      </c>
      <c r="K217" s="527">
        <f t="shared" si="240"/>
        <v>0</v>
      </c>
      <c r="L217" s="568">
        <f t="shared" si="241"/>
        <v>0</v>
      </c>
      <c r="M217" s="141"/>
      <c r="N217" s="159">
        <f t="shared" si="231"/>
        <v>0</v>
      </c>
      <c r="O217" s="73"/>
      <c r="P217" s="1"/>
      <c r="Q217" s="1"/>
      <c r="R217" s="73"/>
      <c r="S217" s="1"/>
      <c r="T217" s="1"/>
      <c r="U217" s="1"/>
      <c r="V217" s="1"/>
      <c r="W217" s="79"/>
      <c r="X217" s="489">
        <f t="shared" si="216"/>
        <v>0</v>
      </c>
      <c r="Y217" s="414"/>
      <c r="Z217" s="1"/>
      <c r="AA217" s="79"/>
      <c r="AB217" s="79"/>
      <c r="AC217" s="79"/>
      <c r="AD217" s="44"/>
      <c r="AE217" s="168"/>
      <c r="AF217" s="190"/>
    </row>
    <row r="218" spans="1:32" ht="15.75" hidden="1" thickBot="1" x14ac:dyDescent="0.3">
      <c r="B218" s="54"/>
      <c r="C218" s="2"/>
      <c r="D218" s="801" t="s">
        <v>373</v>
      </c>
      <c r="E218" s="801"/>
      <c r="F218" s="373">
        <f t="shared" si="236"/>
        <v>0</v>
      </c>
      <c r="G218" s="621">
        <f t="shared" si="237"/>
        <v>0</v>
      </c>
      <c r="H218" s="621">
        <f t="shared" si="238"/>
        <v>0</v>
      </c>
      <c r="I218" s="373">
        <f t="shared" si="239"/>
        <v>0</v>
      </c>
      <c r="J218" s="527">
        <f t="shared" si="240"/>
        <v>0</v>
      </c>
      <c r="K218" s="527">
        <f t="shared" si="240"/>
        <v>0</v>
      </c>
      <c r="L218" s="568">
        <f t="shared" si="241"/>
        <v>0</v>
      </c>
      <c r="M218" s="141"/>
      <c r="N218" s="159">
        <f t="shared" si="231"/>
        <v>0</v>
      </c>
      <c r="O218" s="73"/>
      <c r="P218" s="1"/>
      <c r="Q218" s="1"/>
      <c r="R218" s="73"/>
      <c r="S218" s="1"/>
      <c r="T218" s="1"/>
      <c r="U218" s="1"/>
      <c r="V218" s="1"/>
      <c r="W218" s="79"/>
      <c r="X218" s="489">
        <f t="shared" si="216"/>
        <v>0</v>
      </c>
      <c r="Y218" s="414"/>
      <c r="Z218" s="1"/>
      <c r="AA218" s="79"/>
      <c r="AB218" s="79"/>
      <c r="AC218" s="79"/>
      <c r="AD218" s="44"/>
      <c r="AE218" s="168"/>
      <c r="AF218" s="190"/>
    </row>
    <row r="219" spans="1:32" ht="15.75" hidden="1" thickBot="1" x14ac:dyDescent="0.3">
      <c r="B219" s="54"/>
      <c r="C219" s="2"/>
      <c r="D219" s="801" t="s">
        <v>822</v>
      </c>
      <c r="E219" s="801"/>
      <c r="F219" s="373">
        <f t="shared" si="236"/>
        <v>0</v>
      </c>
      <c r="G219" s="621">
        <f t="shared" si="237"/>
        <v>0</v>
      </c>
      <c r="H219" s="621">
        <f t="shared" si="238"/>
        <v>0</v>
      </c>
      <c r="I219" s="373">
        <f t="shared" si="239"/>
        <v>0</v>
      </c>
      <c r="J219" s="527">
        <f t="shared" si="240"/>
        <v>0</v>
      </c>
      <c r="K219" s="527">
        <f t="shared" si="240"/>
        <v>0</v>
      </c>
      <c r="L219" s="568">
        <f t="shared" si="241"/>
        <v>0</v>
      </c>
      <c r="M219" s="141"/>
      <c r="N219" s="159">
        <f t="shared" si="231"/>
        <v>0</v>
      </c>
      <c r="O219" s="73"/>
      <c r="P219" s="1"/>
      <c r="Q219" s="1"/>
      <c r="R219" s="73"/>
      <c r="S219" s="1"/>
      <c r="T219" s="1"/>
      <c r="U219" s="1"/>
      <c r="V219" s="1"/>
      <c r="W219" s="79"/>
      <c r="X219" s="489">
        <f t="shared" si="216"/>
        <v>0</v>
      </c>
      <c r="Y219" s="414"/>
      <c r="Z219" s="1"/>
      <c r="AA219" s="79"/>
      <c r="AB219" s="79"/>
      <c r="AC219" s="79"/>
      <c r="AD219" s="44"/>
      <c r="AE219" s="168"/>
      <c r="AF219" s="190"/>
    </row>
    <row r="220" spans="1:32" ht="25.5" hidden="1" customHeight="1" x14ac:dyDescent="0.25">
      <c r="B220" s="54"/>
      <c r="C220" s="2"/>
      <c r="D220" s="798" t="s">
        <v>537</v>
      </c>
      <c r="E220" s="798"/>
      <c r="F220" s="376">
        <f t="shared" si="236"/>
        <v>0</v>
      </c>
      <c r="G220" s="624">
        <f t="shared" si="237"/>
        <v>0</v>
      </c>
      <c r="H220" s="624">
        <f t="shared" si="238"/>
        <v>0</v>
      </c>
      <c r="I220" s="376">
        <f t="shared" si="239"/>
        <v>0</v>
      </c>
      <c r="J220" s="530">
        <f t="shared" si="240"/>
        <v>0</v>
      </c>
      <c r="K220" s="530">
        <f t="shared" si="240"/>
        <v>0</v>
      </c>
      <c r="L220" s="571">
        <f t="shared" si="241"/>
        <v>0</v>
      </c>
      <c r="M220" s="151"/>
      <c r="N220" s="159">
        <f t="shared" si="231"/>
        <v>0</v>
      </c>
      <c r="O220" s="73"/>
      <c r="P220" s="1"/>
      <c r="Q220" s="1"/>
      <c r="R220" s="73"/>
      <c r="S220" s="1"/>
      <c r="T220" s="1"/>
      <c r="U220" s="1"/>
      <c r="V220" s="1"/>
      <c r="W220" s="79"/>
      <c r="X220" s="489">
        <f t="shared" si="216"/>
        <v>0</v>
      </c>
      <c r="Y220" s="414"/>
      <c r="Z220" s="1"/>
      <c r="AA220" s="79"/>
      <c r="AB220" s="79"/>
      <c r="AC220" s="79"/>
      <c r="AD220" s="44"/>
      <c r="AE220" s="168"/>
      <c r="AF220" s="190"/>
    </row>
    <row r="221" spans="1:32" ht="25.5" hidden="1" customHeight="1" x14ac:dyDescent="0.25">
      <c r="B221" s="54"/>
      <c r="C221" s="2"/>
      <c r="D221" s="798" t="s">
        <v>540</v>
      </c>
      <c r="E221" s="798"/>
      <c r="F221" s="376">
        <f t="shared" si="236"/>
        <v>0</v>
      </c>
      <c r="G221" s="624">
        <f t="shared" si="237"/>
        <v>0</v>
      </c>
      <c r="H221" s="624">
        <f t="shared" si="238"/>
        <v>0</v>
      </c>
      <c r="I221" s="376">
        <f t="shared" si="239"/>
        <v>0</v>
      </c>
      <c r="J221" s="530">
        <f t="shared" si="240"/>
        <v>0</v>
      </c>
      <c r="K221" s="530">
        <f t="shared" si="240"/>
        <v>0</v>
      </c>
      <c r="L221" s="571">
        <f t="shared" si="241"/>
        <v>0</v>
      </c>
      <c r="M221" s="151"/>
      <c r="N221" s="159">
        <f t="shared" si="231"/>
        <v>0</v>
      </c>
      <c r="O221" s="73"/>
      <c r="P221" s="1"/>
      <c r="Q221" s="1"/>
      <c r="R221" s="73"/>
      <c r="S221" s="1"/>
      <c r="T221" s="1"/>
      <c r="U221" s="1"/>
      <c r="V221" s="1"/>
      <c r="W221" s="79"/>
      <c r="X221" s="489">
        <f t="shared" si="216"/>
        <v>0</v>
      </c>
      <c r="Y221" s="414"/>
      <c r="Z221" s="1"/>
      <c r="AA221" s="79"/>
      <c r="AB221" s="79"/>
      <c r="AC221" s="79"/>
      <c r="AD221" s="44"/>
      <c r="AE221" s="168"/>
      <c r="AF221" s="190"/>
    </row>
    <row r="222" spans="1:32" ht="15.75" hidden="1" thickBot="1" x14ac:dyDescent="0.3">
      <c r="B222" s="54"/>
      <c r="C222" s="2"/>
      <c r="D222" s="801" t="s">
        <v>823</v>
      </c>
      <c r="E222" s="801"/>
      <c r="F222" s="373">
        <f t="shared" si="236"/>
        <v>0</v>
      </c>
      <c r="G222" s="621">
        <f t="shared" si="237"/>
        <v>0</v>
      </c>
      <c r="H222" s="621">
        <f t="shared" si="238"/>
        <v>0</v>
      </c>
      <c r="I222" s="373">
        <f t="shared" si="239"/>
        <v>0</v>
      </c>
      <c r="J222" s="527">
        <f t="shared" si="240"/>
        <v>0</v>
      </c>
      <c r="K222" s="527">
        <f t="shared" si="240"/>
        <v>0</v>
      </c>
      <c r="L222" s="568">
        <f t="shared" si="241"/>
        <v>0</v>
      </c>
      <c r="M222" s="141"/>
      <c r="N222" s="159">
        <f t="shared" si="231"/>
        <v>0</v>
      </c>
      <c r="O222" s="73"/>
      <c r="P222" s="1"/>
      <c r="Q222" s="1"/>
      <c r="R222" s="73"/>
      <c r="S222" s="1"/>
      <c r="T222" s="1"/>
      <c r="U222" s="1"/>
      <c r="V222" s="1"/>
      <c r="W222" s="79"/>
      <c r="X222" s="489">
        <f t="shared" si="216"/>
        <v>0</v>
      </c>
      <c r="Y222" s="414"/>
      <c r="Z222" s="1"/>
      <c r="AA222" s="79"/>
      <c r="AB222" s="79"/>
      <c r="AC222" s="79"/>
      <c r="AD222" s="44"/>
      <c r="AE222" s="168"/>
      <c r="AF222" s="190"/>
    </row>
    <row r="223" spans="1:32" ht="15.75" hidden="1" thickBot="1" x14ac:dyDescent="0.3">
      <c r="B223" s="54"/>
      <c r="C223" s="2"/>
      <c r="D223" s="801" t="s">
        <v>374</v>
      </c>
      <c r="E223" s="801"/>
      <c r="F223" s="373">
        <f t="shared" si="236"/>
        <v>0</v>
      </c>
      <c r="G223" s="621">
        <f t="shared" si="237"/>
        <v>0</v>
      </c>
      <c r="H223" s="621">
        <f t="shared" si="238"/>
        <v>0</v>
      </c>
      <c r="I223" s="373">
        <f t="shared" si="239"/>
        <v>0</v>
      </c>
      <c r="J223" s="527">
        <f t="shared" si="240"/>
        <v>0</v>
      </c>
      <c r="K223" s="527">
        <f t="shared" si="240"/>
        <v>0</v>
      </c>
      <c r="L223" s="568">
        <f t="shared" si="241"/>
        <v>0</v>
      </c>
      <c r="M223" s="141"/>
      <c r="N223" s="159">
        <f t="shared" si="231"/>
        <v>0</v>
      </c>
      <c r="O223" s="73"/>
      <c r="P223" s="1"/>
      <c r="Q223" s="1"/>
      <c r="R223" s="73"/>
      <c r="S223" s="1"/>
      <c r="T223" s="1"/>
      <c r="U223" s="1"/>
      <c r="V223" s="1"/>
      <c r="W223" s="79"/>
      <c r="X223" s="489">
        <f t="shared" si="216"/>
        <v>0</v>
      </c>
      <c r="Y223" s="414"/>
      <c r="Z223" s="1"/>
      <c r="AA223" s="79"/>
      <c r="AB223" s="79"/>
      <c r="AC223" s="79"/>
      <c r="AD223" s="44"/>
      <c r="AE223" s="168"/>
      <c r="AF223" s="190"/>
    </row>
    <row r="224" spans="1:32" ht="15.75" hidden="1" thickBot="1" x14ac:dyDescent="0.3">
      <c r="B224" s="54"/>
      <c r="C224" s="2"/>
      <c r="D224" s="801" t="s">
        <v>824</v>
      </c>
      <c r="E224" s="801"/>
      <c r="F224" s="373">
        <f t="shared" si="236"/>
        <v>0</v>
      </c>
      <c r="G224" s="621">
        <f t="shared" si="237"/>
        <v>0</v>
      </c>
      <c r="H224" s="621">
        <f t="shared" si="238"/>
        <v>0</v>
      </c>
      <c r="I224" s="373">
        <f t="shared" si="239"/>
        <v>0</v>
      </c>
      <c r="J224" s="527">
        <f t="shared" si="240"/>
        <v>0</v>
      </c>
      <c r="K224" s="527">
        <f t="shared" si="240"/>
        <v>0</v>
      </c>
      <c r="L224" s="568">
        <f t="shared" si="241"/>
        <v>0</v>
      </c>
      <c r="M224" s="141"/>
      <c r="N224" s="159">
        <f t="shared" si="231"/>
        <v>0</v>
      </c>
      <c r="O224" s="73"/>
      <c r="P224" s="1"/>
      <c r="Q224" s="1"/>
      <c r="R224" s="73"/>
      <c r="S224" s="1"/>
      <c r="T224" s="1"/>
      <c r="U224" s="1"/>
      <c r="V224" s="1"/>
      <c r="W224" s="79"/>
      <c r="X224" s="489">
        <f t="shared" si="216"/>
        <v>0</v>
      </c>
      <c r="Y224" s="414"/>
      <c r="Z224" s="1"/>
      <c r="AA224" s="79"/>
      <c r="AB224" s="79"/>
      <c r="AC224" s="79"/>
      <c r="AD224" s="44"/>
      <c r="AE224" s="168"/>
      <c r="AF224" s="190"/>
    </row>
    <row r="225" spans="1:32" ht="15.75" hidden="1" thickBot="1" x14ac:dyDescent="0.3">
      <c r="B225" s="54"/>
      <c r="C225" s="2"/>
      <c r="D225" s="801" t="s">
        <v>566</v>
      </c>
      <c r="E225" s="801"/>
      <c r="F225" s="373">
        <f t="shared" si="236"/>
        <v>0</v>
      </c>
      <c r="G225" s="621">
        <f t="shared" si="237"/>
        <v>0</v>
      </c>
      <c r="H225" s="621">
        <f t="shared" si="238"/>
        <v>0</v>
      </c>
      <c r="I225" s="373">
        <f t="shared" si="239"/>
        <v>0</v>
      </c>
      <c r="J225" s="527">
        <f t="shared" si="240"/>
        <v>0</v>
      </c>
      <c r="K225" s="527">
        <f t="shared" si="240"/>
        <v>0</v>
      </c>
      <c r="L225" s="568">
        <f t="shared" si="241"/>
        <v>0</v>
      </c>
      <c r="M225" s="141"/>
      <c r="N225" s="159">
        <f t="shared" si="231"/>
        <v>0</v>
      </c>
      <c r="O225" s="73"/>
      <c r="P225" s="1"/>
      <c r="Q225" s="1"/>
      <c r="R225" s="73"/>
      <c r="S225" s="1"/>
      <c r="T225" s="1"/>
      <c r="U225" s="1"/>
      <c r="V225" s="1"/>
      <c r="W225" s="79"/>
      <c r="X225" s="489">
        <f t="shared" si="216"/>
        <v>0</v>
      </c>
      <c r="Y225" s="414"/>
      <c r="Z225" s="1"/>
      <c r="AA225" s="79"/>
      <c r="AB225" s="79"/>
      <c r="AC225" s="79"/>
      <c r="AD225" s="44"/>
      <c r="AE225" s="168"/>
      <c r="AF225" s="190"/>
    </row>
    <row r="226" spans="1:32" s="18" customFormat="1" ht="15.75" hidden="1" thickBot="1" x14ac:dyDescent="0.3">
      <c r="A226" s="125" t="s">
        <v>278</v>
      </c>
      <c r="B226" s="90" t="s">
        <v>689</v>
      </c>
      <c r="C226" s="803" t="s">
        <v>279</v>
      </c>
      <c r="D226" s="804"/>
      <c r="E226" s="804"/>
      <c r="F226" s="366">
        <f t="shared" si="236"/>
        <v>0</v>
      </c>
      <c r="G226" s="614">
        <f t="shared" si="237"/>
        <v>0</v>
      </c>
      <c r="H226" s="614">
        <f t="shared" si="238"/>
        <v>0</v>
      </c>
      <c r="I226" s="366">
        <f t="shared" si="239"/>
        <v>0</v>
      </c>
      <c r="J226" s="520">
        <f t="shared" si="240"/>
        <v>0</v>
      </c>
      <c r="K226" s="520">
        <f t="shared" si="240"/>
        <v>0</v>
      </c>
      <c r="L226" s="561">
        <f t="shared" si="241"/>
        <v>0</v>
      </c>
      <c r="M226" s="142"/>
      <c r="N226" s="158">
        <f t="shared" si="231"/>
        <v>0</v>
      </c>
      <c r="O226" s="92"/>
      <c r="P226" s="93"/>
      <c r="Q226" s="93"/>
      <c r="R226" s="92"/>
      <c r="S226" s="93"/>
      <c r="T226" s="93"/>
      <c r="U226" s="93"/>
      <c r="V226" s="93"/>
      <c r="W226" s="96"/>
      <c r="X226" s="487">
        <f t="shared" si="216"/>
        <v>0</v>
      </c>
      <c r="Y226" s="412"/>
      <c r="Z226" s="93"/>
      <c r="AA226" s="96"/>
      <c r="AB226" s="96"/>
      <c r="AC226" s="96"/>
      <c r="AD226" s="97"/>
      <c r="AE226" s="168"/>
      <c r="AF226" s="190"/>
    </row>
    <row r="227" spans="1:32" s="18" customFormat="1" ht="15.75" hidden="1" thickBot="1" x14ac:dyDescent="0.3">
      <c r="A227" s="125" t="s">
        <v>280</v>
      </c>
      <c r="B227" s="90" t="s">
        <v>690</v>
      </c>
      <c r="C227" s="803" t="s">
        <v>281</v>
      </c>
      <c r="D227" s="804"/>
      <c r="E227" s="804"/>
      <c r="F227" s="366">
        <f t="shared" si="236"/>
        <v>0</v>
      </c>
      <c r="G227" s="614">
        <f t="shared" si="237"/>
        <v>0</v>
      </c>
      <c r="H227" s="614">
        <f t="shared" si="238"/>
        <v>0</v>
      </c>
      <c r="I227" s="366">
        <f t="shared" si="239"/>
        <v>0</v>
      </c>
      <c r="J227" s="520">
        <f t="shared" si="240"/>
        <v>0</v>
      </c>
      <c r="K227" s="520">
        <f t="shared" si="240"/>
        <v>0</v>
      </c>
      <c r="L227" s="561">
        <f t="shared" si="241"/>
        <v>0</v>
      </c>
      <c r="M227" s="142"/>
      <c r="N227" s="158">
        <f t="shared" si="231"/>
        <v>0</v>
      </c>
      <c r="O227" s="92"/>
      <c r="P227" s="93"/>
      <c r="Q227" s="93"/>
      <c r="R227" s="92"/>
      <c r="S227" s="93"/>
      <c r="T227" s="93"/>
      <c r="U227" s="93"/>
      <c r="V227" s="93"/>
      <c r="W227" s="96"/>
      <c r="X227" s="487">
        <f t="shared" si="216"/>
        <v>0</v>
      </c>
      <c r="Y227" s="412"/>
      <c r="Z227" s="93"/>
      <c r="AA227" s="96"/>
      <c r="AB227" s="96"/>
      <c r="AC227" s="96"/>
      <c r="AD227" s="97"/>
      <c r="AE227" s="168"/>
      <c r="AF227" s="190"/>
    </row>
    <row r="228" spans="1:32" s="18" customFormat="1" ht="15.75" hidden="1" thickBot="1" x14ac:dyDescent="0.3">
      <c r="A228" s="125" t="s">
        <v>282</v>
      </c>
      <c r="B228" s="90" t="s">
        <v>691</v>
      </c>
      <c r="C228" s="803" t="s">
        <v>283</v>
      </c>
      <c r="D228" s="804"/>
      <c r="E228" s="804"/>
      <c r="F228" s="366">
        <f t="shared" ref="F228:L228" si="242">F229+F230+F231+F232+F233+F234+F235+F236+F237+F238</f>
        <v>0</v>
      </c>
      <c r="G228" s="614">
        <f t="shared" si="242"/>
        <v>0</v>
      </c>
      <c r="H228" s="614">
        <f t="shared" si="242"/>
        <v>0</v>
      </c>
      <c r="I228" s="366">
        <f t="shared" si="242"/>
        <v>0</v>
      </c>
      <c r="J228" s="520">
        <f t="shared" ref="J228" si="243">J229+J230+J231+J232+J233+J234+J235+J236+J237+J238</f>
        <v>0</v>
      </c>
      <c r="K228" s="520">
        <f t="shared" si="242"/>
        <v>0</v>
      </c>
      <c r="L228" s="561">
        <f t="shared" si="242"/>
        <v>0</v>
      </c>
      <c r="M228" s="142">
        <f t="shared" ref="M228:AD228" si="244">M229+M230+M231+M232+M233+M234+M235+M236+M237+M238</f>
        <v>0</v>
      </c>
      <c r="N228" s="158">
        <f t="shared" si="231"/>
        <v>0</v>
      </c>
      <c r="O228" s="92">
        <f t="shared" ref="O228:Q228" si="245">O229+O230+O231+O232+O233+O234+O235+O236+O237+O238</f>
        <v>0</v>
      </c>
      <c r="P228" s="93">
        <f t="shared" si="245"/>
        <v>0</v>
      </c>
      <c r="Q228" s="93">
        <f t="shared" si="245"/>
        <v>0</v>
      </c>
      <c r="R228" s="92">
        <f t="shared" si="244"/>
        <v>0</v>
      </c>
      <c r="S228" s="93">
        <f t="shared" si="244"/>
        <v>0</v>
      </c>
      <c r="T228" s="93">
        <f t="shared" si="244"/>
        <v>0</v>
      </c>
      <c r="U228" s="93">
        <f t="shared" si="244"/>
        <v>0</v>
      </c>
      <c r="V228" s="93">
        <f t="shared" si="244"/>
        <v>0</v>
      </c>
      <c r="W228" s="96">
        <f t="shared" si="244"/>
        <v>0</v>
      </c>
      <c r="X228" s="487">
        <f t="shared" si="216"/>
        <v>0</v>
      </c>
      <c r="Y228" s="412">
        <f t="shared" si="244"/>
        <v>0</v>
      </c>
      <c r="Z228" s="93">
        <f t="shared" si="244"/>
        <v>0</v>
      </c>
      <c r="AA228" s="96">
        <f t="shared" si="244"/>
        <v>0</v>
      </c>
      <c r="AB228" s="96">
        <f t="shared" si="244"/>
        <v>0</v>
      </c>
      <c r="AC228" s="96">
        <f t="shared" si="244"/>
        <v>0</v>
      </c>
      <c r="AD228" s="97">
        <f t="shared" si="244"/>
        <v>0</v>
      </c>
      <c r="AE228" s="168"/>
      <c r="AF228" s="190"/>
    </row>
    <row r="229" spans="1:32" ht="15.75" hidden="1" thickBot="1" x14ac:dyDescent="0.3">
      <c r="B229" s="54"/>
      <c r="C229" s="2"/>
      <c r="D229" s="801" t="s">
        <v>376</v>
      </c>
      <c r="E229" s="801"/>
      <c r="F229" s="373">
        <f t="shared" ref="F229:F238" si="246">SUM(Q229:AC229)</f>
        <v>0</v>
      </c>
      <c r="G229" s="621">
        <f t="shared" ref="G229:G238" si="247">SUM(Q229:AC229)</f>
        <v>0</v>
      </c>
      <c r="H229" s="621">
        <f t="shared" ref="H229:H238" si="248">SUM(Q229:AC229)</f>
        <v>0</v>
      </c>
      <c r="I229" s="373">
        <f t="shared" ref="I229:I238" si="249">SUM(Q229:AC229)</f>
        <v>0</v>
      </c>
      <c r="J229" s="527">
        <f t="shared" ref="J229:K238" si="250">SUM(Q229:AC229)</f>
        <v>0</v>
      </c>
      <c r="K229" s="527">
        <f t="shared" si="250"/>
        <v>0</v>
      </c>
      <c r="L229" s="568">
        <f t="shared" ref="L229:L238" si="251">SUM(R229:AD229)</f>
        <v>0</v>
      </c>
      <c r="M229" s="141"/>
      <c r="N229" s="159">
        <f t="shared" si="231"/>
        <v>0</v>
      </c>
      <c r="O229" s="73"/>
      <c r="P229" s="1"/>
      <c r="Q229" s="1"/>
      <c r="R229" s="73"/>
      <c r="S229" s="1"/>
      <c r="T229" s="1"/>
      <c r="U229" s="1"/>
      <c r="V229" s="1"/>
      <c r="W229" s="79"/>
      <c r="X229" s="489">
        <f t="shared" si="216"/>
        <v>0</v>
      </c>
      <c r="Y229" s="414"/>
      <c r="Z229" s="1"/>
      <c r="AA229" s="79"/>
      <c r="AB229" s="79"/>
      <c r="AC229" s="79"/>
      <c r="AD229" s="44"/>
      <c r="AE229" s="168"/>
      <c r="AF229" s="190"/>
    </row>
    <row r="230" spans="1:32" ht="15.75" hidden="1" thickBot="1" x14ac:dyDescent="0.3">
      <c r="B230" s="54"/>
      <c r="C230" s="2"/>
      <c r="D230" s="801" t="s">
        <v>377</v>
      </c>
      <c r="E230" s="801"/>
      <c r="F230" s="373">
        <f t="shared" si="246"/>
        <v>0</v>
      </c>
      <c r="G230" s="621">
        <f t="shared" si="247"/>
        <v>0</v>
      </c>
      <c r="H230" s="621">
        <f t="shared" si="248"/>
        <v>0</v>
      </c>
      <c r="I230" s="373">
        <f t="shared" si="249"/>
        <v>0</v>
      </c>
      <c r="J230" s="527">
        <f t="shared" si="250"/>
        <v>0</v>
      </c>
      <c r="K230" s="527">
        <f t="shared" si="250"/>
        <v>0</v>
      </c>
      <c r="L230" s="568">
        <f t="shared" si="251"/>
        <v>0</v>
      </c>
      <c r="M230" s="141"/>
      <c r="N230" s="159">
        <f t="shared" si="231"/>
        <v>0</v>
      </c>
      <c r="O230" s="73"/>
      <c r="P230" s="1"/>
      <c r="Q230" s="1"/>
      <c r="R230" s="73"/>
      <c r="S230" s="1"/>
      <c r="T230" s="1"/>
      <c r="U230" s="1"/>
      <c r="V230" s="1"/>
      <c r="W230" s="79"/>
      <c r="X230" s="489">
        <f t="shared" si="216"/>
        <v>0</v>
      </c>
      <c r="Y230" s="414"/>
      <c r="Z230" s="1"/>
      <c r="AA230" s="79"/>
      <c r="AB230" s="79"/>
      <c r="AC230" s="79"/>
      <c r="AD230" s="44"/>
      <c r="AE230" s="168"/>
      <c r="AF230" s="190"/>
    </row>
    <row r="231" spans="1:32" ht="15.75" hidden="1" thickBot="1" x14ac:dyDescent="0.3">
      <c r="B231" s="54"/>
      <c r="C231" s="2"/>
      <c r="D231" s="801" t="s">
        <v>378</v>
      </c>
      <c r="E231" s="801"/>
      <c r="F231" s="373">
        <f t="shared" si="246"/>
        <v>0</v>
      </c>
      <c r="G231" s="621">
        <f t="shared" si="247"/>
        <v>0</v>
      </c>
      <c r="H231" s="621">
        <f t="shared" si="248"/>
        <v>0</v>
      </c>
      <c r="I231" s="373">
        <f t="shared" si="249"/>
        <v>0</v>
      </c>
      <c r="J231" s="527">
        <f t="shared" si="250"/>
        <v>0</v>
      </c>
      <c r="K231" s="527">
        <f t="shared" si="250"/>
        <v>0</v>
      </c>
      <c r="L231" s="568">
        <f t="shared" si="251"/>
        <v>0</v>
      </c>
      <c r="M231" s="141"/>
      <c r="N231" s="159">
        <f t="shared" si="231"/>
        <v>0</v>
      </c>
      <c r="O231" s="73"/>
      <c r="P231" s="1"/>
      <c r="Q231" s="1"/>
      <c r="R231" s="73"/>
      <c r="S231" s="1"/>
      <c r="T231" s="1"/>
      <c r="U231" s="1"/>
      <c r="V231" s="1"/>
      <c r="W231" s="79"/>
      <c r="X231" s="489">
        <f t="shared" si="216"/>
        <v>0</v>
      </c>
      <c r="Y231" s="414"/>
      <c r="Z231" s="1"/>
      <c r="AA231" s="79"/>
      <c r="AB231" s="79"/>
      <c r="AC231" s="79"/>
      <c r="AD231" s="44"/>
      <c r="AE231" s="168"/>
      <c r="AF231" s="190"/>
    </row>
    <row r="232" spans="1:32" ht="15.75" hidden="1" thickBot="1" x14ac:dyDescent="0.3">
      <c r="B232" s="54"/>
      <c r="C232" s="2"/>
      <c r="D232" s="801" t="s">
        <v>379</v>
      </c>
      <c r="E232" s="801"/>
      <c r="F232" s="373">
        <f t="shared" si="246"/>
        <v>0</v>
      </c>
      <c r="G232" s="621">
        <f t="shared" si="247"/>
        <v>0</v>
      </c>
      <c r="H232" s="621">
        <f t="shared" si="248"/>
        <v>0</v>
      </c>
      <c r="I232" s="373">
        <f t="shared" si="249"/>
        <v>0</v>
      </c>
      <c r="J232" s="527">
        <f t="shared" si="250"/>
        <v>0</v>
      </c>
      <c r="K232" s="527">
        <f t="shared" si="250"/>
        <v>0</v>
      </c>
      <c r="L232" s="568">
        <f t="shared" si="251"/>
        <v>0</v>
      </c>
      <c r="M232" s="141"/>
      <c r="N232" s="159">
        <f t="shared" si="231"/>
        <v>0</v>
      </c>
      <c r="O232" s="73"/>
      <c r="P232" s="1"/>
      <c r="Q232" s="1"/>
      <c r="R232" s="73"/>
      <c r="S232" s="1"/>
      <c r="T232" s="1"/>
      <c r="U232" s="1"/>
      <c r="V232" s="1"/>
      <c r="W232" s="79"/>
      <c r="X232" s="489">
        <f t="shared" si="216"/>
        <v>0</v>
      </c>
      <c r="Y232" s="414"/>
      <c r="Z232" s="1"/>
      <c r="AA232" s="79"/>
      <c r="AB232" s="79"/>
      <c r="AC232" s="79"/>
      <c r="AD232" s="44"/>
      <c r="AE232" s="168"/>
      <c r="AF232" s="190"/>
    </row>
    <row r="233" spans="1:32" ht="15.75" hidden="1" thickBot="1" x14ac:dyDescent="0.3">
      <c r="B233" s="54"/>
      <c r="C233" s="2"/>
      <c r="D233" s="801" t="s">
        <v>380</v>
      </c>
      <c r="E233" s="801"/>
      <c r="F233" s="373">
        <f t="shared" si="246"/>
        <v>0</v>
      </c>
      <c r="G233" s="621">
        <f t="shared" si="247"/>
        <v>0</v>
      </c>
      <c r="H233" s="621">
        <f t="shared" si="248"/>
        <v>0</v>
      </c>
      <c r="I233" s="373">
        <f t="shared" si="249"/>
        <v>0</v>
      </c>
      <c r="J233" s="527">
        <f t="shared" si="250"/>
        <v>0</v>
      </c>
      <c r="K233" s="527">
        <f t="shared" si="250"/>
        <v>0</v>
      </c>
      <c r="L233" s="568">
        <f t="shared" si="251"/>
        <v>0</v>
      </c>
      <c r="M233" s="141"/>
      <c r="N233" s="159">
        <f t="shared" si="231"/>
        <v>0</v>
      </c>
      <c r="O233" s="73"/>
      <c r="P233" s="1"/>
      <c r="Q233" s="1"/>
      <c r="R233" s="73"/>
      <c r="S233" s="1"/>
      <c r="T233" s="1"/>
      <c r="U233" s="1"/>
      <c r="V233" s="1"/>
      <c r="W233" s="79"/>
      <c r="X233" s="489">
        <f t="shared" si="216"/>
        <v>0</v>
      </c>
      <c r="Y233" s="414"/>
      <c r="Z233" s="1"/>
      <c r="AA233" s="79"/>
      <c r="AB233" s="79"/>
      <c r="AC233" s="79"/>
      <c r="AD233" s="44"/>
      <c r="AE233" s="168"/>
      <c r="AF233" s="190"/>
    </row>
    <row r="234" spans="1:32" ht="25.5" hidden="1" customHeight="1" x14ac:dyDescent="0.25">
      <c r="B234" s="54"/>
      <c r="C234" s="2"/>
      <c r="D234" s="798" t="s">
        <v>538</v>
      </c>
      <c r="E234" s="798"/>
      <c r="F234" s="376">
        <f t="shared" si="246"/>
        <v>0</v>
      </c>
      <c r="G234" s="624">
        <f t="shared" si="247"/>
        <v>0</v>
      </c>
      <c r="H234" s="624">
        <f t="shared" si="248"/>
        <v>0</v>
      </c>
      <c r="I234" s="376">
        <f t="shared" si="249"/>
        <v>0</v>
      </c>
      <c r="J234" s="530">
        <f t="shared" si="250"/>
        <v>0</v>
      </c>
      <c r="K234" s="530">
        <f t="shared" si="250"/>
        <v>0</v>
      </c>
      <c r="L234" s="571">
        <f t="shared" si="251"/>
        <v>0</v>
      </c>
      <c r="M234" s="151"/>
      <c r="N234" s="159">
        <f t="shared" si="231"/>
        <v>0</v>
      </c>
      <c r="O234" s="73"/>
      <c r="P234" s="1"/>
      <c r="Q234" s="1"/>
      <c r="R234" s="73"/>
      <c r="S234" s="1"/>
      <c r="T234" s="1"/>
      <c r="U234" s="1"/>
      <c r="V234" s="1"/>
      <c r="W234" s="79"/>
      <c r="X234" s="489">
        <f t="shared" si="216"/>
        <v>0</v>
      </c>
      <c r="Y234" s="414"/>
      <c r="Z234" s="1"/>
      <c r="AA234" s="79"/>
      <c r="AB234" s="79"/>
      <c r="AC234" s="79"/>
      <c r="AD234" s="44"/>
      <c r="AE234" s="168"/>
      <c r="AF234" s="190"/>
    </row>
    <row r="235" spans="1:32" ht="25.5" hidden="1" customHeight="1" x14ac:dyDescent="0.25">
      <c r="B235" s="54"/>
      <c r="C235" s="2"/>
      <c r="D235" s="798" t="s">
        <v>541</v>
      </c>
      <c r="E235" s="798"/>
      <c r="F235" s="376">
        <f t="shared" si="246"/>
        <v>0</v>
      </c>
      <c r="G235" s="624">
        <f t="shared" si="247"/>
        <v>0</v>
      </c>
      <c r="H235" s="624">
        <f t="shared" si="248"/>
        <v>0</v>
      </c>
      <c r="I235" s="376">
        <f t="shared" si="249"/>
        <v>0</v>
      </c>
      <c r="J235" s="530">
        <f t="shared" si="250"/>
        <v>0</v>
      </c>
      <c r="K235" s="530">
        <f t="shared" si="250"/>
        <v>0</v>
      </c>
      <c r="L235" s="571">
        <f t="shared" si="251"/>
        <v>0</v>
      </c>
      <c r="M235" s="151"/>
      <c r="N235" s="159">
        <f t="shared" si="231"/>
        <v>0</v>
      </c>
      <c r="O235" s="73"/>
      <c r="P235" s="1"/>
      <c r="Q235" s="1"/>
      <c r="R235" s="73"/>
      <c r="S235" s="1"/>
      <c r="T235" s="1"/>
      <c r="U235" s="1"/>
      <c r="V235" s="1"/>
      <c r="W235" s="79"/>
      <c r="X235" s="489">
        <f t="shared" si="216"/>
        <v>0</v>
      </c>
      <c r="Y235" s="414"/>
      <c r="Z235" s="1"/>
      <c r="AA235" s="79"/>
      <c r="AB235" s="79"/>
      <c r="AC235" s="79"/>
      <c r="AD235" s="44"/>
      <c r="AE235" s="168"/>
      <c r="AF235" s="190"/>
    </row>
    <row r="236" spans="1:32" ht="15.75" hidden="1" thickBot="1" x14ac:dyDescent="0.3">
      <c r="B236" s="54"/>
      <c r="C236" s="2"/>
      <c r="D236" s="801" t="s">
        <v>381</v>
      </c>
      <c r="E236" s="801"/>
      <c r="F236" s="373">
        <f t="shared" si="246"/>
        <v>0</v>
      </c>
      <c r="G236" s="621">
        <f t="shared" si="247"/>
        <v>0</v>
      </c>
      <c r="H236" s="621">
        <f t="shared" si="248"/>
        <v>0</v>
      </c>
      <c r="I236" s="373">
        <f t="shared" si="249"/>
        <v>0</v>
      </c>
      <c r="J236" s="527">
        <f t="shared" si="250"/>
        <v>0</v>
      </c>
      <c r="K236" s="527">
        <f t="shared" si="250"/>
        <v>0</v>
      </c>
      <c r="L236" s="568">
        <f t="shared" si="251"/>
        <v>0</v>
      </c>
      <c r="M236" s="141"/>
      <c r="N236" s="159">
        <f t="shared" si="231"/>
        <v>0</v>
      </c>
      <c r="O236" s="73"/>
      <c r="P236" s="1"/>
      <c r="Q236" s="1"/>
      <c r="R236" s="73"/>
      <c r="S236" s="1"/>
      <c r="T236" s="1"/>
      <c r="U236" s="1"/>
      <c r="V236" s="1"/>
      <c r="W236" s="79"/>
      <c r="X236" s="489">
        <f t="shared" si="216"/>
        <v>0</v>
      </c>
      <c r="Y236" s="414"/>
      <c r="Z236" s="1"/>
      <c r="AA236" s="79"/>
      <c r="AB236" s="79"/>
      <c r="AC236" s="79"/>
      <c r="AD236" s="44"/>
      <c r="AE236" s="168"/>
      <c r="AF236" s="190"/>
    </row>
    <row r="237" spans="1:32" ht="15.75" hidden="1" thickBot="1" x14ac:dyDescent="0.3">
      <c r="B237" s="54"/>
      <c r="C237" s="2"/>
      <c r="D237" s="801" t="s">
        <v>382</v>
      </c>
      <c r="E237" s="801"/>
      <c r="F237" s="373">
        <f t="shared" si="246"/>
        <v>0</v>
      </c>
      <c r="G237" s="621">
        <f t="shared" si="247"/>
        <v>0</v>
      </c>
      <c r="H237" s="621">
        <f t="shared" si="248"/>
        <v>0</v>
      </c>
      <c r="I237" s="373">
        <f t="shared" si="249"/>
        <v>0</v>
      </c>
      <c r="J237" s="527">
        <f t="shared" si="250"/>
        <v>0</v>
      </c>
      <c r="K237" s="527">
        <f t="shared" si="250"/>
        <v>0</v>
      </c>
      <c r="L237" s="568">
        <f t="shared" si="251"/>
        <v>0</v>
      </c>
      <c r="M237" s="141"/>
      <c r="N237" s="159">
        <f t="shared" si="231"/>
        <v>0</v>
      </c>
      <c r="O237" s="73"/>
      <c r="P237" s="1"/>
      <c r="Q237" s="1"/>
      <c r="R237" s="73"/>
      <c r="S237" s="1"/>
      <c r="T237" s="1"/>
      <c r="U237" s="1"/>
      <c r="V237" s="1"/>
      <c r="W237" s="79"/>
      <c r="X237" s="489">
        <f t="shared" si="216"/>
        <v>0</v>
      </c>
      <c r="Y237" s="414"/>
      <c r="Z237" s="1"/>
      <c r="AA237" s="79"/>
      <c r="AB237" s="79"/>
      <c r="AC237" s="79"/>
      <c r="AD237" s="44"/>
      <c r="AE237" s="168"/>
      <c r="AF237" s="190"/>
    </row>
    <row r="238" spans="1:32" ht="15.75" hidden="1" thickBot="1" x14ac:dyDescent="0.3">
      <c r="B238" s="56"/>
      <c r="C238" s="20"/>
      <c r="D238" s="806" t="s">
        <v>567</v>
      </c>
      <c r="E238" s="806"/>
      <c r="F238" s="384">
        <f t="shared" si="246"/>
        <v>0</v>
      </c>
      <c r="G238" s="632">
        <f t="shared" si="247"/>
        <v>0</v>
      </c>
      <c r="H238" s="632">
        <f t="shared" si="248"/>
        <v>0</v>
      </c>
      <c r="I238" s="384">
        <f t="shared" si="249"/>
        <v>0</v>
      </c>
      <c r="J238" s="538">
        <f t="shared" si="250"/>
        <v>0</v>
      </c>
      <c r="K238" s="538">
        <f t="shared" si="250"/>
        <v>0</v>
      </c>
      <c r="L238" s="579">
        <f t="shared" si="251"/>
        <v>0</v>
      </c>
      <c r="M238" s="143"/>
      <c r="N238" s="159">
        <f t="shared" si="231"/>
        <v>0</v>
      </c>
      <c r="O238" s="73"/>
      <c r="P238" s="1"/>
      <c r="Q238" s="1"/>
      <c r="R238" s="73"/>
      <c r="S238" s="1"/>
      <c r="T238" s="1"/>
      <c r="U238" s="1"/>
      <c r="V238" s="1"/>
      <c r="W238" s="79"/>
      <c r="X238" s="489">
        <f t="shared" si="216"/>
        <v>0</v>
      </c>
      <c r="Y238" s="414"/>
      <c r="Z238" s="1"/>
      <c r="AA238" s="79"/>
      <c r="AB238" s="79"/>
      <c r="AC238" s="79"/>
      <c r="AD238" s="44"/>
      <c r="AE238" s="168"/>
      <c r="AF238" s="190"/>
    </row>
    <row r="239" spans="1:32" ht="15.75" thickBot="1" x14ac:dyDescent="0.3">
      <c r="B239" s="98" t="s">
        <v>284</v>
      </c>
      <c r="C239" s="807" t="s">
        <v>285</v>
      </c>
      <c r="D239" s="808"/>
      <c r="E239" s="808"/>
      <c r="F239" s="369">
        <f t="shared" ref="F239:L239" si="252">F240+F261+F267+F268</f>
        <v>0</v>
      </c>
      <c r="G239" s="617">
        <f t="shared" si="252"/>
        <v>0</v>
      </c>
      <c r="H239" s="617">
        <f t="shared" si="252"/>
        <v>0</v>
      </c>
      <c r="I239" s="369">
        <f t="shared" si="252"/>
        <v>0</v>
      </c>
      <c r="J239" s="523">
        <f t="shared" ref="J239" si="253">J240+J261+J267+J268</f>
        <v>0</v>
      </c>
      <c r="K239" s="523">
        <f t="shared" si="252"/>
        <v>0</v>
      </c>
      <c r="L239" s="564">
        <f t="shared" si="252"/>
        <v>0</v>
      </c>
      <c r="M239" s="144">
        <f t="shared" ref="M239:AD239" si="254">M240+M261+M267+M268</f>
        <v>0</v>
      </c>
      <c r="N239" s="156">
        <f t="shared" si="231"/>
        <v>0</v>
      </c>
      <c r="O239" s="84">
        <f t="shared" ref="O239:Q239" si="255">O240+O261+O267+O268</f>
        <v>0</v>
      </c>
      <c r="P239" s="85">
        <f t="shared" si="255"/>
        <v>0</v>
      </c>
      <c r="Q239" s="85">
        <f t="shared" si="255"/>
        <v>0</v>
      </c>
      <c r="R239" s="84">
        <f t="shared" si="254"/>
        <v>0</v>
      </c>
      <c r="S239" s="85">
        <f t="shared" si="254"/>
        <v>0</v>
      </c>
      <c r="T239" s="85">
        <f t="shared" si="254"/>
        <v>0</v>
      </c>
      <c r="U239" s="85">
        <f t="shared" si="254"/>
        <v>0</v>
      </c>
      <c r="V239" s="85">
        <f t="shared" si="254"/>
        <v>0</v>
      </c>
      <c r="W239" s="88">
        <f t="shared" si="254"/>
        <v>0</v>
      </c>
      <c r="X239" s="484">
        <f t="shared" si="216"/>
        <v>0</v>
      </c>
      <c r="Y239" s="409">
        <f t="shared" si="254"/>
        <v>0</v>
      </c>
      <c r="Z239" s="85">
        <f t="shared" si="254"/>
        <v>0</v>
      </c>
      <c r="AA239" s="88">
        <f t="shared" si="254"/>
        <v>0</v>
      </c>
      <c r="AB239" s="88">
        <f t="shared" si="254"/>
        <v>0</v>
      </c>
      <c r="AC239" s="88">
        <f t="shared" si="254"/>
        <v>0</v>
      </c>
      <c r="AD239" s="89">
        <f t="shared" si="254"/>
        <v>0</v>
      </c>
      <c r="AE239" s="168"/>
      <c r="AF239" s="190"/>
    </row>
    <row r="240" spans="1:32" ht="15.75" hidden="1" thickBot="1" x14ac:dyDescent="0.3">
      <c r="B240" s="114" t="s">
        <v>692</v>
      </c>
      <c r="C240" s="834" t="s">
        <v>286</v>
      </c>
      <c r="D240" s="835"/>
      <c r="E240" s="835"/>
      <c r="F240" s="364">
        <f t="shared" ref="F240:L240" si="256">F241+F245+F252+F253+F254+F255+F256+F257+F258</f>
        <v>0</v>
      </c>
      <c r="G240" s="612">
        <f t="shared" si="256"/>
        <v>0</v>
      </c>
      <c r="H240" s="612">
        <f t="shared" si="256"/>
        <v>0</v>
      </c>
      <c r="I240" s="364">
        <f t="shared" si="256"/>
        <v>0</v>
      </c>
      <c r="J240" s="518">
        <f t="shared" ref="J240" si="257">J241+J245+J252+J253+J254+J255+J256+J257+J258</f>
        <v>0</v>
      </c>
      <c r="K240" s="518">
        <f t="shared" si="256"/>
        <v>0</v>
      </c>
      <c r="L240" s="559">
        <f t="shared" si="256"/>
        <v>0</v>
      </c>
      <c r="M240" s="140">
        <f t="shared" ref="M240:AD240" si="258">M241+M245+M252+M253+M254+M255+M256+M257+M258</f>
        <v>0</v>
      </c>
      <c r="N240" s="157">
        <f t="shared" si="231"/>
        <v>0</v>
      </c>
      <c r="O240" s="116">
        <f t="shared" ref="O240:Q240" si="259">O241+O245+O252+O253+O254+O255+O256+O257+O258</f>
        <v>0</v>
      </c>
      <c r="P240" s="117">
        <f t="shared" si="259"/>
        <v>0</v>
      </c>
      <c r="Q240" s="117">
        <f t="shared" si="259"/>
        <v>0</v>
      </c>
      <c r="R240" s="116">
        <f t="shared" si="258"/>
        <v>0</v>
      </c>
      <c r="S240" s="117">
        <f t="shared" si="258"/>
        <v>0</v>
      </c>
      <c r="T240" s="117">
        <f t="shared" si="258"/>
        <v>0</v>
      </c>
      <c r="U240" s="117">
        <f t="shared" si="258"/>
        <v>0</v>
      </c>
      <c r="V240" s="117">
        <f t="shared" si="258"/>
        <v>0</v>
      </c>
      <c r="W240" s="120">
        <f t="shared" si="258"/>
        <v>0</v>
      </c>
      <c r="X240" s="485">
        <f t="shared" si="216"/>
        <v>0</v>
      </c>
      <c r="Y240" s="410">
        <f t="shared" si="258"/>
        <v>0</v>
      </c>
      <c r="Z240" s="117">
        <f t="shared" si="258"/>
        <v>0</v>
      </c>
      <c r="AA240" s="120">
        <f t="shared" si="258"/>
        <v>0</v>
      </c>
      <c r="AB240" s="120">
        <f t="shared" si="258"/>
        <v>0</v>
      </c>
      <c r="AC240" s="120">
        <f t="shared" si="258"/>
        <v>0</v>
      </c>
      <c r="AD240" s="121">
        <f t="shared" si="258"/>
        <v>0</v>
      </c>
      <c r="AE240" s="168"/>
      <c r="AF240" s="190"/>
    </row>
    <row r="241" spans="1:32" s="18" customFormat="1" ht="15.75" hidden="1" thickBot="1" x14ac:dyDescent="0.3">
      <c r="A241" s="125"/>
      <c r="B241" s="52" t="s">
        <v>693</v>
      </c>
      <c r="C241" s="832" t="s">
        <v>287</v>
      </c>
      <c r="D241" s="833"/>
      <c r="E241" s="833"/>
      <c r="F241" s="367">
        <f t="shared" ref="F241:L241" si="260">F242+F243+F244</f>
        <v>0</v>
      </c>
      <c r="G241" s="615">
        <f t="shared" si="260"/>
        <v>0</v>
      </c>
      <c r="H241" s="615">
        <f t="shared" si="260"/>
        <v>0</v>
      </c>
      <c r="I241" s="367">
        <f t="shared" si="260"/>
        <v>0</v>
      </c>
      <c r="J241" s="521">
        <f t="shared" ref="J241" si="261">J242+J243+J244</f>
        <v>0</v>
      </c>
      <c r="K241" s="521">
        <f t="shared" si="260"/>
        <v>0</v>
      </c>
      <c r="L241" s="562">
        <f t="shared" si="260"/>
        <v>0</v>
      </c>
      <c r="M241" s="148">
        <f t="shared" ref="M241:AD241" si="262">M242+M243+M244</f>
        <v>0</v>
      </c>
      <c r="N241" s="160">
        <f t="shared" si="231"/>
        <v>0</v>
      </c>
      <c r="O241" s="75">
        <f t="shared" ref="O241:Q241" si="263">O242+O243+O244</f>
        <v>0</v>
      </c>
      <c r="P241" s="13">
        <f t="shared" si="263"/>
        <v>0</v>
      </c>
      <c r="Q241" s="13">
        <f t="shared" si="263"/>
        <v>0</v>
      </c>
      <c r="R241" s="75">
        <f t="shared" si="262"/>
        <v>0</v>
      </c>
      <c r="S241" s="13">
        <f t="shared" si="262"/>
        <v>0</v>
      </c>
      <c r="T241" s="13">
        <f t="shared" si="262"/>
        <v>0</v>
      </c>
      <c r="U241" s="13">
        <f t="shared" si="262"/>
        <v>0</v>
      </c>
      <c r="V241" s="13">
        <f t="shared" si="262"/>
        <v>0</v>
      </c>
      <c r="W241" s="80">
        <f t="shared" si="262"/>
        <v>0</v>
      </c>
      <c r="X241" s="488">
        <f t="shared" si="216"/>
        <v>0</v>
      </c>
      <c r="Y241" s="413">
        <f t="shared" si="262"/>
        <v>0</v>
      </c>
      <c r="Z241" s="13">
        <f t="shared" si="262"/>
        <v>0</v>
      </c>
      <c r="AA241" s="80">
        <f t="shared" si="262"/>
        <v>0</v>
      </c>
      <c r="AB241" s="80">
        <f t="shared" si="262"/>
        <v>0</v>
      </c>
      <c r="AC241" s="80">
        <f t="shared" si="262"/>
        <v>0</v>
      </c>
      <c r="AD241" s="45">
        <f t="shared" si="262"/>
        <v>0</v>
      </c>
      <c r="AE241" s="168"/>
      <c r="AF241" s="190"/>
    </row>
    <row r="242" spans="1:32" s="189" customFormat="1" ht="15.75" hidden="1" thickBot="1" x14ac:dyDescent="0.3">
      <c r="A242" s="125" t="s">
        <v>288</v>
      </c>
      <c r="B242" s="169" t="s">
        <v>694</v>
      </c>
      <c r="C242" s="213"/>
      <c r="D242" s="836" t="s">
        <v>706</v>
      </c>
      <c r="E242" s="836"/>
      <c r="F242" s="385">
        <f>SUM(Q242:AC242)</f>
        <v>0</v>
      </c>
      <c r="G242" s="633">
        <f>SUM(Q242:AC242)</f>
        <v>0</v>
      </c>
      <c r="H242" s="633">
        <f>SUM(Q242:AC242)</f>
        <v>0</v>
      </c>
      <c r="I242" s="385">
        <f>SUM(Q242:AC242)</f>
        <v>0</v>
      </c>
      <c r="J242" s="539">
        <f t="shared" ref="J242:K244" si="264">SUM(Q242:AC242)</f>
        <v>0</v>
      </c>
      <c r="K242" s="539">
        <f t="shared" si="264"/>
        <v>0</v>
      </c>
      <c r="L242" s="580">
        <f>SUM(R242:AD242)</f>
        <v>0</v>
      </c>
      <c r="M242" s="257"/>
      <c r="N242" s="171">
        <f t="shared" si="231"/>
        <v>0</v>
      </c>
      <c r="O242" s="179"/>
      <c r="P242" s="173"/>
      <c r="Q242" s="173"/>
      <c r="R242" s="179"/>
      <c r="S242" s="173"/>
      <c r="T242" s="173"/>
      <c r="U242" s="173"/>
      <c r="V242" s="173"/>
      <c r="W242" s="174"/>
      <c r="X242" s="486">
        <f t="shared" si="216"/>
        <v>0</v>
      </c>
      <c r="Y242" s="411"/>
      <c r="Z242" s="173"/>
      <c r="AA242" s="174"/>
      <c r="AB242" s="174"/>
      <c r="AC242" s="174"/>
      <c r="AD242" s="175"/>
      <c r="AE242" s="168"/>
      <c r="AF242" s="190"/>
    </row>
    <row r="243" spans="1:32" s="189" customFormat="1" ht="15.75" hidden="1" thickBot="1" x14ac:dyDescent="0.3">
      <c r="A243" s="125" t="s">
        <v>289</v>
      </c>
      <c r="B243" s="169" t="s">
        <v>695</v>
      </c>
      <c r="C243" s="178"/>
      <c r="D243" s="814" t="s">
        <v>707</v>
      </c>
      <c r="E243" s="814"/>
      <c r="F243" s="365">
        <f>SUM(Q243:AC243)</f>
        <v>0</v>
      </c>
      <c r="G243" s="613">
        <f>SUM(Q243:AC243)</f>
        <v>0</v>
      </c>
      <c r="H243" s="613">
        <f>SUM(Q243:AC243)</f>
        <v>0</v>
      </c>
      <c r="I243" s="365">
        <f>SUM(Q243:AC243)</f>
        <v>0</v>
      </c>
      <c r="J243" s="519">
        <f t="shared" si="264"/>
        <v>0</v>
      </c>
      <c r="K243" s="519">
        <f t="shared" si="264"/>
        <v>0</v>
      </c>
      <c r="L243" s="560">
        <f>SUM(R243:AD243)</f>
        <v>0</v>
      </c>
      <c r="M243" s="170"/>
      <c r="N243" s="171">
        <f t="shared" si="231"/>
        <v>0</v>
      </c>
      <c r="O243" s="179"/>
      <c r="P243" s="173"/>
      <c r="Q243" s="173"/>
      <c r="R243" s="179"/>
      <c r="S243" s="173"/>
      <c r="T243" s="173"/>
      <c r="U243" s="173"/>
      <c r="V243" s="173"/>
      <c r="W243" s="174"/>
      <c r="X243" s="486">
        <f t="shared" si="216"/>
        <v>0</v>
      </c>
      <c r="Y243" s="411"/>
      <c r="Z243" s="173"/>
      <c r="AA243" s="174"/>
      <c r="AB243" s="174"/>
      <c r="AC243" s="174"/>
      <c r="AD243" s="175"/>
      <c r="AE243" s="168"/>
      <c r="AF243" s="190"/>
    </row>
    <row r="244" spans="1:32" s="189" customFormat="1" ht="15.75" hidden="1" thickBot="1" x14ac:dyDescent="0.3">
      <c r="A244" s="125" t="s">
        <v>290</v>
      </c>
      <c r="B244" s="169" t="s">
        <v>696</v>
      </c>
      <c r="C244" s="178"/>
      <c r="D244" s="814" t="s">
        <v>708</v>
      </c>
      <c r="E244" s="814"/>
      <c r="F244" s="365">
        <f>SUM(Q244:AC244)</f>
        <v>0</v>
      </c>
      <c r="G244" s="613">
        <f>SUM(Q244:AC244)</f>
        <v>0</v>
      </c>
      <c r="H244" s="613">
        <f>SUM(Q244:AC244)</f>
        <v>0</v>
      </c>
      <c r="I244" s="365">
        <f>SUM(Q244:AC244)</f>
        <v>0</v>
      </c>
      <c r="J244" s="519">
        <f t="shared" si="264"/>
        <v>0</v>
      </c>
      <c r="K244" s="519">
        <f t="shared" si="264"/>
        <v>0</v>
      </c>
      <c r="L244" s="560">
        <f>SUM(R244:AD244)</f>
        <v>0</v>
      </c>
      <c r="M244" s="170"/>
      <c r="N244" s="171">
        <f t="shared" si="231"/>
        <v>0</v>
      </c>
      <c r="O244" s="179"/>
      <c r="P244" s="173"/>
      <c r="Q244" s="173"/>
      <c r="R244" s="179"/>
      <c r="S244" s="173"/>
      <c r="T244" s="173"/>
      <c r="U244" s="173"/>
      <c r="V244" s="173"/>
      <c r="W244" s="174"/>
      <c r="X244" s="486">
        <f t="shared" si="216"/>
        <v>0</v>
      </c>
      <c r="Y244" s="411"/>
      <c r="Z244" s="173"/>
      <c r="AA244" s="174"/>
      <c r="AB244" s="174"/>
      <c r="AC244" s="174"/>
      <c r="AD244" s="175"/>
      <c r="AE244" s="168"/>
      <c r="AF244" s="190"/>
    </row>
    <row r="245" spans="1:32" s="18" customFormat="1" ht="15.75" hidden="1" thickBot="1" x14ac:dyDescent="0.3">
      <c r="A245" s="125"/>
      <c r="B245" s="52" t="s">
        <v>697</v>
      </c>
      <c r="C245" s="832" t="s">
        <v>291</v>
      </c>
      <c r="D245" s="833"/>
      <c r="E245" s="833"/>
      <c r="F245" s="367">
        <f t="shared" ref="F245:L245" si="265">F246+F247+F248+F249+F250+F251</f>
        <v>0</v>
      </c>
      <c r="G245" s="615">
        <f t="shared" si="265"/>
        <v>0</v>
      </c>
      <c r="H245" s="615">
        <f t="shared" si="265"/>
        <v>0</v>
      </c>
      <c r="I245" s="367">
        <f t="shared" si="265"/>
        <v>0</v>
      </c>
      <c r="J245" s="521">
        <f t="shared" ref="J245" si="266">J246+J247+J248+J249+J250+J251</f>
        <v>0</v>
      </c>
      <c r="K245" s="521">
        <f t="shared" si="265"/>
        <v>0</v>
      </c>
      <c r="L245" s="562">
        <f t="shared" si="265"/>
        <v>0</v>
      </c>
      <c r="M245" s="148">
        <f t="shared" ref="M245:AD245" si="267">M246+M247+M248+M249+M250+M251</f>
        <v>0</v>
      </c>
      <c r="N245" s="160">
        <f t="shared" si="231"/>
        <v>0</v>
      </c>
      <c r="O245" s="75">
        <f t="shared" ref="O245:Q245" si="268">O246+O247+O248+O249+O250+O251</f>
        <v>0</v>
      </c>
      <c r="P245" s="13">
        <f t="shared" si="268"/>
        <v>0</v>
      </c>
      <c r="Q245" s="13">
        <f t="shared" si="268"/>
        <v>0</v>
      </c>
      <c r="R245" s="75">
        <f t="shared" si="267"/>
        <v>0</v>
      </c>
      <c r="S245" s="13">
        <f t="shared" si="267"/>
        <v>0</v>
      </c>
      <c r="T245" s="13">
        <f t="shared" si="267"/>
        <v>0</v>
      </c>
      <c r="U245" s="13">
        <f t="shared" si="267"/>
        <v>0</v>
      </c>
      <c r="V245" s="13">
        <f t="shared" si="267"/>
        <v>0</v>
      </c>
      <c r="W245" s="80">
        <f t="shared" si="267"/>
        <v>0</v>
      </c>
      <c r="X245" s="488">
        <f t="shared" si="216"/>
        <v>0</v>
      </c>
      <c r="Y245" s="413">
        <f t="shared" si="267"/>
        <v>0</v>
      </c>
      <c r="Z245" s="13">
        <f t="shared" si="267"/>
        <v>0</v>
      </c>
      <c r="AA245" s="80">
        <f t="shared" si="267"/>
        <v>0</v>
      </c>
      <c r="AB245" s="80">
        <f t="shared" si="267"/>
        <v>0</v>
      </c>
      <c r="AC245" s="80">
        <f t="shared" si="267"/>
        <v>0</v>
      </c>
      <c r="AD245" s="45">
        <f t="shared" si="267"/>
        <v>0</v>
      </c>
      <c r="AE245" s="168"/>
      <c r="AF245" s="190"/>
    </row>
    <row r="246" spans="1:32" s="189" customFormat="1" ht="15.75" hidden="1" thickBot="1" x14ac:dyDescent="0.3">
      <c r="A246" s="125" t="s">
        <v>292</v>
      </c>
      <c r="B246" s="169" t="s">
        <v>698</v>
      </c>
      <c r="C246" s="178"/>
      <c r="D246" s="814" t="s">
        <v>383</v>
      </c>
      <c r="E246" s="814"/>
      <c r="F246" s="365">
        <f t="shared" ref="F246:F257" si="269">SUM(Q246:AC246)</f>
        <v>0</v>
      </c>
      <c r="G246" s="613">
        <f t="shared" ref="G246:G257" si="270">SUM(Q246:AC246)</f>
        <v>0</v>
      </c>
      <c r="H246" s="613">
        <f t="shared" ref="H246:H257" si="271">SUM(Q246:AC246)</f>
        <v>0</v>
      </c>
      <c r="I246" s="365">
        <f t="shared" ref="I246:I257" si="272">SUM(Q246:AC246)</f>
        <v>0</v>
      </c>
      <c r="J246" s="519">
        <f t="shared" ref="J246:K257" si="273">SUM(Q246:AC246)</f>
        <v>0</v>
      </c>
      <c r="K246" s="519">
        <f t="shared" si="273"/>
        <v>0</v>
      </c>
      <c r="L246" s="560">
        <f t="shared" ref="L246:L257" si="274">SUM(R246:AD246)</f>
        <v>0</v>
      </c>
      <c r="M246" s="170"/>
      <c r="N246" s="171">
        <f t="shared" si="231"/>
        <v>0</v>
      </c>
      <c r="O246" s="179"/>
      <c r="P246" s="173"/>
      <c r="Q246" s="173"/>
      <c r="R246" s="179"/>
      <c r="S246" s="173"/>
      <c r="T246" s="173"/>
      <c r="U246" s="173"/>
      <c r="V246" s="173"/>
      <c r="W246" s="174"/>
      <c r="X246" s="486">
        <f t="shared" si="216"/>
        <v>0</v>
      </c>
      <c r="Y246" s="411"/>
      <c r="Z246" s="173"/>
      <c r="AA246" s="174"/>
      <c r="AB246" s="174"/>
      <c r="AC246" s="174"/>
      <c r="AD246" s="175"/>
      <c r="AE246" s="168"/>
      <c r="AF246" s="190"/>
    </row>
    <row r="247" spans="1:32" s="189" customFormat="1" ht="15.75" hidden="1" thickBot="1" x14ac:dyDescent="0.3">
      <c r="A247" s="125" t="s">
        <v>293</v>
      </c>
      <c r="B247" s="169" t="s">
        <v>699</v>
      </c>
      <c r="C247" s="178"/>
      <c r="D247" s="814" t="s">
        <v>384</v>
      </c>
      <c r="E247" s="814"/>
      <c r="F247" s="365">
        <f t="shared" si="269"/>
        <v>0</v>
      </c>
      <c r="G247" s="613">
        <f t="shared" si="270"/>
        <v>0</v>
      </c>
      <c r="H247" s="613">
        <f t="shared" si="271"/>
        <v>0</v>
      </c>
      <c r="I247" s="365">
        <f t="shared" si="272"/>
        <v>0</v>
      </c>
      <c r="J247" s="519">
        <f t="shared" si="273"/>
        <v>0</v>
      </c>
      <c r="K247" s="519">
        <f t="shared" si="273"/>
        <v>0</v>
      </c>
      <c r="L247" s="560">
        <f t="shared" si="274"/>
        <v>0</v>
      </c>
      <c r="M247" s="170"/>
      <c r="N247" s="171">
        <f t="shared" si="231"/>
        <v>0</v>
      </c>
      <c r="O247" s="179"/>
      <c r="P247" s="173"/>
      <c r="Q247" s="173"/>
      <c r="R247" s="179"/>
      <c r="S247" s="173"/>
      <c r="T247" s="173"/>
      <c r="U247" s="173"/>
      <c r="V247" s="173"/>
      <c r="W247" s="174"/>
      <c r="X247" s="486">
        <f t="shared" si="216"/>
        <v>0</v>
      </c>
      <c r="Y247" s="411"/>
      <c r="Z247" s="173"/>
      <c r="AA247" s="174"/>
      <c r="AB247" s="174"/>
      <c r="AC247" s="174"/>
      <c r="AD247" s="175"/>
      <c r="AE247" s="168"/>
      <c r="AF247" s="190"/>
    </row>
    <row r="248" spans="1:32" s="189" customFormat="1" ht="15.75" hidden="1" thickBot="1" x14ac:dyDescent="0.3">
      <c r="A248" s="125" t="s">
        <v>872</v>
      </c>
      <c r="B248" s="169" t="s">
        <v>873</v>
      </c>
      <c r="C248" s="178"/>
      <c r="D248" s="814" t="s">
        <v>874</v>
      </c>
      <c r="E248" s="814"/>
      <c r="F248" s="365">
        <f t="shared" si="269"/>
        <v>0</v>
      </c>
      <c r="G248" s="613">
        <f t="shared" si="270"/>
        <v>0</v>
      </c>
      <c r="H248" s="613">
        <f t="shared" si="271"/>
        <v>0</v>
      </c>
      <c r="I248" s="365">
        <f t="shared" si="272"/>
        <v>0</v>
      </c>
      <c r="J248" s="519">
        <f t="shared" si="273"/>
        <v>0</v>
      </c>
      <c r="K248" s="519">
        <f t="shared" si="273"/>
        <v>0</v>
      </c>
      <c r="L248" s="560">
        <f t="shared" si="274"/>
        <v>0</v>
      </c>
      <c r="M248" s="170"/>
      <c r="N248" s="171">
        <f t="shared" si="231"/>
        <v>0</v>
      </c>
      <c r="O248" s="179"/>
      <c r="P248" s="173"/>
      <c r="Q248" s="173"/>
      <c r="R248" s="179"/>
      <c r="S248" s="173"/>
      <c r="T248" s="173"/>
      <c r="U248" s="173"/>
      <c r="V248" s="173"/>
      <c r="W248" s="174"/>
      <c r="X248" s="486">
        <f t="shared" si="216"/>
        <v>0</v>
      </c>
      <c r="Y248" s="411"/>
      <c r="Z248" s="173"/>
      <c r="AA248" s="174"/>
      <c r="AB248" s="174"/>
      <c r="AC248" s="174"/>
      <c r="AD248" s="175"/>
      <c r="AE248" s="168"/>
      <c r="AF248" s="190"/>
    </row>
    <row r="249" spans="1:32" s="189" customFormat="1" ht="15.75" hidden="1" thickBot="1" x14ac:dyDescent="0.3">
      <c r="A249" s="125" t="s">
        <v>294</v>
      </c>
      <c r="B249" s="169" t="s">
        <v>700</v>
      </c>
      <c r="C249" s="178"/>
      <c r="D249" s="814" t="s">
        <v>295</v>
      </c>
      <c r="E249" s="814"/>
      <c r="F249" s="365">
        <f t="shared" si="269"/>
        <v>0</v>
      </c>
      <c r="G249" s="613">
        <f t="shared" si="270"/>
        <v>0</v>
      </c>
      <c r="H249" s="613">
        <f t="shared" si="271"/>
        <v>0</v>
      </c>
      <c r="I249" s="365">
        <f t="shared" si="272"/>
        <v>0</v>
      </c>
      <c r="J249" s="519">
        <f t="shared" si="273"/>
        <v>0</v>
      </c>
      <c r="K249" s="519">
        <f t="shared" si="273"/>
        <v>0</v>
      </c>
      <c r="L249" s="560">
        <f t="shared" si="274"/>
        <v>0</v>
      </c>
      <c r="M249" s="170"/>
      <c r="N249" s="171">
        <f t="shared" si="231"/>
        <v>0</v>
      </c>
      <c r="O249" s="179"/>
      <c r="P249" s="173"/>
      <c r="Q249" s="173"/>
      <c r="R249" s="179"/>
      <c r="S249" s="173"/>
      <c r="T249" s="173"/>
      <c r="U249" s="173"/>
      <c r="V249" s="173"/>
      <c r="W249" s="174"/>
      <c r="X249" s="486">
        <f t="shared" si="216"/>
        <v>0</v>
      </c>
      <c r="Y249" s="411"/>
      <c r="Z249" s="173"/>
      <c r="AA249" s="174"/>
      <c r="AB249" s="174"/>
      <c r="AC249" s="174"/>
      <c r="AD249" s="175"/>
      <c r="AE249" s="168"/>
      <c r="AF249" s="190"/>
    </row>
    <row r="250" spans="1:32" s="189" customFormat="1" ht="15.75" hidden="1" thickBot="1" x14ac:dyDescent="0.3">
      <c r="A250" s="125" t="s">
        <v>296</v>
      </c>
      <c r="B250" s="169" t="s">
        <v>701</v>
      </c>
      <c r="C250" s="178"/>
      <c r="D250" s="814" t="s">
        <v>297</v>
      </c>
      <c r="E250" s="814"/>
      <c r="F250" s="365">
        <f t="shared" si="269"/>
        <v>0</v>
      </c>
      <c r="G250" s="613">
        <f t="shared" si="270"/>
        <v>0</v>
      </c>
      <c r="H250" s="613">
        <f t="shared" si="271"/>
        <v>0</v>
      </c>
      <c r="I250" s="365">
        <f t="shared" si="272"/>
        <v>0</v>
      </c>
      <c r="J250" s="519">
        <f t="shared" si="273"/>
        <v>0</v>
      </c>
      <c r="K250" s="519">
        <f t="shared" si="273"/>
        <v>0</v>
      </c>
      <c r="L250" s="560">
        <f t="shared" si="274"/>
        <v>0</v>
      </c>
      <c r="M250" s="170"/>
      <c r="N250" s="171">
        <f t="shared" si="231"/>
        <v>0</v>
      </c>
      <c r="O250" s="179"/>
      <c r="P250" s="173"/>
      <c r="Q250" s="173"/>
      <c r="R250" s="179"/>
      <c r="S250" s="173"/>
      <c r="T250" s="173"/>
      <c r="U250" s="173"/>
      <c r="V250" s="173"/>
      <c r="W250" s="174"/>
      <c r="X250" s="486">
        <f t="shared" si="216"/>
        <v>0</v>
      </c>
      <c r="Y250" s="411"/>
      <c r="Z250" s="173"/>
      <c r="AA250" s="174"/>
      <c r="AB250" s="174"/>
      <c r="AC250" s="174"/>
      <c r="AD250" s="175"/>
      <c r="AE250" s="168"/>
      <c r="AF250" s="190"/>
    </row>
    <row r="251" spans="1:32" s="189" customFormat="1" ht="15.75" hidden="1" thickBot="1" x14ac:dyDescent="0.3">
      <c r="A251" s="125" t="s">
        <v>875</v>
      </c>
      <c r="B251" s="169" t="s">
        <v>876</v>
      </c>
      <c r="C251" s="178"/>
      <c r="D251" s="814" t="s">
        <v>877</v>
      </c>
      <c r="E251" s="814"/>
      <c r="F251" s="365">
        <f t="shared" si="269"/>
        <v>0</v>
      </c>
      <c r="G251" s="613">
        <f t="shared" si="270"/>
        <v>0</v>
      </c>
      <c r="H251" s="613">
        <f t="shared" si="271"/>
        <v>0</v>
      </c>
      <c r="I251" s="365">
        <f t="shared" si="272"/>
        <v>0</v>
      </c>
      <c r="J251" s="519">
        <f t="shared" si="273"/>
        <v>0</v>
      </c>
      <c r="K251" s="519">
        <f t="shared" si="273"/>
        <v>0</v>
      </c>
      <c r="L251" s="560">
        <f t="shared" si="274"/>
        <v>0</v>
      </c>
      <c r="M251" s="170"/>
      <c r="N251" s="171">
        <f t="shared" si="231"/>
        <v>0</v>
      </c>
      <c r="O251" s="179"/>
      <c r="P251" s="173"/>
      <c r="Q251" s="173"/>
      <c r="R251" s="179"/>
      <c r="S251" s="173"/>
      <c r="T251" s="173"/>
      <c r="U251" s="173"/>
      <c r="V251" s="173"/>
      <c r="W251" s="174"/>
      <c r="X251" s="486">
        <f t="shared" si="216"/>
        <v>0</v>
      </c>
      <c r="Y251" s="411"/>
      <c r="Z251" s="173"/>
      <c r="AA251" s="174"/>
      <c r="AB251" s="174"/>
      <c r="AC251" s="174"/>
      <c r="AD251" s="175"/>
      <c r="AE251" s="168"/>
      <c r="AF251" s="190"/>
    </row>
    <row r="252" spans="1:32" s="41" customFormat="1" ht="15.75" hidden="1" thickBot="1" x14ac:dyDescent="0.3">
      <c r="A252" s="125" t="s">
        <v>878</v>
      </c>
      <c r="B252" s="52" t="s">
        <v>879</v>
      </c>
      <c r="C252" s="832" t="s">
        <v>880</v>
      </c>
      <c r="D252" s="833"/>
      <c r="E252" s="833"/>
      <c r="F252" s="367">
        <f t="shared" si="269"/>
        <v>0</v>
      </c>
      <c r="G252" s="615">
        <f t="shared" si="270"/>
        <v>0</v>
      </c>
      <c r="H252" s="615">
        <f t="shared" si="271"/>
        <v>0</v>
      </c>
      <c r="I252" s="367">
        <f t="shared" si="272"/>
        <v>0</v>
      </c>
      <c r="J252" s="521">
        <f t="shared" si="273"/>
        <v>0</v>
      </c>
      <c r="K252" s="521">
        <f t="shared" si="273"/>
        <v>0</v>
      </c>
      <c r="L252" s="562">
        <f t="shared" si="274"/>
        <v>0</v>
      </c>
      <c r="M252" s="148"/>
      <c r="N252" s="160">
        <f t="shared" si="231"/>
        <v>0</v>
      </c>
      <c r="O252" s="75"/>
      <c r="P252" s="13"/>
      <c r="Q252" s="13"/>
      <c r="R252" s="75"/>
      <c r="S252" s="13"/>
      <c r="T252" s="13"/>
      <c r="U252" s="13"/>
      <c r="V252" s="13"/>
      <c r="W252" s="80"/>
      <c r="X252" s="488">
        <f t="shared" si="216"/>
        <v>0</v>
      </c>
      <c r="Y252" s="413"/>
      <c r="Z252" s="13"/>
      <c r="AA252" s="80"/>
      <c r="AB252" s="80"/>
      <c r="AC252" s="80"/>
      <c r="AD252" s="45"/>
      <c r="AE252" s="168"/>
      <c r="AF252" s="190"/>
    </row>
    <row r="253" spans="1:32" s="41" customFormat="1" ht="15.75" hidden="1" thickBot="1" x14ac:dyDescent="0.3">
      <c r="A253" s="125" t="s">
        <v>298</v>
      </c>
      <c r="B253" s="52" t="s">
        <v>702</v>
      </c>
      <c r="C253" s="832" t="s">
        <v>299</v>
      </c>
      <c r="D253" s="833"/>
      <c r="E253" s="833"/>
      <c r="F253" s="367">
        <f t="shared" si="269"/>
        <v>0</v>
      </c>
      <c r="G253" s="615">
        <f t="shared" si="270"/>
        <v>0</v>
      </c>
      <c r="H253" s="615">
        <f t="shared" si="271"/>
        <v>0</v>
      </c>
      <c r="I253" s="367">
        <f t="shared" si="272"/>
        <v>0</v>
      </c>
      <c r="J253" s="521">
        <f t="shared" si="273"/>
        <v>0</v>
      </c>
      <c r="K253" s="521">
        <f t="shared" si="273"/>
        <v>0</v>
      </c>
      <c r="L253" s="562">
        <f t="shared" si="274"/>
        <v>0</v>
      </c>
      <c r="M253" s="148"/>
      <c r="N253" s="160">
        <f t="shared" si="231"/>
        <v>0</v>
      </c>
      <c r="O253" s="75"/>
      <c r="P253" s="13"/>
      <c r="Q253" s="13"/>
      <c r="R253" s="75"/>
      <c r="S253" s="13"/>
      <c r="T253" s="13"/>
      <c r="U253" s="13"/>
      <c r="V253" s="13"/>
      <c r="W253" s="80"/>
      <c r="X253" s="488">
        <f t="shared" si="216"/>
        <v>0</v>
      </c>
      <c r="Y253" s="413"/>
      <c r="Z253" s="13"/>
      <c r="AA253" s="80"/>
      <c r="AB253" s="80"/>
      <c r="AC253" s="80"/>
      <c r="AD253" s="45"/>
      <c r="AE253" s="168"/>
      <c r="AF253" s="190"/>
    </row>
    <row r="254" spans="1:32" s="41" customFormat="1" ht="15.75" hidden="1" thickBot="1" x14ac:dyDescent="0.3">
      <c r="A254" s="125" t="s">
        <v>300</v>
      </c>
      <c r="B254" s="52" t="s">
        <v>703</v>
      </c>
      <c r="C254" s="832" t="s">
        <v>881</v>
      </c>
      <c r="D254" s="833"/>
      <c r="E254" s="833"/>
      <c r="F254" s="367">
        <f t="shared" si="269"/>
        <v>0</v>
      </c>
      <c r="G254" s="615">
        <f t="shared" si="270"/>
        <v>0</v>
      </c>
      <c r="H254" s="615">
        <f t="shared" si="271"/>
        <v>0</v>
      </c>
      <c r="I254" s="367">
        <f t="shared" si="272"/>
        <v>0</v>
      </c>
      <c r="J254" s="521">
        <f t="shared" si="273"/>
        <v>0</v>
      </c>
      <c r="K254" s="521">
        <f t="shared" si="273"/>
        <v>0</v>
      </c>
      <c r="L254" s="562">
        <f t="shared" si="274"/>
        <v>0</v>
      </c>
      <c r="M254" s="148"/>
      <c r="N254" s="160">
        <f t="shared" si="231"/>
        <v>0</v>
      </c>
      <c r="O254" s="75"/>
      <c r="P254" s="13"/>
      <c r="Q254" s="13"/>
      <c r="R254" s="75"/>
      <c r="S254" s="13"/>
      <c r="T254" s="13"/>
      <c r="U254" s="13"/>
      <c r="V254" s="13"/>
      <c r="W254" s="80"/>
      <c r="X254" s="488">
        <f t="shared" si="216"/>
        <v>0</v>
      </c>
      <c r="Y254" s="413"/>
      <c r="Z254" s="13"/>
      <c r="AA254" s="80"/>
      <c r="AB254" s="80"/>
      <c r="AC254" s="80"/>
      <c r="AD254" s="45"/>
      <c r="AE254" s="168"/>
      <c r="AF254" s="190"/>
    </row>
    <row r="255" spans="1:32" s="41" customFormat="1" ht="15.75" hidden="1" thickBot="1" x14ac:dyDescent="0.3">
      <c r="A255" s="125" t="s">
        <v>301</v>
      </c>
      <c r="B255" s="52" t="s">
        <v>704</v>
      </c>
      <c r="C255" s="832" t="s">
        <v>882</v>
      </c>
      <c r="D255" s="833"/>
      <c r="E255" s="833"/>
      <c r="F255" s="367">
        <f t="shared" si="269"/>
        <v>0</v>
      </c>
      <c r="G255" s="615">
        <f t="shared" si="270"/>
        <v>0</v>
      </c>
      <c r="H255" s="615">
        <f t="shared" si="271"/>
        <v>0</v>
      </c>
      <c r="I255" s="367">
        <f t="shared" si="272"/>
        <v>0</v>
      </c>
      <c r="J255" s="521">
        <f t="shared" si="273"/>
        <v>0</v>
      </c>
      <c r="K255" s="521">
        <f t="shared" si="273"/>
        <v>0</v>
      </c>
      <c r="L255" s="562">
        <f t="shared" si="274"/>
        <v>0</v>
      </c>
      <c r="M255" s="148"/>
      <c r="N255" s="160">
        <f t="shared" si="231"/>
        <v>0</v>
      </c>
      <c r="O255" s="75"/>
      <c r="P255" s="13"/>
      <c r="Q255" s="13"/>
      <c r="R255" s="75"/>
      <c r="S255" s="13"/>
      <c r="T255" s="13"/>
      <c r="U255" s="13"/>
      <c r="V255" s="13"/>
      <c r="W255" s="80"/>
      <c r="X255" s="488">
        <f t="shared" si="216"/>
        <v>0</v>
      </c>
      <c r="Y255" s="413"/>
      <c r="Z255" s="13"/>
      <c r="AA255" s="80"/>
      <c r="AB255" s="80"/>
      <c r="AC255" s="80"/>
      <c r="AD255" s="45"/>
      <c r="AE255" s="168"/>
      <c r="AF255" s="190"/>
    </row>
    <row r="256" spans="1:32" s="41" customFormat="1" ht="15.75" hidden="1" thickBot="1" x14ac:dyDescent="0.3">
      <c r="A256" s="125" t="s">
        <v>302</v>
      </c>
      <c r="B256" s="52" t="s">
        <v>705</v>
      </c>
      <c r="C256" s="832" t="s">
        <v>303</v>
      </c>
      <c r="D256" s="833"/>
      <c r="E256" s="833"/>
      <c r="F256" s="367">
        <f t="shared" si="269"/>
        <v>0</v>
      </c>
      <c r="G256" s="615">
        <f t="shared" si="270"/>
        <v>0</v>
      </c>
      <c r="H256" s="615">
        <f t="shared" si="271"/>
        <v>0</v>
      </c>
      <c r="I256" s="367">
        <f t="shared" si="272"/>
        <v>0</v>
      </c>
      <c r="J256" s="521">
        <f t="shared" si="273"/>
        <v>0</v>
      </c>
      <c r="K256" s="521">
        <f t="shared" si="273"/>
        <v>0</v>
      </c>
      <c r="L256" s="562">
        <f t="shared" si="274"/>
        <v>0</v>
      </c>
      <c r="M256" s="148"/>
      <c r="N256" s="160">
        <f t="shared" si="231"/>
        <v>0</v>
      </c>
      <c r="O256" s="75"/>
      <c r="P256" s="13"/>
      <c r="Q256" s="13"/>
      <c r="R256" s="75"/>
      <c r="S256" s="13"/>
      <c r="T256" s="13"/>
      <c r="U256" s="13"/>
      <c r="V256" s="13"/>
      <c r="W256" s="80"/>
      <c r="X256" s="488">
        <f t="shared" si="216"/>
        <v>0</v>
      </c>
      <c r="Y256" s="413"/>
      <c r="Z256" s="13"/>
      <c r="AA256" s="80"/>
      <c r="AB256" s="80"/>
      <c r="AC256" s="80"/>
      <c r="AD256" s="45"/>
      <c r="AE256" s="168"/>
      <c r="AF256" s="190"/>
    </row>
    <row r="257" spans="1:32" s="41" customFormat="1" ht="15.75" hidden="1" thickBot="1" x14ac:dyDescent="0.3">
      <c r="A257" s="125" t="s">
        <v>883</v>
      </c>
      <c r="B257" s="52" t="s">
        <v>884</v>
      </c>
      <c r="C257" s="832" t="s">
        <v>886</v>
      </c>
      <c r="D257" s="833"/>
      <c r="E257" s="833"/>
      <c r="F257" s="367">
        <f t="shared" si="269"/>
        <v>0</v>
      </c>
      <c r="G257" s="615">
        <f t="shared" si="270"/>
        <v>0</v>
      </c>
      <c r="H257" s="615">
        <f t="shared" si="271"/>
        <v>0</v>
      </c>
      <c r="I257" s="367">
        <f t="shared" si="272"/>
        <v>0</v>
      </c>
      <c r="J257" s="521">
        <f t="shared" si="273"/>
        <v>0</v>
      </c>
      <c r="K257" s="521">
        <f t="shared" si="273"/>
        <v>0</v>
      </c>
      <c r="L257" s="562">
        <f t="shared" si="274"/>
        <v>0</v>
      </c>
      <c r="M257" s="148"/>
      <c r="N257" s="160">
        <f t="shared" si="231"/>
        <v>0</v>
      </c>
      <c r="O257" s="75"/>
      <c r="P257" s="13"/>
      <c r="Q257" s="13"/>
      <c r="R257" s="75"/>
      <c r="S257" s="13"/>
      <c r="T257" s="13"/>
      <c r="U257" s="13"/>
      <c r="V257" s="13"/>
      <c r="W257" s="80"/>
      <c r="X257" s="488">
        <f t="shared" si="216"/>
        <v>0</v>
      </c>
      <c r="Y257" s="413"/>
      <c r="Z257" s="13"/>
      <c r="AA257" s="80"/>
      <c r="AB257" s="80"/>
      <c r="AC257" s="80"/>
      <c r="AD257" s="45"/>
      <c r="AE257" s="168"/>
      <c r="AF257" s="190"/>
    </row>
    <row r="258" spans="1:32" s="41" customFormat="1" ht="15.75" hidden="1" thickBot="1" x14ac:dyDescent="0.3">
      <c r="A258" s="125"/>
      <c r="B258" s="52" t="s">
        <v>885</v>
      </c>
      <c r="C258" s="832" t="s">
        <v>887</v>
      </c>
      <c r="D258" s="833"/>
      <c r="E258" s="833"/>
      <c r="F258" s="367">
        <f t="shared" ref="F258:L258" si="275">F259+F260</f>
        <v>0</v>
      </c>
      <c r="G258" s="615">
        <f t="shared" si="275"/>
        <v>0</v>
      </c>
      <c r="H258" s="615">
        <f t="shared" si="275"/>
        <v>0</v>
      </c>
      <c r="I258" s="367">
        <f t="shared" si="275"/>
        <v>0</v>
      </c>
      <c r="J258" s="521">
        <f t="shared" ref="J258" si="276">J259+J260</f>
        <v>0</v>
      </c>
      <c r="K258" s="521">
        <f t="shared" si="275"/>
        <v>0</v>
      </c>
      <c r="L258" s="562">
        <f t="shared" si="275"/>
        <v>0</v>
      </c>
      <c r="M258" s="148">
        <f t="shared" ref="M258:AD258" si="277">M259+M260</f>
        <v>0</v>
      </c>
      <c r="N258" s="160">
        <f t="shared" si="231"/>
        <v>0</v>
      </c>
      <c r="O258" s="75">
        <f t="shared" ref="O258:Q258" si="278">O259+O260</f>
        <v>0</v>
      </c>
      <c r="P258" s="13">
        <f t="shared" si="278"/>
        <v>0</v>
      </c>
      <c r="Q258" s="13">
        <f t="shared" si="278"/>
        <v>0</v>
      </c>
      <c r="R258" s="75">
        <f t="shared" si="277"/>
        <v>0</v>
      </c>
      <c r="S258" s="13">
        <f t="shared" si="277"/>
        <v>0</v>
      </c>
      <c r="T258" s="13">
        <f t="shared" si="277"/>
        <v>0</v>
      </c>
      <c r="U258" s="13">
        <f t="shared" si="277"/>
        <v>0</v>
      </c>
      <c r="V258" s="13">
        <f t="shared" si="277"/>
        <v>0</v>
      </c>
      <c r="W258" s="80">
        <f t="shared" si="277"/>
        <v>0</v>
      </c>
      <c r="X258" s="488">
        <f t="shared" si="216"/>
        <v>0</v>
      </c>
      <c r="Y258" s="413">
        <f t="shared" si="277"/>
        <v>0</v>
      </c>
      <c r="Z258" s="13">
        <f t="shared" si="277"/>
        <v>0</v>
      </c>
      <c r="AA258" s="80">
        <f t="shared" si="277"/>
        <v>0</v>
      </c>
      <c r="AB258" s="80">
        <f t="shared" si="277"/>
        <v>0</v>
      </c>
      <c r="AC258" s="80">
        <f t="shared" si="277"/>
        <v>0</v>
      </c>
      <c r="AD258" s="45">
        <f t="shared" si="277"/>
        <v>0</v>
      </c>
      <c r="AE258" s="168"/>
      <c r="AF258" s="190"/>
    </row>
    <row r="259" spans="1:32" s="189" customFormat="1" ht="15.75" hidden="1" thickBot="1" x14ac:dyDescent="0.3">
      <c r="A259" s="125" t="s">
        <v>889</v>
      </c>
      <c r="B259" s="169" t="s">
        <v>888</v>
      </c>
      <c r="C259" s="178"/>
      <c r="D259" s="814" t="s">
        <v>892</v>
      </c>
      <c r="E259" s="814"/>
      <c r="F259" s="365">
        <f>SUM(Q259:AC259)</f>
        <v>0</v>
      </c>
      <c r="G259" s="613">
        <f>SUM(Q259:AC259)</f>
        <v>0</v>
      </c>
      <c r="H259" s="613">
        <f>SUM(Q259:AC259)</f>
        <v>0</v>
      </c>
      <c r="I259" s="365">
        <f>SUM(Q259:AC259)</f>
        <v>0</v>
      </c>
      <c r="J259" s="519">
        <f>SUM(Q259:AC259)</f>
        <v>0</v>
      </c>
      <c r="K259" s="519">
        <f>SUM(R259:AD259)</f>
        <v>0</v>
      </c>
      <c r="L259" s="560">
        <f>SUM(R259:AD259)</f>
        <v>0</v>
      </c>
      <c r="M259" s="170"/>
      <c r="N259" s="171">
        <f t="shared" si="231"/>
        <v>0</v>
      </c>
      <c r="O259" s="179"/>
      <c r="P259" s="173"/>
      <c r="Q259" s="173"/>
      <c r="R259" s="179"/>
      <c r="S259" s="173"/>
      <c r="T259" s="173"/>
      <c r="U259" s="173"/>
      <c r="V259" s="173"/>
      <c r="W259" s="174"/>
      <c r="X259" s="486">
        <f t="shared" si="216"/>
        <v>0</v>
      </c>
      <c r="Y259" s="411"/>
      <c r="Z259" s="173"/>
      <c r="AA259" s="174"/>
      <c r="AB259" s="174"/>
      <c r="AC259" s="174"/>
      <c r="AD259" s="175"/>
      <c r="AE259" s="168"/>
      <c r="AF259" s="190"/>
    </row>
    <row r="260" spans="1:32" s="189" customFormat="1" ht="15.75" hidden="1" thickBot="1" x14ac:dyDescent="0.3">
      <c r="A260" s="125" t="s">
        <v>890</v>
      </c>
      <c r="B260" s="169" t="s">
        <v>891</v>
      </c>
      <c r="C260" s="178"/>
      <c r="D260" s="814" t="s">
        <v>893</v>
      </c>
      <c r="E260" s="814"/>
      <c r="F260" s="365">
        <f>SUM(Q260:AC260)</f>
        <v>0</v>
      </c>
      <c r="G260" s="613">
        <f>SUM(Q260:AC260)</f>
        <v>0</v>
      </c>
      <c r="H260" s="613">
        <f>SUM(Q260:AC260)</f>
        <v>0</v>
      </c>
      <c r="I260" s="365">
        <f>SUM(Q260:AC260)</f>
        <v>0</v>
      </c>
      <c r="J260" s="519">
        <f>SUM(Q260:AC260)</f>
        <v>0</v>
      </c>
      <c r="K260" s="519">
        <f>SUM(R260:AD260)</f>
        <v>0</v>
      </c>
      <c r="L260" s="560">
        <f>SUM(R260:AD260)</f>
        <v>0</v>
      </c>
      <c r="M260" s="170"/>
      <c r="N260" s="171">
        <f t="shared" si="231"/>
        <v>0</v>
      </c>
      <c r="O260" s="179"/>
      <c r="P260" s="173"/>
      <c r="Q260" s="173"/>
      <c r="R260" s="179"/>
      <c r="S260" s="173"/>
      <c r="T260" s="173"/>
      <c r="U260" s="173"/>
      <c r="V260" s="173"/>
      <c r="W260" s="174"/>
      <c r="X260" s="486">
        <f t="shared" si="216"/>
        <v>0</v>
      </c>
      <c r="Y260" s="411"/>
      <c r="Z260" s="173"/>
      <c r="AA260" s="174"/>
      <c r="AB260" s="174"/>
      <c r="AC260" s="174"/>
      <c r="AD260" s="175"/>
      <c r="AE260" s="168"/>
      <c r="AF260" s="190"/>
    </row>
    <row r="261" spans="1:32" ht="15.75" hidden="1" thickBot="1" x14ac:dyDescent="0.3">
      <c r="B261" s="90" t="s">
        <v>709</v>
      </c>
      <c r="C261" s="803" t="s">
        <v>304</v>
      </c>
      <c r="D261" s="804"/>
      <c r="E261" s="804"/>
      <c r="F261" s="366">
        <f t="shared" ref="F261:L261" si="279">F262+F263+F264+F265+F266</f>
        <v>0</v>
      </c>
      <c r="G261" s="614">
        <f t="shared" si="279"/>
        <v>0</v>
      </c>
      <c r="H261" s="614">
        <f t="shared" si="279"/>
        <v>0</v>
      </c>
      <c r="I261" s="366">
        <f t="shared" si="279"/>
        <v>0</v>
      </c>
      <c r="J261" s="520">
        <f t="shared" ref="J261" si="280">J262+J263+J264+J265+J266</f>
        <v>0</v>
      </c>
      <c r="K261" s="520">
        <f t="shared" si="279"/>
        <v>0</v>
      </c>
      <c r="L261" s="561">
        <f t="shared" si="279"/>
        <v>0</v>
      </c>
      <c r="M261" s="142">
        <f t="shared" ref="M261:AD261" si="281">M262+M263+M264+M265+M266</f>
        <v>0</v>
      </c>
      <c r="N261" s="158">
        <f t="shared" si="231"/>
        <v>0</v>
      </c>
      <c r="O261" s="92">
        <f t="shared" ref="O261:Q261" si="282">O262+O263+O264+O265+O266</f>
        <v>0</v>
      </c>
      <c r="P261" s="93">
        <f t="shared" si="282"/>
        <v>0</v>
      </c>
      <c r="Q261" s="93">
        <f t="shared" si="282"/>
        <v>0</v>
      </c>
      <c r="R261" s="92">
        <f t="shared" si="281"/>
        <v>0</v>
      </c>
      <c r="S261" s="93">
        <f t="shared" si="281"/>
        <v>0</v>
      </c>
      <c r="T261" s="93">
        <f t="shared" si="281"/>
        <v>0</v>
      </c>
      <c r="U261" s="93">
        <f t="shared" si="281"/>
        <v>0</v>
      </c>
      <c r="V261" s="93">
        <f t="shared" si="281"/>
        <v>0</v>
      </c>
      <c r="W261" s="96">
        <f t="shared" si="281"/>
        <v>0</v>
      </c>
      <c r="X261" s="487">
        <f t="shared" si="216"/>
        <v>0</v>
      </c>
      <c r="Y261" s="412">
        <f t="shared" si="281"/>
        <v>0</v>
      </c>
      <c r="Z261" s="93">
        <f t="shared" si="281"/>
        <v>0</v>
      </c>
      <c r="AA261" s="96">
        <f t="shared" si="281"/>
        <v>0</v>
      </c>
      <c r="AB261" s="96">
        <f t="shared" si="281"/>
        <v>0</v>
      </c>
      <c r="AC261" s="96">
        <f t="shared" si="281"/>
        <v>0</v>
      </c>
      <c r="AD261" s="97">
        <f t="shared" si="281"/>
        <v>0</v>
      </c>
      <c r="AE261" s="168"/>
      <c r="AF261" s="190"/>
    </row>
    <row r="262" spans="1:32" s="41" customFormat="1" ht="15.75" hidden="1" thickBot="1" x14ac:dyDescent="0.3">
      <c r="A262" s="125" t="s">
        <v>305</v>
      </c>
      <c r="B262" s="176" t="s">
        <v>710</v>
      </c>
      <c r="C262" s="837" t="s">
        <v>385</v>
      </c>
      <c r="D262" s="838"/>
      <c r="E262" s="838"/>
      <c r="F262" s="368">
        <f t="shared" ref="F262:F268" si="283">SUM(Q262:AC262)</f>
        <v>0</v>
      </c>
      <c r="G262" s="616">
        <f t="shared" ref="G262:G268" si="284">SUM(Q262:AC262)</f>
        <v>0</v>
      </c>
      <c r="H262" s="616">
        <f t="shared" ref="H262:H268" si="285">SUM(Q262:AC262)</f>
        <v>0</v>
      </c>
      <c r="I262" s="368">
        <f t="shared" ref="I262:I268" si="286">SUM(Q262:AC262)</f>
        <v>0</v>
      </c>
      <c r="J262" s="522">
        <f t="shared" ref="J262:K268" si="287">SUM(Q262:AC262)</f>
        <v>0</v>
      </c>
      <c r="K262" s="522">
        <f t="shared" si="287"/>
        <v>0</v>
      </c>
      <c r="L262" s="563">
        <f t="shared" ref="L262:L268" si="288">SUM(R262:AD262)</f>
        <v>0</v>
      </c>
      <c r="M262" s="177"/>
      <c r="N262" s="191">
        <f t="shared" si="231"/>
        <v>0</v>
      </c>
      <c r="O262" s="192"/>
      <c r="P262" s="193"/>
      <c r="Q262" s="193"/>
      <c r="R262" s="192"/>
      <c r="S262" s="193"/>
      <c r="T262" s="193"/>
      <c r="U262" s="193"/>
      <c r="V262" s="193"/>
      <c r="W262" s="196"/>
      <c r="X262" s="493">
        <f t="shared" ref="X262:X269" si="289">SUM(R262:W262)</f>
        <v>0</v>
      </c>
      <c r="Y262" s="418"/>
      <c r="Z262" s="193"/>
      <c r="AA262" s="196"/>
      <c r="AB262" s="196"/>
      <c r="AC262" s="196"/>
      <c r="AD262" s="194"/>
      <c r="AE262" s="168"/>
      <c r="AF262" s="190"/>
    </row>
    <row r="263" spans="1:32" s="41" customFormat="1" ht="15.75" hidden="1" thickBot="1" x14ac:dyDescent="0.3">
      <c r="A263" s="125" t="s">
        <v>306</v>
      </c>
      <c r="B263" s="176" t="s">
        <v>711</v>
      </c>
      <c r="C263" s="837" t="s">
        <v>386</v>
      </c>
      <c r="D263" s="838"/>
      <c r="E263" s="838"/>
      <c r="F263" s="368">
        <f t="shared" si="283"/>
        <v>0</v>
      </c>
      <c r="G263" s="616">
        <f t="shared" si="284"/>
        <v>0</v>
      </c>
      <c r="H263" s="616">
        <f t="shared" si="285"/>
        <v>0</v>
      </c>
      <c r="I263" s="368">
        <f t="shared" si="286"/>
        <v>0</v>
      </c>
      <c r="J263" s="522">
        <f t="shared" si="287"/>
        <v>0</v>
      </c>
      <c r="K263" s="522">
        <f t="shared" si="287"/>
        <v>0</v>
      </c>
      <c r="L263" s="563">
        <f t="shared" si="288"/>
        <v>0</v>
      </c>
      <c r="M263" s="177"/>
      <c r="N263" s="191">
        <f t="shared" si="231"/>
        <v>0</v>
      </c>
      <c r="O263" s="192"/>
      <c r="P263" s="193"/>
      <c r="Q263" s="193"/>
      <c r="R263" s="192"/>
      <c r="S263" s="193"/>
      <c r="T263" s="193"/>
      <c r="U263" s="193"/>
      <c r="V263" s="193"/>
      <c r="W263" s="196"/>
      <c r="X263" s="493">
        <f t="shared" si="289"/>
        <v>0</v>
      </c>
      <c r="Y263" s="418"/>
      <c r="Z263" s="193"/>
      <c r="AA263" s="196"/>
      <c r="AB263" s="196"/>
      <c r="AC263" s="196"/>
      <c r="AD263" s="194"/>
      <c r="AE263" s="168"/>
      <c r="AF263" s="190"/>
    </row>
    <row r="264" spans="1:32" s="41" customFormat="1" ht="15.75" hidden="1" thickBot="1" x14ac:dyDescent="0.3">
      <c r="A264" s="125" t="s">
        <v>307</v>
      </c>
      <c r="B264" s="176" t="s">
        <v>712</v>
      </c>
      <c r="C264" s="837" t="s">
        <v>308</v>
      </c>
      <c r="D264" s="838"/>
      <c r="E264" s="838"/>
      <c r="F264" s="368">
        <f t="shared" si="283"/>
        <v>0</v>
      </c>
      <c r="G264" s="616">
        <f t="shared" si="284"/>
        <v>0</v>
      </c>
      <c r="H264" s="616">
        <f t="shared" si="285"/>
        <v>0</v>
      </c>
      <c r="I264" s="368">
        <f t="shared" si="286"/>
        <v>0</v>
      </c>
      <c r="J264" s="522">
        <f t="shared" si="287"/>
        <v>0</v>
      </c>
      <c r="K264" s="522">
        <f t="shared" si="287"/>
        <v>0</v>
      </c>
      <c r="L264" s="563">
        <f t="shared" si="288"/>
        <v>0</v>
      </c>
      <c r="M264" s="177"/>
      <c r="N264" s="191">
        <f t="shared" si="231"/>
        <v>0</v>
      </c>
      <c r="O264" s="192"/>
      <c r="P264" s="193"/>
      <c r="Q264" s="193"/>
      <c r="R264" s="192"/>
      <c r="S264" s="193"/>
      <c r="T264" s="193"/>
      <c r="U264" s="193"/>
      <c r="V264" s="193"/>
      <c r="W264" s="196"/>
      <c r="X264" s="493">
        <f t="shared" si="289"/>
        <v>0</v>
      </c>
      <c r="Y264" s="418"/>
      <c r="Z264" s="193"/>
      <c r="AA264" s="196"/>
      <c r="AB264" s="196"/>
      <c r="AC264" s="196"/>
      <c r="AD264" s="194"/>
      <c r="AE264" s="168"/>
      <c r="AF264" s="190"/>
    </row>
    <row r="265" spans="1:32" s="41" customFormat="1" ht="15.75" hidden="1" thickBot="1" x14ac:dyDescent="0.3">
      <c r="A265" s="125" t="s">
        <v>309</v>
      </c>
      <c r="B265" s="176" t="s">
        <v>713</v>
      </c>
      <c r="C265" s="837" t="s">
        <v>310</v>
      </c>
      <c r="D265" s="838"/>
      <c r="E265" s="838"/>
      <c r="F265" s="368">
        <f t="shared" si="283"/>
        <v>0</v>
      </c>
      <c r="G265" s="616">
        <f t="shared" si="284"/>
        <v>0</v>
      </c>
      <c r="H265" s="616">
        <f t="shared" si="285"/>
        <v>0</v>
      </c>
      <c r="I265" s="368">
        <f t="shared" si="286"/>
        <v>0</v>
      </c>
      <c r="J265" s="522">
        <f t="shared" si="287"/>
        <v>0</v>
      </c>
      <c r="K265" s="522">
        <f t="shared" si="287"/>
        <v>0</v>
      </c>
      <c r="L265" s="563">
        <f t="shared" si="288"/>
        <v>0</v>
      </c>
      <c r="M265" s="177"/>
      <c r="N265" s="191">
        <f t="shared" si="231"/>
        <v>0</v>
      </c>
      <c r="O265" s="192"/>
      <c r="P265" s="193"/>
      <c r="Q265" s="193"/>
      <c r="R265" s="192"/>
      <c r="S265" s="193"/>
      <c r="T265" s="193"/>
      <c r="U265" s="193"/>
      <c r="V265" s="193"/>
      <c r="W265" s="196"/>
      <c r="X265" s="493">
        <f t="shared" si="289"/>
        <v>0</v>
      </c>
      <c r="Y265" s="418"/>
      <c r="Z265" s="193"/>
      <c r="AA265" s="196"/>
      <c r="AB265" s="196"/>
      <c r="AC265" s="196"/>
      <c r="AD265" s="194"/>
      <c r="AE265" s="168"/>
      <c r="AF265" s="190"/>
    </row>
    <row r="266" spans="1:32" s="41" customFormat="1" ht="15.75" hidden="1" thickBot="1" x14ac:dyDescent="0.3">
      <c r="A266" s="125" t="s">
        <v>311</v>
      </c>
      <c r="B266" s="176" t="s">
        <v>714</v>
      </c>
      <c r="C266" s="837" t="s">
        <v>387</v>
      </c>
      <c r="D266" s="838"/>
      <c r="E266" s="838"/>
      <c r="F266" s="368">
        <f t="shared" si="283"/>
        <v>0</v>
      </c>
      <c r="G266" s="616">
        <f t="shared" si="284"/>
        <v>0</v>
      </c>
      <c r="H266" s="616">
        <f t="shared" si="285"/>
        <v>0</v>
      </c>
      <c r="I266" s="368">
        <f t="shared" si="286"/>
        <v>0</v>
      </c>
      <c r="J266" s="522">
        <f t="shared" si="287"/>
        <v>0</v>
      </c>
      <c r="K266" s="522">
        <f t="shared" si="287"/>
        <v>0</v>
      </c>
      <c r="L266" s="563">
        <f t="shared" si="288"/>
        <v>0</v>
      </c>
      <c r="M266" s="177"/>
      <c r="N266" s="191">
        <f t="shared" si="231"/>
        <v>0</v>
      </c>
      <c r="O266" s="192"/>
      <c r="P266" s="193"/>
      <c r="Q266" s="193"/>
      <c r="R266" s="192"/>
      <c r="S266" s="193"/>
      <c r="T266" s="193"/>
      <c r="U266" s="193"/>
      <c r="V266" s="193"/>
      <c r="W266" s="196"/>
      <c r="X266" s="493">
        <f t="shared" si="289"/>
        <v>0</v>
      </c>
      <c r="Y266" s="418"/>
      <c r="Z266" s="193"/>
      <c r="AA266" s="196"/>
      <c r="AB266" s="196"/>
      <c r="AC266" s="196"/>
      <c r="AD266" s="194"/>
      <c r="AE266" s="168"/>
      <c r="AF266" s="190"/>
    </row>
    <row r="267" spans="1:32" ht="15.75" hidden="1" thickBot="1" x14ac:dyDescent="0.3">
      <c r="A267" s="125" t="s">
        <v>313</v>
      </c>
      <c r="B267" s="90" t="s">
        <v>715</v>
      </c>
      <c r="C267" s="803" t="s">
        <v>312</v>
      </c>
      <c r="D267" s="804"/>
      <c r="E267" s="804"/>
      <c r="F267" s="366">
        <f t="shared" si="283"/>
        <v>0</v>
      </c>
      <c r="G267" s="614">
        <f t="shared" si="284"/>
        <v>0</v>
      </c>
      <c r="H267" s="614">
        <f t="shared" si="285"/>
        <v>0</v>
      </c>
      <c r="I267" s="366">
        <f t="shared" si="286"/>
        <v>0</v>
      </c>
      <c r="J267" s="520">
        <f t="shared" si="287"/>
        <v>0</v>
      </c>
      <c r="K267" s="520">
        <f t="shared" si="287"/>
        <v>0</v>
      </c>
      <c r="L267" s="561">
        <f t="shared" si="288"/>
        <v>0</v>
      </c>
      <c r="M267" s="142"/>
      <c r="N267" s="158">
        <f t="shared" si="231"/>
        <v>0</v>
      </c>
      <c r="O267" s="92"/>
      <c r="P267" s="93"/>
      <c r="Q267" s="93"/>
      <c r="R267" s="92"/>
      <c r="S267" s="93"/>
      <c r="T267" s="93"/>
      <c r="U267" s="93"/>
      <c r="V267" s="93"/>
      <c r="W267" s="96"/>
      <c r="X267" s="487">
        <f t="shared" si="289"/>
        <v>0</v>
      </c>
      <c r="Y267" s="412"/>
      <c r="Z267" s="93"/>
      <c r="AA267" s="96"/>
      <c r="AB267" s="96"/>
      <c r="AC267" s="96"/>
      <c r="AD267" s="97"/>
      <c r="AE267" s="168"/>
      <c r="AF267" s="190"/>
    </row>
    <row r="268" spans="1:32" ht="15.75" hidden="1" thickBot="1" x14ac:dyDescent="0.3">
      <c r="A268" s="125" t="s">
        <v>894</v>
      </c>
      <c r="B268" s="90" t="s">
        <v>895</v>
      </c>
      <c r="C268" s="803" t="s">
        <v>896</v>
      </c>
      <c r="D268" s="804"/>
      <c r="E268" s="804"/>
      <c r="F268" s="366">
        <f t="shared" si="283"/>
        <v>0</v>
      </c>
      <c r="G268" s="614">
        <f t="shared" si="284"/>
        <v>0</v>
      </c>
      <c r="H268" s="614">
        <f t="shared" si="285"/>
        <v>0</v>
      </c>
      <c r="I268" s="366">
        <f t="shared" si="286"/>
        <v>0</v>
      </c>
      <c r="J268" s="520">
        <f t="shared" si="287"/>
        <v>0</v>
      </c>
      <c r="K268" s="520">
        <f t="shared" si="287"/>
        <v>0</v>
      </c>
      <c r="L268" s="561">
        <f t="shared" si="288"/>
        <v>0</v>
      </c>
      <c r="M268" s="142"/>
      <c r="N268" s="158">
        <f t="shared" si="231"/>
        <v>0</v>
      </c>
      <c r="O268" s="92"/>
      <c r="P268" s="93"/>
      <c r="Q268" s="93"/>
      <c r="R268" s="92"/>
      <c r="S268" s="93"/>
      <c r="T268" s="93"/>
      <c r="U268" s="93"/>
      <c r="V268" s="93"/>
      <c r="W268" s="96"/>
      <c r="X268" s="487">
        <f t="shared" si="289"/>
        <v>0</v>
      </c>
      <c r="Y268" s="412"/>
      <c r="Z268" s="93"/>
      <c r="AA268" s="96"/>
      <c r="AB268" s="96"/>
      <c r="AC268" s="96"/>
      <c r="AD268" s="97"/>
      <c r="AE268" s="168"/>
      <c r="AF268" s="190"/>
    </row>
    <row r="269" spans="1:32" ht="15.75" thickBot="1" x14ac:dyDescent="0.3">
      <c r="B269" s="839" t="s">
        <v>314</v>
      </c>
      <c r="C269" s="840"/>
      <c r="D269" s="840"/>
      <c r="E269" s="840"/>
      <c r="F269" s="363">
        <f t="shared" ref="F269:M269" si="290">F5+F24+F32+F69+F85+F157+F171+F176+F239</f>
        <v>15054770</v>
      </c>
      <c r="G269" s="611">
        <f t="shared" si="290"/>
        <v>13984233</v>
      </c>
      <c r="H269" s="611">
        <f t="shared" si="290"/>
        <v>14921312</v>
      </c>
      <c r="I269" s="363">
        <f t="shared" ref="I269:J269" si="291">I5+I24+I32+I69+I85+I157+I171+I176+I239</f>
        <v>15072820.18</v>
      </c>
      <c r="J269" s="517">
        <f t="shared" si="291"/>
        <v>13985902</v>
      </c>
      <c r="K269" s="517">
        <f t="shared" si="290"/>
        <v>13895633</v>
      </c>
      <c r="L269" s="558">
        <f t="shared" si="290"/>
        <v>10292020</v>
      </c>
      <c r="M269" s="139">
        <f t="shared" si="290"/>
        <v>0</v>
      </c>
      <c r="N269" s="156">
        <f t="shared" si="231"/>
        <v>10292020</v>
      </c>
      <c r="O269" s="84">
        <f t="shared" ref="O269:AD269" si="292">O5+O24+O32+O69+O85+O157+O171+O176+O239</f>
        <v>469480</v>
      </c>
      <c r="P269" s="85">
        <f t="shared" si="292"/>
        <v>1481099</v>
      </c>
      <c r="Q269" s="85">
        <f t="shared" si="292"/>
        <v>8341441</v>
      </c>
      <c r="R269" s="84">
        <f t="shared" si="292"/>
        <v>784755</v>
      </c>
      <c r="S269" s="85">
        <f t="shared" si="292"/>
        <v>823955</v>
      </c>
      <c r="T269" s="85">
        <f t="shared" si="292"/>
        <v>987990</v>
      </c>
      <c r="U269" s="85">
        <f t="shared" si="292"/>
        <v>1192685</v>
      </c>
      <c r="V269" s="85">
        <f t="shared" si="292"/>
        <v>1680528</v>
      </c>
      <c r="W269" s="88">
        <f t="shared" si="292"/>
        <v>640909</v>
      </c>
      <c r="X269" s="484">
        <f t="shared" si="289"/>
        <v>6110822</v>
      </c>
      <c r="Y269" s="409">
        <f t="shared" si="292"/>
        <v>880683</v>
      </c>
      <c r="Z269" s="85">
        <f t="shared" si="292"/>
        <v>778178</v>
      </c>
      <c r="AA269" s="88">
        <f t="shared" si="292"/>
        <v>715470</v>
      </c>
      <c r="AB269" s="88">
        <f t="shared" si="292"/>
        <v>669640</v>
      </c>
      <c r="AC269" s="88">
        <f t="shared" si="292"/>
        <v>592654</v>
      </c>
      <c r="AD269" s="89">
        <f t="shared" si="292"/>
        <v>544573</v>
      </c>
      <c r="AE269" s="168"/>
      <c r="AF269" s="190"/>
    </row>
    <row r="270" spans="1:32" x14ac:dyDescent="0.25">
      <c r="B270" s="22"/>
      <c r="C270" s="23"/>
      <c r="D270" s="23"/>
      <c r="E270" s="24"/>
      <c r="F270" s="24"/>
      <c r="G270" s="24"/>
      <c r="H270" s="24"/>
      <c r="I270" s="24"/>
      <c r="J270" s="24"/>
      <c r="K270" s="24"/>
      <c r="L270" s="24"/>
      <c r="M270" s="24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</row>
    <row r="271" spans="1:32" x14ac:dyDescent="0.25">
      <c r="B271" s="25"/>
      <c r="C271" s="26"/>
      <c r="D271" s="26"/>
      <c r="E271" s="24"/>
      <c r="F271" s="24"/>
      <c r="G271" s="24"/>
      <c r="H271" s="24"/>
      <c r="I271" s="24"/>
      <c r="J271" s="24"/>
      <c r="K271" s="24"/>
      <c r="L271" s="24"/>
      <c r="M271" s="24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</row>
    <row r="272" spans="1:32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</row>
    <row r="273" spans="1:30" x14ac:dyDescent="0.25"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</row>
    <row r="274" spans="1:30" x14ac:dyDescent="0.25"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</row>
    <row r="275" spans="1:30" x14ac:dyDescent="0.25"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</row>
    <row r="276" spans="1:30" x14ac:dyDescent="0.25"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</row>
    <row r="277" spans="1:30" x14ac:dyDescent="0.25"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</row>
    <row r="278" spans="1:30" x14ac:dyDescent="0.25">
      <c r="B278" s="27"/>
      <c r="C278" s="28"/>
      <c r="D278" s="28"/>
      <c r="E278" s="24"/>
      <c r="F278" s="24"/>
      <c r="G278" s="24"/>
      <c r="H278" s="24"/>
      <c r="I278" s="24"/>
      <c r="J278" s="24"/>
      <c r="K278" s="24"/>
      <c r="L278" s="24"/>
      <c r="M278" s="24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</row>
    <row r="279" spans="1:30" x14ac:dyDescent="0.25"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</row>
    <row r="280" spans="1:30" x14ac:dyDescent="0.25"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</row>
    <row r="281" spans="1:30" x14ac:dyDescent="0.25"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</row>
    <row r="282" spans="1:30" x14ac:dyDescent="0.25"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</row>
    <row r="283" spans="1:30" x14ac:dyDescent="0.25"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</row>
    <row r="284" spans="1:30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</row>
    <row r="285" spans="1:30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</row>
    <row r="287" spans="1:30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9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24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8"/>
      <c r="D314" s="28"/>
      <c r="E314" s="24"/>
      <c r="F314" s="24"/>
      <c r="G314" s="24"/>
      <c r="H314" s="24"/>
      <c r="I314" s="24"/>
      <c r="J314" s="24"/>
      <c r="K314" s="24"/>
      <c r="L314" s="24"/>
      <c r="M314" s="24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59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27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59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5">
      <c r="A322" s="127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59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x14ac:dyDescent="0.25">
      <c r="A323" s="127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59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x14ac:dyDescent="0.25">
      <c r="A324" s="127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59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x14ac:dyDescent="0.25">
      <c r="A325" s="127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59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x14ac:dyDescent="0.25">
      <c r="A326" s="127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59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x14ac:dyDescent="0.25">
      <c r="A327" s="127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59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x14ac:dyDescent="0.25">
      <c r="A328" s="127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59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5">
      <c r="A329" s="127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59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5">
      <c r="A330" s="127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59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x14ac:dyDescent="0.25">
      <c r="A331" s="127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</row>
    <row r="332" spans="1:30" x14ac:dyDescent="0.25"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18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</row>
    <row r="333" spans="1:30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30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30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30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30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30" s="12" customFormat="1" x14ac:dyDescent="0.25">
      <c r="A338" s="128"/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49"/>
    </row>
    <row r="339" spans="1:30" s="12" customFormat="1" x14ac:dyDescent="0.25">
      <c r="A339" s="128"/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49"/>
    </row>
    <row r="340" spans="1:30" s="12" customFormat="1" x14ac:dyDescent="0.25">
      <c r="A340" s="128"/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49"/>
    </row>
    <row r="341" spans="1:30" s="12" customFormat="1" x14ac:dyDescent="0.25">
      <c r="A341" s="128"/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49"/>
    </row>
    <row r="342" spans="1:30" s="12" customFormat="1" x14ac:dyDescent="0.25">
      <c r="A342" s="128"/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49"/>
    </row>
    <row r="343" spans="1:30" s="12" customFormat="1" x14ac:dyDescent="0.25">
      <c r="A343" s="128"/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49"/>
    </row>
    <row r="344" spans="1:30" s="12" customFormat="1" x14ac:dyDescent="0.25">
      <c r="A344" s="128"/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49"/>
    </row>
    <row r="345" spans="1:30" s="12" customFormat="1" x14ac:dyDescent="0.25">
      <c r="A345" s="128"/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49"/>
    </row>
    <row r="346" spans="1:30" s="12" customFormat="1" x14ac:dyDescent="0.25">
      <c r="A346" s="128"/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49"/>
    </row>
    <row r="347" spans="1:30" s="12" customFormat="1" x14ac:dyDescent="0.25">
      <c r="A347" s="128"/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49"/>
    </row>
    <row r="348" spans="1:30" s="12" customFormat="1" x14ac:dyDescent="0.25">
      <c r="A348" s="128"/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49"/>
    </row>
    <row r="349" spans="1:30" x14ac:dyDescent="0.25">
      <c r="B349" s="29"/>
      <c r="C349" s="23"/>
      <c r="D349" s="23"/>
      <c r="E349" s="28"/>
      <c r="F349" s="28"/>
      <c r="G349" s="28"/>
      <c r="H349" s="28"/>
      <c r="I349" s="28"/>
      <c r="J349" s="28"/>
      <c r="K349" s="28"/>
      <c r="L349" s="28"/>
      <c r="M349" s="28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</row>
    <row r="350" spans="1:30" x14ac:dyDescent="0.25">
      <c r="B350" s="30"/>
      <c r="C350" s="26"/>
      <c r="D350" s="26"/>
      <c r="E350" s="24"/>
      <c r="F350" s="24"/>
      <c r="G350" s="24"/>
      <c r="H350" s="24"/>
      <c r="I350" s="24"/>
      <c r="J350" s="24"/>
      <c r="K350" s="24"/>
      <c r="L350" s="24"/>
      <c r="M350" s="24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</row>
    <row r="351" spans="1:30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</row>
    <row r="352" spans="1:30" x14ac:dyDescent="0.25">
      <c r="B352" s="27"/>
      <c r="C352" s="28"/>
      <c r="D352" s="28"/>
      <c r="E352" s="24"/>
      <c r="F352" s="24"/>
      <c r="G352" s="24"/>
      <c r="H352" s="24"/>
      <c r="I352" s="24"/>
      <c r="J352" s="24"/>
      <c r="K352" s="24"/>
      <c r="L352" s="24"/>
      <c r="M352" s="24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</row>
    <row r="353" spans="1:30" x14ac:dyDescent="0.25"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</row>
    <row r="354" spans="1:30" x14ac:dyDescent="0.25"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</row>
    <row r="355" spans="1:30" x14ac:dyDescent="0.25"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</row>
    <row r="356" spans="1:30" x14ac:dyDescent="0.25"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</row>
    <row r="357" spans="1:30" x14ac:dyDescent="0.25">
      <c r="B357" s="27"/>
      <c r="C357" s="28"/>
      <c r="D357" s="28"/>
      <c r="E357" s="24"/>
      <c r="F357" s="24"/>
      <c r="G357" s="24"/>
      <c r="H357" s="24"/>
      <c r="I357" s="24"/>
      <c r="J357" s="24"/>
      <c r="K357" s="24"/>
      <c r="L357" s="24"/>
      <c r="M357" s="24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5"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</row>
    <row r="359" spans="1:30" x14ac:dyDescent="0.25"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</row>
    <row r="360" spans="1:30" x14ac:dyDescent="0.25">
      <c r="B360" s="27"/>
      <c r="C360" s="28"/>
      <c r="D360" s="28"/>
      <c r="E360" s="24"/>
      <c r="F360" s="24"/>
      <c r="G360" s="24"/>
      <c r="H360" s="24"/>
      <c r="I360" s="24"/>
      <c r="J360" s="24"/>
      <c r="K360" s="24"/>
      <c r="L360" s="24"/>
      <c r="M360" s="24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</row>
    <row r="361" spans="1:30" x14ac:dyDescent="0.25">
      <c r="B361" s="27"/>
      <c r="C361" s="28"/>
      <c r="D361" s="28"/>
      <c r="E361" s="24"/>
      <c r="F361" s="24"/>
      <c r="G361" s="24"/>
      <c r="H361" s="24"/>
      <c r="I361" s="24"/>
      <c r="J361" s="24"/>
      <c r="K361" s="24"/>
      <c r="L361" s="24"/>
      <c r="M361" s="24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</row>
    <row r="362" spans="1:30" x14ac:dyDescent="0.25"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</row>
    <row r="363" spans="1:30" x14ac:dyDescent="0.25"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</row>
    <row r="364" spans="1:30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</row>
    <row r="365" spans="1:30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</row>
    <row r="366" spans="1:30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</row>
    <row r="367" spans="1:30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</row>
    <row r="368" spans="1:30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</row>
    <row r="369" spans="1:30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</row>
    <row r="370" spans="1:30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</row>
    <row r="371" spans="1:30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</row>
    <row r="372" spans="1:30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A376" s="127"/>
      <c r="B376" s="29"/>
      <c r="C376" s="23"/>
      <c r="D376" s="23"/>
      <c r="E376" s="24"/>
      <c r="F376" s="24"/>
      <c r="G376" s="24"/>
      <c r="H376" s="24"/>
      <c r="I376" s="24"/>
      <c r="J376" s="24"/>
      <c r="K376" s="24"/>
      <c r="L376" s="24"/>
      <c r="M376" s="24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A377" s="127"/>
      <c r="B377" s="27"/>
      <c r="C377" s="28"/>
      <c r="D377" s="28"/>
      <c r="E377" s="24"/>
      <c r="F377" s="24"/>
      <c r="G377" s="24"/>
      <c r="H377" s="24"/>
      <c r="I377" s="24"/>
      <c r="J377" s="24"/>
      <c r="K377" s="24"/>
      <c r="L377" s="24"/>
      <c r="M377" s="24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A378" s="127"/>
      <c r="B378" s="27"/>
      <c r="C378" s="28"/>
      <c r="D378" s="28"/>
      <c r="E378" s="24"/>
      <c r="F378" s="24"/>
      <c r="G378" s="24"/>
      <c r="H378" s="24"/>
      <c r="I378" s="24"/>
      <c r="J378" s="24"/>
      <c r="K378" s="24"/>
      <c r="L378" s="24"/>
      <c r="M378" s="24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8"/>
      <c r="D408" s="28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4"/>
      <c r="D410" s="24"/>
      <c r="E410" s="28"/>
      <c r="F410" s="28"/>
      <c r="G410" s="28"/>
      <c r="H410" s="28"/>
      <c r="I410" s="28"/>
      <c r="J410" s="28"/>
      <c r="K410" s="28"/>
      <c r="L410" s="28"/>
      <c r="M410" s="28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7"/>
      <c r="C411" s="24"/>
      <c r="D411" s="24"/>
      <c r="E411" s="28"/>
      <c r="F411" s="28"/>
      <c r="G411" s="28"/>
      <c r="H411" s="28"/>
      <c r="I411" s="28"/>
      <c r="J411" s="28"/>
      <c r="K411" s="28"/>
      <c r="L411" s="28"/>
      <c r="M411" s="28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9"/>
      <c r="C412" s="23"/>
      <c r="D412" s="23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8"/>
      <c r="D417" s="28"/>
      <c r="E417" s="24"/>
      <c r="F417" s="24"/>
      <c r="G417" s="24"/>
      <c r="H417" s="24"/>
      <c r="I417" s="24"/>
      <c r="J417" s="24"/>
      <c r="K417" s="24"/>
      <c r="L417" s="24"/>
      <c r="M417" s="24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8"/>
      <c r="D418" s="28"/>
      <c r="E418" s="24"/>
      <c r="F418" s="24"/>
      <c r="G418" s="24"/>
      <c r="H418" s="24"/>
      <c r="I418" s="24"/>
      <c r="J418" s="24"/>
      <c r="K418" s="24"/>
      <c r="L418" s="24"/>
      <c r="M418" s="24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8"/>
      <c r="D421" s="28"/>
      <c r="E421" s="24"/>
      <c r="F421" s="24"/>
      <c r="G421" s="24"/>
      <c r="H421" s="24"/>
      <c r="I421" s="24"/>
      <c r="J421" s="24"/>
      <c r="K421" s="24"/>
      <c r="L421" s="24"/>
      <c r="M421" s="24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9"/>
      <c r="C422" s="23"/>
      <c r="D422" s="23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8"/>
      <c r="D423" s="28"/>
      <c r="E423" s="24"/>
      <c r="F423" s="24"/>
      <c r="G423" s="24"/>
      <c r="H423" s="24"/>
      <c r="I423" s="24"/>
      <c r="J423" s="24"/>
      <c r="K423" s="24"/>
      <c r="L423" s="24"/>
      <c r="M423" s="24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8"/>
      <c r="D426" s="28"/>
      <c r="E426" s="24"/>
      <c r="F426" s="24"/>
      <c r="G426" s="24"/>
      <c r="H426" s="24"/>
      <c r="I426" s="24"/>
      <c r="J426" s="24"/>
      <c r="K426" s="24"/>
      <c r="L426" s="24"/>
      <c r="M426" s="24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7"/>
      <c r="C437" s="24"/>
      <c r="D437" s="24"/>
      <c r="E437" s="28"/>
      <c r="F437" s="28"/>
      <c r="G437" s="28"/>
      <c r="H437" s="28"/>
      <c r="I437" s="28"/>
      <c r="J437" s="28"/>
      <c r="K437" s="28"/>
      <c r="L437" s="28"/>
      <c r="M437" s="28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7"/>
      <c r="C438" s="24"/>
      <c r="D438" s="24"/>
      <c r="E438" s="28"/>
      <c r="F438" s="28"/>
      <c r="G438" s="28"/>
      <c r="H438" s="28"/>
      <c r="I438" s="28"/>
      <c r="J438" s="28"/>
      <c r="K438" s="28"/>
      <c r="L438" s="28"/>
      <c r="M438" s="28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9"/>
      <c r="C448" s="23"/>
      <c r="D448" s="23"/>
      <c r="E448" s="24"/>
      <c r="F448" s="24"/>
      <c r="G448" s="24"/>
      <c r="H448" s="24"/>
      <c r="I448" s="24"/>
      <c r="J448" s="24"/>
      <c r="K448" s="24"/>
      <c r="L448" s="24"/>
      <c r="M448" s="24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8"/>
      <c r="D449" s="28"/>
      <c r="E449" s="24"/>
      <c r="F449" s="24"/>
      <c r="G449" s="24"/>
      <c r="H449" s="24"/>
      <c r="I449" s="24"/>
      <c r="J449" s="24"/>
      <c r="K449" s="24"/>
      <c r="L449" s="24"/>
      <c r="M449" s="24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8"/>
      <c r="D452" s="28"/>
      <c r="E452" s="24"/>
      <c r="F452" s="24"/>
      <c r="G452" s="24"/>
      <c r="H452" s="24"/>
      <c r="I452" s="24"/>
      <c r="J452" s="24"/>
      <c r="K452" s="24"/>
      <c r="L452" s="24"/>
      <c r="M452" s="24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8"/>
      <c r="D462" s="28"/>
      <c r="E462" s="24"/>
      <c r="F462" s="24"/>
      <c r="G462" s="24"/>
      <c r="H462" s="24"/>
      <c r="I462" s="24"/>
      <c r="J462" s="24"/>
      <c r="K462" s="24"/>
      <c r="L462" s="24"/>
      <c r="M462" s="24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7"/>
      <c r="C463" s="24"/>
      <c r="D463" s="24"/>
      <c r="E463" s="28"/>
      <c r="F463" s="28"/>
      <c r="G463" s="28"/>
      <c r="H463" s="28"/>
      <c r="I463" s="28"/>
      <c r="J463" s="28"/>
      <c r="K463" s="28"/>
      <c r="L463" s="28"/>
      <c r="M463" s="28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27"/>
      <c r="C464" s="24"/>
      <c r="D464" s="24"/>
      <c r="E464" s="28"/>
      <c r="F464" s="28"/>
      <c r="G464" s="28"/>
      <c r="H464" s="28"/>
      <c r="I464" s="28"/>
      <c r="J464" s="28"/>
      <c r="K464" s="28"/>
      <c r="L464" s="28"/>
      <c r="M464" s="28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27"/>
      <c r="C465" s="24"/>
      <c r="D465" s="24"/>
      <c r="E465" s="28"/>
      <c r="F465" s="28"/>
      <c r="G465" s="28"/>
      <c r="H465" s="28"/>
      <c r="I465" s="28"/>
      <c r="J465" s="28"/>
      <c r="K465" s="28"/>
      <c r="L465" s="28"/>
      <c r="M465" s="28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27"/>
      <c r="C466" s="24"/>
      <c r="D466" s="24"/>
      <c r="E466" s="28"/>
      <c r="F466" s="28"/>
      <c r="G466" s="28"/>
      <c r="H466" s="28"/>
      <c r="I466" s="28"/>
      <c r="J466" s="28"/>
      <c r="K466" s="28"/>
      <c r="L466" s="28"/>
      <c r="M466" s="28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27"/>
      <c r="C467" s="24"/>
      <c r="D467" s="24"/>
      <c r="E467" s="28"/>
      <c r="F467" s="28"/>
      <c r="G467" s="28"/>
      <c r="H467" s="28"/>
      <c r="I467" s="28"/>
      <c r="J467" s="28"/>
      <c r="K467" s="28"/>
      <c r="L467" s="28"/>
      <c r="M467" s="28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27"/>
      <c r="C468" s="24"/>
      <c r="D468" s="24"/>
      <c r="E468" s="28"/>
      <c r="F468" s="28"/>
      <c r="G468" s="28"/>
      <c r="H468" s="28"/>
      <c r="I468" s="28"/>
      <c r="J468" s="28"/>
      <c r="K468" s="28"/>
      <c r="L468" s="28"/>
      <c r="M468" s="28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27"/>
      <c r="C469" s="24"/>
      <c r="D469" s="24"/>
      <c r="E469" s="28"/>
      <c r="F469" s="28"/>
      <c r="G469" s="28"/>
      <c r="H469" s="28"/>
      <c r="I469" s="28"/>
      <c r="J469" s="28"/>
      <c r="K469" s="28"/>
      <c r="L469" s="28"/>
      <c r="M469" s="28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27"/>
      <c r="C470" s="24"/>
      <c r="D470" s="24"/>
      <c r="E470" s="28"/>
      <c r="F470" s="28"/>
      <c r="G470" s="28"/>
      <c r="H470" s="28"/>
      <c r="I470" s="28"/>
      <c r="J470" s="28"/>
      <c r="K470" s="28"/>
      <c r="L470" s="28"/>
      <c r="M470" s="28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27"/>
      <c r="C471" s="24"/>
      <c r="D471" s="24"/>
      <c r="E471" s="28"/>
      <c r="F471" s="28"/>
      <c r="G471" s="28"/>
      <c r="H471" s="28"/>
      <c r="I471" s="28"/>
      <c r="J471" s="28"/>
      <c r="K471" s="28"/>
      <c r="L471" s="28"/>
      <c r="M471" s="28"/>
      <c r="N471" s="59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27"/>
      <c r="B472" s="27"/>
      <c r="C472" s="24"/>
      <c r="D472" s="24"/>
      <c r="E472" s="28"/>
      <c r="F472" s="28"/>
      <c r="G472" s="28"/>
      <c r="H472" s="28"/>
      <c r="I472" s="28"/>
      <c r="J472" s="28"/>
      <c r="K472" s="28"/>
      <c r="L472" s="28"/>
      <c r="M472" s="28"/>
      <c r="N472" s="59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1:30" x14ac:dyDescent="0.25">
      <c r="A473" s="127"/>
      <c r="B473" s="27"/>
      <c r="C473" s="24"/>
      <c r="D473" s="24"/>
      <c r="E473" s="28"/>
      <c r="F473" s="28"/>
      <c r="G473" s="28"/>
      <c r="H473" s="28"/>
      <c r="I473" s="28"/>
      <c r="J473" s="28"/>
      <c r="K473" s="28"/>
      <c r="L473" s="28"/>
      <c r="M473" s="28"/>
      <c r="N473" s="59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1:30" x14ac:dyDescent="0.25">
      <c r="A474" s="127"/>
      <c r="B474" s="29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24"/>
      <c r="N474" s="59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1:30" x14ac:dyDescent="0.25">
      <c r="A475" s="127"/>
      <c r="B475" s="32"/>
      <c r="C475" s="33"/>
      <c r="D475" s="33"/>
      <c r="E475" s="24"/>
      <c r="F475" s="24"/>
      <c r="G475" s="24"/>
      <c r="H475" s="24"/>
      <c r="I475" s="24"/>
      <c r="J475" s="24"/>
      <c r="K475" s="24"/>
      <c r="L475" s="24"/>
      <c r="M475" s="24"/>
      <c r="N475" s="59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1:30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59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1:30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59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1:30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59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1:30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59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1:30" x14ac:dyDescent="0.25">
      <c r="A480" s="127"/>
      <c r="B480" s="34"/>
      <c r="C480" s="35"/>
      <c r="D480" s="35"/>
      <c r="E480" s="36"/>
      <c r="F480" s="36"/>
      <c r="G480" s="36"/>
      <c r="H480" s="36"/>
      <c r="I480" s="36"/>
      <c r="J480" s="36"/>
      <c r="K480" s="36"/>
      <c r="L480" s="36"/>
      <c r="M480" s="36"/>
      <c r="N480" s="59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1:30" x14ac:dyDescent="0.25">
      <c r="A481" s="127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59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1:30" x14ac:dyDescent="0.25">
      <c r="A482" s="127"/>
      <c r="B482" s="19"/>
      <c r="C482" s="24"/>
      <c r="D482" s="24"/>
      <c r="E482" s="37"/>
      <c r="F482" s="37"/>
      <c r="G482" s="37"/>
      <c r="H482" s="37"/>
      <c r="I482" s="37"/>
      <c r="J482" s="37"/>
      <c r="K482" s="37"/>
      <c r="L482" s="37"/>
      <c r="M482" s="37"/>
    </row>
    <row r="483" spans="1:30" x14ac:dyDescent="0.25">
      <c r="A483" s="127"/>
      <c r="B483" s="19"/>
      <c r="C483" s="24"/>
      <c r="D483" s="24"/>
      <c r="E483" s="37"/>
      <c r="F483" s="37"/>
      <c r="G483" s="37"/>
      <c r="H483" s="37"/>
      <c r="I483" s="37"/>
      <c r="J483" s="37"/>
      <c r="K483" s="37"/>
      <c r="L483" s="37"/>
      <c r="M483" s="37"/>
    </row>
    <row r="484" spans="1:30" x14ac:dyDescent="0.25">
      <c r="A484" s="127"/>
      <c r="B484" s="19"/>
      <c r="C484" s="24"/>
      <c r="D484" s="24"/>
      <c r="E484" s="37"/>
      <c r="F484" s="37"/>
      <c r="G484" s="37"/>
      <c r="H484" s="37"/>
      <c r="I484" s="37"/>
      <c r="J484" s="37"/>
      <c r="K484" s="37"/>
      <c r="L484" s="37"/>
      <c r="M484" s="37"/>
    </row>
    <row r="485" spans="1:30" x14ac:dyDescent="0.25">
      <c r="A485" s="127"/>
      <c r="B485" s="19"/>
      <c r="C485" s="24"/>
      <c r="D485" s="24"/>
      <c r="E485" s="37"/>
      <c r="F485" s="37"/>
      <c r="G485" s="37"/>
      <c r="H485" s="37"/>
      <c r="I485" s="37"/>
      <c r="J485" s="37"/>
      <c r="K485" s="37"/>
      <c r="L485" s="37"/>
      <c r="M485" s="37"/>
    </row>
    <row r="486" spans="1:30" x14ac:dyDescent="0.25">
      <c r="A486" s="127"/>
      <c r="B486" s="19"/>
      <c r="C486" s="24"/>
      <c r="D486" s="24"/>
      <c r="E486" s="37"/>
      <c r="F486" s="37"/>
      <c r="G486" s="37"/>
      <c r="H486" s="37"/>
      <c r="I486" s="37"/>
      <c r="J486" s="37"/>
      <c r="K486" s="37"/>
      <c r="L486" s="37"/>
      <c r="M486" s="37"/>
    </row>
    <row r="487" spans="1:30" x14ac:dyDescent="0.25">
      <c r="A487" s="127"/>
      <c r="B487" s="19"/>
      <c r="C487" s="24"/>
      <c r="D487" s="24"/>
      <c r="E487" s="37"/>
      <c r="F487" s="37"/>
      <c r="G487" s="37"/>
      <c r="H487" s="37"/>
      <c r="I487" s="37"/>
      <c r="J487" s="37"/>
      <c r="K487" s="37"/>
      <c r="L487" s="37"/>
      <c r="M487" s="37"/>
    </row>
    <row r="488" spans="1:30" x14ac:dyDescent="0.25">
      <c r="A488" s="127"/>
      <c r="B488" s="34"/>
      <c r="C488" s="35"/>
      <c r="D488" s="35"/>
      <c r="E488" s="36"/>
      <c r="F488" s="36"/>
      <c r="G488" s="36"/>
      <c r="H488" s="36"/>
      <c r="I488" s="36"/>
      <c r="J488" s="36"/>
      <c r="K488" s="36"/>
      <c r="L488" s="36"/>
      <c r="M488" s="36"/>
    </row>
    <row r="489" spans="1:30" x14ac:dyDescent="0.25">
      <c r="A489" s="127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</row>
    <row r="490" spans="1:30" x14ac:dyDescent="0.25">
      <c r="A490" s="127"/>
      <c r="B490" s="19"/>
      <c r="C490" s="37"/>
      <c r="D490" s="37"/>
      <c r="E490" s="24"/>
      <c r="F490" s="24"/>
      <c r="G490" s="24"/>
      <c r="H490" s="24"/>
      <c r="I490" s="24"/>
      <c r="J490" s="24"/>
      <c r="K490" s="24"/>
      <c r="L490" s="24"/>
      <c r="M490" s="24"/>
    </row>
    <row r="491" spans="1:30" x14ac:dyDescent="0.25">
      <c r="A491" s="127"/>
      <c r="B491" s="19"/>
      <c r="C491" s="37"/>
      <c r="D491" s="37"/>
      <c r="E491" s="24"/>
      <c r="F491" s="24"/>
      <c r="G491" s="24"/>
      <c r="H491" s="24"/>
      <c r="I491" s="24"/>
      <c r="J491" s="24"/>
      <c r="K491" s="24"/>
      <c r="L491" s="24"/>
      <c r="M491" s="24"/>
    </row>
    <row r="492" spans="1:30" x14ac:dyDescent="0.25">
      <c r="B492" s="19"/>
      <c r="C492" s="37"/>
      <c r="D492" s="37"/>
      <c r="E492" s="24"/>
      <c r="F492" s="24"/>
      <c r="G492" s="24"/>
      <c r="H492" s="24"/>
      <c r="I492" s="24"/>
      <c r="J492" s="24"/>
      <c r="K492" s="24"/>
      <c r="L492" s="24"/>
      <c r="M492" s="24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</row>
    <row r="493" spans="1:30" s="12" customFormat="1" x14ac:dyDescent="0.25">
      <c r="A493" s="128"/>
      <c r="B493" s="19"/>
      <c r="C493" s="37"/>
      <c r="D493" s="37"/>
      <c r="E493" s="24"/>
      <c r="F493" s="24"/>
      <c r="G493" s="24"/>
      <c r="H493" s="24"/>
      <c r="I493" s="24"/>
      <c r="J493" s="24"/>
      <c r="K493" s="24"/>
      <c r="L493" s="24"/>
      <c r="M493" s="24"/>
      <c r="N493" s="49"/>
    </row>
    <row r="494" spans="1:30" s="12" customFormat="1" x14ac:dyDescent="0.25">
      <c r="A494" s="128"/>
      <c r="B494" s="32"/>
      <c r="C494" s="33"/>
      <c r="D494" s="33"/>
      <c r="E494" s="24"/>
      <c r="F494" s="24"/>
      <c r="G494" s="24"/>
      <c r="H494" s="24"/>
      <c r="I494" s="24"/>
      <c r="J494" s="24"/>
      <c r="K494" s="24"/>
      <c r="L494" s="24"/>
      <c r="M494" s="24"/>
      <c r="N494" s="49"/>
    </row>
    <row r="495" spans="1:30" s="12" customFormat="1" x14ac:dyDescent="0.25">
      <c r="A495" s="128"/>
      <c r="B495" s="19"/>
      <c r="C495" s="37"/>
      <c r="D495" s="37"/>
      <c r="E495" s="24"/>
      <c r="F495" s="24"/>
      <c r="G495" s="24"/>
      <c r="H495" s="24"/>
      <c r="I495" s="24"/>
      <c r="J495" s="24"/>
      <c r="K495" s="24"/>
      <c r="L495" s="24"/>
      <c r="M495" s="24"/>
      <c r="N495" s="49"/>
    </row>
    <row r="496" spans="1:30" s="12" customFormat="1" x14ac:dyDescent="0.25">
      <c r="A496" s="128"/>
      <c r="B496" s="19"/>
      <c r="C496" s="37"/>
      <c r="D496" s="37"/>
      <c r="E496" s="24"/>
      <c r="F496" s="24"/>
      <c r="G496" s="24"/>
      <c r="H496" s="24"/>
      <c r="I496" s="24"/>
      <c r="J496" s="24"/>
      <c r="K496" s="24"/>
      <c r="L496" s="24"/>
      <c r="M496" s="24"/>
      <c r="N496" s="49"/>
    </row>
    <row r="497" spans="1:30" s="12" customFormat="1" x14ac:dyDescent="0.25">
      <c r="A497" s="128"/>
      <c r="B497" s="19"/>
      <c r="C497" s="37"/>
      <c r="D497" s="37"/>
      <c r="E497" s="24"/>
      <c r="F497" s="24"/>
      <c r="G497" s="24"/>
      <c r="H497" s="24"/>
      <c r="I497" s="24"/>
      <c r="J497" s="24"/>
      <c r="K497" s="24"/>
      <c r="L497" s="24"/>
      <c r="M497" s="24"/>
      <c r="N497" s="49"/>
    </row>
    <row r="498" spans="1:30" s="12" customFormat="1" x14ac:dyDescent="0.25">
      <c r="A498" s="128"/>
      <c r="B498" s="19"/>
      <c r="C498" s="37"/>
      <c r="D498" s="37"/>
      <c r="E498" s="24"/>
      <c r="F498" s="24"/>
      <c r="G498" s="24"/>
      <c r="H498" s="24"/>
      <c r="I498" s="24"/>
      <c r="J498" s="24"/>
      <c r="K498" s="24"/>
      <c r="L498" s="24"/>
      <c r="M498" s="24"/>
      <c r="N498" s="49"/>
    </row>
    <row r="499" spans="1:30" s="12" customFormat="1" x14ac:dyDescent="0.25">
      <c r="A499" s="128"/>
      <c r="B499" s="19"/>
      <c r="C499" s="37"/>
      <c r="D499" s="37"/>
      <c r="E499" s="24"/>
      <c r="F499" s="24"/>
      <c r="G499" s="24"/>
      <c r="H499" s="24"/>
      <c r="I499" s="24"/>
      <c r="J499" s="24"/>
      <c r="K499" s="24"/>
      <c r="L499" s="24"/>
      <c r="M499" s="24"/>
      <c r="N499" s="49"/>
    </row>
    <row r="500" spans="1:30" s="12" customFormat="1" x14ac:dyDescent="0.25">
      <c r="A500" s="128"/>
      <c r="B500" s="19"/>
      <c r="C500" s="37"/>
      <c r="D500" s="37"/>
      <c r="E500" s="24"/>
      <c r="F500" s="24"/>
      <c r="G500" s="24"/>
      <c r="H500" s="24"/>
      <c r="I500" s="24"/>
      <c r="J500" s="24"/>
      <c r="K500" s="24"/>
      <c r="L500" s="24"/>
      <c r="M500" s="24"/>
      <c r="N500" s="49"/>
    </row>
    <row r="501" spans="1:30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</row>
    <row r="502" spans="1:30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</row>
    <row r="503" spans="1:30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</row>
    <row r="504" spans="1:30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</row>
    <row r="505" spans="1:30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</row>
    <row r="506" spans="1:30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</row>
    <row r="507" spans="1:30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</row>
    <row r="509" spans="1:30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</row>
    <row r="510" spans="1:30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</row>
    <row r="511" spans="1:30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</row>
    <row r="512" spans="1:30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</row>
    <row r="513" spans="1:30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</row>
    <row r="514" spans="1:30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</row>
    <row r="515" spans="1:30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</row>
    <row r="516" spans="1:30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5">
      <c r="A723" s="12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8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x14ac:dyDescent="0.25">
      <c r="A724" s="12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8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x14ac:dyDescent="0.25">
      <c r="A725" s="12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8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x14ac:dyDescent="0.25">
      <c r="A726" s="12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8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x14ac:dyDescent="0.25">
      <c r="A727" s="12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8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x14ac:dyDescent="0.25">
      <c r="A728" s="12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8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x14ac:dyDescent="0.25">
      <c r="A729" s="12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8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x14ac:dyDescent="0.25">
      <c r="A730" s="12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8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x14ac:dyDescent="0.25">
      <c r="A731" s="12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8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x14ac:dyDescent="0.25">
      <c r="A732" s="12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8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x14ac:dyDescent="0.25">
      <c r="A733" s="12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8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</sheetData>
  <mergeCells count="251">
    <mergeCell ref="R2:AD3"/>
    <mergeCell ref="J2:J4"/>
    <mergeCell ref="I2:I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M3:M4"/>
    <mergeCell ref="N3:N4"/>
    <mergeCell ref="C24:E24"/>
    <mergeCell ref="C25:E25"/>
    <mergeCell ref="C26:E26"/>
    <mergeCell ref="F2:F4"/>
    <mergeCell ref="K2:K4"/>
    <mergeCell ref="G2:G4"/>
    <mergeCell ref="H2:H4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53:E53"/>
    <mergeCell ref="C54:E54"/>
    <mergeCell ref="C57:E57"/>
    <mergeCell ref="C58:E58"/>
    <mergeCell ref="C59:E59"/>
    <mergeCell ref="C60:E60"/>
    <mergeCell ref="C45:E45"/>
    <mergeCell ref="C46:E46"/>
    <mergeCell ref="C47:E47"/>
    <mergeCell ref="C50:E50"/>
    <mergeCell ref="D51:E51"/>
    <mergeCell ref="D52:E52"/>
    <mergeCell ref="C70:E70"/>
    <mergeCell ref="C71:E71"/>
    <mergeCell ref="C72:E72"/>
    <mergeCell ref="C73:E73"/>
    <mergeCell ref="C74:E74"/>
    <mergeCell ref="C75:E75"/>
    <mergeCell ref="C61:E61"/>
    <mergeCell ref="C65:E65"/>
    <mergeCell ref="C66:E66"/>
    <mergeCell ref="C67:E67"/>
    <mergeCell ref="C68:E68"/>
    <mergeCell ref="C69:E69"/>
    <mergeCell ref="D82:E82"/>
    <mergeCell ref="D83:E83"/>
    <mergeCell ref="D84:E84"/>
    <mergeCell ref="C85:E85"/>
    <mergeCell ref="C86:E86"/>
    <mergeCell ref="D87:E87"/>
    <mergeCell ref="C76:E76"/>
    <mergeCell ref="D77:E77"/>
    <mergeCell ref="D78:E78"/>
    <mergeCell ref="D79:E79"/>
    <mergeCell ref="C80:E80"/>
    <mergeCell ref="D81:E81"/>
    <mergeCell ref="D97:E97"/>
    <mergeCell ref="D98:E98"/>
    <mergeCell ref="D99:E99"/>
    <mergeCell ref="D100:E100"/>
    <mergeCell ref="D101:E101"/>
    <mergeCell ref="D102:E102"/>
    <mergeCell ref="D88:E88"/>
    <mergeCell ref="C89:E89"/>
    <mergeCell ref="C93:E93"/>
    <mergeCell ref="C94:E94"/>
    <mergeCell ref="D95:E95"/>
    <mergeCell ref="D96:E96"/>
    <mergeCell ref="D109:E109"/>
    <mergeCell ref="D110:E110"/>
    <mergeCell ref="D111:E111"/>
    <mergeCell ref="D112:E112"/>
    <mergeCell ref="D113:E113"/>
    <mergeCell ref="D114:E114"/>
    <mergeCell ref="D103:E103"/>
    <mergeCell ref="D104:E104"/>
    <mergeCell ref="C105:E105"/>
    <mergeCell ref="D106:E106"/>
    <mergeCell ref="D107:E107"/>
    <mergeCell ref="D108:E108"/>
    <mergeCell ref="D121:E121"/>
    <mergeCell ref="D122:E122"/>
    <mergeCell ref="D123:E123"/>
    <mergeCell ref="D124:E124"/>
    <mergeCell ref="D125:E125"/>
    <mergeCell ref="D126:E126"/>
    <mergeCell ref="D115:E115"/>
    <mergeCell ref="C116:E116"/>
    <mergeCell ref="D117:E117"/>
    <mergeCell ref="D118:E118"/>
    <mergeCell ref="D119:E119"/>
    <mergeCell ref="D120:E120"/>
    <mergeCell ref="D133:E133"/>
    <mergeCell ref="D134:E134"/>
    <mergeCell ref="D135:E135"/>
    <mergeCell ref="D136:E136"/>
    <mergeCell ref="D137:E137"/>
    <mergeCell ref="D138:E138"/>
    <mergeCell ref="C127:E127"/>
    <mergeCell ref="D128:E128"/>
    <mergeCell ref="D129:E129"/>
    <mergeCell ref="C130:E130"/>
    <mergeCell ref="D131:E131"/>
    <mergeCell ref="D132:E132"/>
    <mergeCell ref="C145:E145"/>
    <mergeCell ref="D146:E146"/>
    <mergeCell ref="D147:E147"/>
    <mergeCell ref="D148:E148"/>
    <mergeCell ref="D149:E149"/>
    <mergeCell ref="D150:E150"/>
    <mergeCell ref="D139:E139"/>
    <mergeCell ref="D140:E140"/>
    <mergeCell ref="D141:E141"/>
    <mergeCell ref="C142:E142"/>
    <mergeCell ref="C143:E143"/>
    <mergeCell ref="C144:E144"/>
    <mergeCell ref="C157:E157"/>
    <mergeCell ref="C158:E158"/>
    <mergeCell ref="C159:E159"/>
    <mergeCell ref="D160:E160"/>
    <mergeCell ref="D161:E161"/>
    <mergeCell ref="C162:E162"/>
    <mergeCell ref="D151:E151"/>
    <mergeCell ref="D152:E152"/>
    <mergeCell ref="D153:E153"/>
    <mergeCell ref="D154:E154"/>
    <mergeCell ref="D155:E155"/>
    <mergeCell ref="C156:E156"/>
    <mergeCell ref="C173:E173"/>
    <mergeCell ref="C174:E174"/>
    <mergeCell ref="C175:E175"/>
    <mergeCell ref="C176:E176"/>
    <mergeCell ref="C177:E177"/>
    <mergeCell ref="C178:E178"/>
    <mergeCell ref="C163:E163"/>
    <mergeCell ref="C166:E166"/>
    <mergeCell ref="C167:E167"/>
    <mergeCell ref="C168:E168"/>
    <mergeCell ref="C171:E171"/>
    <mergeCell ref="C172:E172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B269:E269"/>
    <mergeCell ref="O2:Q2"/>
    <mergeCell ref="O3:O4"/>
    <mergeCell ref="P3:P4"/>
    <mergeCell ref="Q3:Q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2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K258" sqref="K2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85546875" style="12" customWidth="1"/>
    <col min="12" max="12" width="11" style="12" customWidth="1"/>
    <col min="13" max="13" width="11.140625" style="12" customWidth="1"/>
    <col min="14" max="14" width="11.7109375" style="49" customWidth="1"/>
    <col min="15" max="15" width="6.7109375" style="12" bestFit="1" customWidth="1"/>
    <col min="16" max="16" width="7.28515625" style="12" bestFit="1" customWidth="1"/>
    <col min="17" max="17" width="5.5703125" style="12" bestFit="1" customWidth="1"/>
    <col min="18" max="18" width="11.28515625" style="12" bestFit="1" customWidth="1"/>
    <col min="19" max="19" width="10.140625" style="12" bestFit="1" customWidth="1"/>
    <col min="20" max="20" width="5.5703125" style="12" bestFit="1" customWidth="1"/>
    <col min="21" max="21" width="11.28515625" style="12" bestFit="1" customWidth="1"/>
    <col min="22" max="23" width="6.7109375" style="12" bestFit="1" customWidth="1"/>
    <col min="24" max="24" width="7.85546875" style="12" bestFit="1" customWidth="1"/>
    <col min="25" max="27" width="6.710937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90" t="s">
        <v>1079</v>
      </c>
      <c r="G2" s="790" t="s">
        <v>1093</v>
      </c>
      <c r="H2" s="790" t="s">
        <v>1102</v>
      </c>
      <c r="I2" s="774" t="s">
        <v>1109</v>
      </c>
      <c r="J2" s="793" t="s">
        <v>1116</v>
      </c>
      <c r="K2" s="793" t="s">
        <v>1084</v>
      </c>
      <c r="L2" s="781" t="s">
        <v>1082</v>
      </c>
      <c r="M2" s="781"/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27" ht="22.5" customHeight="1" x14ac:dyDescent="0.25">
      <c r="B3" s="776"/>
      <c r="C3" s="777"/>
      <c r="D3" s="777"/>
      <c r="E3" s="777"/>
      <c r="F3" s="791"/>
      <c r="G3" s="791"/>
      <c r="H3" s="791"/>
      <c r="I3" s="776"/>
      <c r="J3" s="794"/>
      <c r="K3" s="794"/>
      <c r="L3" s="864" t="s">
        <v>847</v>
      </c>
      <c r="M3" s="866" t="s">
        <v>848</v>
      </c>
      <c r="N3" s="868" t="s">
        <v>571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27" ht="21" customHeight="1" thickBot="1" x14ac:dyDescent="0.3">
      <c r="B4" s="778"/>
      <c r="C4" s="779"/>
      <c r="D4" s="779"/>
      <c r="E4" s="779"/>
      <c r="F4" s="792"/>
      <c r="G4" s="792"/>
      <c r="H4" s="792"/>
      <c r="I4" s="778"/>
      <c r="J4" s="795"/>
      <c r="K4" s="795"/>
      <c r="L4" s="865"/>
      <c r="M4" s="867"/>
      <c r="N4" s="86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 t="shared" ref="F5:L5" si="0">F6+F20</f>
        <v>0</v>
      </c>
      <c r="G5" s="611">
        <f t="shared" si="0"/>
        <v>0</v>
      </c>
      <c r="H5" s="611">
        <f t="shared" si="0"/>
        <v>0</v>
      </c>
      <c r="I5" s="363">
        <f t="shared" si="0"/>
        <v>0</v>
      </c>
      <c r="J5" s="517">
        <f t="shared" ref="J5" si="1">J6+J20</f>
        <v>0</v>
      </c>
      <c r="K5" s="517">
        <f t="shared" si="0"/>
        <v>0</v>
      </c>
      <c r="L5" s="558">
        <f t="shared" si="0"/>
        <v>0</v>
      </c>
      <c r="M5" s="139">
        <f t="shared" ref="M5:AA5" si="2">M6+M20</f>
        <v>0</v>
      </c>
      <c r="N5" s="156">
        <f>SUM(L5:M5)</f>
        <v>0</v>
      </c>
      <c r="O5" s="84">
        <f t="shared" si="2"/>
        <v>0</v>
      </c>
      <c r="P5" s="85">
        <f t="shared" si="2"/>
        <v>0</v>
      </c>
      <c r="Q5" s="85">
        <f t="shared" si="2"/>
        <v>0</v>
      </c>
      <c r="R5" s="85">
        <f t="shared" si="2"/>
        <v>0</v>
      </c>
      <c r="S5" s="85">
        <f t="shared" si="2"/>
        <v>0</v>
      </c>
      <c r="T5" s="88">
        <f t="shared" si="2"/>
        <v>0</v>
      </c>
      <c r="U5" s="484">
        <f>SUM(O5:T5)</f>
        <v>0</v>
      </c>
      <c r="V5" s="409">
        <f t="shared" si="2"/>
        <v>0</v>
      </c>
      <c r="W5" s="85">
        <f t="shared" si="2"/>
        <v>0</v>
      </c>
      <c r="X5" s="88">
        <f t="shared" si="2"/>
        <v>0</v>
      </c>
      <c r="Y5" s="88">
        <f t="shared" si="2"/>
        <v>0</v>
      </c>
      <c r="Z5" s="88">
        <f t="shared" si="2"/>
        <v>0</v>
      </c>
      <c r="AA5" s="89">
        <f t="shared" si="2"/>
        <v>0</v>
      </c>
    </row>
    <row r="6" spans="1:27" hidden="1" x14ac:dyDescent="0.25">
      <c r="B6" s="122" t="s">
        <v>609</v>
      </c>
      <c r="C6" s="772" t="s">
        <v>120</v>
      </c>
      <c r="D6" s="773"/>
      <c r="E6" s="773"/>
      <c r="F6" s="364">
        <f t="shared" ref="F6:L6" si="3">F7+F8+F9+F10+F11+F12+F13+F14+F15+F16+F17+F18+F19</f>
        <v>0</v>
      </c>
      <c r="G6" s="612">
        <f t="shared" si="3"/>
        <v>0</v>
      </c>
      <c r="H6" s="612">
        <f t="shared" si="3"/>
        <v>0</v>
      </c>
      <c r="I6" s="364">
        <f t="shared" si="3"/>
        <v>0</v>
      </c>
      <c r="J6" s="518">
        <f t="shared" ref="J6" si="4">J7+J8+J9+J10+J11+J12+J13+J14+J15+J16+J17+J18+J19</f>
        <v>0</v>
      </c>
      <c r="K6" s="518">
        <f t="shared" si="3"/>
        <v>0</v>
      </c>
      <c r="L6" s="559">
        <f t="shared" si="3"/>
        <v>0</v>
      </c>
      <c r="M6" s="140">
        <f t="shared" ref="M6:AA6" si="5">M7+M8+M9+M10+M11+M12+M13+M14+M15+M16+M17+M18+M19</f>
        <v>0</v>
      </c>
      <c r="N6" s="157">
        <f t="shared" ref="N6:N72" si="6">SUM(L6:M6)</f>
        <v>0</v>
      </c>
      <c r="O6" s="116">
        <f t="shared" si="5"/>
        <v>0</v>
      </c>
      <c r="P6" s="117">
        <f t="shared" si="5"/>
        <v>0</v>
      </c>
      <c r="Q6" s="117">
        <f t="shared" si="5"/>
        <v>0</v>
      </c>
      <c r="R6" s="117">
        <f t="shared" si="5"/>
        <v>0</v>
      </c>
      <c r="S6" s="117">
        <f t="shared" si="5"/>
        <v>0</v>
      </c>
      <c r="T6" s="120">
        <f t="shared" si="5"/>
        <v>0</v>
      </c>
      <c r="U6" s="485">
        <f t="shared" ref="U6:U69" si="7">SUM(O6:T6)</f>
        <v>0</v>
      </c>
      <c r="V6" s="410">
        <f t="shared" si="5"/>
        <v>0</v>
      </c>
      <c r="W6" s="117">
        <f t="shared" si="5"/>
        <v>0</v>
      </c>
      <c r="X6" s="120">
        <f t="shared" si="5"/>
        <v>0</v>
      </c>
      <c r="Y6" s="120">
        <f t="shared" si="5"/>
        <v>0</v>
      </c>
      <c r="Z6" s="120">
        <f t="shared" si="5"/>
        <v>0</v>
      </c>
      <c r="AA6" s="121">
        <f t="shared" si="5"/>
        <v>0</v>
      </c>
    </row>
    <row r="7" spans="1:27" s="189" customFormat="1" hidden="1" x14ac:dyDescent="0.25">
      <c r="A7" s="125" t="s">
        <v>121</v>
      </c>
      <c r="B7" s="169" t="s">
        <v>610</v>
      </c>
      <c r="C7" s="182"/>
      <c r="D7" s="233" t="s">
        <v>122</v>
      </c>
      <c r="E7" s="258"/>
      <c r="F7" s="365">
        <f t="shared" ref="F7:F19" si="8">SUM(N7:Z7)</f>
        <v>0</v>
      </c>
      <c r="G7" s="613">
        <f t="shared" ref="G7:G19" si="9">SUM(N7:Z7)</f>
        <v>0</v>
      </c>
      <c r="H7" s="613">
        <f t="shared" ref="H7:H19" si="10">SUM(N7:Z7)</f>
        <v>0</v>
      </c>
      <c r="I7" s="365">
        <f t="shared" ref="I7:I19" si="11">SUM(N7:Z7)</f>
        <v>0</v>
      </c>
      <c r="J7" s="519">
        <f t="shared" ref="J7:K19" si="12">SUM(N7:Z7)</f>
        <v>0</v>
      </c>
      <c r="K7" s="519">
        <f t="shared" si="12"/>
        <v>0</v>
      </c>
      <c r="L7" s="560">
        <f t="shared" ref="L7:L19" si="13">SUM(O7:AA7)</f>
        <v>0</v>
      </c>
      <c r="M7" s="170"/>
      <c r="N7" s="171">
        <f t="shared" si="6"/>
        <v>0</v>
      </c>
      <c r="O7" s="179"/>
      <c r="P7" s="173"/>
      <c r="Q7" s="173"/>
      <c r="R7" s="173"/>
      <c r="S7" s="173"/>
      <c r="T7" s="174"/>
      <c r="U7" s="486">
        <f t="shared" si="7"/>
        <v>0</v>
      </c>
      <c r="V7" s="411"/>
      <c r="W7" s="173"/>
      <c r="X7" s="174"/>
      <c r="Y7" s="174"/>
      <c r="Z7" s="174"/>
      <c r="AA7" s="175"/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si="8"/>
        <v>0</v>
      </c>
      <c r="G8" s="613">
        <f t="shared" si="9"/>
        <v>0</v>
      </c>
      <c r="H8" s="613">
        <f t="shared" si="10"/>
        <v>0</v>
      </c>
      <c r="I8" s="365">
        <f t="shared" si="11"/>
        <v>0</v>
      </c>
      <c r="J8" s="519">
        <f t="shared" si="12"/>
        <v>0</v>
      </c>
      <c r="K8" s="519">
        <f t="shared" si="12"/>
        <v>0</v>
      </c>
      <c r="L8" s="560">
        <f t="shared" si="13"/>
        <v>0</v>
      </c>
      <c r="M8" s="170"/>
      <c r="N8" s="171">
        <f t="shared" si="6"/>
        <v>0</v>
      </c>
      <c r="O8" s="179"/>
      <c r="P8" s="173"/>
      <c r="Q8" s="173"/>
      <c r="R8" s="173"/>
      <c r="S8" s="173"/>
      <c r="T8" s="174"/>
      <c r="U8" s="486">
        <f t="shared" si="7"/>
        <v>0</v>
      </c>
      <c r="V8" s="411"/>
      <c r="W8" s="173"/>
      <c r="X8" s="174"/>
      <c r="Y8" s="174"/>
      <c r="Z8" s="174"/>
      <c r="AA8" s="175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8"/>
        <v>0</v>
      </c>
      <c r="G9" s="613">
        <f t="shared" si="9"/>
        <v>0</v>
      </c>
      <c r="H9" s="613">
        <f t="shared" si="10"/>
        <v>0</v>
      </c>
      <c r="I9" s="365">
        <f t="shared" si="11"/>
        <v>0</v>
      </c>
      <c r="J9" s="519">
        <f t="shared" si="12"/>
        <v>0</v>
      </c>
      <c r="K9" s="519">
        <f t="shared" si="12"/>
        <v>0</v>
      </c>
      <c r="L9" s="560">
        <f t="shared" si="13"/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8"/>
        <v>0</v>
      </c>
      <c r="G10" s="613">
        <f t="shared" si="9"/>
        <v>0</v>
      </c>
      <c r="H10" s="613">
        <f t="shared" si="10"/>
        <v>0</v>
      </c>
      <c r="I10" s="365">
        <f t="shared" si="11"/>
        <v>0</v>
      </c>
      <c r="J10" s="519">
        <f t="shared" si="12"/>
        <v>0</v>
      </c>
      <c r="K10" s="519">
        <f t="shared" si="12"/>
        <v>0</v>
      </c>
      <c r="L10" s="560">
        <f t="shared" si="13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8"/>
        <v>0</v>
      </c>
      <c r="G11" s="613">
        <f t="shared" si="9"/>
        <v>0</v>
      </c>
      <c r="H11" s="613">
        <f t="shared" si="10"/>
        <v>0</v>
      </c>
      <c r="I11" s="365">
        <f t="shared" si="11"/>
        <v>0</v>
      </c>
      <c r="J11" s="519">
        <f t="shared" si="12"/>
        <v>0</v>
      </c>
      <c r="K11" s="519">
        <f t="shared" si="12"/>
        <v>0</v>
      </c>
      <c r="L11" s="560">
        <f t="shared" si="13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8"/>
        <v>0</v>
      </c>
      <c r="G12" s="613">
        <f t="shared" si="9"/>
        <v>0</v>
      </c>
      <c r="H12" s="613">
        <f t="shared" si="10"/>
        <v>0</v>
      </c>
      <c r="I12" s="365">
        <f t="shared" si="11"/>
        <v>0</v>
      </c>
      <c r="J12" s="519">
        <f t="shared" si="12"/>
        <v>0</v>
      </c>
      <c r="K12" s="519">
        <f t="shared" si="12"/>
        <v>0</v>
      </c>
      <c r="L12" s="560">
        <f t="shared" si="13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8"/>
        <v>0</v>
      </c>
      <c r="G13" s="613">
        <f t="shared" si="9"/>
        <v>0</v>
      </c>
      <c r="H13" s="613">
        <f t="shared" si="10"/>
        <v>0</v>
      </c>
      <c r="I13" s="365">
        <f t="shared" si="11"/>
        <v>0</v>
      </c>
      <c r="J13" s="519">
        <f t="shared" si="12"/>
        <v>0</v>
      </c>
      <c r="K13" s="519">
        <f t="shared" si="12"/>
        <v>0</v>
      </c>
      <c r="L13" s="560">
        <f t="shared" si="13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8"/>
        <v>0</v>
      </c>
      <c r="G14" s="613">
        <f t="shared" si="9"/>
        <v>0</v>
      </c>
      <c r="H14" s="613">
        <f t="shared" si="10"/>
        <v>0</v>
      </c>
      <c r="I14" s="365">
        <f t="shared" si="11"/>
        <v>0</v>
      </c>
      <c r="J14" s="519">
        <f t="shared" si="12"/>
        <v>0</v>
      </c>
      <c r="K14" s="519">
        <f t="shared" si="12"/>
        <v>0</v>
      </c>
      <c r="L14" s="560">
        <f t="shared" si="13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8"/>
        <v>0</v>
      </c>
      <c r="G15" s="613">
        <f t="shared" si="9"/>
        <v>0</v>
      </c>
      <c r="H15" s="613">
        <f t="shared" si="10"/>
        <v>0</v>
      </c>
      <c r="I15" s="365">
        <f t="shared" si="11"/>
        <v>0</v>
      </c>
      <c r="J15" s="519">
        <f t="shared" si="12"/>
        <v>0</v>
      </c>
      <c r="K15" s="519">
        <f t="shared" si="12"/>
        <v>0</v>
      </c>
      <c r="L15" s="560">
        <f t="shared" si="13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8"/>
        <v>0</v>
      </c>
      <c r="G16" s="613">
        <f t="shared" si="9"/>
        <v>0</v>
      </c>
      <c r="H16" s="613">
        <f t="shared" si="10"/>
        <v>0</v>
      </c>
      <c r="I16" s="365">
        <f t="shared" si="11"/>
        <v>0</v>
      </c>
      <c r="J16" s="519">
        <f t="shared" si="12"/>
        <v>0</v>
      </c>
      <c r="K16" s="519">
        <f t="shared" si="12"/>
        <v>0</v>
      </c>
      <c r="L16" s="560">
        <f t="shared" si="13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</row>
    <row r="17" spans="1:29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8"/>
        <v>0</v>
      </c>
      <c r="G17" s="613">
        <f t="shared" si="9"/>
        <v>0</v>
      </c>
      <c r="H17" s="613">
        <f t="shared" si="10"/>
        <v>0</v>
      </c>
      <c r="I17" s="365">
        <f t="shared" si="11"/>
        <v>0</v>
      </c>
      <c r="J17" s="519">
        <f t="shared" si="12"/>
        <v>0</v>
      </c>
      <c r="K17" s="519">
        <f t="shared" si="12"/>
        <v>0</v>
      </c>
      <c r="L17" s="560">
        <f t="shared" si="13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</row>
    <row r="18" spans="1:29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8"/>
        <v>0</v>
      </c>
      <c r="G18" s="613">
        <f t="shared" si="9"/>
        <v>0</v>
      </c>
      <c r="H18" s="613">
        <f t="shared" si="10"/>
        <v>0</v>
      </c>
      <c r="I18" s="365">
        <f t="shared" si="11"/>
        <v>0</v>
      </c>
      <c r="J18" s="519">
        <f t="shared" si="12"/>
        <v>0</v>
      </c>
      <c r="K18" s="519">
        <f t="shared" si="12"/>
        <v>0</v>
      </c>
      <c r="L18" s="560">
        <f t="shared" si="13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</row>
    <row r="19" spans="1:29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8"/>
        <v>0</v>
      </c>
      <c r="G19" s="613">
        <f t="shared" si="9"/>
        <v>0</v>
      </c>
      <c r="H19" s="613">
        <f t="shared" si="10"/>
        <v>0</v>
      </c>
      <c r="I19" s="365">
        <f t="shared" si="11"/>
        <v>0</v>
      </c>
      <c r="J19" s="519">
        <f t="shared" si="12"/>
        <v>0</v>
      </c>
      <c r="K19" s="519">
        <f t="shared" si="12"/>
        <v>0</v>
      </c>
      <c r="L19" s="560">
        <f t="shared" si="13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</row>
    <row r="20" spans="1:29" hidden="1" x14ac:dyDescent="0.25">
      <c r="B20" s="90" t="s">
        <v>623</v>
      </c>
      <c r="C20" s="799" t="s">
        <v>146</v>
      </c>
      <c r="D20" s="800"/>
      <c r="E20" s="800"/>
      <c r="F20" s="366">
        <f t="shared" ref="F20:L20" si="14">F21+F22+F23</f>
        <v>0</v>
      </c>
      <c r="G20" s="614">
        <f t="shared" si="14"/>
        <v>0</v>
      </c>
      <c r="H20" s="614">
        <f t="shared" si="14"/>
        <v>0</v>
      </c>
      <c r="I20" s="366">
        <f t="shared" si="14"/>
        <v>0</v>
      </c>
      <c r="J20" s="520">
        <f t="shared" ref="J20" si="15">J21+J22+J23</f>
        <v>0</v>
      </c>
      <c r="K20" s="520">
        <f t="shared" si="14"/>
        <v>0</v>
      </c>
      <c r="L20" s="561">
        <f t="shared" si="14"/>
        <v>0</v>
      </c>
      <c r="M20" s="142">
        <f t="shared" ref="M20:AA20" si="16">M21+M22+M23</f>
        <v>0</v>
      </c>
      <c r="N20" s="158">
        <f t="shared" si="6"/>
        <v>0</v>
      </c>
      <c r="O20" s="92">
        <f t="shared" si="16"/>
        <v>0</v>
      </c>
      <c r="P20" s="93">
        <f t="shared" si="16"/>
        <v>0</v>
      </c>
      <c r="Q20" s="93">
        <f t="shared" si="16"/>
        <v>0</v>
      </c>
      <c r="R20" s="93">
        <f t="shared" si="16"/>
        <v>0</v>
      </c>
      <c r="S20" s="93">
        <f t="shared" si="16"/>
        <v>0</v>
      </c>
      <c r="T20" s="96">
        <f t="shared" si="16"/>
        <v>0</v>
      </c>
      <c r="U20" s="487">
        <f t="shared" si="7"/>
        <v>0</v>
      </c>
      <c r="V20" s="412">
        <f t="shared" si="16"/>
        <v>0</v>
      </c>
      <c r="W20" s="93">
        <f t="shared" si="16"/>
        <v>0</v>
      </c>
      <c r="X20" s="96">
        <f t="shared" si="16"/>
        <v>0</v>
      </c>
      <c r="Y20" s="96">
        <f t="shared" si="16"/>
        <v>0</v>
      </c>
      <c r="Z20" s="96">
        <f t="shared" si="16"/>
        <v>0</v>
      </c>
      <c r="AA20" s="97">
        <f t="shared" si="16"/>
        <v>0</v>
      </c>
    </row>
    <row r="21" spans="1:29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SUM(N21:Z21)</f>
        <v>0</v>
      </c>
      <c r="G21" s="615">
        <f>SUM(N21:Z21)</f>
        <v>0</v>
      </c>
      <c r="H21" s="615">
        <f>SUM(N21:Z21)</f>
        <v>0</v>
      </c>
      <c r="I21" s="367">
        <f>SUM(N21:Z21)</f>
        <v>0</v>
      </c>
      <c r="J21" s="521">
        <f t="shared" ref="J21:K23" si="17">SUM(N21:Z21)</f>
        <v>0</v>
      </c>
      <c r="K21" s="521">
        <f t="shared" si="17"/>
        <v>0</v>
      </c>
      <c r="L21" s="562">
        <f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</row>
    <row r="22" spans="1:29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>
        <f>SUM(N22:Z22)</f>
        <v>0</v>
      </c>
      <c r="G22" s="615">
        <f>SUM(N22:Z22)</f>
        <v>0</v>
      </c>
      <c r="H22" s="615">
        <f>SUM(N22:Z22)</f>
        <v>0</v>
      </c>
      <c r="I22" s="367">
        <f>SUM(N22:Z22)</f>
        <v>0</v>
      </c>
      <c r="J22" s="521">
        <f t="shared" si="17"/>
        <v>0</v>
      </c>
      <c r="K22" s="521">
        <f t="shared" si="17"/>
        <v>0</v>
      </c>
      <c r="L22" s="562">
        <f>SUM(O22:AA22)</f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</row>
    <row r="23" spans="1:29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SUM(N23:Z23)</f>
        <v>0</v>
      </c>
      <c r="G23" s="616">
        <f>SUM(N23:Z23)</f>
        <v>0</v>
      </c>
      <c r="H23" s="616">
        <f>SUM(N23:Z23)</f>
        <v>0</v>
      </c>
      <c r="I23" s="368">
        <f>SUM(N23:Z23)</f>
        <v>0</v>
      </c>
      <c r="J23" s="522">
        <f t="shared" si="17"/>
        <v>0</v>
      </c>
      <c r="K23" s="522">
        <f t="shared" si="17"/>
        <v>0</v>
      </c>
      <c r="L23" s="563">
        <f>SUM(O23:AA23)</f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</row>
    <row r="24" spans="1:29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L24" si="18">F25+F26+F27+F28+F29+F30+F31</f>
        <v>0</v>
      </c>
      <c r="G24" s="617">
        <f t="shared" si="18"/>
        <v>0</v>
      </c>
      <c r="H24" s="617">
        <f t="shared" si="18"/>
        <v>0</v>
      </c>
      <c r="I24" s="369">
        <f t="shared" si="18"/>
        <v>0</v>
      </c>
      <c r="J24" s="523">
        <f t="shared" ref="J24" si="19">J25+J26+J27+J28+J29+J30+J31</f>
        <v>0</v>
      </c>
      <c r="K24" s="523">
        <f t="shared" si="18"/>
        <v>0</v>
      </c>
      <c r="L24" s="564">
        <f t="shared" si="18"/>
        <v>0</v>
      </c>
      <c r="M24" s="144">
        <f t="shared" ref="M24:AA24" si="20">M25+M26+M27+M28+M29+M30+M31</f>
        <v>0</v>
      </c>
      <c r="N24" s="156">
        <f t="shared" si="6"/>
        <v>0</v>
      </c>
      <c r="O24" s="84">
        <f t="shared" si="20"/>
        <v>0</v>
      </c>
      <c r="P24" s="85">
        <f t="shared" si="20"/>
        <v>0</v>
      </c>
      <c r="Q24" s="85">
        <f t="shared" si="20"/>
        <v>0</v>
      </c>
      <c r="R24" s="85">
        <f t="shared" si="20"/>
        <v>0</v>
      </c>
      <c r="S24" s="85">
        <f t="shared" si="20"/>
        <v>0</v>
      </c>
      <c r="T24" s="88">
        <f t="shared" si="20"/>
        <v>0</v>
      </c>
      <c r="U24" s="484">
        <f t="shared" si="7"/>
        <v>0</v>
      </c>
      <c r="V24" s="409">
        <f t="shared" si="20"/>
        <v>0</v>
      </c>
      <c r="W24" s="85">
        <f t="shared" si="20"/>
        <v>0</v>
      </c>
      <c r="X24" s="88">
        <f t="shared" si="20"/>
        <v>0</v>
      </c>
      <c r="Y24" s="88">
        <f t="shared" si="20"/>
        <v>0</v>
      </c>
      <c r="Z24" s="88">
        <f t="shared" si="20"/>
        <v>0</v>
      </c>
      <c r="AA24" s="89">
        <f t="shared" si="20"/>
        <v>0</v>
      </c>
    </row>
    <row r="25" spans="1:29" hidden="1" x14ac:dyDescent="0.25">
      <c r="B25" s="60"/>
      <c r="C25" s="862" t="s">
        <v>154</v>
      </c>
      <c r="D25" s="863"/>
      <c r="E25" s="863"/>
      <c r="F25" s="370">
        <f t="shared" ref="F25:F31" si="21">SUM(N25:Z25)</f>
        <v>0</v>
      </c>
      <c r="G25" s="618">
        <f t="shared" ref="G25:G31" si="22">SUM(N25:Z25)</f>
        <v>0</v>
      </c>
      <c r="H25" s="618">
        <f t="shared" ref="H25:H31" si="23">SUM(N25:Z25)</f>
        <v>0</v>
      </c>
      <c r="I25" s="370">
        <f t="shared" ref="I25:I31" si="24">SUM(N25:Z25)</f>
        <v>0</v>
      </c>
      <c r="J25" s="524">
        <f t="shared" ref="J25:K31" si="25">SUM(N25:Z25)</f>
        <v>0</v>
      </c>
      <c r="K25" s="524">
        <f t="shared" si="25"/>
        <v>0</v>
      </c>
      <c r="L25" s="565">
        <f t="shared" ref="L25:L31" si="26">SUM(O25:AA25)</f>
        <v>0</v>
      </c>
      <c r="M25" s="145"/>
      <c r="N25" s="159">
        <f t="shared" si="6"/>
        <v>0</v>
      </c>
      <c r="O25" s="73"/>
      <c r="P25" s="1"/>
      <c r="Q25" s="1"/>
      <c r="R25" s="1"/>
      <c r="S25" s="1"/>
      <c r="T25" s="79"/>
      <c r="U25" s="489">
        <f t="shared" si="7"/>
        <v>0</v>
      </c>
      <c r="V25" s="414"/>
      <c r="W25" s="1"/>
      <c r="X25" s="79"/>
      <c r="Y25" s="79"/>
      <c r="Z25" s="79"/>
      <c r="AA25" s="44"/>
    </row>
    <row r="26" spans="1:29" hidden="1" x14ac:dyDescent="0.25">
      <c r="B26" s="61"/>
      <c r="C26" s="858" t="s">
        <v>155</v>
      </c>
      <c r="D26" s="859"/>
      <c r="E26" s="859"/>
      <c r="F26" s="371">
        <f t="shared" si="21"/>
        <v>0</v>
      </c>
      <c r="G26" s="619">
        <f t="shared" si="22"/>
        <v>0</v>
      </c>
      <c r="H26" s="619">
        <f t="shared" si="23"/>
        <v>0</v>
      </c>
      <c r="I26" s="371">
        <f t="shared" si="24"/>
        <v>0</v>
      </c>
      <c r="J26" s="525">
        <f t="shared" si="25"/>
        <v>0</v>
      </c>
      <c r="K26" s="525">
        <f t="shared" si="25"/>
        <v>0</v>
      </c>
      <c r="L26" s="566">
        <f t="shared" si="26"/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</row>
    <row r="27" spans="1:29" hidden="1" x14ac:dyDescent="0.25">
      <c r="B27" s="61"/>
      <c r="C27" s="858" t="s">
        <v>156</v>
      </c>
      <c r="D27" s="859"/>
      <c r="E27" s="859"/>
      <c r="F27" s="371">
        <f t="shared" si="21"/>
        <v>0</v>
      </c>
      <c r="G27" s="619">
        <f t="shared" si="22"/>
        <v>0</v>
      </c>
      <c r="H27" s="619">
        <f t="shared" si="23"/>
        <v>0</v>
      </c>
      <c r="I27" s="371">
        <f t="shared" si="24"/>
        <v>0</v>
      </c>
      <c r="J27" s="525">
        <f t="shared" si="25"/>
        <v>0</v>
      </c>
      <c r="K27" s="525">
        <f t="shared" si="25"/>
        <v>0</v>
      </c>
      <c r="L27" s="566">
        <f t="shared" si="26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</row>
    <row r="28" spans="1:29" hidden="1" x14ac:dyDescent="0.25">
      <c r="B28" s="61"/>
      <c r="C28" s="858" t="s">
        <v>157</v>
      </c>
      <c r="D28" s="859"/>
      <c r="E28" s="859"/>
      <c r="F28" s="371">
        <f t="shared" si="21"/>
        <v>0</v>
      </c>
      <c r="G28" s="619">
        <f t="shared" si="22"/>
        <v>0</v>
      </c>
      <c r="H28" s="619">
        <f t="shared" si="23"/>
        <v>0</v>
      </c>
      <c r="I28" s="371">
        <f t="shared" si="24"/>
        <v>0</v>
      </c>
      <c r="J28" s="525">
        <f t="shared" si="25"/>
        <v>0</v>
      </c>
      <c r="K28" s="525">
        <f t="shared" si="25"/>
        <v>0</v>
      </c>
      <c r="L28" s="566">
        <f t="shared" si="26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</row>
    <row r="29" spans="1:29" hidden="1" x14ac:dyDescent="0.25">
      <c r="B29" s="61"/>
      <c r="C29" s="858" t="s">
        <v>158</v>
      </c>
      <c r="D29" s="859"/>
      <c r="E29" s="859"/>
      <c r="F29" s="371">
        <f t="shared" si="21"/>
        <v>0</v>
      </c>
      <c r="G29" s="619">
        <f t="shared" si="22"/>
        <v>0</v>
      </c>
      <c r="H29" s="619">
        <f t="shared" si="23"/>
        <v>0</v>
      </c>
      <c r="I29" s="371">
        <f t="shared" si="24"/>
        <v>0</v>
      </c>
      <c r="J29" s="525">
        <f t="shared" si="25"/>
        <v>0</v>
      </c>
      <c r="K29" s="525">
        <f t="shared" si="25"/>
        <v>0</v>
      </c>
      <c r="L29" s="566">
        <f t="shared" si="26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</row>
    <row r="30" spans="1:29" hidden="1" x14ac:dyDescent="0.25">
      <c r="B30" s="61"/>
      <c r="C30" s="858" t="s">
        <v>159</v>
      </c>
      <c r="D30" s="859"/>
      <c r="E30" s="859"/>
      <c r="F30" s="371">
        <f t="shared" si="21"/>
        <v>0</v>
      </c>
      <c r="G30" s="619">
        <f t="shared" si="22"/>
        <v>0</v>
      </c>
      <c r="H30" s="619">
        <f t="shared" si="23"/>
        <v>0</v>
      </c>
      <c r="I30" s="371">
        <f t="shared" si="24"/>
        <v>0</v>
      </c>
      <c r="J30" s="525">
        <f t="shared" si="25"/>
        <v>0</v>
      </c>
      <c r="K30" s="525">
        <f t="shared" si="25"/>
        <v>0</v>
      </c>
      <c r="L30" s="566">
        <f t="shared" si="26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</row>
    <row r="31" spans="1:29" ht="15.75" hidden="1" thickBot="1" x14ac:dyDescent="0.3">
      <c r="B31" s="62"/>
      <c r="C31" s="860" t="s">
        <v>160</v>
      </c>
      <c r="D31" s="861"/>
      <c r="E31" s="861"/>
      <c r="F31" s="372">
        <f t="shared" si="21"/>
        <v>0</v>
      </c>
      <c r="G31" s="620">
        <f t="shared" si="22"/>
        <v>0</v>
      </c>
      <c r="H31" s="620">
        <f t="shared" si="23"/>
        <v>0</v>
      </c>
      <c r="I31" s="372">
        <f t="shared" si="24"/>
        <v>0</v>
      </c>
      <c r="J31" s="526">
        <f t="shared" si="25"/>
        <v>0</v>
      </c>
      <c r="K31" s="526">
        <f t="shared" si="25"/>
        <v>0</v>
      </c>
      <c r="L31" s="567">
        <f t="shared" si="26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</row>
    <row r="32" spans="1:29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M32" si="27">F33+F37+F40+F53+F56</f>
        <v>65925</v>
      </c>
      <c r="G32" s="617">
        <f t="shared" si="27"/>
        <v>73900</v>
      </c>
      <c r="H32" s="617">
        <f t="shared" si="27"/>
        <v>73900</v>
      </c>
      <c r="I32" s="369">
        <f t="shared" ref="I32:J32" si="28">I33+I37+I40+I53+I56</f>
        <v>96925</v>
      </c>
      <c r="J32" s="523">
        <f t="shared" si="28"/>
        <v>98307</v>
      </c>
      <c r="K32" s="523">
        <f t="shared" si="27"/>
        <v>98307</v>
      </c>
      <c r="L32" s="564">
        <f t="shared" si="27"/>
        <v>98307</v>
      </c>
      <c r="M32" s="144">
        <f t="shared" si="27"/>
        <v>0</v>
      </c>
      <c r="N32" s="156">
        <f t="shared" si="6"/>
        <v>98307</v>
      </c>
      <c r="O32" s="84">
        <f t="shared" ref="O32:AA32" si="29">O33+O37+O40+O53+O56</f>
        <v>3909</v>
      </c>
      <c r="P32" s="85">
        <f t="shared" si="29"/>
        <v>12450</v>
      </c>
      <c r="Q32" s="85">
        <f t="shared" si="29"/>
        <v>0</v>
      </c>
      <c r="R32" s="85">
        <f t="shared" si="29"/>
        <v>3909</v>
      </c>
      <c r="S32" s="85">
        <f t="shared" si="29"/>
        <v>4655</v>
      </c>
      <c r="T32" s="88">
        <f t="shared" si="29"/>
        <v>0</v>
      </c>
      <c r="U32" s="484">
        <f t="shared" si="7"/>
        <v>24923</v>
      </c>
      <c r="V32" s="409">
        <f t="shared" si="29"/>
        <v>3909</v>
      </c>
      <c r="W32" s="85">
        <f t="shared" si="29"/>
        <v>1863</v>
      </c>
      <c r="X32" s="88">
        <f t="shared" si="29"/>
        <v>59195</v>
      </c>
      <c r="Y32" s="88">
        <f t="shared" si="29"/>
        <v>3909</v>
      </c>
      <c r="Z32" s="88">
        <f t="shared" si="29"/>
        <v>599</v>
      </c>
      <c r="AA32" s="89">
        <f t="shared" si="29"/>
        <v>3909</v>
      </c>
      <c r="AC32" s="168"/>
    </row>
    <row r="33" spans="1:29" hidden="1" x14ac:dyDescent="0.25">
      <c r="B33" s="122" t="s">
        <v>627</v>
      </c>
      <c r="C33" s="772" t="s">
        <v>163</v>
      </c>
      <c r="D33" s="773"/>
      <c r="E33" s="773"/>
      <c r="F33" s="364">
        <f t="shared" ref="F33:L33" si="30">F34+F35+F36</f>
        <v>0</v>
      </c>
      <c r="G33" s="612">
        <f t="shared" si="30"/>
        <v>0</v>
      </c>
      <c r="H33" s="612">
        <f t="shared" si="30"/>
        <v>0</v>
      </c>
      <c r="I33" s="364">
        <f t="shared" si="30"/>
        <v>0</v>
      </c>
      <c r="J33" s="518">
        <f t="shared" ref="J33" si="31">J34+J35+J36</f>
        <v>0</v>
      </c>
      <c r="K33" s="518">
        <f t="shared" si="30"/>
        <v>0</v>
      </c>
      <c r="L33" s="559">
        <f t="shared" si="30"/>
        <v>0</v>
      </c>
      <c r="M33" s="140">
        <f t="shared" ref="M33:AA33" si="32">M34+M35+M36</f>
        <v>0</v>
      </c>
      <c r="N33" s="157">
        <f t="shared" si="6"/>
        <v>0</v>
      </c>
      <c r="O33" s="116">
        <f t="shared" si="32"/>
        <v>0</v>
      </c>
      <c r="P33" s="117">
        <f t="shared" si="32"/>
        <v>0</v>
      </c>
      <c r="Q33" s="117">
        <f t="shared" si="32"/>
        <v>0</v>
      </c>
      <c r="R33" s="117">
        <f t="shared" si="32"/>
        <v>0</v>
      </c>
      <c r="S33" s="117">
        <f t="shared" si="32"/>
        <v>0</v>
      </c>
      <c r="T33" s="120">
        <f t="shared" si="32"/>
        <v>0</v>
      </c>
      <c r="U33" s="485">
        <f t="shared" si="7"/>
        <v>0</v>
      </c>
      <c r="V33" s="410">
        <f t="shared" si="32"/>
        <v>0</v>
      </c>
      <c r="W33" s="117">
        <f t="shared" si="32"/>
        <v>0</v>
      </c>
      <c r="X33" s="120">
        <f t="shared" si="32"/>
        <v>0</v>
      </c>
      <c r="Y33" s="120">
        <f t="shared" si="32"/>
        <v>0</v>
      </c>
      <c r="Z33" s="120">
        <f t="shared" si="32"/>
        <v>0</v>
      </c>
      <c r="AA33" s="121">
        <f t="shared" si="32"/>
        <v>0</v>
      </c>
      <c r="AC33" s="168"/>
    </row>
    <row r="34" spans="1:29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SUM(N34:Z34)</f>
        <v>0</v>
      </c>
      <c r="G34" s="615">
        <f>SUM(N34:Z34)</f>
        <v>0</v>
      </c>
      <c r="H34" s="615">
        <f>SUM(N34:Z34)</f>
        <v>0</v>
      </c>
      <c r="I34" s="367">
        <f>SUM(N34:Z34)</f>
        <v>0</v>
      </c>
      <c r="J34" s="521">
        <f>SUM(N34:Z34)</f>
        <v>0</v>
      </c>
      <c r="K34" s="521">
        <f>SUM(O34:AA34)</f>
        <v>0</v>
      </c>
      <c r="L34" s="562">
        <f>SUM(O34:AA34)</f>
        <v>0</v>
      </c>
      <c r="M34" s="148"/>
      <c r="N34" s="160">
        <f t="shared" si="6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  <c r="AC34" s="168"/>
    </row>
    <row r="35" spans="1:29" s="41" customFormat="1" hidden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v>0</v>
      </c>
      <c r="G35" s="615">
        <v>0</v>
      </c>
      <c r="H35" s="615">
        <v>0</v>
      </c>
      <c r="I35" s="367">
        <v>0</v>
      </c>
      <c r="J35" s="521">
        <v>0</v>
      </c>
      <c r="K35" s="521">
        <v>0</v>
      </c>
      <c r="L35" s="562">
        <f>SUM(O35:AA35)</f>
        <v>0</v>
      </c>
      <c r="M35" s="148"/>
      <c r="N35" s="160">
        <f t="shared" si="6"/>
        <v>0</v>
      </c>
      <c r="O35" s="75"/>
      <c r="P35" s="13"/>
      <c r="Q35" s="13"/>
      <c r="R35" s="13"/>
      <c r="S35" s="13"/>
      <c r="T35" s="80"/>
      <c r="U35" s="488">
        <f t="shared" si="7"/>
        <v>0</v>
      </c>
      <c r="V35" s="413"/>
      <c r="W35" s="13"/>
      <c r="X35" s="80"/>
      <c r="Y35" s="80"/>
      <c r="Z35" s="80"/>
      <c r="AA35" s="45"/>
      <c r="AC35" s="168"/>
    </row>
    <row r="36" spans="1:29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SUM(N36:Z36)</f>
        <v>0</v>
      </c>
      <c r="G36" s="615">
        <f>SUM(N36:Z36)</f>
        <v>0</v>
      </c>
      <c r="H36" s="615">
        <f>SUM(N36:Z36)</f>
        <v>0</v>
      </c>
      <c r="I36" s="367">
        <f>SUM(N36:Z36)</f>
        <v>0</v>
      </c>
      <c r="J36" s="521">
        <f>SUM(N36:Z36)</f>
        <v>0</v>
      </c>
      <c r="K36" s="521">
        <f>SUM(O36:AA36)</f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  <c r="AC36" s="168"/>
    </row>
    <row r="37" spans="1:29" hidden="1" x14ac:dyDescent="0.25">
      <c r="B37" s="90" t="s">
        <v>631</v>
      </c>
      <c r="C37" s="799" t="s">
        <v>170</v>
      </c>
      <c r="D37" s="800"/>
      <c r="E37" s="800"/>
      <c r="F37" s="366">
        <f t="shared" ref="F37:L37" si="33">F38+F39</f>
        <v>0</v>
      </c>
      <c r="G37" s="614">
        <f t="shared" si="33"/>
        <v>0</v>
      </c>
      <c r="H37" s="614">
        <f t="shared" si="33"/>
        <v>0</v>
      </c>
      <c r="I37" s="366">
        <f t="shared" si="33"/>
        <v>0</v>
      </c>
      <c r="J37" s="520">
        <f t="shared" ref="J37" si="34">J38+J39</f>
        <v>0</v>
      </c>
      <c r="K37" s="520">
        <f t="shared" si="33"/>
        <v>0</v>
      </c>
      <c r="L37" s="561">
        <f t="shared" si="33"/>
        <v>0</v>
      </c>
      <c r="M37" s="142">
        <f t="shared" ref="M37:AA37" si="35">M38+M39</f>
        <v>0</v>
      </c>
      <c r="N37" s="158">
        <f t="shared" si="6"/>
        <v>0</v>
      </c>
      <c r="O37" s="92">
        <f t="shared" si="35"/>
        <v>0</v>
      </c>
      <c r="P37" s="93">
        <f t="shared" si="35"/>
        <v>0</v>
      </c>
      <c r="Q37" s="93">
        <f t="shared" si="35"/>
        <v>0</v>
      </c>
      <c r="R37" s="93">
        <f t="shared" si="35"/>
        <v>0</v>
      </c>
      <c r="S37" s="93">
        <f t="shared" si="35"/>
        <v>0</v>
      </c>
      <c r="T37" s="96">
        <f t="shared" si="35"/>
        <v>0</v>
      </c>
      <c r="U37" s="487">
        <f t="shared" si="7"/>
        <v>0</v>
      </c>
      <c r="V37" s="412">
        <f t="shared" si="35"/>
        <v>0</v>
      </c>
      <c r="W37" s="93">
        <f t="shared" si="35"/>
        <v>0</v>
      </c>
      <c r="X37" s="96">
        <f t="shared" si="35"/>
        <v>0</v>
      </c>
      <c r="Y37" s="96">
        <f t="shared" si="35"/>
        <v>0</v>
      </c>
      <c r="Z37" s="96">
        <f t="shared" si="35"/>
        <v>0</v>
      </c>
      <c r="AA37" s="97">
        <f t="shared" si="35"/>
        <v>0</v>
      </c>
      <c r="AC37" s="168"/>
    </row>
    <row r="38" spans="1:29" s="41" customFormat="1" hidden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v>0</v>
      </c>
      <c r="G38" s="615">
        <v>0</v>
      </c>
      <c r="H38" s="615">
        <v>0</v>
      </c>
      <c r="I38" s="367">
        <v>0</v>
      </c>
      <c r="J38" s="521">
        <v>0</v>
      </c>
      <c r="K38" s="521">
        <v>0</v>
      </c>
      <c r="L38" s="562">
        <f t="shared" ref="L38:L39" si="36">SUM(O38:AA38)</f>
        <v>0</v>
      </c>
      <c r="M38" s="148"/>
      <c r="N38" s="160">
        <f t="shared" si="6"/>
        <v>0</v>
      </c>
      <c r="O38" s="75"/>
      <c r="P38" s="13"/>
      <c r="Q38" s="13"/>
      <c r="R38" s="13"/>
      <c r="S38" s="13"/>
      <c r="T38" s="80"/>
      <c r="U38" s="488">
        <f t="shared" si="7"/>
        <v>0</v>
      </c>
      <c r="V38" s="413"/>
      <c r="W38" s="13"/>
      <c r="X38" s="80"/>
      <c r="Y38" s="80"/>
      <c r="Z38" s="80"/>
      <c r="AA38" s="45"/>
      <c r="AC38" s="168"/>
    </row>
    <row r="39" spans="1:29" s="41" customFormat="1" hidden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v>0</v>
      </c>
      <c r="G39" s="615">
        <v>0</v>
      </c>
      <c r="H39" s="615">
        <v>0</v>
      </c>
      <c r="I39" s="367">
        <v>0</v>
      </c>
      <c r="J39" s="521">
        <v>0</v>
      </c>
      <c r="K39" s="521">
        <v>0</v>
      </c>
      <c r="L39" s="562">
        <f t="shared" si="36"/>
        <v>0</v>
      </c>
      <c r="M39" s="148"/>
      <c r="N39" s="160">
        <f t="shared" si="6"/>
        <v>0</v>
      </c>
      <c r="O39" s="75"/>
      <c r="P39" s="13"/>
      <c r="Q39" s="13"/>
      <c r="R39" s="13"/>
      <c r="S39" s="13"/>
      <c r="T39" s="80"/>
      <c r="U39" s="488">
        <f t="shared" si="7"/>
        <v>0</v>
      </c>
      <c r="V39" s="413"/>
      <c r="W39" s="13"/>
      <c r="X39" s="80"/>
      <c r="Y39" s="80"/>
      <c r="Z39" s="80"/>
      <c r="AA39" s="45"/>
      <c r="AC39" s="168"/>
    </row>
    <row r="40" spans="1:29" x14ac:dyDescent="0.25">
      <c r="B40" s="90" t="s">
        <v>634</v>
      </c>
      <c r="C40" s="799" t="s">
        <v>175</v>
      </c>
      <c r="D40" s="800"/>
      <c r="E40" s="800"/>
      <c r="F40" s="366">
        <f t="shared" ref="F40:M40" si="37">F41+F42+F43+F44+F45+F48+F49</f>
        <v>60625</v>
      </c>
      <c r="G40" s="614">
        <f t="shared" si="37"/>
        <v>67000</v>
      </c>
      <c r="H40" s="614">
        <f t="shared" si="37"/>
        <v>67000</v>
      </c>
      <c r="I40" s="366">
        <f t="shared" ref="I40:J40" si="38">I41+I42+I43+I44+I45+I48+I49</f>
        <v>88998</v>
      </c>
      <c r="J40" s="520">
        <f t="shared" si="38"/>
        <v>90121</v>
      </c>
      <c r="K40" s="520">
        <f t="shared" si="37"/>
        <v>90121</v>
      </c>
      <c r="L40" s="561">
        <f t="shared" si="37"/>
        <v>90121</v>
      </c>
      <c r="M40" s="142">
        <f t="shared" si="37"/>
        <v>0</v>
      </c>
      <c r="N40" s="158">
        <f t="shared" si="6"/>
        <v>90121</v>
      </c>
      <c r="O40" s="92">
        <f t="shared" ref="O40:AA40" si="39">O41+O42+O43+O44+O45+O48+O49</f>
        <v>3078</v>
      </c>
      <c r="P40" s="93">
        <f t="shared" si="39"/>
        <v>9803</v>
      </c>
      <c r="Q40" s="93">
        <f t="shared" si="39"/>
        <v>0</v>
      </c>
      <c r="R40" s="93">
        <f t="shared" si="39"/>
        <v>3078</v>
      </c>
      <c r="S40" s="93">
        <f t="shared" si="39"/>
        <v>3666</v>
      </c>
      <c r="T40" s="96">
        <f t="shared" si="39"/>
        <v>0</v>
      </c>
      <c r="U40" s="487">
        <f t="shared" si="7"/>
        <v>19625</v>
      </c>
      <c r="V40" s="412">
        <f t="shared" si="39"/>
        <v>3078</v>
      </c>
      <c r="W40" s="93">
        <f t="shared" si="39"/>
        <v>1468</v>
      </c>
      <c r="X40" s="96">
        <f t="shared" si="39"/>
        <v>59195</v>
      </c>
      <c r="Y40" s="96">
        <f t="shared" si="39"/>
        <v>3078</v>
      </c>
      <c r="Z40" s="96">
        <f t="shared" si="39"/>
        <v>599</v>
      </c>
      <c r="AA40" s="97">
        <f t="shared" si="39"/>
        <v>3078</v>
      </c>
      <c r="AC40" s="168"/>
    </row>
    <row r="41" spans="1:29" s="41" customFormat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v>9625</v>
      </c>
      <c r="G41" s="615">
        <v>15000</v>
      </c>
      <c r="H41" s="615">
        <v>15000</v>
      </c>
      <c r="I41" s="367">
        <v>20000</v>
      </c>
      <c r="J41" s="521">
        <v>20524</v>
      </c>
      <c r="K41" s="521">
        <v>20524</v>
      </c>
      <c r="L41" s="562">
        <f>SUM(U41:AA41)</f>
        <v>20524</v>
      </c>
      <c r="M41" s="148"/>
      <c r="N41" s="160">
        <f t="shared" ref="N41" si="40">SUM(L41:M41)</f>
        <v>20524</v>
      </c>
      <c r="O41" s="75">
        <v>3078</v>
      </c>
      <c r="P41" s="13"/>
      <c r="Q41" s="13"/>
      <c r="R41" s="13">
        <v>3078</v>
      </c>
      <c r="S41" s="13">
        <v>3666</v>
      </c>
      <c r="T41" s="80"/>
      <c r="U41" s="488">
        <f t="shared" si="7"/>
        <v>9822</v>
      </c>
      <c r="V41" s="413">
        <v>3078</v>
      </c>
      <c r="W41" s="13">
        <v>1468</v>
      </c>
      <c r="X41" s="80"/>
      <c r="Y41" s="80">
        <v>3078</v>
      </c>
      <c r="Z41" s="80"/>
      <c r="AA41" s="45">
        <v>3078</v>
      </c>
      <c r="AB41" s="183"/>
      <c r="AC41" s="168"/>
    </row>
    <row r="42" spans="1:29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>
        <f>SUM(N42:Z42)</f>
        <v>0</v>
      </c>
      <c r="G42" s="615">
        <f>SUM(N42:Z42)</f>
        <v>0</v>
      </c>
      <c r="H42" s="615">
        <f>SUM(N42:Z42)</f>
        <v>0</v>
      </c>
      <c r="I42" s="367">
        <f>SUM(N42:Z42)</f>
        <v>0</v>
      </c>
      <c r="J42" s="521">
        <f t="shared" ref="J42:K44" si="41">SUM(N42:Z42)</f>
        <v>0</v>
      </c>
      <c r="K42" s="521">
        <f t="shared" si="41"/>
        <v>0</v>
      </c>
      <c r="L42" s="562">
        <f>SUM(O42:AA42)</f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  <c r="AB42" s="183"/>
      <c r="AC42" s="168"/>
    </row>
    <row r="43" spans="1:29" s="41" customFormat="1" hidden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>
        <f>SUM(N43:Z43)</f>
        <v>0</v>
      </c>
      <c r="G43" s="615">
        <f>SUM(N43:Z43)</f>
        <v>0</v>
      </c>
      <c r="H43" s="615">
        <f>SUM(N43:Z43)</f>
        <v>0</v>
      </c>
      <c r="I43" s="367">
        <f>SUM(N43:Z43)</f>
        <v>0</v>
      </c>
      <c r="J43" s="521">
        <f t="shared" si="41"/>
        <v>0</v>
      </c>
      <c r="K43" s="521">
        <f t="shared" si="41"/>
        <v>0</v>
      </c>
      <c r="L43" s="562">
        <f>SUM(O43:AA43)</f>
        <v>0</v>
      </c>
      <c r="M43" s="148"/>
      <c r="N43" s="160">
        <f t="shared" si="6"/>
        <v>0</v>
      </c>
      <c r="O43" s="75"/>
      <c r="P43" s="13"/>
      <c r="Q43" s="13"/>
      <c r="R43" s="13"/>
      <c r="S43" s="13"/>
      <c r="T43" s="80"/>
      <c r="U43" s="488">
        <f t="shared" si="7"/>
        <v>0</v>
      </c>
      <c r="V43" s="413"/>
      <c r="W43" s="13"/>
      <c r="X43" s="80"/>
      <c r="Y43" s="80"/>
      <c r="Z43" s="80"/>
      <c r="AA43" s="45"/>
      <c r="AB43" s="183"/>
      <c r="AC43" s="168"/>
    </row>
    <row r="44" spans="1:29" s="41" customFormat="1" hidden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f>SUM(N44:Z44)</f>
        <v>0</v>
      </c>
      <c r="G44" s="615">
        <f>SUM(N44:Z44)</f>
        <v>0</v>
      </c>
      <c r="H44" s="615">
        <f>SUM(N44:Z44)</f>
        <v>0</v>
      </c>
      <c r="I44" s="367">
        <f>SUM(N44:Z44)</f>
        <v>0</v>
      </c>
      <c r="J44" s="521">
        <f t="shared" si="41"/>
        <v>0</v>
      </c>
      <c r="K44" s="521">
        <f t="shared" si="41"/>
        <v>0</v>
      </c>
      <c r="L44" s="562">
        <f>SUM(O44:AA44)</f>
        <v>0</v>
      </c>
      <c r="M44" s="148"/>
      <c r="N44" s="160">
        <f t="shared" si="6"/>
        <v>0</v>
      </c>
      <c r="O44" s="75"/>
      <c r="P44" s="13"/>
      <c r="Q44" s="13"/>
      <c r="R44" s="13"/>
      <c r="S44" s="13"/>
      <c r="T44" s="80"/>
      <c r="U44" s="488">
        <f t="shared" si="7"/>
        <v>0</v>
      </c>
      <c r="V44" s="413"/>
      <c r="W44" s="13"/>
      <c r="X44" s="80"/>
      <c r="Y44" s="80"/>
      <c r="Z44" s="80"/>
      <c r="AA44" s="45"/>
      <c r="AB44" s="183"/>
      <c r="AC44" s="168"/>
    </row>
    <row r="45" spans="1:29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 t="shared" ref="F45:L45" si="42">F46+F47</f>
        <v>0</v>
      </c>
      <c r="G45" s="615">
        <f t="shared" si="42"/>
        <v>0</v>
      </c>
      <c r="H45" s="615">
        <f t="shared" si="42"/>
        <v>0</v>
      </c>
      <c r="I45" s="367">
        <f t="shared" si="42"/>
        <v>0</v>
      </c>
      <c r="J45" s="521">
        <f t="shared" ref="J45" si="43">J46+J47</f>
        <v>0</v>
      </c>
      <c r="K45" s="521">
        <f t="shared" si="42"/>
        <v>0</v>
      </c>
      <c r="L45" s="562">
        <f t="shared" si="42"/>
        <v>0</v>
      </c>
      <c r="M45" s="148">
        <f t="shared" ref="M45:AA45" si="44">M46+M47</f>
        <v>0</v>
      </c>
      <c r="N45" s="160">
        <f t="shared" si="6"/>
        <v>0</v>
      </c>
      <c r="O45" s="75">
        <f t="shared" si="44"/>
        <v>0</v>
      </c>
      <c r="P45" s="13">
        <f t="shared" si="44"/>
        <v>0</v>
      </c>
      <c r="Q45" s="13">
        <f t="shared" si="44"/>
        <v>0</v>
      </c>
      <c r="R45" s="13">
        <f t="shared" si="44"/>
        <v>0</v>
      </c>
      <c r="S45" s="13">
        <f t="shared" si="44"/>
        <v>0</v>
      </c>
      <c r="T45" s="80">
        <f t="shared" si="44"/>
        <v>0</v>
      </c>
      <c r="U45" s="488">
        <f t="shared" si="7"/>
        <v>0</v>
      </c>
      <c r="V45" s="413">
        <f t="shared" si="44"/>
        <v>0</v>
      </c>
      <c r="W45" s="13">
        <f t="shared" si="44"/>
        <v>0</v>
      </c>
      <c r="X45" s="80">
        <f t="shared" si="44"/>
        <v>0</v>
      </c>
      <c r="Y45" s="80">
        <f t="shared" si="44"/>
        <v>0</v>
      </c>
      <c r="Z45" s="80">
        <f t="shared" si="44"/>
        <v>0</v>
      </c>
      <c r="AA45" s="45">
        <f t="shared" si="44"/>
        <v>0</v>
      </c>
      <c r="AB45" s="183"/>
      <c r="AC45" s="168"/>
    </row>
    <row r="46" spans="1:29" hidden="1" x14ac:dyDescent="0.25">
      <c r="B46" s="54"/>
      <c r="C46" s="237"/>
      <c r="D46" s="801" t="s">
        <v>186</v>
      </c>
      <c r="E46" s="801"/>
      <c r="F46" s="373">
        <f>SUM(N46:Z46)</f>
        <v>0</v>
      </c>
      <c r="G46" s="621">
        <f>SUM(N46:Z46)</f>
        <v>0</v>
      </c>
      <c r="H46" s="621">
        <f>SUM(N46:Z46)</f>
        <v>0</v>
      </c>
      <c r="I46" s="373">
        <f>SUM(N46:Z46)</f>
        <v>0</v>
      </c>
      <c r="J46" s="527">
        <f t="shared" ref="J46:K48" si="45">SUM(N46:Z46)</f>
        <v>0</v>
      </c>
      <c r="K46" s="527">
        <f t="shared" si="45"/>
        <v>0</v>
      </c>
      <c r="L46" s="568">
        <f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  <c r="AB46" s="183"/>
      <c r="AC46" s="168"/>
    </row>
    <row r="47" spans="1:29" hidden="1" x14ac:dyDescent="0.25">
      <c r="B47" s="54"/>
      <c r="C47" s="237"/>
      <c r="D47" s="801" t="s">
        <v>187</v>
      </c>
      <c r="E47" s="801"/>
      <c r="F47" s="373">
        <f>SUM(N47:Z47)</f>
        <v>0</v>
      </c>
      <c r="G47" s="621">
        <f>SUM(N47:Z47)</f>
        <v>0</v>
      </c>
      <c r="H47" s="621">
        <f>SUM(N47:Z47)</f>
        <v>0</v>
      </c>
      <c r="I47" s="373">
        <f>SUM(N47:Z47)</f>
        <v>0</v>
      </c>
      <c r="J47" s="527">
        <f t="shared" si="45"/>
        <v>0</v>
      </c>
      <c r="K47" s="527">
        <f t="shared" si="45"/>
        <v>0</v>
      </c>
      <c r="L47" s="568">
        <f>SUM(O47:AA47)</f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  <c r="AB47" s="183"/>
      <c r="AC47" s="168"/>
    </row>
    <row r="48" spans="1:29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f>SUM(N48:Z48)</f>
        <v>0</v>
      </c>
      <c r="G48" s="615">
        <f>SUM(N48:Z48)</f>
        <v>0</v>
      </c>
      <c r="H48" s="615">
        <f>SUM(N48:Z48)</f>
        <v>0</v>
      </c>
      <c r="I48" s="367">
        <f>SUM(N48:Z48)</f>
        <v>0</v>
      </c>
      <c r="J48" s="521">
        <f t="shared" si="45"/>
        <v>0</v>
      </c>
      <c r="K48" s="521">
        <f t="shared" si="45"/>
        <v>0</v>
      </c>
      <c r="L48" s="562">
        <f>SUM(O48:AA48)</f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  <c r="AB48" s="183"/>
      <c r="AC48" s="168"/>
    </row>
    <row r="49" spans="1:29" s="41" customFormat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f t="shared" ref="F49:M49" si="46">SUM(F50:F52)</f>
        <v>51000</v>
      </c>
      <c r="G49" s="615">
        <f t="shared" si="46"/>
        <v>52000</v>
      </c>
      <c r="H49" s="615">
        <f t="shared" si="46"/>
        <v>52000</v>
      </c>
      <c r="I49" s="367">
        <f t="shared" ref="I49:J49" si="47">SUM(I50:I52)</f>
        <v>68998</v>
      </c>
      <c r="J49" s="521">
        <f t="shared" si="47"/>
        <v>69597</v>
      </c>
      <c r="K49" s="521">
        <f t="shared" si="46"/>
        <v>69597</v>
      </c>
      <c r="L49" s="562">
        <f t="shared" si="46"/>
        <v>69597</v>
      </c>
      <c r="M49" s="148">
        <f t="shared" si="46"/>
        <v>0</v>
      </c>
      <c r="N49" s="160">
        <f t="shared" si="6"/>
        <v>69597</v>
      </c>
      <c r="O49" s="75">
        <f t="shared" ref="O49:AA49" si="48">SUM(O50:O52)</f>
        <v>0</v>
      </c>
      <c r="P49" s="13">
        <f t="shared" si="48"/>
        <v>9803</v>
      </c>
      <c r="Q49" s="13">
        <f t="shared" si="48"/>
        <v>0</v>
      </c>
      <c r="R49" s="13">
        <f t="shared" si="48"/>
        <v>0</v>
      </c>
      <c r="S49" s="13">
        <f t="shared" si="48"/>
        <v>0</v>
      </c>
      <c r="T49" s="80">
        <f t="shared" si="48"/>
        <v>0</v>
      </c>
      <c r="U49" s="488">
        <f t="shared" si="7"/>
        <v>9803</v>
      </c>
      <c r="V49" s="413">
        <f t="shared" si="48"/>
        <v>0</v>
      </c>
      <c r="W49" s="13">
        <f t="shared" si="48"/>
        <v>0</v>
      </c>
      <c r="X49" s="80">
        <f t="shared" si="48"/>
        <v>59195</v>
      </c>
      <c r="Y49" s="80">
        <f t="shared" si="48"/>
        <v>0</v>
      </c>
      <c r="Z49" s="80">
        <f t="shared" si="48"/>
        <v>599</v>
      </c>
      <c r="AA49" s="45">
        <f t="shared" si="48"/>
        <v>0</v>
      </c>
      <c r="AB49" s="183"/>
      <c r="AC49" s="168"/>
    </row>
    <row r="50" spans="1:29" x14ac:dyDescent="0.25">
      <c r="B50" s="54"/>
      <c r="C50" s="237"/>
      <c r="D50" s="801" t="s">
        <v>1013</v>
      </c>
      <c r="E50" s="884"/>
      <c r="F50" s="373">
        <v>9000</v>
      </c>
      <c r="G50" s="621">
        <v>9803</v>
      </c>
      <c r="H50" s="621">
        <v>9803</v>
      </c>
      <c r="I50" s="373">
        <v>9803</v>
      </c>
      <c r="J50" s="527">
        <v>9803</v>
      </c>
      <c r="K50" s="527">
        <v>9803</v>
      </c>
      <c r="L50" s="568">
        <f t="shared" ref="L50:L52" si="49">SUM(U50:AA50)</f>
        <v>9803</v>
      </c>
      <c r="M50" s="141"/>
      <c r="N50" s="159">
        <f t="shared" si="6"/>
        <v>9803</v>
      </c>
      <c r="O50" s="73"/>
      <c r="P50" s="1">
        <v>9803</v>
      </c>
      <c r="Q50" s="1"/>
      <c r="R50" s="1"/>
      <c r="S50" s="1"/>
      <c r="T50" s="79"/>
      <c r="U50" s="489">
        <f t="shared" si="7"/>
        <v>9803</v>
      </c>
      <c r="V50" s="414"/>
      <c r="W50" s="1"/>
      <c r="X50" s="79"/>
      <c r="Y50" s="79"/>
      <c r="Z50" s="79"/>
      <c r="AA50" s="44"/>
      <c r="AB50" s="183"/>
      <c r="AC50" s="168"/>
    </row>
    <row r="51" spans="1:29" x14ac:dyDescent="0.25">
      <c r="B51" s="54"/>
      <c r="C51" s="237"/>
      <c r="D51" s="801" t="s">
        <v>1005</v>
      </c>
      <c r="E51" s="884"/>
      <c r="F51" s="373">
        <v>41000</v>
      </c>
      <c r="G51" s="621">
        <v>41000</v>
      </c>
      <c r="H51" s="621">
        <v>41000</v>
      </c>
      <c r="I51" s="373">
        <v>59195</v>
      </c>
      <c r="J51" s="527">
        <v>59794</v>
      </c>
      <c r="K51" s="527">
        <v>59794</v>
      </c>
      <c r="L51" s="568">
        <f t="shared" si="49"/>
        <v>59195</v>
      </c>
      <c r="M51" s="141"/>
      <c r="N51" s="159">
        <f t="shared" si="6"/>
        <v>59195</v>
      </c>
      <c r="O51" s="73"/>
      <c r="P51" s="1"/>
      <c r="Q51" s="1"/>
      <c r="R51" s="1"/>
      <c r="S51" s="1"/>
      <c r="T51" s="79"/>
      <c r="U51" s="489">
        <f t="shared" si="7"/>
        <v>0</v>
      </c>
      <c r="V51" s="414"/>
      <c r="W51" s="1"/>
      <c r="X51" s="79">
        <v>59195</v>
      </c>
      <c r="Y51" s="79"/>
      <c r="Z51" s="79"/>
      <c r="AA51" s="44"/>
      <c r="AB51" s="183"/>
      <c r="AC51" s="168"/>
    </row>
    <row r="52" spans="1:29" x14ac:dyDescent="0.25">
      <c r="B52" s="54"/>
      <c r="C52" s="237"/>
      <c r="D52" s="801" t="s">
        <v>1000</v>
      </c>
      <c r="E52" s="884"/>
      <c r="F52" s="373">
        <v>1000</v>
      </c>
      <c r="G52" s="621">
        <v>1197</v>
      </c>
      <c r="H52" s="621">
        <v>1197</v>
      </c>
      <c r="I52" s="373">
        <v>0</v>
      </c>
      <c r="J52" s="527">
        <v>0</v>
      </c>
      <c r="K52" s="527">
        <v>0</v>
      </c>
      <c r="L52" s="568">
        <f t="shared" si="49"/>
        <v>599</v>
      </c>
      <c r="M52" s="141"/>
      <c r="N52" s="159">
        <f t="shared" si="6"/>
        <v>599</v>
      </c>
      <c r="O52" s="73"/>
      <c r="P52" s="1"/>
      <c r="Q52" s="1"/>
      <c r="R52" s="1"/>
      <c r="S52" s="1"/>
      <c r="T52" s="79"/>
      <c r="U52" s="489">
        <f t="shared" si="7"/>
        <v>0</v>
      </c>
      <c r="V52" s="414"/>
      <c r="W52" s="1"/>
      <c r="X52" s="79"/>
      <c r="Y52" s="79"/>
      <c r="Z52" s="79">
        <v>599</v>
      </c>
      <c r="AA52" s="44"/>
      <c r="AB52" s="183"/>
      <c r="AC52" s="168"/>
    </row>
    <row r="53" spans="1:29" hidden="1" x14ac:dyDescent="0.25">
      <c r="B53" s="90" t="s">
        <v>642</v>
      </c>
      <c r="C53" s="803" t="s">
        <v>192</v>
      </c>
      <c r="D53" s="804"/>
      <c r="E53" s="804"/>
      <c r="F53" s="366">
        <f t="shared" ref="F53:L53" si="50">F54+F55</f>
        <v>0</v>
      </c>
      <c r="G53" s="614">
        <f t="shared" si="50"/>
        <v>0</v>
      </c>
      <c r="H53" s="614">
        <f t="shared" si="50"/>
        <v>0</v>
      </c>
      <c r="I53" s="366">
        <f t="shared" si="50"/>
        <v>0</v>
      </c>
      <c r="J53" s="520">
        <f t="shared" ref="J53" si="51">J54+J55</f>
        <v>0</v>
      </c>
      <c r="K53" s="520">
        <f t="shared" si="50"/>
        <v>0</v>
      </c>
      <c r="L53" s="561">
        <f t="shared" si="50"/>
        <v>0</v>
      </c>
      <c r="M53" s="142">
        <f t="shared" ref="M53:AA53" si="52">M54+M55</f>
        <v>0</v>
      </c>
      <c r="N53" s="158">
        <f t="shared" si="6"/>
        <v>0</v>
      </c>
      <c r="O53" s="92">
        <f t="shared" si="52"/>
        <v>0</v>
      </c>
      <c r="P53" s="93">
        <f t="shared" si="52"/>
        <v>0</v>
      </c>
      <c r="Q53" s="93">
        <f t="shared" si="52"/>
        <v>0</v>
      </c>
      <c r="R53" s="93">
        <f t="shared" si="52"/>
        <v>0</v>
      </c>
      <c r="S53" s="93">
        <f t="shared" si="52"/>
        <v>0</v>
      </c>
      <c r="T53" s="96">
        <f t="shared" si="52"/>
        <v>0</v>
      </c>
      <c r="U53" s="487">
        <f t="shared" si="7"/>
        <v>0</v>
      </c>
      <c r="V53" s="412">
        <f t="shared" si="52"/>
        <v>0</v>
      </c>
      <c r="W53" s="93">
        <f t="shared" si="52"/>
        <v>0</v>
      </c>
      <c r="X53" s="96">
        <f t="shared" si="52"/>
        <v>0</v>
      </c>
      <c r="Y53" s="96">
        <f t="shared" si="52"/>
        <v>0</v>
      </c>
      <c r="Z53" s="96">
        <f t="shared" si="52"/>
        <v>0</v>
      </c>
      <c r="AA53" s="97">
        <f t="shared" si="52"/>
        <v>0</v>
      </c>
      <c r="AB53" s="183"/>
      <c r="AC53" s="168"/>
    </row>
    <row r="54" spans="1:29" s="41" customFormat="1" hidden="1" x14ac:dyDescent="0.25">
      <c r="A54" s="125" t="s">
        <v>193</v>
      </c>
      <c r="B54" s="52" t="s">
        <v>643</v>
      </c>
      <c r="C54" s="832" t="s">
        <v>194</v>
      </c>
      <c r="D54" s="833"/>
      <c r="E54" s="833"/>
      <c r="F54" s="367">
        <f>SUM(N54:Z54)</f>
        <v>0</v>
      </c>
      <c r="G54" s="615">
        <f>SUM(N54:Z54)</f>
        <v>0</v>
      </c>
      <c r="H54" s="615">
        <f>SUM(N54:Z54)</f>
        <v>0</v>
      </c>
      <c r="I54" s="367">
        <f>SUM(N54:Z54)</f>
        <v>0</v>
      </c>
      <c r="J54" s="521">
        <f>SUM(N54:Z54)</f>
        <v>0</v>
      </c>
      <c r="K54" s="521">
        <f>SUM(O54:AA54)</f>
        <v>0</v>
      </c>
      <c r="L54" s="562">
        <f>SUM(O54:AA54)</f>
        <v>0</v>
      </c>
      <c r="M54" s="148"/>
      <c r="N54" s="160">
        <f t="shared" si="6"/>
        <v>0</v>
      </c>
      <c r="O54" s="75"/>
      <c r="P54" s="13"/>
      <c r="Q54" s="13"/>
      <c r="R54" s="13"/>
      <c r="S54" s="13"/>
      <c r="T54" s="80"/>
      <c r="U54" s="488">
        <f t="shared" si="7"/>
        <v>0</v>
      </c>
      <c r="V54" s="413"/>
      <c r="W54" s="13"/>
      <c r="X54" s="80"/>
      <c r="Y54" s="80"/>
      <c r="Z54" s="80"/>
      <c r="AA54" s="45"/>
      <c r="AB54" s="183"/>
      <c r="AC54" s="168"/>
    </row>
    <row r="55" spans="1:29" s="41" customFormat="1" hidden="1" x14ac:dyDescent="0.25">
      <c r="A55" s="125" t="s">
        <v>195</v>
      </c>
      <c r="B55" s="52" t="s">
        <v>644</v>
      </c>
      <c r="C55" s="832" t="s">
        <v>196</v>
      </c>
      <c r="D55" s="833"/>
      <c r="E55" s="833"/>
      <c r="F55" s="367">
        <f>SUM(N55:Z55)</f>
        <v>0</v>
      </c>
      <c r="G55" s="615">
        <f>SUM(N55:Z55)</f>
        <v>0</v>
      </c>
      <c r="H55" s="615">
        <f>SUM(N55:Z55)</f>
        <v>0</v>
      </c>
      <c r="I55" s="367">
        <f>SUM(N55:Z55)</f>
        <v>0</v>
      </c>
      <c r="J55" s="521">
        <f>SUM(N55:Z55)</f>
        <v>0</v>
      </c>
      <c r="K55" s="521">
        <f>SUM(O55:AA55)</f>
        <v>0</v>
      </c>
      <c r="L55" s="562">
        <f>SUM(O55:AA55)</f>
        <v>0</v>
      </c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  <c r="AB55" s="183"/>
      <c r="AC55" s="168"/>
    </row>
    <row r="56" spans="1:29" x14ac:dyDescent="0.25">
      <c r="B56" s="90" t="s">
        <v>645</v>
      </c>
      <c r="C56" s="803" t="s">
        <v>197</v>
      </c>
      <c r="D56" s="804"/>
      <c r="E56" s="804"/>
      <c r="F56" s="366">
        <f t="shared" ref="F56:L56" si="53">F57+F58+F59+F60+F61</f>
        <v>5300</v>
      </c>
      <c r="G56" s="614">
        <f t="shared" si="53"/>
        <v>6900</v>
      </c>
      <c r="H56" s="614">
        <f t="shared" si="53"/>
        <v>6900</v>
      </c>
      <c r="I56" s="366">
        <f t="shared" si="53"/>
        <v>7927</v>
      </c>
      <c r="J56" s="520">
        <f t="shared" ref="J56" si="54">J57+J58+J59+J60+J61</f>
        <v>8186</v>
      </c>
      <c r="K56" s="520">
        <f t="shared" si="53"/>
        <v>8186</v>
      </c>
      <c r="L56" s="561">
        <f t="shared" si="53"/>
        <v>8186</v>
      </c>
      <c r="M56" s="142">
        <f t="shared" ref="M56:AA56" si="55">M57+M58+M59+M60+M61</f>
        <v>0</v>
      </c>
      <c r="N56" s="158">
        <f t="shared" si="6"/>
        <v>8186</v>
      </c>
      <c r="O56" s="92">
        <f t="shared" si="55"/>
        <v>831</v>
      </c>
      <c r="P56" s="93">
        <f t="shared" si="55"/>
        <v>2647</v>
      </c>
      <c r="Q56" s="93">
        <f t="shared" si="55"/>
        <v>0</v>
      </c>
      <c r="R56" s="93">
        <f t="shared" si="55"/>
        <v>831</v>
      </c>
      <c r="S56" s="93">
        <f t="shared" si="55"/>
        <v>989</v>
      </c>
      <c r="T56" s="96">
        <f t="shared" si="55"/>
        <v>0</v>
      </c>
      <c r="U56" s="487">
        <f t="shared" si="7"/>
        <v>5298</v>
      </c>
      <c r="V56" s="412">
        <f t="shared" si="55"/>
        <v>831</v>
      </c>
      <c r="W56" s="93">
        <f t="shared" si="55"/>
        <v>395</v>
      </c>
      <c r="X56" s="96">
        <f t="shared" si="55"/>
        <v>0</v>
      </c>
      <c r="Y56" s="96">
        <f t="shared" si="55"/>
        <v>831</v>
      </c>
      <c r="Z56" s="96">
        <f t="shared" si="55"/>
        <v>0</v>
      </c>
      <c r="AA56" s="97">
        <f t="shared" si="55"/>
        <v>831</v>
      </c>
      <c r="AB56" s="183"/>
      <c r="AC56" s="168"/>
    </row>
    <row r="57" spans="1:29" s="41" customFormat="1" ht="15.75" thickBot="1" x14ac:dyDescent="0.3">
      <c r="A57" s="125" t="s">
        <v>198</v>
      </c>
      <c r="B57" s="52" t="s">
        <v>646</v>
      </c>
      <c r="C57" s="832" t="s">
        <v>863</v>
      </c>
      <c r="D57" s="833"/>
      <c r="E57" s="833"/>
      <c r="F57" s="367">
        <v>5300</v>
      </c>
      <c r="G57" s="615">
        <v>6900</v>
      </c>
      <c r="H57" s="615">
        <v>6900</v>
      </c>
      <c r="I57" s="367">
        <v>7927</v>
      </c>
      <c r="J57" s="521">
        <v>8186</v>
      </c>
      <c r="K57" s="521">
        <v>8186</v>
      </c>
      <c r="L57" s="562">
        <f>SUM(U57:AA57)</f>
        <v>8186</v>
      </c>
      <c r="M57" s="148"/>
      <c r="N57" s="160">
        <f t="shared" si="6"/>
        <v>8186</v>
      </c>
      <c r="O57" s="75">
        <v>831</v>
      </c>
      <c r="P57" s="13">
        <v>2647</v>
      </c>
      <c r="Q57" s="13"/>
      <c r="R57" s="13">
        <v>831</v>
      </c>
      <c r="S57" s="13">
        <v>989</v>
      </c>
      <c r="T57" s="80"/>
      <c r="U57" s="488">
        <f t="shared" si="7"/>
        <v>5298</v>
      </c>
      <c r="V57" s="413">
        <v>831</v>
      </c>
      <c r="W57" s="13">
        <v>395</v>
      </c>
      <c r="X57" s="80"/>
      <c r="Y57" s="80">
        <v>831</v>
      </c>
      <c r="Z57" s="80"/>
      <c r="AA57" s="45">
        <v>831</v>
      </c>
      <c r="AB57" s="183"/>
      <c r="AC57" s="168"/>
    </row>
    <row r="58" spans="1:29" s="41" customFormat="1" hidden="1" x14ac:dyDescent="0.25">
      <c r="A58" s="125" t="s">
        <v>199</v>
      </c>
      <c r="B58" s="52" t="s">
        <v>647</v>
      </c>
      <c r="C58" s="832" t="s">
        <v>200</v>
      </c>
      <c r="D58" s="833"/>
      <c r="E58" s="833"/>
      <c r="F58" s="367">
        <f>SUM(N58:Z58)</f>
        <v>0</v>
      </c>
      <c r="G58" s="615">
        <f>SUM(N58:Z58)</f>
        <v>0</v>
      </c>
      <c r="H58" s="615">
        <f>SUM(N58:Z58)</f>
        <v>0</v>
      </c>
      <c r="I58" s="367">
        <f>SUM(N58:Z58)</f>
        <v>0</v>
      </c>
      <c r="J58" s="521">
        <f t="shared" ref="J58:K61" si="56">SUM(N58:Z58)</f>
        <v>0</v>
      </c>
      <c r="K58" s="521">
        <f t="shared" si="56"/>
        <v>0</v>
      </c>
      <c r="L58" s="562">
        <f>SUM(O58:AA58)</f>
        <v>0</v>
      </c>
      <c r="M58" s="148"/>
      <c r="N58" s="160">
        <f t="shared" si="6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  <c r="AB58" s="183"/>
      <c r="AC58" s="168"/>
    </row>
    <row r="59" spans="1:29" s="41" customFormat="1" hidden="1" x14ac:dyDescent="0.25">
      <c r="A59" s="125" t="s">
        <v>201</v>
      </c>
      <c r="B59" s="52" t="s">
        <v>648</v>
      </c>
      <c r="C59" s="832" t="s">
        <v>202</v>
      </c>
      <c r="D59" s="833"/>
      <c r="E59" s="833"/>
      <c r="F59" s="367">
        <f>SUM(N59:Z59)</f>
        <v>0</v>
      </c>
      <c r="G59" s="615">
        <f>SUM(N59:Z59)</f>
        <v>0</v>
      </c>
      <c r="H59" s="615">
        <f>SUM(N59:Z59)</f>
        <v>0</v>
      </c>
      <c r="I59" s="367">
        <f>SUM(N59:Z59)</f>
        <v>0</v>
      </c>
      <c r="J59" s="521">
        <f t="shared" si="56"/>
        <v>0</v>
      </c>
      <c r="K59" s="521">
        <f t="shared" si="56"/>
        <v>0</v>
      </c>
      <c r="L59" s="562">
        <f>SUM(O59:AA59)</f>
        <v>0</v>
      </c>
      <c r="M59" s="148"/>
      <c r="N59" s="160">
        <f t="shared" si="6"/>
        <v>0</v>
      </c>
      <c r="O59" s="75"/>
      <c r="P59" s="13"/>
      <c r="Q59" s="13"/>
      <c r="R59" s="13"/>
      <c r="S59" s="13"/>
      <c r="T59" s="80"/>
      <c r="U59" s="488">
        <f t="shared" si="7"/>
        <v>0</v>
      </c>
      <c r="V59" s="413"/>
      <c r="W59" s="13"/>
      <c r="X59" s="80"/>
      <c r="Y59" s="80"/>
      <c r="Z59" s="80"/>
      <c r="AA59" s="45"/>
      <c r="AB59" s="183"/>
      <c r="AC59" s="168"/>
    </row>
    <row r="60" spans="1:29" s="41" customFormat="1" hidden="1" x14ac:dyDescent="0.25">
      <c r="A60" s="125" t="s">
        <v>203</v>
      </c>
      <c r="B60" s="52" t="s">
        <v>649</v>
      </c>
      <c r="C60" s="832" t="s">
        <v>204</v>
      </c>
      <c r="D60" s="833"/>
      <c r="E60" s="833"/>
      <c r="F60" s="367">
        <f>SUM(N60:Z60)</f>
        <v>0</v>
      </c>
      <c r="G60" s="615">
        <f>SUM(N60:Z60)</f>
        <v>0</v>
      </c>
      <c r="H60" s="615">
        <f>SUM(N60:Z60)</f>
        <v>0</v>
      </c>
      <c r="I60" s="367">
        <f>SUM(N60:Z60)</f>
        <v>0</v>
      </c>
      <c r="J60" s="521">
        <f t="shared" si="56"/>
        <v>0</v>
      </c>
      <c r="K60" s="521">
        <f t="shared" si="56"/>
        <v>0</v>
      </c>
      <c r="L60" s="562">
        <f>SUM(O60:AA60)</f>
        <v>0</v>
      </c>
      <c r="M60" s="148"/>
      <c r="N60" s="160">
        <f t="shared" si="6"/>
        <v>0</v>
      </c>
      <c r="O60" s="75"/>
      <c r="P60" s="13"/>
      <c r="Q60" s="13"/>
      <c r="R60" s="13"/>
      <c r="S60" s="13"/>
      <c r="T60" s="80"/>
      <c r="U60" s="488">
        <f t="shared" si="7"/>
        <v>0</v>
      </c>
      <c r="V60" s="413"/>
      <c r="W60" s="13"/>
      <c r="X60" s="80"/>
      <c r="Y60" s="80"/>
      <c r="Z60" s="80"/>
      <c r="AA60" s="45"/>
      <c r="AB60" s="183"/>
      <c r="AC60" s="168"/>
    </row>
    <row r="61" spans="1:29" s="41" customFormat="1" ht="15.75" hidden="1" thickBot="1" x14ac:dyDescent="0.3">
      <c r="A61" s="125" t="s">
        <v>205</v>
      </c>
      <c r="B61" s="176" t="s">
        <v>650</v>
      </c>
      <c r="C61" s="837" t="s">
        <v>206</v>
      </c>
      <c r="D61" s="838"/>
      <c r="E61" s="838"/>
      <c r="F61" s="368">
        <f>SUM(N61:Z61)</f>
        <v>0</v>
      </c>
      <c r="G61" s="616">
        <f>SUM(N61:Z61)</f>
        <v>0</v>
      </c>
      <c r="H61" s="616">
        <f>SUM(N61:Z61)</f>
        <v>0</v>
      </c>
      <c r="I61" s="368">
        <f>SUM(N61:Z61)</f>
        <v>0</v>
      </c>
      <c r="J61" s="522">
        <f t="shared" si="56"/>
        <v>0</v>
      </c>
      <c r="K61" s="522">
        <f t="shared" si="56"/>
        <v>0</v>
      </c>
      <c r="L61" s="563">
        <f>SUM(O61:AA61)</f>
        <v>0</v>
      </c>
      <c r="M61" s="177"/>
      <c r="N61" s="160">
        <f t="shared" si="6"/>
        <v>0</v>
      </c>
      <c r="O61" s="75"/>
      <c r="P61" s="13"/>
      <c r="Q61" s="13"/>
      <c r="R61" s="13"/>
      <c r="S61" s="13"/>
      <c r="T61" s="80"/>
      <c r="U61" s="488">
        <f t="shared" si="7"/>
        <v>0</v>
      </c>
      <c r="V61" s="413"/>
      <c r="W61" s="13"/>
      <c r="X61" s="80"/>
      <c r="Y61" s="80"/>
      <c r="Z61" s="80"/>
      <c r="AA61" s="45"/>
      <c r="AB61" s="183"/>
      <c r="AC61" s="168"/>
    </row>
    <row r="62" spans="1:29" ht="15.75" thickBot="1" x14ac:dyDescent="0.3">
      <c r="B62" s="82" t="s">
        <v>207</v>
      </c>
      <c r="C62" s="807" t="s">
        <v>208</v>
      </c>
      <c r="D62" s="808"/>
      <c r="E62" s="808"/>
      <c r="F62" s="369">
        <f t="shared" ref="F62:L62" si="57">F63+F64+F65+F66+F67+F68+F69+F73</f>
        <v>0</v>
      </c>
      <c r="G62" s="617">
        <f t="shared" si="57"/>
        <v>0</v>
      </c>
      <c r="H62" s="617">
        <f t="shared" si="57"/>
        <v>0</v>
      </c>
      <c r="I62" s="369">
        <f t="shared" si="57"/>
        <v>0</v>
      </c>
      <c r="J62" s="523">
        <f t="shared" ref="J62" si="58">J63+J64+J65+J66+J67+J68+J69+J73</f>
        <v>0</v>
      </c>
      <c r="K62" s="523">
        <f t="shared" si="57"/>
        <v>0</v>
      </c>
      <c r="L62" s="564">
        <f t="shared" si="57"/>
        <v>0</v>
      </c>
      <c r="M62" s="144">
        <f t="shared" ref="M62:AA62" si="59">M63+M64+M65+M66+M67+M68+M69+M73</f>
        <v>0</v>
      </c>
      <c r="N62" s="156">
        <f t="shared" si="6"/>
        <v>0</v>
      </c>
      <c r="O62" s="84">
        <f t="shared" si="59"/>
        <v>0</v>
      </c>
      <c r="P62" s="85">
        <f t="shared" si="59"/>
        <v>0</v>
      </c>
      <c r="Q62" s="85">
        <f t="shared" si="59"/>
        <v>0</v>
      </c>
      <c r="R62" s="85">
        <f t="shared" si="59"/>
        <v>0</v>
      </c>
      <c r="S62" s="85">
        <f t="shared" si="59"/>
        <v>0</v>
      </c>
      <c r="T62" s="88">
        <f t="shared" si="59"/>
        <v>0</v>
      </c>
      <c r="U62" s="484">
        <f t="shared" si="7"/>
        <v>0</v>
      </c>
      <c r="V62" s="409">
        <f t="shared" si="59"/>
        <v>0</v>
      </c>
      <c r="W62" s="85">
        <f t="shared" si="59"/>
        <v>0</v>
      </c>
      <c r="X62" s="88">
        <f t="shared" si="59"/>
        <v>0</v>
      </c>
      <c r="Y62" s="88">
        <f t="shared" si="59"/>
        <v>0</v>
      </c>
      <c r="Z62" s="88">
        <f t="shared" si="59"/>
        <v>0</v>
      </c>
      <c r="AA62" s="89">
        <f t="shared" si="59"/>
        <v>0</v>
      </c>
      <c r="AB62" s="183"/>
      <c r="AC62" s="168"/>
    </row>
    <row r="63" spans="1:29" s="18" customFormat="1" hidden="1" x14ac:dyDescent="0.25">
      <c r="A63" s="125" t="s">
        <v>864</v>
      </c>
      <c r="B63" s="114" t="s">
        <v>865</v>
      </c>
      <c r="C63" s="834" t="s">
        <v>866</v>
      </c>
      <c r="D63" s="835"/>
      <c r="E63" s="835"/>
      <c r="F63" s="364">
        <f t="shared" ref="F63:F68" si="60">SUM(N63:Z63)</f>
        <v>0</v>
      </c>
      <c r="G63" s="612">
        <f t="shared" ref="G63:G68" si="61">SUM(N63:Z63)</f>
        <v>0</v>
      </c>
      <c r="H63" s="612">
        <f t="shared" ref="H63:H68" si="62">SUM(N63:Z63)</f>
        <v>0</v>
      </c>
      <c r="I63" s="364">
        <f t="shared" ref="I63:I68" si="63">SUM(N63:Z63)</f>
        <v>0</v>
      </c>
      <c r="J63" s="518">
        <f t="shared" ref="J63:K68" si="64">SUM(N63:Z63)</f>
        <v>0</v>
      </c>
      <c r="K63" s="518">
        <f t="shared" si="64"/>
        <v>0</v>
      </c>
      <c r="L63" s="559">
        <f t="shared" ref="L63:L68" si="65">SUM(O63:AA63)</f>
        <v>0</v>
      </c>
      <c r="M63" s="140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  <c r="AB63" s="183"/>
      <c r="AC63" s="168"/>
    </row>
    <row r="64" spans="1:29" s="18" customFormat="1" hidden="1" x14ac:dyDescent="0.25">
      <c r="A64" s="125" t="s">
        <v>209</v>
      </c>
      <c r="B64" s="114" t="s">
        <v>651</v>
      </c>
      <c r="C64" s="834" t="s">
        <v>210</v>
      </c>
      <c r="D64" s="835"/>
      <c r="E64" s="835"/>
      <c r="F64" s="364">
        <f t="shared" si="60"/>
        <v>0</v>
      </c>
      <c r="G64" s="612">
        <f t="shared" si="61"/>
        <v>0</v>
      </c>
      <c r="H64" s="612">
        <f t="shared" si="62"/>
        <v>0</v>
      </c>
      <c r="I64" s="364">
        <f t="shared" si="63"/>
        <v>0</v>
      </c>
      <c r="J64" s="518">
        <f t="shared" si="64"/>
        <v>0</v>
      </c>
      <c r="K64" s="518">
        <f t="shared" si="64"/>
        <v>0</v>
      </c>
      <c r="L64" s="559">
        <f t="shared" si="65"/>
        <v>0</v>
      </c>
      <c r="M64" s="140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  <c r="AB64" s="183"/>
      <c r="AC64" s="168"/>
    </row>
    <row r="65" spans="1:29" s="18" customFormat="1" hidden="1" x14ac:dyDescent="0.25">
      <c r="A65" s="125" t="s">
        <v>211</v>
      </c>
      <c r="B65" s="90" t="s">
        <v>652</v>
      </c>
      <c r="C65" s="803" t="s">
        <v>352</v>
      </c>
      <c r="D65" s="804"/>
      <c r="E65" s="804"/>
      <c r="F65" s="366">
        <f t="shared" si="60"/>
        <v>0</v>
      </c>
      <c r="G65" s="614">
        <f t="shared" si="61"/>
        <v>0</v>
      </c>
      <c r="H65" s="614">
        <f t="shared" si="62"/>
        <v>0</v>
      </c>
      <c r="I65" s="366">
        <f t="shared" si="63"/>
        <v>0</v>
      </c>
      <c r="J65" s="520">
        <f t="shared" si="64"/>
        <v>0</v>
      </c>
      <c r="K65" s="520">
        <f t="shared" si="64"/>
        <v>0</v>
      </c>
      <c r="L65" s="561">
        <f t="shared" si="65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  <c r="AB65" s="183"/>
      <c r="AC65" s="168"/>
    </row>
    <row r="66" spans="1:29" s="18" customFormat="1" hidden="1" x14ac:dyDescent="0.25">
      <c r="A66" s="125" t="s">
        <v>212</v>
      </c>
      <c r="B66" s="114" t="s">
        <v>653</v>
      </c>
      <c r="C66" s="803" t="s">
        <v>867</v>
      </c>
      <c r="D66" s="804"/>
      <c r="E66" s="804"/>
      <c r="F66" s="366">
        <f t="shared" si="60"/>
        <v>0</v>
      </c>
      <c r="G66" s="614">
        <f t="shared" si="61"/>
        <v>0</v>
      </c>
      <c r="H66" s="614">
        <f t="shared" si="62"/>
        <v>0</v>
      </c>
      <c r="I66" s="366">
        <f t="shared" si="63"/>
        <v>0</v>
      </c>
      <c r="J66" s="520">
        <f t="shared" si="64"/>
        <v>0</v>
      </c>
      <c r="K66" s="520">
        <f t="shared" si="64"/>
        <v>0</v>
      </c>
      <c r="L66" s="561">
        <f t="shared" si="65"/>
        <v>0</v>
      </c>
      <c r="M66" s="142"/>
      <c r="N66" s="158">
        <f t="shared" si="6"/>
        <v>0</v>
      </c>
      <c r="O66" s="92"/>
      <c r="P66" s="93"/>
      <c r="Q66" s="93"/>
      <c r="R66" s="93"/>
      <c r="S66" s="93"/>
      <c r="T66" s="96"/>
      <c r="U66" s="487">
        <f t="shared" si="7"/>
        <v>0</v>
      </c>
      <c r="V66" s="412"/>
      <c r="W66" s="93"/>
      <c r="X66" s="96"/>
      <c r="Y66" s="96"/>
      <c r="Z66" s="96"/>
      <c r="AA66" s="97"/>
      <c r="AB66" s="183"/>
      <c r="AC66" s="168"/>
    </row>
    <row r="67" spans="1:29" s="18" customFormat="1" hidden="1" x14ac:dyDescent="0.25">
      <c r="A67" s="125" t="s">
        <v>213</v>
      </c>
      <c r="B67" s="90" t="s">
        <v>654</v>
      </c>
      <c r="C67" s="803" t="s">
        <v>868</v>
      </c>
      <c r="D67" s="804"/>
      <c r="E67" s="804"/>
      <c r="F67" s="366">
        <f t="shared" si="60"/>
        <v>0</v>
      </c>
      <c r="G67" s="614">
        <f t="shared" si="61"/>
        <v>0</v>
      </c>
      <c r="H67" s="614">
        <f t="shared" si="62"/>
        <v>0</v>
      </c>
      <c r="I67" s="366">
        <f t="shared" si="63"/>
        <v>0</v>
      </c>
      <c r="J67" s="520">
        <f t="shared" si="64"/>
        <v>0</v>
      </c>
      <c r="K67" s="520">
        <f t="shared" si="64"/>
        <v>0</v>
      </c>
      <c r="L67" s="561">
        <f t="shared" si="65"/>
        <v>0</v>
      </c>
      <c r="M67" s="142"/>
      <c r="N67" s="158">
        <f t="shared" si="6"/>
        <v>0</v>
      </c>
      <c r="O67" s="92"/>
      <c r="P67" s="93"/>
      <c r="Q67" s="93"/>
      <c r="R67" s="93"/>
      <c r="S67" s="93"/>
      <c r="T67" s="96"/>
      <c r="U67" s="487">
        <f t="shared" si="7"/>
        <v>0</v>
      </c>
      <c r="V67" s="412"/>
      <c r="W67" s="93"/>
      <c r="X67" s="96"/>
      <c r="Y67" s="96"/>
      <c r="Z67" s="96"/>
      <c r="AA67" s="97"/>
      <c r="AB67" s="183"/>
      <c r="AC67" s="168"/>
    </row>
    <row r="68" spans="1:29" s="18" customFormat="1" hidden="1" x14ac:dyDescent="0.25">
      <c r="A68" s="125" t="s">
        <v>214</v>
      </c>
      <c r="B68" s="114" t="s">
        <v>655</v>
      </c>
      <c r="C68" s="803" t="s">
        <v>215</v>
      </c>
      <c r="D68" s="804"/>
      <c r="E68" s="804"/>
      <c r="F68" s="366">
        <f t="shared" si="60"/>
        <v>0</v>
      </c>
      <c r="G68" s="614">
        <f t="shared" si="61"/>
        <v>0</v>
      </c>
      <c r="H68" s="614">
        <f t="shared" si="62"/>
        <v>0</v>
      </c>
      <c r="I68" s="366">
        <f t="shared" si="63"/>
        <v>0</v>
      </c>
      <c r="J68" s="520">
        <f t="shared" si="64"/>
        <v>0</v>
      </c>
      <c r="K68" s="520">
        <f t="shared" si="64"/>
        <v>0</v>
      </c>
      <c r="L68" s="561">
        <f t="shared" si="65"/>
        <v>0</v>
      </c>
      <c r="M68" s="142"/>
      <c r="N68" s="158">
        <f t="shared" si="6"/>
        <v>0</v>
      </c>
      <c r="O68" s="92"/>
      <c r="P68" s="93"/>
      <c r="Q68" s="93"/>
      <c r="R68" s="93"/>
      <c r="S68" s="93"/>
      <c r="T68" s="96"/>
      <c r="U68" s="487">
        <f t="shared" si="7"/>
        <v>0</v>
      </c>
      <c r="V68" s="412"/>
      <c r="W68" s="93"/>
      <c r="X68" s="96"/>
      <c r="Y68" s="96"/>
      <c r="Z68" s="96"/>
      <c r="AA68" s="97"/>
      <c r="AB68" s="183"/>
      <c r="AC68" s="168"/>
    </row>
    <row r="69" spans="1:29" s="18" customFormat="1" hidden="1" x14ac:dyDescent="0.25">
      <c r="A69" s="125" t="s">
        <v>216</v>
      </c>
      <c r="B69" s="90" t="s">
        <v>656</v>
      </c>
      <c r="C69" s="803" t="s">
        <v>217</v>
      </c>
      <c r="D69" s="804"/>
      <c r="E69" s="804"/>
      <c r="F69" s="366">
        <f t="shared" ref="F69:L69" si="66">F70+F71+F72</f>
        <v>0</v>
      </c>
      <c r="G69" s="614">
        <f t="shared" si="66"/>
        <v>0</v>
      </c>
      <c r="H69" s="614">
        <f t="shared" si="66"/>
        <v>0</v>
      </c>
      <c r="I69" s="366">
        <f t="shared" si="66"/>
        <v>0</v>
      </c>
      <c r="J69" s="520">
        <f t="shared" ref="J69" si="67">J70+J71+J72</f>
        <v>0</v>
      </c>
      <c r="K69" s="520">
        <f t="shared" si="66"/>
        <v>0</v>
      </c>
      <c r="L69" s="561">
        <f t="shared" si="66"/>
        <v>0</v>
      </c>
      <c r="M69" s="142">
        <f t="shared" ref="M69:AA69" si="68">M70+M71+M72</f>
        <v>0</v>
      </c>
      <c r="N69" s="158">
        <f t="shared" si="6"/>
        <v>0</v>
      </c>
      <c r="O69" s="92">
        <f t="shared" si="68"/>
        <v>0</v>
      </c>
      <c r="P69" s="93">
        <f t="shared" si="68"/>
        <v>0</v>
      </c>
      <c r="Q69" s="93">
        <f t="shared" si="68"/>
        <v>0</v>
      </c>
      <c r="R69" s="93">
        <f t="shared" si="68"/>
        <v>0</v>
      </c>
      <c r="S69" s="93">
        <f t="shared" si="68"/>
        <v>0</v>
      </c>
      <c r="T69" s="96">
        <f t="shared" si="68"/>
        <v>0</v>
      </c>
      <c r="U69" s="487">
        <f t="shared" si="7"/>
        <v>0</v>
      </c>
      <c r="V69" s="412">
        <f t="shared" si="68"/>
        <v>0</v>
      </c>
      <c r="W69" s="93">
        <f t="shared" si="68"/>
        <v>0</v>
      </c>
      <c r="X69" s="96">
        <f t="shared" si="68"/>
        <v>0</v>
      </c>
      <c r="Y69" s="96">
        <f t="shared" si="68"/>
        <v>0</v>
      </c>
      <c r="Z69" s="96">
        <f t="shared" si="68"/>
        <v>0</v>
      </c>
      <c r="AA69" s="97">
        <f t="shared" si="68"/>
        <v>0</v>
      </c>
      <c r="AB69" s="183"/>
      <c r="AC69" s="168"/>
    </row>
    <row r="70" spans="1:29" hidden="1" x14ac:dyDescent="0.25">
      <c r="B70" s="54"/>
      <c r="C70" s="2"/>
      <c r="D70" s="801" t="s">
        <v>343</v>
      </c>
      <c r="E70" s="801"/>
      <c r="F70" s="373">
        <f>SUM(N70:Z70)</f>
        <v>0</v>
      </c>
      <c r="G70" s="621">
        <f>SUM(N70:Z70)</f>
        <v>0</v>
      </c>
      <c r="H70" s="621">
        <f>SUM(N70:Z70)</f>
        <v>0</v>
      </c>
      <c r="I70" s="373">
        <f>SUM(N70:Z70)</f>
        <v>0</v>
      </c>
      <c r="J70" s="527">
        <f t="shared" ref="J70:K72" si="69">SUM(N70:Z70)</f>
        <v>0</v>
      </c>
      <c r="K70" s="527">
        <f t="shared" si="69"/>
        <v>0</v>
      </c>
      <c r="L70" s="568">
        <f>SUM(O70:AA70)</f>
        <v>0</v>
      </c>
      <c r="M70" s="141"/>
      <c r="N70" s="159">
        <f t="shared" si="6"/>
        <v>0</v>
      </c>
      <c r="O70" s="73"/>
      <c r="P70" s="1"/>
      <c r="Q70" s="1"/>
      <c r="R70" s="1"/>
      <c r="S70" s="1"/>
      <c r="T70" s="79"/>
      <c r="U70" s="489">
        <f t="shared" ref="U70:U133" si="70">SUM(O70:T70)</f>
        <v>0</v>
      </c>
      <c r="V70" s="414"/>
      <c r="W70" s="1"/>
      <c r="X70" s="79"/>
      <c r="Y70" s="79"/>
      <c r="Z70" s="79"/>
      <c r="AA70" s="44"/>
      <c r="AB70" s="183"/>
      <c r="AC70" s="168"/>
    </row>
    <row r="71" spans="1:29" hidden="1" x14ac:dyDescent="0.25">
      <c r="B71" s="54"/>
      <c r="C71" s="2"/>
      <c r="D71" s="801" t="s">
        <v>344</v>
      </c>
      <c r="E71" s="801"/>
      <c r="F71" s="373">
        <f>SUM(N71:Z71)</f>
        <v>0</v>
      </c>
      <c r="G71" s="621">
        <f>SUM(N71:Z71)</f>
        <v>0</v>
      </c>
      <c r="H71" s="621">
        <f>SUM(N71:Z71)</f>
        <v>0</v>
      </c>
      <c r="I71" s="373">
        <f>SUM(N71:Z71)</f>
        <v>0</v>
      </c>
      <c r="J71" s="527">
        <f t="shared" si="69"/>
        <v>0</v>
      </c>
      <c r="K71" s="527">
        <f t="shared" si="69"/>
        <v>0</v>
      </c>
      <c r="L71" s="568">
        <f>SUM(O71:AA71)</f>
        <v>0</v>
      </c>
      <c r="M71" s="141"/>
      <c r="N71" s="159">
        <f t="shared" si="6"/>
        <v>0</v>
      </c>
      <c r="O71" s="73"/>
      <c r="P71" s="1"/>
      <c r="Q71" s="1"/>
      <c r="R71" s="1"/>
      <c r="S71" s="1"/>
      <c r="T71" s="79"/>
      <c r="U71" s="489">
        <f t="shared" si="70"/>
        <v>0</v>
      </c>
      <c r="V71" s="414"/>
      <c r="W71" s="1"/>
      <c r="X71" s="79"/>
      <c r="Y71" s="79"/>
      <c r="Z71" s="79"/>
      <c r="AA71" s="44"/>
      <c r="AB71" s="183"/>
      <c r="AC71" s="168"/>
    </row>
    <row r="72" spans="1:29" hidden="1" x14ac:dyDescent="0.25">
      <c r="B72" s="54"/>
      <c r="C72" s="2"/>
      <c r="D72" s="801" t="s">
        <v>345</v>
      </c>
      <c r="E72" s="801"/>
      <c r="F72" s="373">
        <f>SUM(N72:Z72)</f>
        <v>0</v>
      </c>
      <c r="G72" s="621">
        <f>SUM(N72:Z72)</f>
        <v>0</v>
      </c>
      <c r="H72" s="621">
        <f>SUM(N72:Z72)</f>
        <v>0</v>
      </c>
      <c r="I72" s="373">
        <f>SUM(N72:Z72)</f>
        <v>0</v>
      </c>
      <c r="J72" s="527">
        <f t="shared" si="69"/>
        <v>0</v>
      </c>
      <c r="K72" s="527">
        <f t="shared" si="69"/>
        <v>0</v>
      </c>
      <c r="L72" s="568">
        <f>SUM(O72:AA72)</f>
        <v>0</v>
      </c>
      <c r="M72" s="141"/>
      <c r="N72" s="159">
        <f t="shared" si="6"/>
        <v>0</v>
      </c>
      <c r="O72" s="73"/>
      <c r="P72" s="1"/>
      <c r="Q72" s="1"/>
      <c r="R72" s="1"/>
      <c r="S72" s="1"/>
      <c r="T72" s="79"/>
      <c r="U72" s="489">
        <f t="shared" si="70"/>
        <v>0</v>
      </c>
      <c r="V72" s="414"/>
      <c r="W72" s="1"/>
      <c r="X72" s="79"/>
      <c r="Y72" s="79"/>
      <c r="Z72" s="79"/>
      <c r="AA72" s="44"/>
      <c r="AB72" s="183"/>
      <c r="AC72" s="168"/>
    </row>
    <row r="73" spans="1:29" s="18" customFormat="1" hidden="1" x14ac:dyDescent="0.25">
      <c r="A73" s="125" t="s">
        <v>218</v>
      </c>
      <c r="B73" s="90" t="s">
        <v>657</v>
      </c>
      <c r="C73" s="803" t="s">
        <v>219</v>
      </c>
      <c r="D73" s="804"/>
      <c r="E73" s="804"/>
      <c r="F73" s="366">
        <f t="shared" ref="F73:L73" si="71">F74+F75+F76+F77</f>
        <v>0</v>
      </c>
      <c r="G73" s="614">
        <f t="shared" si="71"/>
        <v>0</v>
      </c>
      <c r="H73" s="614">
        <f t="shared" si="71"/>
        <v>0</v>
      </c>
      <c r="I73" s="366">
        <f t="shared" si="71"/>
        <v>0</v>
      </c>
      <c r="J73" s="520">
        <f t="shared" ref="J73" si="72">J74+J75+J76+J77</f>
        <v>0</v>
      </c>
      <c r="K73" s="520">
        <f t="shared" si="71"/>
        <v>0</v>
      </c>
      <c r="L73" s="561">
        <f t="shared" si="71"/>
        <v>0</v>
      </c>
      <c r="M73" s="142">
        <f t="shared" ref="M73:AA73" si="73">M74+M75+M76+M77</f>
        <v>0</v>
      </c>
      <c r="N73" s="158">
        <f t="shared" ref="N73:N136" si="74">SUM(L73:M73)</f>
        <v>0</v>
      </c>
      <c r="O73" s="92">
        <f t="shared" si="73"/>
        <v>0</v>
      </c>
      <c r="P73" s="93">
        <f t="shared" si="73"/>
        <v>0</v>
      </c>
      <c r="Q73" s="93">
        <f t="shared" si="73"/>
        <v>0</v>
      </c>
      <c r="R73" s="93">
        <f t="shared" si="73"/>
        <v>0</v>
      </c>
      <c r="S73" s="93">
        <f t="shared" si="73"/>
        <v>0</v>
      </c>
      <c r="T73" s="96">
        <f t="shared" si="73"/>
        <v>0</v>
      </c>
      <c r="U73" s="487">
        <f t="shared" si="70"/>
        <v>0</v>
      </c>
      <c r="V73" s="412">
        <f t="shared" si="73"/>
        <v>0</v>
      </c>
      <c r="W73" s="93">
        <f t="shared" si="73"/>
        <v>0</v>
      </c>
      <c r="X73" s="96">
        <f t="shared" si="73"/>
        <v>0</v>
      </c>
      <c r="Y73" s="96">
        <f t="shared" si="73"/>
        <v>0</v>
      </c>
      <c r="Z73" s="96">
        <f t="shared" si="73"/>
        <v>0</v>
      </c>
      <c r="AA73" s="97">
        <f t="shared" si="73"/>
        <v>0</v>
      </c>
      <c r="AB73" s="183"/>
      <c r="AC73" s="168"/>
    </row>
    <row r="74" spans="1:29" hidden="1" x14ac:dyDescent="0.25">
      <c r="B74" s="54"/>
      <c r="C74" s="2"/>
      <c r="D74" s="801" t="s">
        <v>835</v>
      </c>
      <c r="E74" s="801"/>
      <c r="F74" s="373">
        <f>SUM(N74:Z74)</f>
        <v>0</v>
      </c>
      <c r="G74" s="621">
        <f>SUM(N74:Z74)</f>
        <v>0</v>
      </c>
      <c r="H74" s="621">
        <f>SUM(N74:Z74)</f>
        <v>0</v>
      </c>
      <c r="I74" s="373">
        <f>SUM(N74:Z74)</f>
        <v>0</v>
      </c>
      <c r="J74" s="527">
        <f t="shared" ref="J74:K77" si="75">SUM(N74:Z74)</f>
        <v>0</v>
      </c>
      <c r="K74" s="527">
        <f t="shared" si="75"/>
        <v>0</v>
      </c>
      <c r="L74" s="568">
        <f>SUM(O74:AA74)</f>
        <v>0</v>
      </c>
      <c r="M74" s="141"/>
      <c r="N74" s="159">
        <f t="shared" si="74"/>
        <v>0</v>
      </c>
      <c r="O74" s="73"/>
      <c r="P74" s="1"/>
      <c r="Q74" s="1"/>
      <c r="R74" s="1"/>
      <c r="S74" s="1"/>
      <c r="T74" s="79"/>
      <c r="U74" s="489">
        <f t="shared" si="70"/>
        <v>0</v>
      </c>
      <c r="V74" s="414"/>
      <c r="W74" s="1"/>
      <c r="X74" s="79"/>
      <c r="Y74" s="79"/>
      <c r="Z74" s="79"/>
      <c r="AA74" s="44"/>
      <c r="AB74" s="183"/>
      <c r="AC74" s="168"/>
    </row>
    <row r="75" spans="1:29" hidden="1" x14ac:dyDescent="0.25">
      <c r="B75" s="54"/>
      <c r="C75" s="2"/>
      <c r="D75" s="801" t="s">
        <v>346</v>
      </c>
      <c r="E75" s="801"/>
      <c r="F75" s="373">
        <f>SUM(N75:Z75)</f>
        <v>0</v>
      </c>
      <c r="G75" s="621">
        <f>SUM(N75:Z75)</f>
        <v>0</v>
      </c>
      <c r="H75" s="621">
        <f>SUM(N75:Z75)</f>
        <v>0</v>
      </c>
      <c r="I75" s="373">
        <f>SUM(N75:Z75)</f>
        <v>0</v>
      </c>
      <c r="J75" s="527">
        <f t="shared" si="75"/>
        <v>0</v>
      </c>
      <c r="K75" s="527">
        <f t="shared" si="75"/>
        <v>0</v>
      </c>
      <c r="L75" s="568">
        <f>SUM(O75:AA75)</f>
        <v>0</v>
      </c>
      <c r="M75" s="141"/>
      <c r="N75" s="159">
        <f t="shared" si="74"/>
        <v>0</v>
      </c>
      <c r="O75" s="73"/>
      <c r="P75" s="1"/>
      <c r="Q75" s="1"/>
      <c r="R75" s="1"/>
      <c r="S75" s="1"/>
      <c r="T75" s="79"/>
      <c r="U75" s="489">
        <f t="shared" si="70"/>
        <v>0</v>
      </c>
      <c r="V75" s="414"/>
      <c r="W75" s="1"/>
      <c r="X75" s="79"/>
      <c r="Y75" s="79"/>
      <c r="Z75" s="79"/>
      <c r="AA75" s="44"/>
      <c r="AB75" s="183"/>
      <c r="AC75" s="168"/>
    </row>
    <row r="76" spans="1:29" hidden="1" x14ac:dyDescent="0.25">
      <c r="B76" s="54"/>
      <c r="C76" s="2"/>
      <c r="D76" s="801" t="s">
        <v>836</v>
      </c>
      <c r="E76" s="801"/>
      <c r="F76" s="373">
        <f>SUM(N76:Z76)</f>
        <v>0</v>
      </c>
      <c r="G76" s="621">
        <f>SUM(N76:Z76)</f>
        <v>0</v>
      </c>
      <c r="H76" s="621">
        <f>SUM(N76:Z76)</f>
        <v>0</v>
      </c>
      <c r="I76" s="373">
        <f>SUM(N76:Z76)</f>
        <v>0</v>
      </c>
      <c r="J76" s="527">
        <f t="shared" si="75"/>
        <v>0</v>
      </c>
      <c r="K76" s="527">
        <f t="shared" si="75"/>
        <v>0</v>
      </c>
      <c r="L76" s="568">
        <f>SUM(O76:AA76)</f>
        <v>0</v>
      </c>
      <c r="M76" s="141"/>
      <c r="N76" s="159">
        <f t="shared" si="74"/>
        <v>0</v>
      </c>
      <c r="O76" s="73"/>
      <c r="P76" s="1"/>
      <c r="Q76" s="1"/>
      <c r="R76" s="1"/>
      <c r="S76" s="1"/>
      <c r="T76" s="79"/>
      <c r="U76" s="489">
        <f t="shared" si="70"/>
        <v>0</v>
      </c>
      <c r="V76" s="414"/>
      <c r="W76" s="1"/>
      <c r="X76" s="79"/>
      <c r="Y76" s="79"/>
      <c r="Z76" s="79"/>
      <c r="AA76" s="44"/>
      <c r="AB76" s="183"/>
      <c r="AC76" s="168"/>
    </row>
    <row r="77" spans="1:29" ht="15.75" hidden="1" thickBot="1" x14ac:dyDescent="0.3">
      <c r="B77" s="54"/>
      <c r="C77" s="2"/>
      <c r="D77" s="801" t="s">
        <v>834</v>
      </c>
      <c r="E77" s="801"/>
      <c r="F77" s="373">
        <f>SUM(N77:Z77)</f>
        <v>0</v>
      </c>
      <c r="G77" s="621">
        <f>SUM(N77:Z77)</f>
        <v>0</v>
      </c>
      <c r="H77" s="621">
        <f>SUM(N77:Z77)</f>
        <v>0</v>
      </c>
      <c r="I77" s="373">
        <f>SUM(N77:Z77)</f>
        <v>0</v>
      </c>
      <c r="J77" s="527">
        <f t="shared" si="75"/>
        <v>0</v>
      </c>
      <c r="K77" s="527">
        <f t="shared" si="75"/>
        <v>0</v>
      </c>
      <c r="L77" s="568">
        <f>SUM(O77:AA77)</f>
        <v>0</v>
      </c>
      <c r="M77" s="141"/>
      <c r="N77" s="159">
        <f t="shared" si="74"/>
        <v>0</v>
      </c>
      <c r="O77" s="73"/>
      <c r="P77" s="1"/>
      <c r="Q77" s="1"/>
      <c r="R77" s="1"/>
      <c r="S77" s="1"/>
      <c r="T77" s="79"/>
      <c r="U77" s="489">
        <f t="shared" si="70"/>
        <v>0</v>
      </c>
      <c r="V77" s="414"/>
      <c r="W77" s="1"/>
      <c r="X77" s="79"/>
      <c r="Y77" s="79"/>
      <c r="Z77" s="79"/>
      <c r="AA77" s="44"/>
      <c r="AB77" s="183"/>
      <c r="AC77" s="168"/>
    </row>
    <row r="78" spans="1:29" ht="15.75" thickBot="1" x14ac:dyDescent="0.3">
      <c r="B78" s="98" t="s">
        <v>220</v>
      </c>
      <c r="C78" s="807" t="s">
        <v>221</v>
      </c>
      <c r="D78" s="808"/>
      <c r="E78" s="808"/>
      <c r="F78" s="369">
        <f t="shared" ref="F78:L78" si="76">F79+F82+F86+F87+F98+F109+F120+F123+F135+F136+F137+F138+F149</f>
        <v>0</v>
      </c>
      <c r="G78" s="617">
        <f t="shared" si="76"/>
        <v>0</v>
      </c>
      <c r="H78" s="617">
        <f t="shared" si="76"/>
        <v>0</v>
      </c>
      <c r="I78" s="369">
        <f t="shared" si="76"/>
        <v>0</v>
      </c>
      <c r="J78" s="523">
        <f t="shared" ref="J78" si="77">J79+J82+J86+J87+J98+J109+J120+J123+J135+J136+J137+J138+J149</f>
        <v>0</v>
      </c>
      <c r="K78" s="523">
        <f t="shared" si="76"/>
        <v>0</v>
      </c>
      <c r="L78" s="564">
        <f t="shared" si="76"/>
        <v>0</v>
      </c>
      <c r="M78" s="144">
        <f t="shared" ref="M78:AA78" si="78">M79+M82+M86+M87+M98+M109+M120+M123+M135+M136+M137+M138+M149</f>
        <v>0</v>
      </c>
      <c r="N78" s="156">
        <f t="shared" si="74"/>
        <v>0</v>
      </c>
      <c r="O78" s="84">
        <f t="shared" si="78"/>
        <v>0</v>
      </c>
      <c r="P78" s="85">
        <f t="shared" si="78"/>
        <v>0</v>
      </c>
      <c r="Q78" s="85">
        <f t="shared" si="78"/>
        <v>0</v>
      </c>
      <c r="R78" s="85">
        <f t="shared" si="78"/>
        <v>0</v>
      </c>
      <c r="S78" s="85">
        <f t="shared" si="78"/>
        <v>0</v>
      </c>
      <c r="T78" s="88">
        <f t="shared" si="78"/>
        <v>0</v>
      </c>
      <c r="U78" s="484">
        <f t="shared" si="70"/>
        <v>0</v>
      </c>
      <c r="V78" s="409">
        <f t="shared" si="78"/>
        <v>0</v>
      </c>
      <c r="W78" s="85">
        <f t="shared" si="78"/>
        <v>0</v>
      </c>
      <c r="X78" s="88">
        <f t="shared" si="78"/>
        <v>0</v>
      </c>
      <c r="Y78" s="88">
        <f t="shared" si="78"/>
        <v>0</v>
      </c>
      <c r="Z78" s="88">
        <f t="shared" si="78"/>
        <v>0</v>
      </c>
      <c r="AA78" s="89">
        <f t="shared" si="78"/>
        <v>0</v>
      </c>
      <c r="AB78" s="183"/>
      <c r="AC78" s="168"/>
    </row>
    <row r="79" spans="1:29" s="41" customFormat="1" hidden="1" x14ac:dyDescent="0.25">
      <c r="A79" s="125" t="s">
        <v>222</v>
      </c>
      <c r="B79" s="123" t="s">
        <v>658</v>
      </c>
      <c r="C79" s="809" t="s">
        <v>223</v>
      </c>
      <c r="D79" s="810"/>
      <c r="E79" s="810"/>
      <c r="F79" s="374">
        <f t="shared" ref="F79:L79" si="79">F80+F81</f>
        <v>0</v>
      </c>
      <c r="G79" s="622">
        <f t="shared" si="79"/>
        <v>0</v>
      </c>
      <c r="H79" s="622">
        <f t="shared" si="79"/>
        <v>0</v>
      </c>
      <c r="I79" s="374">
        <f t="shared" si="79"/>
        <v>0</v>
      </c>
      <c r="J79" s="528">
        <f t="shared" ref="J79" si="80">J80+J81</f>
        <v>0</v>
      </c>
      <c r="K79" s="528">
        <f t="shared" si="79"/>
        <v>0</v>
      </c>
      <c r="L79" s="569">
        <f t="shared" si="79"/>
        <v>0</v>
      </c>
      <c r="M79" s="149">
        <f t="shared" ref="M79:AA79" si="81">M80+M81</f>
        <v>0</v>
      </c>
      <c r="N79" s="161">
        <f t="shared" si="74"/>
        <v>0</v>
      </c>
      <c r="O79" s="163">
        <f t="shared" si="81"/>
        <v>0</v>
      </c>
      <c r="P79" s="131">
        <f t="shared" si="81"/>
        <v>0</v>
      </c>
      <c r="Q79" s="131">
        <f t="shared" si="81"/>
        <v>0</v>
      </c>
      <c r="R79" s="131">
        <f t="shared" si="81"/>
        <v>0</v>
      </c>
      <c r="S79" s="131">
        <f t="shared" si="81"/>
        <v>0</v>
      </c>
      <c r="T79" s="132">
        <f t="shared" si="81"/>
        <v>0</v>
      </c>
      <c r="U79" s="490">
        <f t="shared" si="70"/>
        <v>0</v>
      </c>
      <c r="V79" s="415">
        <f t="shared" si="81"/>
        <v>0</v>
      </c>
      <c r="W79" s="131">
        <f t="shared" si="81"/>
        <v>0</v>
      </c>
      <c r="X79" s="132">
        <f t="shared" si="81"/>
        <v>0</v>
      </c>
      <c r="Y79" s="132">
        <f t="shared" si="81"/>
        <v>0</v>
      </c>
      <c r="Z79" s="132">
        <f t="shared" si="81"/>
        <v>0</v>
      </c>
      <c r="AA79" s="133">
        <f t="shared" si="81"/>
        <v>0</v>
      </c>
      <c r="AB79" s="183"/>
      <c r="AC79" s="168"/>
    </row>
    <row r="80" spans="1:29" hidden="1" x14ac:dyDescent="0.25">
      <c r="B80" s="54"/>
      <c r="C80" s="2"/>
      <c r="D80" s="801" t="s">
        <v>347</v>
      </c>
      <c r="E80" s="801"/>
      <c r="F80" s="373">
        <f>SUM(N80:Z80)</f>
        <v>0</v>
      </c>
      <c r="G80" s="621">
        <f>SUM(N80:Z80)</f>
        <v>0</v>
      </c>
      <c r="H80" s="621">
        <f>SUM(N80:Z80)</f>
        <v>0</v>
      </c>
      <c r="I80" s="373">
        <f>SUM(N80:Z80)</f>
        <v>0</v>
      </c>
      <c r="J80" s="527">
        <f>SUM(N80:Z80)</f>
        <v>0</v>
      </c>
      <c r="K80" s="527">
        <f>SUM(O80:AA80)</f>
        <v>0</v>
      </c>
      <c r="L80" s="568">
        <f>SUM(O80:AA80)</f>
        <v>0</v>
      </c>
      <c r="M80" s="141"/>
      <c r="N80" s="159">
        <f t="shared" si="74"/>
        <v>0</v>
      </c>
      <c r="O80" s="73"/>
      <c r="P80" s="1"/>
      <c r="Q80" s="1"/>
      <c r="R80" s="1"/>
      <c r="S80" s="1"/>
      <c r="T80" s="79"/>
      <c r="U80" s="489">
        <f t="shared" si="70"/>
        <v>0</v>
      </c>
      <c r="V80" s="414"/>
      <c r="W80" s="1"/>
      <c r="X80" s="79"/>
      <c r="Y80" s="79"/>
      <c r="Z80" s="79"/>
      <c r="AA80" s="44"/>
      <c r="AB80" s="183"/>
      <c r="AC80" s="168"/>
    </row>
    <row r="81" spans="1:29" hidden="1" x14ac:dyDescent="0.25">
      <c r="B81" s="54"/>
      <c r="C81" s="2"/>
      <c r="D81" s="801" t="s">
        <v>348</v>
      </c>
      <c r="E81" s="801"/>
      <c r="F81" s="373">
        <f>SUM(N81:Z81)</f>
        <v>0</v>
      </c>
      <c r="G81" s="621">
        <f>SUM(N81:Z81)</f>
        <v>0</v>
      </c>
      <c r="H81" s="621">
        <f>SUM(N81:Z81)</f>
        <v>0</v>
      </c>
      <c r="I81" s="373">
        <f>SUM(N81:Z81)</f>
        <v>0</v>
      </c>
      <c r="J81" s="527">
        <f>SUM(N81:Z81)</f>
        <v>0</v>
      </c>
      <c r="K81" s="527">
        <f>SUM(O81:AA81)</f>
        <v>0</v>
      </c>
      <c r="L81" s="568">
        <f>SUM(O81:AA81)</f>
        <v>0</v>
      </c>
      <c r="M81" s="141"/>
      <c r="N81" s="159">
        <f t="shared" si="74"/>
        <v>0</v>
      </c>
      <c r="O81" s="73"/>
      <c r="P81" s="1"/>
      <c r="Q81" s="1"/>
      <c r="R81" s="1"/>
      <c r="S81" s="1"/>
      <c r="T81" s="79"/>
      <c r="U81" s="489">
        <f t="shared" si="70"/>
        <v>0</v>
      </c>
      <c r="V81" s="414"/>
      <c r="W81" s="1"/>
      <c r="X81" s="79"/>
      <c r="Y81" s="79"/>
      <c r="Z81" s="79"/>
      <c r="AA81" s="44"/>
      <c r="AB81" s="183"/>
      <c r="AC81" s="168"/>
    </row>
    <row r="82" spans="1:29" hidden="1" x14ac:dyDescent="0.25">
      <c r="B82" s="123" t="s">
        <v>837</v>
      </c>
      <c r="C82" s="809" t="s">
        <v>838</v>
      </c>
      <c r="D82" s="810"/>
      <c r="E82" s="810"/>
      <c r="F82" s="374">
        <f t="shared" ref="F82:L82" si="82">F83+F84+F85</f>
        <v>0</v>
      </c>
      <c r="G82" s="622">
        <f t="shared" si="82"/>
        <v>0</v>
      </c>
      <c r="H82" s="622">
        <f t="shared" si="82"/>
        <v>0</v>
      </c>
      <c r="I82" s="374">
        <f t="shared" si="82"/>
        <v>0</v>
      </c>
      <c r="J82" s="528">
        <f t="shared" ref="J82" si="83">J83+J84+J85</f>
        <v>0</v>
      </c>
      <c r="K82" s="528">
        <f t="shared" si="82"/>
        <v>0</v>
      </c>
      <c r="L82" s="569">
        <f t="shared" si="82"/>
        <v>0</v>
      </c>
      <c r="M82" s="149">
        <f t="shared" ref="M82:AA82" si="84">M83+M84+M85</f>
        <v>0</v>
      </c>
      <c r="N82" s="161">
        <f t="shared" si="74"/>
        <v>0</v>
      </c>
      <c r="O82" s="163">
        <f t="shared" si="84"/>
        <v>0</v>
      </c>
      <c r="P82" s="131">
        <f t="shared" si="84"/>
        <v>0</v>
      </c>
      <c r="Q82" s="131">
        <f t="shared" si="84"/>
        <v>0</v>
      </c>
      <c r="R82" s="131">
        <f t="shared" si="84"/>
        <v>0</v>
      </c>
      <c r="S82" s="131">
        <f t="shared" si="84"/>
        <v>0</v>
      </c>
      <c r="T82" s="132">
        <f t="shared" si="84"/>
        <v>0</v>
      </c>
      <c r="U82" s="490">
        <f t="shared" si="70"/>
        <v>0</v>
      </c>
      <c r="V82" s="415">
        <f t="shared" si="84"/>
        <v>0</v>
      </c>
      <c r="W82" s="131">
        <f t="shared" si="84"/>
        <v>0</v>
      </c>
      <c r="X82" s="132">
        <f t="shared" si="84"/>
        <v>0</v>
      </c>
      <c r="Y82" s="132">
        <f t="shared" si="84"/>
        <v>0</v>
      </c>
      <c r="Z82" s="132">
        <f t="shared" si="84"/>
        <v>0</v>
      </c>
      <c r="AA82" s="133">
        <f t="shared" si="84"/>
        <v>0</v>
      </c>
      <c r="AB82" s="183"/>
      <c r="AC82" s="168"/>
    </row>
    <row r="83" spans="1:29" s="189" customFormat="1" hidden="1" x14ac:dyDescent="0.25">
      <c r="A83" s="125" t="s">
        <v>869</v>
      </c>
      <c r="B83" s="169" t="s">
        <v>870</v>
      </c>
      <c r="C83" s="182"/>
      <c r="D83" s="233" t="s">
        <v>955</v>
      </c>
      <c r="E83" s="258"/>
      <c r="F83" s="365">
        <f>SUM(N83:Z83)</f>
        <v>0</v>
      </c>
      <c r="G83" s="613">
        <f>SUM(N83:Z83)</f>
        <v>0</v>
      </c>
      <c r="H83" s="613">
        <f>SUM(N83:Z83)</f>
        <v>0</v>
      </c>
      <c r="I83" s="365">
        <f>SUM(N83:Z83)</f>
        <v>0</v>
      </c>
      <c r="J83" s="519">
        <f t="shared" ref="J83:K86" si="85">SUM(N83:Z83)</f>
        <v>0</v>
      </c>
      <c r="K83" s="519">
        <f t="shared" si="85"/>
        <v>0</v>
      </c>
      <c r="L83" s="560">
        <f>SUM(O83:AA83)</f>
        <v>0</v>
      </c>
      <c r="M83" s="170"/>
      <c r="N83" s="171">
        <f t="shared" si="74"/>
        <v>0</v>
      </c>
      <c r="O83" s="179"/>
      <c r="P83" s="173"/>
      <c r="Q83" s="173"/>
      <c r="R83" s="173"/>
      <c r="S83" s="173"/>
      <c r="T83" s="174"/>
      <c r="U83" s="486">
        <f t="shared" si="70"/>
        <v>0</v>
      </c>
      <c r="V83" s="411"/>
      <c r="W83" s="173"/>
      <c r="X83" s="174"/>
      <c r="Y83" s="174"/>
      <c r="Z83" s="174"/>
      <c r="AA83" s="175"/>
      <c r="AB83" s="183"/>
      <c r="AC83" s="168"/>
    </row>
    <row r="84" spans="1:29" s="189" customFormat="1" hidden="1" x14ac:dyDescent="0.25">
      <c r="A84" s="125" t="s">
        <v>224</v>
      </c>
      <c r="B84" s="169" t="s">
        <v>659</v>
      </c>
      <c r="C84" s="182"/>
      <c r="D84" s="233" t="s">
        <v>225</v>
      </c>
      <c r="E84" s="258"/>
      <c r="F84" s="365">
        <f>SUM(N84:Z84)</f>
        <v>0</v>
      </c>
      <c r="G84" s="613">
        <f>SUM(N84:Z84)</f>
        <v>0</v>
      </c>
      <c r="H84" s="613">
        <f>SUM(N84:Z84)</f>
        <v>0</v>
      </c>
      <c r="I84" s="365">
        <f>SUM(N84:Z84)</f>
        <v>0</v>
      </c>
      <c r="J84" s="519">
        <f t="shared" si="85"/>
        <v>0</v>
      </c>
      <c r="K84" s="519">
        <f t="shared" si="85"/>
        <v>0</v>
      </c>
      <c r="L84" s="560">
        <f>SUM(O84:AA84)</f>
        <v>0</v>
      </c>
      <c r="M84" s="170"/>
      <c r="N84" s="171">
        <f t="shared" si="74"/>
        <v>0</v>
      </c>
      <c r="O84" s="179"/>
      <c r="P84" s="173"/>
      <c r="Q84" s="173"/>
      <c r="R84" s="173"/>
      <c r="S84" s="173"/>
      <c r="T84" s="174"/>
      <c r="U84" s="486">
        <f t="shared" si="70"/>
        <v>0</v>
      </c>
      <c r="V84" s="411"/>
      <c r="W84" s="173"/>
      <c r="X84" s="174"/>
      <c r="Y84" s="174"/>
      <c r="Z84" s="174"/>
      <c r="AA84" s="175"/>
      <c r="AB84" s="183"/>
      <c r="AC84" s="168"/>
    </row>
    <row r="85" spans="1:29" s="189" customFormat="1" hidden="1" x14ac:dyDescent="0.25">
      <c r="A85" s="125" t="s">
        <v>226</v>
      </c>
      <c r="B85" s="169" t="s">
        <v>660</v>
      </c>
      <c r="C85" s="182"/>
      <c r="D85" s="233" t="s">
        <v>227</v>
      </c>
      <c r="E85" s="258"/>
      <c r="F85" s="365">
        <f>SUM(N85:Z85)</f>
        <v>0</v>
      </c>
      <c r="G85" s="613">
        <f>SUM(N85:Z85)</f>
        <v>0</v>
      </c>
      <c r="H85" s="613">
        <f>SUM(N85:Z85)</f>
        <v>0</v>
      </c>
      <c r="I85" s="365">
        <f>SUM(N85:Z85)</f>
        <v>0</v>
      </c>
      <c r="J85" s="519">
        <f t="shared" si="85"/>
        <v>0</v>
      </c>
      <c r="K85" s="519">
        <f t="shared" si="85"/>
        <v>0</v>
      </c>
      <c r="L85" s="560">
        <f>SUM(O85:AA85)</f>
        <v>0</v>
      </c>
      <c r="M85" s="170"/>
      <c r="N85" s="171">
        <f t="shared" si="74"/>
        <v>0</v>
      </c>
      <c r="O85" s="179"/>
      <c r="P85" s="173"/>
      <c r="Q85" s="173"/>
      <c r="R85" s="173"/>
      <c r="S85" s="173"/>
      <c r="T85" s="174"/>
      <c r="U85" s="486">
        <f t="shared" si="70"/>
        <v>0</v>
      </c>
      <c r="V85" s="411"/>
      <c r="W85" s="173"/>
      <c r="X85" s="174"/>
      <c r="Y85" s="174"/>
      <c r="Z85" s="174"/>
      <c r="AA85" s="175"/>
      <c r="AB85" s="183"/>
      <c r="AC85" s="168"/>
    </row>
    <row r="86" spans="1:29" s="41" customFormat="1" ht="27.75" hidden="1" customHeight="1" x14ac:dyDescent="0.25">
      <c r="A86" s="125" t="s">
        <v>228</v>
      </c>
      <c r="B86" s="106" t="s">
        <v>661</v>
      </c>
      <c r="C86" s="853" t="s">
        <v>353</v>
      </c>
      <c r="D86" s="854"/>
      <c r="E86" s="854"/>
      <c r="F86" s="375">
        <f>SUM(N86:Z86)</f>
        <v>0</v>
      </c>
      <c r="G86" s="623">
        <f>SUM(N86:Z86)</f>
        <v>0</v>
      </c>
      <c r="H86" s="623">
        <f>SUM(N86:Z86)</f>
        <v>0</v>
      </c>
      <c r="I86" s="375">
        <f>SUM(N86:Z86)</f>
        <v>0</v>
      </c>
      <c r="J86" s="529">
        <f t="shared" si="85"/>
        <v>0</v>
      </c>
      <c r="K86" s="529">
        <f t="shared" si="85"/>
        <v>0</v>
      </c>
      <c r="L86" s="570">
        <f>SUM(O86:AA86)</f>
        <v>0</v>
      </c>
      <c r="M86" s="150"/>
      <c r="N86" s="162">
        <f t="shared" si="74"/>
        <v>0</v>
      </c>
      <c r="O86" s="108"/>
      <c r="P86" s="109"/>
      <c r="Q86" s="109"/>
      <c r="R86" s="109"/>
      <c r="S86" s="109"/>
      <c r="T86" s="112"/>
      <c r="U86" s="491">
        <f t="shared" si="70"/>
        <v>0</v>
      </c>
      <c r="V86" s="416"/>
      <c r="W86" s="109"/>
      <c r="X86" s="112"/>
      <c r="Y86" s="112"/>
      <c r="Z86" s="112"/>
      <c r="AA86" s="113"/>
      <c r="AB86" s="183"/>
      <c r="AC86" s="168"/>
    </row>
    <row r="87" spans="1:29" s="41" customFormat="1" hidden="1" x14ac:dyDescent="0.25">
      <c r="A87" s="125" t="s">
        <v>229</v>
      </c>
      <c r="B87" s="106" t="s">
        <v>662</v>
      </c>
      <c r="C87" s="853" t="s">
        <v>804</v>
      </c>
      <c r="D87" s="854"/>
      <c r="E87" s="854"/>
      <c r="F87" s="375">
        <f t="shared" ref="F87:L87" si="86">F88+F89+F90+F91+F92+F93+F94+F95+F96+F97</f>
        <v>0</v>
      </c>
      <c r="G87" s="623">
        <f t="shared" si="86"/>
        <v>0</v>
      </c>
      <c r="H87" s="623">
        <f t="shared" si="86"/>
        <v>0</v>
      </c>
      <c r="I87" s="375">
        <f t="shared" si="86"/>
        <v>0</v>
      </c>
      <c r="J87" s="529">
        <f t="shared" ref="J87" si="87">J88+J89+J90+J91+J92+J93+J94+J95+J96+J97</f>
        <v>0</v>
      </c>
      <c r="K87" s="529">
        <f t="shared" si="86"/>
        <v>0</v>
      </c>
      <c r="L87" s="570">
        <f t="shared" si="86"/>
        <v>0</v>
      </c>
      <c r="M87" s="150">
        <f t="shared" ref="M87:AA87" si="88">M88+M89+M90+M91+M92+M93+M94+M95+M96+M97</f>
        <v>0</v>
      </c>
      <c r="N87" s="162">
        <f t="shared" si="74"/>
        <v>0</v>
      </c>
      <c r="O87" s="108">
        <f t="shared" si="88"/>
        <v>0</v>
      </c>
      <c r="P87" s="109">
        <f t="shared" si="88"/>
        <v>0</v>
      </c>
      <c r="Q87" s="109">
        <f t="shared" si="88"/>
        <v>0</v>
      </c>
      <c r="R87" s="109">
        <f t="shared" si="88"/>
        <v>0</v>
      </c>
      <c r="S87" s="109">
        <f t="shared" si="88"/>
        <v>0</v>
      </c>
      <c r="T87" s="112">
        <f t="shared" si="88"/>
        <v>0</v>
      </c>
      <c r="U87" s="491">
        <f t="shared" si="70"/>
        <v>0</v>
      </c>
      <c r="V87" s="416">
        <f t="shared" si="88"/>
        <v>0</v>
      </c>
      <c r="W87" s="109">
        <f t="shared" si="88"/>
        <v>0</v>
      </c>
      <c r="X87" s="112">
        <f t="shared" si="88"/>
        <v>0</v>
      </c>
      <c r="Y87" s="112">
        <f t="shared" si="88"/>
        <v>0</v>
      </c>
      <c r="Z87" s="112">
        <f t="shared" si="88"/>
        <v>0</v>
      </c>
      <c r="AA87" s="113">
        <f t="shared" si="88"/>
        <v>0</v>
      </c>
      <c r="AB87" s="183"/>
      <c r="AC87" s="168"/>
    </row>
    <row r="88" spans="1:29" hidden="1" x14ac:dyDescent="0.25">
      <c r="B88" s="54"/>
      <c r="C88" s="2"/>
      <c r="D88" s="801" t="s">
        <v>370</v>
      </c>
      <c r="E88" s="801"/>
      <c r="F88" s="373">
        <f t="shared" ref="F88:F97" si="89">SUM(N88:Z88)</f>
        <v>0</v>
      </c>
      <c r="G88" s="621">
        <f t="shared" ref="G88:G97" si="90">SUM(N88:Z88)</f>
        <v>0</v>
      </c>
      <c r="H88" s="621">
        <f t="shared" ref="H88:H97" si="91">SUM(N88:Z88)</f>
        <v>0</v>
      </c>
      <c r="I88" s="373">
        <f t="shared" ref="I88:I97" si="92">SUM(N88:Z88)</f>
        <v>0</v>
      </c>
      <c r="J88" s="527">
        <f t="shared" ref="J88:K97" si="93">SUM(N88:Z88)</f>
        <v>0</v>
      </c>
      <c r="K88" s="527">
        <f t="shared" si="93"/>
        <v>0</v>
      </c>
      <c r="L88" s="568">
        <f t="shared" ref="L88:L97" si="94">SUM(O88:AA88)</f>
        <v>0</v>
      </c>
      <c r="M88" s="141"/>
      <c r="N88" s="159">
        <f t="shared" si="74"/>
        <v>0</v>
      </c>
      <c r="O88" s="73"/>
      <c r="P88" s="1"/>
      <c r="Q88" s="1"/>
      <c r="R88" s="1"/>
      <c r="S88" s="1"/>
      <c r="T88" s="79"/>
      <c r="U88" s="489">
        <f t="shared" si="70"/>
        <v>0</v>
      </c>
      <c r="V88" s="414"/>
      <c r="W88" s="1"/>
      <c r="X88" s="79"/>
      <c r="Y88" s="79"/>
      <c r="Z88" s="79"/>
      <c r="AA88" s="44"/>
      <c r="AB88" s="183"/>
      <c r="AC88" s="168"/>
    </row>
    <row r="89" spans="1:29" hidden="1" x14ac:dyDescent="0.25">
      <c r="B89" s="54"/>
      <c r="C89" s="2"/>
      <c r="D89" s="801" t="s">
        <v>506</v>
      </c>
      <c r="E89" s="801"/>
      <c r="F89" s="373">
        <f t="shared" si="89"/>
        <v>0</v>
      </c>
      <c r="G89" s="621">
        <f t="shared" si="90"/>
        <v>0</v>
      </c>
      <c r="H89" s="621">
        <f t="shared" si="91"/>
        <v>0</v>
      </c>
      <c r="I89" s="373">
        <f t="shared" si="92"/>
        <v>0</v>
      </c>
      <c r="J89" s="527">
        <f t="shared" si="93"/>
        <v>0</v>
      </c>
      <c r="K89" s="527">
        <f t="shared" si="93"/>
        <v>0</v>
      </c>
      <c r="L89" s="568">
        <f t="shared" si="94"/>
        <v>0</v>
      </c>
      <c r="M89" s="141"/>
      <c r="N89" s="159">
        <f t="shared" si="74"/>
        <v>0</v>
      </c>
      <c r="O89" s="73"/>
      <c r="P89" s="1"/>
      <c r="Q89" s="1"/>
      <c r="R89" s="1"/>
      <c r="S89" s="1"/>
      <c r="T89" s="79"/>
      <c r="U89" s="489">
        <f t="shared" si="70"/>
        <v>0</v>
      </c>
      <c r="V89" s="414"/>
      <c r="W89" s="1"/>
      <c r="X89" s="79"/>
      <c r="Y89" s="79"/>
      <c r="Z89" s="79"/>
      <c r="AA89" s="44"/>
      <c r="AB89" s="183"/>
      <c r="AC89" s="168"/>
    </row>
    <row r="90" spans="1:29" hidden="1" x14ac:dyDescent="0.25">
      <c r="B90" s="54"/>
      <c r="C90" s="2"/>
      <c r="D90" s="801" t="s">
        <v>507</v>
      </c>
      <c r="E90" s="801"/>
      <c r="F90" s="373">
        <f t="shared" si="89"/>
        <v>0</v>
      </c>
      <c r="G90" s="621">
        <f t="shared" si="90"/>
        <v>0</v>
      </c>
      <c r="H90" s="621">
        <f t="shared" si="91"/>
        <v>0</v>
      </c>
      <c r="I90" s="373">
        <f t="shared" si="92"/>
        <v>0</v>
      </c>
      <c r="J90" s="527">
        <f t="shared" si="93"/>
        <v>0</v>
      </c>
      <c r="K90" s="527">
        <f t="shared" si="93"/>
        <v>0</v>
      </c>
      <c r="L90" s="568">
        <f t="shared" si="94"/>
        <v>0</v>
      </c>
      <c r="M90" s="141"/>
      <c r="N90" s="159">
        <f t="shared" si="74"/>
        <v>0</v>
      </c>
      <c r="O90" s="73"/>
      <c r="P90" s="1"/>
      <c r="Q90" s="1"/>
      <c r="R90" s="1"/>
      <c r="S90" s="1"/>
      <c r="T90" s="79"/>
      <c r="U90" s="489">
        <f t="shared" si="70"/>
        <v>0</v>
      </c>
      <c r="V90" s="414"/>
      <c r="W90" s="1"/>
      <c r="X90" s="79"/>
      <c r="Y90" s="79"/>
      <c r="Z90" s="79"/>
      <c r="AA90" s="44"/>
      <c r="AB90" s="183"/>
      <c r="AC90" s="168"/>
    </row>
    <row r="91" spans="1:29" hidden="1" x14ac:dyDescent="0.25">
      <c r="B91" s="54"/>
      <c r="C91" s="2"/>
      <c r="D91" s="801" t="s">
        <v>508</v>
      </c>
      <c r="E91" s="801"/>
      <c r="F91" s="373">
        <f t="shared" si="89"/>
        <v>0</v>
      </c>
      <c r="G91" s="621">
        <f t="shared" si="90"/>
        <v>0</v>
      </c>
      <c r="H91" s="621">
        <f t="shared" si="91"/>
        <v>0</v>
      </c>
      <c r="I91" s="373">
        <f t="shared" si="92"/>
        <v>0</v>
      </c>
      <c r="J91" s="527">
        <f t="shared" si="93"/>
        <v>0</v>
      </c>
      <c r="K91" s="527">
        <f t="shared" si="93"/>
        <v>0</v>
      </c>
      <c r="L91" s="568">
        <f t="shared" si="94"/>
        <v>0</v>
      </c>
      <c r="M91" s="141"/>
      <c r="N91" s="159">
        <f t="shared" si="74"/>
        <v>0</v>
      </c>
      <c r="O91" s="73"/>
      <c r="P91" s="1"/>
      <c r="Q91" s="1"/>
      <c r="R91" s="1"/>
      <c r="S91" s="1"/>
      <c r="T91" s="79"/>
      <c r="U91" s="489">
        <f t="shared" si="70"/>
        <v>0</v>
      </c>
      <c r="V91" s="414"/>
      <c r="W91" s="1"/>
      <c r="X91" s="79"/>
      <c r="Y91" s="79"/>
      <c r="Z91" s="79"/>
      <c r="AA91" s="44"/>
      <c r="AB91" s="183"/>
      <c r="AC91" s="168"/>
    </row>
    <row r="92" spans="1:29" hidden="1" x14ac:dyDescent="0.25">
      <c r="B92" s="54"/>
      <c r="C92" s="2"/>
      <c r="D92" s="801" t="s">
        <v>509</v>
      </c>
      <c r="E92" s="801"/>
      <c r="F92" s="373">
        <f t="shared" si="89"/>
        <v>0</v>
      </c>
      <c r="G92" s="621">
        <f t="shared" si="90"/>
        <v>0</v>
      </c>
      <c r="H92" s="621">
        <f t="shared" si="91"/>
        <v>0</v>
      </c>
      <c r="I92" s="373">
        <f t="shared" si="92"/>
        <v>0</v>
      </c>
      <c r="J92" s="527">
        <f t="shared" si="93"/>
        <v>0</v>
      </c>
      <c r="K92" s="527">
        <f t="shared" si="93"/>
        <v>0</v>
      </c>
      <c r="L92" s="568">
        <f t="shared" si="94"/>
        <v>0</v>
      </c>
      <c r="M92" s="141"/>
      <c r="N92" s="159">
        <f t="shared" si="74"/>
        <v>0</v>
      </c>
      <c r="O92" s="73"/>
      <c r="P92" s="1"/>
      <c r="Q92" s="1"/>
      <c r="R92" s="1"/>
      <c r="S92" s="1"/>
      <c r="T92" s="79"/>
      <c r="U92" s="489">
        <f t="shared" si="70"/>
        <v>0</v>
      </c>
      <c r="V92" s="414"/>
      <c r="W92" s="1"/>
      <c r="X92" s="79"/>
      <c r="Y92" s="79"/>
      <c r="Z92" s="79"/>
      <c r="AA92" s="44"/>
      <c r="AB92" s="183"/>
      <c r="AC92" s="168"/>
    </row>
    <row r="93" spans="1:29" hidden="1" x14ac:dyDescent="0.25">
      <c r="B93" s="54"/>
      <c r="C93" s="2"/>
      <c r="D93" s="801" t="s">
        <v>510</v>
      </c>
      <c r="E93" s="801"/>
      <c r="F93" s="373">
        <f t="shared" si="89"/>
        <v>0</v>
      </c>
      <c r="G93" s="621">
        <f t="shared" si="90"/>
        <v>0</v>
      </c>
      <c r="H93" s="621">
        <f t="shared" si="91"/>
        <v>0</v>
      </c>
      <c r="I93" s="373">
        <f t="shared" si="92"/>
        <v>0</v>
      </c>
      <c r="J93" s="527">
        <f t="shared" si="93"/>
        <v>0</v>
      </c>
      <c r="K93" s="527">
        <f t="shared" si="93"/>
        <v>0</v>
      </c>
      <c r="L93" s="568">
        <f t="shared" si="94"/>
        <v>0</v>
      </c>
      <c r="M93" s="141"/>
      <c r="N93" s="159">
        <f t="shared" si="74"/>
        <v>0</v>
      </c>
      <c r="O93" s="73"/>
      <c r="P93" s="1"/>
      <c r="Q93" s="1"/>
      <c r="R93" s="1"/>
      <c r="S93" s="1"/>
      <c r="T93" s="79"/>
      <c r="U93" s="489">
        <f t="shared" si="70"/>
        <v>0</v>
      </c>
      <c r="V93" s="414"/>
      <c r="W93" s="1"/>
      <c r="X93" s="79"/>
      <c r="Y93" s="79"/>
      <c r="Z93" s="79"/>
      <c r="AA93" s="44"/>
      <c r="AB93" s="183"/>
      <c r="AC93" s="168"/>
    </row>
    <row r="94" spans="1:29" ht="25.5" hidden="1" customHeight="1" x14ac:dyDescent="0.25">
      <c r="B94" s="54"/>
      <c r="C94" s="2"/>
      <c r="D94" s="798" t="s">
        <v>511</v>
      </c>
      <c r="E94" s="798"/>
      <c r="F94" s="376">
        <f t="shared" si="89"/>
        <v>0</v>
      </c>
      <c r="G94" s="624">
        <f t="shared" si="90"/>
        <v>0</v>
      </c>
      <c r="H94" s="624">
        <f t="shared" si="91"/>
        <v>0</v>
      </c>
      <c r="I94" s="376">
        <f t="shared" si="92"/>
        <v>0</v>
      </c>
      <c r="J94" s="530">
        <f t="shared" si="93"/>
        <v>0</v>
      </c>
      <c r="K94" s="530">
        <f t="shared" si="93"/>
        <v>0</v>
      </c>
      <c r="L94" s="571">
        <f t="shared" si="94"/>
        <v>0</v>
      </c>
      <c r="M94" s="151"/>
      <c r="N94" s="159">
        <f t="shared" si="74"/>
        <v>0</v>
      </c>
      <c r="O94" s="73"/>
      <c r="P94" s="1"/>
      <c r="Q94" s="1"/>
      <c r="R94" s="1"/>
      <c r="S94" s="1"/>
      <c r="T94" s="79"/>
      <c r="U94" s="489">
        <f t="shared" si="70"/>
        <v>0</v>
      </c>
      <c r="V94" s="414"/>
      <c r="W94" s="1"/>
      <c r="X94" s="79"/>
      <c r="Y94" s="79"/>
      <c r="Z94" s="79"/>
      <c r="AA94" s="44"/>
      <c r="AB94" s="183"/>
      <c r="AC94" s="168"/>
    </row>
    <row r="95" spans="1:29" hidden="1" x14ac:dyDescent="0.25">
      <c r="B95" s="54"/>
      <c r="C95" s="2"/>
      <c r="D95" s="801" t="s">
        <v>805</v>
      </c>
      <c r="E95" s="801"/>
      <c r="F95" s="373">
        <f t="shared" si="89"/>
        <v>0</v>
      </c>
      <c r="G95" s="621">
        <f t="shared" si="90"/>
        <v>0</v>
      </c>
      <c r="H95" s="621">
        <f t="shared" si="91"/>
        <v>0</v>
      </c>
      <c r="I95" s="373">
        <f t="shared" si="92"/>
        <v>0</v>
      </c>
      <c r="J95" s="527">
        <f t="shared" si="93"/>
        <v>0</v>
      </c>
      <c r="K95" s="527">
        <f t="shared" si="93"/>
        <v>0</v>
      </c>
      <c r="L95" s="568">
        <f t="shared" si="94"/>
        <v>0</v>
      </c>
      <c r="M95" s="141"/>
      <c r="N95" s="159">
        <f t="shared" si="74"/>
        <v>0</v>
      </c>
      <c r="O95" s="73"/>
      <c r="P95" s="1"/>
      <c r="Q95" s="1"/>
      <c r="R95" s="1"/>
      <c r="S95" s="1"/>
      <c r="T95" s="79"/>
      <c r="U95" s="489">
        <f t="shared" si="70"/>
        <v>0</v>
      </c>
      <c r="V95" s="414"/>
      <c r="W95" s="1"/>
      <c r="X95" s="79"/>
      <c r="Y95" s="79"/>
      <c r="Z95" s="79"/>
      <c r="AA95" s="44"/>
      <c r="AB95" s="183"/>
      <c r="AC95" s="168"/>
    </row>
    <row r="96" spans="1:29" ht="25.5" hidden="1" customHeight="1" x14ac:dyDescent="0.25">
      <c r="B96" s="54"/>
      <c r="C96" s="2"/>
      <c r="D96" s="798" t="s">
        <v>512</v>
      </c>
      <c r="E96" s="798"/>
      <c r="F96" s="376">
        <f t="shared" si="89"/>
        <v>0</v>
      </c>
      <c r="G96" s="624">
        <f t="shared" si="90"/>
        <v>0</v>
      </c>
      <c r="H96" s="624">
        <f t="shared" si="91"/>
        <v>0</v>
      </c>
      <c r="I96" s="376">
        <f t="shared" si="92"/>
        <v>0</v>
      </c>
      <c r="J96" s="530">
        <f t="shared" si="93"/>
        <v>0</v>
      </c>
      <c r="K96" s="530">
        <f t="shared" si="93"/>
        <v>0</v>
      </c>
      <c r="L96" s="571">
        <f t="shared" si="94"/>
        <v>0</v>
      </c>
      <c r="M96" s="151"/>
      <c r="N96" s="159">
        <f t="shared" si="74"/>
        <v>0</v>
      </c>
      <c r="O96" s="73"/>
      <c r="P96" s="1"/>
      <c r="Q96" s="1"/>
      <c r="R96" s="1"/>
      <c r="S96" s="1"/>
      <c r="T96" s="79"/>
      <c r="U96" s="489">
        <f t="shared" si="70"/>
        <v>0</v>
      </c>
      <c r="V96" s="414"/>
      <c r="W96" s="1"/>
      <c r="X96" s="79"/>
      <c r="Y96" s="79"/>
      <c r="Z96" s="79"/>
      <c r="AA96" s="44"/>
      <c r="AB96" s="183"/>
      <c r="AC96" s="168"/>
    </row>
    <row r="97" spans="1:29" ht="25.5" hidden="1" customHeight="1" x14ac:dyDescent="0.25">
      <c r="B97" s="54"/>
      <c r="C97" s="2"/>
      <c r="D97" s="798" t="s">
        <v>513</v>
      </c>
      <c r="E97" s="798"/>
      <c r="F97" s="376">
        <f t="shared" si="89"/>
        <v>0</v>
      </c>
      <c r="G97" s="624">
        <f t="shared" si="90"/>
        <v>0</v>
      </c>
      <c r="H97" s="624">
        <f t="shared" si="91"/>
        <v>0</v>
      </c>
      <c r="I97" s="376">
        <f t="shared" si="92"/>
        <v>0</v>
      </c>
      <c r="J97" s="530">
        <f t="shared" si="93"/>
        <v>0</v>
      </c>
      <c r="K97" s="530">
        <f t="shared" si="93"/>
        <v>0</v>
      </c>
      <c r="L97" s="571">
        <f t="shared" si="94"/>
        <v>0</v>
      </c>
      <c r="M97" s="151"/>
      <c r="N97" s="159">
        <f t="shared" si="74"/>
        <v>0</v>
      </c>
      <c r="O97" s="73"/>
      <c r="P97" s="1"/>
      <c r="Q97" s="1"/>
      <c r="R97" s="1"/>
      <c r="S97" s="1"/>
      <c r="T97" s="79"/>
      <c r="U97" s="489">
        <f t="shared" si="70"/>
        <v>0</v>
      </c>
      <c r="V97" s="414"/>
      <c r="W97" s="1"/>
      <c r="X97" s="79"/>
      <c r="Y97" s="79"/>
      <c r="Z97" s="79"/>
      <c r="AA97" s="44"/>
      <c r="AB97" s="183"/>
      <c r="AC97" s="168"/>
    </row>
    <row r="98" spans="1:29" s="41" customFormat="1" ht="15" hidden="1" customHeight="1" x14ac:dyDescent="0.25">
      <c r="A98" s="125" t="s">
        <v>230</v>
      </c>
      <c r="B98" s="106" t="s">
        <v>663</v>
      </c>
      <c r="C98" s="853" t="s">
        <v>806</v>
      </c>
      <c r="D98" s="854"/>
      <c r="E98" s="854"/>
      <c r="F98" s="375">
        <f t="shared" ref="F98:L98" si="95">F99+F100+F101+F102+F103+F104+F105+F106+F107+F108</f>
        <v>0</v>
      </c>
      <c r="G98" s="623">
        <f t="shared" si="95"/>
        <v>0</v>
      </c>
      <c r="H98" s="623">
        <f t="shared" si="95"/>
        <v>0</v>
      </c>
      <c r="I98" s="375">
        <f t="shared" si="95"/>
        <v>0</v>
      </c>
      <c r="J98" s="529">
        <f t="shared" ref="J98" si="96">J99+J100+J101+J102+J103+J104+J105+J106+J107+J108</f>
        <v>0</v>
      </c>
      <c r="K98" s="529">
        <f t="shared" si="95"/>
        <v>0</v>
      </c>
      <c r="L98" s="570">
        <f t="shared" si="95"/>
        <v>0</v>
      </c>
      <c r="M98" s="150">
        <f t="shared" ref="M98:AA98" si="97">M99+M100+M101+M102+M103+M104+M105+M106+M107+M108</f>
        <v>0</v>
      </c>
      <c r="N98" s="162">
        <f t="shared" si="74"/>
        <v>0</v>
      </c>
      <c r="O98" s="108">
        <f t="shared" si="97"/>
        <v>0</v>
      </c>
      <c r="P98" s="109">
        <f t="shared" si="97"/>
        <v>0</v>
      </c>
      <c r="Q98" s="109">
        <f t="shared" si="97"/>
        <v>0</v>
      </c>
      <c r="R98" s="109">
        <f t="shared" si="97"/>
        <v>0</v>
      </c>
      <c r="S98" s="109">
        <f t="shared" si="97"/>
        <v>0</v>
      </c>
      <c r="T98" s="112">
        <f t="shared" si="97"/>
        <v>0</v>
      </c>
      <c r="U98" s="491">
        <f t="shared" si="70"/>
        <v>0</v>
      </c>
      <c r="V98" s="416">
        <f t="shared" si="97"/>
        <v>0</v>
      </c>
      <c r="W98" s="109">
        <f t="shared" si="97"/>
        <v>0</v>
      </c>
      <c r="X98" s="112">
        <f t="shared" si="97"/>
        <v>0</v>
      </c>
      <c r="Y98" s="112">
        <f t="shared" si="97"/>
        <v>0</v>
      </c>
      <c r="Z98" s="112">
        <f t="shared" si="97"/>
        <v>0</v>
      </c>
      <c r="AA98" s="113">
        <f t="shared" si="97"/>
        <v>0</v>
      </c>
      <c r="AB98" s="183"/>
      <c r="AC98" s="168"/>
    </row>
    <row r="99" spans="1:29" hidden="1" x14ac:dyDescent="0.25">
      <c r="B99" s="54"/>
      <c r="C99" s="2"/>
      <c r="D99" s="801" t="s">
        <v>369</v>
      </c>
      <c r="E99" s="801"/>
      <c r="F99" s="373">
        <f t="shared" ref="F99:F108" si="98">SUM(N99:Z99)</f>
        <v>0</v>
      </c>
      <c r="G99" s="621">
        <f t="shared" ref="G99:G108" si="99">SUM(N99:Z99)</f>
        <v>0</v>
      </c>
      <c r="H99" s="621">
        <f t="shared" ref="H99:H108" si="100">SUM(N99:Z99)</f>
        <v>0</v>
      </c>
      <c r="I99" s="373">
        <f t="shared" ref="I99:I108" si="101">SUM(N99:Z99)</f>
        <v>0</v>
      </c>
      <c r="J99" s="527">
        <f t="shared" ref="J99:K108" si="102">SUM(N99:Z99)</f>
        <v>0</v>
      </c>
      <c r="K99" s="527">
        <f t="shared" si="102"/>
        <v>0</v>
      </c>
      <c r="L99" s="568">
        <f t="shared" ref="L99:L108" si="103">SUM(O99:AA99)</f>
        <v>0</v>
      </c>
      <c r="M99" s="141"/>
      <c r="N99" s="159">
        <f t="shared" si="74"/>
        <v>0</v>
      </c>
      <c r="O99" s="73"/>
      <c r="P99" s="1"/>
      <c r="Q99" s="1"/>
      <c r="R99" s="1"/>
      <c r="S99" s="1"/>
      <c r="T99" s="79"/>
      <c r="U99" s="489">
        <f t="shared" si="70"/>
        <v>0</v>
      </c>
      <c r="V99" s="414"/>
      <c r="W99" s="1"/>
      <c r="X99" s="79"/>
      <c r="Y99" s="79"/>
      <c r="Z99" s="79"/>
      <c r="AA99" s="44"/>
      <c r="AB99" s="183"/>
      <c r="AC99" s="168"/>
    </row>
    <row r="100" spans="1:29" hidden="1" x14ac:dyDescent="0.25">
      <c r="B100" s="54"/>
      <c r="C100" s="2"/>
      <c r="D100" s="801" t="s">
        <v>514</v>
      </c>
      <c r="E100" s="801"/>
      <c r="F100" s="373">
        <f t="shared" si="98"/>
        <v>0</v>
      </c>
      <c r="G100" s="621">
        <f t="shared" si="99"/>
        <v>0</v>
      </c>
      <c r="H100" s="621">
        <f t="shared" si="100"/>
        <v>0</v>
      </c>
      <c r="I100" s="373">
        <f t="shared" si="101"/>
        <v>0</v>
      </c>
      <c r="J100" s="527">
        <f t="shared" si="102"/>
        <v>0</v>
      </c>
      <c r="K100" s="527">
        <f t="shared" si="102"/>
        <v>0</v>
      </c>
      <c r="L100" s="568">
        <f t="shared" si="103"/>
        <v>0</v>
      </c>
      <c r="M100" s="141"/>
      <c r="N100" s="159">
        <f t="shared" si="74"/>
        <v>0</v>
      </c>
      <c r="O100" s="73"/>
      <c r="P100" s="1"/>
      <c r="Q100" s="1"/>
      <c r="R100" s="1"/>
      <c r="S100" s="1"/>
      <c r="T100" s="79"/>
      <c r="U100" s="489">
        <f t="shared" si="70"/>
        <v>0</v>
      </c>
      <c r="V100" s="414"/>
      <c r="W100" s="1"/>
      <c r="X100" s="79"/>
      <c r="Y100" s="79"/>
      <c r="Z100" s="79"/>
      <c r="AA100" s="44"/>
      <c r="AB100" s="183"/>
      <c r="AC100" s="168"/>
    </row>
    <row r="101" spans="1:29" hidden="1" x14ac:dyDescent="0.25">
      <c r="B101" s="54"/>
      <c r="C101" s="2"/>
      <c r="D101" s="801" t="s">
        <v>516</v>
      </c>
      <c r="E101" s="801"/>
      <c r="F101" s="373">
        <f t="shared" si="98"/>
        <v>0</v>
      </c>
      <c r="G101" s="621">
        <f t="shared" si="99"/>
        <v>0</v>
      </c>
      <c r="H101" s="621">
        <f t="shared" si="100"/>
        <v>0</v>
      </c>
      <c r="I101" s="373">
        <f t="shared" si="101"/>
        <v>0</v>
      </c>
      <c r="J101" s="527">
        <f t="shared" si="102"/>
        <v>0</v>
      </c>
      <c r="K101" s="527">
        <f t="shared" si="102"/>
        <v>0</v>
      </c>
      <c r="L101" s="568">
        <f t="shared" si="103"/>
        <v>0</v>
      </c>
      <c r="M101" s="141"/>
      <c r="N101" s="159">
        <f t="shared" si="74"/>
        <v>0</v>
      </c>
      <c r="O101" s="73"/>
      <c r="P101" s="1"/>
      <c r="Q101" s="1"/>
      <c r="R101" s="1"/>
      <c r="S101" s="1"/>
      <c r="T101" s="79"/>
      <c r="U101" s="489">
        <f t="shared" si="70"/>
        <v>0</v>
      </c>
      <c r="V101" s="414"/>
      <c r="W101" s="1"/>
      <c r="X101" s="79"/>
      <c r="Y101" s="79"/>
      <c r="Z101" s="79"/>
      <c r="AA101" s="44"/>
      <c r="AB101" s="183"/>
      <c r="AC101" s="168"/>
    </row>
    <row r="102" spans="1:29" hidden="1" x14ac:dyDescent="0.25">
      <c r="B102" s="54"/>
      <c r="C102" s="2"/>
      <c r="D102" s="801" t="s">
        <v>808</v>
      </c>
      <c r="E102" s="801"/>
      <c r="F102" s="373">
        <f t="shared" si="98"/>
        <v>0</v>
      </c>
      <c r="G102" s="621">
        <f t="shared" si="99"/>
        <v>0</v>
      </c>
      <c r="H102" s="621">
        <f t="shared" si="100"/>
        <v>0</v>
      </c>
      <c r="I102" s="373">
        <f t="shared" si="101"/>
        <v>0</v>
      </c>
      <c r="J102" s="527">
        <f t="shared" si="102"/>
        <v>0</v>
      </c>
      <c r="K102" s="527">
        <f t="shared" si="102"/>
        <v>0</v>
      </c>
      <c r="L102" s="568">
        <f t="shared" si="103"/>
        <v>0</v>
      </c>
      <c r="M102" s="141"/>
      <c r="N102" s="159">
        <f t="shared" si="74"/>
        <v>0</v>
      </c>
      <c r="O102" s="73"/>
      <c r="P102" s="1"/>
      <c r="Q102" s="1"/>
      <c r="R102" s="1"/>
      <c r="S102" s="1"/>
      <c r="T102" s="79"/>
      <c r="U102" s="489">
        <f t="shared" si="70"/>
        <v>0</v>
      </c>
      <c r="V102" s="414"/>
      <c r="W102" s="1"/>
      <c r="X102" s="79"/>
      <c r="Y102" s="79"/>
      <c r="Z102" s="79"/>
      <c r="AA102" s="44"/>
      <c r="AB102" s="183"/>
      <c r="AC102" s="168"/>
    </row>
    <row r="103" spans="1:29" hidden="1" x14ac:dyDescent="0.25">
      <c r="B103" s="54"/>
      <c r="C103" s="2"/>
      <c r="D103" s="801" t="s">
        <v>521</v>
      </c>
      <c r="E103" s="801"/>
      <c r="F103" s="373">
        <f t="shared" si="98"/>
        <v>0</v>
      </c>
      <c r="G103" s="621">
        <f t="shared" si="99"/>
        <v>0</v>
      </c>
      <c r="H103" s="621">
        <f t="shared" si="100"/>
        <v>0</v>
      </c>
      <c r="I103" s="373">
        <f t="shared" si="101"/>
        <v>0</v>
      </c>
      <c r="J103" s="527">
        <f t="shared" si="102"/>
        <v>0</v>
      </c>
      <c r="K103" s="527">
        <f t="shared" si="102"/>
        <v>0</v>
      </c>
      <c r="L103" s="568">
        <f t="shared" si="103"/>
        <v>0</v>
      </c>
      <c r="M103" s="141"/>
      <c r="N103" s="159">
        <f t="shared" si="74"/>
        <v>0</v>
      </c>
      <c r="O103" s="73"/>
      <c r="P103" s="1"/>
      <c r="Q103" s="1"/>
      <c r="R103" s="1"/>
      <c r="S103" s="1"/>
      <c r="T103" s="79"/>
      <c r="U103" s="489">
        <f t="shared" si="70"/>
        <v>0</v>
      </c>
      <c r="V103" s="414"/>
      <c r="W103" s="1"/>
      <c r="X103" s="79"/>
      <c r="Y103" s="79"/>
      <c r="Z103" s="79"/>
      <c r="AA103" s="44"/>
      <c r="AB103" s="183"/>
      <c r="AC103" s="168"/>
    </row>
    <row r="104" spans="1:29" hidden="1" x14ac:dyDescent="0.25">
      <c r="B104" s="54"/>
      <c r="C104" s="2"/>
      <c r="D104" s="801" t="s">
        <v>519</v>
      </c>
      <c r="E104" s="801"/>
      <c r="F104" s="373">
        <f t="shared" si="98"/>
        <v>0</v>
      </c>
      <c r="G104" s="621">
        <f t="shared" si="99"/>
        <v>0</v>
      </c>
      <c r="H104" s="621">
        <f t="shared" si="100"/>
        <v>0</v>
      </c>
      <c r="I104" s="373">
        <f t="shared" si="101"/>
        <v>0</v>
      </c>
      <c r="J104" s="527">
        <f t="shared" si="102"/>
        <v>0</v>
      </c>
      <c r="K104" s="527">
        <f t="shared" si="102"/>
        <v>0</v>
      </c>
      <c r="L104" s="568">
        <f t="shared" si="103"/>
        <v>0</v>
      </c>
      <c r="M104" s="141"/>
      <c r="N104" s="159">
        <f t="shared" si="74"/>
        <v>0</v>
      </c>
      <c r="O104" s="73"/>
      <c r="P104" s="1"/>
      <c r="Q104" s="1"/>
      <c r="R104" s="1"/>
      <c r="S104" s="1"/>
      <c r="T104" s="79"/>
      <c r="U104" s="489">
        <f t="shared" si="70"/>
        <v>0</v>
      </c>
      <c r="V104" s="414"/>
      <c r="W104" s="1"/>
      <c r="X104" s="79"/>
      <c r="Y104" s="79"/>
      <c r="Z104" s="79"/>
      <c r="AA104" s="44"/>
      <c r="AB104" s="183"/>
      <c r="AC104" s="168"/>
    </row>
    <row r="105" spans="1:29" ht="25.5" hidden="1" customHeight="1" x14ac:dyDescent="0.25">
      <c r="B105" s="54"/>
      <c r="C105" s="2"/>
      <c r="D105" s="798" t="s">
        <v>523</v>
      </c>
      <c r="E105" s="798"/>
      <c r="F105" s="376">
        <f t="shared" si="98"/>
        <v>0</v>
      </c>
      <c r="G105" s="624">
        <f t="shared" si="99"/>
        <v>0</v>
      </c>
      <c r="H105" s="624">
        <f t="shared" si="100"/>
        <v>0</v>
      </c>
      <c r="I105" s="376">
        <f t="shared" si="101"/>
        <v>0</v>
      </c>
      <c r="J105" s="530">
        <f t="shared" si="102"/>
        <v>0</v>
      </c>
      <c r="K105" s="530">
        <f t="shared" si="102"/>
        <v>0</v>
      </c>
      <c r="L105" s="571">
        <f t="shared" si="103"/>
        <v>0</v>
      </c>
      <c r="M105" s="151"/>
      <c r="N105" s="159">
        <f t="shared" si="74"/>
        <v>0</v>
      </c>
      <c r="O105" s="73"/>
      <c r="P105" s="1"/>
      <c r="Q105" s="1"/>
      <c r="R105" s="1"/>
      <c r="S105" s="1"/>
      <c r="T105" s="79"/>
      <c r="U105" s="489">
        <f t="shared" si="70"/>
        <v>0</v>
      </c>
      <c r="V105" s="414"/>
      <c r="W105" s="1"/>
      <c r="X105" s="79"/>
      <c r="Y105" s="79"/>
      <c r="Z105" s="79"/>
      <c r="AA105" s="44"/>
      <c r="AB105" s="183"/>
      <c r="AC105" s="168"/>
    </row>
    <row r="106" spans="1:29" hidden="1" x14ac:dyDescent="0.25">
      <c r="B106" s="54"/>
      <c r="C106" s="2"/>
      <c r="D106" s="801" t="s">
        <v>807</v>
      </c>
      <c r="E106" s="801"/>
      <c r="F106" s="373">
        <f t="shared" si="98"/>
        <v>0</v>
      </c>
      <c r="G106" s="621">
        <f t="shared" si="99"/>
        <v>0</v>
      </c>
      <c r="H106" s="621">
        <f t="shared" si="100"/>
        <v>0</v>
      </c>
      <c r="I106" s="373">
        <f t="shared" si="101"/>
        <v>0</v>
      </c>
      <c r="J106" s="527">
        <f t="shared" si="102"/>
        <v>0</v>
      </c>
      <c r="K106" s="527">
        <f t="shared" si="102"/>
        <v>0</v>
      </c>
      <c r="L106" s="568">
        <f t="shared" si="103"/>
        <v>0</v>
      </c>
      <c r="M106" s="141"/>
      <c r="N106" s="159">
        <f t="shared" si="74"/>
        <v>0</v>
      </c>
      <c r="O106" s="73"/>
      <c r="P106" s="1"/>
      <c r="Q106" s="1"/>
      <c r="R106" s="1"/>
      <c r="S106" s="1"/>
      <c r="T106" s="79"/>
      <c r="U106" s="489">
        <f t="shared" si="70"/>
        <v>0</v>
      </c>
      <c r="V106" s="414"/>
      <c r="W106" s="1"/>
      <c r="X106" s="79"/>
      <c r="Y106" s="79"/>
      <c r="Z106" s="79"/>
      <c r="AA106" s="44"/>
      <c r="AB106" s="183"/>
      <c r="AC106" s="168"/>
    </row>
    <row r="107" spans="1:29" ht="25.5" hidden="1" customHeight="1" x14ac:dyDescent="0.25">
      <c r="B107" s="54"/>
      <c r="C107" s="2"/>
      <c r="D107" s="798" t="s">
        <v>526</v>
      </c>
      <c r="E107" s="798"/>
      <c r="F107" s="376">
        <f t="shared" si="98"/>
        <v>0</v>
      </c>
      <c r="G107" s="624">
        <f t="shared" si="99"/>
        <v>0</v>
      </c>
      <c r="H107" s="624">
        <f t="shared" si="100"/>
        <v>0</v>
      </c>
      <c r="I107" s="376">
        <f t="shared" si="101"/>
        <v>0</v>
      </c>
      <c r="J107" s="530">
        <f t="shared" si="102"/>
        <v>0</v>
      </c>
      <c r="K107" s="530">
        <f t="shared" si="102"/>
        <v>0</v>
      </c>
      <c r="L107" s="571">
        <f t="shared" si="103"/>
        <v>0</v>
      </c>
      <c r="M107" s="151"/>
      <c r="N107" s="159">
        <f t="shared" si="74"/>
        <v>0</v>
      </c>
      <c r="O107" s="73"/>
      <c r="P107" s="1"/>
      <c r="Q107" s="1"/>
      <c r="R107" s="1"/>
      <c r="S107" s="1"/>
      <c r="T107" s="79"/>
      <c r="U107" s="489">
        <f t="shared" si="70"/>
        <v>0</v>
      </c>
      <c r="V107" s="414"/>
      <c r="W107" s="1"/>
      <c r="X107" s="79"/>
      <c r="Y107" s="79"/>
      <c r="Z107" s="79"/>
      <c r="AA107" s="44"/>
      <c r="AB107" s="183"/>
      <c r="AC107" s="168"/>
    </row>
    <row r="108" spans="1:29" ht="25.5" hidden="1" customHeight="1" x14ac:dyDescent="0.25">
      <c r="B108" s="54"/>
      <c r="C108" s="2"/>
      <c r="D108" s="798" t="s">
        <v>528</v>
      </c>
      <c r="E108" s="798"/>
      <c r="F108" s="376">
        <f t="shared" si="98"/>
        <v>0</v>
      </c>
      <c r="G108" s="624">
        <f t="shared" si="99"/>
        <v>0</v>
      </c>
      <c r="H108" s="624">
        <f t="shared" si="100"/>
        <v>0</v>
      </c>
      <c r="I108" s="376">
        <f t="shared" si="101"/>
        <v>0</v>
      </c>
      <c r="J108" s="530">
        <f t="shared" si="102"/>
        <v>0</v>
      </c>
      <c r="K108" s="530">
        <f t="shared" si="102"/>
        <v>0</v>
      </c>
      <c r="L108" s="571">
        <f t="shared" si="103"/>
        <v>0</v>
      </c>
      <c r="M108" s="151"/>
      <c r="N108" s="159">
        <f t="shared" si="74"/>
        <v>0</v>
      </c>
      <c r="O108" s="73"/>
      <c r="P108" s="1"/>
      <c r="Q108" s="1"/>
      <c r="R108" s="1"/>
      <c r="S108" s="1"/>
      <c r="T108" s="79"/>
      <c r="U108" s="489">
        <f t="shared" si="70"/>
        <v>0</v>
      </c>
      <c r="V108" s="414"/>
      <c r="W108" s="1"/>
      <c r="X108" s="79"/>
      <c r="Y108" s="79"/>
      <c r="Z108" s="79"/>
      <c r="AA108" s="44"/>
      <c r="AB108" s="183"/>
      <c r="AC108" s="168"/>
    </row>
    <row r="109" spans="1:29" s="41" customFormat="1" hidden="1" x14ac:dyDescent="0.25">
      <c r="A109" s="125" t="s">
        <v>231</v>
      </c>
      <c r="B109" s="106" t="s">
        <v>664</v>
      </c>
      <c r="C109" s="811" t="s">
        <v>232</v>
      </c>
      <c r="D109" s="812"/>
      <c r="E109" s="812"/>
      <c r="F109" s="377">
        <f t="shared" ref="F109:L109" si="104">F110+F111+F112+F113+F114+F115+F116+F117+F118+F119</f>
        <v>0</v>
      </c>
      <c r="G109" s="625">
        <f t="shared" si="104"/>
        <v>0</v>
      </c>
      <c r="H109" s="625">
        <f t="shared" si="104"/>
        <v>0</v>
      </c>
      <c r="I109" s="377">
        <f t="shared" si="104"/>
        <v>0</v>
      </c>
      <c r="J109" s="531">
        <f t="shared" ref="J109" si="105">J110+J111+J112+J113+J114+J115+J116+J117+J118+J119</f>
        <v>0</v>
      </c>
      <c r="K109" s="531">
        <f t="shared" si="104"/>
        <v>0</v>
      </c>
      <c r="L109" s="572">
        <f t="shared" si="104"/>
        <v>0</v>
      </c>
      <c r="M109" s="152">
        <f t="shared" ref="M109:AA109" si="106">M110+M111+M112+M113+M114+M115+M116+M117+M118+M119</f>
        <v>0</v>
      </c>
      <c r="N109" s="162">
        <f t="shared" si="74"/>
        <v>0</v>
      </c>
      <c r="O109" s="108">
        <f t="shared" si="106"/>
        <v>0</v>
      </c>
      <c r="P109" s="109">
        <f t="shared" si="106"/>
        <v>0</v>
      </c>
      <c r="Q109" s="109">
        <f t="shared" si="106"/>
        <v>0</v>
      </c>
      <c r="R109" s="109">
        <f t="shared" si="106"/>
        <v>0</v>
      </c>
      <c r="S109" s="109">
        <f t="shared" si="106"/>
        <v>0</v>
      </c>
      <c r="T109" s="112">
        <f t="shared" si="106"/>
        <v>0</v>
      </c>
      <c r="U109" s="491">
        <f t="shared" si="70"/>
        <v>0</v>
      </c>
      <c r="V109" s="416">
        <f t="shared" si="106"/>
        <v>0</v>
      </c>
      <c r="W109" s="109">
        <f t="shared" si="106"/>
        <v>0</v>
      </c>
      <c r="X109" s="112">
        <f t="shared" si="106"/>
        <v>0</v>
      </c>
      <c r="Y109" s="112">
        <f t="shared" si="106"/>
        <v>0</v>
      </c>
      <c r="Z109" s="112">
        <f t="shared" si="106"/>
        <v>0</v>
      </c>
      <c r="AA109" s="113">
        <f t="shared" si="106"/>
        <v>0</v>
      </c>
      <c r="AB109" s="183"/>
      <c r="AC109" s="168"/>
    </row>
    <row r="110" spans="1:29" hidden="1" x14ac:dyDescent="0.25">
      <c r="B110" s="54"/>
      <c r="C110" s="2"/>
      <c r="D110" s="801" t="s">
        <v>368</v>
      </c>
      <c r="E110" s="801"/>
      <c r="F110" s="373">
        <f t="shared" ref="F110:F119" si="107">SUM(N110:Z110)</f>
        <v>0</v>
      </c>
      <c r="G110" s="621">
        <f t="shared" ref="G110:G119" si="108">SUM(N110:Z110)</f>
        <v>0</v>
      </c>
      <c r="H110" s="621">
        <f t="shared" ref="H110:H119" si="109">SUM(N110:Z110)</f>
        <v>0</v>
      </c>
      <c r="I110" s="373">
        <f t="shared" ref="I110:I119" si="110">SUM(N110:Z110)</f>
        <v>0</v>
      </c>
      <c r="J110" s="527">
        <f t="shared" ref="J110:K119" si="111">SUM(N110:Z110)</f>
        <v>0</v>
      </c>
      <c r="K110" s="527">
        <f t="shared" si="111"/>
        <v>0</v>
      </c>
      <c r="L110" s="568">
        <f t="shared" ref="L110:L119" si="112">SUM(O110:AA110)</f>
        <v>0</v>
      </c>
      <c r="M110" s="141"/>
      <c r="N110" s="159">
        <f t="shared" si="74"/>
        <v>0</v>
      </c>
      <c r="O110" s="73"/>
      <c r="P110" s="1"/>
      <c r="Q110" s="1"/>
      <c r="R110" s="1"/>
      <c r="S110" s="1"/>
      <c r="T110" s="79"/>
      <c r="U110" s="489">
        <f t="shared" si="70"/>
        <v>0</v>
      </c>
      <c r="V110" s="414"/>
      <c r="W110" s="1"/>
      <c r="X110" s="79"/>
      <c r="Y110" s="79"/>
      <c r="Z110" s="79"/>
      <c r="AA110" s="44"/>
      <c r="AB110" s="183"/>
      <c r="AC110" s="168"/>
    </row>
    <row r="111" spans="1:29" hidden="1" x14ac:dyDescent="0.25">
      <c r="B111" s="54"/>
      <c r="C111" s="2"/>
      <c r="D111" s="801" t="s">
        <v>515</v>
      </c>
      <c r="E111" s="801"/>
      <c r="F111" s="373">
        <f t="shared" si="107"/>
        <v>0</v>
      </c>
      <c r="G111" s="621">
        <f t="shared" si="108"/>
        <v>0</v>
      </c>
      <c r="H111" s="621">
        <f t="shared" si="109"/>
        <v>0</v>
      </c>
      <c r="I111" s="373">
        <f t="shared" si="110"/>
        <v>0</v>
      </c>
      <c r="J111" s="527">
        <f t="shared" si="111"/>
        <v>0</v>
      </c>
      <c r="K111" s="527">
        <f t="shared" si="111"/>
        <v>0</v>
      </c>
      <c r="L111" s="568">
        <f t="shared" si="112"/>
        <v>0</v>
      </c>
      <c r="M111" s="141"/>
      <c r="N111" s="159">
        <f t="shared" si="74"/>
        <v>0</v>
      </c>
      <c r="O111" s="73"/>
      <c r="P111" s="1"/>
      <c r="Q111" s="1"/>
      <c r="R111" s="1"/>
      <c r="S111" s="1"/>
      <c r="T111" s="79"/>
      <c r="U111" s="489">
        <f t="shared" si="70"/>
        <v>0</v>
      </c>
      <c r="V111" s="414"/>
      <c r="W111" s="1"/>
      <c r="X111" s="79"/>
      <c r="Y111" s="79"/>
      <c r="Z111" s="79"/>
      <c r="AA111" s="44"/>
      <c r="AB111" s="183"/>
      <c r="AC111" s="168"/>
    </row>
    <row r="112" spans="1:29" hidden="1" x14ac:dyDescent="0.25">
      <c r="B112" s="54"/>
      <c r="C112" s="2"/>
      <c r="D112" s="801" t="s">
        <v>517</v>
      </c>
      <c r="E112" s="801"/>
      <c r="F112" s="373">
        <f t="shared" si="107"/>
        <v>0</v>
      </c>
      <c r="G112" s="621">
        <f t="shared" si="108"/>
        <v>0</v>
      </c>
      <c r="H112" s="621">
        <f t="shared" si="109"/>
        <v>0</v>
      </c>
      <c r="I112" s="373">
        <f t="shared" si="110"/>
        <v>0</v>
      </c>
      <c r="J112" s="527">
        <f t="shared" si="111"/>
        <v>0</v>
      </c>
      <c r="K112" s="527">
        <f t="shared" si="111"/>
        <v>0</v>
      </c>
      <c r="L112" s="568">
        <f t="shared" si="112"/>
        <v>0</v>
      </c>
      <c r="M112" s="141"/>
      <c r="N112" s="159">
        <f t="shared" si="74"/>
        <v>0</v>
      </c>
      <c r="O112" s="73"/>
      <c r="P112" s="1"/>
      <c r="Q112" s="1"/>
      <c r="R112" s="1"/>
      <c r="S112" s="1"/>
      <c r="T112" s="79"/>
      <c r="U112" s="489">
        <f t="shared" si="70"/>
        <v>0</v>
      </c>
      <c r="V112" s="414"/>
      <c r="W112" s="1"/>
      <c r="X112" s="79"/>
      <c r="Y112" s="79"/>
      <c r="Z112" s="79"/>
      <c r="AA112" s="44"/>
      <c r="AB112" s="183"/>
      <c r="AC112" s="168"/>
    </row>
    <row r="113" spans="1:29" hidden="1" x14ac:dyDescent="0.25">
      <c r="B113" s="54"/>
      <c r="C113" s="2"/>
      <c r="D113" s="801" t="s">
        <v>518</v>
      </c>
      <c r="E113" s="801"/>
      <c r="F113" s="373">
        <f t="shared" si="107"/>
        <v>0</v>
      </c>
      <c r="G113" s="621">
        <f t="shared" si="108"/>
        <v>0</v>
      </c>
      <c r="H113" s="621">
        <f t="shared" si="109"/>
        <v>0</v>
      </c>
      <c r="I113" s="373">
        <f t="shared" si="110"/>
        <v>0</v>
      </c>
      <c r="J113" s="527">
        <f t="shared" si="111"/>
        <v>0</v>
      </c>
      <c r="K113" s="527">
        <f t="shared" si="111"/>
        <v>0</v>
      </c>
      <c r="L113" s="568">
        <f t="shared" si="112"/>
        <v>0</v>
      </c>
      <c r="M113" s="141"/>
      <c r="N113" s="159">
        <f t="shared" si="74"/>
        <v>0</v>
      </c>
      <c r="O113" s="73"/>
      <c r="P113" s="1"/>
      <c r="Q113" s="1"/>
      <c r="R113" s="1"/>
      <c r="S113" s="1"/>
      <c r="T113" s="79"/>
      <c r="U113" s="489">
        <f t="shared" si="70"/>
        <v>0</v>
      </c>
      <c r="V113" s="414"/>
      <c r="W113" s="1"/>
      <c r="X113" s="79"/>
      <c r="Y113" s="79"/>
      <c r="Z113" s="79"/>
      <c r="AA113" s="44"/>
      <c r="AB113" s="183"/>
      <c r="AC113" s="168"/>
    </row>
    <row r="114" spans="1:29" hidden="1" x14ac:dyDescent="0.25">
      <c r="B114" s="54"/>
      <c r="C114" s="2"/>
      <c r="D114" s="801" t="s">
        <v>522</v>
      </c>
      <c r="E114" s="801"/>
      <c r="F114" s="373">
        <f t="shared" si="107"/>
        <v>0</v>
      </c>
      <c r="G114" s="621">
        <f t="shared" si="108"/>
        <v>0</v>
      </c>
      <c r="H114" s="621">
        <f t="shared" si="109"/>
        <v>0</v>
      </c>
      <c r="I114" s="373">
        <f t="shared" si="110"/>
        <v>0</v>
      </c>
      <c r="J114" s="527">
        <f t="shared" si="111"/>
        <v>0</v>
      </c>
      <c r="K114" s="527">
        <f t="shared" si="111"/>
        <v>0</v>
      </c>
      <c r="L114" s="568">
        <f t="shared" si="112"/>
        <v>0</v>
      </c>
      <c r="M114" s="141"/>
      <c r="N114" s="159">
        <f t="shared" si="74"/>
        <v>0</v>
      </c>
      <c r="O114" s="73"/>
      <c r="P114" s="1"/>
      <c r="Q114" s="1"/>
      <c r="R114" s="1"/>
      <c r="S114" s="1"/>
      <c r="T114" s="79"/>
      <c r="U114" s="489">
        <f t="shared" si="70"/>
        <v>0</v>
      </c>
      <c r="V114" s="414"/>
      <c r="W114" s="1"/>
      <c r="X114" s="79"/>
      <c r="Y114" s="79"/>
      <c r="Z114" s="79"/>
      <c r="AA114" s="44"/>
      <c r="AB114" s="183"/>
      <c r="AC114" s="168"/>
    </row>
    <row r="115" spans="1:29" hidden="1" x14ac:dyDescent="0.25">
      <c r="B115" s="54"/>
      <c r="C115" s="2"/>
      <c r="D115" s="801" t="s">
        <v>520</v>
      </c>
      <c r="E115" s="801"/>
      <c r="F115" s="373">
        <f t="shared" si="107"/>
        <v>0</v>
      </c>
      <c r="G115" s="621">
        <f t="shared" si="108"/>
        <v>0</v>
      </c>
      <c r="H115" s="621">
        <f t="shared" si="109"/>
        <v>0</v>
      </c>
      <c r="I115" s="373">
        <f t="shared" si="110"/>
        <v>0</v>
      </c>
      <c r="J115" s="527">
        <f t="shared" si="111"/>
        <v>0</v>
      </c>
      <c r="K115" s="527">
        <f t="shared" si="111"/>
        <v>0</v>
      </c>
      <c r="L115" s="568">
        <f t="shared" si="112"/>
        <v>0</v>
      </c>
      <c r="M115" s="141"/>
      <c r="N115" s="159">
        <f t="shared" si="74"/>
        <v>0</v>
      </c>
      <c r="O115" s="73"/>
      <c r="P115" s="1"/>
      <c r="Q115" s="1"/>
      <c r="R115" s="1"/>
      <c r="S115" s="1"/>
      <c r="T115" s="79"/>
      <c r="U115" s="489">
        <f t="shared" si="70"/>
        <v>0</v>
      </c>
      <c r="V115" s="414"/>
      <c r="W115" s="1"/>
      <c r="X115" s="79"/>
      <c r="Y115" s="79"/>
      <c r="Z115" s="79"/>
      <c r="AA115" s="44"/>
      <c r="AB115" s="183"/>
      <c r="AC115" s="168"/>
    </row>
    <row r="116" spans="1:29" ht="25.5" hidden="1" customHeight="1" x14ac:dyDescent="0.25">
      <c r="B116" s="54"/>
      <c r="C116" s="2"/>
      <c r="D116" s="798" t="s">
        <v>524</v>
      </c>
      <c r="E116" s="798"/>
      <c r="F116" s="376">
        <f t="shared" si="107"/>
        <v>0</v>
      </c>
      <c r="G116" s="624">
        <f t="shared" si="108"/>
        <v>0</v>
      </c>
      <c r="H116" s="624">
        <f t="shared" si="109"/>
        <v>0</v>
      </c>
      <c r="I116" s="376">
        <f t="shared" si="110"/>
        <v>0</v>
      </c>
      <c r="J116" s="530">
        <f t="shared" si="111"/>
        <v>0</v>
      </c>
      <c r="K116" s="530">
        <f t="shared" si="111"/>
        <v>0</v>
      </c>
      <c r="L116" s="571">
        <f t="shared" si="112"/>
        <v>0</v>
      </c>
      <c r="M116" s="151"/>
      <c r="N116" s="159">
        <f t="shared" si="74"/>
        <v>0</v>
      </c>
      <c r="O116" s="73"/>
      <c r="P116" s="1"/>
      <c r="Q116" s="1"/>
      <c r="R116" s="1"/>
      <c r="S116" s="1"/>
      <c r="T116" s="79"/>
      <c r="U116" s="489">
        <f t="shared" si="70"/>
        <v>0</v>
      </c>
      <c r="V116" s="414"/>
      <c r="W116" s="1"/>
      <c r="X116" s="79"/>
      <c r="Y116" s="79"/>
      <c r="Z116" s="79"/>
      <c r="AA116" s="44"/>
      <c r="AB116" s="183"/>
      <c r="AC116" s="168"/>
    </row>
    <row r="117" spans="1:29" hidden="1" x14ac:dyDescent="0.25">
      <c r="B117" s="54"/>
      <c r="C117" s="2"/>
      <c r="D117" s="801" t="s">
        <v>525</v>
      </c>
      <c r="E117" s="801"/>
      <c r="F117" s="373">
        <f t="shared" si="107"/>
        <v>0</v>
      </c>
      <c r="G117" s="621">
        <f t="shared" si="108"/>
        <v>0</v>
      </c>
      <c r="H117" s="621">
        <f t="shared" si="109"/>
        <v>0</v>
      </c>
      <c r="I117" s="373">
        <f t="shared" si="110"/>
        <v>0</v>
      </c>
      <c r="J117" s="527">
        <f t="shared" si="111"/>
        <v>0</v>
      </c>
      <c r="K117" s="527">
        <f t="shared" si="111"/>
        <v>0</v>
      </c>
      <c r="L117" s="568">
        <f t="shared" si="112"/>
        <v>0</v>
      </c>
      <c r="M117" s="141"/>
      <c r="N117" s="159">
        <f t="shared" si="74"/>
        <v>0</v>
      </c>
      <c r="O117" s="73"/>
      <c r="P117" s="1"/>
      <c r="Q117" s="1"/>
      <c r="R117" s="1"/>
      <c r="S117" s="1"/>
      <c r="T117" s="79"/>
      <c r="U117" s="489">
        <f t="shared" si="70"/>
        <v>0</v>
      </c>
      <c r="V117" s="414"/>
      <c r="W117" s="1"/>
      <c r="X117" s="79"/>
      <c r="Y117" s="79"/>
      <c r="Z117" s="79"/>
      <c r="AA117" s="44"/>
      <c r="AB117" s="183"/>
      <c r="AC117" s="168"/>
    </row>
    <row r="118" spans="1:29" ht="25.5" hidden="1" customHeight="1" x14ac:dyDescent="0.25">
      <c r="B118" s="54"/>
      <c r="C118" s="2"/>
      <c r="D118" s="798" t="s">
        <v>527</v>
      </c>
      <c r="E118" s="798"/>
      <c r="F118" s="376">
        <f t="shared" si="107"/>
        <v>0</v>
      </c>
      <c r="G118" s="624">
        <f t="shared" si="108"/>
        <v>0</v>
      </c>
      <c r="H118" s="624">
        <f t="shared" si="109"/>
        <v>0</v>
      </c>
      <c r="I118" s="376">
        <f t="shared" si="110"/>
        <v>0</v>
      </c>
      <c r="J118" s="530">
        <f t="shared" si="111"/>
        <v>0</v>
      </c>
      <c r="K118" s="530">
        <f t="shared" si="111"/>
        <v>0</v>
      </c>
      <c r="L118" s="571">
        <f t="shared" si="112"/>
        <v>0</v>
      </c>
      <c r="M118" s="151"/>
      <c r="N118" s="159">
        <f t="shared" si="74"/>
        <v>0</v>
      </c>
      <c r="O118" s="73"/>
      <c r="P118" s="1"/>
      <c r="Q118" s="1"/>
      <c r="R118" s="1"/>
      <c r="S118" s="1"/>
      <c r="T118" s="79"/>
      <c r="U118" s="489">
        <f t="shared" si="70"/>
        <v>0</v>
      </c>
      <c r="V118" s="414"/>
      <c r="W118" s="1"/>
      <c r="X118" s="79"/>
      <c r="Y118" s="79"/>
      <c r="Z118" s="79"/>
      <c r="AA118" s="44"/>
      <c r="AB118" s="183"/>
      <c r="AC118" s="168"/>
    </row>
    <row r="119" spans="1:29" ht="25.5" hidden="1" customHeight="1" x14ac:dyDescent="0.25">
      <c r="B119" s="54"/>
      <c r="C119" s="2"/>
      <c r="D119" s="798" t="s">
        <v>529</v>
      </c>
      <c r="E119" s="798"/>
      <c r="F119" s="376">
        <f t="shared" si="107"/>
        <v>0</v>
      </c>
      <c r="G119" s="624">
        <f t="shared" si="108"/>
        <v>0</v>
      </c>
      <c r="H119" s="624">
        <f t="shared" si="109"/>
        <v>0</v>
      </c>
      <c r="I119" s="376">
        <f t="shared" si="110"/>
        <v>0</v>
      </c>
      <c r="J119" s="530">
        <f t="shared" si="111"/>
        <v>0</v>
      </c>
      <c r="K119" s="530">
        <f t="shared" si="111"/>
        <v>0</v>
      </c>
      <c r="L119" s="571">
        <f t="shared" si="112"/>
        <v>0</v>
      </c>
      <c r="M119" s="151"/>
      <c r="N119" s="159">
        <f t="shared" si="74"/>
        <v>0</v>
      </c>
      <c r="O119" s="73"/>
      <c r="P119" s="1"/>
      <c r="Q119" s="1"/>
      <c r="R119" s="1"/>
      <c r="S119" s="1"/>
      <c r="T119" s="79"/>
      <c r="U119" s="489">
        <f t="shared" si="70"/>
        <v>0</v>
      </c>
      <c r="V119" s="414"/>
      <c r="W119" s="1"/>
      <c r="X119" s="79"/>
      <c r="Y119" s="79"/>
      <c r="Z119" s="79"/>
      <c r="AA119" s="44"/>
      <c r="AB119" s="183"/>
      <c r="AC119" s="168"/>
    </row>
    <row r="120" spans="1:29" s="41" customFormat="1" ht="27.75" hidden="1" customHeight="1" x14ac:dyDescent="0.25">
      <c r="A120" s="125" t="s">
        <v>233</v>
      </c>
      <c r="B120" s="106" t="s">
        <v>665</v>
      </c>
      <c r="C120" s="853" t="s">
        <v>809</v>
      </c>
      <c r="D120" s="854"/>
      <c r="E120" s="854"/>
      <c r="F120" s="375">
        <f t="shared" ref="F120:L120" si="113">F121+F122</f>
        <v>0</v>
      </c>
      <c r="G120" s="623">
        <f t="shared" si="113"/>
        <v>0</v>
      </c>
      <c r="H120" s="623">
        <f t="shared" si="113"/>
        <v>0</v>
      </c>
      <c r="I120" s="375">
        <f t="shared" si="113"/>
        <v>0</v>
      </c>
      <c r="J120" s="529">
        <f t="shared" ref="J120" si="114">J121+J122</f>
        <v>0</v>
      </c>
      <c r="K120" s="529">
        <f t="shared" si="113"/>
        <v>0</v>
      </c>
      <c r="L120" s="570">
        <f t="shared" si="113"/>
        <v>0</v>
      </c>
      <c r="M120" s="150">
        <f t="shared" ref="M120:AA120" si="115">M121+M122</f>
        <v>0</v>
      </c>
      <c r="N120" s="162">
        <f t="shared" si="74"/>
        <v>0</v>
      </c>
      <c r="O120" s="108">
        <f t="shared" si="115"/>
        <v>0</v>
      </c>
      <c r="P120" s="109">
        <f t="shared" si="115"/>
        <v>0</v>
      </c>
      <c r="Q120" s="109">
        <f t="shared" si="115"/>
        <v>0</v>
      </c>
      <c r="R120" s="109">
        <f t="shared" si="115"/>
        <v>0</v>
      </c>
      <c r="S120" s="109">
        <f t="shared" si="115"/>
        <v>0</v>
      </c>
      <c r="T120" s="112">
        <f t="shared" si="115"/>
        <v>0</v>
      </c>
      <c r="U120" s="491">
        <f t="shared" si="70"/>
        <v>0</v>
      </c>
      <c r="V120" s="416">
        <f t="shared" si="115"/>
        <v>0</v>
      </c>
      <c r="W120" s="109">
        <f t="shared" si="115"/>
        <v>0</v>
      </c>
      <c r="X120" s="112">
        <f t="shared" si="115"/>
        <v>0</v>
      </c>
      <c r="Y120" s="112">
        <f t="shared" si="115"/>
        <v>0</v>
      </c>
      <c r="Z120" s="112">
        <f t="shared" si="115"/>
        <v>0</v>
      </c>
      <c r="AA120" s="113">
        <f t="shared" si="115"/>
        <v>0</v>
      </c>
      <c r="AB120" s="183"/>
      <c r="AC120" s="168"/>
    </row>
    <row r="121" spans="1:29" hidden="1" x14ac:dyDescent="0.25">
      <c r="B121" s="54"/>
      <c r="C121" s="2"/>
      <c r="D121" s="801" t="s">
        <v>531</v>
      </c>
      <c r="E121" s="801"/>
      <c r="F121" s="373">
        <f>SUM(N121:Z121)</f>
        <v>0</v>
      </c>
      <c r="G121" s="621">
        <f>SUM(N121:Z121)</f>
        <v>0</v>
      </c>
      <c r="H121" s="621">
        <f>SUM(N121:Z121)</f>
        <v>0</v>
      </c>
      <c r="I121" s="373">
        <f>SUM(N121:Z121)</f>
        <v>0</v>
      </c>
      <c r="J121" s="527">
        <f>SUM(N121:Z121)</f>
        <v>0</v>
      </c>
      <c r="K121" s="527">
        <f>SUM(O121:AA121)</f>
        <v>0</v>
      </c>
      <c r="L121" s="568">
        <f>SUM(O121:AA121)</f>
        <v>0</v>
      </c>
      <c r="M121" s="141"/>
      <c r="N121" s="159">
        <f t="shared" si="74"/>
        <v>0</v>
      </c>
      <c r="O121" s="73"/>
      <c r="P121" s="1"/>
      <c r="Q121" s="1"/>
      <c r="R121" s="1"/>
      <c r="S121" s="1"/>
      <c r="T121" s="79"/>
      <c r="U121" s="489">
        <f t="shared" si="70"/>
        <v>0</v>
      </c>
      <c r="V121" s="414"/>
      <c r="W121" s="1"/>
      <c r="X121" s="79"/>
      <c r="Y121" s="79"/>
      <c r="Z121" s="79"/>
      <c r="AA121" s="44"/>
      <c r="AB121" s="183"/>
      <c r="AC121" s="168"/>
    </row>
    <row r="122" spans="1:29" ht="25.5" hidden="1" customHeight="1" x14ac:dyDescent="0.25">
      <c r="B122" s="54"/>
      <c r="C122" s="2"/>
      <c r="D122" s="798" t="s">
        <v>530</v>
      </c>
      <c r="E122" s="798"/>
      <c r="F122" s="376">
        <f>SUM(N122:Z122)</f>
        <v>0</v>
      </c>
      <c r="G122" s="624">
        <f>SUM(N122:Z122)</f>
        <v>0</v>
      </c>
      <c r="H122" s="624">
        <f>SUM(N122:Z122)</f>
        <v>0</v>
      </c>
      <c r="I122" s="376">
        <f>SUM(N122:Z122)</f>
        <v>0</v>
      </c>
      <c r="J122" s="530">
        <f>SUM(N122:Z122)</f>
        <v>0</v>
      </c>
      <c r="K122" s="530">
        <f>SUM(O122:AA122)</f>
        <v>0</v>
      </c>
      <c r="L122" s="571">
        <f>SUM(O122:AA122)</f>
        <v>0</v>
      </c>
      <c r="M122" s="151"/>
      <c r="N122" s="159">
        <f t="shared" si="74"/>
        <v>0</v>
      </c>
      <c r="O122" s="73"/>
      <c r="P122" s="1"/>
      <c r="Q122" s="1"/>
      <c r="R122" s="1"/>
      <c r="S122" s="1"/>
      <c r="T122" s="79"/>
      <c r="U122" s="489">
        <f t="shared" si="70"/>
        <v>0</v>
      </c>
      <c r="V122" s="414"/>
      <c r="W122" s="1"/>
      <c r="X122" s="79"/>
      <c r="Y122" s="79"/>
      <c r="Z122" s="79"/>
      <c r="AA122" s="44"/>
      <c r="AB122" s="183"/>
      <c r="AC122" s="168"/>
    </row>
    <row r="123" spans="1:29" s="41" customFormat="1" hidden="1" x14ac:dyDescent="0.25">
      <c r="A123" s="125" t="s">
        <v>234</v>
      </c>
      <c r="B123" s="106" t="s">
        <v>667</v>
      </c>
      <c r="C123" s="853" t="s">
        <v>810</v>
      </c>
      <c r="D123" s="854"/>
      <c r="E123" s="854"/>
      <c r="F123" s="375">
        <f t="shared" ref="F123:L123" si="116">F124+F125+F126+F127+F128+F129+F130+F131+F132+F133+F134</f>
        <v>0</v>
      </c>
      <c r="G123" s="623">
        <f t="shared" si="116"/>
        <v>0</v>
      </c>
      <c r="H123" s="623">
        <f t="shared" si="116"/>
        <v>0</v>
      </c>
      <c r="I123" s="375">
        <f t="shared" si="116"/>
        <v>0</v>
      </c>
      <c r="J123" s="529">
        <f t="shared" ref="J123" si="117">J124+J125+J126+J127+J128+J129+J130+J131+J132+J133+J134</f>
        <v>0</v>
      </c>
      <c r="K123" s="529">
        <f t="shared" si="116"/>
        <v>0</v>
      </c>
      <c r="L123" s="570">
        <f t="shared" si="116"/>
        <v>0</v>
      </c>
      <c r="M123" s="150">
        <f t="shared" ref="M123:AA123" si="118">M124+M125+M126+M127+M128+M129+M130+M131+M132+M133+M134</f>
        <v>0</v>
      </c>
      <c r="N123" s="162">
        <f t="shared" si="74"/>
        <v>0</v>
      </c>
      <c r="O123" s="108">
        <f t="shared" si="118"/>
        <v>0</v>
      </c>
      <c r="P123" s="109">
        <f t="shared" si="118"/>
        <v>0</v>
      </c>
      <c r="Q123" s="109">
        <f t="shared" si="118"/>
        <v>0</v>
      </c>
      <c r="R123" s="109">
        <f t="shared" si="118"/>
        <v>0</v>
      </c>
      <c r="S123" s="109">
        <f t="shared" si="118"/>
        <v>0</v>
      </c>
      <c r="T123" s="112">
        <f t="shared" si="118"/>
        <v>0</v>
      </c>
      <c r="U123" s="491">
        <f t="shared" si="70"/>
        <v>0</v>
      </c>
      <c r="V123" s="416">
        <f t="shared" si="118"/>
        <v>0</v>
      </c>
      <c r="W123" s="109">
        <f t="shared" si="118"/>
        <v>0</v>
      </c>
      <c r="X123" s="112">
        <f t="shared" si="118"/>
        <v>0</v>
      </c>
      <c r="Y123" s="112">
        <f t="shared" si="118"/>
        <v>0</v>
      </c>
      <c r="Z123" s="112">
        <f t="shared" si="118"/>
        <v>0</v>
      </c>
      <c r="AA123" s="113">
        <f t="shared" si="118"/>
        <v>0</v>
      </c>
      <c r="AB123" s="183"/>
      <c r="AC123" s="168"/>
    </row>
    <row r="124" spans="1:29" hidden="1" x14ac:dyDescent="0.25">
      <c r="B124" s="54"/>
      <c r="C124" s="2"/>
      <c r="D124" s="801" t="s">
        <v>354</v>
      </c>
      <c r="E124" s="801"/>
      <c r="F124" s="373">
        <f t="shared" ref="F124:F137" si="119">SUM(N124:Z124)</f>
        <v>0</v>
      </c>
      <c r="G124" s="621">
        <f t="shared" ref="G124:G137" si="120">SUM(N124:Z124)</f>
        <v>0</v>
      </c>
      <c r="H124" s="621">
        <f t="shared" ref="H124:H137" si="121">SUM(N124:Z124)</f>
        <v>0</v>
      </c>
      <c r="I124" s="373">
        <f t="shared" ref="I124:I137" si="122">SUM(N124:Z124)</f>
        <v>0</v>
      </c>
      <c r="J124" s="527">
        <f t="shared" ref="J124:K137" si="123">SUM(N124:Z124)</f>
        <v>0</v>
      </c>
      <c r="K124" s="527">
        <f t="shared" si="123"/>
        <v>0</v>
      </c>
      <c r="L124" s="568">
        <f t="shared" ref="L124:L137" si="124">SUM(O124:AA124)</f>
        <v>0</v>
      </c>
      <c r="M124" s="141"/>
      <c r="N124" s="159">
        <f t="shared" si="74"/>
        <v>0</v>
      </c>
      <c r="O124" s="73"/>
      <c r="P124" s="1"/>
      <c r="Q124" s="1"/>
      <c r="R124" s="1"/>
      <c r="S124" s="1"/>
      <c r="T124" s="79"/>
      <c r="U124" s="489">
        <f t="shared" si="70"/>
        <v>0</v>
      </c>
      <c r="V124" s="414"/>
      <c r="W124" s="1"/>
      <c r="X124" s="79"/>
      <c r="Y124" s="79"/>
      <c r="Z124" s="79"/>
      <c r="AA124" s="44"/>
      <c r="AB124" s="183"/>
      <c r="AC124" s="168"/>
    </row>
    <row r="125" spans="1:29" hidden="1" x14ac:dyDescent="0.25">
      <c r="B125" s="54"/>
      <c r="C125" s="2"/>
      <c r="D125" s="801" t="s">
        <v>357</v>
      </c>
      <c r="E125" s="801"/>
      <c r="F125" s="373">
        <f t="shared" si="119"/>
        <v>0</v>
      </c>
      <c r="G125" s="621">
        <f t="shared" si="120"/>
        <v>0</v>
      </c>
      <c r="H125" s="621">
        <f t="shared" si="121"/>
        <v>0</v>
      </c>
      <c r="I125" s="373">
        <f t="shared" si="122"/>
        <v>0</v>
      </c>
      <c r="J125" s="527">
        <f t="shared" si="123"/>
        <v>0</v>
      </c>
      <c r="K125" s="527">
        <f t="shared" si="123"/>
        <v>0</v>
      </c>
      <c r="L125" s="568">
        <f t="shared" si="124"/>
        <v>0</v>
      </c>
      <c r="M125" s="141"/>
      <c r="N125" s="159">
        <f t="shared" si="74"/>
        <v>0</v>
      </c>
      <c r="O125" s="73"/>
      <c r="P125" s="1"/>
      <c r="Q125" s="1"/>
      <c r="R125" s="1"/>
      <c r="S125" s="1"/>
      <c r="T125" s="79"/>
      <c r="U125" s="489">
        <f t="shared" si="70"/>
        <v>0</v>
      </c>
      <c r="V125" s="414"/>
      <c r="W125" s="1"/>
      <c r="X125" s="79"/>
      <c r="Y125" s="79"/>
      <c r="Z125" s="79"/>
      <c r="AA125" s="44"/>
      <c r="AB125" s="183"/>
      <c r="AC125" s="168"/>
    </row>
    <row r="126" spans="1:29" hidden="1" x14ac:dyDescent="0.25">
      <c r="B126" s="54"/>
      <c r="C126" s="2"/>
      <c r="D126" s="801" t="s">
        <v>358</v>
      </c>
      <c r="E126" s="801"/>
      <c r="F126" s="373">
        <f t="shared" si="119"/>
        <v>0</v>
      </c>
      <c r="G126" s="621">
        <f t="shared" si="120"/>
        <v>0</v>
      </c>
      <c r="H126" s="621">
        <f t="shared" si="121"/>
        <v>0</v>
      </c>
      <c r="I126" s="373">
        <f t="shared" si="122"/>
        <v>0</v>
      </c>
      <c r="J126" s="527">
        <f t="shared" si="123"/>
        <v>0</v>
      </c>
      <c r="K126" s="527">
        <f t="shared" si="123"/>
        <v>0</v>
      </c>
      <c r="L126" s="568">
        <f t="shared" si="124"/>
        <v>0</v>
      </c>
      <c r="M126" s="141"/>
      <c r="N126" s="159">
        <f t="shared" si="74"/>
        <v>0</v>
      </c>
      <c r="O126" s="73"/>
      <c r="P126" s="1"/>
      <c r="Q126" s="1"/>
      <c r="R126" s="1"/>
      <c r="S126" s="1"/>
      <c r="T126" s="79"/>
      <c r="U126" s="489">
        <f t="shared" si="70"/>
        <v>0</v>
      </c>
      <c r="V126" s="414"/>
      <c r="W126" s="1"/>
      <c r="X126" s="79"/>
      <c r="Y126" s="79"/>
      <c r="Z126" s="79"/>
      <c r="AA126" s="44"/>
      <c r="AB126" s="183"/>
      <c r="AC126" s="168"/>
    </row>
    <row r="127" spans="1:29" hidden="1" x14ac:dyDescent="0.25">
      <c r="B127" s="54"/>
      <c r="C127" s="2"/>
      <c r="D127" s="801" t="s">
        <v>355</v>
      </c>
      <c r="E127" s="801"/>
      <c r="F127" s="373">
        <f t="shared" si="119"/>
        <v>0</v>
      </c>
      <c r="G127" s="621">
        <f t="shared" si="120"/>
        <v>0</v>
      </c>
      <c r="H127" s="621">
        <f t="shared" si="121"/>
        <v>0</v>
      </c>
      <c r="I127" s="373">
        <f t="shared" si="122"/>
        <v>0</v>
      </c>
      <c r="J127" s="527">
        <f t="shared" si="123"/>
        <v>0</v>
      </c>
      <c r="K127" s="527">
        <f t="shared" si="123"/>
        <v>0</v>
      </c>
      <c r="L127" s="568">
        <f t="shared" si="124"/>
        <v>0</v>
      </c>
      <c r="M127" s="141"/>
      <c r="N127" s="159">
        <f t="shared" si="74"/>
        <v>0</v>
      </c>
      <c r="O127" s="73"/>
      <c r="P127" s="1"/>
      <c r="Q127" s="1"/>
      <c r="R127" s="1"/>
      <c r="S127" s="1"/>
      <c r="T127" s="79"/>
      <c r="U127" s="489">
        <f t="shared" si="70"/>
        <v>0</v>
      </c>
      <c r="V127" s="414"/>
      <c r="W127" s="1"/>
      <c r="X127" s="79"/>
      <c r="Y127" s="79"/>
      <c r="Z127" s="79"/>
      <c r="AA127" s="44"/>
      <c r="AB127" s="183"/>
      <c r="AC127" s="168"/>
    </row>
    <row r="128" spans="1:29" hidden="1" x14ac:dyDescent="0.25">
      <c r="B128" s="54"/>
      <c r="C128" s="2"/>
      <c r="D128" s="801" t="s">
        <v>811</v>
      </c>
      <c r="E128" s="801"/>
      <c r="F128" s="373">
        <f t="shared" si="119"/>
        <v>0</v>
      </c>
      <c r="G128" s="621">
        <f t="shared" si="120"/>
        <v>0</v>
      </c>
      <c r="H128" s="621">
        <f t="shared" si="121"/>
        <v>0</v>
      </c>
      <c r="I128" s="373">
        <f t="shared" si="122"/>
        <v>0</v>
      </c>
      <c r="J128" s="527">
        <f t="shared" si="123"/>
        <v>0</v>
      </c>
      <c r="K128" s="527">
        <f t="shared" si="123"/>
        <v>0</v>
      </c>
      <c r="L128" s="568">
        <f t="shared" si="124"/>
        <v>0</v>
      </c>
      <c r="M128" s="141"/>
      <c r="N128" s="159">
        <f t="shared" si="74"/>
        <v>0</v>
      </c>
      <c r="O128" s="73"/>
      <c r="P128" s="1"/>
      <c r="Q128" s="1"/>
      <c r="R128" s="1"/>
      <c r="S128" s="1"/>
      <c r="T128" s="79"/>
      <c r="U128" s="489">
        <f t="shared" si="70"/>
        <v>0</v>
      </c>
      <c r="V128" s="414"/>
      <c r="W128" s="1"/>
      <c r="X128" s="79"/>
      <c r="Y128" s="79"/>
      <c r="Z128" s="79"/>
      <c r="AA128" s="44"/>
      <c r="AB128" s="183"/>
      <c r="AC128" s="168"/>
    </row>
    <row r="129" spans="1:29" ht="25.5" hidden="1" customHeight="1" x14ac:dyDescent="0.25">
      <c r="B129" s="54"/>
      <c r="C129" s="2"/>
      <c r="D129" s="798" t="s">
        <v>532</v>
      </c>
      <c r="E129" s="798"/>
      <c r="F129" s="376">
        <f t="shared" si="119"/>
        <v>0</v>
      </c>
      <c r="G129" s="624">
        <f t="shared" si="120"/>
        <v>0</v>
      </c>
      <c r="H129" s="624">
        <f t="shared" si="121"/>
        <v>0</v>
      </c>
      <c r="I129" s="376">
        <f t="shared" si="122"/>
        <v>0</v>
      </c>
      <c r="J129" s="530">
        <f t="shared" si="123"/>
        <v>0</v>
      </c>
      <c r="K129" s="530">
        <f t="shared" si="123"/>
        <v>0</v>
      </c>
      <c r="L129" s="571">
        <f t="shared" si="124"/>
        <v>0</v>
      </c>
      <c r="M129" s="151"/>
      <c r="N129" s="159">
        <f t="shared" si="74"/>
        <v>0</v>
      </c>
      <c r="O129" s="73"/>
      <c r="P129" s="1"/>
      <c r="Q129" s="1"/>
      <c r="R129" s="1"/>
      <c r="S129" s="1"/>
      <c r="T129" s="79"/>
      <c r="U129" s="489">
        <f t="shared" si="70"/>
        <v>0</v>
      </c>
      <c r="V129" s="414"/>
      <c r="W129" s="1"/>
      <c r="X129" s="79"/>
      <c r="Y129" s="79"/>
      <c r="Z129" s="79"/>
      <c r="AA129" s="44"/>
      <c r="AB129" s="183"/>
      <c r="AC129" s="168"/>
    </row>
    <row r="130" spans="1:29" ht="25.5" hidden="1" customHeight="1" x14ac:dyDescent="0.25">
      <c r="B130" s="54"/>
      <c r="C130" s="2"/>
      <c r="D130" s="798" t="s">
        <v>533</v>
      </c>
      <c r="E130" s="798"/>
      <c r="F130" s="376">
        <f t="shared" si="119"/>
        <v>0</v>
      </c>
      <c r="G130" s="624">
        <f t="shared" si="120"/>
        <v>0</v>
      </c>
      <c r="H130" s="624">
        <f t="shared" si="121"/>
        <v>0</v>
      </c>
      <c r="I130" s="376">
        <f t="shared" si="122"/>
        <v>0</v>
      </c>
      <c r="J130" s="530">
        <f t="shared" si="123"/>
        <v>0</v>
      </c>
      <c r="K130" s="530">
        <f t="shared" si="123"/>
        <v>0</v>
      </c>
      <c r="L130" s="571">
        <f t="shared" si="124"/>
        <v>0</v>
      </c>
      <c r="M130" s="151"/>
      <c r="N130" s="159">
        <f t="shared" si="74"/>
        <v>0</v>
      </c>
      <c r="O130" s="73"/>
      <c r="P130" s="1"/>
      <c r="Q130" s="1"/>
      <c r="R130" s="1"/>
      <c r="S130" s="1"/>
      <c r="T130" s="79"/>
      <c r="U130" s="489">
        <f t="shared" si="70"/>
        <v>0</v>
      </c>
      <c r="V130" s="414"/>
      <c r="W130" s="1"/>
      <c r="X130" s="79"/>
      <c r="Y130" s="79"/>
      <c r="Z130" s="79"/>
      <c r="AA130" s="44"/>
      <c r="AB130" s="183"/>
      <c r="AC130" s="168"/>
    </row>
    <row r="131" spans="1:29" hidden="1" x14ac:dyDescent="0.25">
      <c r="B131" s="54"/>
      <c r="C131" s="2"/>
      <c r="D131" s="801" t="s">
        <v>364</v>
      </c>
      <c r="E131" s="801"/>
      <c r="F131" s="373">
        <f t="shared" si="119"/>
        <v>0</v>
      </c>
      <c r="G131" s="621">
        <f t="shared" si="120"/>
        <v>0</v>
      </c>
      <c r="H131" s="621">
        <f t="shared" si="121"/>
        <v>0</v>
      </c>
      <c r="I131" s="373">
        <f t="shared" si="122"/>
        <v>0</v>
      </c>
      <c r="J131" s="527">
        <f t="shared" si="123"/>
        <v>0</v>
      </c>
      <c r="K131" s="527">
        <f t="shared" si="123"/>
        <v>0</v>
      </c>
      <c r="L131" s="568">
        <f t="shared" si="124"/>
        <v>0</v>
      </c>
      <c r="M131" s="141"/>
      <c r="N131" s="159">
        <f t="shared" si="74"/>
        <v>0</v>
      </c>
      <c r="O131" s="73"/>
      <c r="P131" s="1"/>
      <c r="Q131" s="1"/>
      <c r="R131" s="1"/>
      <c r="S131" s="1"/>
      <c r="T131" s="79"/>
      <c r="U131" s="489">
        <f t="shared" si="70"/>
        <v>0</v>
      </c>
      <c r="V131" s="414"/>
      <c r="W131" s="1"/>
      <c r="X131" s="79"/>
      <c r="Y131" s="79"/>
      <c r="Z131" s="79"/>
      <c r="AA131" s="44"/>
      <c r="AB131" s="183"/>
      <c r="AC131" s="168"/>
    </row>
    <row r="132" spans="1:29" hidden="1" x14ac:dyDescent="0.25">
      <c r="B132" s="54"/>
      <c r="C132" s="2"/>
      <c r="D132" s="801" t="s">
        <v>356</v>
      </c>
      <c r="E132" s="801"/>
      <c r="F132" s="373">
        <f t="shared" si="119"/>
        <v>0</v>
      </c>
      <c r="G132" s="621">
        <f t="shared" si="120"/>
        <v>0</v>
      </c>
      <c r="H132" s="621">
        <f t="shared" si="121"/>
        <v>0</v>
      </c>
      <c r="I132" s="373">
        <f t="shared" si="122"/>
        <v>0</v>
      </c>
      <c r="J132" s="527">
        <f t="shared" si="123"/>
        <v>0</v>
      </c>
      <c r="K132" s="527">
        <f t="shared" si="123"/>
        <v>0</v>
      </c>
      <c r="L132" s="568">
        <f t="shared" si="124"/>
        <v>0</v>
      </c>
      <c r="M132" s="141"/>
      <c r="N132" s="159">
        <f t="shared" si="74"/>
        <v>0</v>
      </c>
      <c r="O132" s="73"/>
      <c r="P132" s="1"/>
      <c r="Q132" s="1"/>
      <c r="R132" s="1"/>
      <c r="S132" s="1"/>
      <c r="T132" s="79"/>
      <c r="U132" s="489">
        <f t="shared" si="70"/>
        <v>0</v>
      </c>
      <c r="V132" s="414"/>
      <c r="W132" s="1"/>
      <c r="X132" s="79"/>
      <c r="Y132" s="79"/>
      <c r="Z132" s="79"/>
      <c r="AA132" s="44"/>
      <c r="AB132" s="183"/>
      <c r="AC132" s="168"/>
    </row>
    <row r="133" spans="1:29" ht="25.5" hidden="1" customHeight="1" x14ac:dyDescent="0.25">
      <c r="B133" s="54"/>
      <c r="C133" s="2"/>
      <c r="D133" s="798" t="s">
        <v>534</v>
      </c>
      <c r="E133" s="798"/>
      <c r="F133" s="376">
        <f t="shared" si="119"/>
        <v>0</v>
      </c>
      <c r="G133" s="624">
        <f t="shared" si="120"/>
        <v>0</v>
      </c>
      <c r="H133" s="624">
        <f t="shared" si="121"/>
        <v>0</v>
      </c>
      <c r="I133" s="376">
        <f t="shared" si="122"/>
        <v>0</v>
      </c>
      <c r="J133" s="530">
        <f t="shared" si="123"/>
        <v>0</v>
      </c>
      <c r="K133" s="530">
        <f t="shared" si="123"/>
        <v>0</v>
      </c>
      <c r="L133" s="571">
        <f t="shared" si="124"/>
        <v>0</v>
      </c>
      <c r="M133" s="151"/>
      <c r="N133" s="159">
        <f t="shared" si="74"/>
        <v>0</v>
      </c>
      <c r="O133" s="73"/>
      <c r="P133" s="1"/>
      <c r="Q133" s="1"/>
      <c r="R133" s="1"/>
      <c r="S133" s="1"/>
      <c r="T133" s="79"/>
      <c r="U133" s="489">
        <f t="shared" si="70"/>
        <v>0</v>
      </c>
      <c r="V133" s="414"/>
      <c r="W133" s="1"/>
      <c r="X133" s="79"/>
      <c r="Y133" s="79"/>
      <c r="Z133" s="79"/>
      <c r="AA133" s="44"/>
      <c r="AB133" s="183"/>
      <c r="AC133" s="168"/>
    </row>
    <row r="134" spans="1:29" hidden="1" x14ac:dyDescent="0.25">
      <c r="B134" s="54"/>
      <c r="C134" s="2"/>
      <c r="D134" s="801" t="s">
        <v>535</v>
      </c>
      <c r="E134" s="801"/>
      <c r="F134" s="373">
        <f t="shared" si="119"/>
        <v>0</v>
      </c>
      <c r="G134" s="621">
        <f t="shared" si="120"/>
        <v>0</v>
      </c>
      <c r="H134" s="621">
        <f t="shared" si="121"/>
        <v>0</v>
      </c>
      <c r="I134" s="373">
        <f t="shared" si="122"/>
        <v>0</v>
      </c>
      <c r="J134" s="527">
        <f t="shared" si="123"/>
        <v>0</v>
      </c>
      <c r="K134" s="527">
        <f t="shared" si="123"/>
        <v>0</v>
      </c>
      <c r="L134" s="568">
        <f t="shared" si="124"/>
        <v>0</v>
      </c>
      <c r="M134" s="141"/>
      <c r="N134" s="159">
        <f t="shared" si="74"/>
        <v>0</v>
      </c>
      <c r="O134" s="73"/>
      <c r="P134" s="1"/>
      <c r="Q134" s="1"/>
      <c r="R134" s="1"/>
      <c r="S134" s="1"/>
      <c r="T134" s="79"/>
      <c r="U134" s="489">
        <f t="shared" ref="U134:U197" si="125">SUM(O134:T134)</f>
        <v>0</v>
      </c>
      <c r="V134" s="414"/>
      <c r="W134" s="1"/>
      <c r="X134" s="79"/>
      <c r="Y134" s="79"/>
      <c r="Z134" s="79"/>
      <c r="AA134" s="44"/>
      <c r="AB134" s="183"/>
      <c r="AC134" s="168"/>
    </row>
    <row r="135" spans="1:29" s="41" customFormat="1" hidden="1" x14ac:dyDescent="0.25">
      <c r="A135" s="125" t="s">
        <v>235</v>
      </c>
      <c r="B135" s="106" t="s">
        <v>666</v>
      </c>
      <c r="C135" s="811" t="s">
        <v>236</v>
      </c>
      <c r="D135" s="812"/>
      <c r="E135" s="812"/>
      <c r="F135" s="377">
        <f t="shared" si="119"/>
        <v>0</v>
      </c>
      <c r="G135" s="625">
        <f t="shared" si="120"/>
        <v>0</v>
      </c>
      <c r="H135" s="625">
        <f t="shared" si="121"/>
        <v>0</v>
      </c>
      <c r="I135" s="377">
        <f t="shared" si="122"/>
        <v>0</v>
      </c>
      <c r="J135" s="531">
        <f t="shared" si="123"/>
        <v>0</v>
      </c>
      <c r="K135" s="531">
        <f t="shared" si="123"/>
        <v>0</v>
      </c>
      <c r="L135" s="572">
        <f t="shared" si="124"/>
        <v>0</v>
      </c>
      <c r="M135" s="152"/>
      <c r="N135" s="162">
        <f t="shared" si="74"/>
        <v>0</v>
      </c>
      <c r="O135" s="108"/>
      <c r="P135" s="109"/>
      <c r="Q135" s="109"/>
      <c r="R135" s="109"/>
      <c r="S135" s="109"/>
      <c r="T135" s="112"/>
      <c r="U135" s="491">
        <f t="shared" si="125"/>
        <v>0</v>
      </c>
      <c r="V135" s="416"/>
      <c r="W135" s="109"/>
      <c r="X135" s="112"/>
      <c r="Y135" s="112"/>
      <c r="Z135" s="112"/>
      <c r="AA135" s="113"/>
      <c r="AB135" s="183"/>
      <c r="AC135" s="168"/>
    </row>
    <row r="136" spans="1:29" s="41" customFormat="1" hidden="1" x14ac:dyDescent="0.25">
      <c r="A136" s="125" t="s">
        <v>237</v>
      </c>
      <c r="B136" s="106" t="s">
        <v>668</v>
      </c>
      <c r="C136" s="811" t="s">
        <v>238</v>
      </c>
      <c r="D136" s="812"/>
      <c r="E136" s="812"/>
      <c r="F136" s="377">
        <f t="shared" si="119"/>
        <v>0</v>
      </c>
      <c r="G136" s="625">
        <f t="shared" si="120"/>
        <v>0</v>
      </c>
      <c r="H136" s="625">
        <f t="shared" si="121"/>
        <v>0</v>
      </c>
      <c r="I136" s="377">
        <f t="shared" si="122"/>
        <v>0</v>
      </c>
      <c r="J136" s="531">
        <f t="shared" si="123"/>
        <v>0</v>
      </c>
      <c r="K136" s="531">
        <f t="shared" si="123"/>
        <v>0</v>
      </c>
      <c r="L136" s="572">
        <f t="shared" si="124"/>
        <v>0</v>
      </c>
      <c r="M136" s="152"/>
      <c r="N136" s="162">
        <f t="shared" si="74"/>
        <v>0</v>
      </c>
      <c r="O136" s="108"/>
      <c r="P136" s="109"/>
      <c r="Q136" s="109"/>
      <c r="R136" s="109"/>
      <c r="S136" s="109"/>
      <c r="T136" s="112"/>
      <c r="U136" s="491">
        <f t="shared" si="125"/>
        <v>0</v>
      </c>
      <c r="V136" s="416"/>
      <c r="W136" s="109"/>
      <c r="X136" s="112"/>
      <c r="Y136" s="112"/>
      <c r="Z136" s="112"/>
      <c r="AA136" s="113"/>
      <c r="AB136" s="183"/>
      <c r="AC136" s="168"/>
    </row>
    <row r="137" spans="1:29" s="41" customFormat="1" hidden="1" x14ac:dyDescent="0.25">
      <c r="A137" s="125" t="s">
        <v>239</v>
      </c>
      <c r="B137" s="106" t="s">
        <v>669</v>
      </c>
      <c r="C137" s="811" t="s">
        <v>240</v>
      </c>
      <c r="D137" s="812"/>
      <c r="E137" s="812"/>
      <c r="F137" s="377">
        <f t="shared" si="119"/>
        <v>0</v>
      </c>
      <c r="G137" s="625">
        <f t="shared" si="120"/>
        <v>0</v>
      </c>
      <c r="H137" s="625">
        <f t="shared" si="121"/>
        <v>0</v>
      </c>
      <c r="I137" s="377">
        <f t="shared" si="122"/>
        <v>0</v>
      </c>
      <c r="J137" s="531">
        <f t="shared" si="123"/>
        <v>0</v>
      </c>
      <c r="K137" s="531">
        <f t="shared" si="123"/>
        <v>0</v>
      </c>
      <c r="L137" s="572">
        <f t="shared" si="124"/>
        <v>0</v>
      </c>
      <c r="M137" s="152"/>
      <c r="N137" s="162">
        <f t="shared" ref="N137:N200" si="126">SUM(L137:M137)</f>
        <v>0</v>
      </c>
      <c r="O137" s="108"/>
      <c r="P137" s="109"/>
      <c r="Q137" s="109"/>
      <c r="R137" s="109"/>
      <c r="S137" s="109"/>
      <c r="T137" s="112"/>
      <c r="U137" s="491">
        <f t="shared" si="125"/>
        <v>0</v>
      </c>
      <c r="V137" s="416"/>
      <c r="W137" s="109"/>
      <c r="X137" s="112"/>
      <c r="Y137" s="112"/>
      <c r="Z137" s="112"/>
      <c r="AA137" s="113"/>
      <c r="AB137" s="183"/>
      <c r="AC137" s="168"/>
    </row>
    <row r="138" spans="1:29" s="41" customFormat="1" hidden="1" x14ac:dyDescent="0.25">
      <c r="A138" s="125" t="s">
        <v>241</v>
      </c>
      <c r="B138" s="106" t="s">
        <v>670</v>
      </c>
      <c r="C138" s="811" t="s">
        <v>242</v>
      </c>
      <c r="D138" s="812"/>
      <c r="E138" s="812"/>
      <c r="F138" s="377">
        <f t="shared" ref="F138:L138" si="127">F139+F140+F141+F142+F143+F144+F145+F146+F147+F148</f>
        <v>0</v>
      </c>
      <c r="G138" s="625">
        <f t="shared" si="127"/>
        <v>0</v>
      </c>
      <c r="H138" s="625">
        <f t="shared" si="127"/>
        <v>0</v>
      </c>
      <c r="I138" s="377">
        <f t="shared" si="127"/>
        <v>0</v>
      </c>
      <c r="J138" s="531">
        <f t="shared" ref="J138" si="128">J139+J140+J141+J142+J143+J144+J145+J146+J147+J148</f>
        <v>0</v>
      </c>
      <c r="K138" s="531">
        <f t="shared" si="127"/>
        <v>0</v>
      </c>
      <c r="L138" s="572">
        <f t="shared" si="127"/>
        <v>0</v>
      </c>
      <c r="M138" s="152">
        <f t="shared" ref="M138:AA138" si="129">M139+M140+M141+M142+M143+M144+M145+M146+M147+M148</f>
        <v>0</v>
      </c>
      <c r="N138" s="162">
        <f t="shared" si="126"/>
        <v>0</v>
      </c>
      <c r="O138" s="108">
        <f t="shared" si="129"/>
        <v>0</v>
      </c>
      <c r="P138" s="109">
        <f t="shared" si="129"/>
        <v>0</v>
      </c>
      <c r="Q138" s="109">
        <f t="shared" si="129"/>
        <v>0</v>
      </c>
      <c r="R138" s="109">
        <f t="shared" si="129"/>
        <v>0</v>
      </c>
      <c r="S138" s="109">
        <f t="shared" si="129"/>
        <v>0</v>
      </c>
      <c r="T138" s="112">
        <f t="shared" si="129"/>
        <v>0</v>
      </c>
      <c r="U138" s="491">
        <f t="shared" si="125"/>
        <v>0</v>
      </c>
      <c r="V138" s="416">
        <f t="shared" si="129"/>
        <v>0</v>
      </c>
      <c r="W138" s="109">
        <f t="shared" si="129"/>
        <v>0</v>
      </c>
      <c r="X138" s="112">
        <f t="shared" si="129"/>
        <v>0</v>
      </c>
      <c r="Y138" s="112">
        <f t="shared" si="129"/>
        <v>0</v>
      </c>
      <c r="Z138" s="112">
        <f t="shared" si="129"/>
        <v>0</v>
      </c>
      <c r="AA138" s="113">
        <f t="shared" si="129"/>
        <v>0</v>
      </c>
      <c r="AB138" s="183"/>
      <c r="AC138" s="168"/>
    </row>
    <row r="139" spans="1:29" hidden="1" x14ac:dyDescent="0.25">
      <c r="B139" s="54"/>
      <c r="C139" s="2"/>
      <c r="D139" s="801" t="s">
        <v>359</v>
      </c>
      <c r="E139" s="801"/>
      <c r="F139" s="373">
        <f t="shared" ref="F139:F149" si="130">SUM(N139:Z139)</f>
        <v>0</v>
      </c>
      <c r="G139" s="621">
        <f t="shared" ref="G139:G149" si="131">SUM(N139:Z139)</f>
        <v>0</v>
      </c>
      <c r="H139" s="621">
        <f t="shared" ref="H139:H149" si="132">SUM(N139:Z139)</f>
        <v>0</v>
      </c>
      <c r="I139" s="373">
        <f t="shared" ref="I139:I149" si="133">SUM(N139:Z139)</f>
        <v>0</v>
      </c>
      <c r="J139" s="527">
        <f t="shared" ref="J139:K149" si="134">SUM(N139:Z139)</f>
        <v>0</v>
      </c>
      <c r="K139" s="527">
        <f t="shared" si="134"/>
        <v>0</v>
      </c>
      <c r="L139" s="568">
        <f t="shared" ref="L139:L149" si="135">SUM(O139:AA139)</f>
        <v>0</v>
      </c>
      <c r="M139" s="141"/>
      <c r="N139" s="159">
        <f t="shared" si="126"/>
        <v>0</v>
      </c>
      <c r="O139" s="73"/>
      <c r="P139" s="1"/>
      <c r="Q139" s="1"/>
      <c r="R139" s="1"/>
      <c r="S139" s="1"/>
      <c r="T139" s="79"/>
      <c r="U139" s="489">
        <f t="shared" si="125"/>
        <v>0</v>
      </c>
      <c r="V139" s="414"/>
      <c r="W139" s="1"/>
      <c r="X139" s="79"/>
      <c r="Y139" s="79"/>
      <c r="Z139" s="79"/>
      <c r="AA139" s="44"/>
      <c r="AB139" s="183"/>
      <c r="AC139" s="168"/>
    </row>
    <row r="140" spans="1:29" hidden="1" x14ac:dyDescent="0.25">
      <c r="B140" s="54"/>
      <c r="C140" s="2"/>
      <c r="D140" s="801" t="s">
        <v>360</v>
      </c>
      <c r="E140" s="801"/>
      <c r="F140" s="373">
        <f t="shared" si="130"/>
        <v>0</v>
      </c>
      <c r="G140" s="621">
        <f t="shared" si="131"/>
        <v>0</v>
      </c>
      <c r="H140" s="621">
        <f t="shared" si="132"/>
        <v>0</v>
      </c>
      <c r="I140" s="373">
        <f t="shared" si="133"/>
        <v>0</v>
      </c>
      <c r="J140" s="527">
        <f t="shared" si="134"/>
        <v>0</v>
      </c>
      <c r="K140" s="527">
        <f t="shared" si="134"/>
        <v>0</v>
      </c>
      <c r="L140" s="568">
        <f t="shared" si="135"/>
        <v>0</v>
      </c>
      <c r="M140" s="141"/>
      <c r="N140" s="159">
        <f t="shared" si="126"/>
        <v>0</v>
      </c>
      <c r="O140" s="73"/>
      <c r="P140" s="1"/>
      <c r="Q140" s="1"/>
      <c r="R140" s="1"/>
      <c r="S140" s="1"/>
      <c r="T140" s="79"/>
      <c r="U140" s="489">
        <f t="shared" si="125"/>
        <v>0</v>
      </c>
      <c r="V140" s="414"/>
      <c r="W140" s="1"/>
      <c r="X140" s="79"/>
      <c r="Y140" s="79"/>
      <c r="Z140" s="79"/>
      <c r="AA140" s="44"/>
      <c r="AB140" s="183"/>
      <c r="AC140" s="168"/>
    </row>
    <row r="141" spans="1:29" hidden="1" x14ac:dyDescent="0.25">
      <c r="B141" s="54"/>
      <c r="C141" s="2"/>
      <c r="D141" s="801" t="s">
        <v>361</v>
      </c>
      <c r="E141" s="801"/>
      <c r="F141" s="373">
        <f t="shared" si="130"/>
        <v>0</v>
      </c>
      <c r="G141" s="621">
        <f t="shared" si="131"/>
        <v>0</v>
      </c>
      <c r="H141" s="621">
        <f t="shared" si="132"/>
        <v>0</v>
      </c>
      <c r="I141" s="373">
        <f t="shared" si="133"/>
        <v>0</v>
      </c>
      <c r="J141" s="527">
        <f t="shared" si="134"/>
        <v>0</v>
      </c>
      <c r="K141" s="527">
        <f t="shared" si="134"/>
        <v>0</v>
      </c>
      <c r="L141" s="568">
        <f t="shared" si="135"/>
        <v>0</v>
      </c>
      <c r="M141" s="141"/>
      <c r="N141" s="159">
        <f t="shared" si="126"/>
        <v>0</v>
      </c>
      <c r="O141" s="73"/>
      <c r="P141" s="1"/>
      <c r="Q141" s="1"/>
      <c r="R141" s="1"/>
      <c r="S141" s="1"/>
      <c r="T141" s="79"/>
      <c r="U141" s="489">
        <f t="shared" si="125"/>
        <v>0</v>
      </c>
      <c r="V141" s="414"/>
      <c r="W141" s="1"/>
      <c r="X141" s="79"/>
      <c r="Y141" s="79"/>
      <c r="Z141" s="79"/>
      <c r="AA141" s="44"/>
      <c r="AB141" s="183"/>
      <c r="AC141" s="168"/>
    </row>
    <row r="142" spans="1:29" hidden="1" x14ac:dyDescent="0.25">
      <c r="B142" s="54"/>
      <c r="C142" s="2"/>
      <c r="D142" s="801" t="s">
        <v>362</v>
      </c>
      <c r="E142" s="801"/>
      <c r="F142" s="373">
        <f t="shared" si="130"/>
        <v>0</v>
      </c>
      <c r="G142" s="621">
        <f t="shared" si="131"/>
        <v>0</v>
      </c>
      <c r="H142" s="621">
        <f t="shared" si="132"/>
        <v>0</v>
      </c>
      <c r="I142" s="373">
        <f t="shared" si="133"/>
        <v>0</v>
      </c>
      <c r="J142" s="527">
        <f t="shared" si="134"/>
        <v>0</v>
      </c>
      <c r="K142" s="527">
        <f t="shared" si="134"/>
        <v>0</v>
      </c>
      <c r="L142" s="568">
        <f t="shared" si="135"/>
        <v>0</v>
      </c>
      <c r="M142" s="141"/>
      <c r="N142" s="159">
        <f t="shared" si="126"/>
        <v>0</v>
      </c>
      <c r="O142" s="73"/>
      <c r="P142" s="1"/>
      <c r="Q142" s="1"/>
      <c r="R142" s="1"/>
      <c r="S142" s="1"/>
      <c r="T142" s="79"/>
      <c r="U142" s="489">
        <f t="shared" si="125"/>
        <v>0</v>
      </c>
      <c r="V142" s="414"/>
      <c r="W142" s="1"/>
      <c r="X142" s="79"/>
      <c r="Y142" s="79"/>
      <c r="Z142" s="79"/>
      <c r="AA142" s="44"/>
      <c r="AB142" s="183"/>
      <c r="AC142" s="168"/>
    </row>
    <row r="143" spans="1:29" hidden="1" x14ac:dyDescent="0.25">
      <c r="B143" s="54"/>
      <c r="C143" s="2"/>
      <c r="D143" s="801" t="s">
        <v>363</v>
      </c>
      <c r="E143" s="801"/>
      <c r="F143" s="373">
        <f t="shared" si="130"/>
        <v>0</v>
      </c>
      <c r="G143" s="621">
        <f t="shared" si="131"/>
        <v>0</v>
      </c>
      <c r="H143" s="621">
        <f t="shared" si="132"/>
        <v>0</v>
      </c>
      <c r="I143" s="373">
        <f t="shared" si="133"/>
        <v>0</v>
      </c>
      <c r="J143" s="527">
        <f t="shared" si="134"/>
        <v>0</v>
      </c>
      <c r="K143" s="527">
        <f t="shared" si="134"/>
        <v>0</v>
      </c>
      <c r="L143" s="568">
        <f t="shared" si="135"/>
        <v>0</v>
      </c>
      <c r="M143" s="141"/>
      <c r="N143" s="159">
        <f t="shared" si="126"/>
        <v>0</v>
      </c>
      <c r="O143" s="73"/>
      <c r="P143" s="1"/>
      <c r="Q143" s="1"/>
      <c r="R143" s="1"/>
      <c r="S143" s="1"/>
      <c r="T143" s="79"/>
      <c r="U143" s="489">
        <f t="shared" si="125"/>
        <v>0</v>
      </c>
      <c r="V143" s="414"/>
      <c r="W143" s="1"/>
      <c r="X143" s="79"/>
      <c r="Y143" s="79"/>
      <c r="Z143" s="79"/>
      <c r="AA143" s="44"/>
      <c r="AB143" s="183"/>
      <c r="AC143" s="168"/>
    </row>
    <row r="144" spans="1:29" ht="25.5" hidden="1" customHeight="1" x14ac:dyDescent="0.25">
      <c r="B144" s="54"/>
      <c r="C144" s="2"/>
      <c r="D144" s="798" t="s">
        <v>536</v>
      </c>
      <c r="E144" s="798"/>
      <c r="F144" s="376">
        <f t="shared" si="130"/>
        <v>0</v>
      </c>
      <c r="G144" s="624">
        <f t="shared" si="131"/>
        <v>0</v>
      </c>
      <c r="H144" s="624">
        <f t="shared" si="132"/>
        <v>0</v>
      </c>
      <c r="I144" s="376">
        <f t="shared" si="133"/>
        <v>0</v>
      </c>
      <c r="J144" s="530">
        <f t="shared" si="134"/>
        <v>0</v>
      </c>
      <c r="K144" s="530">
        <f t="shared" si="134"/>
        <v>0</v>
      </c>
      <c r="L144" s="571">
        <f t="shared" si="135"/>
        <v>0</v>
      </c>
      <c r="M144" s="151"/>
      <c r="N144" s="159">
        <f t="shared" si="126"/>
        <v>0</v>
      </c>
      <c r="O144" s="73"/>
      <c r="P144" s="1"/>
      <c r="Q144" s="1"/>
      <c r="R144" s="1"/>
      <c r="S144" s="1"/>
      <c r="T144" s="79"/>
      <c r="U144" s="489">
        <f t="shared" si="125"/>
        <v>0</v>
      </c>
      <c r="V144" s="414"/>
      <c r="W144" s="1"/>
      <c r="X144" s="79"/>
      <c r="Y144" s="79"/>
      <c r="Z144" s="79"/>
      <c r="AA144" s="44"/>
      <c r="AB144" s="183"/>
      <c r="AC144" s="168"/>
    </row>
    <row r="145" spans="1:29" ht="25.5" hidden="1" customHeight="1" x14ac:dyDescent="0.25">
      <c r="B145" s="54"/>
      <c r="C145" s="2"/>
      <c r="D145" s="798" t="s">
        <v>539</v>
      </c>
      <c r="E145" s="798"/>
      <c r="F145" s="376">
        <f t="shared" si="130"/>
        <v>0</v>
      </c>
      <c r="G145" s="624">
        <f t="shared" si="131"/>
        <v>0</v>
      </c>
      <c r="H145" s="624">
        <f t="shared" si="132"/>
        <v>0</v>
      </c>
      <c r="I145" s="376">
        <f t="shared" si="133"/>
        <v>0</v>
      </c>
      <c r="J145" s="530">
        <f t="shared" si="134"/>
        <v>0</v>
      </c>
      <c r="K145" s="530">
        <f t="shared" si="134"/>
        <v>0</v>
      </c>
      <c r="L145" s="571">
        <f t="shared" si="135"/>
        <v>0</v>
      </c>
      <c r="M145" s="151"/>
      <c r="N145" s="159">
        <f t="shared" si="126"/>
        <v>0</v>
      </c>
      <c r="O145" s="73"/>
      <c r="P145" s="1"/>
      <c r="Q145" s="1"/>
      <c r="R145" s="1"/>
      <c r="S145" s="1"/>
      <c r="T145" s="79"/>
      <c r="U145" s="489">
        <f t="shared" si="125"/>
        <v>0</v>
      </c>
      <c r="V145" s="414"/>
      <c r="W145" s="1"/>
      <c r="X145" s="79"/>
      <c r="Y145" s="79"/>
      <c r="Z145" s="79"/>
      <c r="AA145" s="44"/>
      <c r="AB145" s="183"/>
      <c r="AC145" s="168"/>
    </row>
    <row r="146" spans="1:29" hidden="1" x14ac:dyDescent="0.25">
      <c r="B146" s="54"/>
      <c r="C146" s="2"/>
      <c r="D146" s="801" t="s">
        <v>365</v>
      </c>
      <c r="E146" s="801"/>
      <c r="F146" s="373">
        <f t="shared" si="130"/>
        <v>0</v>
      </c>
      <c r="G146" s="621">
        <f t="shared" si="131"/>
        <v>0</v>
      </c>
      <c r="H146" s="621">
        <f t="shared" si="132"/>
        <v>0</v>
      </c>
      <c r="I146" s="373">
        <f t="shared" si="133"/>
        <v>0</v>
      </c>
      <c r="J146" s="527">
        <f t="shared" si="134"/>
        <v>0</v>
      </c>
      <c r="K146" s="527">
        <f t="shared" si="134"/>
        <v>0</v>
      </c>
      <c r="L146" s="568">
        <f t="shared" si="135"/>
        <v>0</v>
      </c>
      <c r="M146" s="141"/>
      <c r="N146" s="159">
        <f t="shared" si="126"/>
        <v>0</v>
      </c>
      <c r="O146" s="73"/>
      <c r="P146" s="1"/>
      <c r="Q146" s="1"/>
      <c r="R146" s="1"/>
      <c r="S146" s="1"/>
      <c r="T146" s="79"/>
      <c r="U146" s="489">
        <f t="shared" si="125"/>
        <v>0</v>
      </c>
      <c r="V146" s="414"/>
      <c r="W146" s="1"/>
      <c r="X146" s="79"/>
      <c r="Y146" s="79"/>
      <c r="Z146" s="79"/>
      <c r="AA146" s="44"/>
      <c r="AB146" s="183"/>
      <c r="AC146" s="168"/>
    </row>
    <row r="147" spans="1:29" ht="25.5" hidden="1" customHeight="1" x14ac:dyDescent="0.25">
      <c r="B147" s="54"/>
      <c r="C147" s="2"/>
      <c r="D147" s="798" t="s">
        <v>542</v>
      </c>
      <c r="E147" s="798"/>
      <c r="F147" s="376">
        <f t="shared" si="130"/>
        <v>0</v>
      </c>
      <c r="G147" s="624">
        <f t="shared" si="131"/>
        <v>0</v>
      </c>
      <c r="H147" s="624">
        <f t="shared" si="132"/>
        <v>0</v>
      </c>
      <c r="I147" s="376">
        <f t="shared" si="133"/>
        <v>0</v>
      </c>
      <c r="J147" s="530">
        <f t="shared" si="134"/>
        <v>0</v>
      </c>
      <c r="K147" s="530">
        <f t="shared" si="134"/>
        <v>0</v>
      </c>
      <c r="L147" s="571">
        <f t="shared" si="135"/>
        <v>0</v>
      </c>
      <c r="M147" s="151"/>
      <c r="N147" s="159">
        <f t="shared" si="126"/>
        <v>0</v>
      </c>
      <c r="O147" s="73"/>
      <c r="P147" s="1"/>
      <c r="Q147" s="1"/>
      <c r="R147" s="1"/>
      <c r="S147" s="1"/>
      <c r="T147" s="79"/>
      <c r="U147" s="489">
        <f t="shared" si="125"/>
        <v>0</v>
      </c>
      <c r="V147" s="414"/>
      <c r="W147" s="1"/>
      <c r="X147" s="79"/>
      <c r="Y147" s="79"/>
      <c r="Z147" s="79"/>
      <c r="AA147" s="44"/>
      <c r="AB147" s="183"/>
      <c r="AC147" s="168"/>
    </row>
    <row r="148" spans="1:29" hidden="1" x14ac:dyDescent="0.25">
      <c r="B148" s="54"/>
      <c r="C148" s="2"/>
      <c r="D148" s="801" t="s">
        <v>543</v>
      </c>
      <c r="E148" s="801"/>
      <c r="F148" s="373">
        <f t="shared" si="130"/>
        <v>0</v>
      </c>
      <c r="G148" s="621">
        <f t="shared" si="131"/>
        <v>0</v>
      </c>
      <c r="H148" s="621">
        <f t="shared" si="132"/>
        <v>0</v>
      </c>
      <c r="I148" s="373">
        <f t="shared" si="133"/>
        <v>0</v>
      </c>
      <c r="J148" s="527">
        <f t="shared" si="134"/>
        <v>0</v>
      </c>
      <c r="K148" s="527">
        <f t="shared" si="134"/>
        <v>0</v>
      </c>
      <c r="L148" s="568">
        <f t="shared" si="135"/>
        <v>0</v>
      </c>
      <c r="M148" s="141"/>
      <c r="N148" s="159">
        <f t="shared" si="126"/>
        <v>0</v>
      </c>
      <c r="O148" s="73"/>
      <c r="P148" s="1"/>
      <c r="Q148" s="1"/>
      <c r="R148" s="1"/>
      <c r="S148" s="1"/>
      <c r="T148" s="79"/>
      <c r="U148" s="489">
        <f t="shared" si="125"/>
        <v>0</v>
      </c>
      <c r="V148" s="414"/>
      <c r="W148" s="1"/>
      <c r="X148" s="79"/>
      <c r="Y148" s="79"/>
      <c r="Z148" s="79"/>
      <c r="AA148" s="44"/>
      <c r="AB148" s="183"/>
      <c r="AC148" s="168"/>
    </row>
    <row r="149" spans="1:29" s="41" customFormat="1" ht="15.75" hidden="1" thickBot="1" x14ac:dyDescent="0.3">
      <c r="A149" s="125" t="s">
        <v>243</v>
      </c>
      <c r="B149" s="134" t="s">
        <v>671</v>
      </c>
      <c r="C149" s="851" t="s">
        <v>244</v>
      </c>
      <c r="D149" s="852"/>
      <c r="E149" s="852"/>
      <c r="F149" s="378">
        <f t="shared" si="130"/>
        <v>0</v>
      </c>
      <c r="G149" s="626">
        <f t="shared" si="131"/>
        <v>0</v>
      </c>
      <c r="H149" s="626">
        <f t="shared" si="132"/>
        <v>0</v>
      </c>
      <c r="I149" s="378">
        <f t="shared" si="133"/>
        <v>0</v>
      </c>
      <c r="J149" s="532">
        <f t="shared" si="134"/>
        <v>0</v>
      </c>
      <c r="K149" s="532">
        <f t="shared" si="134"/>
        <v>0</v>
      </c>
      <c r="L149" s="573">
        <f t="shared" si="135"/>
        <v>0</v>
      </c>
      <c r="M149" s="153"/>
      <c r="N149" s="162">
        <f t="shared" si="126"/>
        <v>0</v>
      </c>
      <c r="O149" s="108"/>
      <c r="P149" s="109"/>
      <c r="Q149" s="109"/>
      <c r="R149" s="109"/>
      <c r="S149" s="109"/>
      <c r="T149" s="112"/>
      <c r="U149" s="491">
        <f t="shared" si="125"/>
        <v>0</v>
      </c>
      <c r="V149" s="416"/>
      <c r="W149" s="109"/>
      <c r="X149" s="112"/>
      <c r="Y149" s="112"/>
      <c r="Z149" s="112"/>
      <c r="AA149" s="113"/>
      <c r="AB149" s="183"/>
      <c r="AC149" s="168"/>
    </row>
    <row r="150" spans="1:29" ht="15.75" thickBot="1" x14ac:dyDescent="0.3">
      <c r="B150" s="98" t="s">
        <v>245</v>
      </c>
      <c r="C150" s="807" t="s">
        <v>246</v>
      </c>
      <c r="D150" s="808"/>
      <c r="E150" s="808"/>
      <c r="F150" s="369">
        <f t="shared" ref="F150:L150" si="136">F151+F152+F155+F156+F157+F158+F159</f>
        <v>1500000</v>
      </c>
      <c r="G150" s="617">
        <f t="shared" si="136"/>
        <v>1750000</v>
      </c>
      <c r="H150" s="617">
        <f t="shared" si="136"/>
        <v>1750000</v>
      </c>
      <c r="I150" s="369">
        <f t="shared" si="136"/>
        <v>1750000</v>
      </c>
      <c r="J150" s="523">
        <f t="shared" ref="J150" si="137">J151+J152+J155+J156+J157+J158+J159</f>
        <v>1750000</v>
      </c>
      <c r="K150" s="523">
        <f t="shared" si="136"/>
        <v>1750000</v>
      </c>
      <c r="L150" s="564">
        <f t="shared" si="136"/>
        <v>1750000</v>
      </c>
      <c r="M150" s="144">
        <f t="shared" ref="M150:AA150" si="138">M151+M152+M155+M156+M157+M158+M159</f>
        <v>0</v>
      </c>
      <c r="N150" s="156">
        <f t="shared" si="126"/>
        <v>1750000</v>
      </c>
      <c r="O150" s="84">
        <f t="shared" si="138"/>
        <v>0</v>
      </c>
      <c r="P150" s="85">
        <f t="shared" si="138"/>
        <v>0</v>
      </c>
      <c r="Q150" s="85">
        <f t="shared" si="138"/>
        <v>0</v>
      </c>
      <c r="R150" s="85">
        <f t="shared" si="138"/>
        <v>0</v>
      </c>
      <c r="S150" s="85">
        <f t="shared" si="138"/>
        <v>1750000</v>
      </c>
      <c r="T150" s="88">
        <f t="shared" si="138"/>
        <v>0</v>
      </c>
      <c r="U150" s="484">
        <f t="shared" si="125"/>
        <v>1750000</v>
      </c>
      <c r="V150" s="409">
        <f t="shared" si="138"/>
        <v>0</v>
      </c>
      <c r="W150" s="85">
        <f t="shared" si="138"/>
        <v>0</v>
      </c>
      <c r="X150" s="88">
        <f t="shared" si="138"/>
        <v>0</v>
      </c>
      <c r="Y150" s="88">
        <f t="shared" si="138"/>
        <v>0</v>
      </c>
      <c r="Z150" s="88">
        <f t="shared" si="138"/>
        <v>0</v>
      </c>
      <c r="AA150" s="89">
        <f t="shared" si="138"/>
        <v>0</v>
      </c>
      <c r="AB150" s="183"/>
      <c r="AC150" s="168"/>
    </row>
    <row r="151" spans="1:29" s="18" customFormat="1" hidden="1" x14ac:dyDescent="0.25">
      <c r="A151" s="125" t="s">
        <v>247</v>
      </c>
      <c r="B151" s="114" t="s">
        <v>672</v>
      </c>
      <c r="C151" s="834" t="s">
        <v>248</v>
      </c>
      <c r="D151" s="835"/>
      <c r="E151" s="835"/>
      <c r="F151" s="364">
        <f>SUM(N151:Z151)</f>
        <v>0</v>
      </c>
      <c r="G151" s="612">
        <f>SUM(N151:Z151)</f>
        <v>0</v>
      </c>
      <c r="H151" s="612">
        <f>SUM(N151:Z151)</f>
        <v>0</v>
      </c>
      <c r="I151" s="364">
        <f>SUM(N151:Z151)</f>
        <v>0</v>
      </c>
      <c r="J151" s="518">
        <f>SUM(N151:Z151)</f>
        <v>0</v>
      </c>
      <c r="K151" s="518">
        <f>SUM(O151:AA151)</f>
        <v>0</v>
      </c>
      <c r="L151" s="559">
        <f>SUM(O151:AA151)</f>
        <v>0</v>
      </c>
      <c r="M151" s="140"/>
      <c r="N151" s="158">
        <f t="shared" si="126"/>
        <v>0</v>
      </c>
      <c r="O151" s="92"/>
      <c r="P151" s="93"/>
      <c r="Q151" s="93"/>
      <c r="R151" s="93"/>
      <c r="S151" s="93"/>
      <c r="T151" s="96"/>
      <c r="U151" s="487">
        <f t="shared" si="125"/>
        <v>0</v>
      </c>
      <c r="V151" s="412"/>
      <c r="W151" s="93"/>
      <c r="X151" s="96"/>
      <c r="Y151" s="96"/>
      <c r="Z151" s="96"/>
      <c r="AA151" s="97"/>
      <c r="AB151" s="183"/>
      <c r="AC151" s="168"/>
    </row>
    <row r="152" spans="1:29" s="18" customFormat="1" x14ac:dyDescent="0.25">
      <c r="A152" s="125" t="s">
        <v>249</v>
      </c>
      <c r="B152" s="90" t="s">
        <v>673</v>
      </c>
      <c r="C152" s="803" t="s">
        <v>250</v>
      </c>
      <c r="D152" s="804"/>
      <c r="E152" s="804"/>
      <c r="F152" s="366">
        <f t="shared" ref="F152:L152" si="139">F153+F154</f>
        <v>1500000</v>
      </c>
      <c r="G152" s="614">
        <f t="shared" si="139"/>
        <v>1750000</v>
      </c>
      <c r="H152" s="614">
        <f t="shared" si="139"/>
        <v>1750000</v>
      </c>
      <c r="I152" s="366">
        <f t="shared" si="139"/>
        <v>1750000</v>
      </c>
      <c r="J152" s="520">
        <f t="shared" ref="J152" si="140">J153+J154</f>
        <v>1750000</v>
      </c>
      <c r="K152" s="520">
        <f t="shared" si="139"/>
        <v>1750000</v>
      </c>
      <c r="L152" s="561">
        <f t="shared" si="139"/>
        <v>1750000</v>
      </c>
      <c r="M152" s="142">
        <f t="shared" ref="M152:AA152" si="141">M153+M154</f>
        <v>0</v>
      </c>
      <c r="N152" s="158">
        <f t="shared" si="126"/>
        <v>1750000</v>
      </c>
      <c r="O152" s="92">
        <f t="shared" si="141"/>
        <v>0</v>
      </c>
      <c r="P152" s="93">
        <f t="shared" si="141"/>
        <v>0</v>
      </c>
      <c r="Q152" s="93">
        <f t="shared" si="141"/>
        <v>0</v>
      </c>
      <c r="R152" s="93">
        <f t="shared" si="141"/>
        <v>0</v>
      </c>
      <c r="S152" s="93">
        <f t="shared" si="141"/>
        <v>1750000</v>
      </c>
      <c r="T152" s="96">
        <f t="shared" si="141"/>
        <v>0</v>
      </c>
      <c r="U152" s="487">
        <f t="shared" si="125"/>
        <v>1750000</v>
      </c>
      <c r="V152" s="412">
        <f t="shared" si="141"/>
        <v>0</v>
      </c>
      <c r="W152" s="93">
        <f t="shared" si="141"/>
        <v>0</v>
      </c>
      <c r="X152" s="96">
        <f t="shared" si="141"/>
        <v>0</v>
      </c>
      <c r="Y152" s="96">
        <f t="shared" si="141"/>
        <v>0</v>
      </c>
      <c r="Z152" s="96">
        <f t="shared" si="141"/>
        <v>0</v>
      </c>
      <c r="AA152" s="97">
        <f t="shared" si="141"/>
        <v>0</v>
      </c>
      <c r="AB152" s="183"/>
      <c r="AC152" s="168"/>
    </row>
    <row r="153" spans="1:29" hidden="1" x14ac:dyDescent="0.25">
      <c r="B153" s="54"/>
      <c r="C153" s="2"/>
      <c r="D153" s="801" t="s">
        <v>250</v>
      </c>
      <c r="E153" s="801"/>
      <c r="F153" s="373">
        <f>SUM(N153:Z153)</f>
        <v>0</v>
      </c>
      <c r="G153" s="621">
        <f>SUM(N153:Z153)</f>
        <v>0</v>
      </c>
      <c r="H153" s="621">
        <f>SUM(N153:Z153)</f>
        <v>0</v>
      </c>
      <c r="I153" s="373">
        <f>SUM(N153:Z153)</f>
        <v>0</v>
      </c>
      <c r="J153" s="527">
        <f>SUM(N153:Z153)</f>
        <v>0</v>
      </c>
      <c r="K153" s="527">
        <f>SUM(O153:AA153)</f>
        <v>0</v>
      </c>
      <c r="L153" s="568">
        <f>SUM(O153:AA153)</f>
        <v>0</v>
      </c>
      <c r="M153" s="141"/>
      <c r="N153" s="159">
        <f t="shared" si="126"/>
        <v>0</v>
      </c>
      <c r="O153" s="73"/>
      <c r="P153" s="1"/>
      <c r="Q153" s="1"/>
      <c r="R153" s="1"/>
      <c r="S153" s="1"/>
      <c r="T153" s="79"/>
      <c r="U153" s="489">
        <f t="shared" si="125"/>
        <v>0</v>
      </c>
      <c r="V153" s="414"/>
      <c r="W153" s="1"/>
      <c r="X153" s="79"/>
      <c r="Y153" s="79"/>
      <c r="Z153" s="79"/>
      <c r="AA153" s="44"/>
      <c r="AB153" s="183"/>
      <c r="AC153" s="168"/>
    </row>
    <row r="154" spans="1:29" ht="15.75" thickBot="1" x14ac:dyDescent="0.3">
      <c r="B154" s="54"/>
      <c r="C154" s="2"/>
      <c r="D154" s="801" t="s">
        <v>349</v>
      </c>
      <c r="E154" s="801"/>
      <c r="F154" s="373">
        <v>1500000</v>
      </c>
      <c r="G154" s="621">
        <v>1750000</v>
      </c>
      <c r="H154" s="621">
        <v>1750000</v>
      </c>
      <c r="I154" s="373">
        <v>1750000</v>
      </c>
      <c r="J154" s="527">
        <v>1750000</v>
      </c>
      <c r="K154" s="527">
        <v>1750000</v>
      </c>
      <c r="L154" s="568">
        <f>SUM(U154:AA154)</f>
        <v>1750000</v>
      </c>
      <c r="M154" s="141"/>
      <c r="N154" s="159">
        <f t="shared" si="126"/>
        <v>1750000</v>
      </c>
      <c r="O154" s="73"/>
      <c r="P154" s="1"/>
      <c r="Q154" s="1"/>
      <c r="R154" s="1"/>
      <c r="S154" s="1">
        <v>1750000</v>
      </c>
      <c r="T154" s="79"/>
      <c r="U154" s="489">
        <f t="shared" si="125"/>
        <v>1750000</v>
      </c>
      <c r="V154" s="414"/>
      <c r="W154" s="1"/>
      <c r="X154" s="79"/>
      <c r="Y154" s="79"/>
      <c r="Z154" s="79"/>
      <c r="AA154" s="44"/>
      <c r="AB154" s="183"/>
      <c r="AC154" s="168"/>
    </row>
    <row r="155" spans="1:29" s="18" customFormat="1" hidden="1" x14ac:dyDescent="0.25">
      <c r="A155" s="125" t="s">
        <v>251</v>
      </c>
      <c r="B155" s="90" t="s">
        <v>674</v>
      </c>
      <c r="C155" s="803" t="s">
        <v>252</v>
      </c>
      <c r="D155" s="804"/>
      <c r="E155" s="804"/>
      <c r="F155" s="366">
        <f>SUM(N155:Z155)</f>
        <v>0</v>
      </c>
      <c r="G155" s="614">
        <f>SUM(N155:Z155)</f>
        <v>0</v>
      </c>
      <c r="H155" s="614">
        <f>SUM(N155:Z155)</f>
        <v>0</v>
      </c>
      <c r="I155" s="366">
        <f>SUM(N155:Z155)</f>
        <v>0</v>
      </c>
      <c r="J155" s="520">
        <f t="shared" ref="J155:K159" si="142">SUM(N155:Z155)</f>
        <v>0</v>
      </c>
      <c r="K155" s="520">
        <f t="shared" si="142"/>
        <v>0</v>
      </c>
      <c r="L155" s="561">
        <f>SUM(O155:AA155)</f>
        <v>0</v>
      </c>
      <c r="M155" s="142"/>
      <c r="N155" s="158">
        <f t="shared" si="126"/>
        <v>0</v>
      </c>
      <c r="O155" s="92"/>
      <c r="P155" s="93"/>
      <c r="Q155" s="93"/>
      <c r="R155" s="93"/>
      <c r="S155" s="93"/>
      <c r="T155" s="96"/>
      <c r="U155" s="487">
        <f t="shared" si="125"/>
        <v>0</v>
      </c>
      <c r="V155" s="412"/>
      <c r="W155" s="93"/>
      <c r="X155" s="96"/>
      <c r="Y155" s="96"/>
      <c r="Z155" s="96"/>
      <c r="AA155" s="97"/>
      <c r="AB155" s="183"/>
      <c r="AC155" s="168"/>
    </row>
    <row r="156" spans="1:29" s="18" customFormat="1" hidden="1" x14ac:dyDescent="0.25">
      <c r="A156" s="125" t="s">
        <v>253</v>
      </c>
      <c r="B156" s="90" t="s">
        <v>675</v>
      </c>
      <c r="C156" s="803" t="s">
        <v>254</v>
      </c>
      <c r="D156" s="804"/>
      <c r="E156" s="804"/>
      <c r="F156" s="366">
        <f>SUM(N156:Z156)</f>
        <v>0</v>
      </c>
      <c r="G156" s="614">
        <f>SUM(N156:Z156)</f>
        <v>0</v>
      </c>
      <c r="H156" s="614">
        <f>SUM(N156:Z156)</f>
        <v>0</v>
      </c>
      <c r="I156" s="366">
        <f>SUM(N156:Z156)</f>
        <v>0</v>
      </c>
      <c r="J156" s="520">
        <f t="shared" si="142"/>
        <v>0</v>
      </c>
      <c r="K156" s="520">
        <f t="shared" si="142"/>
        <v>0</v>
      </c>
      <c r="L156" s="561">
        <f>SUM(O156:AA156)</f>
        <v>0</v>
      </c>
      <c r="M156" s="142"/>
      <c r="N156" s="158">
        <f t="shared" si="126"/>
        <v>0</v>
      </c>
      <c r="O156" s="92"/>
      <c r="P156" s="93"/>
      <c r="Q156" s="93"/>
      <c r="R156" s="93"/>
      <c r="S156" s="93"/>
      <c r="T156" s="96"/>
      <c r="U156" s="487">
        <f t="shared" si="125"/>
        <v>0</v>
      </c>
      <c r="V156" s="412"/>
      <c r="W156" s="93"/>
      <c r="X156" s="96"/>
      <c r="Y156" s="96"/>
      <c r="Z156" s="96"/>
      <c r="AA156" s="97"/>
      <c r="AB156" s="183"/>
      <c r="AC156" s="168"/>
    </row>
    <row r="157" spans="1:29" s="18" customFormat="1" hidden="1" x14ac:dyDescent="0.25">
      <c r="A157" s="125" t="s">
        <v>255</v>
      </c>
      <c r="B157" s="90" t="s">
        <v>676</v>
      </c>
      <c r="C157" s="803" t="s">
        <v>256</v>
      </c>
      <c r="D157" s="804"/>
      <c r="E157" s="804"/>
      <c r="F157" s="366">
        <f>SUM(N157:Z157)</f>
        <v>0</v>
      </c>
      <c r="G157" s="614">
        <f>SUM(N157:Z157)</f>
        <v>0</v>
      </c>
      <c r="H157" s="614">
        <f>SUM(N157:Z157)</f>
        <v>0</v>
      </c>
      <c r="I157" s="366">
        <f>SUM(N157:Z157)</f>
        <v>0</v>
      </c>
      <c r="J157" s="520">
        <f t="shared" si="142"/>
        <v>0</v>
      </c>
      <c r="K157" s="520">
        <f t="shared" si="142"/>
        <v>0</v>
      </c>
      <c r="L157" s="561">
        <f>SUM(O157:AA157)</f>
        <v>0</v>
      </c>
      <c r="M157" s="142"/>
      <c r="N157" s="158">
        <f t="shared" si="126"/>
        <v>0</v>
      </c>
      <c r="O157" s="92"/>
      <c r="P157" s="93"/>
      <c r="Q157" s="93"/>
      <c r="R157" s="93"/>
      <c r="S157" s="93"/>
      <c r="T157" s="96"/>
      <c r="U157" s="487">
        <f t="shared" si="125"/>
        <v>0</v>
      </c>
      <c r="V157" s="412"/>
      <c r="W157" s="93"/>
      <c r="X157" s="96"/>
      <c r="Y157" s="96"/>
      <c r="Z157" s="96"/>
      <c r="AA157" s="97"/>
      <c r="AB157" s="183"/>
      <c r="AC157" s="168"/>
    </row>
    <row r="158" spans="1:29" s="18" customFormat="1" hidden="1" x14ac:dyDescent="0.25">
      <c r="A158" s="125" t="s">
        <v>257</v>
      </c>
      <c r="B158" s="90" t="s">
        <v>677</v>
      </c>
      <c r="C158" s="803" t="s">
        <v>258</v>
      </c>
      <c r="D158" s="804"/>
      <c r="E158" s="804"/>
      <c r="F158" s="366">
        <f>SUM(N158:Z158)</f>
        <v>0</v>
      </c>
      <c r="G158" s="614">
        <f>SUM(N158:Z158)</f>
        <v>0</v>
      </c>
      <c r="H158" s="614">
        <f>SUM(N158:Z158)</f>
        <v>0</v>
      </c>
      <c r="I158" s="366">
        <f>SUM(N158:Z158)</f>
        <v>0</v>
      </c>
      <c r="J158" s="520">
        <f t="shared" si="142"/>
        <v>0</v>
      </c>
      <c r="K158" s="520">
        <f t="shared" si="142"/>
        <v>0</v>
      </c>
      <c r="L158" s="561">
        <f>SUM(O158:AA158)</f>
        <v>0</v>
      </c>
      <c r="M158" s="142"/>
      <c r="N158" s="158">
        <f t="shared" si="126"/>
        <v>0</v>
      </c>
      <c r="O158" s="92"/>
      <c r="P158" s="93"/>
      <c r="Q158" s="93"/>
      <c r="R158" s="93"/>
      <c r="S158" s="93"/>
      <c r="T158" s="96"/>
      <c r="U158" s="487">
        <f t="shared" si="125"/>
        <v>0</v>
      </c>
      <c r="V158" s="412"/>
      <c r="W158" s="93"/>
      <c r="X158" s="96"/>
      <c r="Y158" s="96"/>
      <c r="Z158" s="96"/>
      <c r="AA158" s="97"/>
      <c r="AB158" s="183"/>
      <c r="AC158" s="168"/>
    </row>
    <row r="159" spans="1:29" s="18" customFormat="1" ht="15.75" hidden="1" thickBot="1" x14ac:dyDescent="0.3">
      <c r="A159" s="125" t="s">
        <v>259</v>
      </c>
      <c r="B159" s="124" t="s">
        <v>678</v>
      </c>
      <c r="C159" s="847" t="s">
        <v>260</v>
      </c>
      <c r="D159" s="848"/>
      <c r="E159" s="848"/>
      <c r="F159" s="379">
        <f>SUM(N159:Z159)</f>
        <v>0</v>
      </c>
      <c r="G159" s="627">
        <f>SUM(N159:Z159)</f>
        <v>0</v>
      </c>
      <c r="H159" s="627">
        <f>SUM(N159:Z159)</f>
        <v>0</v>
      </c>
      <c r="I159" s="379">
        <f>SUM(N159:Z159)</f>
        <v>0</v>
      </c>
      <c r="J159" s="533">
        <f t="shared" si="142"/>
        <v>0</v>
      </c>
      <c r="K159" s="533">
        <f t="shared" si="142"/>
        <v>0</v>
      </c>
      <c r="L159" s="574">
        <f>SUM(O159:AA159)</f>
        <v>0</v>
      </c>
      <c r="M159" s="154"/>
      <c r="N159" s="158">
        <f t="shared" si="126"/>
        <v>0</v>
      </c>
      <c r="O159" s="92"/>
      <c r="P159" s="93"/>
      <c r="Q159" s="93"/>
      <c r="R159" s="93"/>
      <c r="S159" s="93"/>
      <c r="T159" s="96"/>
      <c r="U159" s="487">
        <f t="shared" si="125"/>
        <v>0</v>
      </c>
      <c r="V159" s="412"/>
      <c r="W159" s="93"/>
      <c r="X159" s="96"/>
      <c r="Y159" s="96"/>
      <c r="Z159" s="96"/>
      <c r="AA159" s="97"/>
      <c r="AB159" s="183"/>
      <c r="AC159" s="168"/>
    </row>
    <row r="160" spans="1:29" ht="15.75" thickBot="1" x14ac:dyDescent="0.3">
      <c r="B160" s="98" t="s">
        <v>261</v>
      </c>
      <c r="C160" s="807" t="s">
        <v>262</v>
      </c>
      <c r="D160" s="808"/>
      <c r="E160" s="808"/>
      <c r="F160" s="369">
        <f t="shared" ref="F160:L160" si="143">F161+F162+F163+F164</f>
        <v>0</v>
      </c>
      <c r="G160" s="617">
        <f t="shared" si="143"/>
        <v>11400211</v>
      </c>
      <c r="H160" s="617">
        <f t="shared" si="143"/>
        <v>11400211</v>
      </c>
      <c r="I160" s="369">
        <f t="shared" si="143"/>
        <v>11400211</v>
      </c>
      <c r="J160" s="523">
        <f t="shared" ref="J160" si="144">J161+J162+J163+J164</f>
        <v>11400211</v>
      </c>
      <c r="K160" s="523">
        <f t="shared" si="143"/>
        <v>11400211</v>
      </c>
      <c r="L160" s="564">
        <f t="shared" si="143"/>
        <v>11400211</v>
      </c>
      <c r="M160" s="144">
        <f t="shared" ref="M160:AA160" si="145">M161+M162+M163+M164</f>
        <v>0</v>
      </c>
      <c r="N160" s="156">
        <f t="shared" si="126"/>
        <v>11400211</v>
      </c>
      <c r="O160" s="84">
        <f t="shared" si="145"/>
        <v>0</v>
      </c>
      <c r="P160" s="85">
        <f t="shared" si="145"/>
        <v>0</v>
      </c>
      <c r="Q160" s="85">
        <f t="shared" si="145"/>
        <v>0</v>
      </c>
      <c r="R160" s="85">
        <f t="shared" si="145"/>
        <v>11400211</v>
      </c>
      <c r="S160" s="85">
        <f t="shared" si="145"/>
        <v>0</v>
      </c>
      <c r="T160" s="88">
        <f t="shared" si="145"/>
        <v>0</v>
      </c>
      <c r="U160" s="484">
        <f t="shared" si="125"/>
        <v>11400211</v>
      </c>
      <c r="V160" s="409">
        <f t="shared" si="145"/>
        <v>0</v>
      </c>
      <c r="W160" s="85">
        <f t="shared" si="145"/>
        <v>0</v>
      </c>
      <c r="X160" s="88">
        <f t="shared" si="145"/>
        <v>0</v>
      </c>
      <c r="Y160" s="88">
        <f t="shared" si="145"/>
        <v>0</v>
      </c>
      <c r="Z160" s="88">
        <f t="shared" si="145"/>
        <v>0</v>
      </c>
      <c r="AA160" s="89">
        <f t="shared" si="145"/>
        <v>0</v>
      </c>
      <c r="AB160" s="183"/>
      <c r="AC160" s="168"/>
    </row>
    <row r="161" spans="1:29" s="18" customFormat="1" x14ac:dyDescent="0.25">
      <c r="A161" s="125" t="s">
        <v>263</v>
      </c>
      <c r="B161" s="241" t="s">
        <v>679</v>
      </c>
      <c r="C161" s="849" t="s">
        <v>264</v>
      </c>
      <c r="D161" s="850"/>
      <c r="E161" s="850"/>
      <c r="F161" s="380">
        <v>0</v>
      </c>
      <c r="G161" s="628">
        <v>8976544</v>
      </c>
      <c r="H161" s="628">
        <v>8976544</v>
      </c>
      <c r="I161" s="380">
        <v>8976544</v>
      </c>
      <c r="J161" s="534">
        <v>8976544</v>
      </c>
      <c r="K161" s="534">
        <v>8976544</v>
      </c>
      <c r="L161" s="575">
        <f t="shared" ref="L161:L164" si="146">SUM(U161:AA161)</f>
        <v>8976544</v>
      </c>
      <c r="M161" s="243"/>
      <c r="N161" s="244">
        <f t="shared" si="126"/>
        <v>8976544</v>
      </c>
      <c r="O161" s="245"/>
      <c r="P161" s="246"/>
      <c r="Q161" s="246"/>
      <c r="R161" s="246">
        <v>8976544</v>
      </c>
      <c r="S161" s="246"/>
      <c r="T161" s="247"/>
      <c r="U161" s="492">
        <f t="shared" si="125"/>
        <v>8976544</v>
      </c>
      <c r="V161" s="417"/>
      <c r="W161" s="246"/>
      <c r="X161" s="247"/>
      <c r="Y161" s="247"/>
      <c r="Z161" s="247"/>
      <c r="AA161" s="249"/>
      <c r="AB161" s="183"/>
      <c r="AC161" s="168"/>
    </row>
    <row r="162" spans="1:29" s="18" customFormat="1" hidden="1" x14ac:dyDescent="0.25">
      <c r="A162" s="125" t="s">
        <v>265</v>
      </c>
      <c r="B162" s="250" t="s">
        <v>680</v>
      </c>
      <c r="C162" s="843" t="s">
        <v>871</v>
      </c>
      <c r="D162" s="844"/>
      <c r="E162" s="844"/>
      <c r="F162" s="381">
        <f>SUM(N162:Z162)</f>
        <v>0</v>
      </c>
      <c r="G162" s="629">
        <v>0</v>
      </c>
      <c r="H162" s="629">
        <v>0</v>
      </c>
      <c r="I162" s="381">
        <v>0</v>
      </c>
      <c r="J162" s="535">
        <v>0</v>
      </c>
      <c r="K162" s="535">
        <v>0</v>
      </c>
      <c r="L162" s="576">
        <f t="shared" si="146"/>
        <v>0</v>
      </c>
      <c r="M162" s="252"/>
      <c r="N162" s="244">
        <f t="shared" si="126"/>
        <v>0</v>
      </c>
      <c r="O162" s="245"/>
      <c r="P162" s="246"/>
      <c r="Q162" s="246"/>
      <c r="R162" s="246"/>
      <c r="S162" s="246"/>
      <c r="T162" s="247"/>
      <c r="U162" s="492">
        <f t="shared" si="125"/>
        <v>0</v>
      </c>
      <c r="V162" s="417"/>
      <c r="W162" s="246"/>
      <c r="X162" s="247"/>
      <c r="Y162" s="247"/>
      <c r="Z162" s="247"/>
      <c r="AA162" s="249"/>
      <c r="AB162" s="183"/>
      <c r="AC162" s="168"/>
    </row>
    <row r="163" spans="1:29" s="18" customFormat="1" hidden="1" x14ac:dyDescent="0.25">
      <c r="A163" s="125" t="s">
        <v>266</v>
      </c>
      <c r="B163" s="250" t="s">
        <v>681</v>
      </c>
      <c r="C163" s="843" t="s">
        <v>267</v>
      </c>
      <c r="D163" s="844"/>
      <c r="E163" s="844"/>
      <c r="F163" s="381">
        <f>SUM(N163:Z163)</f>
        <v>0</v>
      </c>
      <c r="G163" s="629">
        <v>0</v>
      </c>
      <c r="H163" s="629">
        <v>0</v>
      </c>
      <c r="I163" s="381">
        <v>0</v>
      </c>
      <c r="J163" s="535">
        <v>0</v>
      </c>
      <c r="K163" s="535">
        <v>0</v>
      </c>
      <c r="L163" s="576">
        <f t="shared" si="146"/>
        <v>0</v>
      </c>
      <c r="M163" s="252"/>
      <c r="N163" s="244">
        <f t="shared" si="126"/>
        <v>0</v>
      </c>
      <c r="O163" s="245"/>
      <c r="P163" s="246"/>
      <c r="Q163" s="246"/>
      <c r="R163" s="246"/>
      <c r="S163" s="246"/>
      <c r="T163" s="247"/>
      <c r="U163" s="492">
        <f t="shared" si="125"/>
        <v>0</v>
      </c>
      <c r="V163" s="417"/>
      <c r="W163" s="246"/>
      <c r="X163" s="247"/>
      <c r="Y163" s="247"/>
      <c r="Z163" s="247"/>
      <c r="AA163" s="249"/>
      <c r="AB163" s="183"/>
      <c r="AC163" s="168"/>
    </row>
    <row r="164" spans="1:29" s="18" customFormat="1" ht="15.75" thickBot="1" x14ac:dyDescent="0.3">
      <c r="A164" s="125" t="s">
        <v>268</v>
      </c>
      <c r="B164" s="253" t="s">
        <v>682</v>
      </c>
      <c r="C164" s="845" t="s">
        <v>366</v>
      </c>
      <c r="D164" s="846"/>
      <c r="E164" s="846"/>
      <c r="F164" s="382">
        <v>0</v>
      </c>
      <c r="G164" s="630">
        <v>2423667</v>
      </c>
      <c r="H164" s="630">
        <v>2423667</v>
      </c>
      <c r="I164" s="382">
        <v>2423667</v>
      </c>
      <c r="J164" s="536">
        <v>2423667</v>
      </c>
      <c r="K164" s="536">
        <v>2423667</v>
      </c>
      <c r="L164" s="577">
        <f t="shared" si="146"/>
        <v>2423667</v>
      </c>
      <c r="M164" s="255"/>
      <c r="N164" s="244">
        <f t="shared" si="126"/>
        <v>2423667</v>
      </c>
      <c r="O164" s="245"/>
      <c r="P164" s="246"/>
      <c r="Q164" s="246"/>
      <c r="R164" s="246">
        <v>2423667</v>
      </c>
      <c r="S164" s="246"/>
      <c r="T164" s="247"/>
      <c r="U164" s="492">
        <f t="shared" si="125"/>
        <v>2423667</v>
      </c>
      <c r="V164" s="417"/>
      <c r="W164" s="246"/>
      <c r="X164" s="247"/>
      <c r="Y164" s="247"/>
      <c r="Z164" s="247"/>
      <c r="AA164" s="249"/>
      <c r="AB164" s="183"/>
      <c r="AC164" s="168"/>
    </row>
    <row r="165" spans="1:29" ht="15.75" thickBot="1" x14ac:dyDescent="0.3">
      <c r="B165" s="98" t="s">
        <v>269</v>
      </c>
      <c r="C165" s="807" t="s">
        <v>270</v>
      </c>
      <c r="D165" s="808"/>
      <c r="E165" s="808"/>
      <c r="F165" s="369">
        <f t="shared" ref="F165:L165" si="147">F166+F167+F178+F189+F200+F203+F215+F216+F217</f>
        <v>0</v>
      </c>
      <c r="G165" s="617">
        <f t="shared" si="147"/>
        <v>0</v>
      </c>
      <c r="H165" s="617">
        <f t="shared" si="147"/>
        <v>0</v>
      </c>
      <c r="I165" s="369">
        <f t="shared" si="147"/>
        <v>0</v>
      </c>
      <c r="J165" s="523">
        <f t="shared" ref="J165" si="148">J166+J167+J178+J189+J200+J203+J215+J216+J217</f>
        <v>0</v>
      </c>
      <c r="K165" s="523">
        <f t="shared" si="147"/>
        <v>0</v>
      </c>
      <c r="L165" s="564">
        <f t="shared" si="147"/>
        <v>0</v>
      </c>
      <c r="M165" s="144">
        <f t="shared" ref="M165:AA165" si="149">M166+M167+M178+M189+M200+M203+M215+M216+M217</f>
        <v>0</v>
      </c>
      <c r="N165" s="156">
        <f t="shared" si="126"/>
        <v>0</v>
      </c>
      <c r="O165" s="84">
        <f t="shared" si="149"/>
        <v>0</v>
      </c>
      <c r="P165" s="85">
        <f t="shared" si="149"/>
        <v>0</v>
      </c>
      <c r="Q165" s="85">
        <f t="shared" si="149"/>
        <v>0</v>
      </c>
      <c r="R165" s="85">
        <f t="shared" si="149"/>
        <v>0</v>
      </c>
      <c r="S165" s="85">
        <f t="shared" si="149"/>
        <v>0</v>
      </c>
      <c r="T165" s="88">
        <f t="shared" si="149"/>
        <v>0</v>
      </c>
      <c r="U165" s="484">
        <f t="shared" si="125"/>
        <v>0</v>
      </c>
      <c r="V165" s="409">
        <f t="shared" si="149"/>
        <v>0</v>
      </c>
      <c r="W165" s="85">
        <f t="shared" si="149"/>
        <v>0</v>
      </c>
      <c r="X165" s="88">
        <f t="shared" si="149"/>
        <v>0</v>
      </c>
      <c r="Y165" s="88">
        <f t="shared" si="149"/>
        <v>0</v>
      </c>
      <c r="Z165" s="88">
        <f t="shared" si="149"/>
        <v>0</v>
      </c>
      <c r="AA165" s="89">
        <f t="shared" si="149"/>
        <v>0</v>
      </c>
      <c r="AC165" s="168"/>
    </row>
    <row r="166" spans="1:29" s="18" customFormat="1" ht="25.5" hidden="1" customHeight="1" x14ac:dyDescent="0.25">
      <c r="A166" s="125" t="s">
        <v>271</v>
      </c>
      <c r="B166" s="90" t="s">
        <v>683</v>
      </c>
      <c r="C166" s="796" t="s">
        <v>367</v>
      </c>
      <c r="D166" s="797"/>
      <c r="E166" s="797"/>
      <c r="F166" s="383">
        <f>SUM(N166:Z166)</f>
        <v>0</v>
      </c>
      <c r="G166" s="631">
        <f>SUM(N166:Z166)</f>
        <v>0</v>
      </c>
      <c r="H166" s="631">
        <f>SUM(N166:Z166)</f>
        <v>0</v>
      </c>
      <c r="I166" s="383">
        <f>SUM(N166:Z166)</f>
        <v>0</v>
      </c>
      <c r="J166" s="537">
        <f>SUM(N166:Z166)</f>
        <v>0</v>
      </c>
      <c r="K166" s="537">
        <f>SUM(O166:AA166)</f>
        <v>0</v>
      </c>
      <c r="L166" s="578">
        <f>SUM(O166:AA166)</f>
        <v>0</v>
      </c>
      <c r="M166" s="155"/>
      <c r="N166" s="158">
        <f t="shared" si="126"/>
        <v>0</v>
      </c>
      <c r="O166" s="92"/>
      <c r="P166" s="93"/>
      <c r="Q166" s="93"/>
      <c r="R166" s="93"/>
      <c r="S166" s="93"/>
      <c r="T166" s="96"/>
      <c r="U166" s="487">
        <f t="shared" si="125"/>
        <v>0</v>
      </c>
      <c r="V166" s="412"/>
      <c r="W166" s="93"/>
      <c r="X166" s="96"/>
      <c r="Y166" s="96"/>
      <c r="Z166" s="96"/>
      <c r="AA166" s="97"/>
      <c r="AC166" s="168"/>
    </row>
    <row r="167" spans="1:29" s="18" customFormat="1" ht="16.350000000000001" hidden="1" customHeight="1" x14ac:dyDescent="0.25">
      <c r="A167" s="125" t="s">
        <v>272</v>
      </c>
      <c r="B167" s="90" t="s">
        <v>684</v>
      </c>
      <c r="C167" s="841" t="s">
        <v>812</v>
      </c>
      <c r="D167" s="842"/>
      <c r="E167" s="842"/>
      <c r="F167" s="383">
        <f t="shared" ref="F167:L167" si="150">F168+F169+F170+F171+F172+F173+F174+F175+F176+F177</f>
        <v>0</v>
      </c>
      <c r="G167" s="631">
        <f t="shared" si="150"/>
        <v>0</v>
      </c>
      <c r="H167" s="631">
        <f t="shared" si="150"/>
        <v>0</v>
      </c>
      <c r="I167" s="383">
        <f t="shared" si="150"/>
        <v>0</v>
      </c>
      <c r="J167" s="537">
        <f t="shared" ref="J167" si="151">J168+J169+J170+J171+J172+J173+J174+J175+J176+J177</f>
        <v>0</v>
      </c>
      <c r="K167" s="537">
        <f t="shared" si="150"/>
        <v>0</v>
      </c>
      <c r="L167" s="578">
        <f t="shared" si="150"/>
        <v>0</v>
      </c>
      <c r="M167" s="155">
        <f t="shared" ref="M167:AA167" si="152">M168+M169+M170+M171+M172+M173+M174+M175+M176+M177</f>
        <v>0</v>
      </c>
      <c r="N167" s="158">
        <f t="shared" si="126"/>
        <v>0</v>
      </c>
      <c r="O167" s="92">
        <f t="shared" si="152"/>
        <v>0</v>
      </c>
      <c r="P167" s="93">
        <f t="shared" si="152"/>
        <v>0</v>
      </c>
      <c r="Q167" s="93">
        <f t="shared" si="152"/>
        <v>0</v>
      </c>
      <c r="R167" s="93">
        <f t="shared" si="152"/>
        <v>0</v>
      </c>
      <c r="S167" s="93">
        <f t="shared" si="152"/>
        <v>0</v>
      </c>
      <c r="T167" s="96">
        <f t="shared" si="152"/>
        <v>0</v>
      </c>
      <c r="U167" s="487">
        <f t="shared" si="125"/>
        <v>0</v>
      </c>
      <c r="V167" s="412">
        <f t="shared" si="152"/>
        <v>0</v>
      </c>
      <c r="W167" s="93">
        <f t="shared" si="152"/>
        <v>0</v>
      </c>
      <c r="X167" s="96">
        <f t="shared" si="152"/>
        <v>0</v>
      </c>
      <c r="Y167" s="96">
        <f t="shared" si="152"/>
        <v>0</v>
      </c>
      <c r="Z167" s="96">
        <f t="shared" si="152"/>
        <v>0</v>
      </c>
      <c r="AA167" s="97">
        <f t="shared" si="152"/>
        <v>0</v>
      </c>
      <c r="AC167" s="168"/>
    </row>
    <row r="168" spans="1:29" hidden="1" x14ac:dyDescent="0.25">
      <c r="B168" s="54"/>
      <c r="C168" s="2"/>
      <c r="D168" s="801" t="s">
        <v>813</v>
      </c>
      <c r="E168" s="801"/>
      <c r="F168" s="373">
        <f t="shared" ref="F168:F177" si="153">SUM(N168:Z168)</f>
        <v>0</v>
      </c>
      <c r="G168" s="621">
        <f t="shared" ref="G168:G177" si="154">SUM(N168:Z168)</f>
        <v>0</v>
      </c>
      <c r="H168" s="621">
        <f t="shared" ref="H168:H177" si="155">SUM(N168:Z168)</f>
        <v>0</v>
      </c>
      <c r="I168" s="373">
        <f t="shared" ref="I168:I177" si="156">SUM(N168:Z168)</f>
        <v>0</v>
      </c>
      <c r="J168" s="527">
        <f t="shared" ref="J168:K177" si="157">SUM(N168:Z168)</f>
        <v>0</v>
      </c>
      <c r="K168" s="527">
        <f t="shared" si="157"/>
        <v>0</v>
      </c>
      <c r="L168" s="568">
        <f t="shared" ref="L168:L177" si="158">SUM(O168:AA168)</f>
        <v>0</v>
      </c>
      <c r="M168" s="141"/>
      <c r="N168" s="159">
        <f t="shared" si="126"/>
        <v>0</v>
      </c>
      <c r="O168" s="73"/>
      <c r="P168" s="1"/>
      <c r="Q168" s="1"/>
      <c r="R168" s="1"/>
      <c r="S168" s="1"/>
      <c r="T168" s="79"/>
      <c r="U168" s="489">
        <f t="shared" si="125"/>
        <v>0</v>
      </c>
      <c r="V168" s="414"/>
      <c r="W168" s="1"/>
      <c r="X168" s="79"/>
      <c r="Y168" s="79"/>
      <c r="Z168" s="79"/>
      <c r="AA168" s="44"/>
      <c r="AC168" s="168"/>
    </row>
    <row r="169" spans="1:29" hidden="1" x14ac:dyDescent="0.25">
      <c r="B169" s="54"/>
      <c r="C169" s="2"/>
      <c r="D169" s="801" t="s">
        <v>814</v>
      </c>
      <c r="E169" s="801"/>
      <c r="F169" s="373">
        <f t="shared" si="153"/>
        <v>0</v>
      </c>
      <c r="G169" s="621">
        <f t="shared" si="154"/>
        <v>0</v>
      </c>
      <c r="H169" s="621">
        <f t="shared" si="155"/>
        <v>0</v>
      </c>
      <c r="I169" s="373">
        <f t="shared" si="156"/>
        <v>0</v>
      </c>
      <c r="J169" s="527">
        <f t="shared" si="157"/>
        <v>0</v>
      </c>
      <c r="K169" s="527">
        <f t="shared" si="157"/>
        <v>0</v>
      </c>
      <c r="L169" s="568">
        <f t="shared" si="158"/>
        <v>0</v>
      </c>
      <c r="M169" s="141"/>
      <c r="N169" s="159">
        <f t="shared" si="126"/>
        <v>0</v>
      </c>
      <c r="O169" s="73"/>
      <c r="P169" s="1"/>
      <c r="Q169" s="1"/>
      <c r="R169" s="1"/>
      <c r="S169" s="1"/>
      <c r="T169" s="79"/>
      <c r="U169" s="489">
        <f t="shared" si="125"/>
        <v>0</v>
      </c>
      <c r="V169" s="414"/>
      <c r="W169" s="1"/>
      <c r="X169" s="79"/>
      <c r="Y169" s="79"/>
      <c r="Z169" s="79"/>
      <c r="AA169" s="44"/>
      <c r="AC169" s="168"/>
    </row>
    <row r="170" spans="1:29" hidden="1" x14ac:dyDescent="0.25">
      <c r="B170" s="54"/>
      <c r="C170" s="2"/>
      <c r="D170" s="801" t="s">
        <v>545</v>
      </c>
      <c r="E170" s="801"/>
      <c r="F170" s="373">
        <f t="shared" si="153"/>
        <v>0</v>
      </c>
      <c r="G170" s="621">
        <f t="shared" si="154"/>
        <v>0</v>
      </c>
      <c r="H170" s="621">
        <f t="shared" si="155"/>
        <v>0</v>
      </c>
      <c r="I170" s="373">
        <f t="shared" si="156"/>
        <v>0</v>
      </c>
      <c r="J170" s="527">
        <f t="shared" si="157"/>
        <v>0</v>
      </c>
      <c r="K170" s="527">
        <f t="shared" si="157"/>
        <v>0</v>
      </c>
      <c r="L170" s="568">
        <f t="shared" si="158"/>
        <v>0</v>
      </c>
      <c r="M170" s="141"/>
      <c r="N170" s="159">
        <f t="shared" si="126"/>
        <v>0</v>
      </c>
      <c r="O170" s="73"/>
      <c r="P170" s="1"/>
      <c r="Q170" s="1"/>
      <c r="R170" s="1"/>
      <c r="S170" s="1"/>
      <c r="T170" s="79"/>
      <c r="U170" s="489">
        <f t="shared" si="125"/>
        <v>0</v>
      </c>
      <c r="V170" s="414"/>
      <c r="W170" s="1"/>
      <c r="X170" s="79"/>
      <c r="Y170" s="79"/>
      <c r="Z170" s="79"/>
      <c r="AA170" s="44"/>
      <c r="AC170" s="168"/>
    </row>
    <row r="171" spans="1:29" ht="25.5" hidden="1" customHeight="1" x14ac:dyDescent="0.25">
      <c r="B171" s="54"/>
      <c r="C171" s="2"/>
      <c r="D171" s="798" t="s">
        <v>548</v>
      </c>
      <c r="E171" s="798"/>
      <c r="F171" s="376">
        <f t="shared" si="153"/>
        <v>0</v>
      </c>
      <c r="G171" s="624">
        <f t="shared" si="154"/>
        <v>0</v>
      </c>
      <c r="H171" s="624">
        <f t="shared" si="155"/>
        <v>0</v>
      </c>
      <c r="I171" s="376">
        <f t="shared" si="156"/>
        <v>0</v>
      </c>
      <c r="J171" s="530">
        <f t="shared" si="157"/>
        <v>0</v>
      </c>
      <c r="K171" s="530">
        <f t="shared" si="157"/>
        <v>0</v>
      </c>
      <c r="L171" s="571">
        <f t="shared" si="158"/>
        <v>0</v>
      </c>
      <c r="M171" s="151"/>
      <c r="N171" s="159">
        <f t="shared" si="126"/>
        <v>0</v>
      </c>
      <c r="O171" s="73"/>
      <c r="P171" s="1"/>
      <c r="Q171" s="1"/>
      <c r="R171" s="1"/>
      <c r="S171" s="1"/>
      <c r="T171" s="79"/>
      <c r="U171" s="489">
        <f t="shared" si="125"/>
        <v>0</v>
      </c>
      <c r="V171" s="414"/>
      <c r="W171" s="1"/>
      <c r="X171" s="79"/>
      <c r="Y171" s="79"/>
      <c r="Z171" s="79"/>
      <c r="AA171" s="44"/>
      <c r="AC171" s="168"/>
    </row>
    <row r="172" spans="1:29" hidden="1" x14ac:dyDescent="0.25">
      <c r="B172" s="54"/>
      <c r="C172" s="2"/>
      <c r="D172" s="801" t="s">
        <v>550</v>
      </c>
      <c r="E172" s="801"/>
      <c r="F172" s="373">
        <f t="shared" si="153"/>
        <v>0</v>
      </c>
      <c r="G172" s="621">
        <f t="shared" si="154"/>
        <v>0</v>
      </c>
      <c r="H172" s="621">
        <f t="shared" si="155"/>
        <v>0</v>
      </c>
      <c r="I172" s="373">
        <f t="shared" si="156"/>
        <v>0</v>
      </c>
      <c r="J172" s="527">
        <f t="shared" si="157"/>
        <v>0</v>
      </c>
      <c r="K172" s="527">
        <f t="shared" si="157"/>
        <v>0</v>
      </c>
      <c r="L172" s="568">
        <f t="shared" si="158"/>
        <v>0</v>
      </c>
      <c r="M172" s="141"/>
      <c r="N172" s="159">
        <f t="shared" si="126"/>
        <v>0</v>
      </c>
      <c r="O172" s="73"/>
      <c r="P172" s="1"/>
      <c r="Q172" s="1"/>
      <c r="R172" s="1"/>
      <c r="S172" s="1"/>
      <c r="T172" s="79"/>
      <c r="U172" s="489">
        <f t="shared" si="125"/>
        <v>0</v>
      </c>
      <c r="V172" s="414"/>
      <c r="W172" s="1"/>
      <c r="X172" s="79"/>
      <c r="Y172" s="79"/>
      <c r="Z172" s="79"/>
      <c r="AA172" s="44"/>
      <c r="AC172" s="168"/>
    </row>
    <row r="173" spans="1:29" hidden="1" x14ac:dyDescent="0.25">
      <c r="B173" s="54"/>
      <c r="C173" s="2"/>
      <c r="D173" s="801" t="s">
        <v>551</v>
      </c>
      <c r="E173" s="801"/>
      <c r="F173" s="373">
        <f t="shared" si="153"/>
        <v>0</v>
      </c>
      <c r="G173" s="621">
        <f t="shared" si="154"/>
        <v>0</v>
      </c>
      <c r="H173" s="621">
        <f t="shared" si="155"/>
        <v>0</v>
      </c>
      <c r="I173" s="373">
        <f t="shared" si="156"/>
        <v>0</v>
      </c>
      <c r="J173" s="527">
        <f t="shared" si="157"/>
        <v>0</v>
      </c>
      <c r="K173" s="527">
        <f t="shared" si="157"/>
        <v>0</v>
      </c>
      <c r="L173" s="568">
        <f t="shared" si="158"/>
        <v>0</v>
      </c>
      <c r="M173" s="141"/>
      <c r="N173" s="159">
        <f t="shared" si="126"/>
        <v>0</v>
      </c>
      <c r="O173" s="73"/>
      <c r="P173" s="1"/>
      <c r="Q173" s="1"/>
      <c r="R173" s="1"/>
      <c r="S173" s="1"/>
      <c r="T173" s="79"/>
      <c r="U173" s="489">
        <f t="shared" si="125"/>
        <v>0</v>
      </c>
      <c r="V173" s="414"/>
      <c r="W173" s="1"/>
      <c r="X173" s="79"/>
      <c r="Y173" s="79"/>
      <c r="Z173" s="79"/>
      <c r="AA173" s="44"/>
      <c r="AC173" s="168"/>
    </row>
    <row r="174" spans="1:29" ht="25.5" hidden="1" customHeight="1" x14ac:dyDescent="0.25">
      <c r="B174" s="54"/>
      <c r="C174" s="2"/>
      <c r="D174" s="798" t="s">
        <v>555</v>
      </c>
      <c r="E174" s="798"/>
      <c r="F174" s="376">
        <f t="shared" si="153"/>
        <v>0</v>
      </c>
      <c r="G174" s="624">
        <f t="shared" si="154"/>
        <v>0</v>
      </c>
      <c r="H174" s="624">
        <f t="shared" si="155"/>
        <v>0</v>
      </c>
      <c r="I174" s="376">
        <f t="shared" si="156"/>
        <v>0</v>
      </c>
      <c r="J174" s="530">
        <f t="shared" si="157"/>
        <v>0</v>
      </c>
      <c r="K174" s="530">
        <f t="shared" si="157"/>
        <v>0</v>
      </c>
      <c r="L174" s="571">
        <f t="shared" si="158"/>
        <v>0</v>
      </c>
      <c r="M174" s="151"/>
      <c r="N174" s="159">
        <f t="shared" si="126"/>
        <v>0</v>
      </c>
      <c r="O174" s="73"/>
      <c r="P174" s="1"/>
      <c r="Q174" s="1"/>
      <c r="R174" s="1"/>
      <c r="S174" s="1"/>
      <c r="T174" s="79"/>
      <c r="U174" s="489">
        <f t="shared" si="125"/>
        <v>0</v>
      </c>
      <c r="V174" s="414"/>
      <c r="W174" s="1"/>
      <c r="X174" s="79"/>
      <c r="Y174" s="79"/>
      <c r="Z174" s="79"/>
      <c r="AA174" s="44"/>
      <c r="AC174" s="168"/>
    </row>
    <row r="175" spans="1:29" ht="25.5" hidden="1" customHeight="1" x14ac:dyDescent="0.25">
      <c r="B175" s="54"/>
      <c r="C175" s="2"/>
      <c r="D175" s="798" t="s">
        <v>558</v>
      </c>
      <c r="E175" s="798"/>
      <c r="F175" s="376">
        <f t="shared" si="153"/>
        <v>0</v>
      </c>
      <c r="G175" s="624">
        <f t="shared" si="154"/>
        <v>0</v>
      </c>
      <c r="H175" s="624">
        <f t="shared" si="155"/>
        <v>0</v>
      </c>
      <c r="I175" s="376">
        <f t="shared" si="156"/>
        <v>0</v>
      </c>
      <c r="J175" s="530">
        <f t="shared" si="157"/>
        <v>0</v>
      </c>
      <c r="K175" s="530">
        <f t="shared" si="157"/>
        <v>0</v>
      </c>
      <c r="L175" s="571">
        <f t="shared" si="158"/>
        <v>0</v>
      </c>
      <c r="M175" s="151"/>
      <c r="N175" s="159">
        <f t="shared" si="126"/>
        <v>0</v>
      </c>
      <c r="O175" s="73"/>
      <c r="P175" s="1"/>
      <c r="Q175" s="1"/>
      <c r="R175" s="1"/>
      <c r="S175" s="1"/>
      <c r="T175" s="79"/>
      <c r="U175" s="489">
        <f t="shared" si="125"/>
        <v>0</v>
      </c>
      <c r="V175" s="414"/>
      <c r="W175" s="1"/>
      <c r="X175" s="79"/>
      <c r="Y175" s="79"/>
      <c r="Z175" s="79"/>
      <c r="AA175" s="44"/>
      <c r="AC175" s="168"/>
    </row>
    <row r="176" spans="1:29" ht="25.5" hidden="1" customHeight="1" x14ac:dyDescent="0.25">
      <c r="B176" s="54"/>
      <c r="C176" s="2"/>
      <c r="D176" s="798" t="s">
        <v>560</v>
      </c>
      <c r="E176" s="798"/>
      <c r="F176" s="376">
        <f t="shared" si="153"/>
        <v>0</v>
      </c>
      <c r="G176" s="624">
        <f t="shared" si="154"/>
        <v>0</v>
      </c>
      <c r="H176" s="624">
        <f t="shared" si="155"/>
        <v>0</v>
      </c>
      <c r="I176" s="376">
        <f t="shared" si="156"/>
        <v>0</v>
      </c>
      <c r="J176" s="530">
        <f t="shared" si="157"/>
        <v>0</v>
      </c>
      <c r="K176" s="530">
        <f t="shared" si="157"/>
        <v>0</v>
      </c>
      <c r="L176" s="571">
        <f t="shared" si="158"/>
        <v>0</v>
      </c>
      <c r="M176" s="151"/>
      <c r="N176" s="159">
        <f t="shared" si="126"/>
        <v>0</v>
      </c>
      <c r="O176" s="73"/>
      <c r="P176" s="1"/>
      <c r="Q176" s="1"/>
      <c r="R176" s="1"/>
      <c r="S176" s="1"/>
      <c r="T176" s="79"/>
      <c r="U176" s="489">
        <f t="shared" si="125"/>
        <v>0</v>
      </c>
      <c r="V176" s="414"/>
      <c r="W176" s="1"/>
      <c r="X176" s="79"/>
      <c r="Y176" s="79"/>
      <c r="Z176" s="79"/>
      <c r="AA176" s="44"/>
      <c r="AC176" s="168"/>
    </row>
    <row r="177" spans="1:29" ht="25.5" hidden="1" customHeight="1" x14ac:dyDescent="0.25">
      <c r="B177" s="54"/>
      <c r="C177" s="2"/>
      <c r="D177" s="798" t="s">
        <v>563</v>
      </c>
      <c r="E177" s="798"/>
      <c r="F177" s="376">
        <f t="shared" si="153"/>
        <v>0</v>
      </c>
      <c r="G177" s="624">
        <f t="shared" si="154"/>
        <v>0</v>
      </c>
      <c r="H177" s="624">
        <f t="shared" si="155"/>
        <v>0</v>
      </c>
      <c r="I177" s="376">
        <f t="shared" si="156"/>
        <v>0</v>
      </c>
      <c r="J177" s="530">
        <f t="shared" si="157"/>
        <v>0</v>
      </c>
      <c r="K177" s="530">
        <f t="shared" si="157"/>
        <v>0</v>
      </c>
      <c r="L177" s="571">
        <f t="shared" si="158"/>
        <v>0</v>
      </c>
      <c r="M177" s="151"/>
      <c r="N177" s="159">
        <f t="shared" si="126"/>
        <v>0</v>
      </c>
      <c r="O177" s="73"/>
      <c r="P177" s="1"/>
      <c r="Q177" s="1"/>
      <c r="R177" s="1"/>
      <c r="S177" s="1"/>
      <c r="T177" s="79"/>
      <c r="U177" s="489">
        <f t="shared" si="125"/>
        <v>0</v>
      </c>
      <c r="V177" s="414"/>
      <c r="W177" s="1"/>
      <c r="X177" s="79"/>
      <c r="Y177" s="79"/>
      <c r="Z177" s="79"/>
      <c r="AA177" s="44"/>
      <c r="AC177" s="168"/>
    </row>
    <row r="178" spans="1:29" s="18" customFormat="1" ht="25.5" hidden="1" customHeight="1" x14ac:dyDescent="0.25">
      <c r="A178" s="128" t="s">
        <v>273</v>
      </c>
      <c r="B178" s="90" t="s">
        <v>685</v>
      </c>
      <c r="C178" s="841" t="s">
        <v>606</v>
      </c>
      <c r="D178" s="842"/>
      <c r="E178" s="842"/>
      <c r="F178" s="383">
        <f t="shared" ref="F178:L178" si="159">F179+F180+F181+F182+F183+F184+F185+F186+F187+F188</f>
        <v>0</v>
      </c>
      <c r="G178" s="631">
        <f t="shared" si="159"/>
        <v>0</v>
      </c>
      <c r="H178" s="631">
        <f t="shared" si="159"/>
        <v>0</v>
      </c>
      <c r="I178" s="383">
        <f t="shared" si="159"/>
        <v>0</v>
      </c>
      <c r="J178" s="537">
        <f t="shared" ref="J178" si="160">J179+J180+J181+J182+J183+J184+J185+J186+J187+J188</f>
        <v>0</v>
      </c>
      <c r="K178" s="537">
        <f t="shared" si="159"/>
        <v>0</v>
      </c>
      <c r="L178" s="578">
        <f t="shared" si="159"/>
        <v>0</v>
      </c>
      <c r="M178" s="155">
        <f t="shared" ref="M178:AA178" si="161">M179+M180+M181+M182+M183+M184+M185+M186+M187+M188</f>
        <v>0</v>
      </c>
      <c r="N178" s="158">
        <f t="shared" si="126"/>
        <v>0</v>
      </c>
      <c r="O178" s="92">
        <f t="shared" si="161"/>
        <v>0</v>
      </c>
      <c r="P178" s="93">
        <f t="shared" si="161"/>
        <v>0</v>
      </c>
      <c r="Q178" s="93">
        <f t="shared" si="161"/>
        <v>0</v>
      </c>
      <c r="R178" s="93">
        <f t="shared" si="161"/>
        <v>0</v>
      </c>
      <c r="S178" s="93">
        <f t="shared" si="161"/>
        <v>0</v>
      </c>
      <c r="T178" s="96">
        <f t="shared" si="161"/>
        <v>0</v>
      </c>
      <c r="U178" s="487">
        <f t="shared" si="125"/>
        <v>0</v>
      </c>
      <c r="V178" s="412">
        <f t="shared" si="161"/>
        <v>0</v>
      </c>
      <c r="W178" s="93">
        <f t="shared" si="161"/>
        <v>0</v>
      </c>
      <c r="X178" s="96">
        <f t="shared" si="161"/>
        <v>0</v>
      </c>
      <c r="Y178" s="96">
        <f t="shared" si="161"/>
        <v>0</v>
      </c>
      <c r="Z178" s="96">
        <f t="shared" si="161"/>
        <v>0</v>
      </c>
      <c r="AA178" s="97">
        <f t="shared" si="161"/>
        <v>0</v>
      </c>
      <c r="AC178" s="168"/>
    </row>
    <row r="179" spans="1:29" hidden="1" x14ac:dyDescent="0.25">
      <c r="B179" s="54"/>
      <c r="C179" s="2"/>
      <c r="D179" s="801" t="s">
        <v>815</v>
      </c>
      <c r="E179" s="801"/>
      <c r="F179" s="373">
        <f t="shared" ref="F179:F188" si="162">SUM(N179:Z179)</f>
        <v>0</v>
      </c>
      <c r="G179" s="621">
        <f t="shared" ref="G179:G188" si="163">SUM(N179:Z179)</f>
        <v>0</v>
      </c>
      <c r="H179" s="621">
        <f t="shared" ref="H179:H188" si="164">SUM(N179:Z179)</f>
        <v>0</v>
      </c>
      <c r="I179" s="373">
        <f t="shared" ref="I179:I188" si="165">SUM(N179:Z179)</f>
        <v>0</v>
      </c>
      <c r="J179" s="527">
        <f t="shared" ref="J179:K188" si="166">SUM(N179:Z179)</f>
        <v>0</v>
      </c>
      <c r="K179" s="527">
        <f t="shared" si="166"/>
        <v>0</v>
      </c>
      <c r="L179" s="568">
        <f t="shared" ref="L179:L188" si="167">SUM(O179:AA179)</f>
        <v>0</v>
      </c>
      <c r="M179" s="141"/>
      <c r="N179" s="159">
        <f t="shared" si="126"/>
        <v>0</v>
      </c>
      <c r="O179" s="73"/>
      <c r="P179" s="1"/>
      <c r="Q179" s="1"/>
      <c r="R179" s="1"/>
      <c r="S179" s="1"/>
      <c r="T179" s="79"/>
      <c r="U179" s="489">
        <f t="shared" si="125"/>
        <v>0</v>
      </c>
      <c r="V179" s="414"/>
      <c r="W179" s="1"/>
      <c r="X179" s="79"/>
      <c r="Y179" s="79"/>
      <c r="Z179" s="79"/>
      <c r="AA179" s="44"/>
      <c r="AC179" s="168"/>
    </row>
    <row r="180" spans="1:29" hidden="1" x14ac:dyDescent="0.25">
      <c r="B180" s="54"/>
      <c r="C180" s="2"/>
      <c r="D180" s="801" t="s">
        <v>816</v>
      </c>
      <c r="E180" s="801"/>
      <c r="F180" s="373">
        <f t="shared" si="162"/>
        <v>0</v>
      </c>
      <c r="G180" s="621">
        <f t="shared" si="163"/>
        <v>0</v>
      </c>
      <c r="H180" s="621">
        <f t="shared" si="164"/>
        <v>0</v>
      </c>
      <c r="I180" s="373">
        <f t="shared" si="165"/>
        <v>0</v>
      </c>
      <c r="J180" s="527">
        <f t="shared" si="166"/>
        <v>0</v>
      </c>
      <c r="K180" s="527">
        <f t="shared" si="166"/>
        <v>0</v>
      </c>
      <c r="L180" s="568">
        <f t="shared" si="167"/>
        <v>0</v>
      </c>
      <c r="M180" s="141"/>
      <c r="N180" s="159">
        <f t="shared" si="126"/>
        <v>0</v>
      </c>
      <c r="O180" s="73"/>
      <c r="P180" s="1"/>
      <c r="Q180" s="1"/>
      <c r="R180" s="1"/>
      <c r="S180" s="1"/>
      <c r="T180" s="79"/>
      <c r="U180" s="489">
        <f t="shared" si="125"/>
        <v>0</v>
      </c>
      <c r="V180" s="414"/>
      <c r="W180" s="1"/>
      <c r="X180" s="79"/>
      <c r="Y180" s="79"/>
      <c r="Z180" s="79"/>
      <c r="AA180" s="44"/>
      <c r="AC180" s="168"/>
    </row>
    <row r="181" spans="1:29" hidden="1" x14ac:dyDescent="0.25">
      <c r="B181" s="54"/>
      <c r="C181" s="2"/>
      <c r="D181" s="801" t="s">
        <v>546</v>
      </c>
      <c r="E181" s="801"/>
      <c r="F181" s="373">
        <f t="shared" si="162"/>
        <v>0</v>
      </c>
      <c r="G181" s="621">
        <f t="shared" si="163"/>
        <v>0</v>
      </c>
      <c r="H181" s="621">
        <f t="shared" si="164"/>
        <v>0</v>
      </c>
      <c r="I181" s="373">
        <f t="shared" si="165"/>
        <v>0</v>
      </c>
      <c r="J181" s="527">
        <f t="shared" si="166"/>
        <v>0</v>
      </c>
      <c r="K181" s="527">
        <f t="shared" si="166"/>
        <v>0</v>
      </c>
      <c r="L181" s="568">
        <f t="shared" si="167"/>
        <v>0</v>
      </c>
      <c r="M181" s="141"/>
      <c r="N181" s="159">
        <f t="shared" si="126"/>
        <v>0</v>
      </c>
      <c r="O181" s="73"/>
      <c r="P181" s="1"/>
      <c r="Q181" s="1"/>
      <c r="R181" s="1"/>
      <c r="S181" s="1"/>
      <c r="T181" s="79"/>
      <c r="U181" s="489">
        <f t="shared" si="125"/>
        <v>0</v>
      </c>
      <c r="V181" s="414"/>
      <c r="W181" s="1"/>
      <c r="X181" s="79"/>
      <c r="Y181" s="79"/>
      <c r="Z181" s="79"/>
      <c r="AA181" s="44"/>
      <c r="AC181" s="168"/>
    </row>
    <row r="182" spans="1:29" ht="25.5" hidden="1" customHeight="1" x14ac:dyDescent="0.25">
      <c r="B182" s="54"/>
      <c r="C182" s="2"/>
      <c r="D182" s="798" t="s">
        <v>549</v>
      </c>
      <c r="E182" s="798"/>
      <c r="F182" s="376">
        <f t="shared" si="162"/>
        <v>0</v>
      </c>
      <c r="G182" s="624">
        <f t="shared" si="163"/>
        <v>0</v>
      </c>
      <c r="H182" s="624">
        <f t="shared" si="164"/>
        <v>0</v>
      </c>
      <c r="I182" s="376">
        <f t="shared" si="165"/>
        <v>0</v>
      </c>
      <c r="J182" s="530">
        <f t="shared" si="166"/>
        <v>0</v>
      </c>
      <c r="K182" s="530">
        <f t="shared" si="166"/>
        <v>0</v>
      </c>
      <c r="L182" s="571">
        <f t="shared" si="167"/>
        <v>0</v>
      </c>
      <c r="M182" s="151"/>
      <c r="N182" s="159">
        <f t="shared" si="126"/>
        <v>0</v>
      </c>
      <c r="O182" s="73"/>
      <c r="P182" s="1"/>
      <c r="Q182" s="1"/>
      <c r="R182" s="1"/>
      <c r="S182" s="1"/>
      <c r="T182" s="79"/>
      <c r="U182" s="489">
        <f t="shared" si="125"/>
        <v>0</v>
      </c>
      <c r="V182" s="414"/>
      <c r="W182" s="1"/>
      <c r="X182" s="79"/>
      <c r="Y182" s="79"/>
      <c r="Z182" s="79"/>
      <c r="AA182" s="44"/>
      <c r="AC182" s="168"/>
    </row>
    <row r="183" spans="1:29" hidden="1" x14ac:dyDescent="0.25">
      <c r="B183" s="54"/>
      <c r="C183" s="2"/>
      <c r="D183" s="801" t="s">
        <v>552</v>
      </c>
      <c r="E183" s="801"/>
      <c r="F183" s="373">
        <f t="shared" si="162"/>
        <v>0</v>
      </c>
      <c r="G183" s="621">
        <f t="shared" si="163"/>
        <v>0</v>
      </c>
      <c r="H183" s="621">
        <f t="shared" si="164"/>
        <v>0</v>
      </c>
      <c r="I183" s="373">
        <f t="shared" si="165"/>
        <v>0</v>
      </c>
      <c r="J183" s="527">
        <f t="shared" si="166"/>
        <v>0</v>
      </c>
      <c r="K183" s="527">
        <f t="shared" si="166"/>
        <v>0</v>
      </c>
      <c r="L183" s="568">
        <f t="shared" si="167"/>
        <v>0</v>
      </c>
      <c r="M183" s="141"/>
      <c r="N183" s="159">
        <f t="shared" si="126"/>
        <v>0</v>
      </c>
      <c r="O183" s="73"/>
      <c r="P183" s="1"/>
      <c r="Q183" s="1"/>
      <c r="R183" s="1"/>
      <c r="S183" s="1"/>
      <c r="T183" s="79"/>
      <c r="U183" s="489">
        <f t="shared" si="125"/>
        <v>0</v>
      </c>
      <c r="V183" s="414"/>
      <c r="W183" s="1"/>
      <c r="X183" s="79"/>
      <c r="Y183" s="79"/>
      <c r="Z183" s="79"/>
      <c r="AA183" s="44"/>
      <c r="AC183" s="168"/>
    </row>
    <row r="184" spans="1:29" hidden="1" x14ac:dyDescent="0.25">
      <c r="B184" s="54"/>
      <c r="C184" s="2"/>
      <c r="D184" s="801" t="s">
        <v>817</v>
      </c>
      <c r="E184" s="801"/>
      <c r="F184" s="373">
        <f t="shared" si="162"/>
        <v>0</v>
      </c>
      <c r="G184" s="621">
        <f t="shared" si="163"/>
        <v>0</v>
      </c>
      <c r="H184" s="621">
        <f t="shared" si="164"/>
        <v>0</v>
      </c>
      <c r="I184" s="373">
        <f t="shared" si="165"/>
        <v>0</v>
      </c>
      <c r="J184" s="527">
        <f t="shared" si="166"/>
        <v>0</v>
      </c>
      <c r="K184" s="527">
        <f t="shared" si="166"/>
        <v>0</v>
      </c>
      <c r="L184" s="568">
        <f t="shared" si="167"/>
        <v>0</v>
      </c>
      <c r="M184" s="141"/>
      <c r="N184" s="159">
        <f t="shared" si="126"/>
        <v>0</v>
      </c>
      <c r="O184" s="73"/>
      <c r="P184" s="1"/>
      <c r="Q184" s="1"/>
      <c r="R184" s="1"/>
      <c r="S184" s="1"/>
      <c r="T184" s="79"/>
      <c r="U184" s="489">
        <f t="shared" si="125"/>
        <v>0</v>
      </c>
      <c r="V184" s="414"/>
      <c r="W184" s="1"/>
      <c r="X184" s="79"/>
      <c r="Y184" s="79"/>
      <c r="Z184" s="79"/>
      <c r="AA184" s="44"/>
      <c r="AC184" s="168"/>
    </row>
    <row r="185" spans="1:29" ht="25.5" hidden="1" customHeight="1" x14ac:dyDescent="0.25">
      <c r="B185" s="54"/>
      <c r="C185" s="2"/>
      <c r="D185" s="798" t="s">
        <v>556</v>
      </c>
      <c r="E185" s="798"/>
      <c r="F185" s="376">
        <f t="shared" si="162"/>
        <v>0</v>
      </c>
      <c r="G185" s="624">
        <f t="shared" si="163"/>
        <v>0</v>
      </c>
      <c r="H185" s="624">
        <f t="shared" si="164"/>
        <v>0</v>
      </c>
      <c r="I185" s="376">
        <f t="shared" si="165"/>
        <v>0</v>
      </c>
      <c r="J185" s="530">
        <f t="shared" si="166"/>
        <v>0</v>
      </c>
      <c r="K185" s="530">
        <f t="shared" si="166"/>
        <v>0</v>
      </c>
      <c r="L185" s="571">
        <f t="shared" si="167"/>
        <v>0</v>
      </c>
      <c r="M185" s="151"/>
      <c r="N185" s="159">
        <f t="shared" si="126"/>
        <v>0</v>
      </c>
      <c r="O185" s="73"/>
      <c r="P185" s="1"/>
      <c r="Q185" s="1"/>
      <c r="R185" s="1"/>
      <c r="S185" s="1"/>
      <c r="T185" s="79"/>
      <c r="U185" s="489">
        <f t="shared" si="125"/>
        <v>0</v>
      </c>
      <c r="V185" s="414"/>
      <c r="W185" s="1"/>
      <c r="X185" s="79"/>
      <c r="Y185" s="79"/>
      <c r="Z185" s="79"/>
      <c r="AA185" s="44"/>
      <c r="AC185" s="168"/>
    </row>
    <row r="186" spans="1:29" ht="25.5" hidden="1" customHeight="1" x14ac:dyDescent="0.25">
      <c r="B186" s="54"/>
      <c r="C186" s="2"/>
      <c r="D186" s="798" t="s">
        <v>559</v>
      </c>
      <c r="E186" s="798"/>
      <c r="F186" s="376">
        <f t="shared" si="162"/>
        <v>0</v>
      </c>
      <c r="G186" s="624">
        <f t="shared" si="163"/>
        <v>0</v>
      </c>
      <c r="H186" s="624">
        <f t="shared" si="164"/>
        <v>0</v>
      </c>
      <c r="I186" s="376">
        <f t="shared" si="165"/>
        <v>0</v>
      </c>
      <c r="J186" s="530">
        <f t="shared" si="166"/>
        <v>0</v>
      </c>
      <c r="K186" s="530">
        <f t="shared" si="166"/>
        <v>0</v>
      </c>
      <c r="L186" s="571">
        <f t="shared" si="167"/>
        <v>0</v>
      </c>
      <c r="M186" s="151"/>
      <c r="N186" s="159">
        <f t="shared" si="126"/>
        <v>0</v>
      </c>
      <c r="O186" s="73"/>
      <c r="P186" s="1"/>
      <c r="Q186" s="1"/>
      <c r="R186" s="1"/>
      <c r="S186" s="1"/>
      <c r="T186" s="79"/>
      <c r="U186" s="489">
        <f t="shared" si="125"/>
        <v>0</v>
      </c>
      <c r="V186" s="414"/>
      <c r="W186" s="1"/>
      <c r="X186" s="79"/>
      <c r="Y186" s="79"/>
      <c r="Z186" s="79"/>
      <c r="AA186" s="44"/>
      <c r="AC186" s="168"/>
    </row>
    <row r="187" spans="1:29" ht="25.5" hidden="1" customHeight="1" x14ac:dyDescent="0.25">
      <c r="B187" s="54"/>
      <c r="C187" s="2"/>
      <c r="D187" s="798" t="s">
        <v>561</v>
      </c>
      <c r="E187" s="798"/>
      <c r="F187" s="376">
        <f t="shared" si="162"/>
        <v>0</v>
      </c>
      <c r="G187" s="624">
        <f t="shared" si="163"/>
        <v>0</v>
      </c>
      <c r="H187" s="624">
        <f t="shared" si="164"/>
        <v>0</v>
      </c>
      <c r="I187" s="376">
        <f t="shared" si="165"/>
        <v>0</v>
      </c>
      <c r="J187" s="530">
        <f t="shared" si="166"/>
        <v>0</v>
      </c>
      <c r="K187" s="530">
        <f t="shared" si="166"/>
        <v>0</v>
      </c>
      <c r="L187" s="571">
        <f t="shared" si="167"/>
        <v>0</v>
      </c>
      <c r="M187" s="151"/>
      <c r="N187" s="159">
        <f t="shared" si="126"/>
        <v>0</v>
      </c>
      <c r="O187" s="73"/>
      <c r="P187" s="1"/>
      <c r="Q187" s="1"/>
      <c r="R187" s="1"/>
      <c r="S187" s="1"/>
      <c r="T187" s="79"/>
      <c r="U187" s="489">
        <f t="shared" si="125"/>
        <v>0</v>
      </c>
      <c r="V187" s="414"/>
      <c r="W187" s="1"/>
      <c r="X187" s="79"/>
      <c r="Y187" s="79"/>
      <c r="Z187" s="79"/>
      <c r="AA187" s="44"/>
      <c r="AC187" s="168"/>
    </row>
    <row r="188" spans="1:29" ht="25.5" hidden="1" customHeight="1" x14ac:dyDescent="0.25">
      <c r="B188" s="54"/>
      <c r="C188" s="2"/>
      <c r="D188" s="798" t="s">
        <v>564</v>
      </c>
      <c r="E188" s="798"/>
      <c r="F188" s="376">
        <f t="shared" si="162"/>
        <v>0</v>
      </c>
      <c r="G188" s="624">
        <f t="shared" si="163"/>
        <v>0</v>
      </c>
      <c r="H188" s="624">
        <f t="shared" si="164"/>
        <v>0</v>
      </c>
      <c r="I188" s="376">
        <f t="shared" si="165"/>
        <v>0</v>
      </c>
      <c r="J188" s="530">
        <f t="shared" si="166"/>
        <v>0</v>
      </c>
      <c r="K188" s="530">
        <f t="shared" si="166"/>
        <v>0</v>
      </c>
      <c r="L188" s="571">
        <f t="shared" si="167"/>
        <v>0</v>
      </c>
      <c r="M188" s="151"/>
      <c r="N188" s="159">
        <f t="shared" si="126"/>
        <v>0</v>
      </c>
      <c r="O188" s="73"/>
      <c r="P188" s="1"/>
      <c r="Q188" s="1"/>
      <c r="R188" s="1"/>
      <c r="S188" s="1"/>
      <c r="T188" s="79"/>
      <c r="U188" s="489">
        <f t="shared" si="125"/>
        <v>0</v>
      </c>
      <c r="V188" s="414"/>
      <c r="W188" s="1"/>
      <c r="X188" s="79"/>
      <c r="Y188" s="79"/>
      <c r="Z188" s="79"/>
      <c r="AA188" s="44"/>
      <c r="AC188" s="168"/>
    </row>
    <row r="189" spans="1:29" s="18" customFormat="1" hidden="1" x14ac:dyDescent="0.25">
      <c r="A189" s="125" t="s">
        <v>274</v>
      </c>
      <c r="B189" s="90" t="s">
        <v>686</v>
      </c>
      <c r="C189" s="803" t="s">
        <v>275</v>
      </c>
      <c r="D189" s="804"/>
      <c r="E189" s="804"/>
      <c r="F189" s="366">
        <f t="shared" ref="F189:L189" si="168">F190+F191+F192+F193+F194+F195+F196+F197+F198+F199</f>
        <v>0</v>
      </c>
      <c r="G189" s="614">
        <f t="shared" si="168"/>
        <v>0</v>
      </c>
      <c r="H189" s="614">
        <f t="shared" si="168"/>
        <v>0</v>
      </c>
      <c r="I189" s="366">
        <f t="shared" si="168"/>
        <v>0</v>
      </c>
      <c r="J189" s="520">
        <f t="shared" ref="J189" si="169">J190+J191+J192+J193+J194+J195+J196+J197+J198+J199</f>
        <v>0</v>
      </c>
      <c r="K189" s="520">
        <f t="shared" si="168"/>
        <v>0</v>
      </c>
      <c r="L189" s="561">
        <f t="shared" si="168"/>
        <v>0</v>
      </c>
      <c r="M189" s="142">
        <f t="shared" ref="M189:AA189" si="170">M190+M191+M192+M193+M194+M195+M196+M197+M198+M199</f>
        <v>0</v>
      </c>
      <c r="N189" s="158">
        <f t="shared" si="126"/>
        <v>0</v>
      </c>
      <c r="O189" s="92">
        <f t="shared" si="170"/>
        <v>0</v>
      </c>
      <c r="P189" s="93">
        <f t="shared" si="170"/>
        <v>0</v>
      </c>
      <c r="Q189" s="93">
        <f t="shared" si="170"/>
        <v>0</v>
      </c>
      <c r="R189" s="93">
        <f t="shared" si="170"/>
        <v>0</v>
      </c>
      <c r="S189" s="93">
        <f t="shared" si="170"/>
        <v>0</v>
      </c>
      <c r="T189" s="96">
        <f t="shared" si="170"/>
        <v>0</v>
      </c>
      <c r="U189" s="487">
        <f t="shared" si="125"/>
        <v>0</v>
      </c>
      <c r="V189" s="412">
        <f t="shared" si="170"/>
        <v>0</v>
      </c>
      <c r="W189" s="93">
        <f t="shared" si="170"/>
        <v>0</v>
      </c>
      <c r="X189" s="96">
        <f t="shared" si="170"/>
        <v>0</v>
      </c>
      <c r="Y189" s="96">
        <f t="shared" si="170"/>
        <v>0</v>
      </c>
      <c r="Z189" s="96">
        <f t="shared" si="170"/>
        <v>0</v>
      </c>
      <c r="AA189" s="97">
        <f t="shared" si="170"/>
        <v>0</v>
      </c>
      <c r="AC189" s="168"/>
    </row>
    <row r="190" spans="1:29" hidden="1" x14ac:dyDescent="0.25">
      <c r="B190" s="54"/>
      <c r="C190" s="2"/>
      <c r="D190" s="801" t="s">
        <v>371</v>
      </c>
      <c r="E190" s="801"/>
      <c r="F190" s="373">
        <f t="shared" ref="F190:F199" si="171">SUM(N190:Z190)</f>
        <v>0</v>
      </c>
      <c r="G190" s="621">
        <f t="shared" ref="G190:G199" si="172">SUM(N190:Z190)</f>
        <v>0</v>
      </c>
      <c r="H190" s="621">
        <f t="shared" ref="H190:H199" si="173">SUM(N190:Z190)</f>
        <v>0</v>
      </c>
      <c r="I190" s="373">
        <f t="shared" ref="I190:I199" si="174">SUM(N190:Z190)</f>
        <v>0</v>
      </c>
      <c r="J190" s="527">
        <f t="shared" ref="J190:K199" si="175">SUM(N190:Z190)</f>
        <v>0</v>
      </c>
      <c r="K190" s="527">
        <f t="shared" si="175"/>
        <v>0</v>
      </c>
      <c r="L190" s="568">
        <f t="shared" ref="L190:L199" si="176">SUM(O190:AA190)</f>
        <v>0</v>
      </c>
      <c r="M190" s="141"/>
      <c r="N190" s="159">
        <f t="shared" si="126"/>
        <v>0</v>
      </c>
      <c r="O190" s="73"/>
      <c r="P190" s="1"/>
      <c r="Q190" s="1"/>
      <c r="R190" s="1"/>
      <c r="S190" s="1"/>
      <c r="T190" s="79"/>
      <c r="U190" s="489">
        <f t="shared" si="125"/>
        <v>0</v>
      </c>
      <c r="V190" s="414"/>
      <c r="W190" s="1"/>
      <c r="X190" s="79"/>
      <c r="Y190" s="79"/>
      <c r="Z190" s="79"/>
      <c r="AA190" s="44"/>
      <c r="AC190" s="168"/>
    </row>
    <row r="191" spans="1:29" hidden="1" x14ac:dyDescent="0.25">
      <c r="B191" s="54"/>
      <c r="C191" s="2"/>
      <c r="D191" s="801" t="s">
        <v>544</v>
      </c>
      <c r="E191" s="801"/>
      <c r="F191" s="373">
        <f t="shared" si="171"/>
        <v>0</v>
      </c>
      <c r="G191" s="621">
        <f t="shared" si="172"/>
        <v>0</v>
      </c>
      <c r="H191" s="621">
        <f t="shared" si="173"/>
        <v>0</v>
      </c>
      <c r="I191" s="373">
        <f t="shared" si="174"/>
        <v>0</v>
      </c>
      <c r="J191" s="527">
        <f t="shared" si="175"/>
        <v>0</v>
      </c>
      <c r="K191" s="527">
        <f t="shared" si="175"/>
        <v>0</v>
      </c>
      <c r="L191" s="568">
        <f t="shared" si="176"/>
        <v>0</v>
      </c>
      <c r="M191" s="141"/>
      <c r="N191" s="159">
        <f t="shared" si="126"/>
        <v>0</v>
      </c>
      <c r="O191" s="73"/>
      <c r="P191" s="1"/>
      <c r="Q191" s="1"/>
      <c r="R191" s="1"/>
      <c r="S191" s="1"/>
      <c r="T191" s="79"/>
      <c r="U191" s="489">
        <f t="shared" si="125"/>
        <v>0</v>
      </c>
      <c r="V191" s="414"/>
      <c r="W191" s="1"/>
      <c r="X191" s="79"/>
      <c r="Y191" s="79"/>
      <c r="Z191" s="79"/>
      <c r="AA191" s="44"/>
      <c r="AC191" s="168"/>
    </row>
    <row r="192" spans="1:29" hidden="1" x14ac:dyDescent="0.25">
      <c r="B192" s="54"/>
      <c r="C192" s="2"/>
      <c r="D192" s="801" t="s">
        <v>547</v>
      </c>
      <c r="E192" s="801"/>
      <c r="F192" s="373">
        <f t="shared" si="171"/>
        <v>0</v>
      </c>
      <c r="G192" s="621">
        <f t="shared" si="172"/>
        <v>0</v>
      </c>
      <c r="H192" s="621">
        <f t="shared" si="173"/>
        <v>0</v>
      </c>
      <c r="I192" s="373">
        <f t="shared" si="174"/>
        <v>0</v>
      </c>
      <c r="J192" s="527">
        <f t="shared" si="175"/>
        <v>0</v>
      </c>
      <c r="K192" s="527">
        <f t="shared" si="175"/>
        <v>0</v>
      </c>
      <c r="L192" s="568">
        <f t="shared" si="176"/>
        <v>0</v>
      </c>
      <c r="M192" s="141"/>
      <c r="N192" s="159">
        <f t="shared" si="126"/>
        <v>0</v>
      </c>
      <c r="O192" s="73"/>
      <c r="P192" s="1"/>
      <c r="Q192" s="1"/>
      <c r="R192" s="1"/>
      <c r="S192" s="1"/>
      <c r="T192" s="79"/>
      <c r="U192" s="489">
        <f t="shared" si="125"/>
        <v>0</v>
      </c>
      <c r="V192" s="414"/>
      <c r="W192" s="1"/>
      <c r="X192" s="79"/>
      <c r="Y192" s="79"/>
      <c r="Z192" s="79"/>
      <c r="AA192" s="44"/>
      <c r="AC192" s="168"/>
    </row>
    <row r="193" spans="1:29" hidden="1" x14ac:dyDescent="0.25">
      <c r="B193" s="54"/>
      <c r="C193" s="2"/>
      <c r="D193" s="798" t="s">
        <v>818</v>
      </c>
      <c r="E193" s="798"/>
      <c r="F193" s="376">
        <f t="shared" si="171"/>
        <v>0</v>
      </c>
      <c r="G193" s="624">
        <f t="shared" si="172"/>
        <v>0</v>
      </c>
      <c r="H193" s="624">
        <f t="shared" si="173"/>
        <v>0</v>
      </c>
      <c r="I193" s="376">
        <f t="shared" si="174"/>
        <v>0</v>
      </c>
      <c r="J193" s="530">
        <f t="shared" si="175"/>
        <v>0</v>
      </c>
      <c r="K193" s="530">
        <f t="shared" si="175"/>
        <v>0</v>
      </c>
      <c r="L193" s="571">
        <f t="shared" si="176"/>
        <v>0</v>
      </c>
      <c r="M193" s="151"/>
      <c r="N193" s="159">
        <f t="shared" si="126"/>
        <v>0</v>
      </c>
      <c r="O193" s="73"/>
      <c r="P193" s="1"/>
      <c r="Q193" s="1"/>
      <c r="R193" s="1"/>
      <c r="S193" s="1"/>
      <c r="T193" s="79"/>
      <c r="U193" s="489">
        <f t="shared" si="125"/>
        <v>0</v>
      </c>
      <c r="V193" s="414"/>
      <c r="W193" s="1"/>
      <c r="X193" s="79"/>
      <c r="Y193" s="79"/>
      <c r="Z193" s="79"/>
      <c r="AA193" s="44"/>
      <c r="AC193" s="168"/>
    </row>
    <row r="194" spans="1:29" hidden="1" x14ac:dyDescent="0.25">
      <c r="B194" s="54"/>
      <c r="C194" s="2"/>
      <c r="D194" s="801" t="s">
        <v>554</v>
      </c>
      <c r="E194" s="801"/>
      <c r="F194" s="373">
        <f t="shared" si="171"/>
        <v>0</v>
      </c>
      <c r="G194" s="621">
        <f t="shared" si="172"/>
        <v>0</v>
      </c>
      <c r="H194" s="621">
        <f t="shared" si="173"/>
        <v>0</v>
      </c>
      <c r="I194" s="373">
        <f t="shared" si="174"/>
        <v>0</v>
      </c>
      <c r="J194" s="527">
        <f t="shared" si="175"/>
        <v>0</v>
      </c>
      <c r="K194" s="527">
        <f t="shared" si="175"/>
        <v>0</v>
      </c>
      <c r="L194" s="568">
        <f t="shared" si="176"/>
        <v>0</v>
      </c>
      <c r="M194" s="141"/>
      <c r="N194" s="159">
        <f t="shared" si="126"/>
        <v>0</v>
      </c>
      <c r="O194" s="73"/>
      <c r="P194" s="1"/>
      <c r="Q194" s="1"/>
      <c r="R194" s="1"/>
      <c r="S194" s="1"/>
      <c r="T194" s="79"/>
      <c r="U194" s="489">
        <f t="shared" si="125"/>
        <v>0</v>
      </c>
      <c r="V194" s="414"/>
      <c r="W194" s="1"/>
      <c r="X194" s="79"/>
      <c r="Y194" s="79"/>
      <c r="Z194" s="79"/>
      <c r="AA194" s="44"/>
      <c r="AC194" s="168"/>
    </row>
    <row r="195" spans="1:29" hidden="1" x14ac:dyDescent="0.25">
      <c r="B195" s="54"/>
      <c r="C195" s="2"/>
      <c r="D195" s="801" t="s">
        <v>553</v>
      </c>
      <c r="E195" s="801"/>
      <c r="F195" s="373">
        <f t="shared" si="171"/>
        <v>0</v>
      </c>
      <c r="G195" s="621">
        <f t="shared" si="172"/>
        <v>0</v>
      </c>
      <c r="H195" s="621">
        <f t="shared" si="173"/>
        <v>0</v>
      </c>
      <c r="I195" s="373">
        <f t="shared" si="174"/>
        <v>0</v>
      </c>
      <c r="J195" s="527">
        <f t="shared" si="175"/>
        <v>0</v>
      </c>
      <c r="K195" s="527">
        <f t="shared" si="175"/>
        <v>0</v>
      </c>
      <c r="L195" s="568">
        <f t="shared" si="176"/>
        <v>0</v>
      </c>
      <c r="M195" s="141"/>
      <c r="N195" s="159">
        <f t="shared" si="126"/>
        <v>0</v>
      </c>
      <c r="O195" s="73"/>
      <c r="P195" s="1"/>
      <c r="Q195" s="1"/>
      <c r="R195" s="1"/>
      <c r="S195" s="1"/>
      <c r="T195" s="79"/>
      <c r="U195" s="489">
        <f t="shared" si="125"/>
        <v>0</v>
      </c>
      <c r="V195" s="414"/>
      <c r="W195" s="1"/>
      <c r="X195" s="79"/>
      <c r="Y195" s="79"/>
      <c r="Z195" s="79"/>
      <c r="AA195" s="44"/>
      <c r="AC195" s="168"/>
    </row>
    <row r="196" spans="1:29" ht="25.5" hidden="1" customHeight="1" x14ac:dyDescent="0.25">
      <c r="B196" s="54"/>
      <c r="C196" s="2"/>
      <c r="D196" s="798" t="s">
        <v>557</v>
      </c>
      <c r="E196" s="798"/>
      <c r="F196" s="376">
        <f t="shared" si="171"/>
        <v>0</v>
      </c>
      <c r="G196" s="624">
        <f t="shared" si="172"/>
        <v>0</v>
      </c>
      <c r="H196" s="624">
        <f t="shared" si="173"/>
        <v>0</v>
      </c>
      <c r="I196" s="376">
        <f t="shared" si="174"/>
        <v>0</v>
      </c>
      <c r="J196" s="530">
        <f t="shared" si="175"/>
        <v>0</v>
      </c>
      <c r="K196" s="530">
        <f t="shared" si="175"/>
        <v>0</v>
      </c>
      <c r="L196" s="571">
        <f t="shared" si="176"/>
        <v>0</v>
      </c>
      <c r="M196" s="151"/>
      <c r="N196" s="159">
        <f t="shared" si="126"/>
        <v>0</v>
      </c>
      <c r="O196" s="73"/>
      <c r="P196" s="1"/>
      <c r="Q196" s="1"/>
      <c r="R196" s="1"/>
      <c r="S196" s="1"/>
      <c r="T196" s="79"/>
      <c r="U196" s="489">
        <f t="shared" si="125"/>
        <v>0</v>
      </c>
      <c r="V196" s="414"/>
      <c r="W196" s="1"/>
      <c r="X196" s="79"/>
      <c r="Y196" s="79"/>
      <c r="Z196" s="79"/>
      <c r="AA196" s="44"/>
      <c r="AC196" s="168"/>
    </row>
    <row r="197" spans="1:29" hidden="1" x14ac:dyDescent="0.25">
      <c r="B197" s="54"/>
      <c r="C197" s="2"/>
      <c r="D197" s="801" t="s">
        <v>819</v>
      </c>
      <c r="E197" s="801"/>
      <c r="F197" s="373">
        <f t="shared" si="171"/>
        <v>0</v>
      </c>
      <c r="G197" s="621">
        <f t="shared" si="172"/>
        <v>0</v>
      </c>
      <c r="H197" s="621">
        <f t="shared" si="173"/>
        <v>0</v>
      </c>
      <c r="I197" s="373">
        <f t="shared" si="174"/>
        <v>0</v>
      </c>
      <c r="J197" s="527">
        <f t="shared" si="175"/>
        <v>0</v>
      </c>
      <c r="K197" s="527">
        <f t="shared" si="175"/>
        <v>0</v>
      </c>
      <c r="L197" s="568">
        <f t="shared" si="176"/>
        <v>0</v>
      </c>
      <c r="M197" s="141"/>
      <c r="N197" s="159">
        <f t="shared" si="126"/>
        <v>0</v>
      </c>
      <c r="O197" s="73"/>
      <c r="P197" s="1"/>
      <c r="Q197" s="1"/>
      <c r="R197" s="1"/>
      <c r="S197" s="1"/>
      <c r="T197" s="79"/>
      <c r="U197" s="489">
        <f t="shared" si="125"/>
        <v>0</v>
      </c>
      <c r="V197" s="414"/>
      <c r="W197" s="1"/>
      <c r="X197" s="79"/>
      <c r="Y197" s="79"/>
      <c r="Z197" s="79"/>
      <c r="AA197" s="44"/>
      <c r="AC197" s="168"/>
    </row>
    <row r="198" spans="1:29" ht="25.5" hidden="1" customHeight="1" x14ac:dyDescent="0.25">
      <c r="B198" s="54"/>
      <c r="C198" s="2"/>
      <c r="D198" s="798" t="s">
        <v>562</v>
      </c>
      <c r="E198" s="798"/>
      <c r="F198" s="376">
        <f t="shared" si="171"/>
        <v>0</v>
      </c>
      <c r="G198" s="624">
        <f t="shared" si="172"/>
        <v>0</v>
      </c>
      <c r="H198" s="624">
        <f t="shared" si="173"/>
        <v>0</v>
      </c>
      <c r="I198" s="376">
        <f t="shared" si="174"/>
        <v>0</v>
      </c>
      <c r="J198" s="530">
        <f t="shared" si="175"/>
        <v>0</v>
      </c>
      <c r="K198" s="530">
        <f t="shared" si="175"/>
        <v>0</v>
      </c>
      <c r="L198" s="571">
        <f t="shared" si="176"/>
        <v>0</v>
      </c>
      <c r="M198" s="151"/>
      <c r="N198" s="159">
        <f t="shared" si="126"/>
        <v>0</v>
      </c>
      <c r="O198" s="73"/>
      <c r="P198" s="1"/>
      <c r="Q198" s="1"/>
      <c r="R198" s="1"/>
      <c r="S198" s="1"/>
      <c r="T198" s="79"/>
      <c r="U198" s="489">
        <f t="shared" ref="U198:U258" si="177">SUM(O198:T198)</f>
        <v>0</v>
      </c>
      <c r="V198" s="414"/>
      <c r="W198" s="1"/>
      <c r="X198" s="79"/>
      <c r="Y198" s="79"/>
      <c r="Z198" s="79"/>
      <c r="AA198" s="44"/>
      <c r="AC198" s="168"/>
    </row>
    <row r="199" spans="1:29" ht="25.5" hidden="1" customHeight="1" x14ac:dyDescent="0.25">
      <c r="B199" s="54"/>
      <c r="C199" s="2"/>
      <c r="D199" s="798" t="s">
        <v>565</v>
      </c>
      <c r="E199" s="798"/>
      <c r="F199" s="376">
        <f t="shared" si="171"/>
        <v>0</v>
      </c>
      <c r="G199" s="624">
        <f t="shared" si="172"/>
        <v>0</v>
      </c>
      <c r="H199" s="624">
        <f t="shared" si="173"/>
        <v>0</v>
      </c>
      <c r="I199" s="376">
        <f t="shared" si="174"/>
        <v>0</v>
      </c>
      <c r="J199" s="530">
        <f t="shared" si="175"/>
        <v>0</v>
      </c>
      <c r="K199" s="530">
        <f t="shared" si="175"/>
        <v>0</v>
      </c>
      <c r="L199" s="571">
        <f t="shared" si="176"/>
        <v>0</v>
      </c>
      <c r="M199" s="151"/>
      <c r="N199" s="159">
        <f t="shared" si="126"/>
        <v>0</v>
      </c>
      <c r="O199" s="73"/>
      <c r="P199" s="1"/>
      <c r="Q199" s="1"/>
      <c r="R199" s="1"/>
      <c r="S199" s="1"/>
      <c r="T199" s="79"/>
      <c r="U199" s="489">
        <f t="shared" si="177"/>
        <v>0</v>
      </c>
      <c r="V199" s="414"/>
      <c r="W199" s="1"/>
      <c r="X199" s="79"/>
      <c r="Y199" s="79"/>
      <c r="Z199" s="79"/>
      <c r="AA199" s="44"/>
      <c r="AC199" s="168"/>
    </row>
    <row r="200" spans="1:29" s="18" customFormat="1" ht="25.5" hidden="1" customHeight="1" x14ac:dyDescent="0.25">
      <c r="A200" s="125" t="s">
        <v>276</v>
      </c>
      <c r="B200" s="90" t="s">
        <v>687</v>
      </c>
      <c r="C200" s="841" t="s">
        <v>607</v>
      </c>
      <c r="D200" s="842"/>
      <c r="E200" s="842"/>
      <c r="F200" s="383">
        <f t="shared" ref="F200:L200" si="178">F201+F202</f>
        <v>0</v>
      </c>
      <c r="G200" s="631">
        <f t="shared" si="178"/>
        <v>0</v>
      </c>
      <c r="H200" s="631">
        <f t="shared" si="178"/>
        <v>0</v>
      </c>
      <c r="I200" s="383">
        <f t="shared" si="178"/>
        <v>0</v>
      </c>
      <c r="J200" s="537">
        <f t="shared" ref="J200" si="179">J201+J202</f>
        <v>0</v>
      </c>
      <c r="K200" s="537">
        <f t="shared" si="178"/>
        <v>0</v>
      </c>
      <c r="L200" s="578">
        <f t="shared" si="178"/>
        <v>0</v>
      </c>
      <c r="M200" s="155">
        <f t="shared" ref="M200:AA200" si="180">M201+M202</f>
        <v>0</v>
      </c>
      <c r="N200" s="158">
        <f t="shared" si="126"/>
        <v>0</v>
      </c>
      <c r="O200" s="92">
        <f t="shared" si="180"/>
        <v>0</v>
      </c>
      <c r="P200" s="93">
        <f t="shared" si="180"/>
        <v>0</v>
      </c>
      <c r="Q200" s="93">
        <f t="shared" si="180"/>
        <v>0</v>
      </c>
      <c r="R200" s="93">
        <f t="shared" si="180"/>
        <v>0</v>
      </c>
      <c r="S200" s="93">
        <f t="shared" si="180"/>
        <v>0</v>
      </c>
      <c r="T200" s="96">
        <f t="shared" si="180"/>
        <v>0</v>
      </c>
      <c r="U200" s="487">
        <f t="shared" si="177"/>
        <v>0</v>
      </c>
      <c r="V200" s="412">
        <f t="shared" si="180"/>
        <v>0</v>
      </c>
      <c r="W200" s="93">
        <f t="shared" si="180"/>
        <v>0</v>
      </c>
      <c r="X200" s="96">
        <f t="shared" si="180"/>
        <v>0</v>
      </c>
      <c r="Y200" s="96">
        <f t="shared" si="180"/>
        <v>0</v>
      </c>
      <c r="Z200" s="96">
        <f t="shared" si="180"/>
        <v>0</v>
      </c>
      <c r="AA200" s="97">
        <f t="shared" si="180"/>
        <v>0</v>
      </c>
      <c r="AC200" s="168"/>
    </row>
    <row r="201" spans="1:29" ht="25.5" hidden="1" customHeight="1" x14ac:dyDescent="0.25">
      <c r="B201" s="54"/>
      <c r="C201" s="2"/>
      <c r="D201" s="798" t="s">
        <v>568</v>
      </c>
      <c r="E201" s="798"/>
      <c r="F201" s="376">
        <f>SUM(N201:Z201)</f>
        <v>0</v>
      </c>
      <c r="G201" s="624">
        <f>SUM(N201:Z201)</f>
        <v>0</v>
      </c>
      <c r="H201" s="624">
        <f>SUM(N201:Z201)</f>
        <v>0</v>
      </c>
      <c r="I201" s="376">
        <f>SUM(N201:Z201)</f>
        <v>0</v>
      </c>
      <c r="J201" s="530">
        <f>SUM(N201:Z201)</f>
        <v>0</v>
      </c>
      <c r="K201" s="530">
        <f>SUM(O201:AA201)</f>
        <v>0</v>
      </c>
      <c r="L201" s="571">
        <f>SUM(O201:AA201)</f>
        <v>0</v>
      </c>
      <c r="M201" s="151"/>
      <c r="N201" s="159">
        <f t="shared" ref="N201:N258" si="181">SUM(L201:M201)</f>
        <v>0</v>
      </c>
      <c r="O201" s="73"/>
      <c r="P201" s="1"/>
      <c r="Q201" s="1"/>
      <c r="R201" s="1"/>
      <c r="S201" s="1"/>
      <c r="T201" s="79"/>
      <c r="U201" s="489">
        <f t="shared" si="177"/>
        <v>0</v>
      </c>
      <c r="V201" s="414"/>
      <c r="W201" s="1"/>
      <c r="X201" s="79"/>
      <c r="Y201" s="79"/>
      <c r="Z201" s="79"/>
      <c r="AA201" s="44"/>
      <c r="AC201" s="168"/>
    </row>
    <row r="202" spans="1:29" ht="25.5" hidden="1" customHeight="1" x14ac:dyDescent="0.25">
      <c r="B202" s="54"/>
      <c r="C202" s="2"/>
      <c r="D202" s="798" t="s">
        <v>569</v>
      </c>
      <c r="E202" s="798"/>
      <c r="F202" s="376">
        <f>SUM(N202:Z202)</f>
        <v>0</v>
      </c>
      <c r="G202" s="624">
        <f>SUM(N202:Z202)</f>
        <v>0</v>
      </c>
      <c r="H202" s="624">
        <f>SUM(N202:Z202)</f>
        <v>0</v>
      </c>
      <c r="I202" s="376">
        <f>SUM(N202:Z202)</f>
        <v>0</v>
      </c>
      <c r="J202" s="530">
        <f>SUM(N202:Z202)</f>
        <v>0</v>
      </c>
      <c r="K202" s="530">
        <f>SUM(O202:AA202)</f>
        <v>0</v>
      </c>
      <c r="L202" s="571">
        <f>SUM(O202:AA202)</f>
        <v>0</v>
      </c>
      <c r="M202" s="151"/>
      <c r="N202" s="159">
        <f t="shared" si="181"/>
        <v>0</v>
      </c>
      <c r="O202" s="73"/>
      <c r="P202" s="1"/>
      <c r="Q202" s="1"/>
      <c r="R202" s="1"/>
      <c r="S202" s="1"/>
      <c r="T202" s="79"/>
      <c r="U202" s="489">
        <f t="shared" si="177"/>
        <v>0</v>
      </c>
      <c r="V202" s="414"/>
      <c r="W202" s="1"/>
      <c r="X202" s="79"/>
      <c r="Y202" s="79"/>
      <c r="Z202" s="79"/>
      <c r="AA202" s="44"/>
      <c r="AC202" s="168"/>
    </row>
    <row r="203" spans="1:29" s="18" customFormat="1" ht="15" hidden="1" customHeight="1" x14ac:dyDescent="0.25">
      <c r="A203" s="125" t="s">
        <v>277</v>
      </c>
      <c r="B203" s="90" t="s">
        <v>688</v>
      </c>
      <c r="C203" s="841" t="s">
        <v>820</v>
      </c>
      <c r="D203" s="842"/>
      <c r="E203" s="842"/>
      <c r="F203" s="383">
        <f t="shared" ref="F203:L203" si="182">F204+F205+F206+F207+F208+F209+F210+F211+F212+F213+F214</f>
        <v>0</v>
      </c>
      <c r="G203" s="631">
        <f t="shared" si="182"/>
        <v>0</v>
      </c>
      <c r="H203" s="631">
        <f t="shared" si="182"/>
        <v>0</v>
      </c>
      <c r="I203" s="383">
        <f t="shared" si="182"/>
        <v>0</v>
      </c>
      <c r="J203" s="537">
        <f t="shared" ref="J203" si="183">J204+J205+J206+J207+J208+J209+J210+J211+J212+J213+J214</f>
        <v>0</v>
      </c>
      <c r="K203" s="537">
        <f t="shared" si="182"/>
        <v>0</v>
      </c>
      <c r="L203" s="578">
        <f t="shared" si="182"/>
        <v>0</v>
      </c>
      <c r="M203" s="155">
        <f t="shared" ref="M203:AA203" si="184">M204+M205+M206+M207+M208+M209+M210+M211+M212+M213+M214</f>
        <v>0</v>
      </c>
      <c r="N203" s="158">
        <f t="shared" si="181"/>
        <v>0</v>
      </c>
      <c r="O203" s="92">
        <f t="shared" si="184"/>
        <v>0</v>
      </c>
      <c r="P203" s="93">
        <f t="shared" si="184"/>
        <v>0</v>
      </c>
      <c r="Q203" s="93">
        <f t="shared" si="184"/>
        <v>0</v>
      </c>
      <c r="R203" s="93">
        <f t="shared" si="184"/>
        <v>0</v>
      </c>
      <c r="S203" s="93">
        <f t="shared" si="184"/>
        <v>0</v>
      </c>
      <c r="T203" s="96">
        <f t="shared" si="184"/>
        <v>0</v>
      </c>
      <c r="U203" s="487">
        <f t="shared" si="177"/>
        <v>0</v>
      </c>
      <c r="V203" s="412">
        <f t="shared" si="184"/>
        <v>0</v>
      </c>
      <c r="W203" s="93">
        <f t="shared" si="184"/>
        <v>0</v>
      </c>
      <c r="X203" s="96">
        <f t="shared" si="184"/>
        <v>0</v>
      </c>
      <c r="Y203" s="96">
        <f t="shared" si="184"/>
        <v>0</v>
      </c>
      <c r="Z203" s="96">
        <f t="shared" si="184"/>
        <v>0</v>
      </c>
      <c r="AA203" s="97">
        <f t="shared" si="184"/>
        <v>0</v>
      </c>
      <c r="AC203" s="168"/>
    </row>
    <row r="204" spans="1:29" hidden="1" x14ac:dyDescent="0.25">
      <c r="B204" s="54"/>
      <c r="C204" s="2"/>
      <c r="D204" s="801" t="s">
        <v>372</v>
      </c>
      <c r="E204" s="801"/>
      <c r="F204" s="373">
        <f t="shared" ref="F204:F216" si="185">SUM(N204:Z204)</f>
        <v>0</v>
      </c>
      <c r="G204" s="621">
        <f t="shared" ref="G204:G216" si="186">SUM(N204:Z204)</f>
        <v>0</v>
      </c>
      <c r="H204" s="621">
        <f t="shared" ref="H204:H216" si="187">SUM(N204:Z204)</f>
        <v>0</v>
      </c>
      <c r="I204" s="373">
        <f t="shared" ref="I204:I216" si="188">SUM(N204:Z204)</f>
        <v>0</v>
      </c>
      <c r="J204" s="527">
        <f t="shared" ref="J204:K216" si="189">SUM(N204:Z204)</f>
        <v>0</v>
      </c>
      <c r="K204" s="527">
        <f t="shared" si="189"/>
        <v>0</v>
      </c>
      <c r="L204" s="568">
        <f t="shared" ref="L204:L216" si="190">SUM(O204:AA204)</f>
        <v>0</v>
      </c>
      <c r="M204" s="141"/>
      <c r="N204" s="159">
        <f t="shared" si="181"/>
        <v>0</v>
      </c>
      <c r="O204" s="73"/>
      <c r="P204" s="1"/>
      <c r="Q204" s="1"/>
      <c r="R204" s="1"/>
      <c r="S204" s="1"/>
      <c r="T204" s="79"/>
      <c r="U204" s="489">
        <f t="shared" si="177"/>
        <v>0</v>
      </c>
      <c r="V204" s="414"/>
      <c r="W204" s="1"/>
      <c r="X204" s="79"/>
      <c r="Y204" s="79"/>
      <c r="Z204" s="79"/>
      <c r="AA204" s="44"/>
      <c r="AC204" s="168"/>
    </row>
    <row r="205" spans="1:29" hidden="1" x14ac:dyDescent="0.25">
      <c r="B205" s="54"/>
      <c r="C205" s="2"/>
      <c r="D205" s="801" t="s">
        <v>821</v>
      </c>
      <c r="E205" s="801"/>
      <c r="F205" s="373">
        <f t="shared" si="185"/>
        <v>0</v>
      </c>
      <c r="G205" s="621">
        <f t="shared" si="186"/>
        <v>0</v>
      </c>
      <c r="H205" s="621">
        <f t="shared" si="187"/>
        <v>0</v>
      </c>
      <c r="I205" s="373">
        <f t="shared" si="188"/>
        <v>0</v>
      </c>
      <c r="J205" s="527">
        <f t="shared" si="189"/>
        <v>0</v>
      </c>
      <c r="K205" s="527">
        <f t="shared" si="189"/>
        <v>0</v>
      </c>
      <c r="L205" s="568">
        <f t="shared" si="190"/>
        <v>0</v>
      </c>
      <c r="M205" s="141"/>
      <c r="N205" s="159">
        <f t="shared" si="181"/>
        <v>0</v>
      </c>
      <c r="O205" s="73"/>
      <c r="P205" s="1"/>
      <c r="Q205" s="1"/>
      <c r="R205" s="1"/>
      <c r="S205" s="1"/>
      <c r="T205" s="79"/>
      <c r="U205" s="489">
        <f t="shared" si="177"/>
        <v>0</v>
      </c>
      <c r="V205" s="414"/>
      <c r="W205" s="1"/>
      <c r="X205" s="79"/>
      <c r="Y205" s="79"/>
      <c r="Z205" s="79"/>
      <c r="AA205" s="44"/>
      <c r="AC205" s="168"/>
    </row>
    <row r="206" spans="1:29" hidden="1" x14ac:dyDescent="0.25">
      <c r="B206" s="54"/>
      <c r="C206" s="2"/>
      <c r="D206" s="801" t="s">
        <v>375</v>
      </c>
      <c r="E206" s="801"/>
      <c r="F206" s="373">
        <f t="shared" si="185"/>
        <v>0</v>
      </c>
      <c r="G206" s="621">
        <f t="shared" si="186"/>
        <v>0</v>
      </c>
      <c r="H206" s="621">
        <f t="shared" si="187"/>
        <v>0</v>
      </c>
      <c r="I206" s="373">
        <f t="shared" si="188"/>
        <v>0</v>
      </c>
      <c r="J206" s="527">
        <f t="shared" si="189"/>
        <v>0</v>
      </c>
      <c r="K206" s="527">
        <f t="shared" si="189"/>
        <v>0</v>
      </c>
      <c r="L206" s="568">
        <f t="shared" si="190"/>
        <v>0</v>
      </c>
      <c r="M206" s="141"/>
      <c r="N206" s="159">
        <f t="shared" si="181"/>
        <v>0</v>
      </c>
      <c r="O206" s="73"/>
      <c r="P206" s="1"/>
      <c r="Q206" s="1"/>
      <c r="R206" s="1"/>
      <c r="S206" s="1"/>
      <c r="T206" s="79"/>
      <c r="U206" s="489">
        <f t="shared" si="177"/>
        <v>0</v>
      </c>
      <c r="V206" s="414"/>
      <c r="W206" s="1"/>
      <c r="X206" s="79"/>
      <c r="Y206" s="79"/>
      <c r="Z206" s="79"/>
      <c r="AA206" s="44"/>
      <c r="AC206" s="168"/>
    </row>
    <row r="207" spans="1:29" hidden="1" x14ac:dyDescent="0.25">
      <c r="B207" s="54"/>
      <c r="C207" s="2"/>
      <c r="D207" s="801" t="s">
        <v>373</v>
      </c>
      <c r="E207" s="801"/>
      <c r="F207" s="373">
        <f t="shared" si="185"/>
        <v>0</v>
      </c>
      <c r="G207" s="621">
        <f t="shared" si="186"/>
        <v>0</v>
      </c>
      <c r="H207" s="621">
        <f t="shared" si="187"/>
        <v>0</v>
      </c>
      <c r="I207" s="373">
        <f t="shared" si="188"/>
        <v>0</v>
      </c>
      <c r="J207" s="527">
        <f t="shared" si="189"/>
        <v>0</v>
      </c>
      <c r="K207" s="527">
        <f t="shared" si="189"/>
        <v>0</v>
      </c>
      <c r="L207" s="568">
        <f t="shared" si="190"/>
        <v>0</v>
      </c>
      <c r="M207" s="141"/>
      <c r="N207" s="159">
        <f t="shared" si="181"/>
        <v>0</v>
      </c>
      <c r="O207" s="73"/>
      <c r="P207" s="1"/>
      <c r="Q207" s="1"/>
      <c r="R207" s="1"/>
      <c r="S207" s="1"/>
      <c r="T207" s="79"/>
      <c r="U207" s="489">
        <f t="shared" si="177"/>
        <v>0</v>
      </c>
      <c r="V207" s="414"/>
      <c r="W207" s="1"/>
      <c r="X207" s="79"/>
      <c r="Y207" s="79"/>
      <c r="Z207" s="79"/>
      <c r="AA207" s="44"/>
      <c r="AC207" s="168"/>
    </row>
    <row r="208" spans="1:29" hidden="1" x14ac:dyDescent="0.25">
      <c r="B208" s="54"/>
      <c r="C208" s="2"/>
      <c r="D208" s="801" t="s">
        <v>822</v>
      </c>
      <c r="E208" s="801"/>
      <c r="F208" s="373">
        <f t="shared" si="185"/>
        <v>0</v>
      </c>
      <c r="G208" s="621">
        <f t="shared" si="186"/>
        <v>0</v>
      </c>
      <c r="H208" s="621">
        <f t="shared" si="187"/>
        <v>0</v>
      </c>
      <c r="I208" s="373">
        <f t="shared" si="188"/>
        <v>0</v>
      </c>
      <c r="J208" s="527">
        <f t="shared" si="189"/>
        <v>0</v>
      </c>
      <c r="K208" s="527">
        <f t="shared" si="189"/>
        <v>0</v>
      </c>
      <c r="L208" s="568">
        <f t="shared" si="190"/>
        <v>0</v>
      </c>
      <c r="M208" s="141"/>
      <c r="N208" s="159">
        <f t="shared" si="181"/>
        <v>0</v>
      </c>
      <c r="O208" s="73"/>
      <c r="P208" s="1"/>
      <c r="Q208" s="1"/>
      <c r="R208" s="1"/>
      <c r="S208" s="1"/>
      <c r="T208" s="79"/>
      <c r="U208" s="489">
        <f t="shared" si="177"/>
        <v>0</v>
      </c>
      <c r="V208" s="414"/>
      <c r="W208" s="1"/>
      <c r="X208" s="79"/>
      <c r="Y208" s="79"/>
      <c r="Z208" s="79"/>
      <c r="AA208" s="44"/>
      <c r="AC208" s="168"/>
    </row>
    <row r="209" spans="1:29" ht="25.5" hidden="1" customHeight="1" x14ac:dyDescent="0.25">
      <c r="B209" s="54"/>
      <c r="C209" s="2"/>
      <c r="D209" s="798" t="s">
        <v>537</v>
      </c>
      <c r="E209" s="798"/>
      <c r="F209" s="376">
        <f t="shared" si="185"/>
        <v>0</v>
      </c>
      <c r="G209" s="624">
        <f t="shared" si="186"/>
        <v>0</v>
      </c>
      <c r="H209" s="624">
        <f t="shared" si="187"/>
        <v>0</v>
      </c>
      <c r="I209" s="376">
        <f t="shared" si="188"/>
        <v>0</v>
      </c>
      <c r="J209" s="530">
        <f t="shared" si="189"/>
        <v>0</v>
      </c>
      <c r="K209" s="530">
        <f t="shared" si="189"/>
        <v>0</v>
      </c>
      <c r="L209" s="571">
        <f t="shared" si="190"/>
        <v>0</v>
      </c>
      <c r="M209" s="151"/>
      <c r="N209" s="159">
        <f t="shared" si="181"/>
        <v>0</v>
      </c>
      <c r="O209" s="73"/>
      <c r="P209" s="1"/>
      <c r="Q209" s="1"/>
      <c r="R209" s="1"/>
      <c r="S209" s="1"/>
      <c r="T209" s="79"/>
      <c r="U209" s="489">
        <f t="shared" si="177"/>
        <v>0</v>
      </c>
      <c r="V209" s="414"/>
      <c r="W209" s="1"/>
      <c r="X209" s="79"/>
      <c r="Y209" s="79"/>
      <c r="Z209" s="79"/>
      <c r="AA209" s="44"/>
      <c r="AC209" s="168"/>
    </row>
    <row r="210" spans="1:29" ht="25.5" hidden="1" customHeight="1" x14ac:dyDescent="0.25">
      <c r="B210" s="54"/>
      <c r="C210" s="2"/>
      <c r="D210" s="798" t="s">
        <v>540</v>
      </c>
      <c r="E210" s="798"/>
      <c r="F210" s="376">
        <f t="shared" si="185"/>
        <v>0</v>
      </c>
      <c r="G210" s="624">
        <f t="shared" si="186"/>
        <v>0</v>
      </c>
      <c r="H210" s="624">
        <f t="shared" si="187"/>
        <v>0</v>
      </c>
      <c r="I210" s="376">
        <f t="shared" si="188"/>
        <v>0</v>
      </c>
      <c r="J210" s="530">
        <f t="shared" si="189"/>
        <v>0</v>
      </c>
      <c r="K210" s="530">
        <f t="shared" si="189"/>
        <v>0</v>
      </c>
      <c r="L210" s="571">
        <f t="shared" si="190"/>
        <v>0</v>
      </c>
      <c r="M210" s="151"/>
      <c r="N210" s="159">
        <f t="shared" si="181"/>
        <v>0</v>
      </c>
      <c r="O210" s="73"/>
      <c r="P210" s="1"/>
      <c r="Q210" s="1"/>
      <c r="R210" s="1"/>
      <c r="S210" s="1"/>
      <c r="T210" s="79"/>
      <c r="U210" s="489">
        <f t="shared" si="177"/>
        <v>0</v>
      </c>
      <c r="V210" s="414"/>
      <c r="W210" s="1"/>
      <c r="X210" s="79"/>
      <c r="Y210" s="79"/>
      <c r="Z210" s="79"/>
      <c r="AA210" s="44"/>
      <c r="AC210" s="168"/>
    </row>
    <row r="211" spans="1:29" hidden="1" x14ac:dyDescent="0.25">
      <c r="B211" s="54"/>
      <c r="C211" s="2"/>
      <c r="D211" s="801" t="s">
        <v>823</v>
      </c>
      <c r="E211" s="801"/>
      <c r="F211" s="373">
        <f t="shared" si="185"/>
        <v>0</v>
      </c>
      <c r="G211" s="621">
        <f t="shared" si="186"/>
        <v>0</v>
      </c>
      <c r="H211" s="621">
        <f t="shared" si="187"/>
        <v>0</v>
      </c>
      <c r="I211" s="373">
        <f t="shared" si="188"/>
        <v>0</v>
      </c>
      <c r="J211" s="527">
        <f t="shared" si="189"/>
        <v>0</v>
      </c>
      <c r="K211" s="527">
        <f t="shared" si="189"/>
        <v>0</v>
      </c>
      <c r="L211" s="568">
        <f t="shared" si="190"/>
        <v>0</v>
      </c>
      <c r="M211" s="141"/>
      <c r="N211" s="159">
        <f t="shared" si="181"/>
        <v>0</v>
      </c>
      <c r="O211" s="73"/>
      <c r="P211" s="1"/>
      <c r="Q211" s="1"/>
      <c r="R211" s="1"/>
      <c r="S211" s="1"/>
      <c r="T211" s="79"/>
      <c r="U211" s="489">
        <f t="shared" si="177"/>
        <v>0</v>
      </c>
      <c r="V211" s="414"/>
      <c r="W211" s="1"/>
      <c r="X211" s="79"/>
      <c r="Y211" s="79"/>
      <c r="Z211" s="79"/>
      <c r="AA211" s="44"/>
      <c r="AC211" s="168"/>
    </row>
    <row r="212" spans="1:29" hidden="1" x14ac:dyDescent="0.25">
      <c r="B212" s="54"/>
      <c r="C212" s="2"/>
      <c r="D212" s="801" t="s">
        <v>374</v>
      </c>
      <c r="E212" s="801"/>
      <c r="F212" s="373">
        <f t="shared" si="185"/>
        <v>0</v>
      </c>
      <c r="G212" s="621">
        <f t="shared" si="186"/>
        <v>0</v>
      </c>
      <c r="H212" s="621">
        <f t="shared" si="187"/>
        <v>0</v>
      </c>
      <c r="I212" s="373">
        <f t="shared" si="188"/>
        <v>0</v>
      </c>
      <c r="J212" s="527">
        <f t="shared" si="189"/>
        <v>0</v>
      </c>
      <c r="K212" s="527">
        <f t="shared" si="189"/>
        <v>0</v>
      </c>
      <c r="L212" s="568">
        <f t="shared" si="190"/>
        <v>0</v>
      </c>
      <c r="M212" s="141"/>
      <c r="N212" s="159">
        <f t="shared" si="181"/>
        <v>0</v>
      </c>
      <c r="O212" s="73"/>
      <c r="P212" s="1"/>
      <c r="Q212" s="1"/>
      <c r="R212" s="1"/>
      <c r="S212" s="1"/>
      <c r="T212" s="79"/>
      <c r="U212" s="489">
        <f t="shared" si="177"/>
        <v>0</v>
      </c>
      <c r="V212" s="414"/>
      <c r="W212" s="1"/>
      <c r="X212" s="79"/>
      <c r="Y212" s="79"/>
      <c r="Z212" s="79"/>
      <c r="AA212" s="44"/>
      <c r="AC212" s="168"/>
    </row>
    <row r="213" spans="1:29" hidden="1" x14ac:dyDescent="0.25">
      <c r="B213" s="54"/>
      <c r="C213" s="2"/>
      <c r="D213" s="801" t="s">
        <v>824</v>
      </c>
      <c r="E213" s="801"/>
      <c r="F213" s="373">
        <f t="shared" si="185"/>
        <v>0</v>
      </c>
      <c r="G213" s="621">
        <f t="shared" si="186"/>
        <v>0</v>
      </c>
      <c r="H213" s="621">
        <f t="shared" si="187"/>
        <v>0</v>
      </c>
      <c r="I213" s="373">
        <f t="shared" si="188"/>
        <v>0</v>
      </c>
      <c r="J213" s="527">
        <f t="shared" si="189"/>
        <v>0</v>
      </c>
      <c r="K213" s="527">
        <f t="shared" si="189"/>
        <v>0</v>
      </c>
      <c r="L213" s="568">
        <f t="shared" si="190"/>
        <v>0</v>
      </c>
      <c r="M213" s="141"/>
      <c r="N213" s="159">
        <f t="shared" si="181"/>
        <v>0</v>
      </c>
      <c r="O213" s="73"/>
      <c r="P213" s="1"/>
      <c r="Q213" s="1"/>
      <c r="R213" s="1"/>
      <c r="S213" s="1"/>
      <c r="T213" s="79"/>
      <c r="U213" s="489">
        <f t="shared" si="177"/>
        <v>0</v>
      </c>
      <c r="V213" s="414"/>
      <c r="W213" s="1"/>
      <c r="X213" s="79"/>
      <c r="Y213" s="79"/>
      <c r="Z213" s="79"/>
      <c r="AA213" s="44"/>
      <c r="AC213" s="168"/>
    </row>
    <row r="214" spans="1:29" hidden="1" x14ac:dyDescent="0.25">
      <c r="B214" s="54"/>
      <c r="C214" s="2"/>
      <c r="D214" s="801" t="s">
        <v>566</v>
      </c>
      <c r="E214" s="801"/>
      <c r="F214" s="373">
        <f t="shared" si="185"/>
        <v>0</v>
      </c>
      <c r="G214" s="621">
        <f t="shared" si="186"/>
        <v>0</v>
      </c>
      <c r="H214" s="621">
        <f t="shared" si="187"/>
        <v>0</v>
      </c>
      <c r="I214" s="373">
        <f t="shared" si="188"/>
        <v>0</v>
      </c>
      <c r="J214" s="527">
        <f t="shared" si="189"/>
        <v>0</v>
      </c>
      <c r="K214" s="527">
        <f t="shared" si="189"/>
        <v>0</v>
      </c>
      <c r="L214" s="568">
        <f t="shared" si="190"/>
        <v>0</v>
      </c>
      <c r="M214" s="141"/>
      <c r="N214" s="159">
        <f t="shared" si="181"/>
        <v>0</v>
      </c>
      <c r="O214" s="73"/>
      <c r="P214" s="1"/>
      <c r="Q214" s="1"/>
      <c r="R214" s="1"/>
      <c r="S214" s="1"/>
      <c r="T214" s="79"/>
      <c r="U214" s="489">
        <f t="shared" si="177"/>
        <v>0</v>
      </c>
      <c r="V214" s="414"/>
      <c r="W214" s="1"/>
      <c r="X214" s="79"/>
      <c r="Y214" s="79"/>
      <c r="Z214" s="79"/>
      <c r="AA214" s="44"/>
      <c r="AC214" s="168"/>
    </row>
    <row r="215" spans="1:29" s="18" customFormat="1" hidden="1" x14ac:dyDescent="0.25">
      <c r="A215" s="125" t="s">
        <v>278</v>
      </c>
      <c r="B215" s="90" t="s">
        <v>689</v>
      </c>
      <c r="C215" s="803" t="s">
        <v>279</v>
      </c>
      <c r="D215" s="804"/>
      <c r="E215" s="804"/>
      <c r="F215" s="366">
        <f t="shared" si="185"/>
        <v>0</v>
      </c>
      <c r="G215" s="614">
        <f t="shared" si="186"/>
        <v>0</v>
      </c>
      <c r="H215" s="614">
        <f t="shared" si="187"/>
        <v>0</v>
      </c>
      <c r="I215" s="366">
        <f t="shared" si="188"/>
        <v>0</v>
      </c>
      <c r="J215" s="520">
        <f t="shared" si="189"/>
        <v>0</v>
      </c>
      <c r="K215" s="520">
        <f t="shared" si="189"/>
        <v>0</v>
      </c>
      <c r="L215" s="561">
        <f t="shared" si="190"/>
        <v>0</v>
      </c>
      <c r="M215" s="142"/>
      <c r="N215" s="158">
        <f t="shared" si="181"/>
        <v>0</v>
      </c>
      <c r="O215" s="92"/>
      <c r="P215" s="93"/>
      <c r="Q215" s="93"/>
      <c r="R215" s="93"/>
      <c r="S215" s="93"/>
      <c r="T215" s="96"/>
      <c r="U215" s="487">
        <f t="shared" si="177"/>
        <v>0</v>
      </c>
      <c r="V215" s="412"/>
      <c r="W215" s="93"/>
      <c r="X215" s="96"/>
      <c r="Y215" s="96"/>
      <c r="Z215" s="96"/>
      <c r="AA215" s="97"/>
      <c r="AC215" s="168"/>
    </row>
    <row r="216" spans="1:29" s="18" customFormat="1" hidden="1" x14ac:dyDescent="0.25">
      <c r="A216" s="125" t="s">
        <v>280</v>
      </c>
      <c r="B216" s="90" t="s">
        <v>690</v>
      </c>
      <c r="C216" s="803" t="s">
        <v>281</v>
      </c>
      <c r="D216" s="804"/>
      <c r="E216" s="804"/>
      <c r="F216" s="366">
        <f t="shared" si="185"/>
        <v>0</v>
      </c>
      <c r="G216" s="614">
        <f t="shared" si="186"/>
        <v>0</v>
      </c>
      <c r="H216" s="614">
        <f t="shared" si="187"/>
        <v>0</v>
      </c>
      <c r="I216" s="366">
        <f t="shared" si="188"/>
        <v>0</v>
      </c>
      <c r="J216" s="520">
        <f t="shared" si="189"/>
        <v>0</v>
      </c>
      <c r="K216" s="520">
        <f t="shared" si="189"/>
        <v>0</v>
      </c>
      <c r="L216" s="561">
        <f t="shared" si="190"/>
        <v>0</v>
      </c>
      <c r="M216" s="142"/>
      <c r="N216" s="158">
        <f t="shared" si="181"/>
        <v>0</v>
      </c>
      <c r="O216" s="92"/>
      <c r="P216" s="93"/>
      <c r="Q216" s="93"/>
      <c r="R216" s="93"/>
      <c r="S216" s="93"/>
      <c r="T216" s="96"/>
      <c r="U216" s="487">
        <f t="shared" si="177"/>
        <v>0</v>
      </c>
      <c r="V216" s="412"/>
      <c r="W216" s="93"/>
      <c r="X216" s="96"/>
      <c r="Y216" s="96"/>
      <c r="Z216" s="96"/>
      <c r="AA216" s="97"/>
      <c r="AC216" s="168"/>
    </row>
    <row r="217" spans="1:29" s="18" customFormat="1" hidden="1" x14ac:dyDescent="0.25">
      <c r="A217" s="125" t="s">
        <v>282</v>
      </c>
      <c r="B217" s="90" t="s">
        <v>691</v>
      </c>
      <c r="C217" s="803" t="s">
        <v>283</v>
      </c>
      <c r="D217" s="804"/>
      <c r="E217" s="804"/>
      <c r="F217" s="366">
        <f t="shared" ref="F217:L217" si="191">F218+F219+F220+F221+F222+F223+F224+F225+F226+F227</f>
        <v>0</v>
      </c>
      <c r="G217" s="614">
        <f t="shared" si="191"/>
        <v>0</v>
      </c>
      <c r="H217" s="614">
        <f t="shared" si="191"/>
        <v>0</v>
      </c>
      <c r="I217" s="366">
        <f t="shared" si="191"/>
        <v>0</v>
      </c>
      <c r="J217" s="520">
        <f t="shared" ref="J217" si="192">J218+J219+J220+J221+J222+J223+J224+J225+J226+J227</f>
        <v>0</v>
      </c>
      <c r="K217" s="520">
        <f t="shared" si="191"/>
        <v>0</v>
      </c>
      <c r="L217" s="561">
        <f t="shared" si="191"/>
        <v>0</v>
      </c>
      <c r="M217" s="142">
        <f t="shared" ref="M217:AA217" si="193">M218+M219+M220+M221+M222+M223+M224+M225+M226+M227</f>
        <v>0</v>
      </c>
      <c r="N217" s="158">
        <f t="shared" si="181"/>
        <v>0</v>
      </c>
      <c r="O217" s="92">
        <f t="shared" si="193"/>
        <v>0</v>
      </c>
      <c r="P217" s="93">
        <f t="shared" si="193"/>
        <v>0</v>
      </c>
      <c r="Q217" s="93">
        <f t="shared" si="193"/>
        <v>0</v>
      </c>
      <c r="R217" s="93">
        <f t="shared" si="193"/>
        <v>0</v>
      </c>
      <c r="S217" s="93">
        <f t="shared" si="193"/>
        <v>0</v>
      </c>
      <c r="T217" s="96">
        <f t="shared" si="193"/>
        <v>0</v>
      </c>
      <c r="U217" s="487">
        <f t="shared" si="177"/>
        <v>0</v>
      </c>
      <c r="V217" s="412">
        <f t="shared" si="193"/>
        <v>0</v>
      </c>
      <c r="W217" s="93">
        <f t="shared" si="193"/>
        <v>0</v>
      </c>
      <c r="X217" s="96">
        <f t="shared" si="193"/>
        <v>0</v>
      </c>
      <c r="Y217" s="96">
        <f t="shared" si="193"/>
        <v>0</v>
      </c>
      <c r="Z217" s="96">
        <f t="shared" si="193"/>
        <v>0</v>
      </c>
      <c r="AA217" s="97">
        <f t="shared" si="193"/>
        <v>0</v>
      </c>
      <c r="AC217" s="168"/>
    </row>
    <row r="218" spans="1:29" hidden="1" x14ac:dyDescent="0.25">
      <c r="B218" s="54"/>
      <c r="C218" s="2"/>
      <c r="D218" s="801" t="s">
        <v>376</v>
      </c>
      <c r="E218" s="801"/>
      <c r="F218" s="373">
        <f t="shared" ref="F218:F227" si="194">SUM(N218:Z218)</f>
        <v>0</v>
      </c>
      <c r="G218" s="621">
        <f t="shared" ref="G218:G227" si="195">SUM(N218:Z218)</f>
        <v>0</v>
      </c>
      <c r="H218" s="621">
        <f t="shared" ref="H218:H227" si="196">SUM(N218:Z218)</f>
        <v>0</v>
      </c>
      <c r="I218" s="373">
        <f t="shared" ref="I218:I227" si="197">SUM(N218:Z218)</f>
        <v>0</v>
      </c>
      <c r="J218" s="527">
        <f t="shared" ref="J218:K227" si="198">SUM(N218:Z218)</f>
        <v>0</v>
      </c>
      <c r="K218" s="527">
        <f t="shared" si="198"/>
        <v>0</v>
      </c>
      <c r="L218" s="568">
        <f t="shared" ref="L218:L227" si="199">SUM(O218:AA218)</f>
        <v>0</v>
      </c>
      <c r="M218" s="141"/>
      <c r="N218" s="159">
        <f t="shared" si="181"/>
        <v>0</v>
      </c>
      <c r="O218" s="73"/>
      <c r="P218" s="1"/>
      <c r="Q218" s="1"/>
      <c r="R218" s="1"/>
      <c r="S218" s="1"/>
      <c r="T218" s="79"/>
      <c r="U218" s="489">
        <f t="shared" si="177"/>
        <v>0</v>
      </c>
      <c r="V218" s="414"/>
      <c r="W218" s="1"/>
      <c r="X218" s="79"/>
      <c r="Y218" s="79"/>
      <c r="Z218" s="79"/>
      <c r="AA218" s="44"/>
      <c r="AC218" s="168"/>
    </row>
    <row r="219" spans="1:29" hidden="1" x14ac:dyDescent="0.25">
      <c r="B219" s="54"/>
      <c r="C219" s="2"/>
      <c r="D219" s="801" t="s">
        <v>377</v>
      </c>
      <c r="E219" s="801"/>
      <c r="F219" s="373">
        <f t="shared" si="194"/>
        <v>0</v>
      </c>
      <c r="G219" s="621">
        <f t="shared" si="195"/>
        <v>0</v>
      </c>
      <c r="H219" s="621">
        <f t="shared" si="196"/>
        <v>0</v>
      </c>
      <c r="I219" s="373">
        <f t="shared" si="197"/>
        <v>0</v>
      </c>
      <c r="J219" s="527">
        <f t="shared" si="198"/>
        <v>0</v>
      </c>
      <c r="K219" s="527">
        <f t="shared" si="198"/>
        <v>0</v>
      </c>
      <c r="L219" s="568">
        <f t="shared" si="199"/>
        <v>0</v>
      </c>
      <c r="M219" s="141"/>
      <c r="N219" s="159">
        <f t="shared" si="181"/>
        <v>0</v>
      </c>
      <c r="O219" s="73"/>
      <c r="P219" s="1"/>
      <c r="Q219" s="1"/>
      <c r="R219" s="1"/>
      <c r="S219" s="1"/>
      <c r="T219" s="79"/>
      <c r="U219" s="489">
        <f t="shared" si="177"/>
        <v>0</v>
      </c>
      <c r="V219" s="414"/>
      <c r="W219" s="1"/>
      <c r="X219" s="79"/>
      <c r="Y219" s="79"/>
      <c r="Z219" s="79"/>
      <c r="AA219" s="44"/>
      <c r="AC219" s="168"/>
    </row>
    <row r="220" spans="1:29" hidden="1" x14ac:dyDescent="0.25">
      <c r="B220" s="54"/>
      <c r="C220" s="2"/>
      <c r="D220" s="801" t="s">
        <v>378</v>
      </c>
      <c r="E220" s="801"/>
      <c r="F220" s="373">
        <f t="shared" si="194"/>
        <v>0</v>
      </c>
      <c r="G220" s="621">
        <f t="shared" si="195"/>
        <v>0</v>
      </c>
      <c r="H220" s="621">
        <f t="shared" si="196"/>
        <v>0</v>
      </c>
      <c r="I220" s="373">
        <f t="shared" si="197"/>
        <v>0</v>
      </c>
      <c r="J220" s="527">
        <f t="shared" si="198"/>
        <v>0</v>
      </c>
      <c r="K220" s="527">
        <f t="shared" si="198"/>
        <v>0</v>
      </c>
      <c r="L220" s="568">
        <f t="shared" si="199"/>
        <v>0</v>
      </c>
      <c r="M220" s="141"/>
      <c r="N220" s="159">
        <f t="shared" si="181"/>
        <v>0</v>
      </c>
      <c r="O220" s="73"/>
      <c r="P220" s="1"/>
      <c r="Q220" s="1"/>
      <c r="R220" s="1"/>
      <c r="S220" s="1"/>
      <c r="T220" s="79"/>
      <c r="U220" s="489">
        <f t="shared" si="177"/>
        <v>0</v>
      </c>
      <c r="V220" s="414"/>
      <c r="W220" s="1"/>
      <c r="X220" s="79"/>
      <c r="Y220" s="79"/>
      <c r="Z220" s="79"/>
      <c r="AA220" s="44"/>
      <c r="AC220" s="168"/>
    </row>
    <row r="221" spans="1:29" hidden="1" x14ac:dyDescent="0.25">
      <c r="B221" s="54"/>
      <c r="C221" s="2"/>
      <c r="D221" s="801" t="s">
        <v>379</v>
      </c>
      <c r="E221" s="801"/>
      <c r="F221" s="373">
        <f t="shared" si="194"/>
        <v>0</v>
      </c>
      <c r="G221" s="621">
        <f t="shared" si="195"/>
        <v>0</v>
      </c>
      <c r="H221" s="621">
        <f t="shared" si="196"/>
        <v>0</v>
      </c>
      <c r="I221" s="373">
        <f t="shared" si="197"/>
        <v>0</v>
      </c>
      <c r="J221" s="527">
        <f t="shared" si="198"/>
        <v>0</v>
      </c>
      <c r="K221" s="527">
        <f t="shared" si="198"/>
        <v>0</v>
      </c>
      <c r="L221" s="568">
        <f t="shared" si="199"/>
        <v>0</v>
      </c>
      <c r="M221" s="141"/>
      <c r="N221" s="159">
        <f t="shared" si="181"/>
        <v>0</v>
      </c>
      <c r="O221" s="73"/>
      <c r="P221" s="1"/>
      <c r="Q221" s="1"/>
      <c r="R221" s="1"/>
      <c r="S221" s="1"/>
      <c r="T221" s="79"/>
      <c r="U221" s="489">
        <f t="shared" si="177"/>
        <v>0</v>
      </c>
      <c r="V221" s="414"/>
      <c r="W221" s="1"/>
      <c r="X221" s="79"/>
      <c r="Y221" s="79"/>
      <c r="Z221" s="79"/>
      <c r="AA221" s="44"/>
      <c r="AC221" s="168"/>
    </row>
    <row r="222" spans="1:29" hidden="1" x14ac:dyDescent="0.25">
      <c r="B222" s="54"/>
      <c r="C222" s="2"/>
      <c r="D222" s="801" t="s">
        <v>380</v>
      </c>
      <c r="E222" s="801"/>
      <c r="F222" s="373">
        <f t="shared" si="194"/>
        <v>0</v>
      </c>
      <c r="G222" s="621">
        <f t="shared" si="195"/>
        <v>0</v>
      </c>
      <c r="H222" s="621">
        <f t="shared" si="196"/>
        <v>0</v>
      </c>
      <c r="I222" s="373">
        <f t="shared" si="197"/>
        <v>0</v>
      </c>
      <c r="J222" s="527">
        <f t="shared" si="198"/>
        <v>0</v>
      </c>
      <c r="K222" s="527">
        <f t="shared" si="198"/>
        <v>0</v>
      </c>
      <c r="L222" s="568">
        <f t="shared" si="199"/>
        <v>0</v>
      </c>
      <c r="M222" s="141"/>
      <c r="N222" s="159">
        <f t="shared" si="181"/>
        <v>0</v>
      </c>
      <c r="O222" s="73"/>
      <c r="P222" s="1"/>
      <c r="Q222" s="1"/>
      <c r="R222" s="1"/>
      <c r="S222" s="1"/>
      <c r="T222" s="79"/>
      <c r="U222" s="489">
        <f t="shared" si="177"/>
        <v>0</v>
      </c>
      <c r="V222" s="414"/>
      <c r="W222" s="1"/>
      <c r="X222" s="79"/>
      <c r="Y222" s="79"/>
      <c r="Z222" s="79"/>
      <c r="AA222" s="44"/>
      <c r="AC222" s="168"/>
    </row>
    <row r="223" spans="1:29" ht="25.5" hidden="1" customHeight="1" x14ac:dyDescent="0.25">
      <c r="B223" s="54"/>
      <c r="C223" s="2"/>
      <c r="D223" s="798" t="s">
        <v>538</v>
      </c>
      <c r="E223" s="798"/>
      <c r="F223" s="376">
        <f t="shared" si="194"/>
        <v>0</v>
      </c>
      <c r="G223" s="624">
        <f t="shared" si="195"/>
        <v>0</v>
      </c>
      <c r="H223" s="624">
        <f t="shared" si="196"/>
        <v>0</v>
      </c>
      <c r="I223" s="376">
        <f t="shared" si="197"/>
        <v>0</v>
      </c>
      <c r="J223" s="530">
        <f t="shared" si="198"/>
        <v>0</v>
      </c>
      <c r="K223" s="530">
        <f t="shared" si="198"/>
        <v>0</v>
      </c>
      <c r="L223" s="571">
        <f t="shared" si="199"/>
        <v>0</v>
      </c>
      <c r="M223" s="151"/>
      <c r="N223" s="159">
        <f t="shared" si="181"/>
        <v>0</v>
      </c>
      <c r="O223" s="73"/>
      <c r="P223" s="1"/>
      <c r="Q223" s="1"/>
      <c r="R223" s="1"/>
      <c r="S223" s="1"/>
      <c r="T223" s="79"/>
      <c r="U223" s="489">
        <f t="shared" si="177"/>
        <v>0</v>
      </c>
      <c r="V223" s="414"/>
      <c r="W223" s="1"/>
      <c r="X223" s="79"/>
      <c r="Y223" s="79"/>
      <c r="Z223" s="79"/>
      <c r="AA223" s="44"/>
      <c r="AC223" s="168"/>
    </row>
    <row r="224" spans="1:29" ht="25.5" hidden="1" customHeight="1" x14ac:dyDescent="0.25">
      <c r="B224" s="54"/>
      <c r="C224" s="2"/>
      <c r="D224" s="798" t="s">
        <v>541</v>
      </c>
      <c r="E224" s="798"/>
      <c r="F224" s="376">
        <f t="shared" si="194"/>
        <v>0</v>
      </c>
      <c r="G224" s="624">
        <f t="shared" si="195"/>
        <v>0</v>
      </c>
      <c r="H224" s="624">
        <f t="shared" si="196"/>
        <v>0</v>
      </c>
      <c r="I224" s="376">
        <f t="shared" si="197"/>
        <v>0</v>
      </c>
      <c r="J224" s="530">
        <f t="shared" si="198"/>
        <v>0</v>
      </c>
      <c r="K224" s="530">
        <f t="shared" si="198"/>
        <v>0</v>
      </c>
      <c r="L224" s="571">
        <f t="shared" si="199"/>
        <v>0</v>
      </c>
      <c r="M224" s="151"/>
      <c r="N224" s="159">
        <f t="shared" si="181"/>
        <v>0</v>
      </c>
      <c r="O224" s="73"/>
      <c r="P224" s="1"/>
      <c r="Q224" s="1"/>
      <c r="R224" s="1"/>
      <c r="S224" s="1"/>
      <c r="T224" s="79"/>
      <c r="U224" s="489">
        <f t="shared" si="177"/>
        <v>0</v>
      </c>
      <c r="V224" s="414"/>
      <c r="W224" s="1"/>
      <c r="X224" s="79"/>
      <c r="Y224" s="79"/>
      <c r="Z224" s="79"/>
      <c r="AA224" s="44"/>
      <c r="AC224" s="168"/>
    </row>
    <row r="225" spans="1:29" hidden="1" x14ac:dyDescent="0.25">
      <c r="B225" s="54"/>
      <c r="C225" s="2"/>
      <c r="D225" s="801" t="s">
        <v>381</v>
      </c>
      <c r="E225" s="801"/>
      <c r="F225" s="373">
        <f t="shared" si="194"/>
        <v>0</v>
      </c>
      <c r="G225" s="621">
        <f t="shared" si="195"/>
        <v>0</v>
      </c>
      <c r="H225" s="621">
        <f t="shared" si="196"/>
        <v>0</v>
      </c>
      <c r="I225" s="373">
        <f t="shared" si="197"/>
        <v>0</v>
      </c>
      <c r="J225" s="527">
        <f t="shared" si="198"/>
        <v>0</v>
      </c>
      <c r="K225" s="527">
        <f t="shared" si="198"/>
        <v>0</v>
      </c>
      <c r="L225" s="568">
        <f t="shared" si="199"/>
        <v>0</v>
      </c>
      <c r="M225" s="141"/>
      <c r="N225" s="159">
        <f t="shared" si="181"/>
        <v>0</v>
      </c>
      <c r="O225" s="73"/>
      <c r="P225" s="1"/>
      <c r="Q225" s="1"/>
      <c r="R225" s="1"/>
      <c r="S225" s="1"/>
      <c r="T225" s="79"/>
      <c r="U225" s="489">
        <f t="shared" si="177"/>
        <v>0</v>
      </c>
      <c r="V225" s="414"/>
      <c r="W225" s="1"/>
      <c r="X225" s="79"/>
      <c r="Y225" s="79"/>
      <c r="Z225" s="79"/>
      <c r="AA225" s="44"/>
      <c r="AC225" s="168"/>
    </row>
    <row r="226" spans="1:29" hidden="1" x14ac:dyDescent="0.25">
      <c r="B226" s="54"/>
      <c r="C226" s="2"/>
      <c r="D226" s="801" t="s">
        <v>382</v>
      </c>
      <c r="E226" s="801"/>
      <c r="F226" s="373">
        <f t="shared" si="194"/>
        <v>0</v>
      </c>
      <c r="G226" s="621">
        <f t="shared" si="195"/>
        <v>0</v>
      </c>
      <c r="H226" s="621">
        <f t="shared" si="196"/>
        <v>0</v>
      </c>
      <c r="I226" s="373">
        <f t="shared" si="197"/>
        <v>0</v>
      </c>
      <c r="J226" s="527">
        <f t="shared" si="198"/>
        <v>0</v>
      </c>
      <c r="K226" s="527">
        <f t="shared" si="198"/>
        <v>0</v>
      </c>
      <c r="L226" s="568">
        <f t="shared" si="199"/>
        <v>0</v>
      </c>
      <c r="M226" s="141"/>
      <c r="N226" s="159">
        <f t="shared" si="181"/>
        <v>0</v>
      </c>
      <c r="O226" s="73"/>
      <c r="P226" s="1"/>
      <c r="Q226" s="1"/>
      <c r="R226" s="1"/>
      <c r="S226" s="1"/>
      <c r="T226" s="79"/>
      <c r="U226" s="489">
        <f t="shared" si="177"/>
        <v>0</v>
      </c>
      <c r="V226" s="414"/>
      <c r="W226" s="1"/>
      <c r="X226" s="79"/>
      <c r="Y226" s="79"/>
      <c r="Z226" s="79"/>
      <c r="AA226" s="44"/>
      <c r="AC226" s="168"/>
    </row>
    <row r="227" spans="1:29" ht="15.75" hidden="1" thickBot="1" x14ac:dyDescent="0.3">
      <c r="B227" s="56"/>
      <c r="C227" s="20"/>
      <c r="D227" s="806" t="s">
        <v>567</v>
      </c>
      <c r="E227" s="806"/>
      <c r="F227" s="384">
        <f t="shared" si="194"/>
        <v>0</v>
      </c>
      <c r="G227" s="632">
        <f t="shared" si="195"/>
        <v>0</v>
      </c>
      <c r="H227" s="632">
        <f t="shared" si="196"/>
        <v>0</v>
      </c>
      <c r="I227" s="384">
        <f t="shared" si="197"/>
        <v>0</v>
      </c>
      <c r="J227" s="538">
        <f t="shared" si="198"/>
        <v>0</v>
      </c>
      <c r="K227" s="538">
        <f t="shared" si="198"/>
        <v>0</v>
      </c>
      <c r="L227" s="579">
        <f t="shared" si="199"/>
        <v>0</v>
      </c>
      <c r="M227" s="143"/>
      <c r="N227" s="159">
        <f t="shared" si="181"/>
        <v>0</v>
      </c>
      <c r="O227" s="73"/>
      <c r="P227" s="1"/>
      <c r="Q227" s="1"/>
      <c r="R227" s="1"/>
      <c r="S227" s="1"/>
      <c r="T227" s="79"/>
      <c r="U227" s="489">
        <f t="shared" si="177"/>
        <v>0</v>
      </c>
      <c r="V227" s="414"/>
      <c r="W227" s="1"/>
      <c r="X227" s="79"/>
      <c r="Y227" s="79"/>
      <c r="Z227" s="79"/>
      <c r="AA227" s="44"/>
      <c r="AC227" s="168"/>
    </row>
    <row r="228" spans="1:29" ht="15.75" thickBot="1" x14ac:dyDescent="0.3">
      <c r="B228" s="98" t="s">
        <v>284</v>
      </c>
      <c r="C228" s="807" t="s">
        <v>285</v>
      </c>
      <c r="D228" s="808"/>
      <c r="E228" s="808"/>
      <c r="F228" s="369">
        <f t="shared" ref="F228:L228" si="200">F229+F250+F256+F257</f>
        <v>0</v>
      </c>
      <c r="G228" s="617">
        <f t="shared" si="200"/>
        <v>0</v>
      </c>
      <c r="H228" s="617">
        <f t="shared" si="200"/>
        <v>0</v>
      </c>
      <c r="I228" s="369">
        <f t="shared" si="200"/>
        <v>0</v>
      </c>
      <c r="J228" s="523">
        <f t="shared" ref="J228" si="201">J229+J250+J256+J257</f>
        <v>0</v>
      </c>
      <c r="K228" s="523">
        <f t="shared" si="200"/>
        <v>0</v>
      </c>
      <c r="L228" s="564">
        <f t="shared" si="200"/>
        <v>0</v>
      </c>
      <c r="M228" s="144">
        <f t="shared" ref="M228:AA228" si="202">M229+M250+M256+M257</f>
        <v>0</v>
      </c>
      <c r="N228" s="156">
        <f t="shared" si="181"/>
        <v>0</v>
      </c>
      <c r="O228" s="84">
        <f t="shared" si="202"/>
        <v>0</v>
      </c>
      <c r="P228" s="85">
        <f t="shared" si="202"/>
        <v>0</v>
      </c>
      <c r="Q228" s="85">
        <f t="shared" si="202"/>
        <v>0</v>
      </c>
      <c r="R228" s="85">
        <f t="shared" si="202"/>
        <v>0</v>
      </c>
      <c r="S228" s="85">
        <f t="shared" si="202"/>
        <v>0</v>
      </c>
      <c r="T228" s="88">
        <f t="shared" si="202"/>
        <v>0</v>
      </c>
      <c r="U228" s="484">
        <f t="shared" si="177"/>
        <v>0</v>
      </c>
      <c r="V228" s="409">
        <f t="shared" si="202"/>
        <v>0</v>
      </c>
      <c r="W228" s="85">
        <f t="shared" si="202"/>
        <v>0</v>
      </c>
      <c r="X228" s="88">
        <f t="shared" si="202"/>
        <v>0</v>
      </c>
      <c r="Y228" s="88">
        <f t="shared" si="202"/>
        <v>0</v>
      </c>
      <c r="Z228" s="88">
        <f t="shared" si="202"/>
        <v>0</v>
      </c>
      <c r="AA228" s="89">
        <f t="shared" si="202"/>
        <v>0</v>
      </c>
      <c r="AC228" s="168"/>
    </row>
    <row r="229" spans="1:29" hidden="1" x14ac:dyDescent="0.25">
      <c r="B229" s="114" t="s">
        <v>692</v>
      </c>
      <c r="C229" s="834" t="s">
        <v>286</v>
      </c>
      <c r="D229" s="835"/>
      <c r="E229" s="835"/>
      <c r="F229" s="364">
        <f t="shared" ref="F229:L229" si="203">F230+F234+F241+F242+F243+F244+F245+F246+F247</f>
        <v>0</v>
      </c>
      <c r="G229" s="612">
        <f t="shared" si="203"/>
        <v>0</v>
      </c>
      <c r="H229" s="612">
        <f t="shared" si="203"/>
        <v>0</v>
      </c>
      <c r="I229" s="364">
        <f t="shared" si="203"/>
        <v>0</v>
      </c>
      <c r="J229" s="518">
        <f t="shared" ref="J229" si="204">J230+J234+J241+J242+J243+J244+J245+J246+J247</f>
        <v>0</v>
      </c>
      <c r="K229" s="518">
        <f t="shared" si="203"/>
        <v>0</v>
      </c>
      <c r="L229" s="559">
        <f t="shared" si="203"/>
        <v>0</v>
      </c>
      <c r="M229" s="140">
        <f t="shared" ref="M229:AA229" si="205">M230+M234+M241+M242+M243+M244+M245+M246+M247</f>
        <v>0</v>
      </c>
      <c r="N229" s="157">
        <f t="shared" si="181"/>
        <v>0</v>
      </c>
      <c r="O229" s="116">
        <f t="shared" si="205"/>
        <v>0</v>
      </c>
      <c r="P229" s="117">
        <f t="shared" si="205"/>
        <v>0</v>
      </c>
      <c r="Q229" s="117">
        <f t="shared" si="205"/>
        <v>0</v>
      </c>
      <c r="R229" s="117">
        <f t="shared" si="205"/>
        <v>0</v>
      </c>
      <c r="S229" s="117">
        <f t="shared" si="205"/>
        <v>0</v>
      </c>
      <c r="T229" s="120">
        <f t="shared" si="205"/>
        <v>0</v>
      </c>
      <c r="U229" s="485">
        <f t="shared" si="177"/>
        <v>0</v>
      </c>
      <c r="V229" s="410">
        <f t="shared" si="205"/>
        <v>0</v>
      </c>
      <c r="W229" s="117">
        <f t="shared" si="205"/>
        <v>0</v>
      </c>
      <c r="X229" s="120">
        <f t="shared" si="205"/>
        <v>0</v>
      </c>
      <c r="Y229" s="120">
        <f t="shared" si="205"/>
        <v>0</v>
      </c>
      <c r="Z229" s="120">
        <f t="shared" si="205"/>
        <v>0</v>
      </c>
      <c r="AA229" s="121">
        <f t="shared" si="205"/>
        <v>0</v>
      </c>
      <c r="AC229" s="168"/>
    </row>
    <row r="230" spans="1:29" s="18" customFormat="1" hidden="1" x14ac:dyDescent="0.25">
      <c r="A230" s="125"/>
      <c r="B230" s="52" t="s">
        <v>693</v>
      </c>
      <c r="C230" s="832" t="s">
        <v>287</v>
      </c>
      <c r="D230" s="833"/>
      <c r="E230" s="833"/>
      <c r="F230" s="367">
        <f t="shared" ref="F230:L230" si="206">F231+F232+F233</f>
        <v>0</v>
      </c>
      <c r="G230" s="615">
        <f t="shared" si="206"/>
        <v>0</v>
      </c>
      <c r="H230" s="615">
        <f t="shared" si="206"/>
        <v>0</v>
      </c>
      <c r="I230" s="367">
        <f t="shared" si="206"/>
        <v>0</v>
      </c>
      <c r="J230" s="521">
        <f t="shared" ref="J230" si="207">J231+J232+J233</f>
        <v>0</v>
      </c>
      <c r="K230" s="521">
        <f t="shared" si="206"/>
        <v>0</v>
      </c>
      <c r="L230" s="562">
        <f t="shared" si="206"/>
        <v>0</v>
      </c>
      <c r="M230" s="148">
        <f t="shared" ref="M230:AA230" si="208">M231+M232+M233</f>
        <v>0</v>
      </c>
      <c r="N230" s="160">
        <f t="shared" si="181"/>
        <v>0</v>
      </c>
      <c r="O230" s="75">
        <f t="shared" si="208"/>
        <v>0</v>
      </c>
      <c r="P230" s="13">
        <f t="shared" si="208"/>
        <v>0</v>
      </c>
      <c r="Q230" s="13">
        <f t="shared" si="208"/>
        <v>0</v>
      </c>
      <c r="R230" s="13">
        <f t="shared" si="208"/>
        <v>0</v>
      </c>
      <c r="S230" s="13">
        <f t="shared" si="208"/>
        <v>0</v>
      </c>
      <c r="T230" s="80">
        <f t="shared" si="208"/>
        <v>0</v>
      </c>
      <c r="U230" s="488">
        <f t="shared" si="177"/>
        <v>0</v>
      </c>
      <c r="V230" s="413">
        <f t="shared" si="208"/>
        <v>0</v>
      </c>
      <c r="W230" s="13">
        <f t="shared" si="208"/>
        <v>0</v>
      </c>
      <c r="X230" s="80">
        <f t="shared" si="208"/>
        <v>0</v>
      </c>
      <c r="Y230" s="80">
        <f t="shared" si="208"/>
        <v>0</v>
      </c>
      <c r="Z230" s="80">
        <f t="shared" si="208"/>
        <v>0</v>
      </c>
      <c r="AA230" s="45">
        <f t="shared" si="208"/>
        <v>0</v>
      </c>
      <c r="AC230" s="168"/>
    </row>
    <row r="231" spans="1:29" s="189" customFormat="1" hidden="1" x14ac:dyDescent="0.25">
      <c r="A231" s="125" t="s">
        <v>288</v>
      </c>
      <c r="B231" s="169" t="s">
        <v>694</v>
      </c>
      <c r="C231" s="213"/>
      <c r="D231" s="836" t="s">
        <v>706</v>
      </c>
      <c r="E231" s="836"/>
      <c r="F231" s="385">
        <f>SUM(N231:Z231)</f>
        <v>0</v>
      </c>
      <c r="G231" s="633">
        <f>SUM(N231:Z231)</f>
        <v>0</v>
      </c>
      <c r="H231" s="633">
        <f>SUM(N231:Z231)</f>
        <v>0</v>
      </c>
      <c r="I231" s="385">
        <f>SUM(N231:Z231)</f>
        <v>0</v>
      </c>
      <c r="J231" s="539">
        <f t="shared" ref="J231:K233" si="209">SUM(N231:Z231)</f>
        <v>0</v>
      </c>
      <c r="K231" s="539">
        <f t="shared" si="209"/>
        <v>0</v>
      </c>
      <c r="L231" s="580">
        <f>SUM(O231:AA231)</f>
        <v>0</v>
      </c>
      <c r="M231" s="257"/>
      <c r="N231" s="171">
        <f t="shared" si="181"/>
        <v>0</v>
      </c>
      <c r="O231" s="179"/>
      <c r="P231" s="173"/>
      <c r="Q231" s="173"/>
      <c r="R231" s="173"/>
      <c r="S231" s="173"/>
      <c r="T231" s="174"/>
      <c r="U231" s="486">
        <f t="shared" si="177"/>
        <v>0</v>
      </c>
      <c r="V231" s="411"/>
      <c r="W231" s="173"/>
      <c r="X231" s="174"/>
      <c r="Y231" s="174"/>
      <c r="Z231" s="174"/>
      <c r="AA231" s="175"/>
      <c r="AC231" s="168"/>
    </row>
    <row r="232" spans="1:29" s="189" customFormat="1" hidden="1" x14ac:dyDescent="0.25">
      <c r="A232" s="125" t="s">
        <v>289</v>
      </c>
      <c r="B232" s="169" t="s">
        <v>695</v>
      </c>
      <c r="C232" s="178"/>
      <c r="D232" s="814" t="s">
        <v>707</v>
      </c>
      <c r="E232" s="814"/>
      <c r="F232" s="365">
        <f>SUM(N232:Z232)</f>
        <v>0</v>
      </c>
      <c r="G232" s="613">
        <f>SUM(N232:Z232)</f>
        <v>0</v>
      </c>
      <c r="H232" s="613">
        <f>SUM(N232:Z232)</f>
        <v>0</v>
      </c>
      <c r="I232" s="365">
        <f>SUM(N232:Z232)</f>
        <v>0</v>
      </c>
      <c r="J232" s="519">
        <f t="shared" si="209"/>
        <v>0</v>
      </c>
      <c r="K232" s="519">
        <f t="shared" si="209"/>
        <v>0</v>
      </c>
      <c r="L232" s="560">
        <f>SUM(O232:AA232)</f>
        <v>0</v>
      </c>
      <c r="M232" s="170"/>
      <c r="N232" s="171">
        <f t="shared" si="181"/>
        <v>0</v>
      </c>
      <c r="O232" s="179"/>
      <c r="P232" s="173"/>
      <c r="Q232" s="173"/>
      <c r="R232" s="173"/>
      <c r="S232" s="173"/>
      <c r="T232" s="174"/>
      <c r="U232" s="486">
        <f t="shared" si="177"/>
        <v>0</v>
      </c>
      <c r="V232" s="411"/>
      <c r="W232" s="173"/>
      <c r="X232" s="174"/>
      <c r="Y232" s="174"/>
      <c r="Z232" s="174"/>
      <c r="AA232" s="175"/>
      <c r="AC232" s="168"/>
    </row>
    <row r="233" spans="1:29" s="189" customFormat="1" hidden="1" x14ac:dyDescent="0.25">
      <c r="A233" s="125" t="s">
        <v>290</v>
      </c>
      <c r="B233" s="169" t="s">
        <v>696</v>
      </c>
      <c r="C233" s="178"/>
      <c r="D233" s="814" t="s">
        <v>708</v>
      </c>
      <c r="E233" s="814"/>
      <c r="F233" s="365">
        <f>SUM(N233:Z233)</f>
        <v>0</v>
      </c>
      <c r="G233" s="613">
        <f>SUM(N233:Z233)</f>
        <v>0</v>
      </c>
      <c r="H233" s="613">
        <f>SUM(N233:Z233)</f>
        <v>0</v>
      </c>
      <c r="I233" s="365">
        <f>SUM(N233:Z233)</f>
        <v>0</v>
      </c>
      <c r="J233" s="519">
        <f t="shared" si="209"/>
        <v>0</v>
      </c>
      <c r="K233" s="519">
        <f t="shared" si="209"/>
        <v>0</v>
      </c>
      <c r="L233" s="560">
        <f>SUM(O233:AA233)</f>
        <v>0</v>
      </c>
      <c r="M233" s="170"/>
      <c r="N233" s="171">
        <f t="shared" si="181"/>
        <v>0</v>
      </c>
      <c r="O233" s="179"/>
      <c r="P233" s="173"/>
      <c r="Q233" s="173"/>
      <c r="R233" s="173"/>
      <c r="S233" s="173"/>
      <c r="T233" s="174"/>
      <c r="U233" s="486">
        <f t="shared" si="177"/>
        <v>0</v>
      </c>
      <c r="V233" s="411"/>
      <c r="W233" s="173"/>
      <c r="X233" s="174"/>
      <c r="Y233" s="174"/>
      <c r="Z233" s="174"/>
      <c r="AA233" s="175"/>
      <c r="AC233" s="168"/>
    </row>
    <row r="234" spans="1:29" s="18" customFormat="1" hidden="1" x14ac:dyDescent="0.25">
      <c r="A234" s="125"/>
      <c r="B234" s="52" t="s">
        <v>697</v>
      </c>
      <c r="C234" s="832" t="s">
        <v>291</v>
      </c>
      <c r="D234" s="833"/>
      <c r="E234" s="833"/>
      <c r="F234" s="367">
        <f t="shared" ref="F234:L234" si="210">F235+F236+F237+F238+F239+F240</f>
        <v>0</v>
      </c>
      <c r="G234" s="615">
        <f t="shared" si="210"/>
        <v>0</v>
      </c>
      <c r="H234" s="615">
        <f t="shared" si="210"/>
        <v>0</v>
      </c>
      <c r="I234" s="367">
        <f t="shared" si="210"/>
        <v>0</v>
      </c>
      <c r="J234" s="521">
        <f t="shared" ref="J234" si="211">J235+J236+J237+J238+J239+J240</f>
        <v>0</v>
      </c>
      <c r="K234" s="521">
        <f t="shared" si="210"/>
        <v>0</v>
      </c>
      <c r="L234" s="562">
        <f t="shared" si="210"/>
        <v>0</v>
      </c>
      <c r="M234" s="148">
        <f t="shared" ref="M234:AA234" si="212">M235+M236+M237+M238+M239+M240</f>
        <v>0</v>
      </c>
      <c r="N234" s="160">
        <f t="shared" si="181"/>
        <v>0</v>
      </c>
      <c r="O234" s="75">
        <f t="shared" si="212"/>
        <v>0</v>
      </c>
      <c r="P234" s="13">
        <f t="shared" si="212"/>
        <v>0</v>
      </c>
      <c r="Q234" s="13">
        <f t="shared" si="212"/>
        <v>0</v>
      </c>
      <c r="R234" s="13">
        <f t="shared" si="212"/>
        <v>0</v>
      </c>
      <c r="S234" s="13">
        <f t="shared" si="212"/>
        <v>0</v>
      </c>
      <c r="T234" s="80">
        <f t="shared" si="212"/>
        <v>0</v>
      </c>
      <c r="U234" s="488">
        <f t="shared" si="177"/>
        <v>0</v>
      </c>
      <c r="V234" s="413">
        <f t="shared" si="212"/>
        <v>0</v>
      </c>
      <c r="W234" s="13">
        <f t="shared" si="212"/>
        <v>0</v>
      </c>
      <c r="X234" s="80">
        <f t="shared" si="212"/>
        <v>0</v>
      </c>
      <c r="Y234" s="80">
        <f t="shared" si="212"/>
        <v>0</v>
      </c>
      <c r="Z234" s="80">
        <f t="shared" si="212"/>
        <v>0</v>
      </c>
      <c r="AA234" s="45">
        <f t="shared" si="212"/>
        <v>0</v>
      </c>
      <c r="AC234" s="168"/>
    </row>
    <row r="235" spans="1:29" s="189" customFormat="1" hidden="1" x14ac:dyDescent="0.25">
      <c r="A235" s="125" t="s">
        <v>292</v>
      </c>
      <c r="B235" s="169" t="s">
        <v>698</v>
      </c>
      <c r="C235" s="178"/>
      <c r="D235" s="814" t="s">
        <v>383</v>
      </c>
      <c r="E235" s="814"/>
      <c r="F235" s="365">
        <f t="shared" ref="F235:F246" si="213">SUM(N235:Z235)</f>
        <v>0</v>
      </c>
      <c r="G235" s="613">
        <f t="shared" ref="G235:G246" si="214">SUM(N235:Z235)</f>
        <v>0</v>
      </c>
      <c r="H235" s="613">
        <f t="shared" ref="H235:H246" si="215">SUM(N235:Z235)</f>
        <v>0</v>
      </c>
      <c r="I235" s="365">
        <f t="shared" ref="I235:I246" si="216">SUM(N235:Z235)</f>
        <v>0</v>
      </c>
      <c r="J235" s="519">
        <f t="shared" ref="J235:K246" si="217">SUM(N235:Z235)</f>
        <v>0</v>
      </c>
      <c r="K235" s="519">
        <f t="shared" si="217"/>
        <v>0</v>
      </c>
      <c r="L235" s="560">
        <f t="shared" ref="L235:L246" si="218">SUM(O235:AA235)</f>
        <v>0</v>
      </c>
      <c r="M235" s="170"/>
      <c r="N235" s="171">
        <f t="shared" si="181"/>
        <v>0</v>
      </c>
      <c r="O235" s="179"/>
      <c r="P235" s="173"/>
      <c r="Q235" s="173"/>
      <c r="R235" s="173"/>
      <c r="S235" s="173"/>
      <c r="T235" s="174"/>
      <c r="U235" s="486">
        <f t="shared" si="177"/>
        <v>0</v>
      </c>
      <c r="V235" s="411"/>
      <c r="W235" s="173"/>
      <c r="X235" s="174"/>
      <c r="Y235" s="174"/>
      <c r="Z235" s="174"/>
      <c r="AA235" s="175"/>
      <c r="AC235" s="168"/>
    </row>
    <row r="236" spans="1:29" s="189" customFormat="1" hidden="1" x14ac:dyDescent="0.25">
      <c r="A236" s="125" t="s">
        <v>293</v>
      </c>
      <c r="B236" s="169" t="s">
        <v>699</v>
      </c>
      <c r="C236" s="178"/>
      <c r="D236" s="814" t="s">
        <v>384</v>
      </c>
      <c r="E236" s="814"/>
      <c r="F236" s="365">
        <f t="shared" si="213"/>
        <v>0</v>
      </c>
      <c r="G236" s="613">
        <f t="shared" si="214"/>
        <v>0</v>
      </c>
      <c r="H236" s="613">
        <f t="shared" si="215"/>
        <v>0</v>
      </c>
      <c r="I236" s="365">
        <f t="shared" si="216"/>
        <v>0</v>
      </c>
      <c r="J236" s="519">
        <f t="shared" si="217"/>
        <v>0</v>
      </c>
      <c r="K236" s="519">
        <f t="shared" si="217"/>
        <v>0</v>
      </c>
      <c r="L236" s="560">
        <f t="shared" si="218"/>
        <v>0</v>
      </c>
      <c r="M236" s="170"/>
      <c r="N236" s="171">
        <f t="shared" si="181"/>
        <v>0</v>
      </c>
      <c r="O236" s="179"/>
      <c r="P236" s="173"/>
      <c r="Q236" s="173"/>
      <c r="R236" s="173"/>
      <c r="S236" s="173"/>
      <c r="T236" s="174"/>
      <c r="U236" s="486">
        <f t="shared" si="177"/>
        <v>0</v>
      </c>
      <c r="V236" s="411"/>
      <c r="W236" s="173"/>
      <c r="X236" s="174"/>
      <c r="Y236" s="174"/>
      <c r="Z236" s="174"/>
      <c r="AA236" s="175"/>
      <c r="AC236" s="168"/>
    </row>
    <row r="237" spans="1:29" s="189" customFormat="1" hidden="1" x14ac:dyDescent="0.25">
      <c r="A237" s="125" t="s">
        <v>872</v>
      </c>
      <c r="B237" s="169" t="s">
        <v>873</v>
      </c>
      <c r="C237" s="178"/>
      <c r="D237" s="814" t="s">
        <v>874</v>
      </c>
      <c r="E237" s="814"/>
      <c r="F237" s="365">
        <f t="shared" si="213"/>
        <v>0</v>
      </c>
      <c r="G237" s="613">
        <f t="shared" si="214"/>
        <v>0</v>
      </c>
      <c r="H237" s="613">
        <f t="shared" si="215"/>
        <v>0</v>
      </c>
      <c r="I237" s="365">
        <f t="shared" si="216"/>
        <v>0</v>
      </c>
      <c r="J237" s="519">
        <f t="shared" si="217"/>
        <v>0</v>
      </c>
      <c r="K237" s="519">
        <f t="shared" si="217"/>
        <v>0</v>
      </c>
      <c r="L237" s="560">
        <f t="shared" si="218"/>
        <v>0</v>
      </c>
      <c r="M237" s="170"/>
      <c r="N237" s="171">
        <f t="shared" si="181"/>
        <v>0</v>
      </c>
      <c r="O237" s="179"/>
      <c r="P237" s="173"/>
      <c r="Q237" s="173"/>
      <c r="R237" s="173"/>
      <c r="S237" s="173"/>
      <c r="T237" s="174"/>
      <c r="U237" s="486">
        <f t="shared" si="177"/>
        <v>0</v>
      </c>
      <c r="V237" s="411"/>
      <c r="W237" s="173"/>
      <c r="X237" s="174"/>
      <c r="Y237" s="174"/>
      <c r="Z237" s="174"/>
      <c r="AA237" s="175"/>
      <c r="AC237" s="168"/>
    </row>
    <row r="238" spans="1:29" s="189" customFormat="1" hidden="1" x14ac:dyDescent="0.25">
      <c r="A238" s="125" t="s">
        <v>294</v>
      </c>
      <c r="B238" s="169" t="s">
        <v>700</v>
      </c>
      <c r="C238" s="178"/>
      <c r="D238" s="814" t="s">
        <v>295</v>
      </c>
      <c r="E238" s="814"/>
      <c r="F238" s="365">
        <f t="shared" si="213"/>
        <v>0</v>
      </c>
      <c r="G238" s="613">
        <f t="shared" si="214"/>
        <v>0</v>
      </c>
      <c r="H238" s="613">
        <f t="shared" si="215"/>
        <v>0</v>
      </c>
      <c r="I238" s="365">
        <f t="shared" si="216"/>
        <v>0</v>
      </c>
      <c r="J238" s="519">
        <f t="shared" si="217"/>
        <v>0</v>
      </c>
      <c r="K238" s="519">
        <f t="shared" si="217"/>
        <v>0</v>
      </c>
      <c r="L238" s="560">
        <f t="shared" si="218"/>
        <v>0</v>
      </c>
      <c r="M238" s="170"/>
      <c r="N238" s="171">
        <f t="shared" si="181"/>
        <v>0</v>
      </c>
      <c r="O238" s="179"/>
      <c r="P238" s="173"/>
      <c r="Q238" s="173"/>
      <c r="R238" s="173"/>
      <c r="S238" s="173"/>
      <c r="T238" s="174"/>
      <c r="U238" s="486">
        <f t="shared" si="177"/>
        <v>0</v>
      </c>
      <c r="V238" s="411"/>
      <c r="W238" s="173"/>
      <c r="X238" s="174"/>
      <c r="Y238" s="174"/>
      <c r="Z238" s="174"/>
      <c r="AA238" s="175"/>
      <c r="AC238" s="168"/>
    </row>
    <row r="239" spans="1:29" s="189" customFormat="1" hidden="1" x14ac:dyDescent="0.25">
      <c r="A239" s="125" t="s">
        <v>296</v>
      </c>
      <c r="B239" s="169" t="s">
        <v>701</v>
      </c>
      <c r="C239" s="178"/>
      <c r="D239" s="814" t="s">
        <v>297</v>
      </c>
      <c r="E239" s="814"/>
      <c r="F239" s="365">
        <f t="shared" si="213"/>
        <v>0</v>
      </c>
      <c r="G239" s="613">
        <f t="shared" si="214"/>
        <v>0</v>
      </c>
      <c r="H239" s="613">
        <f t="shared" si="215"/>
        <v>0</v>
      </c>
      <c r="I239" s="365">
        <f t="shared" si="216"/>
        <v>0</v>
      </c>
      <c r="J239" s="519">
        <f t="shared" si="217"/>
        <v>0</v>
      </c>
      <c r="K239" s="519">
        <f t="shared" si="217"/>
        <v>0</v>
      </c>
      <c r="L239" s="560">
        <f t="shared" si="218"/>
        <v>0</v>
      </c>
      <c r="M239" s="170"/>
      <c r="N239" s="171">
        <f t="shared" si="181"/>
        <v>0</v>
      </c>
      <c r="O239" s="179"/>
      <c r="P239" s="173"/>
      <c r="Q239" s="173"/>
      <c r="R239" s="173"/>
      <c r="S239" s="173"/>
      <c r="T239" s="174"/>
      <c r="U239" s="486">
        <f t="shared" si="177"/>
        <v>0</v>
      </c>
      <c r="V239" s="411"/>
      <c r="W239" s="173"/>
      <c r="X239" s="174"/>
      <c r="Y239" s="174"/>
      <c r="Z239" s="174"/>
      <c r="AA239" s="175"/>
      <c r="AC239" s="168"/>
    </row>
    <row r="240" spans="1:29" s="189" customFormat="1" hidden="1" x14ac:dyDescent="0.25">
      <c r="A240" s="125" t="s">
        <v>875</v>
      </c>
      <c r="B240" s="169" t="s">
        <v>876</v>
      </c>
      <c r="C240" s="178"/>
      <c r="D240" s="814" t="s">
        <v>877</v>
      </c>
      <c r="E240" s="814"/>
      <c r="F240" s="365">
        <f t="shared" si="213"/>
        <v>0</v>
      </c>
      <c r="G240" s="613">
        <f t="shared" si="214"/>
        <v>0</v>
      </c>
      <c r="H240" s="613">
        <f t="shared" si="215"/>
        <v>0</v>
      </c>
      <c r="I240" s="365">
        <f t="shared" si="216"/>
        <v>0</v>
      </c>
      <c r="J240" s="519">
        <f t="shared" si="217"/>
        <v>0</v>
      </c>
      <c r="K240" s="519">
        <f t="shared" si="217"/>
        <v>0</v>
      </c>
      <c r="L240" s="560">
        <f t="shared" si="218"/>
        <v>0</v>
      </c>
      <c r="M240" s="170"/>
      <c r="N240" s="171">
        <f t="shared" si="181"/>
        <v>0</v>
      </c>
      <c r="O240" s="179"/>
      <c r="P240" s="173"/>
      <c r="Q240" s="173"/>
      <c r="R240" s="173"/>
      <c r="S240" s="173"/>
      <c r="T240" s="174"/>
      <c r="U240" s="486">
        <f t="shared" si="177"/>
        <v>0</v>
      </c>
      <c r="V240" s="411"/>
      <c r="W240" s="173"/>
      <c r="X240" s="174"/>
      <c r="Y240" s="174"/>
      <c r="Z240" s="174"/>
      <c r="AA240" s="175"/>
      <c r="AC240" s="168"/>
    </row>
    <row r="241" spans="1:29" s="41" customFormat="1" hidden="1" x14ac:dyDescent="0.25">
      <c r="A241" s="125" t="s">
        <v>878</v>
      </c>
      <c r="B241" s="52" t="s">
        <v>879</v>
      </c>
      <c r="C241" s="832" t="s">
        <v>880</v>
      </c>
      <c r="D241" s="833"/>
      <c r="E241" s="833"/>
      <c r="F241" s="367">
        <f t="shared" si="213"/>
        <v>0</v>
      </c>
      <c r="G241" s="615">
        <f t="shared" si="214"/>
        <v>0</v>
      </c>
      <c r="H241" s="615">
        <f t="shared" si="215"/>
        <v>0</v>
      </c>
      <c r="I241" s="367">
        <f t="shared" si="216"/>
        <v>0</v>
      </c>
      <c r="J241" s="521">
        <f t="shared" si="217"/>
        <v>0</v>
      </c>
      <c r="K241" s="521">
        <f t="shared" si="217"/>
        <v>0</v>
      </c>
      <c r="L241" s="562">
        <f t="shared" si="218"/>
        <v>0</v>
      </c>
      <c r="M241" s="148"/>
      <c r="N241" s="160">
        <f t="shared" si="181"/>
        <v>0</v>
      </c>
      <c r="O241" s="75"/>
      <c r="P241" s="13"/>
      <c r="Q241" s="13"/>
      <c r="R241" s="13"/>
      <c r="S241" s="13"/>
      <c r="T241" s="80"/>
      <c r="U241" s="488">
        <f t="shared" si="177"/>
        <v>0</v>
      </c>
      <c r="V241" s="413"/>
      <c r="W241" s="13"/>
      <c r="X241" s="80"/>
      <c r="Y241" s="80"/>
      <c r="Z241" s="80"/>
      <c r="AA241" s="45"/>
      <c r="AC241" s="168"/>
    </row>
    <row r="242" spans="1:29" s="41" customFormat="1" hidden="1" x14ac:dyDescent="0.25">
      <c r="A242" s="125" t="s">
        <v>298</v>
      </c>
      <c r="B242" s="52" t="s">
        <v>702</v>
      </c>
      <c r="C242" s="832" t="s">
        <v>299</v>
      </c>
      <c r="D242" s="833"/>
      <c r="E242" s="833"/>
      <c r="F242" s="367">
        <f t="shared" si="213"/>
        <v>0</v>
      </c>
      <c r="G242" s="615">
        <f t="shared" si="214"/>
        <v>0</v>
      </c>
      <c r="H242" s="615">
        <f t="shared" si="215"/>
        <v>0</v>
      </c>
      <c r="I242" s="367">
        <f t="shared" si="216"/>
        <v>0</v>
      </c>
      <c r="J242" s="521">
        <f t="shared" si="217"/>
        <v>0</v>
      </c>
      <c r="K242" s="521">
        <f t="shared" si="217"/>
        <v>0</v>
      </c>
      <c r="L242" s="562">
        <f t="shared" si="218"/>
        <v>0</v>
      </c>
      <c r="M242" s="148"/>
      <c r="N242" s="160">
        <f t="shared" si="181"/>
        <v>0</v>
      </c>
      <c r="O242" s="75"/>
      <c r="P242" s="13"/>
      <c r="Q242" s="13"/>
      <c r="R242" s="13"/>
      <c r="S242" s="13"/>
      <c r="T242" s="80"/>
      <c r="U242" s="488">
        <f t="shared" si="177"/>
        <v>0</v>
      </c>
      <c r="V242" s="413"/>
      <c r="W242" s="13"/>
      <c r="X242" s="80"/>
      <c r="Y242" s="80"/>
      <c r="Z242" s="80"/>
      <c r="AA242" s="45"/>
      <c r="AC242" s="168"/>
    </row>
    <row r="243" spans="1:29" s="41" customFormat="1" hidden="1" x14ac:dyDescent="0.25">
      <c r="A243" s="125" t="s">
        <v>300</v>
      </c>
      <c r="B243" s="52" t="s">
        <v>703</v>
      </c>
      <c r="C243" s="832" t="s">
        <v>881</v>
      </c>
      <c r="D243" s="833"/>
      <c r="E243" s="833"/>
      <c r="F243" s="367">
        <f t="shared" si="213"/>
        <v>0</v>
      </c>
      <c r="G243" s="615">
        <f t="shared" si="214"/>
        <v>0</v>
      </c>
      <c r="H243" s="615">
        <f t="shared" si="215"/>
        <v>0</v>
      </c>
      <c r="I243" s="367">
        <f t="shared" si="216"/>
        <v>0</v>
      </c>
      <c r="J243" s="521">
        <f t="shared" si="217"/>
        <v>0</v>
      </c>
      <c r="K243" s="521">
        <f t="shared" si="217"/>
        <v>0</v>
      </c>
      <c r="L243" s="562">
        <f t="shared" si="218"/>
        <v>0</v>
      </c>
      <c r="M243" s="148"/>
      <c r="N243" s="160">
        <f t="shared" si="181"/>
        <v>0</v>
      </c>
      <c r="O243" s="75"/>
      <c r="P243" s="13"/>
      <c r="Q243" s="13"/>
      <c r="R243" s="13"/>
      <c r="S243" s="13"/>
      <c r="T243" s="80"/>
      <c r="U243" s="488">
        <f t="shared" si="177"/>
        <v>0</v>
      </c>
      <c r="V243" s="413"/>
      <c r="W243" s="13"/>
      <c r="X243" s="80"/>
      <c r="Y243" s="80"/>
      <c r="Z243" s="80"/>
      <c r="AA243" s="45"/>
      <c r="AC243" s="168"/>
    </row>
    <row r="244" spans="1:29" s="41" customFormat="1" hidden="1" x14ac:dyDescent="0.25">
      <c r="A244" s="125" t="s">
        <v>301</v>
      </c>
      <c r="B244" s="52" t="s">
        <v>704</v>
      </c>
      <c r="C244" s="832" t="s">
        <v>882</v>
      </c>
      <c r="D244" s="833"/>
      <c r="E244" s="833"/>
      <c r="F244" s="367">
        <f t="shared" si="213"/>
        <v>0</v>
      </c>
      <c r="G244" s="615">
        <f t="shared" si="214"/>
        <v>0</v>
      </c>
      <c r="H244" s="615">
        <f t="shared" si="215"/>
        <v>0</v>
      </c>
      <c r="I244" s="367">
        <f t="shared" si="216"/>
        <v>0</v>
      </c>
      <c r="J244" s="521">
        <f t="shared" si="217"/>
        <v>0</v>
      </c>
      <c r="K244" s="521">
        <f t="shared" si="217"/>
        <v>0</v>
      </c>
      <c r="L244" s="562">
        <f t="shared" si="218"/>
        <v>0</v>
      </c>
      <c r="M244" s="148"/>
      <c r="N244" s="160">
        <f t="shared" si="181"/>
        <v>0</v>
      </c>
      <c r="O244" s="75"/>
      <c r="P244" s="13"/>
      <c r="Q244" s="13"/>
      <c r="R244" s="13"/>
      <c r="S244" s="13"/>
      <c r="T244" s="80"/>
      <c r="U244" s="488">
        <f t="shared" si="177"/>
        <v>0</v>
      </c>
      <c r="V244" s="413"/>
      <c r="W244" s="13"/>
      <c r="X244" s="80"/>
      <c r="Y244" s="80"/>
      <c r="Z244" s="80"/>
      <c r="AA244" s="45"/>
      <c r="AC244" s="168"/>
    </row>
    <row r="245" spans="1:29" s="41" customFormat="1" hidden="1" x14ac:dyDescent="0.25">
      <c r="A245" s="125" t="s">
        <v>302</v>
      </c>
      <c r="B245" s="52" t="s">
        <v>705</v>
      </c>
      <c r="C245" s="832" t="s">
        <v>303</v>
      </c>
      <c r="D245" s="833"/>
      <c r="E245" s="833"/>
      <c r="F245" s="367">
        <f t="shared" si="213"/>
        <v>0</v>
      </c>
      <c r="G245" s="615">
        <f t="shared" si="214"/>
        <v>0</v>
      </c>
      <c r="H245" s="615">
        <f t="shared" si="215"/>
        <v>0</v>
      </c>
      <c r="I245" s="367">
        <f t="shared" si="216"/>
        <v>0</v>
      </c>
      <c r="J245" s="521">
        <f t="shared" si="217"/>
        <v>0</v>
      </c>
      <c r="K245" s="521">
        <f t="shared" si="217"/>
        <v>0</v>
      </c>
      <c r="L245" s="562">
        <f t="shared" si="218"/>
        <v>0</v>
      </c>
      <c r="M245" s="148"/>
      <c r="N245" s="160">
        <f t="shared" si="181"/>
        <v>0</v>
      </c>
      <c r="O245" s="75"/>
      <c r="P245" s="13"/>
      <c r="Q245" s="13"/>
      <c r="R245" s="13"/>
      <c r="S245" s="13"/>
      <c r="T245" s="80"/>
      <c r="U245" s="488">
        <f t="shared" si="177"/>
        <v>0</v>
      </c>
      <c r="V245" s="413"/>
      <c r="W245" s="13"/>
      <c r="X245" s="80"/>
      <c r="Y245" s="80"/>
      <c r="Z245" s="80"/>
      <c r="AA245" s="45"/>
      <c r="AC245" s="168"/>
    </row>
    <row r="246" spans="1:29" s="41" customFormat="1" hidden="1" x14ac:dyDescent="0.25">
      <c r="A246" s="125" t="s">
        <v>883</v>
      </c>
      <c r="B246" s="52" t="s">
        <v>884</v>
      </c>
      <c r="C246" s="832" t="s">
        <v>886</v>
      </c>
      <c r="D246" s="833"/>
      <c r="E246" s="833"/>
      <c r="F246" s="367">
        <f t="shared" si="213"/>
        <v>0</v>
      </c>
      <c r="G246" s="615">
        <f t="shared" si="214"/>
        <v>0</v>
      </c>
      <c r="H246" s="615">
        <f t="shared" si="215"/>
        <v>0</v>
      </c>
      <c r="I246" s="367">
        <f t="shared" si="216"/>
        <v>0</v>
      </c>
      <c r="J246" s="521">
        <f t="shared" si="217"/>
        <v>0</v>
      </c>
      <c r="K246" s="521">
        <f t="shared" si="217"/>
        <v>0</v>
      </c>
      <c r="L246" s="562">
        <f t="shared" si="218"/>
        <v>0</v>
      </c>
      <c r="M246" s="148"/>
      <c r="N246" s="160">
        <f t="shared" si="181"/>
        <v>0</v>
      </c>
      <c r="O246" s="75"/>
      <c r="P246" s="13"/>
      <c r="Q246" s="13"/>
      <c r="R246" s="13"/>
      <c r="S246" s="13"/>
      <c r="T246" s="80"/>
      <c r="U246" s="488">
        <f t="shared" si="177"/>
        <v>0</v>
      </c>
      <c r="V246" s="413"/>
      <c r="W246" s="13"/>
      <c r="X246" s="80"/>
      <c r="Y246" s="80"/>
      <c r="Z246" s="80"/>
      <c r="AA246" s="45"/>
      <c r="AC246" s="168"/>
    </row>
    <row r="247" spans="1:29" s="41" customFormat="1" hidden="1" x14ac:dyDescent="0.25">
      <c r="A247" s="125"/>
      <c r="B247" s="52" t="s">
        <v>885</v>
      </c>
      <c r="C247" s="832" t="s">
        <v>887</v>
      </c>
      <c r="D247" s="833"/>
      <c r="E247" s="833"/>
      <c r="F247" s="367">
        <f t="shared" ref="F247:L247" si="219">F248+F249</f>
        <v>0</v>
      </c>
      <c r="G247" s="615">
        <f t="shared" si="219"/>
        <v>0</v>
      </c>
      <c r="H247" s="615">
        <f t="shared" si="219"/>
        <v>0</v>
      </c>
      <c r="I247" s="367">
        <f t="shared" si="219"/>
        <v>0</v>
      </c>
      <c r="J247" s="521">
        <f t="shared" ref="J247" si="220">J248+J249</f>
        <v>0</v>
      </c>
      <c r="K247" s="521">
        <f t="shared" si="219"/>
        <v>0</v>
      </c>
      <c r="L247" s="562">
        <f t="shared" si="219"/>
        <v>0</v>
      </c>
      <c r="M247" s="148">
        <f t="shared" ref="M247:AA247" si="221">M248+M249</f>
        <v>0</v>
      </c>
      <c r="N247" s="160">
        <f t="shared" si="181"/>
        <v>0</v>
      </c>
      <c r="O247" s="75">
        <f t="shared" si="221"/>
        <v>0</v>
      </c>
      <c r="P247" s="13">
        <f t="shared" si="221"/>
        <v>0</v>
      </c>
      <c r="Q247" s="13">
        <f t="shared" si="221"/>
        <v>0</v>
      </c>
      <c r="R247" s="13">
        <f t="shared" si="221"/>
        <v>0</v>
      </c>
      <c r="S247" s="13">
        <f t="shared" si="221"/>
        <v>0</v>
      </c>
      <c r="T247" s="80">
        <f t="shared" si="221"/>
        <v>0</v>
      </c>
      <c r="U247" s="488">
        <f t="shared" si="177"/>
        <v>0</v>
      </c>
      <c r="V247" s="413">
        <f t="shared" si="221"/>
        <v>0</v>
      </c>
      <c r="W247" s="13">
        <f t="shared" si="221"/>
        <v>0</v>
      </c>
      <c r="X247" s="80">
        <f t="shared" si="221"/>
        <v>0</v>
      </c>
      <c r="Y247" s="80">
        <f t="shared" si="221"/>
        <v>0</v>
      </c>
      <c r="Z247" s="80">
        <f t="shared" si="221"/>
        <v>0</v>
      </c>
      <c r="AA247" s="45">
        <f t="shared" si="221"/>
        <v>0</v>
      </c>
      <c r="AC247" s="168"/>
    </row>
    <row r="248" spans="1:29" s="189" customFormat="1" hidden="1" x14ac:dyDescent="0.25">
      <c r="A248" s="125" t="s">
        <v>889</v>
      </c>
      <c r="B248" s="169" t="s">
        <v>888</v>
      </c>
      <c r="C248" s="178"/>
      <c r="D248" s="814" t="s">
        <v>892</v>
      </c>
      <c r="E248" s="814"/>
      <c r="F248" s="365">
        <f>SUM(N248:Z248)</f>
        <v>0</v>
      </c>
      <c r="G248" s="613">
        <f>SUM(N248:Z248)</f>
        <v>0</v>
      </c>
      <c r="H248" s="613">
        <f>SUM(N248:Z248)</f>
        <v>0</v>
      </c>
      <c r="I248" s="365">
        <f>SUM(N248:Z248)</f>
        <v>0</v>
      </c>
      <c r="J248" s="519">
        <f>SUM(N248:Z248)</f>
        <v>0</v>
      </c>
      <c r="K248" s="519">
        <f>SUM(O248:AA248)</f>
        <v>0</v>
      </c>
      <c r="L248" s="560">
        <f>SUM(O248:AA248)</f>
        <v>0</v>
      </c>
      <c r="M248" s="170"/>
      <c r="N248" s="171">
        <f t="shared" si="181"/>
        <v>0</v>
      </c>
      <c r="O248" s="179"/>
      <c r="P248" s="173"/>
      <c r="Q248" s="173"/>
      <c r="R248" s="173"/>
      <c r="S248" s="173"/>
      <c r="T248" s="174"/>
      <c r="U248" s="486">
        <f t="shared" si="177"/>
        <v>0</v>
      </c>
      <c r="V248" s="411"/>
      <c r="W248" s="173"/>
      <c r="X248" s="174"/>
      <c r="Y248" s="174"/>
      <c r="Z248" s="174"/>
      <c r="AA248" s="175"/>
      <c r="AC248" s="168"/>
    </row>
    <row r="249" spans="1:29" s="189" customFormat="1" hidden="1" x14ac:dyDescent="0.25">
      <c r="A249" s="125" t="s">
        <v>890</v>
      </c>
      <c r="B249" s="169" t="s">
        <v>891</v>
      </c>
      <c r="C249" s="178"/>
      <c r="D249" s="814" t="s">
        <v>893</v>
      </c>
      <c r="E249" s="814"/>
      <c r="F249" s="365">
        <f>SUM(N249:Z249)</f>
        <v>0</v>
      </c>
      <c r="G249" s="613">
        <f>SUM(N249:Z249)</f>
        <v>0</v>
      </c>
      <c r="H249" s="613">
        <f>SUM(N249:Z249)</f>
        <v>0</v>
      </c>
      <c r="I249" s="365">
        <f>SUM(N249:Z249)</f>
        <v>0</v>
      </c>
      <c r="J249" s="519">
        <f>SUM(N249:Z249)</f>
        <v>0</v>
      </c>
      <c r="K249" s="519">
        <f>SUM(O249:AA249)</f>
        <v>0</v>
      </c>
      <c r="L249" s="560">
        <f>SUM(O249:AA249)</f>
        <v>0</v>
      </c>
      <c r="M249" s="170"/>
      <c r="N249" s="171">
        <f t="shared" si="181"/>
        <v>0</v>
      </c>
      <c r="O249" s="179"/>
      <c r="P249" s="173"/>
      <c r="Q249" s="173"/>
      <c r="R249" s="173"/>
      <c r="S249" s="173"/>
      <c r="T249" s="174"/>
      <c r="U249" s="486">
        <f t="shared" si="177"/>
        <v>0</v>
      </c>
      <c r="V249" s="411"/>
      <c r="W249" s="173"/>
      <c r="X249" s="174"/>
      <c r="Y249" s="174"/>
      <c r="Z249" s="174"/>
      <c r="AA249" s="175"/>
      <c r="AC249" s="168"/>
    </row>
    <row r="250" spans="1:29" hidden="1" x14ac:dyDescent="0.25">
      <c r="B250" s="90" t="s">
        <v>709</v>
      </c>
      <c r="C250" s="803" t="s">
        <v>304</v>
      </c>
      <c r="D250" s="804"/>
      <c r="E250" s="804"/>
      <c r="F250" s="366">
        <f t="shared" ref="F250:L250" si="222">F251+F252+F253+F254+F255</f>
        <v>0</v>
      </c>
      <c r="G250" s="614">
        <f t="shared" si="222"/>
        <v>0</v>
      </c>
      <c r="H250" s="614">
        <f t="shared" si="222"/>
        <v>0</v>
      </c>
      <c r="I250" s="366">
        <f t="shared" si="222"/>
        <v>0</v>
      </c>
      <c r="J250" s="520">
        <f t="shared" ref="J250" si="223">J251+J252+J253+J254+J255</f>
        <v>0</v>
      </c>
      <c r="K250" s="520">
        <f t="shared" si="222"/>
        <v>0</v>
      </c>
      <c r="L250" s="561">
        <f t="shared" si="222"/>
        <v>0</v>
      </c>
      <c r="M250" s="142">
        <f t="shared" ref="M250:AA250" si="224">M251+M252+M253+M254+M255</f>
        <v>0</v>
      </c>
      <c r="N250" s="158">
        <f t="shared" si="181"/>
        <v>0</v>
      </c>
      <c r="O250" s="92">
        <f t="shared" si="224"/>
        <v>0</v>
      </c>
      <c r="P250" s="93">
        <f t="shared" si="224"/>
        <v>0</v>
      </c>
      <c r="Q250" s="93">
        <f t="shared" si="224"/>
        <v>0</v>
      </c>
      <c r="R250" s="93">
        <f t="shared" si="224"/>
        <v>0</v>
      </c>
      <c r="S250" s="93">
        <f t="shared" si="224"/>
        <v>0</v>
      </c>
      <c r="T250" s="96">
        <f t="shared" si="224"/>
        <v>0</v>
      </c>
      <c r="U250" s="487">
        <f t="shared" si="177"/>
        <v>0</v>
      </c>
      <c r="V250" s="412">
        <f t="shared" si="224"/>
        <v>0</v>
      </c>
      <c r="W250" s="93">
        <f t="shared" si="224"/>
        <v>0</v>
      </c>
      <c r="X250" s="96">
        <f t="shared" si="224"/>
        <v>0</v>
      </c>
      <c r="Y250" s="96">
        <f t="shared" si="224"/>
        <v>0</v>
      </c>
      <c r="Z250" s="96">
        <f t="shared" si="224"/>
        <v>0</v>
      </c>
      <c r="AA250" s="97">
        <f t="shared" si="224"/>
        <v>0</v>
      </c>
      <c r="AC250" s="168"/>
    </row>
    <row r="251" spans="1:29" s="41" customFormat="1" hidden="1" x14ac:dyDescent="0.25">
      <c r="A251" s="125" t="s">
        <v>305</v>
      </c>
      <c r="B251" s="176" t="s">
        <v>710</v>
      </c>
      <c r="C251" s="837" t="s">
        <v>385</v>
      </c>
      <c r="D251" s="838"/>
      <c r="E251" s="838"/>
      <c r="F251" s="368">
        <f t="shared" ref="F251:F257" si="225">SUM(N251:Z251)</f>
        <v>0</v>
      </c>
      <c r="G251" s="616">
        <f t="shared" ref="G251:G257" si="226">SUM(N251:Z251)</f>
        <v>0</v>
      </c>
      <c r="H251" s="616">
        <f t="shared" ref="H251:H257" si="227">SUM(N251:Z251)</f>
        <v>0</v>
      </c>
      <c r="I251" s="368">
        <f t="shared" ref="I251:I257" si="228">SUM(N251:Z251)</f>
        <v>0</v>
      </c>
      <c r="J251" s="522">
        <f t="shared" ref="J251:K257" si="229">SUM(N251:Z251)</f>
        <v>0</v>
      </c>
      <c r="K251" s="522">
        <f t="shared" si="229"/>
        <v>0</v>
      </c>
      <c r="L251" s="563">
        <f t="shared" ref="L251:L257" si="230">SUM(O251:AA251)</f>
        <v>0</v>
      </c>
      <c r="M251" s="177"/>
      <c r="N251" s="191">
        <f t="shared" si="181"/>
        <v>0</v>
      </c>
      <c r="O251" s="192"/>
      <c r="P251" s="193"/>
      <c r="Q251" s="193"/>
      <c r="R251" s="193"/>
      <c r="S251" s="193"/>
      <c r="T251" s="196"/>
      <c r="U251" s="493">
        <f t="shared" si="177"/>
        <v>0</v>
      </c>
      <c r="V251" s="418"/>
      <c r="W251" s="193"/>
      <c r="X251" s="196"/>
      <c r="Y251" s="196"/>
      <c r="Z251" s="196"/>
      <c r="AA251" s="194"/>
      <c r="AC251" s="168"/>
    </row>
    <row r="252" spans="1:29" s="41" customFormat="1" hidden="1" x14ac:dyDescent="0.25">
      <c r="A252" s="125" t="s">
        <v>306</v>
      </c>
      <c r="B252" s="176" t="s">
        <v>711</v>
      </c>
      <c r="C252" s="837" t="s">
        <v>386</v>
      </c>
      <c r="D252" s="838"/>
      <c r="E252" s="838"/>
      <c r="F252" s="368">
        <f t="shared" si="225"/>
        <v>0</v>
      </c>
      <c r="G252" s="616">
        <f t="shared" si="226"/>
        <v>0</v>
      </c>
      <c r="H252" s="616">
        <f t="shared" si="227"/>
        <v>0</v>
      </c>
      <c r="I252" s="368">
        <f t="shared" si="228"/>
        <v>0</v>
      </c>
      <c r="J252" s="522">
        <f t="shared" si="229"/>
        <v>0</v>
      </c>
      <c r="K252" s="522">
        <f t="shared" si="229"/>
        <v>0</v>
      </c>
      <c r="L252" s="563">
        <f t="shared" si="230"/>
        <v>0</v>
      </c>
      <c r="M252" s="177"/>
      <c r="N252" s="191">
        <f t="shared" si="181"/>
        <v>0</v>
      </c>
      <c r="O252" s="192"/>
      <c r="P252" s="193"/>
      <c r="Q252" s="193"/>
      <c r="R252" s="193"/>
      <c r="S252" s="193"/>
      <c r="T252" s="196"/>
      <c r="U252" s="493">
        <f t="shared" si="177"/>
        <v>0</v>
      </c>
      <c r="V252" s="418"/>
      <c r="W252" s="193"/>
      <c r="X252" s="196"/>
      <c r="Y252" s="196"/>
      <c r="Z252" s="196"/>
      <c r="AA252" s="194"/>
      <c r="AC252" s="168"/>
    </row>
    <row r="253" spans="1:29" s="41" customFormat="1" hidden="1" x14ac:dyDescent="0.25">
      <c r="A253" s="125" t="s">
        <v>307</v>
      </c>
      <c r="B253" s="176" t="s">
        <v>712</v>
      </c>
      <c r="C253" s="837" t="s">
        <v>308</v>
      </c>
      <c r="D253" s="838"/>
      <c r="E253" s="838"/>
      <c r="F253" s="368">
        <f t="shared" si="225"/>
        <v>0</v>
      </c>
      <c r="G253" s="616">
        <f t="shared" si="226"/>
        <v>0</v>
      </c>
      <c r="H253" s="616">
        <f t="shared" si="227"/>
        <v>0</v>
      </c>
      <c r="I253" s="368">
        <f t="shared" si="228"/>
        <v>0</v>
      </c>
      <c r="J253" s="522">
        <f t="shared" si="229"/>
        <v>0</v>
      </c>
      <c r="K253" s="522">
        <f t="shared" si="229"/>
        <v>0</v>
      </c>
      <c r="L253" s="563">
        <f t="shared" si="230"/>
        <v>0</v>
      </c>
      <c r="M253" s="177"/>
      <c r="N253" s="191">
        <f t="shared" si="181"/>
        <v>0</v>
      </c>
      <c r="O253" s="192"/>
      <c r="P253" s="193"/>
      <c r="Q253" s="193"/>
      <c r="R253" s="193"/>
      <c r="S253" s="193"/>
      <c r="T253" s="196"/>
      <c r="U253" s="493">
        <f t="shared" si="177"/>
        <v>0</v>
      </c>
      <c r="V253" s="418"/>
      <c r="W253" s="193"/>
      <c r="X253" s="196"/>
      <c r="Y253" s="196"/>
      <c r="Z253" s="196"/>
      <c r="AA253" s="194"/>
      <c r="AC253" s="168"/>
    </row>
    <row r="254" spans="1:29" s="41" customFormat="1" hidden="1" x14ac:dyDescent="0.25">
      <c r="A254" s="125" t="s">
        <v>309</v>
      </c>
      <c r="B254" s="176" t="s">
        <v>713</v>
      </c>
      <c r="C254" s="837" t="s">
        <v>310</v>
      </c>
      <c r="D254" s="838"/>
      <c r="E254" s="838"/>
      <c r="F254" s="368">
        <f t="shared" si="225"/>
        <v>0</v>
      </c>
      <c r="G254" s="616">
        <f t="shared" si="226"/>
        <v>0</v>
      </c>
      <c r="H254" s="616">
        <f t="shared" si="227"/>
        <v>0</v>
      </c>
      <c r="I254" s="368">
        <f t="shared" si="228"/>
        <v>0</v>
      </c>
      <c r="J254" s="522">
        <f t="shared" si="229"/>
        <v>0</v>
      </c>
      <c r="K254" s="522">
        <f t="shared" si="229"/>
        <v>0</v>
      </c>
      <c r="L254" s="563">
        <f t="shared" si="230"/>
        <v>0</v>
      </c>
      <c r="M254" s="177"/>
      <c r="N254" s="191">
        <f t="shared" si="181"/>
        <v>0</v>
      </c>
      <c r="O254" s="192"/>
      <c r="P254" s="193"/>
      <c r="Q254" s="193"/>
      <c r="R254" s="193"/>
      <c r="S254" s="193"/>
      <c r="T254" s="196"/>
      <c r="U254" s="493">
        <f t="shared" si="177"/>
        <v>0</v>
      </c>
      <c r="V254" s="418"/>
      <c r="W254" s="193"/>
      <c r="X254" s="196"/>
      <c r="Y254" s="196"/>
      <c r="Z254" s="196"/>
      <c r="AA254" s="194"/>
      <c r="AC254" s="168"/>
    </row>
    <row r="255" spans="1:29" s="41" customFormat="1" hidden="1" x14ac:dyDescent="0.25">
      <c r="A255" s="125" t="s">
        <v>311</v>
      </c>
      <c r="B255" s="176" t="s">
        <v>714</v>
      </c>
      <c r="C255" s="837" t="s">
        <v>387</v>
      </c>
      <c r="D255" s="838"/>
      <c r="E255" s="838"/>
      <c r="F255" s="368">
        <f t="shared" si="225"/>
        <v>0</v>
      </c>
      <c r="G255" s="616">
        <f t="shared" si="226"/>
        <v>0</v>
      </c>
      <c r="H255" s="616">
        <f t="shared" si="227"/>
        <v>0</v>
      </c>
      <c r="I255" s="368">
        <f t="shared" si="228"/>
        <v>0</v>
      </c>
      <c r="J255" s="522">
        <f t="shared" si="229"/>
        <v>0</v>
      </c>
      <c r="K255" s="522">
        <f t="shared" si="229"/>
        <v>0</v>
      </c>
      <c r="L255" s="563">
        <f t="shared" si="230"/>
        <v>0</v>
      </c>
      <c r="M255" s="177"/>
      <c r="N255" s="191">
        <f t="shared" si="181"/>
        <v>0</v>
      </c>
      <c r="O255" s="192"/>
      <c r="P255" s="193"/>
      <c r="Q255" s="193"/>
      <c r="R255" s="193"/>
      <c r="S255" s="193"/>
      <c r="T255" s="196"/>
      <c r="U255" s="493">
        <f t="shared" si="177"/>
        <v>0</v>
      </c>
      <c r="V255" s="418"/>
      <c r="W255" s="193"/>
      <c r="X255" s="196"/>
      <c r="Y255" s="196"/>
      <c r="Z255" s="196"/>
      <c r="AA255" s="194"/>
      <c r="AC255" s="168"/>
    </row>
    <row r="256" spans="1:29" hidden="1" x14ac:dyDescent="0.25">
      <c r="A256" s="125" t="s">
        <v>313</v>
      </c>
      <c r="B256" s="90" t="s">
        <v>715</v>
      </c>
      <c r="C256" s="803" t="s">
        <v>312</v>
      </c>
      <c r="D256" s="804"/>
      <c r="E256" s="804"/>
      <c r="F256" s="366">
        <f t="shared" si="225"/>
        <v>0</v>
      </c>
      <c r="G256" s="614">
        <f t="shared" si="226"/>
        <v>0</v>
      </c>
      <c r="H256" s="614">
        <f t="shared" si="227"/>
        <v>0</v>
      </c>
      <c r="I256" s="366">
        <f t="shared" si="228"/>
        <v>0</v>
      </c>
      <c r="J256" s="520">
        <f t="shared" si="229"/>
        <v>0</v>
      </c>
      <c r="K256" s="520">
        <f t="shared" si="229"/>
        <v>0</v>
      </c>
      <c r="L256" s="561">
        <f t="shared" si="230"/>
        <v>0</v>
      </c>
      <c r="M256" s="142"/>
      <c r="N256" s="158">
        <f t="shared" si="181"/>
        <v>0</v>
      </c>
      <c r="O256" s="92"/>
      <c r="P256" s="93"/>
      <c r="Q256" s="93"/>
      <c r="R256" s="93"/>
      <c r="S256" s="93"/>
      <c r="T256" s="96"/>
      <c r="U256" s="487">
        <f t="shared" si="177"/>
        <v>0</v>
      </c>
      <c r="V256" s="412"/>
      <c r="W256" s="93"/>
      <c r="X256" s="96"/>
      <c r="Y256" s="96"/>
      <c r="Z256" s="96"/>
      <c r="AA256" s="97"/>
      <c r="AC256" s="168"/>
    </row>
    <row r="257" spans="1:29" ht="15.75" hidden="1" thickBot="1" x14ac:dyDescent="0.3">
      <c r="A257" s="125" t="s">
        <v>894</v>
      </c>
      <c r="B257" s="90" t="s">
        <v>895</v>
      </c>
      <c r="C257" s="803" t="s">
        <v>896</v>
      </c>
      <c r="D257" s="804"/>
      <c r="E257" s="804"/>
      <c r="F257" s="366">
        <f t="shared" si="225"/>
        <v>0</v>
      </c>
      <c r="G257" s="614">
        <f t="shared" si="226"/>
        <v>0</v>
      </c>
      <c r="H257" s="614">
        <f t="shared" si="227"/>
        <v>0</v>
      </c>
      <c r="I257" s="366">
        <f t="shared" si="228"/>
        <v>0</v>
      </c>
      <c r="J257" s="520">
        <f t="shared" si="229"/>
        <v>0</v>
      </c>
      <c r="K257" s="520">
        <f t="shared" si="229"/>
        <v>0</v>
      </c>
      <c r="L257" s="561">
        <f t="shared" si="230"/>
        <v>0</v>
      </c>
      <c r="M257" s="142"/>
      <c r="N257" s="158">
        <f t="shared" si="181"/>
        <v>0</v>
      </c>
      <c r="O257" s="92"/>
      <c r="P257" s="93"/>
      <c r="Q257" s="93"/>
      <c r="R257" s="93"/>
      <c r="S257" s="93"/>
      <c r="T257" s="96"/>
      <c r="U257" s="487">
        <f t="shared" si="177"/>
        <v>0</v>
      </c>
      <c r="V257" s="412"/>
      <c r="W257" s="93"/>
      <c r="X257" s="96"/>
      <c r="Y257" s="96"/>
      <c r="Z257" s="96"/>
      <c r="AA257" s="97"/>
      <c r="AC257" s="168"/>
    </row>
    <row r="258" spans="1:29" ht="15.75" thickBot="1" x14ac:dyDescent="0.3">
      <c r="B258" s="839" t="s">
        <v>314</v>
      </c>
      <c r="C258" s="840"/>
      <c r="D258" s="840"/>
      <c r="E258" s="840"/>
      <c r="F258" s="363">
        <f t="shared" ref="F258:M258" si="231">F5+F24+F32+F62+F78+F150+F160+F165+F228</f>
        <v>1565925</v>
      </c>
      <c r="G258" s="611">
        <f t="shared" si="231"/>
        <v>13224111</v>
      </c>
      <c r="H258" s="611">
        <f t="shared" si="231"/>
        <v>13224111</v>
      </c>
      <c r="I258" s="363">
        <f t="shared" ref="I258:J258" si="232">I5+I24+I32+I62+I78+I150+I160+I165+I228</f>
        <v>13247136</v>
      </c>
      <c r="J258" s="517">
        <f t="shared" si="232"/>
        <v>13248518</v>
      </c>
      <c r="K258" s="517">
        <f t="shared" si="231"/>
        <v>13248518</v>
      </c>
      <c r="L258" s="558">
        <f t="shared" si="231"/>
        <v>13248518</v>
      </c>
      <c r="M258" s="139">
        <f t="shared" si="231"/>
        <v>0</v>
      </c>
      <c r="N258" s="156">
        <f t="shared" si="181"/>
        <v>13248518</v>
      </c>
      <c r="O258" s="84">
        <f t="shared" ref="O258:AA258" si="233">O5+O24+O32+O62+O78+O150+O160+O165+O228</f>
        <v>3909</v>
      </c>
      <c r="P258" s="85">
        <f t="shared" si="233"/>
        <v>12450</v>
      </c>
      <c r="Q258" s="85">
        <f t="shared" si="233"/>
        <v>0</v>
      </c>
      <c r="R258" s="85">
        <f t="shared" si="233"/>
        <v>11404120</v>
      </c>
      <c r="S258" s="85">
        <f t="shared" si="233"/>
        <v>1754655</v>
      </c>
      <c r="T258" s="88">
        <f t="shared" si="233"/>
        <v>0</v>
      </c>
      <c r="U258" s="484">
        <f t="shared" si="177"/>
        <v>13175134</v>
      </c>
      <c r="V258" s="409">
        <f t="shared" si="233"/>
        <v>3909</v>
      </c>
      <c r="W258" s="85">
        <f t="shared" si="233"/>
        <v>1863</v>
      </c>
      <c r="X258" s="88">
        <f t="shared" si="233"/>
        <v>59195</v>
      </c>
      <c r="Y258" s="88">
        <f t="shared" si="233"/>
        <v>3909</v>
      </c>
      <c r="Z258" s="88">
        <f t="shared" si="233"/>
        <v>599</v>
      </c>
      <c r="AA258" s="89">
        <f t="shared" si="233"/>
        <v>3909</v>
      </c>
      <c r="AC258" s="168"/>
    </row>
    <row r="259" spans="1:29" x14ac:dyDescent="0.25">
      <c r="B259" s="22"/>
      <c r="C259" s="23"/>
      <c r="D259" s="23"/>
      <c r="E259" s="24"/>
      <c r="F259" s="24"/>
      <c r="G259" s="24"/>
      <c r="H259" s="24"/>
      <c r="I259" s="24"/>
      <c r="J259" s="24"/>
      <c r="K259" s="24"/>
      <c r="L259" s="24"/>
      <c r="M259" s="24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9" x14ac:dyDescent="0.25">
      <c r="B260" s="25"/>
      <c r="C260" s="26"/>
      <c r="D260" s="26"/>
      <c r="E260" s="24"/>
      <c r="F260" s="24"/>
      <c r="G260" s="24"/>
      <c r="H260" s="24"/>
      <c r="I260" s="24"/>
      <c r="J260" s="24"/>
      <c r="K260" s="24"/>
      <c r="L260" s="24"/>
      <c r="M260" s="24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9" x14ac:dyDescent="0.25">
      <c r="B266" s="27"/>
      <c r="C266" s="24"/>
      <c r="D266" s="24"/>
      <c r="E266" s="28"/>
      <c r="F266" s="28"/>
      <c r="G266" s="28"/>
      <c r="H266" s="28"/>
      <c r="I266" s="28"/>
      <c r="J266" s="28"/>
      <c r="K266" s="28"/>
      <c r="L266" s="28"/>
      <c r="M266" s="28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9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9" x14ac:dyDescent="0.25">
      <c r="B269" s="27"/>
      <c r="C269" s="28"/>
      <c r="D269" s="28"/>
      <c r="E269" s="24"/>
      <c r="F269" s="24"/>
      <c r="G269" s="24"/>
      <c r="H269" s="24"/>
      <c r="I269" s="24"/>
      <c r="J269" s="24"/>
      <c r="K269" s="24"/>
      <c r="L269" s="24"/>
      <c r="M269" s="24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9" x14ac:dyDescent="0.25"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8"/>
      <c r="D280" s="28"/>
      <c r="E280" s="24"/>
      <c r="F280" s="24"/>
      <c r="G280" s="24"/>
      <c r="H280" s="24"/>
      <c r="I280" s="24"/>
      <c r="J280" s="24"/>
      <c r="K280" s="24"/>
      <c r="L280" s="24"/>
      <c r="M280" s="24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8"/>
      <c r="D291" s="28"/>
      <c r="E291" s="24"/>
      <c r="F291" s="24"/>
      <c r="G291" s="24"/>
      <c r="H291" s="24"/>
      <c r="I291" s="24"/>
      <c r="J291" s="24"/>
      <c r="K291" s="24"/>
      <c r="L291" s="24"/>
      <c r="M291" s="24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4"/>
      <c r="D301" s="24"/>
      <c r="E301" s="28"/>
      <c r="F301" s="28"/>
      <c r="G301" s="28"/>
      <c r="H301" s="28"/>
      <c r="I301" s="28"/>
      <c r="J301" s="28"/>
      <c r="K301" s="28"/>
      <c r="L301" s="28"/>
      <c r="M301" s="28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9"/>
      <c r="C302" s="23"/>
      <c r="D302" s="23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8"/>
      <c r="D305" s="28"/>
      <c r="E305" s="24"/>
      <c r="F305" s="24"/>
      <c r="G305" s="24"/>
      <c r="H305" s="24"/>
      <c r="I305" s="24"/>
      <c r="J305" s="24"/>
      <c r="K305" s="24"/>
      <c r="L305" s="24"/>
      <c r="M305" s="24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8"/>
      <c r="D316" s="28"/>
      <c r="E316" s="24"/>
      <c r="F316" s="24"/>
      <c r="G316" s="24"/>
      <c r="H316" s="24"/>
      <c r="I316" s="24"/>
      <c r="J316" s="24"/>
      <c r="K316" s="24"/>
      <c r="L316" s="24"/>
      <c r="M316" s="24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59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</row>
    <row r="318" spans="1:27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59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</row>
    <row r="319" spans="1:27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59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</row>
    <row r="320" spans="1:27" x14ac:dyDescent="0.25">
      <c r="A320" s="127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</row>
    <row r="321" spans="1:27" x14ac:dyDescent="0.25"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18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8"/>
      <c r="D327" s="28"/>
      <c r="E327" s="24"/>
      <c r="F327" s="24"/>
      <c r="G327" s="24"/>
      <c r="H327" s="24"/>
      <c r="I327" s="24"/>
      <c r="J327" s="24"/>
      <c r="K327" s="24"/>
      <c r="L327" s="24"/>
      <c r="M327" s="24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49"/>
    </row>
    <row r="336" spans="1:2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49"/>
    </row>
    <row r="337" spans="1:27" s="12" customFormat="1" x14ac:dyDescent="0.25">
      <c r="A337" s="128"/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49"/>
    </row>
    <row r="338" spans="1:27" x14ac:dyDescent="0.25">
      <c r="B338" s="29"/>
      <c r="C338" s="23"/>
      <c r="D338" s="23"/>
      <c r="E338" s="28"/>
      <c r="F338" s="28"/>
      <c r="G338" s="28"/>
      <c r="H338" s="28"/>
      <c r="I338" s="28"/>
      <c r="J338" s="28"/>
      <c r="K338" s="28"/>
      <c r="L338" s="28"/>
      <c r="M338" s="28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30"/>
      <c r="C339" s="26"/>
      <c r="D339" s="26"/>
      <c r="E339" s="24"/>
      <c r="F339" s="24"/>
      <c r="G339" s="24"/>
      <c r="H339" s="24"/>
      <c r="I339" s="24"/>
      <c r="J339" s="24"/>
      <c r="K339" s="24"/>
      <c r="L339" s="24"/>
      <c r="M339" s="24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8"/>
      <c r="D341" s="28"/>
      <c r="E341" s="24"/>
      <c r="F341" s="24"/>
      <c r="G341" s="24"/>
      <c r="H341" s="24"/>
      <c r="I341" s="24"/>
      <c r="J341" s="24"/>
      <c r="K341" s="24"/>
      <c r="L341" s="24"/>
      <c r="M341" s="24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B350" s="27"/>
      <c r="C350" s="28"/>
      <c r="D350" s="28"/>
      <c r="E350" s="24"/>
      <c r="F350" s="24"/>
      <c r="G350" s="24"/>
      <c r="H350" s="24"/>
      <c r="I350" s="24"/>
      <c r="J350" s="24"/>
      <c r="K350" s="24"/>
      <c r="L350" s="24"/>
      <c r="M350" s="24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8"/>
      <c r="D354" s="28"/>
      <c r="E354" s="24"/>
      <c r="F354" s="24"/>
      <c r="G354" s="24"/>
      <c r="H354" s="24"/>
      <c r="I354" s="24"/>
      <c r="J354" s="24"/>
      <c r="K354" s="24"/>
      <c r="L354" s="24"/>
      <c r="M354" s="24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4"/>
      <c r="D364" s="24"/>
      <c r="E364" s="28"/>
      <c r="F364" s="28"/>
      <c r="G364" s="28"/>
      <c r="H364" s="28"/>
      <c r="I364" s="28"/>
      <c r="J364" s="28"/>
      <c r="K364" s="28"/>
      <c r="L364" s="28"/>
      <c r="M364" s="28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9"/>
      <c r="C365" s="23"/>
      <c r="D365" s="23"/>
      <c r="E365" s="24"/>
      <c r="F365" s="24"/>
      <c r="G365" s="24"/>
      <c r="H365" s="24"/>
      <c r="I365" s="24"/>
      <c r="J365" s="24"/>
      <c r="K365" s="24"/>
      <c r="L365" s="24"/>
      <c r="M365" s="24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8"/>
      <c r="D367" s="28"/>
      <c r="E367" s="24"/>
      <c r="F367" s="24"/>
      <c r="G367" s="24"/>
      <c r="H367" s="24"/>
      <c r="I367" s="24"/>
      <c r="J367" s="24"/>
      <c r="K367" s="24"/>
      <c r="L367" s="24"/>
      <c r="M367" s="24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8"/>
      <c r="D374" s="28"/>
      <c r="E374" s="24"/>
      <c r="F374" s="24"/>
      <c r="G374" s="24"/>
      <c r="H374" s="24"/>
      <c r="I374" s="24"/>
      <c r="J374" s="24"/>
      <c r="K374" s="24"/>
      <c r="L374" s="24"/>
      <c r="M374" s="24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4"/>
      <c r="D381" s="24"/>
      <c r="E381" s="28"/>
      <c r="F381" s="28"/>
      <c r="G381" s="28"/>
      <c r="H381" s="28"/>
      <c r="I381" s="28"/>
      <c r="J381" s="28"/>
      <c r="K381" s="28"/>
      <c r="L381" s="28"/>
      <c r="M381" s="28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8"/>
      <c r="D385" s="28"/>
      <c r="E385" s="24"/>
      <c r="F385" s="24"/>
      <c r="G385" s="24"/>
      <c r="H385" s="24"/>
      <c r="I385" s="24"/>
      <c r="J385" s="24"/>
      <c r="K385" s="24"/>
      <c r="L385" s="24"/>
      <c r="M385" s="24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8"/>
      <c r="D390" s="28"/>
      <c r="E390" s="24"/>
      <c r="F390" s="24"/>
      <c r="G390" s="24"/>
      <c r="H390" s="24"/>
      <c r="I390" s="24"/>
      <c r="J390" s="24"/>
      <c r="K390" s="24"/>
      <c r="L390" s="24"/>
      <c r="M390" s="24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8"/>
      <c r="D397" s="28"/>
      <c r="E397" s="24"/>
      <c r="F397" s="24"/>
      <c r="G397" s="24"/>
      <c r="H397" s="24"/>
      <c r="I397" s="24"/>
      <c r="J397" s="24"/>
      <c r="K397" s="24"/>
      <c r="L397" s="24"/>
      <c r="M397" s="24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4"/>
      <c r="D400" s="24"/>
      <c r="E400" s="28"/>
      <c r="F400" s="28"/>
      <c r="G400" s="28"/>
      <c r="H400" s="28"/>
      <c r="I400" s="28"/>
      <c r="J400" s="28"/>
      <c r="K400" s="28"/>
      <c r="L400" s="28"/>
      <c r="M400" s="28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9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4"/>
      <c r="D409" s="24"/>
      <c r="E409" s="28"/>
      <c r="F409" s="28"/>
      <c r="G409" s="28"/>
      <c r="H409" s="28"/>
      <c r="I409" s="28"/>
      <c r="J409" s="28"/>
      <c r="K409" s="28"/>
      <c r="L409" s="28"/>
      <c r="M409" s="28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9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8"/>
      <c r="D415" s="28"/>
      <c r="E415" s="24"/>
      <c r="F415" s="24"/>
      <c r="G415" s="24"/>
      <c r="H415" s="24"/>
      <c r="I415" s="24"/>
      <c r="J415" s="24"/>
      <c r="K415" s="24"/>
      <c r="L415" s="24"/>
      <c r="M415" s="24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8"/>
      <c r="D425" s="28"/>
      <c r="E425" s="24"/>
      <c r="F425" s="24"/>
      <c r="G425" s="24"/>
      <c r="H425" s="24"/>
      <c r="I425" s="24"/>
      <c r="J425" s="24"/>
      <c r="K425" s="24"/>
      <c r="L425" s="24"/>
      <c r="M425" s="24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4"/>
      <c r="D436" s="24"/>
      <c r="E436" s="28"/>
      <c r="F436" s="28"/>
      <c r="G436" s="28"/>
      <c r="H436" s="28"/>
      <c r="I436" s="28"/>
      <c r="J436" s="28"/>
      <c r="K436" s="28"/>
      <c r="L436" s="28"/>
      <c r="M436" s="28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9"/>
      <c r="C437" s="23"/>
      <c r="D437" s="23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8"/>
      <c r="D441" s="28"/>
      <c r="E441" s="24"/>
      <c r="F441" s="24"/>
      <c r="G441" s="24"/>
      <c r="H441" s="24"/>
      <c r="I441" s="24"/>
      <c r="J441" s="24"/>
      <c r="K441" s="24"/>
      <c r="L441" s="24"/>
      <c r="M441" s="24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8"/>
      <c r="D451" s="28"/>
      <c r="E451" s="24"/>
      <c r="F451" s="24"/>
      <c r="G451" s="24"/>
      <c r="H451" s="24"/>
      <c r="I451" s="24"/>
      <c r="J451" s="24"/>
      <c r="K451" s="24"/>
      <c r="L451" s="24"/>
      <c r="M451" s="24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27"/>
      <c r="C462" s="24"/>
      <c r="D462" s="24"/>
      <c r="E462" s="28"/>
      <c r="F462" s="28"/>
      <c r="G462" s="28"/>
      <c r="H462" s="28"/>
      <c r="I462" s="28"/>
      <c r="J462" s="28"/>
      <c r="K462" s="28"/>
      <c r="L462" s="28"/>
      <c r="M462" s="28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29"/>
      <c r="C463" s="23"/>
      <c r="D463" s="23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32"/>
      <c r="C464" s="33"/>
      <c r="D464" s="33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34"/>
      <c r="C465" s="35"/>
      <c r="D465" s="35"/>
      <c r="E465" s="36"/>
      <c r="F465" s="36"/>
      <c r="G465" s="36"/>
      <c r="H465" s="36"/>
      <c r="I465" s="36"/>
      <c r="J465" s="36"/>
      <c r="K465" s="36"/>
      <c r="L465" s="36"/>
      <c r="M465" s="36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37"/>
      <c r="D468" s="37"/>
      <c r="E468" s="24"/>
      <c r="F468" s="24"/>
      <c r="G468" s="24"/>
      <c r="H468" s="24"/>
      <c r="I468" s="24"/>
      <c r="J468" s="24"/>
      <c r="K468" s="24"/>
      <c r="L468" s="24"/>
      <c r="M468" s="24"/>
      <c r="N468" s="59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</row>
    <row r="469" spans="1:27" x14ac:dyDescent="0.25">
      <c r="A469" s="127"/>
      <c r="B469" s="34"/>
      <c r="C469" s="35"/>
      <c r="D469" s="35"/>
      <c r="E469" s="36"/>
      <c r="F469" s="36"/>
      <c r="G469" s="36"/>
      <c r="H469" s="36"/>
      <c r="I469" s="36"/>
      <c r="J469" s="36"/>
      <c r="K469" s="36"/>
      <c r="L469" s="36"/>
      <c r="M469" s="36"/>
      <c r="N469" s="59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</row>
    <row r="470" spans="1:27" x14ac:dyDescent="0.25">
      <c r="A470" s="127"/>
      <c r="B470" s="19"/>
      <c r="C470" s="37"/>
      <c r="D470" s="37"/>
      <c r="E470" s="24"/>
      <c r="F470" s="24"/>
      <c r="G470" s="24"/>
      <c r="H470" s="24"/>
      <c r="I470" s="24"/>
      <c r="J470" s="24"/>
      <c r="K470" s="24"/>
      <c r="L470" s="24"/>
      <c r="M470" s="24"/>
      <c r="N470" s="59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</row>
    <row r="475" spans="1:27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</row>
    <row r="476" spans="1:27" x14ac:dyDescent="0.25">
      <c r="A476" s="127"/>
      <c r="B476" s="19"/>
      <c r="C476" s="24"/>
      <c r="D476" s="24"/>
      <c r="E476" s="37"/>
      <c r="F476" s="37"/>
      <c r="G476" s="37"/>
      <c r="H476" s="37"/>
      <c r="I476" s="37"/>
      <c r="J476" s="37"/>
      <c r="K476" s="37"/>
      <c r="L476" s="37"/>
      <c r="M476" s="37"/>
    </row>
    <row r="477" spans="1:27" x14ac:dyDescent="0.25">
      <c r="A477" s="127"/>
      <c r="B477" s="34"/>
      <c r="C477" s="35"/>
      <c r="D477" s="35"/>
      <c r="E477" s="36"/>
      <c r="F477" s="36"/>
      <c r="G477" s="36"/>
      <c r="H477" s="36"/>
      <c r="I477" s="36"/>
      <c r="J477" s="36"/>
      <c r="K477" s="36"/>
      <c r="L477" s="36"/>
      <c r="M477" s="36"/>
    </row>
    <row r="478" spans="1:27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</row>
    <row r="479" spans="1:27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</row>
    <row r="480" spans="1:27" x14ac:dyDescent="0.25">
      <c r="A480" s="127"/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</row>
    <row r="481" spans="1:27" x14ac:dyDescent="0.25"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18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32"/>
      <c r="C483" s="33"/>
      <c r="D483" s="33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49"/>
    </row>
    <row r="488" spans="1:27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49"/>
    </row>
    <row r="489" spans="1:27" s="12" customFormat="1" x14ac:dyDescent="0.25">
      <c r="A489" s="128"/>
      <c r="B489" s="19"/>
      <c r="C489" s="37"/>
      <c r="D489" s="37"/>
      <c r="E489" s="24"/>
      <c r="F489" s="24"/>
      <c r="G489" s="24"/>
      <c r="H489" s="24"/>
      <c r="I489" s="24"/>
      <c r="J489" s="24"/>
      <c r="K489" s="24"/>
      <c r="L489" s="24"/>
      <c r="M489" s="24"/>
      <c r="N489" s="49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  <row r="720" spans="1:27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8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</row>
    <row r="721" spans="1:27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8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</row>
    <row r="722" spans="1:27" x14ac:dyDescent="0.25">
      <c r="A722" s="12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8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</row>
  </sheetData>
  <mergeCells count="250">
    <mergeCell ref="H2:H4"/>
    <mergeCell ref="I2:I4"/>
    <mergeCell ref="O2:AA3"/>
    <mergeCell ref="J2:J4"/>
    <mergeCell ref="C33:E33"/>
    <mergeCell ref="N3:N4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7:E57"/>
    <mergeCell ref="C58:E58"/>
    <mergeCell ref="C59:E59"/>
    <mergeCell ref="C60:E60"/>
    <mergeCell ref="C61:E61"/>
    <mergeCell ref="C62:E62"/>
    <mergeCell ref="C48:E48"/>
    <mergeCell ref="C49:E49"/>
    <mergeCell ref="C53:E53"/>
    <mergeCell ref="C54:E54"/>
    <mergeCell ref="C55:E55"/>
    <mergeCell ref="C56:E56"/>
    <mergeCell ref="D50:E50"/>
    <mergeCell ref="D51:E51"/>
    <mergeCell ref="D52:E52"/>
    <mergeCell ref="C69:E69"/>
    <mergeCell ref="D70:E70"/>
    <mergeCell ref="D71:E71"/>
    <mergeCell ref="D72:E72"/>
    <mergeCell ref="C73:E73"/>
    <mergeCell ref="D74:E74"/>
    <mergeCell ref="C63:E63"/>
    <mergeCell ref="C64:E64"/>
    <mergeCell ref="C65:E65"/>
    <mergeCell ref="C66:E66"/>
    <mergeCell ref="C67:E67"/>
    <mergeCell ref="C68:E68"/>
    <mergeCell ref="D81:E81"/>
    <mergeCell ref="C82:E82"/>
    <mergeCell ref="C86:E86"/>
    <mergeCell ref="C87:E87"/>
    <mergeCell ref="D88:E88"/>
    <mergeCell ref="D89:E89"/>
    <mergeCell ref="D75:E75"/>
    <mergeCell ref="D76:E76"/>
    <mergeCell ref="D77:E77"/>
    <mergeCell ref="C78:E78"/>
    <mergeCell ref="C79:E79"/>
    <mergeCell ref="D80:E80"/>
    <mergeCell ref="D96:E96"/>
    <mergeCell ref="D97:E97"/>
    <mergeCell ref="C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108:E108"/>
    <mergeCell ref="C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C120:E120"/>
    <mergeCell ref="D121:E121"/>
    <mergeCell ref="D122:E122"/>
    <mergeCell ref="C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32:E132"/>
    <mergeCell ref="D133:E133"/>
    <mergeCell ref="D134:E134"/>
    <mergeCell ref="C135:E135"/>
    <mergeCell ref="C136:E136"/>
    <mergeCell ref="C137:E137"/>
    <mergeCell ref="D126:E126"/>
    <mergeCell ref="D127:E127"/>
    <mergeCell ref="D128:E128"/>
    <mergeCell ref="D129:E129"/>
    <mergeCell ref="D130:E130"/>
    <mergeCell ref="D131:E131"/>
    <mergeCell ref="D144:E144"/>
    <mergeCell ref="D145:E145"/>
    <mergeCell ref="D146:E146"/>
    <mergeCell ref="D147:E147"/>
    <mergeCell ref="D148:E148"/>
    <mergeCell ref="C149:E149"/>
    <mergeCell ref="C138:E138"/>
    <mergeCell ref="D139:E139"/>
    <mergeCell ref="D140:E140"/>
    <mergeCell ref="D141:E141"/>
    <mergeCell ref="D142:E142"/>
    <mergeCell ref="D143:E143"/>
    <mergeCell ref="C156:E156"/>
    <mergeCell ref="C157:E157"/>
    <mergeCell ref="C158:E158"/>
    <mergeCell ref="C159:E159"/>
    <mergeCell ref="C160:E160"/>
    <mergeCell ref="C161:E161"/>
    <mergeCell ref="C150:E150"/>
    <mergeCell ref="C151:E151"/>
    <mergeCell ref="C152:E152"/>
    <mergeCell ref="D153:E153"/>
    <mergeCell ref="D154:E154"/>
    <mergeCell ref="C155:E155"/>
    <mergeCell ref="D168:E168"/>
    <mergeCell ref="D169:E169"/>
    <mergeCell ref="D170:E170"/>
    <mergeCell ref="D171:E171"/>
    <mergeCell ref="D172:E172"/>
    <mergeCell ref="D173:E173"/>
    <mergeCell ref="C162:E162"/>
    <mergeCell ref="C163:E163"/>
    <mergeCell ref="C164:E164"/>
    <mergeCell ref="C165:E165"/>
    <mergeCell ref="C166:E166"/>
    <mergeCell ref="C167:E167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C178:E178"/>
    <mergeCell ref="D179:E179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C189:E189"/>
    <mergeCell ref="D190:E190"/>
    <mergeCell ref="D191:E191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C200:E200"/>
    <mergeCell ref="D201:E201"/>
    <mergeCell ref="D202:E202"/>
    <mergeCell ref="C203:E203"/>
    <mergeCell ref="C216:E216"/>
    <mergeCell ref="C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C215:E215"/>
    <mergeCell ref="C228:E228"/>
    <mergeCell ref="C229:E229"/>
    <mergeCell ref="C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40:E240"/>
    <mergeCell ref="C241:E241"/>
    <mergeCell ref="C242:E242"/>
    <mergeCell ref="C243:E243"/>
    <mergeCell ref="C244:E244"/>
    <mergeCell ref="C245:E245"/>
    <mergeCell ref="C234:E234"/>
    <mergeCell ref="D235:E235"/>
    <mergeCell ref="D236:E236"/>
    <mergeCell ref="D237:E237"/>
    <mergeCell ref="D238:E238"/>
    <mergeCell ref="D239:E239"/>
    <mergeCell ref="B258:E258"/>
    <mergeCell ref="C252:E252"/>
    <mergeCell ref="C253:E253"/>
    <mergeCell ref="C254:E254"/>
    <mergeCell ref="C255:E255"/>
    <mergeCell ref="C256:E256"/>
    <mergeCell ref="C257:E257"/>
    <mergeCell ref="C246:E246"/>
    <mergeCell ref="C247:E247"/>
    <mergeCell ref="D248:E248"/>
    <mergeCell ref="D249:E249"/>
    <mergeCell ref="C250:E250"/>
    <mergeCell ref="C251:E251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013350 Az önkormányzati vagyonnal való gazdálkodással kapcsolatos feladatokKiadások - 2017.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19"/>
  <sheetViews>
    <sheetView workbookViewId="0">
      <pane xSplit="5" ySplit="4" topLeftCell="G5" activePane="bottomRight" state="frozen"/>
      <selection pane="topRight" activeCell="F1" sqref="F1"/>
      <selection pane="bottomLeft" activeCell="A5" sqref="A5"/>
      <selection pane="bottomRight" activeCell="K25" sqref="K2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0" width="11" style="12" customWidth="1"/>
    <col min="11" max="11" width="11.7109375" style="12" customWidth="1"/>
    <col min="12" max="12" width="11" style="12" customWidth="1"/>
    <col min="13" max="13" width="11.140625" style="12" customWidth="1"/>
    <col min="14" max="14" width="11.7109375" style="49" customWidth="1"/>
    <col min="15" max="20" width="7.85546875" style="12" bestFit="1" customWidth="1"/>
    <col min="21" max="21" width="8.42578125" style="12" bestFit="1" customWidth="1"/>
    <col min="22" max="27" width="7.85546875" style="12" bestFit="1" customWidth="1"/>
    <col min="28" max="16384" width="9.140625" style="17"/>
  </cols>
  <sheetData>
    <row r="1" spans="1:27" ht="15.75" thickBot="1" x14ac:dyDescent="0.3">
      <c r="AA1" s="11" t="s">
        <v>827</v>
      </c>
    </row>
    <row r="2" spans="1:27" ht="15" customHeight="1" x14ac:dyDescent="0.25">
      <c r="B2" s="774" t="s">
        <v>0</v>
      </c>
      <c r="C2" s="775"/>
      <c r="D2" s="775"/>
      <c r="E2" s="775"/>
      <c r="F2" s="790" t="s">
        <v>1079</v>
      </c>
      <c r="G2" s="790" t="s">
        <v>1093</v>
      </c>
      <c r="H2" s="790" t="s">
        <v>1102</v>
      </c>
      <c r="I2" s="775" t="s">
        <v>1109</v>
      </c>
      <c r="J2" s="793" t="s">
        <v>1116</v>
      </c>
      <c r="K2" s="793" t="s">
        <v>1084</v>
      </c>
      <c r="L2" s="781" t="s">
        <v>1082</v>
      </c>
      <c r="M2" s="781"/>
      <c r="N2" s="782"/>
      <c r="O2" s="764" t="s">
        <v>1121</v>
      </c>
      <c r="P2" s="775"/>
      <c r="Q2" s="775"/>
      <c r="R2" s="775"/>
      <c r="S2" s="775"/>
      <c r="T2" s="775"/>
      <c r="U2" s="775"/>
      <c r="V2" s="775"/>
      <c r="W2" s="775"/>
      <c r="X2" s="775"/>
      <c r="Y2" s="775"/>
      <c r="Z2" s="775"/>
      <c r="AA2" s="828"/>
    </row>
    <row r="3" spans="1:27" ht="22.5" customHeight="1" x14ac:dyDescent="0.25">
      <c r="B3" s="776"/>
      <c r="C3" s="777"/>
      <c r="D3" s="777"/>
      <c r="E3" s="777"/>
      <c r="F3" s="791"/>
      <c r="G3" s="791"/>
      <c r="H3" s="791"/>
      <c r="I3" s="777"/>
      <c r="J3" s="794"/>
      <c r="K3" s="794"/>
      <c r="L3" s="864" t="s">
        <v>847</v>
      </c>
      <c r="M3" s="866" t="s">
        <v>848</v>
      </c>
      <c r="N3" s="868" t="s">
        <v>571</v>
      </c>
      <c r="O3" s="829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1"/>
    </row>
    <row r="4" spans="1:27" ht="21" customHeight="1" thickBot="1" x14ac:dyDescent="0.3">
      <c r="B4" s="778"/>
      <c r="C4" s="779"/>
      <c r="D4" s="779"/>
      <c r="E4" s="779"/>
      <c r="F4" s="792"/>
      <c r="G4" s="792"/>
      <c r="H4" s="792"/>
      <c r="I4" s="779"/>
      <c r="J4" s="795"/>
      <c r="K4" s="795"/>
      <c r="L4" s="865"/>
      <c r="M4" s="867"/>
      <c r="N4" s="869"/>
      <c r="O4" s="129" t="s">
        <v>593</v>
      </c>
      <c r="P4" s="64" t="s">
        <v>594</v>
      </c>
      <c r="Q4" s="64" t="s">
        <v>595</v>
      </c>
      <c r="R4" s="64" t="s">
        <v>596</v>
      </c>
      <c r="S4" s="64" t="s">
        <v>597</v>
      </c>
      <c r="T4" s="555" t="s">
        <v>598</v>
      </c>
      <c r="U4" s="483" t="s">
        <v>1094</v>
      </c>
      <c r="V4" s="505" t="s">
        <v>599</v>
      </c>
      <c r="W4" s="81" t="s">
        <v>600</v>
      </c>
      <c r="X4" s="608" t="s">
        <v>601</v>
      </c>
      <c r="Y4" s="450" t="s">
        <v>602</v>
      </c>
      <c r="Z4" s="450" t="s">
        <v>603</v>
      </c>
      <c r="AA4" s="635" t="s">
        <v>604</v>
      </c>
    </row>
    <row r="5" spans="1:27" ht="15.75" thickBot="1" x14ac:dyDescent="0.3">
      <c r="B5" s="82" t="s">
        <v>118</v>
      </c>
      <c r="C5" s="870" t="s">
        <v>119</v>
      </c>
      <c r="D5" s="871"/>
      <c r="E5" s="871"/>
      <c r="F5" s="363">
        <f t="shared" ref="F5:L5" si="0">F6+F20</f>
        <v>975985</v>
      </c>
      <c r="G5" s="611">
        <f t="shared" si="0"/>
        <v>904909</v>
      </c>
      <c r="H5" s="611">
        <f t="shared" si="0"/>
        <v>872523</v>
      </c>
      <c r="I5" s="674">
        <f t="shared" si="0"/>
        <v>872523</v>
      </c>
      <c r="J5" s="517">
        <f t="shared" ref="J5" si="1">J6+J20</f>
        <v>872523</v>
      </c>
      <c r="K5" s="517">
        <f t="shared" si="0"/>
        <v>872523</v>
      </c>
      <c r="L5" s="558">
        <f t="shared" si="0"/>
        <v>872523</v>
      </c>
      <c r="M5" s="139">
        <f t="shared" ref="M5:AA5" si="2">M6+M20</f>
        <v>0</v>
      </c>
      <c r="N5" s="156">
        <f>SUM(L5:M5)</f>
        <v>872523</v>
      </c>
      <c r="O5" s="84">
        <f t="shared" si="2"/>
        <v>79155</v>
      </c>
      <c r="P5" s="85">
        <f t="shared" si="2"/>
        <v>81530</v>
      </c>
      <c r="Q5" s="85">
        <f t="shared" si="2"/>
        <v>81350</v>
      </c>
      <c r="R5" s="85">
        <f t="shared" si="2"/>
        <v>10634</v>
      </c>
      <c r="S5" s="85">
        <f t="shared" si="2"/>
        <v>81530</v>
      </c>
      <c r="T5" s="88">
        <f t="shared" si="2"/>
        <v>60262</v>
      </c>
      <c r="U5" s="484">
        <f>SUM(O5:T5)</f>
        <v>394461</v>
      </c>
      <c r="V5" s="409">
        <f t="shared" si="2"/>
        <v>70412</v>
      </c>
      <c r="W5" s="85">
        <f t="shared" si="2"/>
        <v>81530</v>
      </c>
      <c r="X5" s="88">
        <f t="shared" si="2"/>
        <v>81530</v>
      </c>
      <c r="Y5" s="88">
        <f t="shared" si="2"/>
        <v>81530</v>
      </c>
      <c r="Z5" s="88">
        <f t="shared" si="2"/>
        <v>81530</v>
      </c>
      <c r="AA5" s="89">
        <f t="shared" si="2"/>
        <v>81530</v>
      </c>
    </row>
    <row r="6" spans="1:27" x14ac:dyDescent="0.25">
      <c r="B6" s="122" t="s">
        <v>609</v>
      </c>
      <c r="C6" s="772" t="s">
        <v>120</v>
      </c>
      <c r="D6" s="773"/>
      <c r="E6" s="773"/>
      <c r="F6" s="364">
        <f t="shared" ref="F6:L6" si="3">F7+F8+F9+F10+F11+F12+F13+F14+F15+F16+F17+F18+F19</f>
        <v>975985</v>
      </c>
      <c r="G6" s="612">
        <f t="shared" si="3"/>
        <v>904909</v>
      </c>
      <c r="H6" s="612">
        <f t="shared" si="3"/>
        <v>872523</v>
      </c>
      <c r="I6" s="675">
        <f t="shared" si="3"/>
        <v>872523</v>
      </c>
      <c r="J6" s="518">
        <f t="shared" ref="J6" si="4">J7+J8+J9+J10+J11+J12+J13+J14+J15+J16+J17+J18+J19</f>
        <v>872523</v>
      </c>
      <c r="K6" s="518">
        <f t="shared" si="3"/>
        <v>872523</v>
      </c>
      <c r="L6" s="559">
        <f t="shared" si="3"/>
        <v>872523</v>
      </c>
      <c r="M6" s="140">
        <f t="shared" ref="M6:AA6" si="5">M7+M8+M9+M10+M11+M12+M13+M14+M15+M16+M17+M18+M19</f>
        <v>0</v>
      </c>
      <c r="N6" s="157">
        <f t="shared" ref="N6:N69" si="6">SUM(L6:M6)</f>
        <v>872523</v>
      </c>
      <c r="O6" s="116">
        <f t="shared" si="5"/>
        <v>79155</v>
      </c>
      <c r="P6" s="117">
        <f t="shared" si="5"/>
        <v>81530</v>
      </c>
      <c r="Q6" s="117">
        <f t="shared" si="5"/>
        <v>81350</v>
      </c>
      <c r="R6" s="117">
        <f t="shared" si="5"/>
        <v>10634</v>
      </c>
      <c r="S6" s="117">
        <f t="shared" si="5"/>
        <v>81530</v>
      </c>
      <c r="T6" s="120">
        <f t="shared" si="5"/>
        <v>60262</v>
      </c>
      <c r="U6" s="485">
        <f t="shared" ref="U6:U69" si="7">SUM(O6:T6)</f>
        <v>394461</v>
      </c>
      <c r="V6" s="410">
        <f t="shared" si="5"/>
        <v>70412</v>
      </c>
      <c r="W6" s="117">
        <f t="shared" si="5"/>
        <v>81530</v>
      </c>
      <c r="X6" s="120">
        <f t="shared" si="5"/>
        <v>81530</v>
      </c>
      <c r="Y6" s="120">
        <f t="shared" si="5"/>
        <v>81530</v>
      </c>
      <c r="Z6" s="120">
        <f t="shared" si="5"/>
        <v>81530</v>
      </c>
      <c r="AA6" s="121">
        <f t="shared" si="5"/>
        <v>81530</v>
      </c>
    </row>
    <row r="7" spans="1:27" ht="15.75" thickBot="1" x14ac:dyDescent="0.3">
      <c r="A7" s="125" t="s">
        <v>121</v>
      </c>
      <c r="B7" s="54" t="s">
        <v>610</v>
      </c>
      <c r="C7" s="293"/>
      <c r="D7" s="208" t="s">
        <v>122</v>
      </c>
      <c r="E7" s="316"/>
      <c r="F7" s="373">
        <v>975985</v>
      </c>
      <c r="G7" s="621">
        <v>904909</v>
      </c>
      <c r="H7" s="621">
        <v>872523</v>
      </c>
      <c r="I7" s="684">
        <v>872523</v>
      </c>
      <c r="J7" s="527">
        <v>872523</v>
      </c>
      <c r="K7" s="527">
        <v>872523</v>
      </c>
      <c r="L7" s="568">
        <f>SUM(U7:AA7)</f>
        <v>872523</v>
      </c>
      <c r="M7" s="141"/>
      <c r="N7" s="159">
        <f t="shared" si="6"/>
        <v>872523</v>
      </c>
      <c r="O7" s="73">
        <v>79155</v>
      </c>
      <c r="P7" s="1">
        <v>81530</v>
      </c>
      <c r="Q7" s="1">
        <v>81350</v>
      </c>
      <c r="R7" s="1">
        <v>10634</v>
      </c>
      <c r="S7" s="1">
        <v>81530</v>
      </c>
      <c r="T7" s="79">
        <v>60262</v>
      </c>
      <c r="U7" s="489">
        <f t="shared" si="7"/>
        <v>394461</v>
      </c>
      <c r="V7" s="414">
        <v>70412</v>
      </c>
      <c r="W7" s="1">
        <v>81530</v>
      </c>
      <c r="X7" s="79">
        <v>81530</v>
      </c>
      <c r="Y7" s="79">
        <v>81530</v>
      </c>
      <c r="Z7" s="79">
        <v>81530</v>
      </c>
      <c r="AA7" s="44">
        <v>81530</v>
      </c>
    </row>
    <row r="8" spans="1:27" s="189" customFormat="1" hidden="1" x14ac:dyDescent="0.25">
      <c r="A8" s="125" t="s">
        <v>123</v>
      </c>
      <c r="B8" s="169" t="s">
        <v>611</v>
      </c>
      <c r="C8" s="182"/>
      <c r="D8" s="233" t="s">
        <v>124</v>
      </c>
      <c r="E8" s="258"/>
      <c r="F8" s="365">
        <f t="shared" ref="F8:F19" si="8">SUM(N8:Z8)</f>
        <v>0</v>
      </c>
      <c r="G8" s="613">
        <f t="shared" ref="G8:G19" si="9">SUM(N8:Z8)</f>
        <v>0</v>
      </c>
      <c r="H8" s="613">
        <f t="shared" ref="H8:H19" si="10">SUM(N8:Z8)</f>
        <v>0</v>
      </c>
      <c r="I8" s="676">
        <f t="shared" ref="I8:I19" si="11">SUM(N8:Z8)</f>
        <v>0</v>
      </c>
      <c r="J8" s="519">
        <f t="shared" ref="J8:K19" si="12">SUM(N8:Z8)</f>
        <v>0</v>
      </c>
      <c r="K8" s="519">
        <f t="shared" si="12"/>
        <v>0</v>
      </c>
      <c r="L8" s="560">
        <f t="shared" ref="L8:L19" si="13">SUM(O8:AA8)</f>
        <v>0</v>
      </c>
      <c r="M8" s="170"/>
      <c r="N8" s="171">
        <f t="shared" si="6"/>
        <v>0</v>
      </c>
      <c r="O8" s="179"/>
      <c r="P8" s="173"/>
      <c r="Q8" s="173"/>
      <c r="R8" s="173"/>
      <c r="S8" s="173"/>
      <c r="T8" s="174"/>
      <c r="U8" s="486">
        <f t="shared" si="7"/>
        <v>0</v>
      </c>
      <c r="V8" s="411"/>
      <c r="W8" s="173"/>
      <c r="X8" s="174"/>
      <c r="Y8" s="174"/>
      <c r="Z8" s="174"/>
      <c r="AA8" s="175"/>
    </row>
    <row r="9" spans="1:27" s="189" customFormat="1" hidden="1" x14ac:dyDescent="0.25">
      <c r="A9" s="125" t="s">
        <v>125</v>
      </c>
      <c r="B9" s="169" t="s">
        <v>612</v>
      </c>
      <c r="C9" s="182"/>
      <c r="D9" s="233" t="s">
        <v>126</v>
      </c>
      <c r="E9" s="258"/>
      <c r="F9" s="365">
        <f t="shared" si="8"/>
        <v>0</v>
      </c>
      <c r="G9" s="613">
        <f t="shared" si="9"/>
        <v>0</v>
      </c>
      <c r="H9" s="613">
        <f t="shared" si="10"/>
        <v>0</v>
      </c>
      <c r="I9" s="676">
        <f t="shared" si="11"/>
        <v>0</v>
      </c>
      <c r="J9" s="519">
        <f t="shared" si="12"/>
        <v>0</v>
      </c>
      <c r="K9" s="519">
        <f t="shared" si="12"/>
        <v>0</v>
      </c>
      <c r="L9" s="560">
        <f t="shared" si="13"/>
        <v>0</v>
      </c>
      <c r="M9" s="170"/>
      <c r="N9" s="171">
        <f t="shared" si="6"/>
        <v>0</v>
      </c>
      <c r="O9" s="179"/>
      <c r="P9" s="173"/>
      <c r="Q9" s="173"/>
      <c r="R9" s="173"/>
      <c r="S9" s="173"/>
      <c r="T9" s="174"/>
      <c r="U9" s="486">
        <f t="shared" si="7"/>
        <v>0</v>
      </c>
      <c r="V9" s="411"/>
      <c r="W9" s="173"/>
      <c r="X9" s="174"/>
      <c r="Y9" s="174"/>
      <c r="Z9" s="174"/>
      <c r="AA9" s="175"/>
    </row>
    <row r="10" spans="1:27" s="189" customFormat="1" hidden="1" x14ac:dyDescent="0.25">
      <c r="A10" s="125" t="s">
        <v>127</v>
      </c>
      <c r="B10" s="169" t="s">
        <v>613</v>
      </c>
      <c r="C10" s="182"/>
      <c r="D10" s="233" t="s">
        <v>351</v>
      </c>
      <c r="E10" s="258"/>
      <c r="F10" s="365">
        <f t="shared" si="8"/>
        <v>0</v>
      </c>
      <c r="G10" s="613">
        <f t="shared" si="9"/>
        <v>0</v>
      </c>
      <c r="H10" s="613">
        <f t="shared" si="10"/>
        <v>0</v>
      </c>
      <c r="I10" s="676">
        <f t="shared" si="11"/>
        <v>0</v>
      </c>
      <c r="J10" s="519">
        <f t="shared" si="12"/>
        <v>0</v>
      </c>
      <c r="K10" s="519">
        <f t="shared" si="12"/>
        <v>0</v>
      </c>
      <c r="L10" s="560">
        <f t="shared" si="13"/>
        <v>0</v>
      </c>
      <c r="M10" s="170"/>
      <c r="N10" s="171">
        <f t="shared" si="6"/>
        <v>0</v>
      </c>
      <c r="O10" s="179"/>
      <c r="P10" s="173"/>
      <c r="Q10" s="173"/>
      <c r="R10" s="173"/>
      <c r="S10" s="173"/>
      <c r="T10" s="174"/>
      <c r="U10" s="486">
        <f t="shared" si="7"/>
        <v>0</v>
      </c>
      <c r="V10" s="411"/>
      <c r="W10" s="173"/>
      <c r="X10" s="174"/>
      <c r="Y10" s="174"/>
      <c r="Z10" s="174"/>
      <c r="AA10" s="175"/>
    </row>
    <row r="11" spans="1:27" s="189" customFormat="1" hidden="1" x14ac:dyDescent="0.25">
      <c r="A11" s="125" t="s">
        <v>128</v>
      </c>
      <c r="B11" s="169" t="s">
        <v>614</v>
      </c>
      <c r="C11" s="182"/>
      <c r="D11" s="233" t="s">
        <v>129</v>
      </c>
      <c r="E11" s="258"/>
      <c r="F11" s="365">
        <f t="shared" si="8"/>
        <v>0</v>
      </c>
      <c r="G11" s="613">
        <f t="shared" si="9"/>
        <v>0</v>
      </c>
      <c r="H11" s="613">
        <f t="shared" si="10"/>
        <v>0</v>
      </c>
      <c r="I11" s="676">
        <f t="shared" si="11"/>
        <v>0</v>
      </c>
      <c r="J11" s="519">
        <f t="shared" si="12"/>
        <v>0</v>
      </c>
      <c r="K11" s="519">
        <f t="shared" si="12"/>
        <v>0</v>
      </c>
      <c r="L11" s="560">
        <f t="shared" si="13"/>
        <v>0</v>
      </c>
      <c r="M11" s="170"/>
      <c r="N11" s="171">
        <f t="shared" si="6"/>
        <v>0</v>
      </c>
      <c r="O11" s="179"/>
      <c r="P11" s="173"/>
      <c r="Q11" s="173"/>
      <c r="R11" s="173"/>
      <c r="S11" s="173"/>
      <c r="T11" s="174"/>
      <c r="U11" s="486">
        <f t="shared" si="7"/>
        <v>0</v>
      </c>
      <c r="V11" s="411"/>
      <c r="W11" s="173"/>
      <c r="X11" s="174"/>
      <c r="Y11" s="174"/>
      <c r="Z11" s="174"/>
      <c r="AA11" s="175"/>
    </row>
    <row r="12" spans="1:27" s="189" customFormat="1" hidden="1" x14ac:dyDescent="0.25">
      <c r="A12" s="125" t="s">
        <v>130</v>
      </c>
      <c r="B12" s="169" t="s">
        <v>615</v>
      </c>
      <c r="C12" s="182"/>
      <c r="D12" s="233" t="s">
        <v>131</v>
      </c>
      <c r="E12" s="258"/>
      <c r="F12" s="365">
        <f t="shared" si="8"/>
        <v>0</v>
      </c>
      <c r="G12" s="613">
        <f t="shared" si="9"/>
        <v>0</v>
      </c>
      <c r="H12" s="613">
        <f t="shared" si="10"/>
        <v>0</v>
      </c>
      <c r="I12" s="676">
        <f t="shared" si="11"/>
        <v>0</v>
      </c>
      <c r="J12" s="519">
        <f t="shared" si="12"/>
        <v>0</v>
      </c>
      <c r="K12" s="519">
        <f t="shared" si="12"/>
        <v>0</v>
      </c>
      <c r="L12" s="560">
        <f t="shared" si="13"/>
        <v>0</v>
      </c>
      <c r="M12" s="170"/>
      <c r="N12" s="171">
        <f t="shared" si="6"/>
        <v>0</v>
      </c>
      <c r="O12" s="179"/>
      <c r="P12" s="173"/>
      <c r="Q12" s="173"/>
      <c r="R12" s="173"/>
      <c r="S12" s="173"/>
      <c r="T12" s="174"/>
      <c r="U12" s="486">
        <f t="shared" si="7"/>
        <v>0</v>
      </c>
      <c r="V12" s="411"/>
      <c r="W12" s="173"/>
      <c r="X12" s="174"/>
      <c r="Y12" s="174"/>
      <c r="Z12" s="174"/>
      <c r="AA12" s="175"/>
    </row>
    <row r="13" spans="1:27" s="189" customFormat="1" hidden="1" x14ac:dyDescent="0.25">
      <c r="A13" s="125" t="s">
        <v>132</v>
      </c>
      <c r="B13" s="169" t="s">
        <v>616</v>
      </c>
      <c r="C13" s="182"/>
      <c r="D13" s="233" t="s">
        <v>133</v>
      </c>
      <c r="E13" s="258"/>
      <c r="F13" s="365">
        <f t="shared" si="8"/>
        <v>0</v>
      </c>
      <c r="G13" s="613">
        <f t="shared" si="9"/>
        <v>0</v>
      </c>
      <c r="H13" s="613">
        <f t="shared" si="10"/>
        <v>0</v>
      </c>
      <c r="I13" s="676">
        <f t="shared" si="11"/>
        <v>0</v>
      </c>
      <c r="J13" s="519">
        <f t="shared" si="12"/>
        <v>0</v>
      </c>
      <c r="K13" s="519">
        <f t="shared" si="12"/>
        <v>0</v>
      </c>
      <c r="L13" s="560">
        <f t="shared" si="13"/>
        <v>0</v>
      </c>
      <c r="M13" s="170"/>
      <c r="N13" s="171">
        <f t="shared" si="6"/>
        <v>0</v>
      </c>
      <c r="O13" s="179"/>
      <c r="P13" s="173"/>
      <c r="Q13" s="173"/>
      <c r="R13" s="173"/>
      <c r="S13" s="173"/>
      <c r="T13" s="174"/>
      <c r="U13" s="486">
        <f t="shared" si="7"/>
        <v>0</v>
      </c>
      <c r="V13" s="411"/>
      <c r="W13" s="173"/>
      <c r="X13" s="174"/>
      <c r="Y13" s="174"/>
      <c r="Z13" s="174"/>
      <c r="AA13" s="175"/>
    </row>
    <row r="14" spans="1:27" s="189" customFormat="1" hidden="1" x14ac:dyDescent="0.25">
      <c r="A14" s="125" t="s">
        <v>134</v>
      </c>
      <c r="B14" s="169" t="s">
        <v>617</v>
      </c>
      <c r="C14" s="182"/>
      <c r="D14" s="233" t="s">
        <v>135</v>
      </c>
      <c r="E14" s="258"/>
      <c r="F14" s="365">
        <f t="shared" si="8"/>
        <v>0</v>
      </c>
      <c r="G14" s="613">
        <f t="shared" si="9"/>
        <v>0</v>
      </c>
      <c r="H14" s="613">
        <f t="shared" si="10"/>
        <v>0</v>
      </c>
      <c r="I14" s="676">
        <f t="shared" si="11"/>
        <v>0</v>
      </c>
      <c r="J14" s="519">
        <f t="shared" si="12"/>
        <v>0</v>
      </c>
      <c r="K14" s="519">
        <f t="shared" si="12"/>
        <v>0</v>
      </c>
      <c r="L14" s="560">
        <f t="shared" si="13"/>
        <v>0</v>
      </c>
      <c r="M14" s="170"/>
      <c r="N14" s="171">
        <f t="shared" si="6"/>
        <v>0</v>
      </c>
      <c r="O14" s="179"/>
      <c r="P14" s="173"/>
      <c r="Q14" s="173"/>
      <c r="R14" s="173"/>
      <c r="S14" s="173"/>
      <c r="T14" s="174"/>
      <c r="U14" s="486">
        <f t="shared" si="7"/>
        <v>0</v>
      </c>
      <c r="V14" s="411"/>
      <c r="W14" s="173"/>
      <c r="X14" s="174"/>
      <c r="Y14" s="174"/>
      <c r="Z14" s="174"/>
      <c r="AA14" s="175"/>
    </row>
    <row r="15" spans="1:27" s="189" customFormat="1" hidden="1" x14ac:dyDescent="0.25">
      <c r="A15" s="125" t="s">
        <v>136</v>
      </c>
      <c r="B15" s="169" t="s">
        <v>618</v>
      </c>
      <c r="C15" s="182"/>
      <c r="D15" s="233" t="s">
        <v>137</v>
      </c>
      <c r="E15" s="258"/>
      <c r="F15" s="365">
        <f t="shared" si="8"/>
        <v>0</v>
      </c>
      <c r="G15" s="613">
        <f t="shared" si="9"/>
        <v>0</v>
      </c>
      <c r="H15" s="613">
        <f t="shared" si="10"/>
        <v>0</v>
      </c>
      <c r="I15" s="676">
        <f t="shared" si="11"/>
        <v>0</v>
      </c>
      <c r="J15" s="519">
        <f t="shared" si="12"/>
        <v>0</v>
      </c>
      <c r="K15" s="519">
        <f t="shared" si="12"/>
        <v>0</v>
      </c>
      <c r="L15" s="560">
        <f t="shared" si="13"/>
        <v>0</v>
      </c>
      <c r="M15" s="170"/>
      <c r="N15" s="171">
        <f t="shared" si="6"/>
        <v>0</v>
      </c>
      <c r="O15" s="179"/>
      <c r="P15" s="173"/>
      <c r="Q15" s="173"/>
      <c r="R15" s="173"/>
      <c r="S15" s="173"/>
      <c r="T15" s="174"/>
      <c r="U15" s="486">
        <f t="shared" si="7"/>
        <v>0</v>
      </c>
      <c r="V15" s="411"/>
      <c r="W15" s="173"/>
      <c r="X15" s="174"/>
      <c r="Y15" s="174"/>
      <c r="Z15" s="174"/>
      <c r="AA15" s="175"/>
    </row>
    <row r="16" spans="1:27" s="189" customFormat="1" hidden="1" x14ac:dyDescent="0.25">
      <c r="A16" s="125" t="s">
        <v>138</v>
      </c>
      <c r="B16" s="169" t="s">
        <v>619</v>
      </c>
      <c r="C16" s="182"/>
      <c r="D16" s="233" t="s">
        <v>139</v>
      </c>
      <c r="E16" s="258"/>
      <c r="F16" s="365">
        <f t="shared" si="8"/>
        <v>0</v>
      </c>
      <c r="G16" s="613">
        <f t="shared" si="9"/>
        <v>0</v>
      </c>
      <c r="H16" s="613">
        <f t="shared" si="10"/>
        <v>0</v>
      </c>
      <c r="I16" s="676">
        <f t="shared" si="11"/>
        <v>0</v>
      </c>
      <c r="J16" s="519">
        <f t="shared" si="12"/>
        <v>0</v>
      </c>
      <c r="K16" s="519">
        <f t="shared" si="12"/>
        <v>0</v>
      </c>
      <c r="L16" s="560">
        <f t="shared" si="13"/>
        <v>0</v>
      </c>
      <c r="M16" s="170"/>
      <c r="N16" s="171">
        <f t="shared" si="6"/>
        <v>0</v>
      </c>
      <c r="O16" s="179"/>
      <c r="P16" s="173"/>
      <c r="Q16" s="173"/>
      <c r="R16" s="173"/>
      <c r="S16" s="173"/>
      <c r="T16" s="174"/>
      <c r="U16" s="486">
        <f t="shared" si="7"/>
        <v>0</v>
      </c>
      <c r="V16" s="411"/>
      <c r="W16" s="173"/>
      <c r="X16" s="174"/>
      <c r="Y16" s="174"/>
      <c r="Z16" s="174"/>
      <c r="AA16" s="175"/>
    </row>
    <row r="17" spans="1:27" s="189" customFormat="1" hidden="1" x14ac:dyDescent="0.25">
      <c r="A17" s="125" t="s">
        <v>140</v>
      </c>
      <c r="B17" s="169" t="s">
        <v>620</v>
      </c>
      <c r="C17" s="182"/>
      <c r="D17" s="233" t="s">
        <v>141</v>
      </c>
      <c r="E17" s="258"/>
      <c r="F17" s="365">
        <f t="shared" si="8"/>
        <v>0</v>
      </c>
      <c r="G17" s="613">
        <f t="shared" si="9"/>
        <v>0</v>
      </c>
      <c r="H17" s="613">
        <f t="shared" si="10"/>
        <v>0</v>
      </c>
      <c r="I17" s="676">
        <f t="shared" si="11"/>
        <v>0</v>
      </c>
      <c r="J17" s="519">
        <f t="shared" si="12"/>
        <v>0</v>
      </c>
      <c r="K17" s="519">
        <f t="shared" si="12"/>
        <v>0</v>
      </c>
      <c r="L17" s="560">
        <f t="shared" si="13"/>
        <v>0</v>
      </c>
      <c r="M17" s="170"/>
      <c r="N17" s="171">
        <f t="shared" si="6"/>
        <v>0</v>
      </c>
      <c r="O17" s="179"/>
      <c r="P17" s="173"/>
      <c r="Q17" s="173"/>
      <c r="R17" s="173"/>
      <c r="S17" s="173"/>
      <c r="T17" s="174"/>
      <c r="U17" s="486">
        <f t="shared" si="7"/>
        <v>0</v>
      </c>
      <c r="V17" s="411"/>
      <c r="W17" s="173"/>
      <c r="X17" s="174"/>
      <c r="Y17" s="174"/>
      <c r="Z17" s="174"/>
      <c r="AA17" s="175"/>
    </row>
    <row r="18" spans="1:27" s="189" customFormat="1" hidden="1" x14ac:dyDescent="0.25">
      <c r="A18" s="125" t="s">
        <v>142</v>
      </c>
      <c r="B18" s="169" t="s">
        <v>621</v>
      </c>
      <c r="C18" s="182"/>
      <c r="D18" s="233" t="s">
        <v>143</v>
      </c>
      <c r="E18" s="258"/>
      <c r="F18" s="365">
        <f t="shared" si="8"/>
        <v>0</v>
      </c>
      <c r="G18" s="613">
        <f t="shared" si="9"/>
        <v>0</v>
      </c>
      <c r="H18" s="613">
        <f t="shared" si="10"/>
        <v>0</v>
      </c>
      <c r="I18" s="676">
        <f t="shared" si="11"/>
        <v>0</v>
      </c>
      <c r="J18" s="519">
        <f t="shared" si="12"/>
        <v>0</v>
      </c>
      <c r="K18" s="519">
        <f t="shared" si="12"/>
        <v>0</v>
      </c>
      <c r="L18" s="560">
        <f t="shared" si="13"/>
        <v>0</v>
      </c>
      <c r="M18" s="170"/>
      <c r="N18" s="171">
        <f t="shared" si="6"/>
        <v>0</v>
      </c>
      <c r="O18" s="179"/>
      <c r="P18" s="173"/>
      <c r="Q18" s="173"/>
      <c r="R18" s="173"/>
      <c r="S18" s="173"/>
      <c r="T18" s="174"/>
      <c r="U18" s="486">
        <f t="shared" si="7"/>
        <v>0</v>
      </c>
      <c r="V18" s="411"/>
      <c r="W18" s="173"/>
      <c r="X18" s="174"/>
      <c r="Y18" s="174"/>
      <c r="Z18" s="174"/>
      <c r="AA18" s="175"/>
    </row>
    <row r="19" spans="1:27" s="189" customFormat="1" hidden="1" x14ac:dyDescent="0.25">
      <c r="A19" s="125" t="s">
        <v>144</v>
      </c>
      <c r="B19" s="169" t="s">
        <v>622</v>
      </c>
      <c r="C19" s="182"/>
      <c r="D19" s="233" t="s">
        <v>145</v>
      </c>
      <c r="E19" s="258"/>
      <c r="F19" s="365">
        <f t="shared" si="8"/>
        <v>0</v>
      </c>
      <c r="G19" s="613">
        <f t="shared" si="9"/>
        <v>0</v>
      </c>
      <c r="H19" s="613">
        <f t="shared" si="10"/>
        <v>0</v>
      </c>
      <c r="I19" s="676">
        <f t="shared" si="11"/>
        <v>0</v>
      </c>
      <c r="J19" s="519">
        <f t="shared" si="12"/>
        <v>0</v>
      </c>
      <c r="K19" s="519">
        <f t="shared" si="12"/>
        <v>0</v>
      </c>
      <c r="L19" s="560">
        <f t="shared" si="13"/>
        <v>0</v>
      </c>
      <c r="M19" s="170"/>
      <c r="N19" s="171">
        <f t="shared" si="6"/>
        <v>0</v>
      </c>
      <c r="O19" s="179"/>
      <c r="P19" s="173"/>
      <c r="Q19" s="173"/>
      <c r="R19" s="173"/>
      <c r="S19" s="173"/>
      <c r="T19" s="174"/>
      <c r="U19" s="486">
        <f t="shared" si="7"/>
        <v>0</v>
      </c>
      <c r="V19" s="411"/>
      <c r="W19" s="173"/>
      <c r="X19" s="174"/>
      <c r="Y19" s="174"/>
      <c r="Z19" s="174"/>
      <c r="AA19" s="175"/>
    </row>
    <row r="20" spans="1:27" hidden="1" x14ac:dyDescent="0.25">
      <c r="B20" s="90" t="s">
        <v>623</v>
      </c>
      <c r="C20" s="799" t="s">
        <v>146</v>
      </c>
      <c r="D20" s="800"/>
      <c r="E20" s="800"/>
      <c r="F20" s="366">
        <f t="shared" ref="F20:L20" si="14">F21+F22+F23</f>
        <v>0</v>
      </c>
      <c r="G20" s="614">
        <f t="shared" si="14"/>
        <v>0</v>
      </c>
      <c r="H20" s="614">
        <f t="shared" si="14"/>
        <v>0</v>
      </c>
      <c r="I20" s="677">
        <f t="shared" si="14"/>
        <v>0</v>
      </c>
      <c r="J20" s="520">
        <f t="shared" ref="J20" si="15">J21+J22+J23</f>
        <v>0</v>
      </c>
      <c r="K20" s="520">
        <f t="shared" si="14"/>
        <v>0</v>
      </c>
      <c r="L20" s="561">
        <f t="shared" si="14"/>
        <v>0</v>
      </c>
      <c r="M20" s="142">
        <f t="shared" ref="M20:AA20" si="16">M21+M22+M23</f>
        <v>0</v>
      </c>
      <c r="N20" s="158">
        <f t="shared" si="6"/>
        <v>0</v>
      </c>
      <c r="O20" s="92">
        <f t="shared" si="16"/>
        <v>0</v>
      </c>
      <c r="P20" s="93">
        <f t="shared" si="16"/>
        <v>0</v>
      </c>
      <c r="Q20" s="93">
        <f t="shared" si="16"/>
        <v>0</v>
      </c>
      <c r="R20" s="93">
        <f t="shared" si="16"/>
        <v>0</v>
      </c>
      <c r="S20" s="93">
        <f t="shared" si="16"/>
        <v>0</v>
      </c>
      <c r="T20" s="96">
        <f t="shared" si="16"/>
        <v>0</v>
      </c>
      <c r="U20" s="487">
        <f t="shared" si="7"/>
        <v>0</v>
      </c>
      <c r="V20" s="412">
        <f t="shared" si="16"/>
        <v>0</v>
      </c>
      <c r="W20" s="93">
        <f t="shared" si="16"/>
        <v>0</v>
      </c>
      <c r="X20" s="96">
        <f t="shared" si="16"/>
        <v>0</v>
      </c>
      <c r="Y20" s="96">
        <f t="shared" si="16"/>
        <v>0</v>
      </c>
      <c r="Z20" s="96">
        <f t="shared" si="16"/>
        <v>0</v>
      </c>
      <c r="AA20" s="97">
        <f t="shared" si="16"/>
        <v>0</v>
      </c>
    </row>
    <row r="21" spans="1:27" s="41" customFormat="1" hidden="1" x14ac:dyDescent="0.25">
      <c r="A21" s="125" t="s">
        <v>147</v>
      </c>
      <c r="B21" s="52" t="s">
        <v>624</v>
      </c>
      <c r="C21" s="823" t="s">
        <v>148</v>
      </c>
      <c r="D21" s="824"/>
      <c r="E21" s="824"/>
      <c r="F21" s="367">
        <f>SUM(N21:Z21)</f>
        <v>0</v>
      </c>
      <c r="G21" s="615">
        <f>SUM(N21:Z21)</f>
        <v>0</v>
      </c>
      <c r="H21" s="615">
        <f>SUM(N21:Z21)</f>
        <v>0</v>
      </c>
      <c r="I21" s="678">
        <f>SUM(N21:Z21)</f>
        <v>0</v>
      </c>
      <c r="J21" s="521">
        <f t="shared" ref="J21:K23" si="17">SUM(N21:Z21)</f>
        <v>0</v>
      </c>
      <c r="K21" s="521">
        <f t="shared" si="17"/>
        <v>0</v>
      </c>
      <c r="L21" s="562">
        <f>SUM(O21:AA21)</f>
        <v>0</v>
      </c>
      <c r="M21" s="148"/>
      <c r="N21" s="160">
        <f t="shared" si="6"/>
        <v>0</v>
      </c>
      <c r="O21" s="75"/>
      <c r="P21" s="13"/>
      <c r="Q21" s="13"/>
      <c r="R21" s="13"/>
      <c r="S21" s="13"/>
      <c r="T21" s="80"/>
      <c r="U21" s="488">
        <f t="shared" si="7"/>
        <v>0</v>
      </c>
      <c r="V21" s="413"/>
      <c r="W21" s="13"/>
      <c r="X21" s="80"/>
      <c r="Y21" s="80"/>
      <c r="Z21" s="80"/>
      <c r="AA21" s="45"/>
    </row>
    <row r="22" spans="1:27" s="41" customFormat="1" ht="25.5" hidden="1" customHeight="1" x14ac:dyDescent="0.25">
      <c r="A22" s="125" t="s">
        <v>149</v>
      </c>
      <c r="B22" s="52" t="s">
        <v>625</v>
      </c>
      <c r="C22" s="825" t="s">
        <v>862</v>
      </c>
      <c r="D22" s="826"/>
      <c r="E22" s="826"/>
      <c r="F22" s="367">
        <f>SUM(N22:Z22)</f>
        <v>0</v>
      </c>
      <c r="G22" s="615">
        <f>SUM(N22:Z22)</f>
        <v>0</v>
      </c>
      <c r="H22" s="615">
        <f>SUM(N22:Z22)</f>
        <v>0</v>
      </c>
      <c r="I22" s="678">
        <f>SUM(N22:Z22)</f>
        <v>0</v>
      </c>
      <c r="J22" s="521">
        <f t="shared" si="17"/>
        <v>0</v>
      </c>
      <c r="K22" s="521">
        <f t="shared" si="17"/>
        <v>0</v>
      </c>
      <c r="L22" s="562">
        <f>SUM(O22:AA22)</f>
        <v>0</v>
      </c>
      <c r="M22" s="148"/>
      <c r="N22" s="160">
        <f t="shared" si="6"/>
        <v>0</v>
      </c>
      <c r="O22" s="75"/>
      <c r="P22" s="13"/>
      <c r="Q22" s="13"/>
      <c r="R22" s="13"/>
      <c r="S22" s="13"/>
      <c r="T22" s="80"/>
      <c r="U22" s="488">
        <f t="shared" si="7"/>
        <v>0</v>
      </c>
      <c r="V22" s="413"/>
      <c r="W22" s="13"/>
      <c r="X22" s="80"/>
      <c r="Y22" s="80"/>
      <c r="Z22" s="80"/>
      <c r="AA22" s="45"/>
    </row>
    <row r="23" spans="1:27" s="41" customFormat="1" ht="15.75" hidden="1" thickBot="1" x14ac:dyDescent="0.3">
      <c r="A23" s="125" t="s">
        <v>150</v>
      </c>
      <c r="B23" s="176" t="s">
        <v>626</v>
      </c>
      <c r="C23" s="872" t="s">
        <v>151</v>
      </c>
      <c r="D23" s="873"/>
      <c r="E23" s="873"/>
      <c r="F23" s="368">
        <f>SUM(N23:Z23)</f>
        <v>0</v>
      </c>
      <c r="G23" s="616">
        <f>SUM(N23:Z23)</f>
        <v>0</v>
      </c>
      <c r="H23" s="616">
        <f>SUM(N23:Z23)</f>
        <v>0</v>
      </c>
      <c r="I23" s="679">
        <f>SUM(N23:Z23)</f>
        <v>0</v>
      </c>
      <c r="J23" s="522">
        <f t="shared" si="17"/>
        <v>0</v>
      </c>
      <c r="K23" s="522">
        <f t="shared" si="17"/>
        <v>0</v>
      </c>
      <c r="L23" s="563">
        <f>SUM(O23:AA23)</f>
        <v>0</v>
      </c>
      <c r="M23" s="177"/>
      <c r="N23" s="160">
        <f t="shared" si="6"/>
        <v>0</v>
      </c>
      <c r="O23" s="75"/>
      <c r="P23" s="13"/>
      <c r="Q23" s="13"/>
      <c r="R23" s="13"/>
      <c r="S23" s="13"/>
      <c r="T23" s="80"/>
      <c r="U23" s="488">
        <f t="shared" si="7"/>
        <v>0</v>
      </c>
      <c r="V23" s="413"/>
      <c r="W23" s="13"/>
      <c r="X23" s="80"/>
      <c r="Y23" s="80"/>
      <c r="Z23" s="80"/>
      <c r="AA23" s="45"/>
    </row>
    <row r="24" spans="1:27" ht="15.75" thickBot="1" x14ac:dyDescent="0.3">
      <c r="A24" s="125" t="s">
        <v>951</v>
      </c>
      <c r="B24" s="82" t="s">
        <v>152</v>
      </c>
      <c r="C24" s="770" t="s">
        <v>803</v>
      </c>
      <c r="D24" s="770"/>
      <c r="E24" s="771"/>
      <c r="F24" s="369">
        <f t="shared" ref="F24:L24" si="18">F25+F26+F27+F28+F29+F30+F31</f>
        <v>109344</v>
      </c>
      <c r="G24" s="617">
        <f t="shared" si="18"/>
        <v>101547</v>
      </c>
      <c r="H24" s="617">
        <f t="shared" si="18"/>
        <v>97984</v>
      </c>
      <c r="I24" s="680">
        <f t="shared" si="18"/>
        <v>97984</v>
      </c>
      <c r="J24" s="523">
        <f t="shared" ref="J24" si="19">J25+J26+J27+J28+J29+J30+J31</f>
        <v>97984</v>
      </c>
      <c r="K24" s="523">
        <f t="shared" si="18"/>
        <v>97984</v>
      </c>
      <c r="L24" s="564">
        <f t="shared" si="18"/>
        <v>97981</v>
      </c>
      <c r="M24" s="144">
        <f t="shared" ref="M24:AA24" si="20">M25+M26+M27+M28+M29+M30+M31</f>
        <v>0</v>
      </c>
      <c r="N24" s="156">
        <f t="shared" si="6"/>
        <v>97981</v>
      </c>
      <c r="O24" s="84">
        <f t="shared" si="20"/>
        <v>10685</v>
      </c>
      <c r="P24" s="85">
        <f t="shared" si="20"/>
        <v>8969</v>
      </c>
      <c r="Q24" s="85">
        <f t="shared" si="20"/>
        <v>8972</v>
      </c>
      <c r="R24" s="85">
        <f t="shared" si="20"/>
        <v>1169</v>
      </c>
      <c r="S24" s="85">
        <f t="shared" si="20"/>
        <v>8969</v>
      </c>
      <c r="T24" s="88">
        <f t="shared" si="20"/>
        <v>6629</v>
      </c>
      <c r="U24" s="484">
        <f t="shared" si="7"/>
        <v>45393</v>
      </c>
      <c r="V24" s="409">
        <f t="shared" si="20"/>
        <v>7746</v>
      </c>
      <c r="W24" s="85">
        <f t="shared" si="20"/>
        <v>8969</v>
      </c>
      <c r="X24" s="88">
        <f t="shared" si="20"/>
        <v>8969</v>
      </c>
      <c r="Y24" s="88">
        <f t="shared" si="20"/>
        <v>8969</v>
      </c>
      <c r="Z24" s="88">
        <f t="shared" si="20"/>
        <v>8966</v>
      </c>
      <c r="AA24" s="89">
        <f t="shared" si="20"/>
        <v>8969</v>
      </c>
    </row>
    <row r="25" spans="1:27" ht="15.75" thickBot="1" x14ac:dyDescent="0.3">
      <c r="B25" s="60"/>
      <c r="C25" s="862" t="s">
        <v>154</v>
      </c>
      <c r="D25" s="863"/>
      <c r="E25" s="863"/>
      <c r="F25" s="370">
        <v>109344</v>
      </c>
      <c r="G25" s="618">
        <v>101547</v>
      </c>
      <c r="H25" s="618">
        <v>97984</v>
      </c>
      <c r="I25" s="681">
        <v>97984</v>
      </c>
      <c r="J25" s="524">
        <v>97984</v>
      </c>
      <c r="K25" s="524">
        <v>97984</v>
      </c>
      <c r="L25" s="565">
        <f>SUM(U25:AA25)</f>
        <v>97981</v>
      </c>
      <c r="M25" s="145"/>
      <c r="N25" s="159">
        <f t="shared" si="6"/>
        <v>97981</v>
      </c>
      <c r="O25" s="73">
        <v>10685</v>
      </c>
      <c r="P25" s="1">
        <v>8969</v>
      </c>
      <c r="Q25" s="1">
        <v>8972</v>
      </c>
      <c r="R25" s="1">
        <v>1169</v>
      </c>
      <c r="S25" s="1">
        <v>8969</v>
      </c>
      <c r="T25" s="79">
        <v>6629</v>
      </c>
      <c r="U25" s="489">
        <f t="shared" si="7"/>
        <v>45393</v>
      </c>
      <c r="V25" s="414">
        <v>7746</v>
      </c>
      <c r="W25" s="1">
        <v>8969</v>
      </c>
      <c r="X25" s="79">
        <v>8969</v>
      </c>
      <c r="Y25" s="79">
        <v>8969</v>
      </c>
      <c r="Z25" s="79">
        <v>8966</v>
      </c>
      <c r="AA25" s="44">
        <v>8969</v>
      </c>
    </row>
    <row r="26" spans="1:27" hidden="1" x14ac:dyDescent="0.25">
      <c r="B26" s="61"/>
      <c r="C26" s="858" t="s">
        <v>155</v>
      </c>
      <c r="D26" s="859"/>
      <c r="E26" s="859"/>
      <c r="F26" s="371">
        <f t="shared" ref="F26:F31" si="21">SUM(N26:Z26)</f>
        <v>0</v>
      </c>
      <c r="G26" s="619">
        <f t="shared" ref="G26:G31" si="22">SUM(N26:Z26)</f>
        <v>0</v>
      </c>
      <c r="H26" s="619">
        <f t="shared" ref="H26:H31" si="23">SUM(N26:Z26)</f>
        <v>0</v>
      </c>
      <c r="I26" s="682">
        <f t="shared" ref="I26:I31" si="24">SUM(N26:Z26)</f>
        <v>0</v>
      </c>
      <c r="J26" s="525">
        <f t="shared" ref="J26:K31" si="25">SUM(N26:Z26)</f>
        <v>0</v>
      </c>
      <c r="K26" s="525">
        <f t="shared" si="25"/>
        <v>0</v>
      </c>
      <c r="L26" s="566">
        <f t="shared" ref="L26:L31" si="26">SUM(O26:AA26)</f>
        <v>0</v>
      </c>
      <c r="M26" s="146"/>
      <c r="N26" s="159">
        <f t="shared" si="6"/>
        <v>0</v>
      </c>
      <c r="O26" s="73"/>
      <c r="P26" s="1"/>
      <c r="Q26" s="1"/>
      <c r="R26" s="1"/>
      <c r="S26" s="1"/>
      <c r="T26" s="79"/>
      <c r="U26" s="489">
        <f t="shared" si="7"/>
        <v>0</v>
      </c>
      <c r="V26" s="414"/>
      <c r="W26" s="1"/>
      <c r="X26" s="79"/>
      <c r="Y26" s="79"/>
      <c r="Z26" s="79"/>
      <c r="AA26" s="44"/>
    </row>
    <row r="27" spans="1:27" hidden="1" x14ac:dyDescent="0.25">
      <c r="B27" s="61"/>
      <c r="C27" s="858" t="s">
        <v>156</v>
      </c>
      <c r="D27" s="859"/>
      <c r="E27" s="859"/>
      <c r="F27" s="371">
        <f t="shared" si="21"/>
        <v>0</v>
      </c>
      <c r="G27" s="619">
        <f t="shared" si="22"/>
        <v>0</v>
      </c>
      <c r="H27" s="619">
        <f t="shared" si="23"/>
        <v>0</v>
      </c>
      <c r="I27" s="682">
        <f t="shared" si="24"/>
        <v>0</v>
      </c>
      <c r="J27" s="525">
        <f t="shared" si="25"/>
        <v>0</v>
      </c>
      <c r="K27" s="525">
        <f t="shared" si="25"/>
        <v>0</v>
      </c>
      <c r="L27" s="566">
        <f t="shared" si="26"/>
        <v>0</v>
      </c>
      <c r="M27" s="146"/>
      <c r="N27" s="159">
        <f t="shared" si="6"/>
        <v>0</v>
      </c>
      <c r="O27" s="73"/>
      <c r="P27" s="1"/>
      <c r="Q27" s="1"/>
      <c r="R27" s="1"/>
      <c r="S27" s="1"/>
      <c r="T27" s="79"/>
      <c r="U27" s="489">
        <f t="shared" si="7"/>
        <v>0</v>
      </c>
      <c r="V27" s="414"/>
      <c r="W27" s="1"/>
      <c r="X27" s="79"/>
      <c r="Y27" s="79"/>
      <c r="Z27" s="79"/>
      <c r="AA27" s="44"/>
    </row>
    <row r="28" spans="1:27" hidden="1" x14ac:dyDescent="0.25">
      <c r="B28" s="61"/>
      <c r="C28" s="858" t="s">
        <v>157</v>
      </c>
      <c r="D28" s="859"/>
      <c r="E28" s="859"/>
      <c r="F28" s="371">
        <f t="shared" si="21"/>
        <v>0</v>
      </c>
      <c r="G28" s="619">
        <f t="shared" si="22"/>
        <v>0</v>
      </c>
      <c r="H28" s="619">
        <f t="shared" si="23"/>
        <v>0</v>
      </c>
      <c r="I28" s="682">
        <f t="shared" si="24"/>
        <v>0</v>
      </c>
      <c r="J28" s="525">
        <f t="shared" si="25"/>
        <v>0</v>
      </c>
      <c r="K28" s="525">
        <f t="shared" si="25"/>
        <v>0</v>
      </c>
      <c r="L28" s="566">
        <f t="shared" si="26"/>
        <v>0</v>
      </c>
      <c r="M28" s="146"/>
      <c r="N28" s="159">
        <f t="shared" si="6"/>
        <v>0</v>
      </c>
      <c r="O28" s="73"/>
      <c r="P28" s="1"/>
      <c r="Q28" s="1"/>
      <c r="R28" s="1"/>
      <c r="S28" s="1"/>
      <c r="T28" s="79"/>
      <c r="U28" s="489">
        <f t="shared" si="7"/>
        <v>0</v>
      </c>
      <c r="V28" s="414"/>
      <c r="W28" s="1"/>
      <c r="X28" s="79"/>
      <c r="Y28" s="79"/>
      <c r="Z28" s="79"/>
      <c r="AA28" s="44"/>
    </row>
    <row r="29" spans="1:27" hidden="1" x14ac:dyDescent="0.25">
      <c r="B29" s="61"/>
      <c r="C29" s="858" t="s">
        <v>158</v>
      </c>
      <c r="D29" s="859"/>
      <c r="E29" s="859"/>
      <c r="F29" s="371">
        <f t="shared" si="21"/>
        <v>0</v>
      </c>
      <c r="G29" s="619">
        <f t="shared" si="22"/>
        <v>0</v>
      </c>
      <c r="H29" s="619">
        <f t="shared" si="23"/>
        <v>0</v>
      </c>
      <c r="I29" s="682">
        <f t="shared" si="24"/>
        <v>0</v>
      </c>
      <c r="J29" s="525">
        <f t="shared" si="25"/>
        <v>0</v>
      </c>
      <c r="K29" s="525">
        <f t="shared" si="25"/>
        <v>0</v>
      </c>
      <c r="L29" s="566">
        <f t="shared" si="26"/>
        <v>0</v>
      </c>
      <c r="M29" s="146"/>
      <c r="N29" s="159">
        <f t="shared" si="6"/>
        <v>0</v>
      </c>
      <c r="O29" s="73"/>
      <c r="P29" s="1"/>
      <c r="Q29" s="1"/>
      <c r="R29" s="1"/>
      <c r="S29" s="1"/>
      <c r="T29" s="79"/>
      <c r="U29" s="489">
        <f t="shared" si="7"/>
        <v>0</v>
      </c>
      <c r="V29" s="414"/>
      <c r="W29" s="1"/>
      <c r="X29" s="79"/>
      <c r="Y29" s="79"/>
      <c r="Z29" s="79"/>
      <c r="AA29" s="44"/>
    </row>
    <row r="30" spans="1:27" hidden="1" x14ac:dyDescent="0.25">
      <c r="B30" s="61"/>
      <c r="C30" s="858" t="s">
        <v>159</v>
      </c>
      <c r="D30" s="859"/>
      <c r="E30" s="859"/>
      <c r="F30" s="371">
        <f t="shared" si="21"/>
        <v>0</v>
      </c>
      <c r="G30" s="619">
        <f t="shared" si="22"/>
        <v>0</v>
      </c>
      <c r="H30" s="619">
        <f t="shared" si="23"/>
        <v>0</v>
      </c>
      <c r="I30" s="682">
        <f t="shared" si="24"/>
        <v>0</v>
      </c>
      <c r="J30" s="525">
        <f t="shared" si="25"/>
        <v>0</v>
      </c>
      <c r="K30" s="525">
        <f t="shared" si="25"/>
        <v>0</v>
      </c>
      <c r="L30" s="566">
        <f t="shared" si="26"/>
        <v>0</v>
      </c>
      <c r="M30" s="146"/>
      <c r="N30" s="159">
        <f t="shared" si="6"/>
        <v>0</v>
      </c>
      <c r="O30" s="73"/>
      <c r="P30" s="1"/>
      <c r="Q30" s="1"/>
      <c r="R30" s="1"/>
      <c r="S30" s="1"/>
      <c r="T30" s="79"/>
      <c r="U30" s="489">
        <f t="shared" si="7"/>
        <v>0</v>
      </c>
      <c r="V30" s="414"/>
      <c r="W30" s="1"/>
      <c r="X30" s="79"/>
      <c r="Y30" s="79"/>
      <c r="Z30" s="79"/>
      <c r="AA30" s="44"/>
    </row>
    <row r="31" spans="1:27" ht="15.75" hidden="1" thickBot="1" x14ac:dyDescent="0.3">
      <c r="B31" s="62"/>
      <c r="C31" s="860" t="s">
        <v>160</v>
      </c>
      <c r="D31" s="861"/>
      <c r="E31" s="861"/>
      <c r="F31" s="372">
        <f t="shared" si="21"/>
        <v>0</v>
      </c>
      <c r="G31" s="620">
        <f t="shared" si="22"/>
        <v>0</v>
      </c>
      <c r="H31" s="620">
        <f t="shared" si="23"/>
        <v>0</v>
      </c>
      <c r="I31" s="683">
        <f t="shared" si="24"/>
        <v>0</v>
      </c>
      <c r="J31" s="526">
        <f t="shared" si="25"/>
        <v>0</v>
      </c>
      <c r="K31" s="526">
        <f t="shared" si="25"/>
        <v>0</v>
      </c>
      <c r="L31" s="567">
        <f t="shared" si="26"/>
        <v>0</v>
      </c>
      <c r="M31" s="147"/>
      <c r="N31" s="159">
        <f t="shared" si="6"/>
        <v>0</v>
      </c>
      <c r="O31" s="73"/>
      <c r="P31" s="1"/>
      <c r="Q31" s="1"/>
      <c r="R31" s="1"/>
      <c r="S31" s="1"/>
      <c r="T31" s="79"/>
      <c r="U31" s="489">
        <f t="shared" si="7"/>
        <v>0</v>
      </c>
      <c r="V31" s="414"/>
      <c r="W31" s="1"/>
      <c r="X31" s="79"/>
      <c r="Y31" s="79"/>
      <c r="Z31" s="79"/>
      <c r="AA31" s="44"/>
    </row>
    <row r="32" spans="1:27" ht="15.75" thickBot="1" x14ac:dyDescent="0.3">
      <c r="B32" s="82" t="s">
        <v>161</v>
      </c>
      <c r="C32" s="771" t="s">
        <v>162</v>
      </c>
      <c r="D32" s="805"/>
      <c r="E32" s="805"/>
      <c r="F32" s="369">
        <f t="shared" ref="F32:L32" si="27">F33+F37+F40+F50+F53</f>
        <v>0</v>
      </c>
      <c r="G32" s="617">
        <f t="shared" si="27"/>
        <v>0</v>
      </c>
      <c r="H32" s="617">
        <f t="shared" si="27"/>
        <v>0</v>
      </c>
      <c r="I32" s="680">
        <f t="shared" si="27"/>
        <v>0</v>
      </c>
      <c r="J32" s="523">
        <f t="shared" ref="J32" si="28">J33+J37+J40+J50+J53</f>
        <v>0</v>
      </c>
      <c r="K32" s="523">
        <f t="shared" si="27"/>
        <v>0</v>
      </c>
      <c r="L32" s="564">
        <f t="shared" si="27"/>
        <v>0</v>
      </c>
      <c r="M32" s="144">
        <f t="shared" ref="M32:AA32" si="29">M33+M37+M40+M50+M53</f>
        <v>0</v>
      </c>
      <c r="N32" s="156">
        <f t="shared" si="6"/>
        <v>0</v>
      </c>
      <c r="O32" s="84">
        <f t="shared" si="29"/>
        <v>0</v>
      </c>
      <c r="P32" s="85">
        <f t="shared" si="29"/>
        <v>0</v>
      </c>
      <c r="Q32" s="85">
        <f t="shared" si="29"/>
        <v>0</v>
      </c>
      <c r="R32" s="85">
        <f t="shared" si="29"/>
        <v>0</v>
      </c>
      <c r="S32" s="85">
        <f t="shared" si="29"/>
        <v>0</v>
      </c>
      <c r="T32" s="88">
        <f t="shared" si="29"/>
        <v>0</v>
      </c>
      <c r="U32" s="484">
        <f t="shared" si="7"/>
        <v>0</v>
      </c>
      <c r="V32" s="409">
        <f t="shared" si="29"/>
        <v>0</v>
      </c>
      <c r="W32" s="85">
        <f t="shared" si="29"/>
        <v>0</v>
      </c>
      <c r="X32" s="88">
        <f t="shared" si="29"/>
        <v>0</v>
      </c>
      <c r="Y32" s="88">
        <f t="shared" si="29"/>
        <v>0</v>
      </c>
      <c r="Z32" s="88">
        <f t="shared" si="29"/>
        <v>0</v>
      </c>
      <c r="AA32" s="89">
        <f t="shared" si="29"/>
        <v>0</v>
      </c>
    </row>
    <row r="33" spans="1:27" hidden="1" x14ac:dyDescent="0.25">
      <c r="B33" s="122" t="s">
        <v>627</v>
      </c>
      <c r="C33" s="772" t="s">
        <v>163</v>
      </c>
      <c r="D33" s="773"/>
      <c r="E33" s="773"/>
      <c r="F33" s="364">
        <f t="shared" ref="F33:L33" si="30">F34+F35+F36</f>
        <v>0</v>
      </c>
      <c r="G33" s="612">
        <f t="shared" si="30"/>
        <v>0</v>
      </c>
      <c r="H33" s="612">
        <f t="shared" si="30"/>
        <v>0</v>
      </c>
      <c r="I33" s="675">
        <f t="shared" si="30"/>
        <v>0</v>
      </c>
      <c r="J33" s="518">
        <f t="shared" ref="J33" si="31">J34+J35+J36</f>
        <v>0</v>
      </c>
      <c r="K33" s="518">
        <f t="shared" si="30"/>
        <v>0</v>
      </c>
      <c r="L33" s="559">
        <f t="shared" si="30"/>
        <v>0</v>
      </c>
      <c r="M33" s="140">
        <f t="shared" ref="M33:AA33" si="32">M34+M35+M36</f>
        <v>0</v>
      </c>
      <c r="N33" s="157">
        <f t="shared" si="6"/>
        <v>0</v>
      </c>
      <c r="O33" s="116">
        <f t="shared" si="32"/>
        <v>0</v>
      </c>
      <c r="P33" s="117">
        <f t="shared" si="32"/>
        <v>0</v>
      </c>
      <c r="Q33" s="117">
        <f t="shared" si="32"/>
        <v>0</v>
      </c>
      <c r="R33" s="117">
        <f t="shared" si="32"/>
        <v>0</v>
      </c>
      <c r="S33" s="117">
        <f t="shared" si="32"/>
        <v>0</v>
      </c>
      <c r="T33" s="120">
        <f t="shared" si="32"/>
        <v>0</v>
      </c>
      <c r="U33" s="485">
        <f t="shared" si="7"/>
        <v>0</v>
      </c>
      <c r="V33" s="410">
        <f t="shared" si="32"/>
        <v>0</v>
      </c>
      <c r="W33" s="117">
        <f t="shared" si="32"/>
        <v>0</v>
      </c>
      <c r="X33" s="120">
        <f t="shared" si="32"/>
        <v>0</v>
      </c>
      <c r="Y33" s="120">
        <f t="shared" si="32"/>
        <v>0</v>
      </c>
      <c r="Z33" s="120">
        <f t="shared" si="32"/>
        <v>0</v>
      </c>
      <c r="AA33" s="121">
        <f t="shared" si="32"/>
        <v>0</v>
      </c>
    </row>
    <row r="34" spans="1:27" s="41" customFormat="1" hidden="1" x14ac:dyDescent="0.25">
      <c r="A34" s="125" t="s">
        <v>164</v>
      </c>
      <c r="B34" s="52" t="s">
        <v>628</v>
      </c>
      <c r="C34" s="823" t="s">
        <v>165</v>
      </c>
      <c r="D34" s="824"/>
      <c r="E34" s="824"/>
      <c r="F34" s="367">
        <f>SUM(N34:Z34)</f>
        <v>0</v>
      </c>
      <c r="G34" s="615">
        <f>SUM(N34:Z34)</f>
        <v>0</v>
      </c>
      <c r="H34" s="615">
        <f>SUM(N34:Z34)</f>
        <v>0</v>
      </c>
      <c r="I34" s="678">
        <f>SUM(N34:Z34)</f>
        <v>0</v>
      </c>
      <c r="J34" s="521">
        <f t="shared" ref="J34:K36" si="33">SUM(N34:Z34)</f>
        <v>0</v>
      </c>
      <c r="K34" s="521">
        <f t="shared" si="33"/>
        <v>0</v>
      </c>
      <c r="L34" s="562">
        <f>SUM(O34:AA34)</f>
        <v>0</v>
      </c>
      <c r="M34" s="148"/>
      <c r="N34" s="160">
        <f t="shared" si="6"/>
        <v>0</v>
      </c>
      <c r="O34" s="75"/>
      <c r="P34" s="13"/>
      <c r="Q34" s="13"/>
      <c r="R34" s="13"/>
      <c r="S34" s="13"/>
      <c r="T34" s="80"/>
      <c r="U34" s="488">
        <f t="shared" si="7"/>
        <v>0</v>
      </c>
      <c r="V34" s="413"/>
      <c r="W34" s="13"/>
      <c r="X34" s="80"/>
      <c r="Y34" s="80"/>
      <c r="Z34" s="80"/>
      <c r="AA34" s="45"/>
    </row>
    <row r="35" spans="1:27" s="41" customFormat="1" hidden="1" x14ac:dyDescent="0.25">
      <c r="A35" s="125" t="s">
        <v>166</v>
      </c>
      <c r="B35" s="52" t="s">
        <v>629</v>
      </c>
      <c r="C35" s="823" t="s">
        <v>167</v>
      </c>
      <c r="D35" s="824"/>
      <c r="E35" s="824"/>
      <c r="F35" s="367">
        <f>SUM(N35:Z35)</f>
        <v>0</v>
      </c>
      <c r="G35" s="615">
        <f>SUM(N35:Z35)</f>
        <v>0</v>
      </c>
      <c r="H35" s="615">
        <f>SUM(N35:Z35)</f>
        <v>0</v>
      </c>
      <c r="I35" s="678">
        <f>SUM(N35:Z35)</f>
        <v>0</v>
      </c>
      <c r="J35" s="521">
        <f t="shared" si="33"/>
        <v>0</v>
      </c>
      <c r="K35" s="521">
        <f t="shared" si="33"/>
        <v>0</v>
      </c>
      <c r="L35" s="562">
        <f>SUM(O35:AA35)</f>
        <v>0</v>
      </c>
      <c r="M35" s="148"/>
      <c r="N35" s="160">
        <f t="shared" si="6"/>
        <v>0</v>
      </c>
      <c r="O35" s="75"/>
      <c r="P35" s="13"/>
      <c r="Q35" s="13"/>
      <c r="R35" s="13"/>
      <c r="S35" s="13"/>
      <c r="T35" s="80"/>
      <c r="U35" s="488">
        <f t="shared" si="7"/>
        <v>0</v>
      </c>
      <c r="V35" s="413"/>
      <c r="W35" s="13"/>
      <c r="X35" s="80"/>
      <c r="Y35" s="80"/>
      <c r="Z35" s="80"/>
      <c r="AA35" s="45"/>
    </row>
    <row r="36" spans="1:27" s="41" customFormat="1" hidden="1" x14ac:dyDescent="0.25">
      <c r="A36" s="125" t="s">
        <v>168</v>
      </c>
      <c r="B36" s="52" t="s">
        <v>630</v>
      </c>
      <c r="C36" s="823" t="s">
        <v>169</v>
      </c>
      <c r="D36" s="824"/>
      <c r="E36" s="824"/>
      <c r="F36" s="367">
        <f>SUM(N36:Z36)</f>
        <v>0</v>
      </c>
      <c r="G36" s="615">
        <f>SUM(N36:Z36)</f>
        <v>0</v>
      </c>
      <c r="H36" s="615">
        <f>SUM(N36:Z36)</f>
        <v>0</v>
      </c>
      <c r="I36" s="678">
        <f>SUM(N36:Z36)</f>
        <v>0</v>
      </c>
      <c r="J36" s="521">
        <f t="shared" si="33"/>
        <v>0</v>
      </c>
      <c r="K36" s="521">
        <f t="shared" si="33"/>
        <v>0</v>
      </c>
      <c r="L36" s="562">
        <f>SUM(O36:AA36)</f>
        <v>0</v>
      </c>
      <c r="M36" s="148"/>
      <c r="N36" s="160">
        <f t="shared" si="6"/>
        <v>0</v>
      </c>
      <c r="O36" s="75"/>
      <c r="P36" s="13"/>
      <c r="Q36" s="13"/>
      <c r="R36" s="13"/>
      <c r="S36" s="13"/>
      <c r="T36" s="80"/>
      <c r="U36" s="488">
        <f t="shared" si="7"/>
        <v>0</v>
      </c>
      <c r="V36" s="413"/>
      <c r="W36" s="13"/>
      <c r="X36" s="80"/>
      <c r="Y36" s="80"/>
      <c r="Z36" s="80"/>
      <c r="AA36" s="45"/>
    </row>
    <row r="37" spans="1:27" hidden="1" x14ac:dyDescent="0.25">
      <c r="B37" s="90" t="s">
        <v>631</v>
      </c>
      <c r="C37" s="799" t="s">
        <v>170</v>
      </c>
      <c r="D37" s="800"/>
      <c r="E37" s="800"/>
      <c r="F37" s="366">
        <f t="shared" ref="F37:L37" si="34">F38+F39</f>
        <v>0</v>
      </c>
      <c r="G37" s="614">
        <f t="shared" si="34"/>
        <v>0</v>
      </c>
      <c r="H37" s="614">
        <f t="shared" si="34"/>
        <v>0</v>
      </c>
      <c r="I37" s="677">
        <f t="shared" si="34"/>
        <v>0</v>
      </c>
      <c r="J37" s="520">
        <f t="shared" ref="J37" si="35">J38+J39</f>
        <v>0</v>
      </c>
      <c r="K37" s="520">
        <f t="shared" si="34"/>
        <v>0</v>
      </c>
      <c r="L37" s="561">
        <f t="shared" si="34"/>
        <v>0</v>
      </c>
      <c r="M37" s="142">
        <f t="shared" ref="M37:AA37" si="36">M38+M39</f>
        <v>0</v>
      </c>
      <c r="N37" s="158">
        <f t="shared" si="6"/>
        <v>0</v>
      </c>
      <c r="O37" s="92">
        <f t="shared" si="36"/>
        <v>0</v>
      </c>
      <c r="P37" s="93">
        <f t="shared" si="36"/>
        <v>0</v>
      </c>
      <c r="Q37" s="93">
        <f t="shared" si="36"/>
        <v>0</v>
      </c>
      <c r="R37" s="93">
        <f t="shared" si="36"/>
        <v>0</v>
      </c>
      <c r="S37" s="93">
        <f t="shared" si="36"/>
        <v>0</v>
      </c>
      <c r="T37" s="96">
        <f t="shared" si="36"/>
        <v>0</v>
      </c>
      <c r="U37" s="487">
        <f t="shared" si="7"/>
        <v>0</v>
      </c>
      <c r="V37" s="412">
        <f t="shared" si="36"/>
        <v>0</v>
      </c>
      <c r="W37" s="93">
        <f t="shared" si="36"/>
        <v>0</v>
      </c>
      <c r="X37" s="96">
        <f t="shared" si="36"/>
        <v>0</v>
      </c>
      <c r="Y37" s="96">
        <f t="shared" si="36"/>
        <v>0</v>
      </c>
      <c r="Z37" s="96">
        <f t="shared" si="36"/>
        <v>0</v>
      </c>
      <c r="AA37" s="97">
        <f t="shared" si="36"/>
        <v>0</v>
      </c>
    </row>
    <row r="38" spans="1:27" s="41" customFormat="1" hidden="1" x14ac:dyDescent="0.25">
      <c r="A38" s="125" t="s">
        <v>171</v>
      </c>
      <c r="B38" s="52" t="s">
        <v>632</v>
      </c>
      <c r="C38" s="823" t="s">
        <v>172</v>
      </c>
      <c r="D38" s="824"/>
      <c r="E38" s="824"/>
      <c r="F38" s="367">
        <f>SUM(N38:Z38)</f>
        <v>0</v>
      </c>
      <c r="G38" s="615">
        <f>SUM(N38:Z38)</f>
        <v>0</v>
      </c>
      <c r="H38" s="615">
        <f>SUM(N38:Z38)</f>
        <v>0</v>
      </c>
      <c r="I38" s="678">
        <f>SUM(N38:Z38)</f>
        <v>0</v>
      </c>
      <c r="J38" s="521">
        <f>SUM(N38:Z38)</f>
        <v>0</v>
      </c>
      <c r="K38" s="521">
        <f>SUM(O38:AA38)</f>
        <v>0</v>
      </c>
      <c r="L38" s="562">
        <f>SUM(O38:AA38)</f>
        <v>0</v>
      </c>
      <c r="M38" s="148"/>
      <c r="N38" s="160">
        <f t="shared" si="6"/>
        <v>0</v>
      </c>
      <c r="O38" s="75"/>
      <c r="P38" s="13"/>
      <c r="Q38" s="13"/>
      <c r="R38" s="13"/>
      <c r="S38" s="13"/>
      <c r="T38" s="80"/>
      <c r="U38" s="488">
        <f t="shared" si="7"/>
        <v>0</v>
      </c>
      <c r="V38" s="413"/>
      <c r="W38" s="13"/>
      <c r="X38" s="80"/>
      <c r="Y38" s="80"/>
      <c r="Z38" s="80"/>
      <c r="AA38" s="45"/>
    </row>
    <row r="39" spans="1:27" s="41" customFormat="1" hidden="1" x14ac:dyDescent="0.25">
      <c r="A39" s="125" t="s">
        <v>173</v>
      </c>
      <c r="B39" s="52" t="s">
        <v>633</v>
      </c>
      <c r="C39" s="823" t="s">
        <v>174</v>
      </c>
      <c r="D39" s="824"/>
      <c r="E39" s="824"/>
      <c r="F39" s="367">
        <f>SUM(N39:Z39)</f>
        <v>0</v>
      </c>
      <c r="G39" s="615">
        <f>SUM(N39:Z39)</f>
        <v>0</v>
      </c>
      <c r="H39" s="615">
        <f>SUM(N39:Z39)</f>
        <v>0</v>
      </c>
      <c r="I39" s="678">
        <f>SUM(N39:Z39)</f>
        <v>0</v>
      </c>
      <c r="J39" s="521">
        <f>SUM(N39:Z39)</f>
        <v>0</v>
      </c>
      <c r="K39" s="521">
        <f>SUM(O39:AA39)</f>
        <v>0</v>
      </c>
      <c r="L39" s="562">
        <f>SUM(O39:AA39)</f>
        <v>0</v>
      </c>
      <c r="M39" s="148"/>
      <c r="N39" s="160">
        <f t="shared" si="6"/>
        <v>0</v>
      </c>
      <c r="O39" s="75"/>
      <c r="P39" s="13"/>
      <c r="Q39" s="13"/>
      <c r="R39" s="13"/>
      <c r="S39" s="13"/>
      <c r="T39" s="80"/>
      <c r="U39" s="488">
        <f t="shared" si="7"/>
        <v>0</v>
      </c>
      <c r="V39" s="413"/>
      <c r="W39" s="13"/>
      <c r="X39" s="80"/>
      <c r="Y39" s="80"/>
      <c r="Z39" s="80"/>
      <c r="AA39" s="45"/>
    </row>
    <row r="40" spans="1:27" hidden="1" x14ac:dyDescent="0.25">
      <c r="B40" s="90" t="s">
        <v>634</v>
      </c>
      <c r="C40" s="799" t="s">
        <v>175</v>
      </c>
      <c r="D40" s="800"/>
      <c r="E40" s="800"/>
      <c r="F40" s="366">
        <f t="shared" ref="F40:L40" si="37">F41+F42+F43+F44+F45+F48+F49</f>
        <v>0</v>
      </c>
      <c r="G40" s="614">
        <f t="shared" si="37"/>
        <v>0</v>
      </c>
      <c r="H40" s="614">
        <f t="shared" si="37"/>
        <v>0</v>
      </c>
      <c r="I40" s="677">
        <f t="shared" si="37"/>
        <v>0</v>
      </c>
      <c r="J40" s="520">
        <f t="shared" ref="J40" si="38">J41+J42+J43+J44+J45+J48+J49</f>
        <v>0</v>
      </c>
      <c r="K40" s="520">
        <f t="shared" si="37"/>
        <v>0</v>
      </c>
      <c r="L40" s="561">
        <f t="shared" si="37"/>
        <v>0</v>
      </c>
      <c r="M40" s="142">
        <f t="shared" ref="M40:AA40" si="39">M41+M42+M43+M44+M45+M48+M49</f>
        <v>0</v>
      </c>
      <c r="N40" s="158">
        <f t="shared" si="6"/>
        <v>0</v>
      </c>
      <c r="O40" s="92">
        <f t="shared" si="39"/>
        <v>0</v>
      </c>
      <c r="P40" s="93">
        <f t="shared" si="39"/>
        <v>0</v>
      </c>
      <c r="Q40" s="93">
        <f t="shared" si="39"/>
        <v>0</v>
      </c>
      <c r="R40" s="93">
        <f t="shared" si="39"/>
        <v>0</v>
      </c>
      <c r="S40" s="93">
        <f t="shared" si="39"/>
        <v>0</v>
      </c>
      <c r="T40" s="96">
        <f t="shared" si="39"/>
        <v>0</v>
      </c>
      <c r="U40" s="487">
        <f t="shared" si="7"/>
        <v>0</v>
      </c>
      <c r="V40" s="412">
        <f t="shared" si="39"/>
        <v>0</v>
      </c>
      <c r="W40" s="93">
        <f t="shared" si="39"/>
        <v>0</v>
      </c>
      <c r="X40" s="96">
        <f t="shared" si="39"/>
        <v>0</v>
      </c>
      <c r="Y40" s="96">
        <f t="shared" si="39"/>
        <v>0</v>
      </c>
      <c r="Z40" s="96">
        <f t="shared" si="39"/>
        <v>0</v>
      </c>
      <c r="AA40" s="97">
        <f t="shared" si="39"/>
        <v>0</v>
      </c>
    </row>
    <row r="41" spans="1:27" s="41" customFormat="1" hidden="1" x14ac:dyDescent="0.25">
      <c r="A41" s="125" t="s">
        <v>176</v>
      </c>
      <c r="B41" s="52" t="s">
        <v>635</v>
      </c>
      <c r="C41" s="823" t="s">
        <v>177</v>
      </c>
      <c r="D41" s="824"/>
      <c r="E41" s="824"/>
      <c r="F41" s="367">
        <f>SUM(N41:Z41)</f>
        <v>0</v>
      </c>
      <c r="G41" s="615">
        <f>SUM(N41:Z41)</f>
        <v>0</v>
      </c>
      <c r="H41" s="615">
        <f>SUM(N41:Z41)</f>
        <v>0</v>
      </c>
      <c r="I41" s="678">
        <f>SUM(N41:Z41)</f>
        <v>0</v>
      </c>
      <c r="J41" s="521">
        <f t="shared" ref="J41:K44" si="40">SUM(N41:Z41)</f>
        <v>0</v>
      </c>
      <c r="K41" s="521">
        <f t="shared" si="40"/>
        <v>0</v>
      </c>
      <c r="L41" s="562">
        <f>SUM(O41:AA41)</f>
        <v>0</v>
      </c>
      <c r="M41" s="148"/>
      <c r="N41" s="160">
        <f t="shared" si="6"/>
        <v>0</v>
      </c>
      <c r="O41" s="75"/>
      <c r="P41" s="13"/>
      <c r="Q41" s="13"/>
      <c r="R41" s="13"/>
      <c r="S41" s="13"/>
      <c r="T41" s="80"/>
      <c r="U41" s="488">
        <f t="shared" si="7"/>
        <v>0</v>
      </c>
      <c r="V41" s="413"/>
      <c r="W41" s="13"/>
      <c r="X41" s="80"/>
      <c r="Y41" s="80"/>
      <c r="Z41" s="80"/>
      <c r="AA41" s="45"/>
    </row>
    <row r="42" spans="1:27" s="41" customFormat="1" hidden="1" x14ac:dyDescent="0.25">
      <c r="A42" s="125" t="s">
        <v>178</v>
      </c>
      <c r="B42" s="52" t="s">
        <v>636</v>
      </c>
      <c r="C42" s="823" t="s">
        <v>179</v>
      </c>
      <c r="D42" s="824"/>
      <c r="E42" s="824"/>
      <c r="F42" s="367">
        <f>SUM(N42:Z42)</f>
        <v>0</v>
      </c>
      <c r="G42" s="615">
        <f>SUM(N42:Z42)</f>
        <v>0</v>
      </c>
      <c r="H42" s="615">
        <f>SUM(N42:Z42)</f>
        <v>0</v>
      </c>
      <c r="I42" s="678">
        <f>SUM(N42:Z42)</f>
        <v>0</v>
      </c>
      <c r="J42" s="521">
        <f t="shared" si="40"/>
        <v>0</v>
      </c>
      <c r="K42" s="521">
        <f t="shared" si="40"/>
        <v>0</v>
      </c>
      <c r="L42" s="562">
        <f>SUM(O42:AA42)</f>
        <v>0</v>
      </c>
      <c r="M42" s="148"/>
      <c r="N42" s="160">
        <f t="shared" si="6"/>
        <v>0</v>
      </c>
      <c r="O42" s="75"/>
      <c r="P42" s="13"/>
      <c r="Q42" s="13"/>
      <c r="R42" s="13"/>
      <c r="S42" s="13"/>
      <c r="T42" s="80"/>
      <c r="U42" s="488">
        <f t="shared" si="7"/>
        <v>0</v>
      </c>
      <c r="V42" s="413"/>
      <c r="W42" s="13"/>
      <c r="X42" s="80"/>
      <c r="Y42" s="80"/>
      <c r="Z42" s="80"/>
      <c r="AA42" s="45"/>
    </row>
    <row r="43" spans="1:27" s="41" customFormat="1" hidden="1" x14ac:dyDescent="0.25">
      <c r="A43" s="125" t="s">
        <v>180</v>
      </c>
      <c r="B43" s="52" t="s">
        <v>637</v>
      </c>
      <c r="C43" s="823" t="s">
        <v>181</v>
      </c>
      <c r="D43" s="824"/>
      <c r="E43" s="824"/>
      <c r="F43" s="367">
        <f>SUM(N43:Z43)</f>
        <v>0</v>
      </c>
      <c r="G43" s="615">
        <f>SUM(N43:Z43)</f>
        <v>0</v>
      </c>
      <c r="H43" s="615">
        <f>SUM(N43:Z43)</f>
        <v>0</v>
      </c>
      <c r="I43" s="678">
        <f>SUM(N43:Z43)</f>
        <v>0</v>
      </c>
      <c r="J43" s="521">
        <f t="shared" si="40"/>
        <v>0</v>
      </c>
      <c r="K43" s="521">
        <f t="shared" si="40"/>
        <v>0</v>
      </c>
      <c r="L43" s="562">
        <f>SUM(O43:AA43)</f>
        <v>0</v>
      </c>
      <c r="M43" s="148"/>
      <c r="N43" s="160">
        <f t="shared" si="6"/>
        <v>0</v>
      </c>
      <c r="O43" s="75"/>
      <c r="P43" s="13"/>
      <c r="Q43" s="13"/>
      <c r="R43" s="13"/>
      <c r="S43" s="13"/>
      <c r="T43" s="80"/>
      <c r="U43" s="488">
        <f t="shared" si="7"/>
        <v>0</v>
      </c>
      <c r="V43" s="413"/>
      <c r="W43" s="13"/>
      <c r="X43" s="80"/>
      <c r="Y43" s="80"/>
      <c r="Z43" s="80"/>
      <c r="AA43" s="45"/>
    </row>
    <row r="44" spans="1:27" s="41" customFormat="1" hidden="1" x14ac:dyDescent="0.25">
      <c r="A44" s="125" t="s">
        <v>182</v>
      </c>
      <c r="B44" s="52" t="s">
        <v>638</v>
      </c>
      <c r="C44" s="823" t="s">
        <v>183</v>
      </c>
      <c r="D44" s="824"/>
      <c r="E44" s="824"/>
      <c r="F44" s="367">
        <f>SUM(N44:Z44)</f>
        <v>0</v>
      </c>
      <c r="G44" s="615">
        <f>SUM(N44:Z44)</f>
        <v>0</v>
      </c>
      <c r="H44" s="615">
        <f>SUM(N44:Z44)</f>
        <v>0</v>
      </c>
      <c r="I44" s="678">
        <f>SUM(N44:Z44)</f>
        <v>0</v>
      </c>
      <c r="J44" s="521">
        <f t="shared" si="40"/>
        <v>0</v>
      </c>
      <c r="K44" s="521">
        <f t="shared" si="40"/>
        <v>0</v>
      </c>
      <c r="L44" s="562">
        <f>SUM(O44:AA44)</f>
        <v>0</v>
      </c>
      <c r="M44" s="148"/>
      <c r="N44" s="160">
        <f t="shared" si="6"/>
        <v>0</v>
      </c>
      <c r="O44" s="75"/>
      <c r="P44" s="13"/>
      <c r="Q44" s="13"/>
      <c r="R44" s="13"/>
      <c r="S44" s="13"/>
      <c r="T44" s="80"/>
      <c r="U44" s="488">
        <f t="shared" si="7"/>
        <v>0</v>
      </c>
      <c r="V44" s="413"/>
      <c r="W44" s="13"/>
      <c r="X44" s="80"/>
      <c r="Y44" s="80"/>
      <c r="Z44" s="80"/>
      <c r="AA44" s="45"/>
    </row>
    <row r="45" spans="1:27" s="18" customFormat="1" hidden="1" x14ac:dyDescent="0.25">
      <c r="A45" s="125" t="s">
        <v>184</v>
      </c>
      <c r="B45" s="52" t="s">
        <v>639</v>
      </c>
      <c r="C45" s="823" t="s">
        <v>185</v>
      </c>
      <c r="D45" s="824"/>
      <c r="E45" s="824"/>
      <c r="F45" s="367">
        <f t="shared" ref="F45:L45" si="41">F46+F47</f>
        <v>0</v>
      </c>
      <c r="G45" s="615">
        <f t="shared" si="41"/>
        <v>0</v>
      </c>
      <c r="H45" s="615">
        <f t="shared" si="41"/>
        <v>0</v>
      </c>
      <c r="I45" s="678">
        <f t="shared" si="41"/>
        <v>0</v>
      </c>
      <c r="J45" s="521">
        <f t="shared" ref="J45" si="42">J46+J47</f>
        <v>0</v>
      </c>
      <c r="K45" s="521">
        <f t="shared" si="41"/>
        <v>0</v>
      </c>
      <c r="L45" s="562">
        <f t="shared" si="41"/>
        <v>0</v>
      </c>
      <c r="M45" s="148">
        <f t="shared" ref="M45:AA45" si="43">M46+M47</f>
        <v>0</v>
      </c>
      <c r="N45" s="160">
        <f t="shared" si="6"/>
        <v>0</v>
      </c>
      <c r="O45" s="75">
        <f t="shared" si="43"/>
        <v>0</v>
      </c>
      <c r="P45" s="13">
        <f t="shared" si="43"/>
        <v>0</v>
      </c>
      <c r="Q45" s="13">
        <f t="shared" si="43"/>
        <v>0</v>
      </c>
      <c r="R45" s="13">
        <f t="shared" si="43"/>
        <v>0</v>
      </c>
      <c r="S45" s="13">
        <f t="shared" si="43"/>
        <v>0</v>
      </c>
      <c r="T45" s="80">
        <f t="shared" si="43"/>
        <v>0</v>
      </c>
      <c r="U45" s="488">
        <f t="shared" si="7"/>
        <v>0</v>
      </c>
      <c r="V45" s="413">
        <f t="shared" si="43"/>
        <v>0</v>
      </c>
      <c r="W45" s="13">
        <f t="shared" si="43"/>
        <v>0</v>
      </c>
      <c r="X45" s="80">
        <f t="shared" si="43"/>
        <v>0</v>
      </c>
      <c r="Y45" s="80">
        <f t="shared" si="43"/>
        <v>0</v>
      </c>
      <c r="Z45" s="80">
        <f t="shared" si="43"/>
        <v>0</v>
      </c>
      <c r="AA45" s="45">
        <f t="shared" si="43"/>
        <v>0</v>
      </c>
    </row>
    <row r="46" spans="1:27" hidden="1" x14ac:dyDescent="0.25">
      <c r="B46" s="54"/>
      <c r="C46" s="237"/>
      <c r="D46" s="801" t="s">
        <v>186</v>
      </c>
      <c r="E46" s="801"/>
      <c r="F46" s="373">
        <f>SUM(N46:Z46)</f>
        <v>0</v>
      </c>
      <c r="G46" s="621">
        <f>SUM(N46:Z46)</f>
        <v>0</v>
      </c>
      <c r="H46" s="621">
        <f>SUM(N46:Z46)</f>
        <v>0</v>
      </c>
      <c r="I46" s="684">
        <f>SUM(N46:Z46)</f>
        <v>0</v>
      </c>
      <c r="J46" s="527">
        <f t="shared" ref="J46:K49" si="44">SUM(N46:Z46)</f>
        <v>0</v>
      </c>
      <c r="K46" s="527">
        <f t="shared" si="44"/>
        <v>0</v>
      </c>
      <c r="L46" s="568">
        <f>SUM(O46:AA46)</f>
        <v>0</v>
      </c>
      <c r="M46" s="141"/>
      <c r="N46" s="159">
        <f t="shared" si="6"/>
        <v>0</v>
      </c>
      <c r="O46" s="73"/>
      <c r="P46" s="1"/>
      <c r="Q46" s="1"/>
      <c r="R46" s="1"/>
      <c r="S46" s="1"/>
      <c r="T46" s="79"/>
      <c r="U46" s="489">
        <f t="shared" si="7"/>
        <v>0</v>
      </c>
      <c r="V46" s="414"/>
      <c r="W46" s="1"/>
      <c r="X46" s="79"/>
      <c r="Y46" s="79"/>
      <c r="Z46" s="79"/>
      <c r="AA46" s="44"/>
    </row>
    <row r="47" spans="1:27" hidden="1" x14ac:dyDescent="0.25">
      <c r="B47" s="54"/>
      <c r="C47" s="237"/>
      <c r="D47" s="801" t="s">
        <v>187</v>
      </c>
      <c r="E47" s="801"/>
      <c r="F47" s="373">
        <f>SUM(N47:Z47)</f>
        <v>0</v>
      </c>
      <c r="G47" s="621">
        <f>SUM(N47:Z47)</f>
        <v>0</v>
      </c>
      <c r="H47" s="621">
        <f>SUM(N47:Z47)</f>
        <v>0</v>
      </c>
      <c r="I47" s="684">
        <f>SUM(N47:Z47)</f>
        <v>0</v>
      </c>
      <c r="J47" s="527">
        <f t="shared" si="44"/>
        <v>0</v>
      </c>
      <c r="K47" s="527">
        <f t="shared" si="44"/>
        <v>0</v>
      </c>
      <c r="L47" s="568">
        <f>SUM(O47:AA47)</f>
        <v>0</v>
      </c>
      <c r="M47" s="141"/>
      <c r="N47" s="159">
        <f t="shared" si="6"/>
        <v>0</v>
      </c>
      <c r="O47" s="73"/>
      <c r="P47" s="1"/>
      <c r="Q47" s="1"/>
      <c r="R47" s="1"/>
      <c r="S47" s="1"/>
      <c r="T47" s="79"/>
      <c r="U47" s="489">
        <f t="shared" si="7"/>
        <v>0</v>
      </c>
      <c r="V47" s="414"/>
      <c r="W47" s="1"/>
      <c r="X47" s="79"/>
      <c r="Y47" s="79"/>
      <c r="Z47" s="79"/>
      <c r="AA47" s="44"/>
    </row>
    <row r="48" spans="1:27" s="41" customFormat="1" hidden="1" x14ac:dyDescent="0.25">
      <c r="A48" s="125" t="s">
        <v>188</v>
      </c>
      <c r="B48" s="52" t="s">
        <v>640</v>
      </c>
      <c r="C48" s="832" t="s">
        <v>189</v>
      </c>
      <c r="D48" s="833"/>
      <c r="E48" s="833"/>
      <c r="F48" s="367">
        <f>SUM(N48:Z48)</f>
        <v>0</v>
      </c>
      <c r="G48" s="615">
        <f>SUM(N48:Z48)</f>
        <v>0</v>
      </c>
      <c r="H48" s="615">
        <f>SUM(N48:Z48)</f>
        <v>0</v>
      </c>
      <c r="I48" s="678">
        <f>SUM(N48:Z48)</f>
        <v>0</v>
      </c>
      <c r="J48" s="521">
        <f t="shared" si="44"/>
        <v>0</v>
      </c>
      <c r="K48" s="521">
        <f t="shared" si="44"/>
        <v>0</v>
      </c>
      <c r="L48" s="562">
        <f>SUM(O48:AA48)</f>
        <v>0</v>
      </c>
      <c r="M48" s="148"/>
      <c r="N48" s="160">
        <f t="shared" si="6"/>
        <v>0</v>
      </c>
      <c r="O48" s="75"/>
      <c r="P48" s="13"/>
      <c r="Q48" s="13"/>
      <c r="R48" s="13"/>
      <c r="S48" s="13"/>
      <c r="T48" s="80"/>
      <c r="U48" s="488">
        <f t="shared" si="7"/>
        <v>0</v>
      </c>
      <c r="V48" s="413"/>
      <c r="W48" s="13"/>
      <c r="X48" s="80"/>
      <c r="Y48" s="80"/>
      <c r="Z48" s="80"/>
      <c r="AA48" s="45"/>
    </row>
    <row r="49" spans="1:27" s="41" customFormat="1" hidden="1" x14ac:dyDescent="0.25">
      <c r="A49" s="125" t="s">
        <v>190</v>
      </c>
      <c r="B49" s="52" t="s">
        <v>641</v>
      </c>
      <c r="C49" s="832" t="s">
        <v>191</v>
      </c>
      <c r="D49" s="833"/>
      <c r="E49" s="833"/>
      <c r="F49" s="367">
        <f>SUM(N49:Z49)</f>
        <v>0</v>
      </c>
      <c r="G49" s="615">
        <f>SUM(N49:Z49)</f>
        <v>0</v>
      </c>
      <c r="H49" s="615">
        <f>SUM(N49:Z49)</f>
        <v>0</v>
      </c>
      <c r="I49" s="678">
        <f>SUM(N49:Z49)</f>
        <v>0</v>
      </c>
      <c r="J49" s="521">
        <f t="shared" si="44"/>
        <v>0</v>
      </c>
      <c r="K49" s="521">
        <f t="shared" si="44"/>
        <v>0</v>
      </c>
      <c r="L49" s="562">
        <f>SUM(O49:AA49)</f>
        <v>0</v>
      </c>
      <c r="M49" s="148"/>
      <c r="N49" s="160">
        <f t="shared" si="6"/>
        <v>0</v>
      </c>
      <c r="O49" s="75"/>
      <c r="P49" s="13"/>
      <c r="Q49" s="13"/>
      <c r="R49" s="13"/>
      <c r="S49" s="13"/>
      <c r="T49" s="80"/>
      <c r="U49" s="488">
        <f t="shared" si="7"/>
        <v>0</v>
      </c>
      <c r="V49" s="413"/>
      <c r="W49" s="13"/>
      <c r="X49" s="80"/>
      <c r="Y49" s="80"/>
      <c r="Z49" s="80"/>
      <c r="AA49" s="45"/>
    </row>
    <row r="50" spans="1:27" hidden="1" x14ac:dyDescent="0.25">
      <c r="B50" s="90" t="s">
        <v>642</v>
      </c>
      <c r="C50" s="803" t="s">
        <v>192</v>
      </c>
      <c r="D50" s="804"/>
      <c r="E50" s="804"/>
      <c r="F50" s="366">
        <f t="shared" ref="F50:L50" si="45">F51+F52</f>
        <v>0</v>
      </c>
      <c r="G50" s="614">
        <f t="shared" si="45"/>
        <v>0</v>
      </c>
      <c r="H50" s="614">
        <f t="shared" si="45"/>
        <v>0</v>
      </c>
      <c r="I50" s="677">
        <f t="shared" si="45"/>
        <v>0</v>
      </c>
      <c r="J50" s="520">
        <f t="shared" ref="J50" si="46">J51+J52</f>
        <v>0</v>
      </c>
      <c r="K50" s="520">
        <f t="shared" si="45"/>
        <v>0</v>
      </c>
      <c r="L50" s="561">
        <f t="shared" si="45"/>
        <v>0</v>
      </c>
      <c r="M50" s="142">
        <f t="shared" ref="M50:AA50" si="47">M51+M52</f>
        <v>0</v>
      </c>
      <c r="N50" s="158">
        <f t="shared" si="6"/>
        <v>0</v>
      </c>
      <c r="O50" s="92">
        <f t="shared" si="47"/>
        <v>0</v>
      </c>
      <c r="P50" s="93">
        <f t="shared" si="47"/>
        <v>0</v>
      </c>
      <c r="Q50" s="93">
        <f t="shared" si="47"/>
        <v>0</v>
      </c>
      <c r="R50" s="93">
        <f t="shared" si="47"/>
        <v>0</v>
      </c>
      <c r="S50" s="93">
        <f t="shared" si="47"/>
        <v>0</v>
      </c>
      <c r="T50" s="96">
        <f t="shared" si="47"/>
        <v>0</v>
      </c>
      <c r="U50" s="487">
        <f t="shared" si="7"/>
        <v>0</v>
      </c>
      <c r="V50" s="412">
        <f t="shared" si="47"/>
        <v>0</v>
      </c>
      <c r="W50" s="93">
        <f t="shared" si="47"/>
        <v>0</v>
      </c>
      <c r="X50" s="96">
        <f t="shared" si="47"/>
        <v>0</v>
      </c>
      <c r="Y50" s="96">
        <f t="shared" si="47"/>
        <v>0</v>
      </c>
      <c r="Z50" s="96">
        <f t="shared" si="47"/>
        <v>0</v>
      </c>
      <c r="AA50" s="97">
        <f t="shared" si="47"/>
        <v>0</v>
      </c>
    </row>
    <row r="51" spans="1:27" s="41" customFormat="1" hidden="1" x14ac:dyDescent="0.25">
      <c r="A51" s="125" t="s">
        <v>193</v>
      </c>
      <c r="B51" s="52" t="s">
        <v>643</v>
      </c>
      <c r="C51" s="832" t="s">
        <v>194</v>
      </c>
      <c r="D51" s="833"/>
      <c r="E51" s="833"/>
      <c r="F51" s="367">
        <f>SUM(N51:Z51)</f>
        <v>0</v>
      </c>
      <c r="G51" s="615">
        <f>SUM(N51:Z51)</f>
        <v>0</v>
      </c>
      <c r="H51" s="615">
        <f>SUM(N51:Z51)</f>
        <v>0</v>
      </c>
      <c r="I51" s="678">
        <f>SUM(N51:Z51)</f>
        <v>0</v>
      </c>
      <c r="J51" s="521">
        <f>SUM(N51:Z51)</f>
        <v>0</v>
      </c>
      <c r="K51" s="521">
        <f>SUM(O51:AA51)</f>
        <v>0</v>
      </c>
      <c r="L51" s="562">
        <f>SUM(O51:AA51)</f>
        <v>0</v>
      </c>
      <c r="M51" s="148"/>
      <c r="N51" s="160">
        <f t="shared" si="6"/>
        <v>0</v>
      </c>
      <c r="O51" s="75"/>
      <c r="P51" s="13"/>
      <c r="Q51" s="13"/>
      <c r="R51" s="13"/>
      <c r="S51" s="13"/>
      <c r="T51" s="80"/>
      <c r="U51" s="488">
        <f t="shared" si="7"/>
        <v>0</v>
      </c>
      <c r="V51" s="413"/>
      <c r="W51" s="13"/>
      <c r="X51" s="80"/>
      <c r="Y51" s="80"/>
      <c r="Z51" s="80"/>
      <c r="AA51" s="45"/>
    </row>
    <row r="52" spans="1:27" s="41" customFormat="1" hidden="1" x14ac:dyDescent="0.25">
      <c r="A52" s="125" t="s">
        <v>195</v>
      </c>
      <c r="B52" s="52" t="s">
        <v>644</v>
      </c>
      <c r="C52" s="832" t="s">
        <v>196</v>
      </c>
      <c r="D52" s="833"/>
      <c r="E52" s="833"/>
      <c r="F52" s="367">
        <f>SUM(N52:Z52)</f>
        <v>0</v>
      </c>
      <c r="G52" s="615">
        <f>SUM(N52:Z52)</f>
        <v>0</v>
      </c>
      <c r="H52" s="615">
        <f>SUM(N52:Z52)</f>
        <v>0</v>
      </c>
      <c r="I52" s="678">
        <f>SUM(N52:Z52)</f>
        <v>0</v>
      </c>
      <c r="J52" s="521">
        <f>SUM(N52:Z52)</f>
        <v>0</v>
      </c>
      <c r="K52" s="521">
        <f>SUM(O52:AA52)</f>
        <v>0</v>
      </c>
      <c r="L52" s="562">
        <f>SUM(O52:AA52)</f>
        <v>0</v>
      </c>
      <c r="M52" s="148"/>
      <c r="N52" s="160">
        <f t="shared" si="6"/>
        <v>0</v>
      </c>
      <c r="O52" s="75"/>
      <c r="P52" s="13"/>
      <c r="Q52" s="13"/>
      <c r="R52" s="13"/>
      <c r="S52" s="13"/>
      <c r="T52" s="80"/>
      <c r="U52" s="488">
        <f t="shared" si="7"/>
        <v>0</v>
      </c>
      <c r="V52" s="413"/>
      <c r="W52" s="13"/>
      <c r="X52" s="80"/>
      <c r="Y52" s="80"/>
      <c r="Z52" s="80"/>
      <c r="AA52" s="45"/>
    </row>
    <row r="53" spans="1:27" hidden="1" x14ac:dyDescent="0.25">
      <c r="B53" s="90" t="s">
        <v>645</v>
      </c>
      <c r="C53" s="803" t="s">
        <v>197</v>
      </c>
      <c r="D53" s="804"/>
      <c r="E53" s="804"/>
      <c r="F53" s="366">
        <f t="shared" ref="F53:L53" si="48">F54+F55+F56+F57+F58</f>
        <v>0</v>
      </c>
      <c r="G53" s="614">
        <f t="shared" si="48"/>
        <v>0</v>
      </c>
      <c r="H53" s="614">
        <f t="shared" si="48"/>
        <v>0</v>
      </c>
      <c r="I53" s="677">
        <f t="shared" si="48"/>
        <v>0</v>
      </c>
      <c r="J53" s="520">
        <f t="shared" ref="J53" si="49">J54+J55+J56+J57+J58</f>
        <v>0</v>
      </c>
      <c r="K53" s="520">
        <f t="shared" si="48"/>
        <v>0</v>
      </c>
      <c r="L53" s="561">
        <f t="shared" si="48"/>
        <v>0</v>
      </c>
      <c r="M53" s="142">
        <f t="shared" ref="M53:AA53" si="50">M54+M55+M56+M57+M58</f>
        <v>0</v>
      </c>
      <c r="N53" s="158">
        <f t="shared" si="6"/>
        <v>0</v>
      </c>
      <c r="O53" s="92">
        <f t="shared" si="50"/>
        <v>0</v>
      </c>
      <c r="P53" s="93">
        <f t="shared" si="50"/>
        <v>0</v>
      </c>
      <c r="Q53" s="93">
        <f t="shared" si="50"/>
        <v>0</v>
      </c>
      <c r="R53" s="93">
        <f t="shared" si="50"/>
        <v>0</v>
      </c>
      <c r="S53" s="93">
        <f t="shared" si="50"/>
        <v>0</v>
      </c>
      <c r="T53" s="96">
        <f t="shared" si="50"/>
        <v>0</v>
      </c>
      <c r="U53" s="487">
        <f t="shared" si="7"/>
        <v>0</v>
      </c>
      <c r="V53" s="412">
        <f t="shared" si="50"/>
        <v>0</v>
      </c>
      <c r="W53" s="93">
        <f t="shared" si="50"/>
        <v>0</v>
      </c>
      <c r="X53" s="96">
        <f t="shared" si="50"/>
        <v>0</v>
      </c>
      <c r="Y53" s="96">
        <f t="shared" si="50"/>
        <v>0</v>
      </c>
      <c r="Z53" s="96">
        <f t="shared" si="50"/>
        <v>0</v>
      </c>
      <c r="AA53" s="97">
        <f t="shared" si="50"/>
        <v>0</v>
      </c>
    </row>
    <row r="54" spans="1:27" s="41" customFormat="1" hidden="1" x14ac:dyDescent="0.25">
      <c r="A54" s="125" t="s">
        <v>198</v>
      </c>
      <c r="B54" s="52" t="s">
        <v>646</v>
      </c>
      <c r="C54" s="832" t="s">
        <v>863</v>
      </c>
      <c r="D54" s="833"/>
      <c r="E54" s="833"/>
      <c r="F54" s="367">
        <f>SUM(N54:Z54)</f>
        <v>0</v>
      </c>
      <c r="G54" s="615">
        <f>SUM(N54:Z54)</f>
        <v>0</v>
      </c>
      <c r="H54" s="615">
        <f>SUM(N54:Z54)</f>
        <v>0</v>
      </c>
      <c r="I54" s="678">
        <f>SUM(N54:Z54)</f>
        <v>0</v>
      </c>
      <c r="J54" s="521">
        <f t="shared" ref="J54:K58" si="51">SUM(N54:Z54)</f>
        <v>0</v>
      </c>
      <c r="K54" s="521">
        <f t="shared" si="51"/>
        <v>0</v>
      </c>
      <c r="L54" s="562">
        <f>SUM(O54:AA54)</f>
        <v>0</v>
      </c>
      <c r="M54" s="148"/>
      <c r="N54" s="160">
        <f t="shared" si="6"/>
        <v>0</v>
      </c>
      <c r="O54" s="75"/>
      <c r="P54" s="13"/>
      <c r="Q54" s="13"/>
      <c r="R54" s="13"/>
      <c r="S54" s="13"/>
      <c r="T54" s="80"/>
      <c r="U54" s="488">
        <f t="shared" si="7"/>
        <v>0</v>
      </c>
      <c r="V54" s="413"/>
      <c r="W54" s="13"/>
      <c r="X54" s="80"/>
      <c r="Y54" s="80"/>
      <c r="Z54" s="80"/>
      <c r="AA54" s="45"/>
    </row>
    <row r="55" spans="1:27" s="41" customFormat="1" hidden="1" x14ac:dyDescent="0.25">
      <c r="A55" s="125" t="s">
        <v>199</v>
      </c>
      <c r="B55" s="52" t="s">
        <v>647</v>
      </c>
      <c r="C55" s="832" t="s">
        <v>200</v>
      </c>
      <c r="D55" s="833"/>
      <c r="E55" s="833"/>
      <c r="F55" s="367">
        <f>SUM(N55:Z55)</f>
        <v>0</v>
      </c>
      <c r="G55" s="615">
        <f>SUM(N55:Z55)</f>
        <v>0</v>
      </c>
      <c r="H55" s="615">
        <f>SUM(N55:Z55)</f>
        <v>0</v>
      </c>
      <c r="I55" s="678">
        <f>SUM(N55:Z55)</f>
        <v>0</v>
      </c>
      <c r="J55" s="521">
        <f t="shared" si="51"/>
        <v>0</v>
      </c>
      <c r="K55" s="521">
        <f t="shared" si="51"/>
        <v>0</v>
      </c>
      <c r="L55" s="562">
        <f>SUM(O55:AA55)</f>
        <v>0</v>
      </c>
      <c r="M55" s="148"/>
      <c r="N55" s="160">
        <f t="shared" si="6"/>
        <v>0</v>
      </c>
      <c r="O55" s="75"/>
      <c r="P55" s="13"/>
      <c r="Q55" s="13"/>
      <c r="R55" s="13"/>
      <c r="S55" s="13"/>
      <c r="T55" s="80"/>
      <c r="U55" s="488">
        <f t="shared" si="7"/>
        <v>0</v>
      </c>
      <c r="V55" s="413"/>
      <c r="W55" s="13"/>
      <c r="X55" s="80"/>
      <c r="Y55" s="80"/>
      <c r="Z55" s="80"/>
      <c r="AA55" s="45"/>
    </row>
    <row r="56" spans="1:27" s="41" customFormat="1" hidden="1" x14ac:dyDescent="0.25">
      <c r="A56" s="125" t="s">
        <v>201</v>
      </c>
      <c r="B56" s="52" t="s">
        <v>648</v>
      </c>
      <c r="C56" s="832" t="s">
        <v>202</v>
      </c>
      <c r="D56" s="833"/>
      <c r="E56" s="833"/>
      <c r="F56" s="367">
        <f>SUM(N56:Z56)</f>
        <v>0</v>
      </c>
      <c r="G56" s="615">
        <f>SUM(N56:Z56)</f>
        <v>0</v>
      </c>
      <c r="H56" s="615">
        <f>SUM(N56:Z56)</f>
        <v>0</v>
      </c>
      <c r="I56" s="678">
        <f>SUM(N56:Z56)</f>
        <v>0</v>
      </c>
      <c r="J56" s="521">
        <f t="shared" si="51"/>
        <v>0</v>
      </c>
      <c r="K56" s="521">
        <f t="shared" si="51"/>
        <v>0</v>
      </c>
      <c r="L56" s="562">
        <f>SUM(O56:AA56)</f>
        <v>0</v>
      </c>
      <c r="M56" s="148"/>
      <c r="N56" s="160">
        <f t="shared" si="6"/>
        <v>0</v>
      </c>
      <c r="O56" s="75"/>
      <c r="P56" s="13"/>
      <c r="Q56" s="13"/>
      <c r="R56" s="13"/>
      <c r="S56" s="13"/>
      <c r="T56" s="80"/>
      <c r="U56" s="488">
        <f t="shared" si="7"/>
        <v>0</v>
      </c>
      <c r="V56" s="413"/>
      <c r="W56" s="13"/>
      <c r="X56" s="80"/>
      <c r="Y56" s="80"/>
      <c r="Z56" s="80"/>
      <c r="AA56" s="45"/>
    </row>
    <row r="57" spans="1:27" s="41" customFormat="1" hidden="1" x14ac:dyDescent="0.25">
      <c r="A57" s="125" t="s">
        <v>203</v>
      </c>
      <c r="B57" s="52" t="s">
        <v>649</v>
      </c>
      <c r="C57" s="832" t="s">
        <v>204</v>
      </c>
      <c r="D57" s="833"/>
      <c r="E57" s="833"/>
      <c r="F57" s="367">
        <f>SUM(N57:Z57)</f>
        <v>0</v>
      </c>
      <c r="G57" s="615">
        <f>SUM(N57:Z57)</f>
        <v>0</v>
      </c>
      <c r="H57" s="615">
        <f>SUM(N57:Z57)</f>
        <v>0</v>
      </c>
      <c r="I57" s="678">
        <f>SUM(N57:Z57)</f>
        <v>0</v>
      </c>
      <c r="J57" s="521">
        <f t="shared" si="51"/>
        <v>0</v>
      </c>
      <c r="K57" s="521">
        <f t="shared" si="51"/>
        <v>0</v>
      </c>
      <c r="L57" s="562">
        <f>SUM(O57:AA57)</f>
        <v>0</v>
      </c>
      <c r="M57" s="148"/>
      <c r="N57" s="160">
        <f t="shared" si="6"/>
        <v>0</v>
      </c>
      <c r="O57" s="75"/>
      <c r="P57" s="13"/>
      <c r="Q57" s="13"/>
      <c r="R57" s="13"/>
      <c r="S57" s="13"/>
      <c r="T57" s="80"/>
      <c r="U57" s="488">
        <f t="shared" si="7"/>
        <v>0</v>
      </c>
      <c r="V57" s="413"/>
      <c r="W57" s="13"/>
      <c r="X57" s="80"/>
      <c r="Y57" s="80"/>
      <c r="Z57" s="80"/>
      <c r="AA57" s="45"/>
    </row>
    <row r="58" spans="1:27" s="41" customFormat="1" ht="15.75" hidden="1" thickBot="1" x14ac:dyDescent="0.3">
      <c r="A58" s="125" t="s">
        <v>205</v>
      </c>
      <c r="B58" s="176" t="s">
        <v>650</v>
      </c>
      <c r="C58" s="837" t="s">
        <v>206</v>
      </c>
      <c r="D58" s="838"/>
      <c r="E58" s="838"/>
      <c r="F58" s="368">
        <f>SUM(N58:Z58)</f>
        <v>0</v>
      </c>
      <c r="G58" s="616">
        <f>SUM(N58:Z58)</f>
        <v>0</v>
      </c>
      <c r="H58" s="616">
        <f>SUM(N58:Z58)</f>
        <v>0</v>
      </c>
      <c r="I58" s="679">
        <f>SUM(N58:Z58)</f>
        <v>0</v>
      </c>
      <c r="J58" s="522">
        <f t="shared" si="51"/>
        <v>0</v>
      </c>
      <c r="K58" s="522">
        <f t="shared" si="51"/>
        <v>0</v>
      </c>
      <c r="L58" s="563">
        <f>SUM(O58:AA58)</f>
        <v>0</v>
      </c>
      <c r="M58" s="177"/>
      <c r="N58" s="160">
        <f t="shared" si="6"/>
        <v>0</v>
      </c>
      <c r="O58" s="75"/>
      <c r="P58" s="13"/>
      <c r="Q58" s="13"/>
      <c r="R58" s="13"/>
      <c r="S58" s="13"/>
      <c r="T58" s="80"/>
      <c r="U58" s="488">
        <f t="shared" si="7"/>
        <v>0</v>
      </c>
      <c r="V58" s="413"/>
      <c r="W58" s="13"/>
      <c r="X58" s="80"/>
      <c r="Y58" s="80"/>
      <c r="Z58" s="80"/>
      <c r="AA58" s="45"/>
    </row>
    <row r="59" spans="1:27" ht="15.75" thickBot="1" x14ac:dyDescent="0.3">
      <c r="B59" s="82" t="s">
        <v>207</v>
      </c>
      <c r="C59" s="807" t="s">
        <v>208</v>
      </c>
      <c r="D59" s="808"/>
      <c r="E59" s="808"/>
      <c r="F59" s="369">
        <f t="shared" ref="F59:L59" si="52">F60+F61+F62+F63+F64+F65+F66+F70</f>
        <v>0</v>
      </c>
      <c r="G59" s="617">
        <f t="shared" si="52"/>
        <v>0</v>
      </c>
      <c r="H59" s="617">
        <f t="shared" si="52"/>
        <v>0</v>
      </c>
      <c r="I59" s="680">
        <f t="shared" si="52"/>
        <v>0</v>
      </c>
      <c r="J59" s="523">
        <f t="shared" ref="J59" si="53">J60+J61+J62+J63+J64+J65+J66+J70</f>
        <v>0</v>
      </c>
      <c r="K59" s="523">
        <f t="shared" si="52"/>
        <v>0</v>
      </c>
      <c r="L59" s="564">
        <f t="shared" si="52"/>
        <v>0</v>
      </c>
      <c r="M59" s="144">
        <f t="shared" ref="M59:AA59" si="54">M60+M61+M62+M63+M64+M65+M66+M70</f>
        <v>0</v>
      </c>
      <c r="N59" s="156">
        <f t="shared" si="6"/>
        <v>0</v>
      </c>
      <c r="O59" s="84">
        <f t="shared" si="54"/>
        <v>0</v>
      </c>
      <c r="P59" s="85">
        <f t="shared" si="54"/>
        <v>0</v>
      </c>
      <c r="Q59" s="85">
        <f t="shared" si="54"/>
        <v>0</v>
      </c>
      <c r="R59" s="85">
        <f t="shared" si="54"/>
        <v>0</v>
      </c>
      <c r="S59" s="85">
        <f t="shared" si="54"/>
        <v>0</v>
      </c>
      <c r="T59" s="88">
        <f t="shared" si="54"/>
        <v>0</v>
      </c>
      <c r="U59" s="484">
        <f t="shared" si="7"/>
        <v>0</v>
      </c>
      <c r="V59" s="409">
        <f t="shared" si="54"/>
        <v>0</v>
      </c>
      <c r="W59" s="85">
        <f t="shared" si="54"/>
        <v>0</v>
      </c>
      <c r="X59" s="88">
        <f t="shared" si="54"/>
        <v>0</v>
      </c>
      <c r="Y59" s="88">
        <f t="shared" si="54"/>
        <v>0</v>
      </c>
      <c r="Z59" s="88">
        <f t="shared" si="54"/>
        <v>0</v>
      </c>
      <c r="AA59" s="89">
        <f t="shared" si="54"/>
        <v>0</v>
      </c>
    </row>
    <row r="60" spans="1:27" s="18" customFormat="1" hidden="1" x14ac:dyDescent="0.25">
      <c r="A60" s="125" t="s">
        <v>864</v>
      </c>
      <c r="B60" s="114" t="s">
        <v>865</v>
      </c>
      <c r="C60" s="834" t="s">
        <v>866</v>
      </c>
      <c r="D60" s="835"/>
      <c r="E60" s="835"/>
      <c r="F60" s="364">
        <f t="shared" ref="F60:F65" si="55">SUM(N60:Z60)</f>
        <v>0</v>
      </c>
      <c r="G60" s="612">
        <f t="shared" ref="G60:G65" si="56">SUM(N60:Z60)</f>
        <v>0</v>
      </c>
      <c r="H60" s="612">
        <f t="shared" ref="H60:H65" si="57">SUM(N60:Z60)</f>
        <v>0</v>
      </c>
      <c r="I60" s="675">
        <f t="shared" ref="I60:I65" si="58">SUM(N60:Z60)</f>
        <v>0</v>
      </c>
      <c r="J60" s="518">
        <f t="shared" ref="J60:K65" si="59">SUM(N60:Z60)</f>
        <v>0</v>
      </c>
      <c r="K60" s="518">
        <f t="shared" si="59"/>
        <v>0</v>
      </c>
      <c r="L60" s="559">
        <f t="shared" ref="L60:L65" si="60">SUM(O60:AA60)</f>
        <v>0</v>
      </c>
      <c r="M60" s="140"/>
      <c r="N60" s="158">
        <f t="shared" si="6"/>
        <v>0</v>
      </c>
      <c r="O60" s="92"/>
      <c r="P60" s="93"/>
      <c r="Q60" s="93"/>
      <c r="R60" s="93"/>
      <c r="S60" s="93"/>
      <c r="T60" s="96"/>
      <c r="U60" s="487">
        <f t="shared" si="7"/>
        <v>0</v>
      </c>
      <c r="V60" s="412"/>
      <c r="W60" s="93"/>
      <c r="X60" s="96"/>
      <c r="Y60" s="96"/>
      <c r="Z60" s="96"/>
      <c r="AA60" s="97"/>
    </row>
    <row r="61" spans="1:27" s="18" customFormat="1" hidden="1" x14ac:dyDescent="0.25">
      <c r="A61" s="125" t="s">
        <v>209</v>
      </c>
      <c r="B61" s="114" t="s">
        <v>651</v>
      </c>
      <c r="C61" s="834" t="s">
        <v>210</v>
      </c>
      <c r="D61" s="835"/>
      <c r="E61" s="835"/>
      <c r="F61" s="364">
        <f t="shared" si="55"/>
        <v>0</v>
      </c>
      <c r="G61" s="612">
        <f t="shared" si="56"/>
        <v>0</v>
      </c>
      <c r="H61" s="612">
        <f t="shared" si="57"/>
        <v>0</v>
      </c>
      <c r="I61" s="675">
        <f t="shared" si="58"/>
        <v>0</v>
      </c>
      <c r="J61" s="518">
        <f t="shared" si="59"/>
        <v>0</v>
      </c>
      <c r="K61" s="518">
        <f t="shared" si="59"/>
        <v>0</v>
      </c>
      <c r="L61" s="559">
        <f t="shared" si="60"/>
        <v>0</v>
      </c>
      <c r="M61" s="140"/>
      <c r="N61" s="158">
        <f t="shared" si="6"/>
        <v>0</v>
      </c>
      <c r="O61" s="92"/>
      <c r="P61" s="93"/>
      <c r="Q61" s="93"/>
      <c r="R61" s="93"/>
      <c r="S61" s="93"/>
      <c r="T61" s="96"/>
      <c r="U61" s="487">
        <f t="shared" si="7"/>
        <v>0</v>
      </c>
      <c r="V61" s="412"/>
      <c r="W61" s="93"/>
      <c r="X61" s="96"/>
      <c r="Y61" s="96"/>
      <c r="Z61" s="96"/>
      <c r="AA61" s="97"/>
    </row>
    <row r="62" spans="1:27" s="18" customFormat="1" hidden="1" x14ac:dyDescent="0.25">
      <c r="A62" s="125" t="s">
        <v>211</v>
      </c>
      <c r="B62" s="90" t="s">
        <v>652</v>
      </c>
      <c r="C62" s="803" t="s">
        <v>352</v>
      </c>
      <c r="D62" s="804"/>
      <c r="E62" s="804"/>
      <c r="F62" s="366">
        <f t="shared" si="55"/>
        <v>0</v>
      </c>
      <c r="G62" s="614">
        <f t="shared" si="56"/>
        <v>0</v>
      </c>
      <c r="H62" s="614">
        <f t="shared" si="57"/>
        <v>0</v>
      </c>
      <c r="I62" s="677">
        <f t="shared" si="58"/>
        <v>0</v>
      </c>
      <c r="J62" s="520">
        <f t="shared" si="59"/>
        <v>0</v>
      </c>
      <c r="K62" s="520">
        <f t="shared" si="59"/>
        <v>0</v>
      </c>
      <c r="L62" s="561">
        <f t="shared" si="60"/>
        <v>0</v>
      </c>
      <c r="M62" s="142"/>
      <c r="N62" s="158">
        <f t="shared" si="6"/>
        <v>0</v>
      </c>
      <c r="O62" s="92"/>
      <c r="P62" s="93"/>
      <c r="Q62" s="93"/>
      <c r="R62" s="93"/>
      <c r="S62" s="93"/>
      <c r="T62" s="96"/>
      <c r="U62" s="487">
        <f t="shared" si="7"/>
        <v>0</v>
      </c>
      <c r="V62" s="412"/>
      <c r="W62" s="93"/>
      <c r="X62" s="96"/>
      <c r="Y62" s="96"/>
      <c r="Z62" s="96"/>
      <c r="AA62" s="97"/>
    </row>
    <row r="63" spans="1:27" s="18" customFormat="1" hidden="1" x14ac:dyDescent="0.25">
      <c r="A63" s="125" t="s">
        <v>212</v>
      </c>
      <c r="B63" s="114" t="s">
        <v>653</v>
      </c>
      <c r="C63" s="803" t="s">
        <v>867</v>
      </c>
      <c r="D63" s="804"/>
      <c r="E63" s="804"/>
      <c r="F63" s="366">
        <f t="shared" si="55"/>
        <v>0</v>
      </c>
      <c r="G63" s="614">
        <f t="shared" si="56"/>
        <v>0</v>
      </c>
      <c r="H63" s="614">
        <f t="shared" si="57"/>
        <v>0</v>
      </c>
      <c r="I63" s="677">
        <f t="shared" si="58"/>
        <v>0</v>
      </c>
      <c r="J63" s="520">
        <f t="shared" si="59"/>
        <v>0</v>
      </c>
      <c r="K63" s="520">
        <f t="shared" si="59"/>
        <v>0</v>
      </c>
      <c r="L63" s="561">
        <f t="shared" si="60"/>
        <v>0</v>
      </c>
      <c r="M63" s="142"/>
      <c r="N63" s="158">
        <f t="shared" si="6"/>
        <v>0</v>
      </c>
      <c r="O63" s="92"/>
      <c r="P63" s="93"/>
      <c r="Q63" s="93"/>
      <c r="R63" s="93"/>
      <c r="S63" s="93"/>
      <c r="T63" s="96"/>
      <c r="U63" s="487">
        <f t="shared" si="7"/>
        <v>0</v>
      </c>
      <c r="V63" s="412"/>
      <c r="W63" s="93"/>
      <c r="X63" s="96"/>
      <c r="Y63" s="96"/>
      <c r="Z63" s="96"/>
      <c r="AA63" s="97"/>
    </row>
    <row r="64" spans="1:27" s="18" customFormat="1" hidden="1" x14ac:dyDescent="0.25">
      <c r="A64" s="125" t="s">
        <v>213</v>
      </c>
      <c r="B64" s="90" t="s">
        <v>654</v>
      </c>
      <c r="C64" s="803" t="s">
        <v>868</v>
      </c>
      <c r="D64" s="804"/>
      <c r="E64" s="804"/>
      <c r="F64" s="366">
        <f t="shared" si="55"/>
        <v>0</v>
      </c>
      <c r="G64" s="614">
        <f t="shared" si="56"/>
        <v>0</v>
      </c>
      <c r="H64" s="614">
        <f t="shared" si="57"/>
        <v>0</v>
      </c>
      <c r="I64" s="677">
        <f t="shared" si="58"/>
        <v>0</v>
      </c>
      <c r="J64" s="520">
        <f t="shared" si="59"/>
        <v>0</v>
      </c>
      <c r="K64" s="520">
        <f t="shared" si="59"/>
        <v>0</v>
      </c>
      <c r="L64" s="561">
        <f t="shared" si="60"/>
        <v>0</v>
      </c>
      <c r="M64" s="142"/>
      <c r="N64" s="158">
        <f t="shared" si="6"/>
        <v>0</v>
      </c>
      <c r="O64" s="92"/>
      <c r="P64" s="93"/>
      <c r="Q64" s="93"/>
      <c r="R64" s="93"/>
      <c r="S64" s="93"/>
      <c r="T64" s="96"/>
      <c r="U64" s="487">
        <f t="shared" si="7"/>
        <v>0</v>
      </c>
      <c r="V64" s="412"/>
      <c r="W64" s="93"/>
      <c r="X64" s="96"/>
      <c r="Y64" s="96"/>
      <c r="Z64" s="96"/>
      <c r="AA64" s="97"/>
    </row>
    <row r="65" spans="1:28" s="18" customFormat="1" hidden="1" x14ac:dyDescent="0.25">
      <c r="A65" s="125" t="s">
        <v>214</v>
      </c>
      <c r="B65" s="114" t="s">
        <v>655</v>
      </c>
      <c r="C65" s="803" t="s">
        <v>215</v>
      </c>
      <c r="D65" s="804"/>
      <c r="E65" s="804"/>
      <c r="F65" s="366">
        <f t="shared" si="55"/>
        <v>0</v>
      </c>
      <c r="G65" s="614">
        <f t="shared" si="56"/>
        <v>0</v>
      </c>
      <c r="H65" s="614">
        <f t="shared" si="57"/>
        <v>0</v>
      </c>
      <c r="I65" s="677">
        <f t="shared" si="58"/>
        <v>0</v>
      </c>
      <c r="J65" s="520">
        <f t="shared" si="59"/>
        <v>0</v>
      </c>
      <c r="K65" s="520">
        <f t="shared" si="59"/>
        <v>0</v>
      </c>
      <c r="L65" s="561">
        <f t="shared" si="60"/>
        <v>0</v>
      </c>
      <c r="M65" s="142"/>
      <c r="N65" s="158">
        <f t="shared" si="6"/>
        <v>0</v>
      </c>
      <c r="O65" s="92"/>
      <c r="P65" s="93"/>
      <c r="Q65" s="93"/>
      <c r="R65" s="93"/>
      <c r="S65" s="93"/>
      <c r="T65" s="96"/>
      <c r="U65" s="487">
        <f t="shared" si="7"/>
        <v>0</v>
      </c>
      <c r="V65" s="412"/>
      <c r="W65" s="93"/>
      <c r="X65" s="96"/>
      <c r="Y65" s="96"/>
      <c r="Z65" s="96"/>
      <c r="AA65" s="97"/>
    </row>
    <row r="66" spans="1:28" s="18" customFormat="1" hidden="1" x14ac:dyDescent="0.25">
      <c r="A66" s="125" t="s">
        <v>216</v>
      </c>
      <c r="B66" s="90" t="s">
        <v>656</v>
      </c>
      <c r="C66" s="803" t="s">
        <v>217</v>
      </c>
      <c r="D66" s="804"/>
      <c r="E66" s="804"/>
      <c r="F66" s="366">
        <f t="shared" ref="F66:L66" si="61">F67+F68+F69</f>
        <v>0</v>
      </c>
      <c r="G66" s="614">
        <f t="shared" si="61"/>
        <v>0</v>
      </c>
      <c r="H66" s="614">
        <f t="shared" si="61"/>
        <v>0</v>
      </c>
      <c r="I66" s="677">
        <f t="shared" si="61"/>
        <v>0</v>
      </c>
      <c r="J66" s="520">
        <f t="shared" ref="J66" si="62">J67+J68+J69</f>
        <v>0</v>
      </c>
      <c r="K66" s="520">
        <f t="shared" si="61"/>
        <v>0</v>
      </c>
      <c r="L66" s="561">
        <f t="shared" si="61"/>
        <v>0</v>
      </c>
      <c r="M66" s="142">
        <f t="shared" ref="M66:AA66" si="63">M67+M68+M69</f>
        <v>0</v>
      </c>
      <c r="N66" s="158">
        <f t="shared" si="6"/>
        <v>0</v>
      </c>
      <c r="O66" s="92">
        <f t="shared" si="63"/>
        <v>0</v>
      </c>
      <c r="P66" s="93">
        <f t="shared" si="63"/>
        <v>0</v>
      </c>
      <c r="Q66" s="93">
        <f t="shared" si="63"/>
        <v>0</v>
      </c>
      <c r="R66" s="93">
        <f t="shared" si="63"/>
        <v>0</v>
      </c>
      <c r="S66" s="93">
        <f t="shared" si="63"/>
        <v>0</v>
      </c>
      <c r="T66" s="96">
        <f t="shared" si="63"/>
        <v>0</v>
      </c>
      <c r="U66" s="487">
        <f t="shared" si="7"/>
        <v>0</v>
      </c>
      <c r="V66" s="412">
        <f t="shared" si="63"/>
        <v>0</v>
      </c>
      <c r="W66" s="93">
        <f t="shared" si="63"/>
        <v>0</v>
      </c>
      <c r="X66" s="96">
        <f t="shared" si="63"/>
        <v>0</v>
      </c>
      <c r="Y66" s="96">
        <f t="shared" si="63"/>
        <v>0</v>
      </c>
      <c r="Z66" s="96">
        <f t="shared" si="63"/>
        <v>0</v>
      </c>
      <c r="AA66" s="97">
        <f t="shared" si="63"/>
        <v>0</v>
      </c>
    </row>
    <row r="67" spans="1:28" hidden="1" x14ac:dyDescent="0.25">
      <c r="B67" s="54"/>
      <c r="C67" s="2"/>
      <c r="D67" s="801" t="s">
        <v>343</v>
      </c>
      <c r="E67" s="801"/>
      <c r="F67" s="373">
        <f>SUM(N67:Z67)</f>
        <v>0</v>
      </c>
      <c r="G67" s="621">
        <f>SUM(N67:Z67)</f>
        <v>0</v>
      </c>
      <c r="H67" s="621">
        <f>SUM(N67:Z67)</f>
        <v>0</v>
      </c>
      <c r="I67" s="684">
        <f>SUM(N67:Z67)</f>
        <v>0</v>
      </c>
      <c r="J67" s="527">
        <f t="shared" ref="J67:K69" si="64">SUM(N67:Z67)</f>
        <v>0</v>
      </c>
      <c r="K67" s="527">
        <f t="shared" si="64"/>
        <v>0</v>
      </c>
      <c r="L67" s="568">
        <f>SUM(O67:AA67)</f>
        <v>0</v>
      </c>
      <c r="M67" s="141"/>
      <c r="N67" s="159">
        <f t="shared" si="6"/>
        <v>0</v>
      </c>
      <c r="O67" s="73"/>
      <c r="P67" s="1"/>
      <c r="Q67" s="1"/>
      <c r="R67" s="1"/>
      <c r="S67" s="1"/>
      <c r="T67" s="79"/>
      <c r="U67" s="489">
        <f t="shared" si="7"/>
        <v>0</v>
      </c>
      <c r="V67" s="414"/>
      <c r="W67" s="1"/>
      <c r="X67" s="79"/>
      <c r="Y67" s="79"/>
      <c r="Z67" s="79"/>
      <c r="AA67" s="44"/>
      <c r="AB67" s="21"/>
    </row>
    <row r="68" spans="1:28" hidden="1" x14ac:dyDescent="0.25">
      <c r="B68" s="54"/>
      <c r="C68" s="2"/>
      <c r="D68" s="801" t="s">
        <v>344</v>
      </c>
      <c r="E68" s="801"/>
      <c r="F68" s="373">
        <f>SUM(N68:Z68)</f>
        <v>0</v>
      </c>
      <c r="G68" s="621">
        <f>SUM(N68:Z68)</f>
        <v>0</v>
      </c>
      <c r="H68" s="621">
        <f>SUM(N68:Z68)</f>
        <v>0</v>
      </c>
      <c r="I68" s="684">
        <f>SUM(N68:Z68)</f>
        <v>0</v>
      </c>
      <c r="J68" s="527">
        <f t="shared" si="64"/>
        <v>0</v>
      </c>
      <c r="K68" s="527">
        <f t="shared" si="64"/>
        <v>0</v>
      </c>
      <c r="L68" s="568">
        <f>SUM(O68:AA68)</f>
        <v>0</v>
      </c>
      <c r="M68" s="141"/>
      <c r="N68" s="159">
        <f t="shared" si="6"/>
        <v>0</v>
      </c>
      <c r="O68" s="73"/>
      <c r="P68" s="1"/>
      <c r="Q68" s="1"/>
      <c r="R68" s="1"/>
      <c r="S68" s="1"/>
      <c r="T68" s="79"/>
      <c r="U68" s="489">
        <f t="shared" si="7"/>
        <v>0</v>
      </c>
      <c r="V68" s="414"/>
      <c r="W68" s="1"/>
      <c r="X68" s="79"/>
      <c r="Y68" s="79"/>
      <c r="Z68" s="79"/>
      <c r="AA68" s="44"/>
    </row>
    <row r="69" spans="1:28" hidden="1" x14ac:dyDescent="0.25">
      <c r="B69" s="54"/>
      <c r="C69" s="2"/>
      <c r="D69" s="801" t="s">
        <v>345</v>
      </c>
      <c r="E69" s="801"/>
      <c r="F69" s="373">
        <f>SUM(N69:Z69)</f>
        <v>0</v>
      </c>
      <c r="G69" s="621">
        <f>SUM(N69:Z69)</f>
        <v>0</v>
      </c>
      <c r="H69" s="621">
        <f>SUM(N69:Z69)</f>
        <v>0</v>
      </c>
      <c r="I69" s="684">
        <f>SUM(N69:Z69)</f>
        <v>0</v>
      </c>
      <c r="J69" s="527">
        <f t="shared" si="64"/>
        <v>0</v>
      </c>
      <c r="K69" s="527">
        <f t="shared" si="64"/>
        <v>0</v>
      </c>
      <c r="L69" s="568">
        <f>SUM(O69:AA69)</f>
        <v>0</v>
      </c>
      <c r="M69" s="141"/>
      <c r="N69" s="159">
        <f t="shared" si="6"/>
        <v>0</v>
      </c>
      <c r="O69" s="73"/>
      <c r="P69" s="1"/>
      <c r="Q69" s="1"/>
      <c r="R69" s="1"/>
      <c r="S69" s="1"/>
      <c r="T69" s="79"/>
      <c r="U69" s="489">
        <f t="shared" si="7"/>
        <v>0</v>
      </c>
      <c r="V69" s="414"/>
      <c r="W69" s="1"/>
      <c r="X69" s="79"/>
      <c r="Y69" s="79"/>
      <c r="Z69" s="79"/>
      <c r="AA69" s="44"/>
    </row>
    <row r="70" spans="1:28" s="18" customFormat="1" hidden="1" x14ac:dyDescent="0.25">
      <c r="A70" s="125" t="s">
        <v>218</v>
      </c>
      <c r="B70" s="90" t="s">
        <v>657</v>
      </c>
      <c r="C70" s="803" t="s">
        <v>219</v>
      </c>
      <c r="D70" s="804"/>
      <c r="E70" s="804"/>
      <c r="F70" s="366">
        <f t="shared" ref="F70:L70" si="65">F71+F72+F73+F74</f>
        <v>0</v>
      </c>
      <c r="G70" s="614">
        <f t="shared" si="65"/>
        <v>0</v>
      </c>
      <c r="H70" s="614">
        <f t="shared" si="65"/>
        <v>0</v>
      </c>
      <c r="I70" s="677">
        <f t="shared" si="65"/>
        <v>0</v>
      </c>
      <c r="J70" s="520">
        <f t="shared" ref="J70" si="66">J71+J72+J73+J74</f>
        <v>0</v>
      </c>
      <c r="K70" s="520">
        <f t="shared" si="65"/>
        <v>0</v>
      </c>
      <c r="L70" s="561">
        <f t="shared" si="65"/>
        <v>0</v>
      </c>
      <c r="M70" s="142">
        <f t="shared" ref="M70:AA70" si="67">M71+M72+M73+M74</f>
        <v>0</v>
      </c>
      <c r="N70" s="158">
        <f t="shared" ref="N70:N133" si="68">SUM(L70:M70)</f>
        <v>0</v>
      </c>
      <c r="O70" s="92">
        <f t="shared" si="67"/>
        <v>0</v>
      </c>
      <c r="P70" s="93">
        <f t="shared" si="67"/>
        <v>0</v>
      </c>
      <c r="Q70" s="93">
        <f t="shared" si="67"/>
        <v>0</v>
      </c>
      <c r="R70" s="93">
        <f t="shared" si="67"/>
        <v>0</v>
      </c>
      <c r="S70" s="93">
        <f t="shared" si="67"/>
        <v>0</v>
      </c>
      <c r="T70" s="96">
        <f t="shared" si="67"/>
        <v>0</v>
      </c>
      <c r="U70" s="487">
        <f t="shared" ref="U70:U133" si="69">SUM(O70:T70)</f>
        <v>0</v>
      </c>
      <c r="V70" s="412">
        <f t="shared" si="67"/>
        <v>0</v>
      </c>
      <c r="W70" s="93">
        <f t="shared" si="67"/>
        <v>0</v>
      </c>
      <c r="X70" s="96">
        <f t="shared" si="67"/>
        <v>0</v>
      </c>
      <c r="Y70" s="96">
        <f t="shared" si="67"/>
        <v>0</v>
      </c>
      <c r="Z70" s="96">
        <f t="shared" si="67"/>
        <v>0</v>
      </c>
      <c r="AA70" s="97">
        <f t="shared" si="67"/>
        <v>0</v>
      </c>
    </row>
    <row r="71" spans="1:28" hidden="1" x14ac:dyDescent="0.25">
      <c r="B71" s="54"/>
      <c r="C71" s="2"/>
      <c r="D71" s="801" t="s">
        <v>835</v>
      </c>
      <c r="E71" s="801"/>
      <c r="F71" s="373">
        <f>SUM(N71:Z71)</f>
        <v>0</v>
      </c>
      <c r="G71" s="621">
        <f>SUM(N71:Z71)</f>
        <v>0</v>
      </c>
      <c r="H71" s="621">
        <f>SUM(N71:Z71)</f>
        <v>0</v>
      </c>
      <c r="I71" s="684">
        <f>SUM(N71:Z71)</f>
        <v>0</v>
      </c>
      <c r="J71" s="527">
        <f t="shared" ref="J71:K74" si="70">SUM(N71:Z71)</f>
        <v>0</v>
      </c>
      <c r="K71" s="527">
        <f t="shared" si="70"/>
        <v>0</v>
      </c>
      <c r="L71" s="568">
        <f>SUM(O71:AA71)</f>
        <v>0</v>
      </c>
      <c r="M71" s="141"/>
      <c r="N71" s="159">
        <f t="shared" si="68"/>
        <v>0</v>
      </c>
      <c r="O71" s="73"/>
      <c r="P71" s="1"/>
      <c r="Q71" s="1"/>
      <c r="R71" s="1"/>
      <c r="S71" s="1"/>
      <c r="T71" s="79"/>
      <c r="U71" s="489">
        <f t="shared" si="69"/>
        <v>0</v>
      </c>
      <c r="V71" s="414"/>
      <c r="W71" s="1"/>
      <c r="X71" s="79"/>
      <c r="Y71" s="79"/>
      <c r="Z71" s="79"/>
      <c r="AA71" s="44"/>
    </row>
    <row r="72" spans="1:28" hidden="1" x14ac:dyDescent="0.25">
      <c r="B72" s="54"/>
      <c r="C72" s="2"/>
      <c r="D72" s="801" t="s">
        <v>346</v>
      </c>
      <c r="E72" s="801"/>
      <c r="F72" s="373">
        <f>SUM(N72:Z72)</f>
        <v>0</v>
      </c>
      <c r="G72" s="621">
        <f>SUM(N72:Z72)</f>
        <v>0</v>
      </c>
      <c r="H72" s="621">
        <f>SUM(N72:Z72)</f>
        <v>0</v>
      </c>
      <c r="I72" s="684">
        <f>SUM(N72:Z72)</f>
        <v>0</v>
      </c>
      <c r="J72" s="527">
        <f t="shared" si="70"/>
        <v>0</v>
      </c>
      <c r="K72" s="527">
        <f t="shared" si="70"/>
        <v>0</v>
      </c>
      <c r="L72" s="568">
        <f>SUM(O72:AA72)</f>
        <v>0</v>
      </c>
      <c r="M72" s="141"/>
      <c r="N72" s="159">
        <f t="shared" si="68"/>
        <v>0</v>
      </c>
      <c r="O72" s="73"/>
      <c r="P72" s="1"/>
      <c r="Q72" s="1"/>
      <c r="R72" s="1"/>
      <c r="S72" s="1"/>
      <c r="T72" s="79"/>
      <c r="U72" s="489">
        <f t="shared" si="69"/>
        <v>0</v>
      </c>
      <c r="V72" s="414"/>
      <c r="W72" s="1"/>
      <c r="X72" s="79"/>
      <c r="Y72" s="79"/>
      <c r="Z72" s="79"/>
      <c r="AA72" s="44"/>
    </row>
    <row r="73" spans="1:28" hidden="1" x14ac:dyDescent="0.25">
      <c r="B73" s="54"/>
      <c r="C73" s="2"/>
      <c r="D73" s="801" t="s">
        <v>836</v>
      </c>
      <c r="E73" s="801"/>
      <c r="F73" s="373">
        <f>SUM(N73:Z73)</f>
        <v>0</v>
      </c>
      <c r="G73" s="621">
        <f>SUM(N73:Z73)</f>
        <v>0</v>
      </c>
      <c r="H73" s="621">
        <f>SUM(N73:Z73)</f>
        <v>0</v>
      </c>
      <c r="I73" s="684">
        <f>SUM(N73:Z73)</f>
        <v>0</v>
      </c>
      <c r="J73" s="527">
        <f t="shared" si="70"/>
        <v>0</v>
      </c>
      <c r="K73" s="527">
        <f t="shared" si="70"/>
        <v>0</v>
      </c>
      <c r="L73" s="568">
        <f>SUM(O73:AA73)</f>
        <v>0</v>
      </c>
      <c r="M73" s="141"/>
      <c r="N73" s="159">
        <f t="shared" si="68"/>
        <v>0</v>
      </c>
      <c r="O73" s="73"/>
      <c r="P73" s="1"/>
      <c r="Q73" s="1"/>
      <c r="R73" s="1"/>
      <c r="S73" s="1"/>
      <c r="T73" s="79"/>
      <c r="U73" s="489">
        <f t="shared" si="69"/>
        <v>0</v>
      </c>
      <c r="V73" s="414"/>
      <c r="W73" s="1"/>
      <c r="X73" s="79"/>
      <c r="Y73" s="79"/>
      <c r="Z73" s="79"/>
      <c r="AA73" s="44"/>
    </row>
    <row r="74" spans="1:28" ht="15.75" hidden="1" thickBot="1" x14ac:dyDescent="0.3">
      <c r="B74" s="54"/>
      <c r="C74" s="2"/>
      <c r="D74" s="801" t="s">
        <v>834</v>
      </c>
      <c r="E74" s="801"/>
      <c r="F74" s="373">
        <f>SUM(N74:Z74)</f>
        <v>0</v>
      </c>
      <c r="G74" s="621">
        <f>SUM(N74:Z74)</f>
        <v>0</v>
      </c>
      <c r="H74" s="621">
        <f>SUM(N74:Z74)</f>
        <v>0</v>
      </c>
      <c r="I74" s="684">
        <f>SUM(N74:Z74)</f>
        <v>0</v>
      </c>
      <c r="J74" s="527">
        <f t="shared" si="70"/>
        <v>0</v>
      </c>
      <c r="K74" s="527">
        <f t="shared" si="70"/>
        <v>0</v>
      </c>
      <c r="L74" s="568">
        <f>SUM(O74:AA74)</f>
        <v>0</v>
      </c>
      <c r="M74" s="141"/>
      <c r="N74" s="159">
        <f t="shared" si="68"/>
        <v>0</v>
      </c>
      <c r="O74" s="73"/>
      <c r="P74" s="1"/>
      <c r="Q74" s="1"/>
      <c r="R74" s="1"/>
      <c r="S74" s="1"/>
      <c r="T74" s="79"/>
      <c r="U74" s="489">
        <f t="shared" si="69"/>
        <v>0</v>
      </c>
      <c r="V74" s="414"/>
      <c r="W74" s="1"/>
      <c r="X74" s="79"/>
      <c r="Y74" s="79"/>
      <c r="Z74" s="79"/>
      <c r="AA74" s="44"/>
    </row>
    <row r="75" spans="1:28" ht="15.75" thickBot="1" x14ac:dyDescent="0.3">
      <c r="B75" s="98" t="s">
        <v>220</v>
      </c>
      <c r="C75" s="807" t="s">
        <v>221</v>
      </c>
      <c r="D75" s="808"/>
      <c r="E75" s="808"/>
      <c r="F75" s="369">
        <f t="shared" ref="F75:L75" si="71">F76+F79+F83+F84+F95+F106+F117+F120+F132+F133+F134+F135+F146</f>
        <v>0</v>
      </c>
      <c r="G75" s="617">
        <f t="shared" si="71"/>
        <v>0</v>
      </c>
      <c r="H75" s="617">
        <f t="shared" si="71"/>
        <v>0</v>
      </c>
      <c r="I75" s="680">
        <f t="shared" si="71"/>
        <v>0</v>
      </c>
      <c r="J75" s="523">
        <f t="shared" ref="J75" si="72">J76+J79+J83+J84+J95+J106+J117+J120+J132+J133+J134+J135+J146</f>
        <v>0</v>
      </c>
      <c r="K75" s="523">
        <f t="shared" si="71"/>
        <v>0</v>
      </c>
      <c r="L75" s="564">
        <f t="shared" si="71"/>
        <v>0</v>
      </c>
      <c r="M75" s="144">
        <f t="shared" ref="M75:AA75" si="73">M76+M79+M83+M84+M95+M106+M117+M120+M132+M133+M134+M135+M146</f>
        <v>0</v>
      </c>
      <c r="N75" s="156">
        <f t="shared" si="68"/>
        <v>0</v>
      </c>
      <c r="O75" s="84">
        <f t="shared" si="73"/>
        <v>0</v>
      </c>
      <c r="P75" s="85">
        <f t="shared" si="73"/>
        <v>0</v>
      </c>
      <c r="Q75" s="85">
        <f t="shared" si="73"/>
        <v>0</v>
      </c>
      <c r="R75" s="85">
        <f t="shared" si="73"/>
        <v>0</v>
      </c>
      <c r="S75" s="85">
        <f t="shared" si="73"/>
        <v>0</v>
      </c>
      <c r="T75" s="88">
        <f t="shared" si="73"/>
        <v>0</v>
      </c>
      <c r="U75" s="484">
        <f t="shared" si="69"/>
        <v>0</v>
      </c>
      <c r="V75" s="409">
        <f t="shared" si="73"/>
        <v>0</v>
      </c>
      <c r="W75" s="85">
        <f t="shared" si="73"/>
        <v>0</v>
      </c>
      <c r="X75" s="88">
        <f t="shared" si="73"/>
        <v>0</v>
      </c>
      <c r="Y75" s="88">
        <f t="shared" si="73"/>
        <v>0</v>
      </c>
      <c r="Z75" s="88">
        <f t="shared" si="73"/>
        <v>0</v>
      </c>
      <c r="AA75" s="89">
        <f t="shared" si="73"/>
        <v>0</v>
      </c>
    </row>
    <row r="76" spans="1:28" s="41" customFormat="1" hidden="1" x14ac:dyDescent="0.25">
      <c r="A76" s="125" t="s">
        <v>222</v>
      </c>
      <c r="B76" s="123" t="s">
        <v>658</v>
      </c>
      <c r="C76" s="809" t="s">
        <v>223</v>
      </c>
      <c r="D76" s="810"/>
      <c r="E76" s="810"/>
      <c r="F76" s="374">
        <f t="shared" ref="F76:L76" si="74">F77+F78</f>
        <v>0</v>
      </c>
      <c r="G76" s="622">
        <f t="shared" si="74"/>
        <v>0</v>
      </c>
      <c r="H76" s="622">
        <f t="shared" si="74"/>
        <v>0</v>
      </c>
      <c r="I76" s="685">
        <f t="shared" si="74"/>
        <v>0</v>
      </c>
      <c r="J76" s="528">
        <f t="shared" ref="J76" si="75">J77+J78</f>
        <v>0</v>
      </c>
      <c r="K76" s="528">
        <f t="shared" si="74"/>
        <v>0</v>
      </c>
      <c r="L76" s="569">
        <f t="shared" si="74"/>
        <v>0</v>
      </c>
      <c r="M76" s="149">
        <f t="shared" ref="M76:AA76" si="76">M77+M78</f>
        <v>0</v>
      </c>
      <c r="N76" s="161">
        <f t="shared" si="68"/>
        <v>0</v>
      </c>
      <c r="O76" s="163">
        <f t="shared" si="76"/>
        <v>0</v>
      </c>
      <c r="P76" s="131">
        <f t="shared" si="76"/>
        <v>0</v>
      </c>
      <c r="Q76" s="131">
        <f t="shared" si="76"/>
        <v>0</v>
      </c>
      <c r="R76" s="131">
        <f t="shared" si="76"/>
        <v>0</v>
      </c>
      <c r="S76" s="131">
        <f t="shared" si="76"/>
        <v>0</v>
      </c>
      <c r="T76" s="132">
        <f t="shared" si="76"/>
        <v>0</v>
      </c>
      <c r="U76" s="490">
        <f t="shared" si="69"/>
        <v>0</v>
      </c>
      <c r="V76" s="415">
        <f t="shared" si="76"/>
        <v>0</v>
      </c>
      <c r="W76" s="131">
        <f t="shared" si="76"/>
        <v>0</v>
      </c>
      <c r="X76" s="132">
        <f t="shared" si="76"/>
        <v>0</v>
      </c>
      <c r="Y76" s="132">
        <f t="shared" si="76"/>
        <v>0</v>
      </c>
      <c r="Z76" s="132">
        <f t="shared" si="76"/>
        <v>0</v>
      </c>
      <c r="AA76" s="133">
        <f t="shared" si="76"/>
        <v>0</v>
      </c>
    </row>
    <row r="77" spans="1:28" hidden="1" x14ac:dyDescent="0.25">
      <c r="B77" s="54"/>
      <c r="C77" s="2"/>
      <c r="D77" s="801" t="s">
        <v>347</v>
      </c>
      <c r="E77" s="801"/>
      <c r="F77" s="373">
        <f>SUM(N77:Z77)</f>
        <v>0</v>
      </c>
      <c r="G77" s="621">
        <f>SUM(N77:Z77)</f>
        <v>0</v>
      </c>
      <c r="H77" s="621">
        <f>SUM(N77:Z77)</f>
        <v>0</v>
      </c>
      <c r="I77" s="684">
        <f>SUM(N77:Z77)</f>
        <v>0</v>
      </c>
      <c r="J77" s="527">
        <f>SUM(N77:Z77)</f>
        <v>0</v>
      </c>
      <c r="K77" s="527">
        <f>SUM(O77:AA77)</f>
        <v>0</v>
      </c>
      <c r="L77" s="568">
        <f>SUM(O77:AA77)</f>
        <v>0</v>
      </c>
      <c r="M77" s="141"/>
      <c r="N77" s="159">
        <f t="shared" si="68"/>
        <v>0</v>
      </c>
      <c r="O77" s="73"/>
      <c r="P77" s="1"/>
      <c r="Q77" s="1"/>
      <c r="R77" s="1"/>
      <c r="S77" s="1"/>
      <c r="T77" s="79"/>
      <c r="U77" s="489">
        <f t="shared" si="69"/>
        <v>0</v>
      </c>
      <c r="V77" s="414"/>
      <c r="W77" s="1"/>
      <c r="X77" s="79"/>
      <c r="Y77" s="79"/>
      <c r="Z77" s="79"/>
      <c r="AA77" s="44"/>
    </row>
    <row r="78" spans="1:28" hidden="1" x14ac:dyDescent="0.25">
      <c r="B78" s="54"/>
      <c r="C78" s="2"/>
      <c r="D78" s="801" t="s">
        <v>348</v>
      </c>
      <c r="E78" s="801"/>
      <c r="F78" s="373">
        <f>SUM(N78:Z78)</f>
        <v>0</v>
      </c>
      <c r="G78" s="621">
        <f>SUM(N78:Z78)</f>
        <v>0</v>
      </c>
      <c r="H78" s="621">
        <f>SUM(N78:Z78)</f>
        <v>0</v>
      </c>
      <c r="I78" s="684">
        <f>SUM(N78:Z78)</f>
        <v>0</v>
      </c>
      <c r="J78" s="527">
        <f>SUM(N78:Z78)</f>
        <v>0</v>
      </c>
      <c r="K78" s="527">
        <f>SUM(O78:AA78)</f>
        <v>0</v>
      </c>
      <c r="L78" s="568">
        <f>SUM(O78:AA78)</f>
        <v>0</v>
      </c>
      <c r="M78" s="141"/>
      <c r="N78" s="159">
        <f t="shared" si="68"/>
        <v>0</v>
      </c>
      <c r="O78" s="73"/>
      <c r="P78" s="1"/>
      <c r="Q78" s="1"/>
      <c r="R78" s="1"/>
      <c r="S78" s="1"/>
      <c r="T78" s="79"/>
      <c r="U78" s="489">
        <f t="shared" si="69"/>
        <v>0</v>
      </c>
      <c r="V78" s="414"/>
      <c r="W78" s="1"/>
      <c r="X78" s="79"/>
      <c r="Y78" s="79"/>
      <c r="Z78" s="79"/>
      <c r="AA78" s="44"/>
    </row>
    <row r="79" spans="1:28" hidden="1" x14ac:dyDescent="0.25">
      <c r="B79" s="123" t="s">
        <v>837</v>
      </c>
      <c r="C79" s="809" t="s">
        <v>838</v>
      </c>
      <c r="D79" s="810"/>
      <c r="E79" s="810"/>
      <c r="F79" s="374">
        <f t="shared" ref="F79:L79" si="77">F80+F81+F82</f>
        <v>0</v>
      </c>
      <c r="G79" s="622">
        <f t="shared" si="77"/>
        <v>0</v>
      </c>
      <c r="H79" s="622">
        <f t="shared" si="77"/>
        <v>0</v>
      </c>
      <c r="I79" s="685">
        <f t="shared" si="77"/>
        <v>0</v>
      </c>
      <c r="J79" s="528">
        <f t="shared" ref="J79" si="78">J80+J81+J82</f>
        <v>0</v>
      </c>
      <c r="K79" s="528">
        <f t="shared" si="77"/>
        <v>0</v>
      </c>
      <c r="L79" s="569">
        <f t="shared" si="77"/>
        <v>0</v>
      </c>
      <c r="M79" s="149">
        <f t="shared" ref="M79:AA79" si="79">M80+M81+M82</f>
        <v>0</v>
      </c>
      <c r="N79" s="161">
        <f t="shared" si="68"/>
        <v>0</v>
      </c>
      <c r="O79" s="163">
        <f t="shared" si="79"/>
        <v>0</v>
      </c>
      <c r="P79" s="131">
        <f t="shared" si="79"/>
        <v>0</v>
      </c>
      <c r="Q79" s="131">
        <f t="shared" si="79"/>
        <v>0</v>
      </c>
      <c r="R79" s="131">
        <f t="shared" si="79"/>
        <v>0</v>
      </c>
      <c r="S79" s="131">
        <f t="shared" si="79"/>
        <v>0</v>
      </c>
      <c r="T79" s="132">
        <f t="shared" si="79"/>
        <v>0</v>
      </c>
      <c r="U79" s="490">
        <f t="shared" si="69"/>
        <v>0</v>
      </c>
      <c r="V79" s="415">
        <f t="shared" si="79"/>
        <v>0</v>
      </c>
      <c r="W79" s="131">
        <f t="shared" si="79"/>
        <v>0</v>
      </c>
      <c r="X79" s="132">
        <f t="shared" si="79"/>
        <v>0</v>
      </c>
      <c r="Y79" s="132">
        <f t="shared" si="79"/>
        <v>0</v>
      </c>
      <c r="Z79" s="132">
        <f t="shared" si="79"/>
        <v>0</v>
      </c>
      <c r="AA79" s="133">
        <f t="shared" si="79"/>
        <v>0</v>
      </c>
    </row>
    <row r="80" spans="1:28" s="189" customFormat="1" hidden="1" x14ac:dyDescent="0.25">
      <c r="A80" s="125" t="s">
        <v>869</v>
      </c>
      <c r="B80" s="169" t="s">
        <v>870</v>
      </c>
      <c r="C80" s="182"/>
      <c r="D80" s="233" t="s">
        <v>955</v>
      </c>
      <c r="E80" s="258"/>
      <c r="F80" s="365">
        <f>SUM(N80:Z80)</f>
        <v>0</v>
      </c>
      <c r="G80" s="613">
        <f>SUM(N80:Z80)</f>
        <v>0</v>
      </c>
      <c r="H80" s="613">
        <f>SUM(N80:Z80)</f>
        <v>0</v>
      </c>
      <c r="I80" s="676">
        <f>SUM(N80:Z80)</f>
        <v>0</v>
      </c>
      <c r="J80" s="519">
        <f t="shared" ref="J80:K83" si="80">SUM(N80:Z80)</f>
        <v>0</v>
      </c>
      <c r="K80" s="519">
        <f t="shared" si="80"/>
        <v>0</v>
      </c>
      <c r="L80" s="560">
        <f>SUM(O80:AA80)</f>
        <v>0</v>
      </c>
      <c r="M80" s="170"/>
      <c r="N80" s="171">
        <f t="shared" si="68"/>
        <v>0</v>
      </c>
      <c r="O80" s="179"/>
      <c r="P80" s="173"/>
      <c r="Q80" s="173"/>
      <c r="R80" s="173"/>
      <c r="S80" s="173"/>
      <c r="T80" s="174"/>
      <c r="U80" s="486">
        <f t="shared" si="69"/>
        <v>0</v>
      </c>
      <c r="V80" s="411"/>
      <c r="W80" s="173"/>
      <c r="X80" s="174"/>
      <c r="Y80" s="174"/>
      <c r="Z80" s="174"/>
      <c r="AA80" s="175"/>
    </row>
    <row r="81" spans="1:27" s="189" customFormat="1" hidden="1" x14ac:dyDescent="0.25">
      <c r="A81" s="125" t="s">
        <v>224</v>
      </c>
      <c r="B81" s="169" t="s">
        <v>659</v>
      </c>
      <c r="C81" s="182"/>
      <c r="D81" s="233" t="s">
        <v>225</v>
      </c>
      <c r="E81" s="258"/>
      <c r="F81" s="365">
        <f>SUM(N81:Z81)</f>
        <v>0</v>
      </c>
      <c r="G81" s="613">
        <f>SUM(N81:Z81)</f>
        <v>0</v>
      </c>
      <c r="H81" s="613">
        <f>SUM(N81:Z81)</f>
        <v>0</v>
      </c>
      <c r="I81" s="676">
        <f>SUM(N81:Z81)</f>
        <v>0</v>
      </c>
      <c r="J81" s="519">
        <f t="shared" si="80"/>
        <v>0</v>
      </c>
      <c r="K81" s="519">
        <f t="shared" si="80"/>
        <v>0</v>
      </c>
      <c r="L81" s="560">
        <f>SUM(O81:AA81)</f>
        <v>0</v>
      </c>
      <c r="M81" s="170"/>
      <c r="N81" s="171">
        <f t="shared" si="68"/>
        <v>0</v>
      </c>
      <c r="O81" s="179"/>
      <c r="P81" s="173"/>
      <c r="Q81" s="173"/>
      <c r="R81" s="173"/>
      <c r="S81" s="173"/>
      <c r="T81" s="174"/>
      <c r="U81" s="486">
        <f t="shared" si="69"/>
        <v>0</v>
      </c>
      <c r="V81" s="411"/>
      <c r="W81" s="173"/>
      <c r="X81" s="174"/>
      <c r="Y81" s="174"/>
      <c r="Z81" s="174"/>
      <c r="AA81" s="175"/>
    </row>
    <row r="82" spans="1:27" s="189" customFormat="1" hidden="1" x14ac:dyDescent="0.25">
      <c r="A82" s="125" t="s">
        <v>226</v>
      </c>
      <c r="B82" s="169" t="s">
        <v>660</v>
      </c>
      <c r="C82" s="182"/>
      <c r="D82" s="233" t="s">
        <v>227</v>
      </c>
      <c r="E82" s="258"/>
      <c r="F82" s="365">
        <f>SUM(N82:Z82)</f>
        <v>0</v>
      </c>
      <c r="G82" s="613">
        <f>SUM(N82:Z82)</f>
        <v>0</v>
      </c>
      <c r="H82" s="613">
        <f>SUM(N82:Z82)</f>
        <v>0</v>
      </c>
      <c r="I82" s="676">
        <f>SUM(N82:Z82)</f>
        <v>0</v>
      </c>
      <c r="J82" s="519">
        <f t="shared" si="80"/>
        <v>0</v>
      </c>
      <c r="K82" s="519">
        <f t="shared" si="80"/>
        <v>0</v>
      </c>
      <c r="L82" s="560">
        <f>SUM(O82:AA82)</f>
        <v>0</v>
      </c>
      <c r="M82" s="170"/>
      <c r="N82" s="171">
        <f t="shared" si="68"/>
        <v>0</v>
      </c>
      <c r="O82" s="179"/>
      <c r="P82" s="173"/>
      <c r="Q82" s="173"/>
      <c r="R82" s="173"/>
      <c r="S82" s="173"/>
      <c r="T82" s="174"/>
      <c r="U82" s="486">
        <f t="shared" si="69"/>
        <v>0</v>
      </c>
      <c r="V82" s="411"/>
      <c r="W82" s="173"/>
      <c r="X82" s="174"/>
      <c r="Y82" s="174"/>
      <c r="Z82" s="174"/>
      <c r="AA82" s="175"/>
    </row>
    <row r="83" spans="1:27" s="41" customFormat="1" ht="27.75" hidden="1" customHeight="1" x14ac:dyDescent="0.25">
      <c r="A83" s="125" t="s">
        <v>228</v>
      </c>
      <c r="B83" s="106" t="s">
        <v>661</v>
      </c>
      <c r="C83" s="853" t="s">
        <v>353</v>
      </c>
      <c r="D83" s="854"/>
      <c r="E83" s="854"/>
      <c r="F83" s="375">
        <f>SUM(N83:Z83)</f>
        <v>0</v>
      </c>
      <c r="G83" s="623">
        <f>SUM(N83:Z83)</f>
        <v>0</v>
      </c>
      <c r="H83" s="623">
        <f>SUM(N83:Z83)</f>
        <v>0</v>
      </c>
      <c r="I83" s="686">
        <f>SUM(N83:Z83)</f>
        <v>0</v>
      </c>
      <c r="J83" s="529">
        <f t="shared" si="80"/>
        <v>0</v>
      </c>
      <c r="K83" s="529">
        <f t="shared" si="80"/>
        <v>0</v>
      </c>
      <c r="L83" s="570">
        <f>SUM(O83:AA83)</f>
        <v>0</v>
      </c>
      <c r="M83" s="150"/>
      <c r="N83" s="162">
        <f t="shared" si="68"/>
        <v>0</v>
      </c>
      <c r="O83" s="108"/>
      <c r="P83" s="109"/>
      <c r="Q83" s="109"/>
      <c r="R83" s="109"/>
      <c r="S83" s="109"/>
      <c r="T83" s="112"/>
      <c r="U83" s="491">
        <f t="shared" si="69"/>
        <v>0</v>
      </c>
      <c r="V83" s="416"/>
      <c r="W83" s="109"/>
      <c r="X83" s="112"/>
      <c r="Y83" s="112"/>
      <c r="Z83" s="112"/>
      <c r="AA83" s="113"/>
    </row>
    <row r="84" spans="1:27" s="41" customFormat="1" hidden="1" x14ac:dyDescent="0.25">
      <c r="A84" s="125" t="s">
        <v>229</v>
      </c>
      <c r="B84" s="106" t="s">
        <v>662</v>
      </c>
      <c r="C84" s="853" t="s">
        <v>804</v>
      </c>
      <c r="D84" s="854"/>
      <c r="E84" s="854"/>
      <c r="F84" s="375">
        <f t="shared" ref="F84:L84" si="81">F85+F86+F87+F88+F89+F90+F91+F92+F93+F94</f>
        <v>0</v>
      </c>
      <c r="G84" s="623">
        <f t="shared" si="81"/>
        <v>0</v>
      </c>
      <c r="H84" s="623">
        <f t="shared" si="81"/>
        <v>0</v>
      </c>
      <c r="I84" s="686">
        <f t="shared" si="81"/>
        <v>0</v>
      </c>
      <c r="J84" s="529">
        <f t="shared" ref="J84" si="82">J85+J86+J87+J88+J89+J90+J91+J92+J93+J94</f>
        <v>0</v>
      </c>
      <c r="K84" s="529">
        <f t="shared" si="81"/>
        <v>0</v>
      </c>
      <c r="L84" s="570">
        <f t="shared" si="81"/>
        <v>0</v>
      </c>
      <c r="M84" s="150">
        <f t="shared" ref="M84:AA84" si="83">M85+M86+M87+M88+M89+M90+M91+M92+M93+M94</f>
        <v>0</v>
      </c>
      <c r="N84" s="162">
        <f t="shared" si="68"/>
        <v>0</v>
      </c>
      <c r="O84" s="108">
        <f t="shared" si="83"/>
        <v>0</v>
      </c>
      <c r="P84" s="109">
        <f t="shared" si="83"/>
        <v>0</v>
      </c>
      <c r="Q84" s="109">
        <f t="shared" si="83"/>
        <v>0</v>
      </c>
      <c r="R84" s="109">
        <f t="shared" si="83"/>
        <v>0</v>
      </c>
      <c r="S84" s="109">
        <f t="shared" si="83"/>
        <v>0</v>
      </c>
      <c r="T84" s="112">
        <f t="shared" si="83"/>
        <v>0</v>
      </c>
      <c r="U84" s="491">
        <f t="shared" si="69"/>
        <v>0</v>
      </c>
      <c r="V84" s="416">
        <f t="shared" si="83"/>
        <v>0</v>
      </c>
      <c r="W84" s="109">
        <f t="shared" si="83"/>
        <v>0</v>
      </c>
      <c r="X84" s="112">
        <f t="shared" si="83"/>
        <v>0</v>
      </c>
      <c r="Y84" s="112">
        <f t="shared" si="83"/>
        <v>0</v>
      </c>
      <c r="Z84" s="112">
        <f t="shared" si="83"/>
        <v>0</v>
      </c>
      <c r="AA84" s="113">
        <f t="shared" si="83"/>
        <v>0</v>
      </c>
    </row>
    <row r="85" spans="1:27" hidden="1" x14ac:dyDescent="0.25">
      <c r="B85" s="54"/>
      <c r="C85" s="2"/>
      <c r="D85" s="801" t="s">
        <v>370</v>
      </c>
      <c r="E85" s="801"/>
      <c r="F85" s="373">
        <f t="shared" ref="F85:F94" si="84">SUM(N85:Z85)</f>
        <v>0</v>
      </c>
      <c r="G85" s="621">
        <f t="shared" ref="G85:G94" si="85">SUM(N85:Z85)</f>
        <v>0</v>
      </c>
      <c r="H85" s="621">
        <f t="shared" ref="H85:H94" si="86">SUM(N85:Z85)</f>
        <v>0</v>
      </c>
      <c r="I85" s="684">
        <f t="shared" ref="I85:I94" si="87">SUM(N85:Z85)</f>
        <v>0</v>
      </c>
      <c r="J85" s="527">
        <f t="shared" ref="J85:K94" si="88">SUM(N85:Z85)</f>
        <v>0</v>
      </c>
      <c r="K85" s="527">
        <f t="shared" si="88"/>
        <v>0</v>
      </c>
      <c r="L85" s="568">
        <f t="shared" ref="L85:L94" si="89">SUM(O85:AA85)</f>
        <v>0</v>
      </c>
      <c r="M85" s="141"/>
      <c r="N85" s="159">
        <f t="shared" si="68"/>
        <v>0</v>
      </c>
      <c r="O85" s="73"/>
      <c r="P85" s="1"/>
      <c r="Q85" s="1"/>
      <c r="R85" s="1"/>
      <c r="S85" s="1"/>
      <c r="T85" s="79"/>
      <c r="U85" s="489">
        <f t="shared" si="69"/>
        <v>0</v>
      </c>
      <c r="V85" s="414"/>
      <c r="W85" s="1"/>
      <c r="X85" s="79"/>
      <c r="Y85" s="79"/>
      <c r="Z85" s="79"/>
      <c r="AA85" s="44"/>
    </row>
    <row r="86" spans="1:27" hidden="1" x14ac:dyDescent="0.25">
      <c r="B86" s="54"/>
      <c r="C86" s="2"/>
      <c r="D86" s="801" t="s">
        <v>506</v>
      </c>
      <c r="E86" s="801"/>
      <c r="F86" s="373">
        <f t="shared" si="84"/>
        <v>0</v>
      </c>
      <c r="G86" s="621">
        <f t="shared" si="85"/>
        <v>0</v>
      </c>
      <c r="H86" s="621">
        <f t="shared" si="86"/>
        <v>0</v>
      </c>
      <c r="I86" s="684">
        <f t="shared" si="87"/>
        <v>0</v>
      </c>
      <c r="J86" s="527">
        <f t="shared" si="88"/>
        <v>0</v>
      </c>
      <c r="K86" s="527">
        <f t="shared" si="88"/>
        <v>0</v>
      </c>
      <c r="L86" s="568">
        <f t="shared" si="89"/>
        <v>0</v>
      </c>
      <c r="M86" s="141"/>
      <c r="N86" s="159">
        <f t="shared" si="68"/>
        <v>0</v>
      </c>
      <c r="O86" s="73"/>
      <c r="P86" s="1"/>
      <c r="Q86" s="1"/>
      <c r="R86" s="1"/>
      <c r="S86" s="1"/>
      <c r="T86" s="79"/>
      <c r="U86" s="489">
        <f t="shared" si="69"/>
        <v>0</v>
      </c>
      <c r="V86" s="414"/>
      <c r="W86" s="1"/>
      <c r="X86" s="79"/>
      <c r="Y86" s="79"/>
      <c r="Z86" s="79"/>
      <c r="AA86" s="44"/>
    </row>
    <row r="87" spans="1:27" hidden="1" x14ac:dyDescent="0.25">
      <c r="B87" s="54"/>
      <c r="C87" s="2"/>
      <c r="D87" s="801" t="s">
        <v>507</v>
      </c>
      <c r="E87" s="801"/>
      <c r="F87" s="373">
        <f t="shared" si="84"/>
        <v>0</v>
      </c>
      <c r="G87" s="621">
        <f t="shared" si="85"/>
        <v>0</v>
      </c>
      <c r="H87" s="621">
        <f t="shared" si="86"/>
        <v>0</v>
      </c>
      <c r="I87" s="684">
        <f t="shared" si="87"/>
        <v>0</v>
      </c>
      <c r="J87" s="527">
        <f t="shared" si="88"/>
        <v>0</v>
      </c>
      <c r="K87" s="527">
        <f t="shared" si="88"/>
        <v>0</v>
      </c>
      <c r="L87" s="568">
        <f t="shared" si="89"/>
        <v>0</v>
      </c>
      <c r="M87" s="141"/>
      <c r="N87" s="159">
        <f t="shared" si="68"/>
        <v>0</v>
      </c>
      <c r="O87" s="73"/>
      <c r="P87" s="1"/>
      <c r="Q87" s="1"/>
      <c r="R87" s="1"/>
      <c r="S87" s="1"/>
      <c r="T87" s="79"/>
      <c r="U87" s="489">
        <f t="shared" si="69"/>
        <v>0</v>
      </c>
      <c r="V87" s="414"/>
      <c r="W87" s="1"/>
      <c r="X87" s="79"/>
      <c r="Y87" s="79"/>
      <c r="Z87" s="79"/>
      <c r="AA87" s="44"/>
    </row>
    <row r="88" spans="1:27" hidden="1" x14ac:dyDescent="0.25">
      <c r="B88" s="54"/>
      <c r="C88" s="2"/>
      <c r="D88" s="801" t="s">
        <v>508</v>
      </c>
      <c r="E88" s="801"/>
      <c r="F88" s="373">
        <f t="shared" si="84"/>
        <v>0</v>
      </c>
      <c r="G88" s="621">
        <f t="shared" si="85"/>
        <v>0</v>
      </c>
      <c r="H88" s="621">
        <f t="shared" si="86"/>
        <v>0</v>
      </c>
      <c r="I88" s="684">
        <f t="shared" si="87"/>
        <v>0</v>
      </c>
      <c r="J88" s="527">
        <f t="shared" si="88"/>
        <v>0</v>
      </c>
      <c r="K88" s="527">
        <f t="shared" si="88"/>
        <v>0</v>
      </c>
      <c r="L88" s="568">
        <f t="shared" si="89"/>
        <v>0</v>
      </c>
      <c r="M88" s="141"/>
      <c r="N88" s="159">
        <f t="shared" si="68"/>
        <v>0</v>
      </c>
      <c r="O88" s="73"/>
      <c r="P88" s="1"/>
      <c r="Q88" s="1"/>
      <c r="R88" s="1"/>
      <c r="S88" s="1"/>
      <c r="T88" s="79"/>
      <c r="U88" s="489">
        <f t="shared" si="69"/>
        <v>0</v>
      </c>
      <c r="V88" s="414"/>
      <c r="W88" s="1"/>
      <c r="X88" s="79"/>
      <c r="Y88" s="79"/>
      <c r="Z88" s="79"/>
      <c r="AA88" s="44"/>
    </row>
    <row r="89" spans="1:27" hidden="1" x14ac:dyDescent="0.25">
      <c r="B89" s="54"/>
      <c r="C89" s="2"/>
      <c r="D89" s="801" t="s">
        <v>509</v>
      </c>
      <c r="E89" s="801"/>
      <c r="F89" s="373">
        <f t="shared" si="84"/>
        <v>0</v>
      </c>
      <c r="G89" s="621">
        <f t="shared" si="85"/>
        <v>0</v>
      </c>
      <c r="H89" s="621">
        <f t="shared" si="86"/>
        <v>0</v>
      </c>
      <c r="I89" s="684">
        <f t="shared" si="87"/>
        <v>0</v>
      </c>
      <c r="J89" s="527">
        <f t="shared" si="88"/>
        <v>0</v>
      </c>
      <c r="K89" s="527">
        <f t="shared" si="88"/>
        <v>0</v>
      </c>
      <c r="L89" s="568">
        <f t="shared" si="89"/>
        <v>0</v>
      </c>
      <c r="M89" s="141"/>
      <c r="N89" s="159">
        <f t="shared" si="68"/>
        <v>0</v>
      </c>
      <c r="O89" s="73"/>
      <c r="P89" s="1"/>
      <c r="Q89" s="1"/>
      <c r="R89" s="1"/>
      <c r="S89" s="1"/>
      <c r="T89" s="79"/>
      <c r="U89" s="489">
        <f t="shared" si="69"/>
        <v>0</v>
      </c>
      <c r="V89" s="414"/>
      <c r="W89" s="1"/>
      <c r="X89" s="79"/>
      <c r="Y89" s="79"/>
      <c r="Z89" s="79"/>
      <c r="AA89" s="44"/>
    </row>
    <row r="90" spans="1:27" hidden="1" x14ac:dyDescent="0.25">
      <c r="B90" s="54"/>
      <c r="C90" s="2"/>
      <c r="D90" s="801" t="s">
        <v>510</v>
      </c>
      <c r="E90" s="801"/>
      <c r="F90" s="373">
        <f t="shared" si="84"/>
        <v>0</v>
      </c>
      <c r="G90" s="621">
        <f t="shared" si="85"/>
        <v>0</v>
      </c>
      <c r="H90" s="621">
        <f t="shared" si="86"/>
        <v>0</v>
      </c>
      <c r="I90" s="684">
        <f t="shared" si="87"/>
        <v>0</v>
      </c>
      <c r="J90" s="527">
        <f t="shared" si="88"/>
        <v>0</v>
      </c>
      <c r="K90" s="527">
        <f t="shared" si="88"/>
        <v>0</v>
      </c>
      <c r="L90" s="568">
        <f t="shared" si="89"/>
        <v>0</v>
      </c>
      <c r="M90" s="141"/>
      <c r="N90" s="159">
        <f t="shared" si="68"/>
        <v>0</v>
      </c>
      <c r="O90" s="73"/>
      <c r="P90" s="1"/>
      <c r="Q90" s="1"/>
      <c r="R90" s="1"/>
      <c r="S90" s="1"/>
      <c r="T90" s="79"/>
      <c r="U90" s="489">
        <f t="shared" si="69"/>
        <v>0</v>
      </c>
      <c r="V90" s="414"/>
      <c r="W90" s="1"/>
      <c r="X90" s="79"/>
      <c r="Y90" s="79"/>
      <c r="Z90" s="79"/>
      <c r="AA90" s="44"/>
    </row>
    <row r="91" spans="1:27" ht="25.5" hidden="1" customHeight="1" x14ac:dyDescent="0.25">
      <c r="B91" s="54"/>
      <c r="C91" s="2"/>
      <c r="D91" s="798" t="s">
        <v>511</v>
      </c>
      <c r="E91" s="798"/>
      <c r="F91" s="376">
        <f t="shared" si="84"/>
        <v>0</v>
      </c>
      <c r="G91" s="624">
        <f t="shared" si="85"/>
        <v>0</v>
      </c>
      <c r="H91" s="624">
        <f t="shared" si="86"/>
        <v>0</v>
      </c>
      <c r="I91" s="687">
        <f t="shared" si="87"/>
        <v>0</v>
      </c>
      <c r="J91" s="530">
        <f t="shared" si="88"/>
        <v>0</v>
      </c>
      <c r="K91" s="530">
        <f t="shared" si="88"/>
        <v>0</v>
      </c>
      <c r="L91" s="571">
        <f t="shared" si="89"/>
        <v>0</v>
      </c>
      <c r="M91" s="151"/>
      <c r="N91" s="159">
        <f t="shared" si="68"/>
        <v>0</v>
      </c>
      <c r="O91" s="73"/>
      <c r="P91" s="1"/>
      <c r="Q91" s="1"/>
      <c r="R91" s="1"/>
      <c r="S91" s="1"/>
      <c r="T91" s="79"/>
      <c r="U91" s="489">
        <f t="shared" si="69"/>
        <v>0</v>
      </c>
      <c r="V91" s="414"/>
      <c r="W91" s="1"/>
      <c r="X91" s="79"/>
      <c r="Y91" s="79"/>
      <c r="Z91" s="79"/>
      <c r="AA91" s="44"/>
    </row>
    <row r="92" spans="1:27" hidden="1" x14ac:dyDescent="0.25">
      <c r="B92" s="54"/>
      <c r="C92" s="2"/>
      <c r="D92" s="801" t="s">
        <v>805</v>
      </c>
      <c r="E92" s="801"/>
      <c r="F92" s="373">
        <f t="shared" si="84"/>
        <v>0</v>
      </c>
      <c r="G92" s="621">
        <f t="shared" si="85"/>
        <v>0</v>
      </c>
      <c r="H92" s="621">
        <f t="shared" si="86"/>
        <v>0</v>
      </c>
      <c r="I92" s="684">
        <f t="shared" si="87"/>
        <v>0</v>
      </c>
      <c r="J92" s="527">
        <f t="shared" si="88"/>
        <v>0</v>
      </c>
      <c r="K92" s="527">
        <f t="shared" si="88"/>
        <v>0</v>
      </c>
      <c r="L92" s="568">
        <f t="shared" si="89"/>
        <v>0</v>
      </c>
      <c r="M92" s="141"/>
      <c r="N92" s="159">
        <f t="shared" si="68"/>
        <v>0</v>
      </c>
      <c r="O92" s="73"/>
      <c r="P92" s="1"/>
      <c r="Q92" s="1"/>
      <c r="R92" s="1"/>
      <c r="S92" s="1"/>
      <c r="T92" s="79"/>
      <c r="U92" s="489">
        <f t="shared" si="69"/>
        <v>0</v>
      </c>
      <c r="V92" s="414"/>
      <c r="W92" s="1"/>
      <c r="X92" s="79"/>
      <c r="Y92" s="79"/>
      <c r="Z92" s="79"/>
      <c r="AA92" s="44"/>
    </row>
    <row r="93" spans="1:27" ht="25.5" hidden="1" customHeight="1" x14ac:dyDescent="0.25">
      <c r="B93" s="54"/>
      <c r="C93" s="2"/>
      <c r="D93" s="798" t="s">
        <v>512</v>
      </c>
      <c r="E93" s="798"/>
      <c r="F93" s="376">
        <f t="shared" si="84"/>
        <v>0</v>
      </c>
      <c r="G93" s="624">
        <f t="shared" si="85"/>
        <v>0</v>
      </c>
      <c r="H93" s="624">
        <f t="shared" si="86"/>
        <v>0</v>
      </c>
      <c r="I93" s="687">
        <f t="shared" si="87"/>
        <v>0</v>
      </c>
      <c r="J93" s="530">
        <f t="shared" si="88"/>
        <v>0</v>
      </c>
      <c r="K93" s="530">
        <f t="shared" si="88"/>
        <v>0</v>
      </c>
      <c r="L93" s="571">
        <f t="shared" si="89"/>
        <v>0</v>
      </c>
      <c r="M93" s="151"/>
      <c r="N93" s="159">
        <f t="shared" si="68"/>
        <v>0</v>
      </c>
      <c r="O93" s="73"/>
      <c r="P93" s="1"/>
      <c r="Q93" s="1"/>
      <c r="R93" s="1"/>
      <c r="S93" s="1"/>
      <c r="T93" s="79"/>
      <c r="U93" s="489">
        <f t="shared" si="69"/>
        <v>0</v>
      </c>
      <c r="V93" s="414"/>
      <c r="W93" s="1"/>
      <c r="X93" s="79"/>
      <c r="Y93" s="79"/>
      <c r="Z93" s="79"/>
      <c r="AA93" s="44"/>
    </row>
    <row r="94" spans="1:27" ht="25.5" hidden="1" customHeight="1" x14ac:dyDescent="0.25">
      <c r="B94" s="54"/>
      <c r="C94" s="2"/>
      <c r="D94" s="798" t="s">
        <v>513</v>
      </c>
      <c r="E94" s="798"/>
      <c r="F94" s="376">
        <f t="shared" si="84"/>
        <v>0</v>
      </c>
      <c r="G94" s="624">
        <f t="shared" si="85"/>
        <v>0</v>
      </c>
      <c r="H94" s="624">
        <f t="shared" si="86"/>
        <v>0</v>
      </c>
      <c r="I94" s="687">
        <f t="shared" si="87"/>
        <v>0</v>
      </c>
      <c r="J94" s="530">
        <f t="shared" si="88"/>
        <v>0</v>
      </c>
      <c r="K94" s="530">
        <f t="shared" si="88"/>
        <v>0</v>
      </c>
      <c r="L94" s="571">
        <f t="shared" si="89"/>
        <v>0</v>
      </c>
      <c r="M94" s="151"/>
      <c r="N94" s="159">
        <f t="shared" si="68"/>
        <v>0</v>
      </c>
      <c r="O94" s="73"/>
      <c r="P94" s="1"/>
      <c r="Q94" s="1"/>
      <c r="R94" s="1"/>
      <c r="S94" s="1"/>
      <c r="T94" s="79"/>
      <c r="U94" s="489">
        <f t="shared" si="69"/>
        <v>0</v>
      </c>
      <c r="V94" s="414"/>
      <c r="W94" s="1"/>
      <c r="X94" s="79"/>
      <c r="Y94" s="79"/>
      <c r="Z94" s="79"/>
      <c r="AA94" s="44"/>
    </row>
    <row r="95" spans="1:27" s="41" customFormat="1" ht="15" hidden="1" customHeight="1" x14ac:dyDescent="0.25">
      <c r="A95" s="125" t="s">
        <v>230</v>
      </c>
      <c r="B95" s="106" t="s">
        <v>663</v>
      </c>
      <c r="C95" s="853" t="s">
        <v>806</v>
      </c>
      <c r="D95" s="854"/>
      <c r="E95" s="854"/>
      <c r="F95" s="375">
        <f t="shared" ref="F95:L95" si="90">F96+F97+F98+F99+F100+F101+F102+F103+F104+F105</f>
        <v>0</v>
      </c>
      <c r="G95" s="623">
        <f t="shared" si="90"/>
        <v>0</v>
      </c>
      <c r="H95" s="623">
        <f t="shared" si="90"/>
        <v>0</v>
      </c>
      <c r="I95" s="686">
        <f t="shared" si="90"/>
        <v>0</v>
      </c>
      <c r="J95" s="529">
        <f t="shared" ref="J95" si="91">J96+J97+J98+J99+J100+J101+J102+J103+J104+J105</f>
        <v>0</v>
      </c>
      <c r="K95" s="529">
        <f t="shared" si="90"/>
        <v>0</v>
      </c>
      <c r="L95" s="570">
        <f t="shared" si="90"/>
        <v>0</v>
      </c>
      <c r="M95" s="150">
        <f t="shared" ref="M95:AA95" si="92">M96+M97+M98+M99+M100+M101+M102+M103+M104+M105</f>
        <v>0</v>
      </c>
      <c r="N95" s="162">
        <f t="shared" si="68"/>
        <v>0</v>
      </c>
      <c r="O95" s="108">
        <f t="shared" si="92"/>
        <v>0</v>
      </c>
      <c r="P95" s="109">
        <f t="shared" si="92"/>
        <v>0</v>
      </c>
      <c r="Q95" s="109">
        <f t="shared" si="92"/>
        <v>0</v>
      </c>
      <c r="R95" s="109">
        <f t="shared" si="92"/>
        <v>0</v>
      </c>
      <c r="S95" s="109">
        <f t="shared" si="92"/>
        <v>0</v>
      </c>
      <c r="T95" s="112">
        <f t="shared" si="92"/>
        <v>0</v>
      </c>
      <c r="U95" s="491">
        <f t="shared" si="69"/>
        <v>0</v>
      </c>
      <c r="V95" s="416">
        <f t="shared" si="92"/>
        <v>0</v>
      </c>
      <c r="W95" s="109">
        <f t="shared" si="92"/>
        <v>0</v>
      </c>
      <c r="X95" s="112">
        <f t="shared" si="92"/>
        <v>0</v>
      </c>
      <c r="Y95" s="112">
        <f t="shared" si="92"/>
        <v>0</v>
      </c>
      <c r="Z95" s="112">
        <f t="shared" si="92"/>
        <v>0</v>
      </c>
      <c r="AA95" s="113">
        <f t="shared" si="92"/>
        <v>0</v>
      </c>
    </row>
    <row r="96" spans="1:27" hidden="1" x14ac:dyDescent="0.25">
      <c r="B96" s="54"/>
      <c r="C96" s="2"/>
      <c r="D96" s="801" t="s">
        <v>369</v>
      </c>
      <c r="E96" s="801"/>
      <c r="F96" s="373">
        <f t="shared" ref="F96:F105" si="93">SUM(N96:Z96)</f>
        <v>0</v>
      </c>
      <c r="G96" s="621">
        <f t="shared" ref="G96:G105" si="94">SUM(N96:Z96)</f>
        <v>0</v>
      </c>
      <c r="H96" s="621">
        <f t="shared" ref="H96:H105" si="95">SUM(N96:Z96)</f>
        <v>0</v>
      </c>
      <c r="I96" s="684">
        <f t="shared" ref="I96:I105" si="96">SUM(N96:Z96)</f>
        <v>0</v>
      </c>
      <c r="J96" s="527">
        <f t="shared" ref="J96:K105" si="97">SUM(N96:Z96)</f>
        <v>0</v>
      </c>
      <c r="K96" s="527">
        <f t="shared" si="97"/>
        <v>0</v>
      </c>
      <c r="L96" s="568">
        <f t="shared" ref="L96:L105" si="98">SUM(O96:AA96)</f>
        <v>0</v>
      </c>
      <c r="M96" s="141"/>
      <c r="N96" s="159">
        <f t="shared" si="68"/>
        <v>0</v>
      </c>
      <c r="O96" s="73"/>
      <c r="P96" s="1"/>
      <c r="Q96" s="1"/>
      <c r="R96" s="1"/>
      <c r="S96" s="1"/>
      <c r="T96" s="79"/>
      <c r="U96" s="489">
        <f t="shared" si="69"/>
        <v>0</v>
      </c>
      <c r="V96" s="414"/>
      <c r="W96" s="1"/>
      <c r="X96" s="79"/>
      <c r="Y96" s="79"/>
      <c r="Z96" s="79"/>
      <c r="AA96" s="44"/>
    </row>
    <row r="97" spans="1:27" hidden="1" x14ac:dyDescent="0.25">
      <c r="B97" s="54"/>
      <c r="C97" s="2"/>
      <c r="D97" s="801" t="s">
        <v>514</v>
      </c>
      <c r="E97" s="801"/>
      <c r="F97" s="373">
        <f t="shared" si="93"/>
        <v>0</v>
      </c>
      <c r="G97" s="621">
        <f t="shared" si="94"/>
        <v>0</v>
      </c>
      <c r="H97" s="621">
        <f t="shared" si="95"/>
        <v>0</v>
      </c>
      <c r="I97" s="684">
        <f t="shared" si="96"/>
        <v>0</v>
      </c>
      <c r="J97" s="527">
        <f t="shared" si="97"/>
        <v>0</v>
      </c>
      <c r="K97" s="527">
        <f t="shared" si="97"/>
        <v>0</v>
      </c>
      <c r="L97" s="568">
        <f t="shared" si="98"/>
        <v>0</v>
      </c>
      <c r="M97" s="141"/>
      <c r="N97" s="159">
        <f t="shared" si="68"/>
        <v>0</v>
      </c>
      <c r="O97" s="73"/>
      <c r="P97" s="1"/>
      <c r="Q97" s="1"/>
      <c r="R97" s="1"/>
      <c r="S97" s="1"/>
      <c r="T97" s="79"/>
      <c r="U97" s="489">
        <f t="shared" si="69"/>
        <v>0</v>
      </c>
      <c r="V97" s="414"/>
      <c r="W97" s="1"/>
      <c r="X97" s="79"/>
      <c r="Y97" s="79"/>
      <c r="Z97" s="79"/>
      <c r="AA97" s="44"/>
    </row>
    <row r="98" spans="1:27" hidden="1" x14ac:dyDescent="0.25">
      <c r="B98" s="54"/>
      <c r="C98" s="2"/>
      <c r="D98" s="801" t="s">
        <v>516</v>
      </c>
      <c r="E98" s="801"/>
      <c r="F98" s="373">
        <f t="shared" si="93"/>
        <v>0</v>
      </c>
      <c r="G98" s="621">
        <f t="shared" si="94"/>
        <v>0</v>
      </c>
      <c r="H98" s="621">
        <f t="shared" si="95"/>
        <v>0</v>
      </c>
      <c r="I98" s="684">
        <f t="shared" si="96"/>
        <v>0</v>
      </c>
      <c r="J98" s="527">
        <f t="shared" si="97"/>
        <v>0</v>
      </c>
      <c r="K98" s="527">
        <f t="shared" si="97"/>
        <v>0</v>
      </c>
      <c r="L98" s="568">
        <f t="shared" si="98"/>
        <v>0</v>
      </c>
      <c r="M98" s="141"/>
      <c r="N98" s="159">
        <f t="shared" si="68"/>
        <v>0</v>
      </c>
      <c r="O98" s="73"/>
      <c r="P98" s="1"/>
      <c r="Q98" s="1"/>
      <c r="R98" s="1"/>
      <c r="S98" s="1"/>
      <c r="T98" s="79"/>
      <c r="U98" s="489">
        <f t="shared" si="69"/>
        <v>0</v>
      </c>
      <c r="V98" s="414"/>
      <c r="W98" s="1"/>
      <c r="X98" s="79"/>
      <c r="Y98" s="79"/>
      <c r="Z98" s="79"/>
      <c r="AA98" s="44"/>
    </row>
    <row r="99" spans="1:27" hidden="1" x14ac:dyDescent="0.25">
      <c r="B99" s="54"/>
      <c r="C99" s="2"/>
      <c r="D99" s="801" t="s">
        <v>808</v>
      </c>
      <c r="E99" s="801"/>
      <c r="F99" s="373">
        <f t="shared" si="93"/>
        <v>0</v>
      </c>
      <c r="G99" s="621">
        <f t="shared" si="94"/>
        <v>0</v>
      </c>
      <c r="H99" s="621">
        <f t="shared" si="95"/>
        <v>0</v>
      </c>
      <c r="I99" s="684">
        <f t="shared" si="96"/>
        <v>0</v>
      </c>
      <c r="J99" s="527">
        <f t="shared" si="97"/>
        <v>0</v>
      </c>
      <c r="K99" s="527">
        <f t="shared" si="97"/>
        <v>0</v>
      </c>
      <c r="L99" s="568">
        <f t="shared" si="98"/>
        <v>0</v>
      </c>
      <c r="M99" s="141"/>
      <c r="N99" s="159">
        <f t="shared" si="68"/>
        <v>0</v>
      </c>
      <c r="O99" s="73"/>
      <c r="P99" s="1"/>
      <c r="Q99" s="1"/>
      <c r="R99" s="1"/>
      <c r="S99" s="1"/>
      <c r="T99" s="79"/>
      <c r="U99" s="489">
        <f t="shared" si="69"/>
        <v>0</v>
      </c>
      <c r="V99" s="414"/>
      <c r="W99" s="1"/>
      <c r="X99" s="79"/>
      <c r="Y99" s="79"/>
      <c r="Z99" s="79"/>
      <c r="AA99" s="44"/>
    </row>
    <row r="100" spans="1:27" hidden="1" x14ac:dyDescent="0.25">
      <c r="B100" s="54"/>
      <c r="C100" s="2"/>
      <c r="D100" s="801" t="s">
        <v>521</v>
      </c>
      <c r="E100" s="801"/>
      <c r="F100" s="373">
        <f t="shared" si="93"/>
        <v>0</v>
      </c>
      <c r="G100" s="621">
        <f t="shared" si="94"/>
        <v>0</v>
      </c>
      <c r="H100" s="621">
        <f t="shared" si="95"/>
        <v>0</v>
      </c>
      <c r="I100" s="684">
        <f t="shared" si="96"/>
        <v>0</v>
      </c>
      <c r="J100" s="527">
        <f t="shared" si="97"/>
        <v>0</v>
      </c>
      <c r="K100" s="527">
        <f t="shared" si="97"/>
        <v>0</v>
      </c>
      <c r="L100" s="568">
        <f t="shared" si="98"/>
        <v>0</v>
      </c>
      <c r="M100" s="141"/>
      <c r="N100" s="159">
        <f t="shared" si="68"/>
        <v>0</v>
      </c>
      <c r="O100" s="73"/>
      <c r="P100" s="1"/>
      <c r="Q100" s="1"/>
      <c r="R100" s="1"/>
      <c r="S100" s="1"/>
      <c r="T100" s="79"/>
      <c r="U100" s="489">
        <f t="shared" si="69"/>
        <v>0</v>
      </c>
      <c r="V100" s="414"/>
      <c r="W100" s="1"/>
      <c r="X100" s="79"/>
      <c r="Y100" s="79"/>
      <c r="Z100" s="79"/>
      <c r="AA100" s="44"/>
    </row>
    <row r="101" spans="1:27" hidden="1" x14ac:dyDescent="0.25">
      <c r="B101" s="54"/>
      <c r="C101" s="2"/>
      <c r="D101" s="801" t="s">
        <v>519</v>
      </c>
      <c r="E101" s="801"/>
      <c r="F101" s="373">
        <f t="shared" si="93"/>
        <v>0</v>
      </c>
      <c r="G101" s="621">
        <f t="shared" si="94"/>
        <v>0</v>
      </c>
      <c r="H101" s="621">
        <f t="shared" si="95"/>
        <v>0</v>
      </c>
      <c r="I101" s="684">
        <f t="shared" si="96"/>
        <v>0</v>
      </c>
      <c r="J101" s="527">
        <f t="shared" si="97"/>
        <v>0</v>
      </c>
      <c r="K101" s="527">
        <f t="shared" si="97"/>
        <v>0</v>
      </c>
      <c r="L101" s="568">
        <f t="shared" si="98"/>
        <v>0</v>
      </c>
      <c r="M101" s="141"/>
      <c r="N101" s="159">
        <f t="shared" si="68"/>
        <v>0</v>
      </c>
      <c r="O101" s="73"/>
      <c r="P101" s="1"/>
      <c r="Q101" s="1"/>
      <c r="R101" s="1"/>
      <c r="S101" s="1"/>
      <c r="T101" s="79"/>
      <c r="U101" s="489">
        <f t="shared" si="69"/>
        <v>0</v>
      </c>
      <c r="V101" s="414"/>
      <c r="W101" s="1"/>
      <c r="X101" s="79"/>
      <c r="Y101" s="79"/>
      <c r="Z101" s="79"/>
      <c r="AA101" s="44"/>
    </row>
    <row r="102" spans="1:27" ht="25.5" hidden="1" customHeight="1" x14ac:dyDescent="0.25">
      <c r="B102" s="54"/>
      <c r="C102" s="2"/>
      <c r="D102" s="798" t="s">
        <v>523</v>
      </c>
      <c r="E102" s="798"/>
      <c r="F102" s="376">
        <f t="shared" si="93"/>
        <v>0</v>
      </c>
      <c r="G102" s="624">
        <f t="shared" si="94"/>
        <v>0</v>
      </c>
      <c r="H102" s="624">
        <f t="shared" si="95"/>
        <v>0</v>
      </c>
      <c r="I102" s="687">
        <f t="shared" si="96"/>
        <v>0</v>
      </c>
      <c r="J102" s="530">
        <f t="shared" si="97"/>
        <v>0</v>
      </c>
      <c r="K102" s="530">
        <f t="shared" si="97"/>
        <v>0</v>
      </c>
      <c r="L102" s="571">
        <f t="shared" si="98"/>
        <v>0</v>
      </c>
      <c r="M102" s="151"/>
      <c r="N102" s="159">
        <f t="shared" si="68"/>
        <v>0</v>
      </c>
      <c r="O102" s="73"/>
      <c r="P102" s="1"/>
      <c r="Q102" s="1"/>
      <c r="R102" s="1"/>
      <c r="S102" s="1"/>
      <c r="T102" s="79"/>
      <c r="U102" s="489">
        <f t="shared" si="69"/>
        <v>0</v>
      </c>
      <c r="V102" s="414"/>
      <c r="W102" s="1"/>
      <c r="X102" s="79"/>
      <c r="Y102" s="79"/>
      <c r="Z102" s="79"/>
      <c r="AA102" s="44"/>
    </row>
    <row r="103" spans="1:27" hidden="1" x14ac:dyDescent="0.25">
      <c r="B103" s="54"/>
      <c r="C103" s="2"/>
      <c r="D103" s="801" t="s">
        <v>807</v>
      </c>
      <c r="E103" s="801"/>
      <c r="F103" s="373">
        <f t="shared" si="93"/>
        <v>0</v>
      </c>
      <c r="G103" s="621">
        <f t="shared" si="94"/>
        <v>0</v>
      </c>
      <c r="H103" s="621">
        <f t="shared" si="95"/>
        <v>0</v>
      </c>
      <c r="I103" s="684">
        <f t="shared" si="96"/>
        <v>0</v>
      </c>
      <c r="J103" s="527">
        <f t="shared" si="97"/>
        <v>0</v>
      </c>
      <c r="K103" s="527">
        <f t="shared" si="97"/>
        <v>0</v>
      </c>
      <c r="L103" s="568">
        <f t="shared" si="98"/>
        <v>0</v>
      </c>
      <c r="M103" s="141"/>
      <c r="N103" s="159">
        <f t="shared" si="68"/>
        <v>0</v>
      </c>
      <c r="O103" s="73"/>
      <c r="P103" s="1"/>
      <c r="Q103" s="1"/>
      <c r="R103" s="1"/>
      <c r="S103" s="1"/>
      <c r="T103" s="79"/>
      <c r="U103" s="489">
        <f t="shared" si="69"/>
        <v>0</v>
      </c>
      <c r="V103" s="414"/>
      <c r="W103" s="1"/>
      <c r="X103" s="79"/>
      <c r="Y103" s="79"/>
      <c r="Z103" s="79"/>
      <c r="AA103" s="44"/>
    </row>
    <row r="104" spans="1:27" ht="25.5" hidden="1" customHeight="1" x14ac:dyDescent="0.25">
      <c r="B104" s="54"/>
      <c r="C104" s="2"/>
      <c r="D104" s="798" t="s">
        <v>526</v>
      </c>
      <c r="E104" s="798"/>
      <c r="F104" s="376">
        <f t="shared" si="93"/>
        <v>0</v>
      </c>
      <c r="G104" s="624">
        <f t="shared" si="94"/>
        <v>0</v>
      </c>
      <c r="H104" s="624">
        <f t="shared" si="95"/>
        <v>0</v>
      </c>
      <c r="I104" s="687">
        <f t="shared" si="96"/>
        <v>0</v>
      </c>
      <c r="J104" s="530">
        <f t="shared" si="97"/>
        <v>0</v>
      </c>
      <c r="K104" s="530">
        <f t="shared" si="97"/>
        <v>0</v>
      </c>
      <c r="L104" s="571">
        <f t="shared" si="98"/>
        <v>0</v>
      </c>
      <c r="M104" s="151"/>
      <c r="N104" s="159">
        <f t="shared" si="68"/>
        <v>0</v>
      </c>
      <c r="O104" s="73"/>
      <c r="P104" s="1"/>
      <c r="Q104" s="1"/>
      <c r="R104" s="1"/>
      <c r="S104" s="1"/>
      <c r="T104" s="79"/>
      <c r="U104" s="489">
        <f t="shared" si="69"/>
        <v>0</v>
      </c>
      <c r="V104" s="414"/>
      <c r="W104" s="1"/>
      <c r="X104" s="79"/>
      <c r="Y104" s="79"/>
      <c r="Z104" s="79"/>
      <c r="AA104" s="44"/>
    </row>
    <row r="105" spans="1:27" ht="25.5" hidden="1" customHeight="1" x14ac:dyDescent="0.25">
      <c r="B105" s="54"/>
      <c r="C105" s="2"/>
      <c r="D105" s="798" t="s">
        <v>528</v>
      </c>
      <c r="E105" s="798"/>
      <c r="F105" s="376">
        <f t="shared" si="93"/>
        <v>0</v>
      </c>
      <c r="G105" s="624">
        <f t="shared" si="94"/>
        <v>0</v>
      </c>
      <c r="H105" s="624">
        <f t="shared" si="95"/>
        <v>0</v>
      </c>
      <c r="I105" s="687">
        <f t="shared" si="96"/>
        <v>0</v>
      </c>
      <c r="J105" s="530">
        <f t="shared" si="97"/>
        <v>0</v>
      </c>
      <c r="K105" s="530">
        <f t="shared" si="97"/>
        <v>0</v>
      </c>
      <c r="L105" s="571">
        <f t="shared" si="98"/>
        <v>0</v>
      </c>
      <c r="M105" s="151"/>
      <c r="N105" s="159">
        <f t="shared" si="68"/>
        <v>0</v>
      </c>
      <c r="O105" s="73"/>
      <c r="P105" s="1"/>
      <c r="Q105" s="1"/>
      <c r="R105" s="1"/>
      <c r="S105" s="1"/>
      <c r="T105" s="79"/>
      <c r="U105" s="489">
        <f t="shared" si="69"/>
        <v>0</v>
      </c>
      <c r="V105" s="414"/>
      <c r="W105" s="1"/>
      <c r="X105" s="79"/>
      <c r="Y105" s="79"/>
      <c r="Z105" s="79"/>
      <c r="AA105" s="44"/>
    </row>
    <row r="106" spans="1:27" s="41" customFormat="1" hidden="1" x14ac:dyDescent="0.25">
      <c r="A106" s="125" t="s">
        <v>231</v>
      </c>
      <c r="B106" s="106" t="s">
        <v>664</v>
      </c>
      <c r="C106" s="811" t="s">
        <v>232</v>
      </c>
      <c r="D106" s="812"/>
      <c r="E106" s="812"/>
      <c r="F106" s="377">
        <f t="shared" ref="F106:L106" si="99">F107+F108+F109+F110+F111+F112+F113+F114+F115+F116</f>
        <v>0</v>
      </c>
      <c r="G106" s="625">
        <f t="shared" si="99"/>
        <v>0</v>
      </c>
      <c r="H106" s="625">
        <f t="shared" si="99"/>
        <v>0</v>
      </c>
      <c r="I106" s="688">
        <f t="shared" si="99"/>
        <v>0</v>
      </c>
      <c r="J106" s="531">
        <f t="shared" ref="J106" si="100">J107+J108+J109+J110+J111+J112+J113+J114+J115+J116</f>
        <v>0</v>
      </c>
      <c r="K106" s="531">
        <f t="shared" si="99"/>
        <v>0</v>
      </c>
      <c r="L106" s="572">
        <f t="shared" si="99"/>
        <v>0</v>
      </c>
      <c r="M106" s="152">
        <f t="shared" ref="M106:AA106" si="101">M107+M108+M109+M110+M111+M112+M113+M114+M115+M116</f>
        <v>0</v>
      </c>
      <c r="N106" s="162">
        <f t="shared" si="68"/>
        <v>0</v>
      </c>
      <c r="O106" s="108">
        <f t="shared" si="101"/>
        <v>0</v>
      </c>
      <c r="P106" s="109">
        <f t="shared" si="101"/>
        <v>0</v>
      </c>
      <c r="Q106" s="109">
        <f t="shared" si="101"/>
        <v>0</v>
      </c>
      <c r="R106" s="109">
        <f t="shared" si="101"/>
        <v>0</v>
      </c>
      <c r="S106" s="109">
        <f t="shared" si="101"/>
        <v>0</v>
      </c>
      <c r="T106" s="112">
        <f t="shared" si="101"/>
        <v>0</v>
      </c>
      <c r="U106" s="491">
        <f t="shared" si="69"/>
        <v>0</v>
      </c>
      <c r="V106" s="416">
        <f t="shared" si="101"/>
        <v>0</v>
      </c>
      <c r="W106" s="109">
        <f t="shared" si="101"/>
        <v>0</v>
      </c>
      <c r="X106" s="112">
        <f t="shared" si="101"/>
        <v>0</v>
      </c>
      <c r="Y106" s="112">
        <f t="shared" si="101"/>
        <v>0</v>
      </c>
      <c r="Z106" s="112">
        <f t="shared" si="101"/>
        <v>0</v>
      </c>
      <c r="AA106" s="113">
        <f t="shared" si="101"/>
        <v>0</v>
      </c>
    </row>
    <row r="107" spans="1:27" hidden="1" x14ac:dyDescent="0.25">
      <c r="B107" s="54"/>
      <c r="C107" s="2"/>
      <c r="D107" s="801" t="s">
        <v>368</v>
      </c>
      <c r="E107" s="801"/>
      <c r="F107" s="373">
        <f t="shared" ref="F107:F116" si="102">SUM(N107:Z107)</f>
        <v>0</v>
      </c>
      <c r="G107" s="621">
        <f t="shared" ref="G107:G116" si="103">SUM(N107:Z107)</f>
        <v>0</v>
      </c>
      <c r="H107" s="621">
        <f t="shared" ref="H107:H116" si="104">SUM(N107:Z107)</f>
        <v>0</v>
      </c>
      <c r="I107" s="684">
        <f t="shared" ref="I107:I116" si="105">SUM(N107:Z107)</f>
        <v>0</v>
      </c>
      <c r="J107" s="527">
        <f t="shared" ref="J107:K116" si="106">SUM(N107:Z107)</f>
        <v>0</v>
      </c>
      <c r="K107" s="527">
        <f t="shared" si="106"/>
        <v>0</v>
      </c>
      <c r="L107" s="568">
        <f t="shared" ref="L107:L116" si="107">SUM(O107:AA107)</f>
        <v>0</v>
      </c>
      <c r="M107" s="141"/>
      <c r="N107" s="159">
        <f t="shared" si="68"/>
        <v>0</v>
      </c>
      <c r="O107" s="73"/>
      <c r="P107" s="1"/>
      <c r="Q107" s="1"/>
      <c r="R107" s="1"/>
      <c r="S107" s="1"/>
      <c r="T107" s="79"/>
      <c r="U107" s="489">
        <f t="shared" si="69"/>
        <v>0</v>
      </c>
      <c r="V107" s="414"/>
      <c r="W107" s="1"/>
      <c r="X107" s="79"/>
      <c r="Y107" s="79"/>
      <c r="Z107" s="79"/>
      <c r="AA107" s="44"/>
    </row>
    <row r="108" spans="1:27" hidden="1" x14ac:dyDescent="0.25">
      <c r="B108" s="54"/>
      <c r="C108" s="2"/>
      <c r="D108" s="801" t="s">
        <v>515</v>
      </c>
      <c r="E108" s="801"/>
      <c r="F108" s="373">
        <f t="shared" si="102"/>
        <v>0</v>
      </c>
      <c r="G108" s="621">
        <f t="shared" si="103"/>
        <v>0</v>
      </c>
      <c r="H108" s="621">
        <f t="shared" si="104"/>
        <v>0</v>
      </c>
      <c r="I108" s="684">
        <f t="shared" si="105"/>
        <v>0</v>
      </c>
      <c r="J108" s="527">
        <f t="shared" si="106"/>
        <v>0</v>
      </c>
      <c r="K108" s="527">
        <f t="shared" si="106"/>
        <v>0</v>
      </c>
      <c r="L108" s="568">
        <f t="shared" si="107"/>
        <v>0</v>
      </c>
      <c r="M108" s="141"/>
      <c r="N108" s="159">
        <f t="shared" si="68"/>
        <v>0</v>
      </c>
      <c r="O108" s="73"/>
      <c r="P108" s="1"/>
      <c r="Q108" s="1"/>
      <c r="R108" s="1"/>
      <c r="S108" s="1"/>
      <c r="T108" s="79"/>
      <c r="U108" s="489">
        <f t="shared" si="69"/>
        <v>0</v>
      </c>
      <c r="V108" s="414"/>
      <c r="W108" s="1"/>
      <c r="X108" s="79"/>
      <c r="Y108" s="79"/>
      <c r="Z108" s="79"/>
      <c r="AA108" s="44"/>
    </row>
    <row r="109" spans="1:27" hidden="1" x14ac:dyDescent="0.25">
      <c r="B109" s="54"/>
      <c r="C109" s="2"/>
      <c r="D109" s="801" t="s">
        <v>517</v>
      </c>
      <c r="E109" s="801"/>
      <c r="F109" s="373">
        <f t="shared" si="102"/>
        <v>0</v>
      </c>
      <c r="G109" s="621">
        <f t="shared" si="103"/>
        <v>0</v>
      </c>
      <c r="H109" s="621">
        <f t="shared" si="104"/>
        <v>0</v>
      </c>
      <c r="I109" s="684">
        <f t="shared" si="105"/>
        <v>0</v>
      </c>
      <c r="J109" s="527">
        <f t="shared" si="106"/>
        <v>0</v>
      </c>
      <c r="K109" s="527">
        <f t="shared" si="106"/>
        <v>0</v>
      </c>
      <c r="L109" s="568">
        <f t="shared" si="107"/>
        <v>0</v>
      </c>
      <c r="M109" s="141"/>
      <c r="N109" s="159">
        <f t="shared" si="68"/>
        <v>0</v>
      </c>
      <c r="O109" s="73"/>
      <c r="P109" s="1"/>
      <c r="Q109" s="1"/>
      <c r="R109" s="1"/>
      <c r="S109" s="1"/>
      <c r="T109" s="79"/>
      <c r="U109" s="489">
        <f t="shared" si="69"/>
        <v>0</v>
      </c>
      <c r="V109" s="414"/>
      <c r="W109" s="1"/>
      <c r="X109" s="79"/>
      <c r="Y109" s="79"/>
      <c r="Z109" s="79"/>
      <c r="AA109" s="44"/>
    </row>
    <row r="110" spans="1:27" hidden="1" x14ac:dyDescent="0.25">
      <c r="B110" s="54"/>
      <c r="C110" s="2"/>
      <c r="D110" s="801" t="s">
        <v>518</v>
      </c>
      <c r="E110" s="801"/>
      <c r="F110" s="373">
        <f t="shared" si="102"/>
        <v>0</v>
      </c>
      <c r="G110" s="621">
        <f t="shared" si="103"/>
        <v>0</v>
      </c>
      <c r="H110" s="621">
        <f t="shared" si="104"/>
        <v>0</v>
      </c>
      <c r="I110" s="684">
        <f t="shared" si="105"/>
        <v>0</v>
      </c>
      <c r="J110" s="527">
        <f t="shared" si="106"/>
        <v>0</v>
      </c>
      <c r="K110" s="527">
        <f t="shared" si="106"/>
        <v>0</v>
      </c>
      <c r="L110" s="568">
        <f t="shared" si="107"/>
        <v>0</v>
      </c>
      <c r="M110" s="141"/>
      <c r="N110" s="159">
        <f t="shared" si="68"/>
        <v>0</v>
      </c>
      <c r="O110" s="73"/>
      <c r="P110" s="1"/>
      <c r="Q110" s="1"/>
      <c r="R110" s="1"/>
      <c r="S110" s="1"/>
      <c r="T110" s="79"/>
      <c r="U110" s="489">
        <f t="shared" si="69"/>
        <v>0</v>
      </c>
      <c r="V110" s="414"/>
      <c r="W110" s="1"/>
      <c r="X110" s="79"/>
      <c r="Y110" s="79"/>
      <c r="Z110" s="79"/>
      <c r="AA110" s="44"/>
    </row>
    <row r="111" spans="1:27" hidden="1" x14ac:dyDescent="0.25">
      <c r="B111" s="54"/>
      <c r="C111" s="2"/>
      <c r="D111" s="801" t="s">
        <v>522</v>
      </c>
      <c r="E111" s="801"/>
      <c r="F111" s="373">
        <f t="shared" si="102"/>
        <v>0</v>
      </c>
      <c r="G111" s="621">
        <f t="shared" si="103"/>
        <v>0</v>
      </c>
      <c r="H111" s="621">
        <f t="shared" si="104"/>
        <v>0</v>
      </c>
      <c r="I111" s="684">
        <f t="shared" si="105"/>
        <v>0</v>
      </c>
      <c r="J111" s="527">
        <f t="shared" si="106"/>
        <v>0</v>
      </c>
      <c r="K111" s="527">
        <f t="shared" si="106"/>
        <v>0</v>
      </c>
      <c r="L111" s="568">
        <f t="shared" si="107"/>
        <v>0</v>
      </c>
      <c r="M111" s="141"/>
      <c r="N111" s="159">
        <f t="shared" si="68"/>
        <v>0</v>
      </c>
      <c r="O111" s="73"/>
      <c r="P111" s="1"/>
      <c r="Q111" s="1"/>
      <c r="R111" s="1"/>
      <c r="S111" s="1"/>
      <c r="T111" s="79"/>
      <c r="U111" s="489">
        <f t="shared" si="69"/>
        <v>0</v>
      </c>
      <c r="V111" s="414"/>
      <c r="W111" s="1"/>
      <c r="X111" s="79"/>
      <c r="Y111" s="79"/>
      <c r="Z111" s="79"/>
      <c r="AA111" s="44"/>
    </row>
    <row r="112" spans="1:27" hidden="1" x14ac:dyDescent="0.25">
      <c r="B112" s="54"/>
      <c r="C112" s="2"/>
      <c r="D112" s="801" t="s">
        <v>520</v>
      </c>
      <c r="E112" s="801"/>
      <c r="F112" s="373">
        <f t="shared" si="102"/>
        <v>0</v>
      </c>
      <c r="G112" s="621">
        <f t="shared" si="103"/>
        <v>0</v>
      </c>
      <c r="H112" s="621">
        <f t="shared" si="104"/>
        <v>0</v>
      </c>
      <c r="I112" s="684">
        <f t="shared" si="105"/>
        <v>0</v>
      </c>
      <c r="J112" s="527">
        <f t="shared" si="106"/>
        <v>0</v>
      </c>
      <c r="K112" s="527">
        <f t="shared" si="106"/>
        <v>0</v>
      </c>
      <c r="L112" s="568">
        <f t="shared" si="107"/>
        <v>0</v>
      </c>
      <c r="M112" s="141"/>
      <c r="N112" s="159">
        <f t="shared" si="68"/>
        <v>0</v>
      </c>
      <c r="O112" s="73"/>
      <c r="P112" s="1"/>
      <c r="Q112" s="1"/>
      <c r="R112" s="1"/>
      <c r="S112" s="1"/>
      <c r="T112" s="79"/>
      <c r="U112" s="489">
        <f t="shared" si="69"/>
        <v>0</v>
      </c>
      <c r="V112" s="414"/>
      <c r="W112" s="1"/>
      <c r="X112" s="79"/>
      <c r="Y112" s="79"/>
      <c r="Z112" s="79"/>
      <c r="AA112" s="44"/>
    </row>
    <row r="113" spans="1:27" ht="25.5" hidden="1" customHeight="1" x14ac:dyDescent="0.25">
      <c r="B113" s="54"/>
      <c r="C113" s="2"/>
      <c r="D113" s="798" t="s">
        <v>524</v>
      </c>
      <c r="E113" s="798"/>
      <c r="F113" s="376">
        <f t="shared" si="102"/>
        <v>0</v>
      </c>
      <c r="G113" s="624">
        <f t="shared" si="103"/>
        <v>0</v>
      </c>
      <c r="H113" s="624">
        <f t="shared" si="104"/>
        <v>0</v>
      </c>
      <c r="I113" s="687">
        <f t="shared" si="105"/>
        <v>0</v>
      </c>
      <c r="J113" s="530">
        <f t="shared" si="106"/>
        <v>0</v>
      </c>
      <c r="K113" s="530">
        <f t="shared" si="106"/>
        <v>0</v>
      </c>
      <c r="L113" s="571">
        <f t="shared" si="107"/>
        <v>0</v>
      </c>
      <c r="M113" s="151"/>
      <c r="N113" s="159">
        <f t="shared" si="68"/>
        <v>0</v>
      </c>
      <c r="O113" s="73"/>
      <c r="P113" s="1"/>
      <c r="Q113" s="1"/>
      <c r="R113" s="1"/>
      <c r="S113" s="1"/>
      <c r="T113" s="79"/>
      <c r="U113" s="489">
        <f t="shared" si="69"/>
        <v>0</v>
      </c>
      <c r="V113" s="414"/>
      <c r="W113" s="1"/>
      <c r="X113" s="79"/>
      <c r="Y113" s="79"/>
      <c r="Z113" s="79"/>
      <c r="AA113" s="44"/>
    </row>
    <row r="114" spans="1:27" hidden="1" x14ac:dyDescent="0.25">
      <c r="B114" s="54"/>
      <c r="C114" s="2"/>
      <c r="D114" s="801" t="s">
        <v>525</v>
      </c>
      <c r="E114" s="801"/>
      <c r="F114" s="373">
        <f t="shared" si="102"/>
        <v>0</v>
      </c>
      <c r="G114" s="621">
        <f t="shared" si="103"/>
        <v>0</v>
      </c>
      <c r="H114" s="621">
        <f t="shared" si="104"/>
        <v>0</v>
      </c>
      <c r="I114" s="684">
        <f t="shared" si="105"/>
        <v>0</v>
      </c>
      <c r="J114" s="527">
        <f t="shared" si="106"/>
        <v>0</v>
      </c>
      <c r="K114" s="527">
        <f t="shared" si="106"/>
        <v>0</v>
      </c>
      <c r="L114" s="568">
        <f t="shared" si="107"/>
        <v>0</v>
      </c>
      <c r="M114" s="141"/>
      <c r="N114" s="159">
        <f t="shared" si="68"/>
        <v>0</v>
      </c>
      <c r="O114" s="73"/>
      <c r="P114" s="1"/>
      <c r="Q114" s="1"/>
      <c r="R114" s="1"/>
      <c r="S114" s="1"/>
      <c r="T114" s="79"/>
      <c r="U114" s="489">
        <f t="shared" si="69"/>
        <v>0</v>
      </c>
      <c r="V114" s="414"/>
      <c r="W114" s="1"/>
      <c r="X114" s="79"/>
      <c r="Y114" s="79"/>
      <c r="Z114" s="79"/>
      <c r="AA114" s="44"/>
    </row>
    <row r="115" spans="1:27" ht="25.5" hidden="1" customHeight="1" x14ac:dyDescent="0.25">
      <c r="B115" s="54"/>
      <c r="C115" s="2"/>
      <c r="D115" s="798" t="s">
        <v>527</v>
      </c>
      <c r="E115" s="798"/>
      <c r="F115" s="376">
        <f t="shared" si="102"/>
        <v>0</v>
      </c>
      <c r="G115" s="624">
        <f t="shared" si="103"/>
        <v>0</v>
      </c>
      <c r="H115" s="624">
        <f t="shared" si="104"/>
        <v>0</v>
      </c>
      <c r="I115" s="687">
        <f t="shared" si="105"/>
        <v>0</v>
      </c>
      <c r="J115" s="530">
        <f t="shared" si="106"/>
        <v>0</v>
      </c>
      <c r="K115" s="530">
        <f t="shared" si="106"/>
        <v>0</v>
      </c>
      <c r="L115" s="571">
        <f t="shared" si="107"/>
        <v>0</v>
      </c>
      <c r="M115" s="151"/>
      <c r="N115" s="159">
        <f t="shared" si="68"/>
        <v>0</v>
      </c>
      <c r="O115" s="73"/>
      <c r="P115" s="1"/>
      <c r="Q115" s="1"/>
      <c r="R115" s="1"/>
      <c r="S115" s="1"/>
      <c r="T115" s="79"/>
      <c r="U115" s="489">
        <f t="shared" si="69"/>
        <v>0</v>
      </c>
      <c r="V115" s="414"/>
      <c r="W115" s="1"/>
      <c r="X115" s="79"/>
      <c r="Y115" s="79"/>
      <c r="Z115" s="79"/>
      <c r="AA115" s="44"/>
    </row>
    <row r="116" spans="1:27" ht="25.5" hidden="1" customHeight="1" x14ac:dyDescent="0.25">
      <c r="B116" s="54"/>
      <c r="C116" s="2"/>
      <c r="D116" s="798" t="s">
        <v>529</v>
      </c>
      <c r="E116" s="798"/>
      <c r="F116" s="376">
        <f t="shared" si="102"/>
        <v>0</v>
      </c>
      <c r="G116" s="624">
        <f t="shared" si="103"/>
        <v>0</v>
      </c>
      <c r="H116" s="624">
        <f t="shared" si="104"/>
        <v>0</v>
      </c>
      <c r="I116" s="687">
        <f t="shared" si="105"/>
        <v>0</v>
      </c>
      <c r="J116" s="530">
        <f t="shared" si="106"/>
        <v>0</v>
      </c>
      <c r="K116" s="530">
        <f t="shared" si="106"/>
        <v>0</v>
      </c>
      <c r="L116" s="571">
        <f t="shared" si="107"/>
        <v>0</v>
      </c>
      <c r="M116" s="151"/>
      <c r="N116" s="159">
        <f t="shared" si="68"/>
        <v>0</v>
      </c>
      <c r="O116" s="73"/>
      <c r="P116" s="1"/>
      <c r="Q116" s="1"/>
      <c r="R116" s="1"/>
      <c r="S116" s="1"/>
      <c r="T116" s="79"/>
      <c r="U116" s="489">
        <f t="shared" si="69"/>
        <v>0</v>
      </c>
      <c r="V116" s="414"/>
      <c r="W116" s="1"/>
      <c r="X116" s="79"/>
      <c r="Y116" s="79"/>
      <c r="Z116" s="79"/>
      <c r="AA116" s="44"/>
    </row>
    <row r="117" spans="1:27" s="41" customFormat="1" ht="27.75" hidden="1" customHeight="1" x14ac:dyDescent="0.25">
      <c r="A117" s="125" t="s">
        <v>233</v>
      </c>
      <c r="B117" s="106" t="s">
        <v>665</v>
      </c>
      <c r="C117" s="853" t="s">
        <v>809</v>
      </c>
      <c r="D117" s="854"/>
      <c r="E117" s="854"/>
      <c r="F117" s="375">
        <f t="shared" ref="F117:L117" si="108">F118+F119</f>
        <v>0</v>
      </c>
      <c r="G117" s="623">
        <f t="shared" si="108"/>
        <v>0</v>
      </c>
      <c r="H117" s="623">
        <f t="shared" si="108"/>
        <v>0</v>
      </c>
      <c r="I117" s="686">
        <f t="shared" si="108"/>
        <v>0</v>
      </c>
      <c r="J117" s="529">
        <f t="shared" ref="J117" si="109">J118+J119</f>
        <v>0</v>
      </c>
      <c r="K117" s="529">
        <f t="shared" si="108"/>
        <v>0</v>
      </c>
      <c r="L117" s="570">
        <f t="shared" si="108"/>
        <v>0</v>
      </c>
      <c r="M117" s="150">
        <f t="shared" ref="M117:AA117" si="110">M118+M119</f>
        <v>0</v>
      </c>
      <c r="N117" s="162">
        <f t="shared" si="68"/>
        <v>0</v>
      </c>
      <c r="O117" s="108">
        <f t="shared" si="110"/>
        <v>0</v>
      </c>
      <c r="P117" s="109">
        <f t="shared" si="110"/>
        <v>0</v>
      </c>
      <c r="Q117" s="109">
        <f t="shared" si="110"/>
        <v>0</v>
      </c>
      <c r="R117" s="109">
        <f t="shared" si="110"/>
        <v>0</v>
      </c>
      <c r="S117" s="109">
        <f t="shared" si="110"/>
        <v>0</v>
      </c>
      <c r="T117" s="112">
        <f t="shared" si="110"/>
        <v>0</v>
      </c>
      <c r="U117" s="491">
        <f t="shared" si="69"/>
        <v>0</v>
      </c>
      <c r="V117" s="416">
        <f t="shared" si="110"/>
        <v>0</v>
      </c>
      <c r="W117" s="109">
        <f t="shared" si="110"/>
        <v>0</v>
      </c>
      <c r="X117" s="112">
        <f t="shared" si="110"/>
        <v>0</v>
      </c>
      <c r="Y117" s="112">
        <f t="shared" si="110"/>
        <v>0</v>
      </c>
      <c r="Z117" s="112">
        <f t="shared" si="110"/>
        <v>0</v>
      </c>
      <c r="AA117" s="113">
        <f t="shared" si="110"/>
        <v>0</v>
      </c>
    </row>
    <row r="118" spans="1:27" hidden="1" x14ac:dyDescent="0.25">
      <c r="B118" s="54"/>
      <c r="C118" s="2"/>
      <c r="D118" s="801" t="s">
        <v>531</v>
      </c>
      <c r="E118" s="801"/>
      <c r="F118" s="373">
        <f>SUM(N118:Z118)</f>
        <v>0</v>
      </c>
      <c r="G118" s="621">
        <f>SUM(N118:Z118)</f>
        <v>0</v>
      </c>
      <c r="H118" s="621">
        <f>SUM(N118:Z118)</f>
        <v>0</v>
      </c>
      <c r="I118" s="684">
        <f>SUM(N118:Z118)</f>
        <v>0</v>
      </c>
      <c r="J118" s="527">
        <f>SUM(N118:Z118)</f>
        <v>0</v>
      </c>
      <c r="K118" s="527">
        <f>SUM(O118:AA118)</f>
        <v>0</v>
      </c>
      <c r="L118" s="568">
        <f>SUM(O118:AA118)</f>
        <v>0</v>
      </c>
      <c r="M118" s="141"/>
      <c r="N118" s="159">
        <f t="shared" si="68"/>
        <v>0</v>
      </c>
      <c r="O118" s="73"/>
      <c r="P118" s="1"/>
      <c r="Q118" s="1"/>
      <c r="R118" s="1"/>
      <c r="S118" s="1"/>
      <c r="T118" s="79"/>
      <c r="U118" s="489">
        <f t="shared" si="69"/>
        <v>0</v>
      </c>
      <c r="V118" s="414"/>
      <c r="W118" s="1"/>
      <c r="X118" s="79"/>
      <c r="Y118" s="79"/>
      <c r="Z118" s="79"/>
      <c r="AA118" s="44"/>
    </row>
    <row r="119" spans="1:27" ht="25.5" hidden="1" customHeight="1" x14ac:dyDescent="0.25">
      <c r="B119" s="54"/>
      <c r="C119" s="2"/>
      <c r="D119" s="798" t="s">
        <v>530</v>
      </c>
      <c r="E119" s="798"/>
      <c r="F119" s="376">
        <f>SUM(N119:Z119)</f>
        <v>0</v>
      </c>
      <c r="G119" s="624">
        <f>SUM(N119:Z119)</f>
        <v>0</v>
      </c>
      <c r="H119" s="624">
        <f>SUM(N119:Z119)</f>
        <v>0</v>
      </c>
      <c r="I119" s="687">
        <f>SUM(N119:Z119)</f>
        <v>0</v>
      </c>
      <c r="J119" s="530">
        <f>SUM(N119:Z119)</f>
        <v>0</v>
      </c>
      <c r="K119" s="530">
        <f>SUM(O119:AA119)</f>
        <v>0</v>
      </c>
      <c r="L119" s="571">
        <f>SUM(O119:AA119)</f>
        <v>0</v>
      </c>
      <c r="M119" s="151"/>
      <c r="N119" s="159">
        <f t="shared" si="68"/>
        <v>0</v>
      </c>
      <c r="O119" s="73"/>
      <c r="P119" s="1"/>
      <c r="Q119" s="1"/>
      <c r="R119" s="1"/>
      <c r="S119" s="1"/>
      <c r="T119" s="79"/>
      <c r="U119" s="489">
        <f t="shared" si="69"/>
        <v>0</v>
      </c>
      <c r="V119" s="414"/>
      <c r="W119" s="1"/>
      <c r="X119" s="79"/>
      <c r="Y119" s="79"/>
      <c r="Z119" s="79"/>
      <c r="AA119" s="44"/>
    </row>
    <row r="120" spans="1:27" s="41" customFormat="1" hidden="1" x14ac:dyDescent="0.25">
      <c r="A120" s="125" t="s">
        <v>234</v>
      </c>
      <c r="B120" s="106" t="s">
        <v>667</v>
      </c>
      <c r="C120" s="853" t="s">
        <v>810</v>
      </c>
      <c r="D120" s="854"/>
      <c r="E120" s="854"/>
      <c r="F120" s="375">
        <f t="shared" ref="F120:L120" si="111">F121+F122+F123+F124+F125+F126+F127+F128+F129+F130+F131</f>
        <v>0</v>
      </c>
      <c r="G120" s="623">
        <f t="shared" si="111"/>
        <v>0</v>
      </c>
      <c r="H120" s="623">
        <f t="shared" si="111"/>
        <v>0</v>
      </c>
      <c r="I120" s="686">
        <f t="shared" si="111"/>
        <v>0</v>
      </c>
      <c r="J120" s="529">
        <f t="shared" ref="J120" si="112">J121+J122+J123+J124+J125+J126+J127+J128+J129+J130+J131</f>
        <v>0</v>
      </c>
      <c r="K120" s="529">
        <f t="shared" si="111"/>
        <v>0</v>
      </c>
      <c r="L120" s="570">
        <f t="shared" si="111"/>
        <v>0</v>
      </c>
      <c r="M120" s="150">
        <f t="shared" ref="M120:AA120" si="113">M121+M122+M123+M124+M125+M126+M127+M128+M129+M130+M131</f>
        <v>0</v>
      </c>
      <c r="N120" s="162">
        <f t="shared" si="68"/>
        <v>0</v>
      </c>
      <c r="O120" s="108">
        <f t="shared" si="113"/>
        <v>0</v>
      </c>
      <c r="P120" s="109">
        <f t="shared" si="113"/>
        <v>0</v>
      </c>
      <c r="Q120" s="109">
        <f t="shared" si="113"/>
        <v>0</v>
      </c>
      <c r="R120" s="109">
        <f t="shared" si="113"/>
        <v>0</v>
      </c>
      <c r="S120" s="109">
        <f t="shared" si="113"/>
        <v>0</v>
      </c>
      <c r="T120" s="112">
        <f t="shared" si="113"/>
        <v>0</v>
      </c>
      <c r="U120" s="491">
        <f t="shared" si="69"/>
        <v>0</v>
      </c>
      <c r="V120" s="416">
        <f t="shared" si="113"/>
        <v>0</v>
      </c>
      <c r="W120" s="109">
        <f t="shared" si="113"/>
        <v>0</v>
      </c>
      <c r="X120" s="112">
        <f t="shared" si="113"/>
        <v>0</v>
      </c>
      <c r="Y120" s="112">
        <f t="shared" si="113"/>
        <v>0</v>
      </c>
      <c r="Z120" s="112">
        <f t="shared" si="113"/>
        <v>0</v>
      </c>
      <c r="AA120" s="113">
        <f t="shared" si="113"/>
        <v>0</v>
      </c>
    </row>
    <row r="121" spans="1:27" hidden="1" x14ac:dyDescent="0.25">
      <c r="B121" s="54"/>
      <c r="C121" s="2"/>
      <c r="D121" s="801" t="s">
        <v>354</v>
      </c>
      <c r="E121" s="801"/>
      <c r="F121" s="373">
        <f t="shared" ref="F121:F134" si="114">SUM(N121:Z121)</f>
        <v>0</v>
      </c>
      <c r="G121" s="621">
        <f t="shared" ref="G121:G134" si="115">SUM(N121:Z121)</f>
        <v>0</v>
      </c>
      <c r="H121" s="621">
        <f t="shared" ref="H121:H134" si="116">SUM(N121:Z121)</f>
        <v>0</v>
      </c>
      <c r="I121" s="684">
        <f t="shared" ref="I121:I134" si="117">SUM(N121:Z121)</f>
        <v>0</v>
      </c>
      <c r="J121" s="527">
        <f t="shared" ref="J121:K134" si="118">SUM(N121:Z121)</f>
        <v>0</v>
      </c>
      <c r="K121" s="527">
        <f t="shared" si="118"/>
        <v>0</v>
      </c>
      <c r="L121" s="568">
        <f t="shared" ref="L121:L134" si="119">SUM(O121:AA121)</f>
        <v>0</v>
      </c>
      <c r="M121" s="141"/>
      <c r="N121" s="159">
        <f t="shared" si="68"/>
        <v>0</v>
      </c>
      <c r="O121" s="73"/>
      <c r="P121" s="1"/>
      <c r="Q121" s="1"/>
      <c r="R121" s="1"/>
      <c r="S121" s="1"/>
      <c r="T121" s="79"/>
      <c r="U121" s="489">
        <f t="shared" si="69"/>
        <v>0</v>
      </c>
      <c r="V121" s="414"/>
      <c r="W121" s="1"/>
      <c r="X121" s="79"/>
      <c r="Y121" s="79"/>
      <c r="Z121" s="79"/>
      <c r="AA121" s="44"/>
    </row>
    <row r="122" spans="1:27" hidden="1" x14ac:dyDescent="0.25">
      <c r="B122" s="54"/>
      <c r="C122" s="2"/>
      <c r="D122" s="801" t="s">
        <v>357</v>
      </c>
      <c r="E122" s="801"/>
      <c r="F122" s="373">
        <f t="shared" si="114"/>
        <v>0</v>
      </c>
      <c r="G122" s="621">
        <f t="shared" si="115"/>
        <v>0</v>
      </c>
      <c r="H122" s="621">
        <f t="shared" si="116"/>
        <v>0</v>
      </c>
      <c r="I122" s="684">
        <f t="shared" si="117"/>
        <v>0</v>
      </c>
      <c r="J122" s="527">
        <f t="shared" si="118"/>
        <v>0</v>
      </c>
      <c r="K122" s="527">
        <f t="shared" si="118"/>
        <v>0</v>
      </c>
      <c r="L122" s="568">
        <f t="shared" si="119"/>
        <v>0</v>
      </c>
      <c r="M122" s="141"/>
      <c r="N122" s="159">
        <f t="shared" si="68"/>
        <v>0</v>
      </c>
      <c r="O122" s="73"/>
      <c r="P122" s="1"/>
      <c r="Q122" s="1"/>
      <c r="R122" s="1"/>
      <c r="S122" s="1"/>
      <c r="T122" s="79"/>
      <c r="U122" s="489">
        <f t="shared" si="69"/>
        <v>0</v>
      </c>
      <c r="V122" s="414"/>
      <c r="W122" s="1"/>
      <c r="X122" s="79"/>
      <c r="Y122" s="79"/>
      <c r="Z122" s="79"/>
      <c r="AA122" s="44"/>
    </row>
    <row r="123" spans="1:27" hidden="1" x14ac:dyDescent="0.25">
      <c r="B123" s="54"/>
      <c r="C123" s="2"/>
      <c r="D123" s="801" t="s">
        <v>358</v>
      </c>
      <c r="E123" s="801"/>
      <c r="F123" s="373">
        <f t="shared" si="114"/>
        <v>0</v>
      </c>
      <c r="G123" s="621">
        <f t="shared" si="115"/>
        <v>0</v>
      </c>
      <c r="H123" s="621">
        <f t="shared" si="116"/>
        <v>0</v>
      </c>
      <c r="I123" s="684">
        <f t="shared" si="117"/>
        <v>0</v>
      </c>
      <c r="J123" s="527">
        <f t="shared" si="118"/>
        <v>0</v>
      </c>
      <c r="K123" s="527">
        <f t="shared" si="118"/>
        <v>0</v>
      </c>
      <c r="L123" s="568">
        <f t="shared" si="119"/>
        <v>0</v>
      </c>
      <c r="M123" s="141"/>
      <c r="N123" s="159">
        <f t="shared" si="68"/>
        <v>0</v>
      </c>
      <c r="O123" s="73"/>
      <c r="P123" s="1"/>
      <c r="Q123" s="1"/>
      <c r="R123" s="1"/>
      <c r="S123" s="1"/>
      <c r="T123" s="79"/>
      <c r="U123" s="489">
        <f t="shared" si="69"/>
        <v>0</v>
      </c>
      <c r="V123" s="414"/>
      <c r="W123" s="1"/>
      <c r="X123" s="79"/>
      <c r="Y123" s="79"/>
      <c r="Z123" s="79"/>
      <c r="AA123" s="44"/>
    </row>
    <row r="124" spans="1:27" hidden="1" x14ac:dyDescent="0.25">
      <c r="B124" s="54"/>
      <c r="C124" s="2"/>
      <c r="D124" s="801" t="s">
        <v>355</v>
      </c>
      <c r="E124" s="801"/>
      <c r="F124" s="373">
        <f t="shared" si="114"/>
        <v>0</v>
      </c>
      <c r="G124" s="621">
        <f t="shared" si="115"/>
        <v>0</v>
      </c>
      <c r="H124" s="621">
        <f t="shared" si="116"/>
        <v>0</v>
      </c>
      <c r="I124" s="684">
        <f t="shared" si="117"/>
        <v>0</v>
      </c>
      <c r="J124" s="527">
        <f t="shared" si="118"/>
        <v>0</v>
      </c>
      <c r="K124" s="527">
        <f t="shared" si="118"/>
        <v>0</v>
      </c>
      <c r="L124" s="568">
        <f t="shared" si="119"/>
        <v>0</v>
      </c>
      <c r="M124" s="141"/>
      <c r="N124" s="159">
        <f t="shared" si="68"/>
        <v>0</v>
      </c>
      <c r="O124" s="73"/>
      <c r="P124" s="1"/>
      <c r="Q124" s="1"/>
      <c r="R124" s="1"/>
      <c r="S124" s="1"/>
      <c r="T124" s="79"/>
      <c r="U124" s="489">
        <f t="shared" si="69"/>
        <v>0</v>
      </c>
      <c r="V124" s="414"/>
      <c r="W124" s="1"/>
      <c r="X124" s="79"/>
      <c r="Y124" s="79"/>
      <c r="Z124" s="79"/>
      <c r="AA124" s="44"/>
    </row>
    <row r="125" spans="1:27" hidden="1" x14ac:dyDescent="0.25">
      <c r="B125" s="54"/>
      <c r="C125" s="2"/>
      <c r="D125" s="801" t="s">
        <v>811</v>
      </c>
      <c r="E125" s="801"/>
      <c r="F125" s="373">
        <f t="shared" si="114"/>
        <v>0</v>
      </c>
      <c r="G125" s="621">
        <f t="shared" si="115"/>
        <v>0</v>
      </c>
      <c r="H125" s="621">
        <f t="shared" si="116"/>
        <v>0</v>
      </c>
      <c r="I125" s="684">
        <f t="shared" si="117"/>
        <v>0</v>
      </c>
      <c r="J125" s="527">
        <f t="shared" si="118"/>
        <v>0</v>
      </c>
      <c r="K125" s="527">
        <f t="shared" si="118"/>
        <v>0</v>
      </c>
      <c r="L125" s="568">
        <f t="shared" si="119"/>
        <v>0</v>
      </c>
      <c r="M125" s="141"/>
      <c r="N125" s="159">
        <f t="shared" si="68"/>
        <v>0</v>
      </c>
      <c r="O125" s="73"/>
      <c r="P125" s="1"/>
      <c r="Q125" s="1"/>
      <c r="R125" s="1"/>
      <c r="S125" s="1"/>
      <c r="T125" s="79"/>
      <c r="U125" s="489">
        <f t="shared" si="69"/>
        <v>0</v>
      </c>
      <c r="V125" s="414"/>
      <c r="W125" s="1"/>
      <c r="X125" s="79"/>
      <c r="Y125" s="79"/>
      <c r="Z125" s="79"/>
      <c r="AA125" s="44"/>
    </row>
    <row r="126" spans="1:27" ht="25.5" hidden="1" customHeight="1" x14ac:dyDescent="0.25">
      <c r="B126" s="54"/>
      <c r="C126" s="2"/>
      <c r="D126" s="798" t="s">
        <v>532</v>
      </c>
      <c r="E126" s="798"/>
      <c r="F126" s="376">
        <f t="shared" si="114"/>
        <v>0</v>
      </c>
      <c r="G126" s="624">
        <f t="shared" si="115"/>
        <v>0</v>
      </c>
      <c r="H126" s="624">
        <f t="shared" si="116"/>
        <v>0</v>
      </c>
      <c r="I126" s="687">
        <f t="shared" si="117"/>
        <v>0</v>
      </c>
      <c r="J126" s="530">
        <f t="shared" si="118"/>
        <v>0</v>
      </c>
      <c r="K126" s="530">
        <f t="shared" si="118"/>
        <v>0</v>
      </c>
      <c r="L126" s="571">
        <f t="shared" si="119"/>
        <v>0</v>
      </c>
      <c r="M126" s="151"/>
      <c r="N126" s="159">
        <f t="shared" si="68"/>
        <v>0</v>
      </c>
      <c r="O126" s="73"/>
      <c r="P126" s="1"/>
      <c r="Q126" s="1"/>
      <c r="R126" s="1"/>
      <c r="S126" s="1"/>
      <c r="T126" s="79"/>
      <c r="U126" s="489">
        <f t="shared" si="69"/>
        <v>0</v>
      </c>
      <c r="V126" s="414"/>
      <c r="W126" s="1"/>
      <c r="X126" s="79"/>
      <c r="Y126" s="79"/>
      <c r="Z126" s="79"/>
      <c r="AA126" s="44"/>
    </row>
    <row r="127" spans="1:27" ht="25.5" hidden="1" customHeight="1" x14ac:dyDescent="0.25">
      <c r="B127" s="54"/>
      <c r="C127" s="2"/>
      <c r="D127" s="798" t="s">
        <v>533</v>
      </c>
      <c r="E127" s="798"/>
      <c r="F127" s="376">
        <f t="shared" si="114"/>
        <v>0</v>
      </c>
      <c r="G127" s="624">
        <f t="shared" si="115"/>
        <v>0</v>
      </c>
      <c r="H127" s="624">
        <f t="shared" si="116"/>
        <v>0</v>
      </c>
      <c r="I127" s="687">
        <f t="shared" si="117"/>
        <v>0</v>
      </c>
      <c r="J127" s="530">
        <f t="shared" si="118"/>
        <v>0</v>
      </c>
      <c r="K127" s="530">
        <f t="shared" si="118"/>
        <v>0</v>
      </c>
      <c r="L127" s="571">
        <f t="shared" si="119"/>
        <v>0</v>
      </c>
      <c r="M127" s="151"/>
      <c r="N127" s="159">
        <f t="shared" si="68"/>
        <v>0</v>
      </c>
      <c r="O127" s="73"/>
      <c r="P127" s="1"/>
      <c r="Q127" s="1"/>
      <c r="R127" s="1"/>
      <c r="S127" s="1"/>
      <c r="T127" s="79"/>
      <c r="U127" s="489">
        <f t="shared" si="69"/>
        <v>0</v>
      </c>
      <c r="V127" s="414"/>
      <c r="W127" s="1"/>
      <c r="X127" s="79"/>
      <c r="Y127" s="79"/>
      <c r="Z127" s="79"/>
      <c r="AA127" s="44"/>
    </row>
    <row r="128" spans="1:27" hidden="1" x14ac:dyDescent="0.25">
      <c r="B128" s="54"/>
      <c r="C128" s="2"/>
      <c r="D128" s="801" t="s">
        <v>364</v>
      </c>
      <c r="E128" s="801"/>
      <c r="F128" s="373">
        <f t="shared" si="114"/>
        <v>0</v>
      </c>
      <c r="G128" s="621">
        <f t="shared" si="115"/>
        <v>0</v>
      </c>
      <c r="H128" s="621">
        <f t="shared" si="116"/>
        <v>0</v>
      </c>
      <c r="I128" s="684">
        <f t="shared" si="117"/>
        <v>0</v>
      </c>
      <c r="J128" s="527">
        <f t="shared" si="118"/>
        <v>0</v>
      </c>
      <c r="K128" s="527">
        <f t="shared" si="118"/>
        <v>0</v>
      </c>
      <c r="L128" s="568">
        <f t="shared" si="119"/>
        <v>0</v>
      </c>
      <c r="M128" s="141"/>
      <c r="N128" s="159">
        <f t="shared" si="68"/>
        <v>0</v>
      </c>
      <c r="O128" s="73"/>
      <c r="P128" s="1"/>
      <c r="Q128" s="1"/>
      <c r="R128" s="1"/>
      <c r="S128" s="1"/>
      <c r="T128" s="79"/>
      <c r="U128" s="489">
        <f t="shared" si="69"/>
        <v>0</v>
      </c>
      <c r="V128" s="414"/>
      <c r="W128" s="1"/>
      <c r="X128" s="79"/>
      <c r="Y128" s="79"/>
      <c r="Z128" s="79"/>
      <c r="AA128" s="44"/>
    </row>
    <row r="129" spans="1:27" hidden="1" x14ac:dyDescent="0.25">
      <c r="B129" s="54"/>
      <c r="C129" s="2"/>
      <c r="D129" s="801" t="s">
        <v>356</v>
      </c>
      <c r="E129" s="801"/>
      <c r="F129" s="373">
        <f t="shared" si="114"/>
        <v>0</v>
      </c>
      <c r="G129" s="621">
        <f t="shared" si="115"/>
        <v>0</v>
      </c>
      <c r="H129" s="621">
        <f t="shared" si="116"/>
        <v>0</v>
      </c>
      <c r="I129" s="684">
        <f t="shared" si="117"/>
        <v>0</v>
      </c>
      <c r="J129" s="527">
        <f t="shared" si="118"/>
        <v>0</v>
      </c>
      <c r="K129" s="527">
        <f t="shared" si="118"/>
        <v>0</v>
      </c>
      <c r="L129" s="568">
        <f t="shared" si="119"/>
        <v>0</v>
      </c>
      <c r="M129" s="141"/>
      <c r="N129" s="159">
        <f t="shared" si="68"/>
        <v>0</v>
      </c>
      <c r="O129" s="73"/>
      <c r="P129" s="1"/>
      <c r="Q129" s="1"/>
      <c r="R129" s="1"/>
      <c r="S129" s="1"/>
      <c r="T129" s="79"/>
      <c r="U129" s="489">
        <f t="shared" si="69"/>
        <v>0</v>
      </c>
      <c r="V129" s="414"/>
      <c r="W129" s="1"/>
      <c r="X129" s="79"/>
      <c r="Y129" s="79"/>
      <c r="Z129" s="79"/>
      <c r="AA129" s="44"/>
    </row>
    <row r="130" spans="1:27" ht="25.5" hidden="1" customHeight="1" x14ac:dyDescent="0.25">
      <c r="B130" s="54"/>
      <c r="C130" s="2"/>
      <c r="D130" s="798" t="s">
        <v>534</v>
      </c>
      <c r="E130" s="798"/>
      <c r="F130" s="376">
        <f t="shared" si="114"/>
        <v>0</v>
      </c>
      <c r="G130" s="624">
        <f t="shared" si="115"/>
        <v>0</v>
      </c>
      <c r="H130" s="624">
        <f t="shared" si="116"/>
        <v>0</v>
      </c>
      <c r="I130" s="687">
        <f t="shared" si="117"/>
        <v>0</v>
      </c>
      <c r="J130" s="530">
        <f t="shared" si="118"/>
        <v>0</v>
      </c>
      <c r="K130" s="530">
        <f t="shared" si="118"/>
        <v>0</v>
      </c>
      <c r="L130" s="571">
        <f t="shared" si="119"/>
        <v>0</v>
      </c>
      <c r="M130" s="151"/>
      <c r="N130" s="159">
        <f t="shared" si="68"/>
        <v>0</v>
      </c>
      <c r="O130" s="73"/>
      <c r="P130" s="1"/>
      <c r="Q130" s="1"/>
      <c r="R130" s="1"/>
      <c r="S130" s="1"/>
      <c r="T130" s="79"/>
      <c r="U130" s="489">
        <f t="shared" si="69"/>
        <v>0</v>
      </c>
      <c r="V130" s="414"/>
      <c r="W130" s="1"/>
      <c r="X130" s="79"/>
      <c r="Y130" s="79"/>
      <c r="Z130" s="79"/>
      <c r="AA130" s="44"/>
    </row>
    <row r="131" spans="1:27" hidden="1" x14ac:dyDescent="0.25">
      <c r="B131" s="54"/>
      <c r="C131" s="2"/>
      <c r="D131" s="801" t="s">
        <v>535</v>
      </c>
      <c r="E131" s="801"/>
      <c r="F131" s="373">
        <f t="shared" si="114"/>
        <v>0</v>
      </c>
      <c r="G131" s="621">
        <f t="shared" si="115"/>
        <v>0</v>
      </c>
      <c r="H131" s="621">
        <f t="shared" si="116"/>
        <v>0</v>
      </c>
      <c r="I131" s="684">
        <f t="shared" si="117"/>
        <v>0</v>
      </c>
      <c r="J131" s="527">
        <f t="shared" si="118"/>
        <v>0</v>
      </c>
      <c r="K131" s="527">
        <f t="shared" si="118"/>
        <v>0</v>
      </c>
      <c r="L131" s="568">
        <f t="shared" si="119"/>
        <v>0</v>
      </c>
      <c r="M131" s="141"/>
      <c r="N131" s="159">
        <f t="shared" si="68"/>
        <v>0</v>
      </c>
      <c r="O131" s="73"/>
      <c r="P131" s="1"/>
      <c r="Q131" s="1"/>
      <c r="R131" s="1"/>
      <c r="S131" s="1"/>
      <c r="T131" s="79"/>
      <c r="U131" s="489">
        <f t="shared" si="69"/>
        <v>0</v>
      </c>
      <c r="V131" s="414"/>
      <c r="W131" s="1"/>
      <c r="X131" s="79"/>
      <c r="Y131" s="79"/>
      <c r="Z131" s="79"/>
      <c r="AA131" s="44"/>
    </row>
    <row r="132" spans="1:27" s="41" customFormat="1" hidden="1" x14ac:dyDescent="0.25">
      <c r="A132" s="125" t="s">
        <v>235</v>
      </c>
      <c r="B132" s="106" t="s">
        <v>666</v>
      </c>
      <c r="C132" s="811" t="s">
        <v>236</v>
      </c>
      <c r="D132" s="812"/>
      <c r="E132" s="812"/>
      <c r="F132" s="377">
        <f t="shared" si="114"/>
        <v>0</v>
      </c>
      <c r="G132" s="625">
        <f t="shared" si="115"/>
        <v>0</v>
      </c>
      <c r="H132" s="625">
        <f t="shared" si="116"/>
        <v>0</v>
      </c>
      <c r="I132" s="688">
        <f t="shared" si="117"/>
        <v>0</v>
      </c>
      <c r="J132" s="531">
        <f t="shared" si="118"/>
        <v>0</v>
      </c>
      <c r="K132" s="531">
        <f t="shared" si="118"/>
        <v>0</v>
      </c>
      <c r="L132" s="572">
        <f t="shared" si="119"/>
        <v>0</v>
      </c>
      <c r="M132" s="152"/>
      <c r="N132" s="162">
        <f t="shared" si="68"/>
        <v>0</v>
      </c>
      <c r="O132" s="108"/>
      <c r="P132" s="109"/>
      <c r="Q132" s="109"/>
      <c r="R132" s="109"/>
      <c r="S132" s="109"/>
      <c r="T132" s="112"/>
      <c r="U132" s="491">
        <f t="shared" si="69"/>
        <v>0</v>
      </c>
      <c r="V132" s="416"/>
      <c r="W132" s="109"/>
      <c r="X132" s="112"/>
      <c r="Y132" s="112"/>
      <c r="Z132" s="112"/>
      <c r="AA132" s="113"/>
    </row>
    <row r="133" spans="1:27" s="41" customFormat="1" hidden="1" x14ac:dyDescent="0.25">
      <c r="A133" s="125" t="s">
        <v>237</v>
      </c>
      <c r="B133" s="106" t="s">
        <v>668</v>
      </c>
      <c r="C133" s="811" t="s">
        <v>238</v>
      </c>
      <c r="D133" s="812"/>
      <c r="E133" s="812"/>
      <c r="F133" s="377">
        <f t="shared" si="114"/>
        <v>0</v>
      </c>
      <c r="G133" s="625">
        <f t="shared" si="115"/>
        <v>0</v>
      </c>
      <c r="H133" s="625">
        <f t="shared" si="116"/>
        <v>0</v>
      </c>
      <c r="I133" s="688">
        <f t="shared" si="117"/>
        <v>0</v>
      </c>
      <c r="J133" s="531">
        <f t="shared" si="118"/>
        <v>0</v>
      </c>
      <c r="K133" s="531">
        <f t="shared" si="118"/>
        <v>0</v>
      </c>
      <c r="L133" s="572">
        <f t="shared" si="119"/>
        <v>0</v>
      </c>
      <c r="M133" s="152"/>
      <c r="N133" s="162">
        <f t="shared" si="68"/>
        <v>0</v>
      </c>
      <c r="O133" s="108"/>
      <c r="P133" s="109"/>
      <c r="Q133" s="109"/>
      <c r="R133" s="109"/>
      <c r="S133" s="109"/>
      <c r="T133" s="112"/>
      <c r="U133" s="491">
        <f t="shared" si="69"/>
        <v>0</v>
      </c>
      <c r="V133" s="416"/>
      <c r="W133" s="109"/>
      <c r="X133" s="112"/>
      <c r="Y133" s="112"/>
      <c r="Z133" s="112"/>
      <c r="AA133" s="113"/>
    </row>
    <row r="134" spans="1:27" s="41" customFormat="1" hidden="1" x14ac:dyDescent="0.25">
      <c r="A134" s="125" t="s">
        <v>239</v>
      </c>
      <c r="B134" s="106" t="s">
        <v>669</v>
      </c>
      <c r="C134" s="811" t="s">
        <v>240</v>
      </c>
      <c r="D134" s="812"/>
      <c r="E134" s="812"/>
      <c r="F134" s="377">
        <f t="shared" si="114"/>
        <v>0</v>
      </c>
      <c r="G134" s="625">
        <f t="shared" si="115"/>
        <v>0</v>
      </c>
      <c r="H134" s="625">
        <f t="shared" si="116"/>
        <v>0</v>
      </c>
      <c r="I134" s="688">
        <f t="shared" si="117"/>
        <v>0</v>
      </c>
      <c r="J134" s="531">
        <f t="shared" si="118"/>
        <v>0</v>
      </c>
      <c r="K134" s="531">
        <f t="shared" si="118"/>
        <v>0</v>
      </c>
      <c r="L134" s="572">
        <f t="shared" si="119"/>
        <v>0</v>
      </c>
      <c r="M134" s="152"/>
      <c r="N134" s="162">
        <f t="shared" ref="N134:N197" si="120">SUM(L134:M134)</f>
        <v>0</v>
      </c>
      <c r="O134" s="108"/>
      <c r="P134" s="109"/>
      <c r="Q134" s="109"/>
      <c r="R134" s="109"/>
      <c r="S134" s="109"/>
      <c r="T134" s="112"/>
      <c r="U134" s="491">
        <f t="shared" ref="U134:U197" si="121">SUM(O134:T134)</f>
        <v>0</v>
      </c>
      <c r="V134" s="416"/>
      <c r="W134" s="109"/>
      <c r="X134" s="112"/>
      <c r="Y134" s="112"/>
      <c r="Z134" s="112"/>
      <c r="AA134" s="113"/>
    </row>
    <row r="135" spans="1:27" s="41" customFormat="1" hidden="1" x14ac:dyDescent="0.25">
      <c r="A135" s="125" t="s">
        <v>241</v>
      </c>
      <c r="B135" s="106" t="s">
        <v>670</v>
      </c>
      <c r="C135" s="811" t="s">
        <v>242</v>
      </c>
      <c r="D135" s="812"/>
      <c r="E135" s="812"/>
      <c r="F135" s="377">
        <f t="shared" ref="F135:L135" si="122">F136+F137+F138+F139+F140+F141+F142+F143+F144+F145</f>
        <v>0</v>
      </c>
      <c r="G135" s="625">
        <f t="shared" si="122"/>
        <v>0</v>
      </c>
      <c r="H135" s="625">
        <f t="shared" si="122"/>
        <v>0</v>
      </c>
      <c r="I135" s="688">
        <f t="shared" si="122"/>
        <v>0</v>
      </c>
      <c r="J135" s="531">
        <f t="shared" ref="J135" si="123">J136+J137+J138+J139+J140+J141+J142+J143+J144+J145</f>
        <v>0</v>
      </c>
      <c r="K135" s="531">
        <f t="shared" si="122"/>
        <v>0</v>
      </c>
      <c r="L135" s="572">
        <f t="shared" si="122"/>
        <v>0</v>
      </c>
      <c r="M135" s="152">
        <f t="shared" ref="M135:AA135" si="124">M136+M137+M138+M139+M140+M141+M142+M143+M144+M145</f>
        <v>0</v>
      </c>
      <c r="N135" s="162">
        <f t="shared" si="120"/>
        <v>0</v>
      </c>
      <c r="O135" s="108">
        <f t="shared" si="124"/>
        <v>0</v>
      </c>
      <c r="P135" s="109">
        <f t="shared" si="124"/>
        <v>0</v>
      </c>
      <c r="Q135" s="109">
        <f t="shared" si="124"/>
        <v>0</v>
      </c>
      <c r="R135" s="109">
        <f t="shared" si="124"/>
        <v>0</v>
      </c>
      <c r="S135" s="109">
        <f t="shared" si="124"/>
        <v>0</v>
      </c>
      <c r="T135" s="112">
        <f t="shared" si="124"/>
        <v>0</v>
      </c>
      <c r="U135" s="491">
        <f t="shared" si="121"/>
        <v>0</v>
      </c>
      <c r="V135" s="416">
        <f t="shared" si="124"/>
        <v>0</v>
      </c>
      <c r="W135" s="109">
        <f t="shared" si="124"/>
        <v>0</v>
      </c>
      <c r="X135" s="112">
        <f t="shared" si="124"/>
        <v>0</v>
      </c>
      <c r="Y135" s="112">
        <f t="shared" si="124"/>
        <v>0</v>
      </c>
      <c r="Z135" s="112">
        <f t="shared" si="124"/>
        <v>0</v>
      </c>
      <c r="AA135" s="113">
        <f t="shared" si="124"/>
        <v>0</v>
      </c>
    </row>
    <row r="136" spans="1:27" hidden="1" x14ac:dyDescent="0.25">
      <c r="B136" s="54"/>
      <c r="C136" s="2"/>
      <c r="D136" s="801" t="s">
        <v>359</v>
      </c>
      <c r="E136" s="801"/>
      <c r="F136" s="373">
        <f t="shared" ref="F136:F146" si="125">SUM(N136:Z136)</f>
        <v>0</v>
      </c>
      <c r="G136" s="621">
        <f t="shared" ref="G136:G146" si="126">SUM(N136:Z136)</f>
        <v>0</v>
      </c>
      <c r="H136" s="621">
        <f t="shared" ref="H136:H146" si="127">SUM(N136:Z136)</f>
        <v>0</v>
      </c>
      <c r="I136" s="684">
        <f t="shared" ref="I136:I146" si="128">SUM(N136:Z136)</f>
        <v>0</v>
      </c>
      <c r="J136" s="527">
        <f t="shared" ref="J136:K146" si="129">SUM(N136:Z136)</f>
        <v>0</v>
      </c>
      <c r="K136" s="527">
        <f t="shared" si="129"/>
        <v>0</v>
      </c>
      <c r="L136" s="568">
        <f t="shared" ref="L136:L146" si="130">SUM(O136:AA136)</f>
        <v>0</v>
      </c>
      <c r="M136" s="141"/>
      <c r="N136" s="159">
        <f t="shared" si="120"/>
        <v>0</v>
      </c>
      <c r="O136" s="73"/>
      <c r="P136" s="1"/>
      <c r="Q136" s="1"/>
      <c r="R136" s="1"/>
      <c r="S136" s="1"/>
      <c r="T136" s="79"/>
      <c r="U136" s="489">
        <f t="shared" si="121"/>
        <v>0</v>
      </c>
      <c r="V136" s="414"/>
      <c r="W136" s="1"/>
      <c r="X136" s="79"/>
      <c r="Y136" s="79"/>
      <c r="Z136" s="79"/>
      <c r="AA136" s="44"/>
    </row>
    <row r="137" spans="1:27" hidden="1" x14ac:dyDescent="0.25">
      <c r="B137" s="54"/>
      <c r="C137" s="2"/>
      <c r="D137" s="801" t="s">
        <v>360</v>
      </c>
      <c r="E137" s="801"/>
      <c r="F137" s="373">
        <f t="shared" si="125"/>
        <v>0</v>
      </c>
      <c r="G137" s="621">
        <f t="shared" si="126"/>
        <v>0</v>
      </c>
      <c r="H137" s="621">
        <f t="shared" si="127"/>
        <v>0</v>
      </c>
      <c r="I137" s="684">
        <f t="shared" si="128"/>
        <v>0</v>
      </c>
      <c r="J137" s="527">
        <f t="shared" si="129"/>
        <v>0</v>
      </c>
      <c r="K137" s="527">
        <f t="shared" si="129"/>
        <v>0</v>
      </c>
      <c r="L137" s="568">
        <f t="shared" si="130"/>
        <v>0</v>
      </c>
      <c r="M137" s="141"/>
      <c r="N137" s="159">
        <f t="shared" si="120"/>
        <v>0</v>
      </c>
      <c r="O137" s="73"/>
      <c r="P137" s="1"/>
      <c r="Q137" s="1"/>
      <c r="R137" s="1"/>
      <c r="S137" s="1"/>
      <c r="T137" s="79"/>
      <c r="U137" s="489">
        <f t="shared" si="121"/>
        <v>0</v>
      </c>
      <c r="V137" s="414"/>
      <c r="W137" s="1"/>
      <c r="X137" s="79"/>
      <c r="Y137" s="79"/>
      <c r="Z137" s="79"/>
      <c r="AA137" s="44"/>
    </row>
    <row r="138" spans="1:27" hidden="1" x14ac:dyDescent="0.25">
      <c r="B138" s="54"/>
      <c r="C138" s="2"/>
      <c r="D138" s="801" t="s">
        <v>361</v>
      </c>
      <c r="E138" s="801"/>
      <c r="F138" s="373">
        <f t="shared" si="125"/>
        <v>0</v>
      </c>
      <c r="G138" s="621">
        <f t="shared" si="126"/>
        <v>0</v>
      </c>
      <c r="H138" s="621">
        <f t="shared" si="127"/>
        <v>0</v>
      </c>
      <c r="I138" s="684">
        <f t="shared" si="128"/>
        <v>0</v>
      </c>
      <c r="J138" s="527">
        <f t="shared" si="129"/>
        <v>0</v>
      </c>
      <c r="K138" s="527">
        <f t="shared" si="129"/>
        <v>0</v>
      </c>
      <c r="L138" s="568">
        <f t="shared" si="130"/>
        <v>0</v>
      </c>
      <c r="M138" s="141"/>
      <c r="N138" s="159">
        <f t="shared" si="120"/>
        <v>0</v>
      </c>
      <c r="O138" s="73"/>
      <c r="P138" s="1"/>
      <c r="Q138" s="1"/>
      <c r="R138" s="1"/>
      <c r="S138" s="1"/>
      <c r="T138" s="79"/>
      <c r="U138" s="489">
        <f t="shared" si="121"/>
        <v>0</v>
      </c>
      <c r="V138" s="414"/>
      <c r="W138" s="1"/>
      <c r="X138" s="79"/>
      <c r="Y138" s="79"/>
      <c r="Z138" s="79"/>
      <c r="AA138" s="44"/>
    </row>
    <row r="139" spans="1:27" hidden="1" x14ac:dyDescent="0.25">
      <c r="B139" s="54"/>
      <c r="C139" s="2"/>
      <c r="D139" s="801" t="s">
        <v>362</v>
      </c>
      <c r="E139" s="801"/>
      <c r="F139" s="373">
        <f t="shared" si="125"/>
        <v>0</v>
      </c>
      <c r="G139" s="621">
        <f t="shared" si="126"/>
        <v>0</v>
      </c>
      <c r="H139" s="621">
        <f t="shared" si="127"/>
        <v>0</v>
      </c>
      <c r="I139" s="684">
        <f t="shared" si="128"/>
        <v>0</v>
      </c>
      <c r="J139" s="527">
        <f t="shared" si="129"/>
        <v>0</v>
      </c>
      <c r="K139" s="527">
        <f t="shared" si="129"/>
        <v>0</v>
      </c>
      <c r="L139" s="568">
        <f t="shared" si="130"/>
        <v>0</v>
      </c>
      <c r="M139" s="141"/>
      <c r="N139" s="159">
        <f t="shared" si="120"/>
        <v>0</v>
      </c>
      <c r="O139" s="73"/>
      <c r="P139" s="1"/>
      <c r="Q139" s="1"/>
      <c r="R139" s="1"/>
      <c r="S139" s="1"/>
      <c r="T139" s="79"/>
      <c r="U139" s="489">
        <f t="shared" si="121"/>
        <v>0</v>
      </c>
      <c r="V139" s="414"/>
      <c r="W139" s="1"/>
      <c r="X139" s="79"/>
      <c r="Y139" s="79"/>
      <c r="Z139" s="79"/>
      <c r="AA139" s="44"/>
    </row>
    <row r="140" spans="1:27" hidden="1" x14ac:dyDescent="0.25">
      <c r="B140" s="54"/>
      <c r="C140" s="2"/>
      <c r="D140" s="801" t="s">
        <v>363</v>
      </c>
      <c r="E140" s="801"/>
      <c r="F140" s="373">
        <f t="shared" si="125"/>
        <v>0</v>
      </c>
      <c r="G140" s="621">
        <f t="shared" si="126"/>
        <v>0</v>
      </c>
      <c r="H140" s="621">
        <f t="shared" si="127"/>
        <v>0</v>
      </c>
      <c r="I140" s="684">
        <f t="shared" si="128"/>
        <v>0</v>
      </c>
      <c r="J140" s="527">
        <f t="shared" si="129"/>
        <v>0</v>
      </c>
      <c r="K140" s="527">
        <f t="shared" si="129"/>
        <v>0</v>
      </c>
      <c r="L140" s="568">
        <f t="shared" si="130"/>
        <v>0</v>
      </c>
      <c r="M140" s="141"/>
      <c r="N140" s="159">
        <f t="shared" si="120"/>
        <v>0</v>
      </c>
      <c r="O140" s="73"/>
      <c r="P140" s="1"/>
      <c r="Q140" s="1"/>
      <c r="R140" s="1"/>
      <c r="S140" s="1"/>
      <c r="T140" s="79"/>
      <c r="U140" s="489">
        <f t="shared" si="121"/>
        <v>0</v>
      </c>
      <c r="V140" s="414"/>
      <c r="W140" s="1"/>
      <c r="X140" s="79"/>
      <c r="Y140" s="79"/>
      <c r="Z140" s="79"/>
      <c r="AA140" s="44"/>
    </row>
    <row r="141" spans="1:27" ht="25.5" hidden="1" customHeight="1" x14ac:dyDescent="0.25">
      <c r="B141" s="54"/>
      <c r="C141" s="2"/>
      <c r="D141" s="798" t="s">
        <v>536</v>
      </c>
      <c r="E141" s="798"/>
      <c r="F141" s="376">
        <f t="shared" si="125"/>
        <v>0</v>
      </c>
      <c r="G141" s="624">
        <f t="shared" si="126"/>
        <v>0</v>
      </c>
      <c r="H141" s="624">
        <f t="shared" si="127"/>
        <v>0</v>
      </c>
      <c r="I141" s="687">
        <f t="shared" si="128"/>
        <v>0</v>
      </c>
      <c r="J141" s="530">
        <f t="shared" si="129"/>
        <v>0</v>
      </c>
      <c r="K141" s="530">
        <f t="shared" si="129"/>
        <v>0</v>
      </c>
      <c r="L141" s="571">
        <f t="shared" si="130"/>
        <v>0</v>
      </c>
      <c r="M141" s="151"/>
      <c r="N141" s="159">
        <f t="shared" si="120"/>
        <v>0</v>
      </c>
      <c r="O141" s="73"/>
      <c r="P141" s="1"/>
      <c r="Q141" s="1"/>
      <c r="R141" s="1"/>
      <c r="S141" s="1"/>
      <c r="T141" s="79"/>
      <c r="U141" s="489">
        <f t="shared" si="121"/>
        <v>0</v>
      </c>
      <c r="V141" s="414"/>
      <c r="W141" s="1"/>
      <c r="X141" s="79"/>
      <c r="Y141" s="79"/>
      <c r="Z141" s="79"/>
      <c r="AA141" s="44"/>
    </row>
    <row r="142" spans="1:27" ht="25.5" hidden="1" customHeight="1" x14ac:dyDescent="0.25">
      <c r="B142" s="54"/>
      <c r="C142" s="2"/>
      <c r="D142" s="798" t="s">
        <v>539</v>
      </c>
      <c r="E142" s="798"/>
      <c r="F142" s="376">
        <f t="shared" si="125"/>
        <v>0</v>
      </c>
      <c r="G142" s="624">
        <f t="shared" si="126"/>
        <v>0</v>
      </c>
      <c r="H142" s="624">
        <f t="shared" si="127"/>
        <v>0</v>
      </c>
      <c r="I142" s="687">
        <f t="shared" si="128"/>
        <v>0</v>
      </c>
      <c r="J142" s="530">
        <f t="shared" si="129"/>
        <v>0</v>
      </c>
      <c r="K142" s="530">
        <f t="shared" si="129"/>
        <v>0</v>
      </c>
      <c r="L142" s="571">
        <f t="shared" si="130"/>
        <v>0</v>
      </c>
      <c r="M142" s="151"/>
      <c r="N142" s="159">
        <f t="shared" si="120"/>
        <v>0</v>
      </c>
      <c r="O142" s="73"/>
      <c r="P142" s="1"/>
      <c r="Q142" s="1"/>
      <c r="R142" s="1"/>
      <c r="S142" s="1"/>
      <c r="T142" s="79"/>
      <c r="U142" s="489">
        <f t="shared" si="121"/>
        <v>0</v>
      </c>
      <c r="V142" s="414"/>
      <c r="W142" s="1"/>
      <c r="X142" s="79"/>
      <c r="Y142" s="79"/>
      <c r="Z142" s="79"/>
      <c r="AA142" s="44"/>
    </row>
    <row r="143" spans="1:27" hidden="1" x14ac:dyDescent="0.25">
      <c r="B143" s="54"/>
      <c r="C143" s="2"/>
      <c r="D143" s="801" t="s">
        <v>365</v>
      </c>
      <c r="E143" s="801"/>
      <c r="F143" s="373">
        <f t="shared" si="125"/>
        <v>0</v>
      </c>
      <c r="G143" s="621">
        <f t="shared" si="126"/>
        <v>0</v>
      </c>
      <c r="H143" s="621">
        <f t="shared" si="127"/>
        <v>0</v>
      </c>
      <c r="I143" s="684">
        <f t="shared" si="128"/>
        <v>0</v>
      </c>
      <c r="J143" s="527">
        <f t="shared" si="129"/>
        <v>0</v>
      </c>
      <c r="K143" s="527">
        <f t="shared" si="129"/>
        <v>0</v>
      </c>
      <c r="L143" s="568">
        <f t="shared" si="130"/>
        <v>0</v>
      </c>
      <c r="M143" s="141"/>
      <c r="N143" s="159">
        <f t="shared" si="120"/>
        <v>0</v>
      </c>
      <c r="O143" s="73"/>
      <c r="P143" s="1"/>
      <c r="Q143" s="1"/>
      <c r="R143" s="1"/>
      <c r="S143" s="1"/>
      <c r="T143" s="79"/>
      <c r="U143" s="489">
        <f t="shared" si="121"/>
        <v>0</v>
      </c>
      <c r="V143" s="414"/>
      <c r="W143" s="1"/>
      <c r="X143" s="79"/>
      <c r="Y143" s="79"/>
      <c r="Z143" s="79"/>
      <c r="AA143" s="44"/>
    </row>
    <row r="144" spans="1:27" ht="25.5" hidden="1" customHeight="1" x14ac:dyDescent="0.25">
      <c r="B144" s="54"/>
      <c r="C144" s="2"/>
      <c r="D144" s="798" t="s">
        <v>542</v>
      </c>
      <c r="E144" s="798"/>
      <c r="F144" s="376">
        <f t="shared" si="125"/>
        <v>0</v>
      </c>
      <c r="G144" s="624">
        <f t="shared" si="126"/>
        <v>0</v>
      </c>
      <c r="H144" s="624">
        <f t="shared" si="127"/>
        <v>0</v>
      </c>
      <c r="I144" s="687">
        <f t="shared" si="128"/>
        <v>0</v>
      </c>
      <c r="J144" s="530">
        <f t="shared" si="129"/>
        <v>0</v>
      </c>
      <c r="K144" s="530">
        <f t="shared" si="129"/>
        <v>0</v>
      </c>
      <c r="L144" s="571">
        <f t="shared" si="130"/>
        <v>0</v>
      </c>
      <c r="M144" s="151"/>
      <c r="N144" s="159">
        <f t="shared" si="120"/>
        <v>0</v>
      </c>
      <c r="O144" s="73"/>
      <c r="P144" s="1"/>
      <c r="Q144" s="1"/>
      <c r="R144" s="1"/>
      <c r="S144" s="1"/>
      <c r="T144" s="79"/>
      <c r="U144" s="489">
        <f t="shared" si="121"/>
        <v>0</v>
      </c>
      <c r="V144" s="414"/>
      <c r="W144" s="1"/>
      <c r="X144" s="79"/>
      <c r="Y144" s="79"/>
      <c r="Z144" s="79"/>
      <c r="AA144" s="44"/>
    </row>
    <row r="145" spans="1:27" hidden="1" x14ac:dyDescent="0.25">
      <c r="B145" s="54"/>
      <c r="C145" s="2"/>
      <c r="D145" s="801" t="s">
        <v>543</v>
      </c>
      <c r="E145" s="801"/>
      <c r="F145" s="373">
        <f t="shared" si="125"/>
        <v>0</v>
      </c>
      <c r="G145" s="621">
        <f t="shared" si="126"/>
        <v>0</v>
      </c>
      <c r="H145" s="621">
        <f t="shared" si="127"/>
        <v>0</v>
      </c>
      <c r="I145" s="684">
        <f t="shared" si="128"/>
        <v>0</v>
      </c>
      <c r="J145" s="527">
        <f t="shared" si="129"/>
        <v>0</v>
      </c>
      <c r="K145" s="527">
        <f t="shared" si="129"/>
        <v>0</v>
      </c>
      <c r="L145" s="568">
        <f t="shared" si="130"/>
        <v>0</v>
      </c>
      <c r="M145" s="141"/>
      <c r="N145" s="159">
        <f t="shared" si="120"/>
        <v>0</v>
      </c>
      <c r="O145" s="73"/>
      <c r="P145" s="1"/>
      <c r="Q145" s="1"/>
      <c r="R145" s="1"/>
      <c r="S145" s="1"/>
      <c r="T145" s="79"/>
      <c r="U145" s="489">
        <f t="shared" si="121"/>
        <v>0</v>
      </c>
      <c r="V145" s="414"/>
      <c r="W145" s="1"/>
      <c r="X145" s="79"/>
      <c r="Y145" s="79"/>
      <c r="Z145" s="79"/>
      <c r="AA145" s="44"/>
    </row>
    <row r="146" spans="1:27" s="41" customFormat="1" ht="15.75" hidden="1" thickBot="1" x14ac:dyDescent="0.3">
      <c r="A146" s="125" t="s">
        <v>243</v>
      </c>
      <c r="B146" s="134" t="s">
        <v>671</v>
      </c>
      <c r="C146" s="851" t="s">
        <v>244</v>
      </c>
      <c r="D146" s="852"/>
      <c r="E146" s="852"/>
      <c r="F146" s="378">
        <f t="shared" si="125"/>
        <v>0</v>
      </c>
      <c r="G146" s="626">
        <f t="shared" si="126"/>
        <v>0</v>
      </c>
      <c r="H146" s="626">
        <f t="shared" si="127"/>
        <v>0</v>
      </c>
      <c r="I146" s="689">
        <f t="shared" si="128"/>
        <v>0</v>
      </c>
      <c r="J146" s="532">
        <f t="shared" si="129"/>
        <v>0</v>
      </c>
      <c r="K146" s="532">
        <f t="shared" si="129"/>
        <v>0</v>
      </c>
      <c r="L146" s="573">
        <f t="shared" si="130"/>
        <v>0</v>
      </c>
      <c r="M146" s="153"/>
      <c r="N146" s="162">
        <f t="shared" si="120"/>
        <v>0</v>
      </c>
      <c r="O146" s="108"/>
      <c r="P146" s="109"/>
      <c r="Q146" s="109"/>
      <c r="R146" s="109"/>
      <c r="S146" s="109"/>
      <c r="T146" s="112"/>
      <c r="U146" s="491">
        <f t="shared" si="121"/>
        <v>0</v>
      </c>
      <c r="V146" s="416"/>
      <c r="W146" s="109"/>
      <c r="X146" s="112"/>
      <c r="Y146" s="112"/>
      <c r="Z146" s="112"/>
      <c r="AA146" s="113"/>
    </row>
    <row r="147" spans="1:27" ht="15.75" thickBot="1" x14ac:dyDescent="0.3">
      <c r="B147" s="98" t="s">
        <v>245</v>
      </c>
      <c r="C147" s="807" t="s">
        <v>246</v>
      </c>
      <c r="D147" s="808"/>
      <c r="E147" s="808"/>
      <c r="F147" s="369">
        <f t="shared" ref="F147:L147" si="131">F148+F149+F152+F153+F154+F155+F156</f>
        <v>0</v>
      </c>
      <c r="G147" s="617">
        <f t="shared" si="131"/>
        <v>0</v>
      </c>
      <c r="H147" s="617">
        <f t="shared" si="131"/>
        <v>0</v>
      </c>
      <c r="I147" s="680">
        <f t="shared" si="131"/>
        <v>0</v>
      </c>
      <c r="J147" s="523">
        <f t="shared" ref="J147" si="132">J148+J149+J152+J153+J154+J155+J156</f>
        <v>0</v>
      </c>
      <c r="K147" s="523">
        <f t="shared" si="131"/>
        <v>0</v>
      </c>
      <c r="L147" s="564">
        <f t="shared" si="131"/>
        <v>0</v>
      </c>
      <c r="M147" s="144">
        <f t="shared" ref="M147:AA147" si="133">M148+M149+M152+M153+M154+M155+M156</f>
        <v>0</v>
      </c>
      <c r="N147" s="156">
        <f t="shared" si="120"/>
        <v>0</v>
      </c>
      <c r="O147" s="84">
        <f t="shared" si="133"/>
        <v>0</v>
      </c>
      <c r="P147" s="85">
        <f t="shared" si="133"/>
        <v>0</v>
      </c>
      <c r="Q147" s="85">
        <f t="shared" si="133"/>
        <v>0</v>
      </c>
      <c r="R147" s="85">
        <f t="shared" si="133"/>
        <v>0</v>
      </c>
      <c r="S147" s="85">
        <f t="shared" si="133"/>
        <v>0</v>
      </c>
      <c r="T147" s="88">
        <f t="shared" si="133"/>
        <v>0</v>
      </c>
      <c r="U147" s="484">
        <f t="shared" si="121"/>
        <v>0</v>
      </c>
      <c r="V147" s="409">
        <f t="shared" si="133"/>
        <v>0</v>
      </c>
      <c r="W147" s="85">
        <f t="shared" si="133"/>
        <v>0</v>
      </c>
      <c r="X147" s="88">
        <f t="shared" si="133"/>
        <v>0</v>
      </c>
      <c r="Y147" s="88">
        <f t="shared" si="133"/>
        <v>0</v>
      </c>
      <c r="Z147" s="88">
        <f t="shared" si="133"/>
        <v>0</v>
      </c>
      <c r="AA147" s="89">
        <f t="shared" si="133"/>
        <v>0</v>
      </c>
    </row>
    <row r="148" spans="1:27" s="18" customFormat="1" hidden="1" x14ac:dyDescent="0.25">
      <c r="A148" s="125" t="s">
        <v>247</v>
      </c>
      <c r="B148" s="114" t="s">
        <v>672</v>
      </c>
      <c r="C148" s="834" t="s">
        <v>248</v>
      </c>
      <c r="D148" s="835"/>
      <c r="E148" s="835"/>
      <c r="F148" s="364">
        <f>SUM(N148:Z148)</f>
        <v>0</v>
      </c>
      <c r="G148" s="612">
        <f>SUM(N148:Z148)</f>
        <v>0</v>
      </c>
      <c r="H148" s="612">
        <f>SUM(N148:Z148)</f>
        <v>0</v>
      </c>
      <c r="I148" s="675">
        <f>SUM(N148:Z148)</f>
        <v>0</v>
      </c>
      <c r="J148" s="518">
        <f>SUM(N148:Z148)</f>
        <v>0</v>
      </c>
      <c r="K148" s="518">
        <f>SUM(O148:AA148)</f>
        <v>0</v>
      </c>
      <c r="L148" s="559">
        <f>SUM(O148:AA148)</f>
        <v>0</v>
      </c>
      <c r="M148" s="140"/>
      <c r="N148" s="158">
        <f t="shared" si="120"/>
        <v>0</v>
      </c>
      <c r="O148" s="92"/>
      <c r="P148" s="93"/>
      <c r="Q148" s="93"/>
      <c r="R148" s="93"/>
      <c r="S148" s="93"/>
      <c r="T148" s="96"/>
      <c r="U148" s="487">
        <f t="shared" si="121"/>
        <v>0</v>
      </c>
      <c r="V148" s="412"/>
      <c r="W148" s="93"/>
      <c r="X148" s="96"/>
      <c r="Y148" s="96"/>
      <c r="Z148" s="96"/>
      <c r="AA148" s="97"/>
    </row>
    <row r="149" spans="1:27" s="18" customFormat="1" hidden="1" x14ac:dyDescent="0.25">
      <c r="A149" s="125" t="s">
        <v>249</v>
      </c>
      <c r="B149" s="90" t="s">
        <v>673</v>
      </c>
      <c r="C149" s="803" t="s">
        <v>250</v>
      </c>
      <c r="D149" s="804"/>
      <c r="E149" s="804"/>
      <c r="F149" s="366">
        <f t="shared" ref="F149:L149" si="134">F150+F151</f>
        <v>0</v>
      </c>
      <c r="G149" s="614">
        <f t="shared" si="134"/>
        <v>0</v>
      </c>
      <c r="H149" s="614">
        <f t="shared" si="134"/>
        <v>0</v>
      </c>
      <c r="I149" s="677">
        <f t="shared" si="134"/>
        <v>0</v>
      </c>
      <c r="J149" s="520">
        <f t="shared" ref="J149" si="135">J150+J151</f>
        <v>0</v>
      </c>
      <c r="K149" s="520">
        <f t="shared" si="134"/>
        <v>0</v>
      </c>
      <c r="L149" s="561">
        <f t="shared" si="134"/>
        <v>0</v>
      </c>
      <c r="M149" s="142">
        <f t="shared" ref="M149:AA149" si="136">M150+M151</f>
        <v>0</v>
      </c>
      <c r="N149" s="158">
        <f t="shared" si="120"/>
        <v>0</v>
      </c>
      <c r="O149" s="92">
        <f t="shared" si="136"/>
        <v>0</v>
      </c>
      <c r="P149" s="93">
        <f t="shared" si="136"/>
        <v>0</v>
      </c>
      <c r="Q149" s="93">
        <f t="shared" si="136"/>
        <v>0</v>
      </c>
      <c r="R149" s="93">
        <f t="shared" si="136"/>
        <v>0</v>
      </c>
      <c r="S149" s="93">
        <f t="shared" si="136"/>
        <v>0</v>
      </c>
      <c r="T149" s="96">
        <f t="shared" si="136"/>
        <v>0</v>
      </c>
      <c r="U149" s="487">
        <f t="shared" si="121"/>
        <v>0</v>
      </c>
      <c r="V149" s="412">
        <f t="shared" si="136"/>
        <v>0</v>
      </c>
      <c r="W149" s="93">
        <f t="shared" si="136"/>
        <v>0</v>
      </c>
      <c r="X149" s="96">
        <f t="shared" si="136"/>
        <v>0</v>
      </c>
      <c r="Y149" s="96">
        <f t="shared" si="136"/>
        <v>0</v>
      </c>
      <c r="Z149" s="96">
        <f t="shared" si="136"/>
        <v>0</v>
      </c>
      <c r="AA149" s="97">
        <f t="shared" si="136"/>
        <v>0</v>
      </c>
    </row>
    <row r="150" spans="1:27" hidden="1" x14ac:dyDescent="0.25">
      <c r="B150" s="54"/>
      <c r="C150" s="2"/>
      <c r="D150" s="801" t="s">
        <v>250</v>
      </c>
      <c r="E150" s="801"/>
      <c r="F150" s="373">
        <f t="shared" ref="F150:F156" si="137">SUM(N150:Z150)</f>
        <v>0</v>
      </c>
      <c r="G150" s="621">
        <f t="shared" ref="G150:G156" si="138">SUM(N150:Z150)</f>
        <v>0</v>
      </c>
      <c r="H150" s="621">
        <f t="shared" ref="H150:H156" si="139">SUM(N150:Z150)</f>
        <v>0</v>
      </c>
      <c r="I150" s="684">
        <f t="shared" ref="I150:I156" si="140">SUM(N150:Z150)</f>
        <v>0</v>
      </c>
      <c r="J150" s="527">
        <f t="shared" ref="J150:K156" si="141">SUM(N150:Z150)</f>
        <v>0</v>
      </c>
      <c r="K150" s="527">
        <f t="shared" si="141"/>
        <v>0</v>
      </c>
      <c r="L150" s="568">
        <f t="shared" ref="L150:L156" si="142">SUM(O150:AA150)</f>
        <v>0</v>
      </c>
      <c r="M150" s="141"/>
      <c r="N150" s="159">
        <f t="shared" si="120"/>
        <v>0</v>
      </c>
      <c r="O150" s="73"/>
      <c r="P150" s="1"/>
      <c r="Q150" s="1"/>
      <c r="R150" s="1"/>
      <c r="S150" s="1"/>
      <c r="T150" s="79"/>
      <c r="U150" s="489">
        <f t="shared" si="121"/>
        <v>0</v>
      </c>
      <c r="V150" s="414"/>
      <c r="W150" s="1"/>
      <c r="X150" s="79"/>
      <c r="Y150" s="79"/>
      <c r="Z150" s="79"/>
      <c r="AA150" s="44"/>
    </row>
    <row r="151" spans="1:27" hidden="1" x14ac:dyDescent="0.25">
      <c r="B151" s="54"/>
      <c r="C151" s="2"/>
      <c r="D151" s="801" t="s">
        <v>349</v>
      </c>
      <c r="E151" s="801"/>
      <c r="F151" s="373">
        <f t="shared" si="137"/>
        <v>0</v>
      </c>
      <c r="G151" s="621">
        <f t="shared" si="138"/>
        <v>0</v>
      </c>
      <c r="H151" s="621">
        <f t="shared" si="139"/>
        <v>0</v>
      </c>
      <c r="I151" s="684">
        <f t="shared" si="140"/>
        <v>0</v>
      </c>
      <c r="J151" s="527">
        <f t="shared" si="141"/>
        <v>0</v>
      </c>
      <c r="K151" s="527">
        <f t="shared" si="141"/>
        <v>0</v>
      </c>
      <c r="L151" s="568">
        <f t="shared" si="142"/>
        <v>0</v>
      </c>
      <c r="M151" s="141"/>
      <c r="N151" s="159">
        <f t="shared" si="120"/>
        <v>0</v>
      </c>
      <c r="O151" s="73"/>
      <c r="P151" s="1"/>
      <c r="Q151" s="1"/>
      <c r="R151" s="1"/>
      <c r="S151" s="1"/>
      <c r="T151" s="79"/>
      <c r="U151" s="489">
        <f t="shared" si="121"/>
        <v>0</v>
      </c>
      <c r="V151" s="414"/>
      <c r="W151" s="1"/>
      <c r="X151" s="79"/>
      <c r="Y151" s="79"/>
      <c r="Z151" s="79"/>
      <c r="AA151" s="44"/>
    </row>
    <row r="152" spans="1:27" s="18" customFormat="1" hidden="1" x14ac:dyDescent="0.25">
      <c r="A152" s="125" t="s">
        <v>251</v>
      </c>
      <c r="B152" s="90" t="s">
        <v>674</v>
      </c>
      <c r="C152" s="803" t="s">
        <v>252</v>
      </c>
      <c r="D152" s="804"/>
      <c r="E152" s="804"/>
      <c r="F152" s="366">
        <f t="shared" si="137"/>
        <v>0</v>
      </c>
      <c r="G152" s="614">
        <f t="shared" si="138"/>
        <v>0</v>
      </c>
      <c r="H152" s="614">
        <f t="shared" si="139"/>
        <v>0</v>
      </c>
      <c r="I152" s="677">
        <f t="shared" si="140"/>
        <v>0</v>
      </c>
      <c r="J152" s="520">
        <f t="shared" si="141"/>
        <v>0</v>
      </c>
      <c r="K152" s="520">
        <f t="shared" si="141"/>
        <v>0</v>
      </c>
      <c r="L152" s="561">
        <f t="shared" si="142"/>
        <v>0</v>
      </c>
      <c r="M152" s="142"/>
      <c r="N152" s="158">
        <f t="shared" si="120"/>
        <v>0</v>
      </c>
      <c r="O152" s="92"/>
      <c r="P152" s="93"/>
      <c r="Q152" s="93"/>
      <c r="R152" s="93"/>
      <c r="S152" s="93"/>
      <c r="T152" s="96"/>
      <c r="U152" s="487">
        <f t="shared" si="121"/>
        <v>0</v>
      </c>
      <c r="V152" s="412"/>
      <c r="W152" s="93"/>
      <c r="X152" s="96"/>
      <c r="Y152" s="96"/>
      <c r="Z152" s="96"/>
      <c r="AA152" s="97"/>
    </row>
    <row r="153" spans="1:27" s="18" customFormat="1" hidden="1" x14ac:dyDescent="0.25">
      <c r="A153" s="125" t="s">
        <v>253</v>
      </c>
      <c r="B153" s="90" t="s">
        <v>675</v>
      </c>
      <c r="C153" s="803" t="s">
        <v>254</v>
      </c>
      <c r="D153" s="804"/>
      <c r="E153" s="804"/>
      <c r="F153" s="366">
        <f t="shared" si="137"/>
        <v>0</v>
      </c>
      <c r="G153" s="614">
        <f t="shared" si="138"/>
        <v>0</v>
      </c>
      <c r="H153" s="614">
        <f t="shared" si="139"/>
        <v>0</v>
      </c>
      <c r="I153" s="677">
        <f t="shared" si="140"/>
        <v>0</v>
      </c>
      <c r="J153" s="520">
        <f t="shared" si="141"/>
        <v>0</v>
      </c>
      <c r="K153" s="520">
        <f t="shared" si="141"/>
        <v>0</v>
      </c>
      <c r="L153" s="561">
        <f t="shared" si="142"/>
        <v>0</v>
      </c>
      <c r="M153" s="142"/>
      <c r="N153" s="158">
        <f t="shared" si="120"/>
        <v>0</v>
      </c>
      <c r="O153" s="92"/>
      <c r="P153" s="93"/>
      <c r="Q153" s="93"/>
      <c r="R153" s="93"/>
      <c r="S153" s="93"/>
      <c r="T153" s="96"/>
      <c r="U153" s="487">
        <f t="shared" si="121"/>
        <v>0</v>
      </c>
      <c r="V153" s="412"/>
      <c r="W153" s="93"/>
      <c r="X153" s="96"/>
      <c r="Y153" s="96"/>
      <c r="Z153" s="96"/>
      <c r="AA153" s="97"/>
    </row>
    <row r="154" spans="1:27" s="18" customFormat="1" hidden="1" x14ac:dyDescent="0.25">
      <c r="A154" s="125" t="s">
        <v>255</v>
      </c>
      <c r="B154" s="90" t="s">
        <v>676</v>
      </c>
      <c r="C154" s="803" t="s">
        <v>256</v>
      </c>
      <c r="D154" s="804"/>
      <c r="E154" s="804"/>
      <c r="F154" s="366">
        <f t="shared" si="137"/>
        <v>0</v>
      </c>
      <c r="G154" s="614">
        <f t="shared" si="138"/>
        <v>0</v>
      </c>
      <c r="H154" s="614">
        <f t="shared" si="139"/>
        <v>0</v>
      </c>
      <c r="I154" s="677">
        <f t="shared" si="140"/>
        <v>0</v>
      </c>
      <c r="J154" s="520">
        <f t="shared" si="141"/>
        <v>0</v>
      </c>
      <c r="K154" s="520">
        <f t="shared" si="141"/>
        <v>0</v>
      </c>
      <c r="L154" s="561">
        <f t="shared" si="142"/>
        <v>0</v>
      </c>
      <c r="M154" s="142"/>
      <c r="N154" s="158">
        <f t="shared" si="120"/>
        <v>0</v>
      </c>
      <c r="O154" s="92"/>
      <c r="P154" s="93"/>
      <c r="Q154" s="93"/>
      <c r="R154" s="93"/>
      <c r="S154" s="93"/>
      <c r="T154" s="96"/>
      <c r="U154" s="487">
        <f t="shared" si="121"/>
        <v>0</v>
      </c>
      <c r="V154" s="412"/>
      <c r="W154" s="93"/>
      <c r="X154" s="96"/>
      <c r="Y154" s="96"/>
      <c r="Z154" s="96"/>
      <c r="AA154" s="97"/>
    </row>
    <row r="155" spans="1:27" s="18" customFormat="1" hidden="1" x14ac:dyDescent="0.25">
      <c r="A155" s="125" t="s">
        <v>257</v>
      </c>
      <c r="B155" s="90" t="s">
        <v>677</v>
      </c>
      <c r="C155" s="803" t="s">
        <v>258</v>
      </c>
      <c r="D155" s="804"/>
      <c r="E155" s="804"/>
      <c r="F155" s="366">
        <f t="shared" si="137"/>
        <v>0</v>
      </c>
      <c r="G155" s="614">
        <f t="shared" si="138"/>
        <v>0</v>
      </c>
      <c r="H155" s="614">
        <f t="shared" si="139"/>
        <v>0</v>
      </c>
      <c r="I155" s="677">
        <f t="shared" si="140"/>
        <v>0</v>
      </c>
      <c r="J155" s="520">
        <f t="shared" si="141"/>
        <v>0</v>
      </c>
      <c r="K155" s="520">
        <f t="shared" si="141"/>
        <v>0</v>
      </c>
      <c r="L155" s="561">
        <f t="shared" si="142"/>
        <v>0</v>
      </c>
      <c r="M155" s="142"/>
      <c r="N155" s="158">
        <f t="shared" si="120"/>
        <v>0</v>
      </c>
      <c r="O155" s="92"/>
      <c r="P155" s="93"/>
      <c r="Q155" s="93"/>
      <c r="R155" s="93"/>
      <c r="S155" s="93"/>
      <c r="T155" s="96"/>
      <c r="U155" s="487">
        <f t="shared" si="121"/>
        <v>0</v>
      </c>
      <c r="V155" s="412"/>
      <c r="W155" s="93"/>
      <c r="X155" s="96"/>
      <c r="Y155" s="96"/>
      <c r="Z155" s="96"/>
      <c r="AA155" s="97"/>
    </row>
    <row r="156" spans="1:27" s="18" customFormat="1" ht="15.75" hidden="1" thickBot="1" x14ac:dyDescent="0.3">
      <c r="A156" s="125" t="s">
        <v>259</v>
      </c>
      <c r="B156" s="124" t="s">
        <v>678</v>
      </c>
      <c r="C156" s="847" t="s">
        <v>260</v>
      </c>
      <c r="D156" s="848"/>
      <c r="E156" s="848"/>
      <c r="F156" s="379">
        <f t="shared" si="137"/>
        <v>0</v>
      </c>
      <c r="G156" s="627">
        <f t="shared" si="138"/>
        <v>0</v>
      </c>
      <c r="H156" s="627">
        <f t="shared" si="139"/>
        <v>0</v>
      </c>
      <c r="I156" s="690">
        <f t="shared" si="140"/>
        <v>0</v>
      </c>
      <c r="J156" s="533">
        <f t="shared" si="141"/>
        <v>0</v>
      </c>
      <c r="K156" s="533">
        <f t="shared" si="141"/>
        <v>0</v>
      </c>
      <c r="L156" s="574">
        <f t="shared" si="142"/>
        <v>0</v>
      </c>
      <c r="M156" s="154"/>
      <c r="N156" s="158">
        <f t="shared" si="120"/>
        <v>0</v>
      </c>
      <c r="O156" s="92"/>
      <c r="P156" s="93"/>
      <c r="Q156" s="93"/>
      <c r="R156" s="93"/>
      <c r="S156" s="93"/>
      <c r="T156" s="96"/>
      <c r="U156" s="487">
        <f t="shared" si="121"/>
        <v>0</v>
      </c>
      <c r="V156" s="412"/>
      <c r="W156" s="93"/>
      <c r="X156" s="96"/>
      <c r="Y156" s="96"/>
      <c r="Z156" s="96"/>
      <c r="AA156" s="97"/>
    </row>
    <row r="157" spans="1:27" ht="15.75" thickBot="1" x14ac:dyDescent="0.3">
      <c r="B157" s="98" t="s">
        <v>261</v>
      </c>
      <c r="C157" s="807" t="s">
        <v>262</v>
      </c>
      <c r="D157" s="808"/>
      <c r="E157" s="808"/>
      <c r="F157" s="369">
        <f t="shared" ref="F157:L157" si="143">F158+F159+F160+F161</f>
        <v>0</v>
      </c>
      <c r="G157" s="617">
        <f t="shared" si="143"/>
        <v>0</v>
      </c>
      <c r="H157" s="617">
        <f t="shared" si="143"/>
        <v>0</v>
      </c>
      <c r="I157" s="680">
        <f t="shared" si="143"/>
        <v>0</v>
      </c>
      <c r="J157" s="523">
        <f t="shared" ref="J157" si="144">J158+J159+J160+J161</f>
        <v>0</v>
      </c>
      <c r="K157" s="523">
        <f t="shared" si="143"/>
        <v>0</v>
      </c>
      <c r="L157" s="564">
        <f t="shared" si="143"/>
        <v>0</v>
      </c>
      <c r="M157" s="144">
        <f t="shared" ref="M157:AA157" si="145">M158+M159+M160+M161</f>
        <v>0</v>
      </c>
      <c r="N157" s="156">
        <f t="shared" si="120"/>
        <v>0</v>
      </c>
      <c r="O157" s="84">
        <f t="shared" si="145"/>
        <v>0</v>
      </c>
      <c r="P157" s="85">
        <f t="shared" si="145"/>
        <v>0</v>
      </c>
      <c r="Q157" s="85">
        <f t="shared" si="145"/>
        <v>0</v>
      </c>
      <c r="R157" s="85">
        <f t="shared" si="145"/>
        <v>0</v>
      </c>
      <c r="S157" s="85">
        <f t="shared" si="145"/>
        <v>0</v>
      </c>
      <c r="T157" s="88">
        <f t="shared" si="145"/>
        <v>0</v>
      </c>
      <c r="U157" s="484">
        <f t="shared" si="121"/>
        <v>0</v>
      </c>
      <c r="V157" s="409">
        <f t="shared" si="145"/>
        <v>0</v>
      </c>
      <c r="W157" s="85">
        <f t="shared" si="145"/>
        <v>0</v>
      </c>
      <c r="X157" s="88">
        <f t="shared" si="145"/>
        <v>0</v>
      </c>
      <c r="Y157" s="88">
        <f t="shared" si="145"/>
        <v>0</v>
      </c>
      <c r="Z157" s="88">
        <f t="shared" si="145"/>
        <v>0</v>
      </c>
      <c r="AA157" s="89">
        <f t="shared" si="145"/>
        <v>0</v>
      </c>
    </row>
    <row r="158" spans="1:27" s="18" customFormat="1" hidden="1" x14ac:dyDescent="0.25">
      <c r="A158" s="125" t="s">
        <v>263</v>
      </c>
      <c r="B158" s="241" t="s">
        <v>679</v>
      </c>
      <c r="C158" s="849" t="s">
        <v>264</v>
      </c>
      <c r="D158" s="850"/>
      <c r="E158" s="850"/>
      <c r="F158" s="380">
        <f>SUM(N158:Z158)</f>
        <v>0</v>
      </c>
      <c r="G158" s="628">
        <f>SUM(N158:Z158)</f>
        <v>0</v>
      </c>
      <c r="H158" s="628">
        <f>SUM(N158:Z158)</f>
        <v>0</v>
      </c>
      <c r="I158" s="691">
        <f>SUM(N158:Z158)</f>
        <v>0</v>
      </c>
      <c r="J158" s="534">
        <f t="shared" ref="J158:K161" si="146">SUM(N158:Z158)</f>
        <v>0</v>
      </c>
      <c r="K158" s="534">
        <f t="shared" si="146"/>
        <v>0</v>
      </c>
      <c r="L158" s="575">
        <f>SUM(O158:AA158)</f>
        <v>0</v>
      </c>
      <c r="M158" s="243"/>
      <c r="N158" s="244">
        <f t="shared" si="120"/>
        <v>0</v>
      </c>
      <c r="O158" s="245"/>
      <c r="P158" s="246"/>
      <c r="Q158" s="246"/>
      <c r="R158" s="246"/>
      <c r="S158" s="246"/>
      <c r="T158" s="247"/>
      <c r="U158" s="492">
        <f t="shared" si="121"/>
        <v>0</v>
      </c>
      <c r="V158" s="417"/>
      <c r="W158" s="246"/>
      <c r="X158" s="247"/>
      <c r="Y158" s="247"/>
      <c r="Z158" s="247"/>
      <c r="AA158" s="249"/>
    </row>
    <row r="159" spans="1:27" s="18" customFormat="1" hidden="1" x14ac:dyDescent="0.25">
      <c r="A159" s="125" t="s">
        <v>265</v>
      </c>
      <c r="B159" s="250" t="s">
        <v>680</v>
      </c>
      <c r="C159" s="843" t="s">
        <v>871</v>
      </c>
      <c r="D159" s="844"/>
      <c r="E159" s="844"/>
      <c r="F159" s="381">
        <f>SUM(N159:Z159)</f>
        <v>0</v>
      </c>
      <c r="G159" s="629">
        <f>SUM(N159:Z159)</f>
        <v>0</v>
      </c>
      <c r="H159" s="629">
        <f>SUM(N159:Z159)</f>
        <v>0</v>
      </c>
      <c r="I159" s="692">
        <f>SUM(N159:Z159)</f>
        <v>0</v>
      </c>
      <c r="J159" s="535">
        <f t="shared" si="146"/>
        <v>0</v>
      </c>
      <c r="K159" s="535">
        <f t="shared" si="146"/>
        <v>0</v>
      </c>
      <c r="L159" s="576">
        <f>SUM(O159:AA159)</f>
        <v>0</v>
      </c>
      <c r="M159" s="252"/>
      <c r="N159" s="244">
        <f t="shared" si="120"/>
        <v>0</v>
      </c>
      <c r="O159" s="245"/>
      <c r="P159" s="246"/>
      <c r="Q159" s="246"/>
      <c r="R159" s="246"/>
      <c r="S159" s="246"/>
      <c r="T159" s="247"/>
      <c r="U159" s="492">
        <f t="shared" si="121"/>
        <v>0</v>
      </c>
      <c r="V159" s="417"/>
      <c r="W159" s="246"/>
      <c r="X159" s="247"/>
      <c r="Y159" s="247"/>
      <c r="Z159" s="247"/>
      <c r="AA159" s="249"/>
    </row>
    <row r="160" spans="1:27" s="18" customFormat="1" hidden="1" x14ac:dyDescent="0.25">
      <c r="A160" s="125" t="s">
        <v>266</v>
      </c>
      <c r="B160" s="250" t="s">
        <v>681</v>
      </c>
      <c r="C160" s="843" t="s">
        <v>267</v>
      </c>
      <c r="D160" s="844"/>
      <c r="E160" s="844"/>
      <c r="F160" s="381">
        <f>SUM(N160:Z160)</f>
        <v>0</v>
      </c>
      <c r="G160" s="629">
        <f>SUM(N160:Z160)</f>
        <v>0</v>
      </c>
      <c r="H160" s="629">
        <f>SUM(N160:Z160)</f>
        <v>0</v>
      </c>
      <c r="I160" s="692">
        <f>SUM(N160:Z160)</f>
        <v>0</v>
      </c>
      <c r="J160" s="535">
        <f t="shared" si="146"/>
        <v>0</v>
      </c>
      <c r="K160" s="535">
        <f t="shared" si="146"/>
        <v>0</v>
      </c>
      <c r="L160" s="576">
        <f>SUM(O160:AA160)</f>
        <v>0</v>
      </c>
      <c r="M160" s="252"/>
      <c r="N160" s="244">
        <f t="shared" si="120"/>
        <v>0</v>
      </c>
      <c r="O160" s="245"/>
      <c r="P160" s="246"/>
      <c r="Q160" s="246"/>
      <c r="R160" s="246"/>
      <c r="S160" s="246"/>
      <c r="T160" s="247"/>
      <c r="U160" s="492">
        <f t="shared" si="121"/>
        <v>0</v>
      </c>
      <c r="V160" s="417"/>
      <c r="W160" s="246"/>
      <c r="X160" s="247"/>
      <c r="Y160" s="247"/>
      <c r="Z160" s="247"/>
      <c r="AA160" s="249"/>
    </row>
    <row r="161" spans="1:27" s="18" customFormat="1" ht="15.75" hidden="1" thickBot="1" x14ac:dyDescent="0.3">
      <c r="A161" s="125" t="s">
        <v>268</v>
      </c>
      <c r="B161" s="253" t="s">
        <v>682</v>
      </c>
      <c r="C161" s="845" t="s">
        <v>366</v>
      </c>
      <c r="D161" s="846"/>
      <c r="E161" s="846"/>
      <c r="F161" s="382">
        <f>SUM(N161:Z161)</f>
        <v>0</v>
      </c>
      <c r="G161" s="630">
        <f>SUM(N161:Z161)</f>
        <v>0</v>
      </c>
      <c r="H161" s="630">
        <f>SUM(N161:Z161)</f>
        <v>0</v>
      </c>
      <c r="I161" s="693">
        <f>SUM(N161:Z161)</f>
        <v>0</v>
      </c>
      <c r="J161" s="536">
        <f t="shared" si="146"/>
        <v>0</v>
      </c>
      <c r="K161" s="536">
        <f t="shared" si="146"/>
        <v>0</v>
      </c>
      <c r="L161" s="577">
        <f>SUM(O161:AA161)</f>
        <v>0</v>
      </c>
      <c r="M161" s="255"/>
      <c r="N161" s="244">
        <f t="shared" si="120"/>
        <v>0</v>
      </c>
      <c r="O161" s="245"/>
      <c r="P161" s="246"/>
      <c r="Q161" s="246"/>
      <c r="R161" s="246"/>
      <c r="S161" s="246"/>
      <c r="T161" s="247"/>
      <c r="U161" s="492">
        <f t="shared" si="121"/>
        <v>0</v>
      </c>
      <c r="V161" s="417"/>
      <c r="W161" s="246"/>
      <c r="X161" s="247"/>
      <c r="Y161" s="247"/>
      <c r="Z161" s="247"/>
      <c r="AA161" s="249"/>
    </row>
    <row r="162" spans="1:27" ht="15.75" thickBot="1" x14ac:dyDescent="0.3">
      <c r="B162" s="98" t="s">
        <v>269</v>
      </c>
      <c r="C162" s="807" t="s">
        <v>270</v>
      </c>
      <c r="D162" s="808"/>
      <c r="E162" s="808"/>
      <c r="F162" s="369">
        <f t="shared" ref="F162:L162" si="147">F163+F164+F175+F186+F197+F200+F212+F213+F214</f>
        <v>0</v>
      </c>
      <c r="G162" s="617">
        <f t="shared" si="147"/>
        <v>0</v>
      </c>
      <c r="H162" s="617">
        <f t="shared" si="147"/>
        <v>0</v>
      </c>
      <c r="I162" s="680">
        <f t="shared" si="147"/>
        <v>0</v>
      </c>
      <c r="J162" s="523">
        <f t="shared" ref="J162" si="148">J163+J164+J175+J186+J197+J200+J212+J213+J214</f>
        <v>0</v>
      </c>
      <c r="K162" s="523">
        <f t="shared" si="147"/>
        <v>0</v>
      </c>
      <c r="L162" s="564">
        <f t="shared" si="147"/>
        <v>0</v>
      </c>
      <c r="M162" s="144">
        <f t="shared" ref="M162:AA162" si="149">M163+M164+M175+M186+M197+M200+M212+M213+M214</f>
        <v>0</v>
      </c>
      <c r="N162" s="156">
        <f t="shared" si="120"/>
        <v>0</v>
      </c>
      <c r="O162" s="84">
        <f t="shared" si="149"/>
        <v>0</v>
      </c>
      <c r="P162" s="85">
        <f t="shared" si="149"/>
        <v>0</v>
      </c>
      <c r="Q162" s="85">
        <f t="shared" si="149"/>
        <v>0</v>
      </c>
      <c r="R162" s="85">
        <f t="shared" si="149"/>
        <v>0</v>
      </c>
      <c r="S162" s="85">
        <f t="shared" si="149"/>
        <v>0</v>
      </c>
      <c r="T162" s="88">
        <f t="shared" si="149"/>
        <v>0</v>
      </c>
      <c r="U162" s="484">
        <f t="shared" si="121"/>
        <v>0</v>
      </c>
      <c r="V162" s="409">
        <f t="shared" si="149"/>
        <v>0</v>
      </c>
      <c r="W162" s="85">
        <f t="shared" si="149"/>
        <v>0</v>
      </c>
      <c r="X162" s="88">
        <f t="shared" si="149"/>
        <v>0</v>
      </c>
      <c r="Y162" s="88">
        <f t="shared" si="149"/>
        <v>0</v>
      </c>
      <c r="Z162" s="88">
        <f t="shared" si="149"/>
        <v>0</v>
      </c>
      <c r="AA162" s="89">
        <f t="shared" si="149"/>
        <v>0</v>
      </c>
    </row>
    <row r="163" spans="1:27" s="18" customFormat="1" ht="25.5" hidden="1" customHeight="1" x14ac:dyDescent="0.25">
      <c r="A163" s="125" t="s">
        <v>271</v>
      </c>
      <c r="B163" s="90" t="s">
        <v>683</v>
      </c>
      <c r="C163" s="796" t="s">
        <v>367</v>
      </c>
      <c r="D163" s="797"/>
      <c r="E163" s="797"/>
      <c r="F163" s="383">
        <f>SUM(N163:Z163)</f>
        <v>0</v>
      </c>
      <c r="G163" s="631">
        <f>SUM(N163:Z163)</f>
        <v>0</v>
      </c>
      <c r="H163" s="631">
        <f>SUM(N163:Z163)</f>
        <v>0</v>
      </c>
      <c r="I163" s="694">
        <f>SUM(N163:Z163)</f>
        <v>0</v>
      </c>
      <c r="J163" s="537">
        <f>SUM(N163:Z163)</f>
        <v>0</v>
      </c>
      <c r="K163" s="537">
        <f>SUM(O163:AA163)</f>
        <v>0</v>
      </c>
      <c r="L163" s="578">
        <f>SUM(O163:AA163)</f>
        <v>0</v>
      </c>
      <c r="M163" s="155"/>
      <c r="N163" s="158">
        <f t="shared" si="120"/>
        <v>0</v>
      </c>
      <c r="O163" s="92"/>
      <c r="P163" s="93"/>
      <c r="Q163" s="93"/>
      <c r="R163" s="93"/>
      <c r="S163" s="93"/>
      <c r="T163" s="96"/>
      <c r="U163" s="487">
        <f t="shared" si="121"/>
        <v>0</v>
      </c>
      <c r="V163" s="412"/>
      <c r="W163" s="93"/>
      <c r="X163" s="96"/>
      <c r="Y163" s="96"/>
      <c r="Z163" s="96"/>
      <c r="AA163" s="97"/>
    </row>
    <row r="164" spans="1:27" s="18" customFormat="1" ht="16.350000000000001" hidden="1" customHeight="1" x14ac:dyDescent="0.25">
      <c r="A164" s="125" t="s">
        <v>272</v>
      </c>
      <c r="B164" s="90" t="s">
        <v>684</v>
      </c>
      <c r="C164" s="841" t="s">
        <v>812</v>
      </c>
      <c r="D164" s="842"/>
      <c r="E164" s="842"/>
      <c r="F164" s="383">
        <f t="shared" ref="F164:L164" si="150">F165+F166+F167+F168+F169+F170+F171+F172+F173+F174</f>
        <v>0</v>
      </c>
      <c r="G164" s="631">
        <f t="shared" si="150"/>
        <v>0</v>
      </c>
      <c r="H164" s="631">
        <f t="shared" si="150"/>
        <v>0</v>
      </c>
      <c r="I164" s="694">
        <f t="shared" si="150"/>
        <v>0</v>
      </c>
      <c r="J164" s="537">
        <f t="shared" ref="J164" si="151">J165+J166+J167+J168+J169+J170+J171+J172+J173+J174</f>
        <v>0</v>
      </c>
      <c r="K164" s="537">
        <f t="shared" si="150"/>
        <v>0</v>
      </c>
      <c r="L164" s="578">
        <f t="shared" si="150"/>
        <v>0</v>
      </c>
      <c r="M164" s="155">
        <f t="shared" ref="M164:AA164" si="152">M165+M166+M167+M168+M169+M170+M171+M172+M173+M174</f>
        <v>0</v>
      </c>
      <c r="N164" s="158">
        <f t="shared" si="120"/>
        <v>0</v>
      </c>
      <c r="O164" s="92">
        <f t="shared" si="152"/>
        <v>0</v>
      </c>
      <c r="P164" s="93">
        <f t="shared" si="152"/>
        <v>0</v>
      </c>
      <c r="Q164" s="93">
        <f t="shared" si="152"/>
        <v>0</v>
      </c>
      <c r="R164" s="93">
        <f t="shared" si="152"/>
        <v>0</v>
      </c>
      <c r="S164" s="93">
        <f t="shared" si="152"/>
        <v>0</v>
      </c>
      <c r="T164" s="96">
        <f t="shared" si="152"/>
        <v>0</v>
      </c>
      <c r="U164" s="487">
        <f t="shared" si="121"/>
        <v>0</v>
      </c>
      <c r="V164" s="412">
        <f t="shared" si="152"/>
        <v>0</v>
      </c>
      <c r="W164" s="93">
        <f t="shared" si="152"/>
        <v>0</v>
      </c>
      <c r="X164" s="96">
        <f t="shared" si="152"/>
        <v>0</v>
      </c>
      <c r="Y164" s="96">
        <f t="shared" si="152"/>
        <v>0</v>
      </c>
      <c r="Z164" s="96">
        <f t="shared" si="152"/>
        <v>0</v>
      </c>
      <c r="AA164" s="97">
        <f t="shared" si="152"/>
        <v>0</v>
      </c>
    </row>
    <row r="165" spans="1:27" hidden="1" x14ac:dyDescent="0.25">
      <c r="B165" s="54"/>
      <c r="C165" s="2"/>
      <c r="D165" s="801" t="s">
        <v>813</v>
      </c>
      <c r="E165" s="801"/>
      <c r="F165" s="373">
        <f t="shared" ref="F165:F174" si="153">SUM(N165:Z165)</f>
        <v>0</v>
      </c>
      <c r="G165" s="621">
        <f t="shared" ref="G165:G174" si="154">SUM(N165:Z165)</f>
        <v>0</v>
      </c>
      <c r="H165" s="621">
        <f t="shared" ref="H165:H174" si="155">SUM(N165:Z165)</f>
        <v>0</v>
      </c>
      <c r="I165" s="684">
        <f t="shared" ref="I165:I174" si="156">SUM(N165:Z165)</f>
        <v>0</v>
      </c>
      <c r="J165" s="527">
        <f t="shared" ref="J165:K174" si="157">SUM(N165:Z165)</f>
        <v>0</v>
      </c>
      <c r="K165" s="527">
        <f t="shared" si="157"/>
        <v>0</v>
      </c>
      <c r="L165" s="568">
        <f t="shared" ref="L165:L174" si="158">SUM(O165:AA165)</f>
        <v>0</v>
      </c>
      <c r="M165" s="141"/>
      <c r="N165" s="159">
        <f t="shared" si="120"/>
        <v>0</v>
      </c>
      <c r="O165" s="73"/>
      <c r="P165" s="1"/>
      <c r="Q165" s="1"/>
      <c r="R165" s="1"/>
      <c r="S165" s="1"/>
      <c r="T165" s="79"/>
      <c r="U165" s="489">
        <f t="shared" si="121"/>
        <v>0</v>
      </c>
      <c r="V165" s="414"/>
      <c r="W165" s="1"/>
      <c r="X165" s="79"/>
      <c r="Y165" s="79"/>
      <c r="Z165" s="79"/>
      <c r="AA165" s="44"/>
    </row>
    <row r="166" spans="1:27" hidden="1" x14ac:dyDescent="0.25">
      <c r="B166" s="54"/>
      <c r="C166" s="2"/>
      <c r="D166" s="801" t="s">
        <v>814</v>
      </c>
      <c r="E166" s="801"/>
      <c r="F166" s="373">
        <f t="shared" si="153"/>
        <v>0</v>
      </c>
      <c r="G166" s="621">
        <f t="shared" si="154"/>
        <v>0</v>
      </c>
      <c r="H166" s="621">
        <f t="shared" si="155"/>
        <v>0</v>
      </c>
      <c r="I166" s="684">
        <f t="shared" si="156"/>
        <v>0</v>
      </c>
      <c r="J166" s="527">
        <f t="shared" si="157"/>
        <v>0</v>
      </c>
      <c r="K166" s="527">
        <f t="shared" si="157"/>
        <v>0</v>
      </c>
      <c r="L166" s="568">
        <f t="shared" si="158"/>
        <v>0</v>
      </c>
      <c r="M166" s="141"/>
      <c r="N166" s="159">
        <f t="shared" si="120"/>
        <v>0</v>
      </c>
      <c r="O166" s="73"/>
      <c r="P166" s="1"/>
      <c r="Q166" s="1"/>
      <c r="R166" s="1"/>
      <c r="S166" s="1"/>
      <c r="T166" s="79"/>
      <c r="U166" s="489">
        <f t="shared" si="121"/>
        <v>0</v>
      </c>
      <c r="V166" s="414"/>
      <c r="W166" s="1"/>
      <c r="X166" s="79"/>
      <c r="Y166" s="79"/>
      <c r="Z166" s="79"/>
      <c r="AA166" s="44"/>
    </row>
    <row r="167" spans="1:27" hidden="1" x14ac:dyDescent="0.25">
      <c r="B167" s="54"/>
      <c r="C167" s="2"/>
      <c r="D167" s="801" t="s">
        <v>545</v>
      </c>
      <c r="E167" s="801"/>
      <c r="F167" s="373">
        <f t="shared" si="153"/>
        <v>0</v>
      </c>
      <c r="G167" s="621">
        <f t="shared" si="154"/>
        <v>0</v>
      </c>
      <c r="H167" s="621">
        <f t="shared" si="155"/>
        <v>0</v>
      </c>
      <c r="I167" s="684">
        <f t="shared" si="156"/>
        <v>0</v>
      </c>
      <c r="J167" s="527">
        <f t="shared" si="157"/>
        <v>0</v>
      </c>
      <c r="K167" s="527">
        <f t="shared" si="157"/>
        <v>0</v>
      </c>
      <c r="L167" s="568">
        <f t="shared" si="158"/>
        <v>0</v>
      </c>
      <c r="M167" s="141"/>
      <c r="N167" s="159">
        <f t="shared" si="120"/>
        <v>0</v>
      </c>
      <c r="O167" s="73"/>
      <c r="P167" s="1"/>
      <c r="Q167" s="1"/>
      <c r="R167" s="1"/>
      <c r="S167" s="1"/>
      <c r="T167" s="79"/>
      <c r="U167" s="489">
        <f t="shared" si="121"/>
        <v>0</v>
      </c>
      <c r="V167" s="414"/>
      <c r="W167" s="1"/>
      <c r="X167" s="79"/>
      <c r="Y167" s="79"/>
      <c r="Z167" s="79"/>
      <c r="AA167" s="44"/>
    </row>
    <row r="168" spans="1:27" ht="25.5" hidden="1" customHeight="1" x14ac:dyDescent="0.25">
      <c r="B168" s="54"/>
      <c r="C168" s="2"/>
      <c r="D168" s="798" t="s">
        <v>548</v>
      </c>
      <c r="E168" s="798"/>
      <c r="F168" s="376">
        <f t="shared" si="153"/>
        <v>0</v>
      </c>
      <c r="G168" s="624">
        <f t="shared" si="154"/>
        <v>0</v>
      </c>
      <c r="H168" s="624">
        <f t="shared" si="155"/>
        <v>0</v>
      </c>
      <c r="I168" s="687">
        <f t="shared" si="156"/>
        <v>0</v>
      </c>
      <c r="J168" s="530">
        <f t="shared" si="157"/>
        <v>0</v>
      </c>
      <c r="K168" s="530">
        <f t="shared" si="157"/>
        <v>0</v>
      </c>
      <c r="L168" s="571">
        <f t="shared" si="158"/>
        <v>0</v>
      </c>
      <c r="M168" s="151"/>
      <c r="N168" s="159">
        <f t="shared" si="120"/>
        <v>0</v>
      </c>
      <c r="O168" s="73"/>
      <c r="P168" s="1"/>
      <c r="Q168" s="1"/>
      <c r="R168" s="1"/>
      <c r="S168" s="1"/>
      <c r="T168" s="79"/>
      <c r="U168" s="489">
        <f t="shared" si="121"/>
        <v>0</v>
      </c>
      <c r="V168" s="414"/>
      <c r="W168" s="1"/>
      <c r="X168" s="79"/>
      <c r="Y168" s="79"/>
      <c r="Z168" s="79"/>
      <c r="AA168" s="44"/>
    </row>
    <row r="169" spans="1:27" hidden="1" x14ac:dyDescent="0.25">
      <c r="B169" s="54"/>
      <c r="C169" s="2"/>
      <c r="D169" s="801" t="s">
        <v>550</v>
      </c>
      <c r="E169" s="801"/>
      <c r="F169" s="373">
        <f t="shared" si="153"/>
        <v>0</v>
      </c>
      <c r="G169" s="621">
        <f t="shared" si="154"/>
        <v>0</v>
      </c>
      <c r="H169" s="621">
        <f t="shared" si="155"/>
        <v>0</v>
      </c>
      <c r="I169" s="684">
        <f t="shared" si="156"/>
        <v>0</v>
      </c>
      <c r="J169" s="527">
        <f t="shared" si="157"/>
        <v>0</v>
      </c>
      <c r="K169" s="527">
        <f t="shared" si="157"/>
        <v>0</v>
      </c>
      <c r="L169" s="568">
        <f t="shared" si="158"/>
        <v>0</v>
      </c>
      <c r="M169" s="141"/>
      <c r="N169" s="159">
        <f t="shared" si="120"/>
        <v>0</v>
      </c>
      <c r="O169" s="73"/>
      <c r="P169" s="1"/>
      <c r="Q169" s="1"/>
      <c r="R169" s="1"/>
      <c r="S169" s="1"/>
      <c r="T169" s="79"/>
      <c r="U169" s="489">
        <f t="shared" si="121"/>
        <v>0</v>
      </c>
      <c r="V169" s="414"/>
      <c r="W169" s="1"/>
      <c r="X169" s="79"/>
      <c r="Y169" s="79"/>
      <c r="Z169" s="79"/>
      <c r="AA169" s="44"/>
    </row>
    <row r="170" spans="1:27" hidden="1" x14ac:dyDescent="0.25">
      <c r="B170" s="54"/>
      <c r="C170" s="2"/>
      <c r="D170" s="801" t="s">
        <v>551</v>
      </c>
      <c r="E170" s="801"/>
      <c r="F170" s="373">
        <f t="shared" si="153"/>
        <v>0</v>
      </c>
      <c r="G170" s="621">
        <f t="shared" si="154"/>
        <v>0</v>
      </c>
      <c r="H170" s="621">
        <f t="shared" si="155"/>
        <v>0</v>
      </c>
      <c r="I170" s="684">
        <f t="shared" si="156"/>
        <v>0</v>
      </c>
      <c r="J170" s="527">
        <f t="shared" si="157"/>
        <v>0</v>
      </c>
      <c r="K170" s="527">
        <f t="shared" si="157"/>
        <v>0</v>
      </c>
      <c r="L170" s="568">
        <f t="shared" si="158"/>
        <v>0</v>
      </c>
      <c r="M170" s="141"/>
      <c r="N170" s="159">
        <f t="shared" si="120"/>
        <v>0</v>
      </c>
      <c r="O170" s="73"/>
      <c r="P170" s="1"/>
      <c r="Q170" s="1"/>
      <c r="R170" s="1"/>
      <c r="S170" s="1"/>
      <c r="T170" s="79"/>
      <c r="U170" s="489">
        <f t="shared" si="121"/>
        <v>0</v>
      </c>
      <c r="V170" s="414"/>
      <c r="W170" s="1"/>
      <c r="X170" s="79"/>
      <c r="Y170" s="79"/>
      <c r="Z170" s="79"/>
      <c r="AA170" s="44"/>
    </row>
    <row r="171" spans="1:27" ht="25.5" hidden="1" customHeight="1" x14ac:dyDescent="0.25">
      <c r="B171" s="54"/>
      <c r="C171" s="2"/>
      <c r="D171" s="798" t="s">
        <v>555</v>
      </c>
      <c r="E171" s="798"/>
      <c r="F171" s="376">
        <f t="shared" si="153"/>
        <v>0</v>
      </c>
      <c r="G171" s="624">
        <f t="shared" si="154"/>
        <v>0</v>
      </c>
      <c r="H171" s="624">
        <f t="shared" si="155"/>
        <v>0</v>
      </c>
      <c r="I171" s="687">
        <f t="shared" si="156"/>
        <v>0</v>
      </c>
      <c r="J171" s="530">
        <f t="shared" si="157"/>
        <v>0</v>
      </c>
      <c r="K171" s="530">
        <f t="shared" si="157"/>
        <v>0</v>
      </c>
      <c r="L171" s="571">
        <f t="shared" si="158"/>
        <v>0</v>
      </c>
      <c r="M171" s="151"/>
      <c r="N171" s="159">
        <f t="shared" si="120"/>
        <v>0</v>
      </c>
      <c r="O171" s="73"/>
      <c r="P171" s="1"/>
      <c r="Q171" s="1"/>
      <c r="R171" s="1"/>
      <c r="S171" s="1"/>
      <c r="T171" s="79"/>
      <c r="U171" s="489">
        <f t="shared" si="121"/>
        <v>0</v>
      </c>
      <c r="V171" s="414"/>
      <c r="W171" s="1"/>
      <c r="X171" s="79"/>
      <c r="Y171" s="79"/>
      <c r="Z171" s="79"/>
      <c r="AA171" s="44"/>
    </row>
    <row r="172" spans="1:27" ht="25.5" hidden="1" customHeight="1" x14ac:dyDescent="0.25">
      <c r="B172" s="54"/>
      <c r="C172" s="2"/>
      <c r="D172" s="798" t="s">
        <v>558</v>
      </c>
      <c r="E172" s="798"/>
      <c r="F172" s="376">
        <f t="shared" si="153"/>
        <v>0</v>
      </c>
      <c r="G172" s="624">
        <f t="shared" si="154"/>
        <v>0</v>
      </c>
      <c r="H172" s="624">
        <f t="shared" si="155"/>
        <v>0</v>
      </c>
      <c r="I172" s="687">
        <f t="shared" si="156"/>
        <v>0</v>
      </c>
      <c r="J172" s="530">
        <f t="shared" si="157"/>
        <v>0</v>
      </c>
      <c r="K172" s="530">
        <f t="shared" si="157"/>
        <v>0</v>
      </c>
      <c r="L172" s="571">
        <f t="shared" si="158"/>
        <v>0</v>
      </c>
      <c r="M172" s="151"/>
      <c r="N172" s="159">
        <f t="shared" si="120"/>
        <v>0</v>
      </c>
      <c r="O172" s="73"/>
      <c r="P172" s="1"/>
      <c r="Q172" s="1"/>
      <c r="R172" s="1"/>
      <c r="S172" s="1"/>
      <c r="T172" s="79"/>
      <c r="U172" s="489">
        <f t="shared" si="121"/>
        <v>0</v>
      </c>
      <c r="V172" s="414"/>
      <c r="W172" s="1"/>
      <c r="X172" s="79"/>
      <c r="Y172" s="79"/>
      <c r="Z172" s="79"/>
      <c r="AA172" s="44"/>
    </row>
    <row r="173" spans="1:27" ht="25.5" hidden="1" customHeight="1" x14ac:dyDescent="0.25">
      <c r="B173" s="54"/>
      <c r="C173" s="2"/>
      <c r="D173" s="798" t="s">
        <v>560</v>
      </c>
      <c r="E173" s="798"/>
      <c r="F173" s="376">
        <f t="shared" si="153"/>
        <v>0</v>
      </c>
      <c r="G173" s="624">
        <f t="shared" si="154"/>
        <v>0</v>
      </c>
      <c r="H173" s="624">
        <f t="shared" si="155"/>
        <v>0</v>
      </c>
      <c r="I173" s="687">
        <f t="shared" si="156"/>
        <v>0</v>
      </c>
      <c r="J173" s="530">
        <f t="shared" si="157"/>
        <v>0</v>
      </c>
      <c r="K173" s="530">
        <f t="shared" si="157"/>
        <v>0</v>
      </c>
      <c r="L173" s="571">
        <f t="shared" si="158"/>
        <v>0</v>
      </c>
      <c r="M173" s="151"/>
      <c r="N173" s="159">
        <f t="shared" si="120"/>
        <v>0</v>
      </c>
      <c r="O173" s="73"/>
      <c r="P173" s="1"/>
      <c r="Q173" s="1"/>
      <c r="R173" s="1"/>
      <c r="S173" s="1"/>
      <c r="T173" s="79"/>
      <c r="U173" s="489">
        <f t="shared" si="121"/>
        <v>0</v>
      </c>
      <c r="V173" s="414"/>
      <c r="W173" s="1"/>
      <c r="X173" s="79"/>
      <c r="Y173" s="79"/>
      <c r="Z173" s="79"/>
      <c r="AA173" s="44"/>
    </row>
    <row r="174" spans="1:27" ht="25.5" hidden="1" customHeight="1" x14ac:dyDescent="0.25">
      <c r="B174" s="54"/>
      <c r="C174" s="2"/>
      <c r="D174" s="798" t="s">
        <v>563</v>
      </c>
      <c r="E174" s="798"/>
      <c r="F174" s="376">
        <f t="shared" si="153"/>
        <v>0</v>
      </c>
      <c r="G174" s="624">
        <f t="shared" si="154"/>
        <v>0</v>
      </c>
      <c r="H174" s="624">
        <f t="shared" si="155"/>
        <v>0</v>
      </c>
      <c r="I174" s="687">
        <f t="shared" si="156"/>
        <v>0</v>
      </c>
      <c r="J174" s="530">
        <f t="shared" si="157"/>
        <v>0</v>
      </c>
      <c r="K174" s="530">
        <f t="shared" si="157"/>
        <v>0</v>
      </c>
      <c r="L174" s="571">
        <f t="shared" si="158"/>
        <v>0</v>
      </c>
      <c r="M174" s="151"/>
      <c r="N174" s="159">
        <f t="shared" si="120"/>
        <v>0</v>
      </c>
      <c r="O174" s="73"/>
      <c r="P174" s="1"/>
      <c r="Q174" s="1"/>
      <c r="R174" s="1"/>
      <c r="S174" s="1"/>
      <c r="T174" s="79"/>
      <c r="U174" s="489">
        <f t="shared" si="121"/>
        <v>0</v>
      </c>
      <c r="V174" s="414"/>
      <c r="W174" s="1"/>
      <c r="X174" s="79"/>
      <c r="Y174" s="79"/>
      <c r="Z174" s="79"/>
      <c r="AA174" s="44"/>
    </row>
    <row r="175" spans="1:27" s="18" customFormat="1" ht="25.5" hidden="1" customHeight="1" x14ac:dyDescent="0.25">
      <c r="A175" s="128" t="s">
        <v>273</v>
      </c>
      <c r="B175" s="90" t="s">
        <v>685</v>
      </c>
      <c r="C175" s="841" t="s">
        <v>606</v>
      </c>
      <c r="D175" s="842"/>
      <c r="E175" s="842"/>
      <c r="F175" s="383">
        <f t="shared" ref="F175:L175" si="159">F176+F177+F178+F179+F180+F181+F182+F183+F184+F185</f>
        <v>0</v>
      </c>
      <c r="G175" s="631">
        <f t="shared" si="159"/>
        <v>0</v>
      </c>
      <c r="H175" s="631">
        <f t="shared" si="159"/>
        <v>0</v>
      </c>
      <c r="I175" s="694">
        <f t="shared" si="159"/>
        <v>0</v>
      </c>
      <c r="J175" s="537">
        <f t="shared" ref="J175" si="160">J176+J177+J178+J179+J180+J181+J182+J183+J184+J185</f>
        <v>0</v>
      </c>
      <c r="K175" s="537">
        <f t="shared" si="159"/>
        <v>0</v>
      </c>
      <c r="L175" s="578">
        <f t="shared" si="159"/>
        <v>0</v>
      </c>
      <c r="M175" s="155">
        <f t="shared" ref="M175:AA175" si="161">M176+M177+M178+M179+M180+M181+M182+M183+M184+M185</f>
        <v>0</v>
      </c>
      <c r="N175" s="158">
        <f t="shared" si="120"/>
        <v>0</v>
      </c>
      <c r="O175" s="92">
        <f t="shared" si="161"/>
        <v>0</v>
      </c>
      <c r="P175" s="93">
        <f t="shared" si="161"/>
        <v>0</v>
      </c>
      <c r="Q175" s="93">
        <f t="shared" si="161"/>
        <v>0</v>
      </c>
      <c r="R175" s="93">
        <f t="shared" si="161"/>
        <v>0</v>
      </c>
      <c r="S175" s="93">
        <f t="shared" si="161"/>
        <v>0</v>
      </c>
      <c r="T175" s="96">
        <f t="shared" si="161"/>
        <v>0</v>
      </c>
      <c r="U175" s="487">
        <f t="shared" si="121"/>
        <v>0</v>
      </c>
      <c r="V175" s="412">
        <f t="shared" si="161"/>
        <v>0</v>
      </c>
      <c r="W175" s="93">
        <f t="shared" si="161"/>
        <v>0</v>
      </c>
      <c r="X175" s="96">
        <f t="shared" si="161"/>
        <v>0</v>
      </c>
      <c r="Y175" s="96">
        <f t="shared" si="161"/>
        <v>0</v>
      </c>
      <c r="Z175" s="96">
        <f t="shared" si="161"/>
        <v>0</v>
      </c>
      <c r="AA175" s="97">
        <f t="shared" si="161"/>
        <v>0</v>
      </c>
    </row>
    <row r="176" spans="1:27" hidden="1" x14ac:dyDescent="0.25">
      <c r="B176" s="54"/>
      <c r="C176" s="2"/>
      <c r="D176" s="801" t="s">
        <v>815</v>
      </c>
      <c r="E176" s="801"/>
      <c r="F176" s="373">
        <f t="shared" ref="F176:F185" si="162">SUM(N176:Z176)</f>
        <v>0</v>
      </c>
      <c r="G176" s="621">
        <f t="shared" ref="G176:G185" si="163">SUM(N176:Z176)</f>
        <v>0</v>
      </c>
      <c r="H176" s="621">
        <f t="shared" ref="H176:H185" si="164">SUM(N176:Z176)</f>
        <v>0</v>
      </c>
      <c r="I176" s="684">
        <f t="shared" ref="I176:I185" si="165">SUM(N176:Z176)</f>
        <v>0</v>
      </c>
      <c r="J176" s="527">
        <f t="shared" ref="J176:K185" si="166">SUM(N176:Z176)</f>
        <v>0</v>
      </c>
      <c r="K176" s="527">
        <f t="shared" si="166"/>
        <v>0</v>
      </c>
      <c r="L176" s="568">
        <f t="shared" ref="L176:L185" si="167">SUM(O176:AA176)</f>
        <v>0</v>
      </c>
      <c r="M176" s="141"/>
      <c r="N176" s="159">
        <f t="shared" si="120"/>
        <v>0</v>
      </c>
      <c r="O176" s="73"/>
      <c r="P176" s="1"/>
      <c r="Q176" s="1"/>
      <c r="R176" s="1"/>
      <c r="S176" s="1"/>
      <c r="T176" s="79"/>
      <c r="U176" s="489">
        <f t="shared" si="121"/>
        <v>0</v>
      </c>
      <c r="V176" s="414"/>
      <c r="W176" s="1"/>
      <c r="X176" s="79"/>
      <c r="Y176" s="79"/>
      <c r="Z176" s="79"/>
      <c r="AA176" s="44"/>
    </row>
    <row r="177" spans="1:27" hidden="1" x14ac:dyDescent="0.25">
      <c r="B177" s="54"/>
      <c r="C177" s="2"/>
      <c r="D177" s="801" t="s">
        <v>816</v>
      </c>
      <c r="E177" s="801"/>
      <c r="F177" s="373">
        <f t="shared" si="162"/>
        <v>0</v>
      </c>
      <c r="G177" s="621">
        <f t="shared" si="163"/>
        <v>0</v>
      </c>
      <c r="H177" s="621">
        <f t="shared" si="164"/>
        <v>0</v>
      </c>
      <c r="I177" s="684">
        <f t="shared" si="165"/>
        <v>0</v>
      </c>
      <c r="J177" s="527">
        <f t="shared" si="166"/>
        <v>0</v>
      </c>
      <c r="K177" s="527">
        <f t="shared" si="166"/>
        <v>0</v>
      </c>
      <c r="L177" s="568">
        <f t="shared" si="167"/>
        <v>0</v>
      </c>
      <c r="M177" s="141"/>
      <c r="N177" s="159">
        <f t="shared" si="120"/>
        <v>0</v>
      </c>
      <c r="O177" s="73"/>
      <c r="P177" s="1"/>
      <c r="Q177" s="1"/>
      <c r="R177" s="1"/>
      <c r="S177" s="1"/>
      <c r="T177" s="79"/>
      <c r="U177" s="489">
        <f t="shared" si="121"/>
        <v>0</v>
      </c>
      <c r="V177" s="414"/>
      <c r="W177" s="1"/>
      <c r="X177" s="79"/>
      <c r="Y177" s="79"/>
      <c r="Z177" s="79"/>
      <c r="AA177" s="44"/>
    </row>
    <row r="178" spans="1:27" hidden="1" x14ac:dyDescent="0.25">
      <c r="B178" s="54"/>
      <c r="C178" s="2"/>
      <c r="D178" s="801" t="s">
        <v>546</v>
      </c>
      <c r="E178" s="801"/>
      <c r="F178" s="373">
        <f t="shared" si="162"/>
        <v>0</v>
      </c>
      <c r="G178" s="621">
        <f t="shared" si="163"/>
        <v>0</v>
      </c>
      <c r="H178" s="621">
        <f t="shared" si="164"/>
        <v>0</v>
      </c>
      <c r="I178" s="684">
        <f t="shared" si="165"/>
        <v>0</v>
      </c>
      <c r="J178" s="527">
        <f t="shared" si="166"/>
        <v>0</v>
      </c>
      <c r="K178" s="527">
        <f t="shared" si="166"/>
        <v>0</v>
      </c>
      <c r="L178" s="568">
        <f t="shared" si="167"/>
        <v>0</v>
      </c>
      <c r="M178" s="141"/>
      <c r="N178" s="159">
        <f t="shared" si="120"/>
        <v>0</v>
      </c>
      <c r="O178" s="73"/>
      <c r="P178" s="1"/>
      <c r="Q178" s="1"/>
      <c r="R178" s="1"/>
      <c r="S178" s="1"/>
      <c r="T178" s="79"/>
      <c r="U178" s="489">
        <f t="shared" si="121"/>
        <v>0</v>
      </c>
      <c r="V178" s="414"/>
      <c r="W178" s="1"/>
      <c r="X178" s="79"/>
      <c r="Y178" s="79"/>
      <c r="Z178" s="79"/>
      <c r="AA178" s="44"/>
    </row>
    <row r="179" spans="1:27" ht="25.5" hidden="1" customHeight="1" x14ac:dyDescent="0.25">
      <c r="B179" s="54"/>
      <c r="C179" s="2"/>
      <c r="D179" s="798" t="s">
        <v>549</v>
      </c>
      <c r="E179" s="798"/>
      <c r="F179" s="376">
        <f t="shared" si="162"/>
        <v>0</v>
      </c>
      <c r="G179" s="624">
        <f t="shared" si="163"/>
        <v>0</v>
      </c>
      <c r="H179" s="624">
        <f t="shared" si="164"/>
        <v>0</v>
      </c>
      <c r="I179" s="687">
        <f t="shared" si="165"/>
        <v>0</v>
      </c>
      <c r="J179" s="530">
        <f t="shared" si="166"/>
        <v>0</v>
      </c>
      <c r="K179" s="530">
        <f t="shared" si="166"/>
        <v>0</v>
      </c>
      <c r="L179" s="571">
        <f t="shared" si="167"/>
        <v>0</v>
      </c>
      <c r="M179" s="151"/>
      <c r="N179" s="159">
        <f t="shared" si="120"/>
        <v>0</v>
      </c>
      <c r="O179" s="73"/>
      <c r="P179" s="1"/>
      <c r="Q179" s="1"/>
      <c r="R179" s="1"/>
      <c r="S179" s="1"/>
      <c r="T179" s="79"/>
      <c r="U179" s="489">
        <f t="shared" si="121"/>
        <v>0</v>
      </c>
      <c r="V179" s="414"/>
      <c r="W179" s="1"/>
      <c r="X179" s="79"/>
      <c r="Y179" s="79"/>
      <c r="Z179" s="79"/>
      <c r="AA179" s="44"/>
    </row>
    <row r="180" spans="1:27" hidden="1" x14ac:dyDescent="0.25">
      <c r="B180" s="54"/>
      <c r="C180" s="2"/>
      <c r="D180" s="801" t="s">
        <v>552</v>
      </c>
      <c r="E180" s="801"/>
      <c r="F180" s="373">
        <f t="shared" si="162"/>
        <v>0</v>
      </c>
      <c r="G180" s="621">
        <f t="shared" si="163"/>
        <v>0</v>
      </c>
      <c r="H180" s="621">
        <f t="shared" si="164"/>
        <v>0</v>
      </c>
      <c r="I180" s="684">
        <f t="shared" si="165"/>
        <v>0</v>
      </c>
      <c r="J180" s="527">
        <f t="shared" si="166"/>
        <v>0</v>
      </c>
      <c r="K180" s="527">
        <f t="shared" si="166"/>
        <v>0</v>
      </c>
      <c r="L180" s="568">
        <f t="shared" si="167"/>
        <v>0</v>
      </c>
      <c r="M180" s="141"/>
      <c r="N180" s="159">
        <f t="shared" si="120"/>
        <v>0</v>
      </c>
      <c r="O180" s="73"/>
      <c r="P180" s="1"/>
      <c r="Q180" s="1"/>
      <c r="R180" s="1"/>
      <c r="S180" s="1"/>
      <c r="T180" s="79"/>
      <c r="U180" s="489">
        <f t="shared" si="121"/>
        <v>0</v>
      </c>
      <c r="V180" s="414"/>
      <c r="W180" s="1"/>
      <c r="X180" s="79"/>
      <c r="Y180" s="79"/>
      <c r="Z180" s="79"/>
      <c r="AA180" s="44"/>
    </row>
    <row r="181" spans="1:27" hidden="1" x14ac:dyDescent="0.25">
      <c r="B181" s="54"/>
      <c r="C181" s="2"/>
      <c r="D181" s="801" t="s">
        <v>817</v>
      </c>
      <c r="E181" s="801"/>
      <c r="F181" s="373">
        <f t="shared" si="162"/>
        <v>0</v>
      </c>
      <c r="G181" s="621">
        <f t="shared" si="163"/>
        <v>0</v>
      </c>
      <c r="H181" s="621">
        <f t="shared" si="164"/>
        <v>0</v>
      </c>
      <c r="I181" s="684">
        <f t="shared" si="165"/>
        <v>0</v>
      </c>
      <c r="J181" s="527">
        <f t="shared" si="166"/>
        <v>0</v>
      </c>
      <c r="K181" s="527">
        <f t="shared" si="166"/>
        <v>0</v>
      </c>
      <c r="L181" s="568">
        <f t="shared" si="167"/>
        <v>0</v>
      </c>
      <c r="M181" s="141"/>
      <c r="N181" s="159">
        <f t="shared" si="120"/>
        <v>0</v>
      </c>
      <c r="O181" s="73"/>
      <c r="P181" s="1"/>
      <c r="Q181" s="1"/>
      <c r="R181" s="1"/>
      <c r="S181" s="1"/>
      <c r="T181" s="79"/>
      <c r="U181" s="489">
        <f t="shared" si="121"/>
        <v>0</v>
      </c>
      <c r="V181" s="414"/>
      <c r="W181" s="1"/>
      <c r="X181" s="79"/>
      <c r="Y181" s="79"/>
      <c r="Z181" s="79"/>
      <c r="AA181" s="44"/>
    </row>
    <row r="182" spans="1:27" ht="25.5" hidden="1" customHeight="1" x14ac:dyDescent="0.25">
      <c r="B182" s="54"/>
      <c r="C182" s="2"/>
      <c r="D182" s="798" t="s">
        <v>556</v>
      </c>
      <c r="E182" s="798"/>
      <c r="F182" s="376">
        <f t="shared" si="162"/>
        <v>0</v>
      </c>
      <c r="G182" s="624">
        <f t="shared" si="163"/>
        <v>0</v>
      </c>
      <c r="H182" s="624">
        <f t="shared" si="164"/>
        <v>0</v>
      </c>
      <c r="I182" s="687">
        <f t="shared" si="165"/>
        <v>0</v>
      </c>
      <c r="J182" s="530">
        <f t="shared" si="166"/>
        <v>0</v>
      </c>
      <c r="K182" s="530">
        <f t="shared" si="166"/>
        <v>0</v>
      </c>
      <c r="L182" s="571">
        <f t="shared" si="167"/>
        <v>0</v>
      </c>
      <c r="M182" s="151"/>
      <c r="N182" s="159">
        <f t="shared" si="120"/>
        <v>0</v>
      </c>
      <c r="O182" s="73"/>
      <c r="P182" s="1"/>
      <c r="Q182" s="1"/>
      <c r="R182" s="1"/>
      <c r="S182" s="1"/>
      <c r="T182" s="79"/>
      <c r="U182" s="489">
        <f t="shared" si="121"/>
        <v>0</v>
      </c>
      <c r="V182" s="414"/>
      <c r="W182" s="1"/>
      <c r="X182" s="79"/>
      <c r="Y182" s="79"/>
      <c r="Z182" s="79"/>
      <c r="AA182" s="44"/>
    </row>
    <row r="183" spans="1:27" ht="25.5" hidden="1" customHeight="1" x14ac:dyDescent="0.25">
      <c r="B183" s="54"/>
      <c r="C183" s="2"/>
      <c r="D183" s="798" t="s">
        <v>559</v>
      </c>
      <c r="E183" s="798"/>
      <c r="F183" s="376">
        <f t="shared" si="162"/>
        <v>0</v>
      </c>
      <c r="G183" s="624">
        <f t="shared" si="163"/>
        <v>0</v>
      </c>
      <c r="H183" s="624">
        <f t="shared" si="164"/>
        <v>0</v>
      </c>
      <c r="I183" s="687">
        <f t="shared" si="165"/>
        <v>0</v>
      </c>
      <c r="J183" s="530">
        <f t="shared" si="166"/>
        <v>0</v>
      </c>
      <c r="K183" s="530">
        <f t="shared" si="166"/>
        <v>0</v>
      </c>
      <c r="L183" s="571">
        <f t="shared" si="167"/>
        <v>0</v>
      </c>
      <c r="M183" s="151"/>
      <c r="N183" s="159">
        <f t="shared" si="120"/>
        <v>0</v>
      </c>
      <c r="O183" s="73"/>
      <c r="P183" s="1"/>
      <c r="Q183" s="1"/>
      <c r="R183" s="1"/>
      <c r="S183" s="1"/>
      <c r="T183" s="79"/>
      <c r="U183" s="489">
        <f t="shared" si="121"/>
        <v>0</v>
      </c>
      <c r="V183" s="414"/>
      <c r="W183" s="1"/>
      <c r="X183" s="79"/>
      <c r="Y183" s="79"/>
      <c r="Z183" s="79"/>
      <c r="AA183" s="44"/>
    </row>
    <row r="184" spans="1:27" ht="25.5" hidden="1" customHeight="1" x14ac:dyDescent="0.25">
      <c r="B184" s="54"/>
      <c r="C184" s="2"/>
      <c r="D184" s="798" t="s">
        <v>561</v>
      </c>
      <c r="E184" s="798"/>
      <c r="F184" s="376">
        <f t="shared" si="162"/>
        <v>0</v>
      </c>
      <c r="G184" s="624">
        <f t="shared" si="163"/>
        <v>0</v>
      </c>
      <c r="H184" s="624">
        <f t="shared" si="164"/>
        <v>0</v>
      </c>
      <c r="I184" s="687">
        <f t="shared" si="165"/>
        <v>0</v>
      </c>
      <c r="J184" s="530">
        <f t="shared" si="166"/>
        <v>0</v>
      </c>
      <c r="K184" s="530">
        <f t="shared" si="166"/>
        <v>0</v>
      </c>
      <c r="L184" s="571">
        <f t="shared" si="167"/>
        <v>0</v>
      </c>
      <c r="M184" s="151"/>
      <c r="N184" s="159">
        <f t="shared" si="120"/>
        <v>0</v>
      </c>
      <c r="O184" s="73"/>
      <c r="P184" s="1"/>
      <c r="Q184" s="1"/>
      <c r="R184" s="1"/>
      <c r="S184" s="1"/>
      <c r="T184" s="79"/>
      <c r="U184" s="489">
        <f t="shared" si="121"/>
        <v>0</v>
      </c>
      <c r="V184" s="414"/>
      <c r="W184" s="1"/>
      <c r="X184" s="79"/>
      <c r="Y184" s="79"/>
      <c r="Z184" s="79"/>
      <c r="AA184" s="44"/>
    </row>
    <row r="185" spans="1:27" ht="25.5" hidden="1" customHeight="1" x14ac:dyDescent="0.25">
      <c r="B185" s="54"/>
      <c r="C185" s="2"/>
      <c r="D185" s="798" t="s">
        <v>564</v>
      </c>
      <c r="E185" s="798"/>
      <c r="F185" s="376">
        <f t="shared" si="162"/>
        <v>0</v>
      </c>
      <c r="G185" s="624">
        <f t="shared" si="163"/>
        <v>0</v>
      </c>
      <c r="H185" s="624">
        <f t="shared" si="164"/>
        <v>0</v>
      </c>
      <c r="I185" s="687">
        <f t="shared" si="165"/>
        <v>0</v>
      </c>
      <c r="J185" s="530">
        <f t="shared" si="166"/>
        <v>0</v>
      </c>
      <c r="K185" s="530">
        <f t="shared" si="166"/>
        <v>0</v>
      </c>
      <c r="L185" s="571">
        <f t="shared" si="167"/>
        <v>0</v>
      </c>
      <c r="M185" s="151"/>
      <c r="N185" s="159">
        <f t="shared" si="120"/>
        <v>0</v>
      </c>
      <c r="O185" s="73"/>
      <c r="P185" s="1"/>
      <c r="Q185" s="1"/>
      <c r="R185" s="1"/>
      <c r="S185" s="1"/>
      <c r="T185" s="79"/>
      <c r="U185" s="489">
        <f t="shared" si="121"/>
        <v>0</v>
      </c>
      <c r="V185" s="414"/>
      <c r="W185" s="1"/>
      <c r="X185" s="79"/>
      <c r="Y185" s="79"/>
      <c r="Z185" s="79"/>
      <c r="AA185" s="44"/>
    </row>
    <row r="186" spans="1:27" s="18" customFormat="1" hidden="1" x14ac:dyDescent="0.25">
      <c r="A186" s="125" t="s">
        <v>274</v>
      </c>
      <c r="B186" s="90" t="s">
        <v>686</v>
      </c>
      <c r="C186" s="803" t="s">
        <v>275</v>
      </c>
      <c r="D186" s="804"/>
      <c r="E186" s="804"/>
      <c r="F186" s="366">
        <f t="shared" ref="F186:L186" si="168">F187+F188+F189+F190+F191+F192+F193+F194+F195+F196</f>
        <v>0</v>
      </c>
      <c r="G186" s="614">
        <f t="shared" si="168"/>
        <v>0</v>
      </c>
      <c r="H186" s="614">
        <f t="shared" si="168"/>
        <v>0</v>
      </c>
      <c r="I186" s="677">
        <f t="shared" si="168"/>
        <v>0</v>
      </c>
      <c r="J186" s="520">
        <f t="shared" ref="J186" si="169">J187+J188+J189+J190+J191+J192+J193+J194+J195+J196</f>
        <v>0</v>
      </c>
      <c r="K186" s="520">
        <f t="shared" si="168"/>
        <v>0</v>
      </c>
      <c r="L186" s="561">
        <f t="shared" si="168"/>
        <v>0</v>
      </c>
      <c r="M186" s="142">
        <f t="shared" ref="M186:AA186" si="170">M187+M188+M189+M190+M191+M192+M193+M194+M195+M196</f>
        <v>0</v>
      </c>
      <c r="N186" s="158">
        <f t="shared" si="120"/>
        <v>0</v>
      </c>
      <c r="O186" s="92">
        <f t="shared" si="170"/>
        <v>0</v>
      </c>
      <c r="P186" s="93">
        <f t="shared" si="170"/>
        <v>0</v>
      </c>
      <c r="Q186" s="93">
        <f t="shared" si="170"/>
        <v>0</v>
      </c>
      <c r="R186" s="93">
        <f t="shared" si="170"/>
        <v>0</v>
      </c>
      <c r="S186" s="93">
        <f t="shared" si="170"/>
        <v>0</v>
      </c>
      <c r="T186" s="96">
        <f t="shared" si="170"/>
        <v>0</v>
      </c>
      <c r="U186" s="487">
        <f t="shared" si="121"/>
        <v>0</v>
      </c>
      <c r="V186" s="412">
        <f t="shared" si="170"/>
        <v>0</v>
      </c>
      <c r="W186" s="93">
        <f t="shared" si="170"/>
        <v>0</v>
      </c>
      <c r="X186" s="96">
        <f t="shared" si="170"/>
        <v>0</v>
      </c>
      <c r="Y186" s="96">
        <f t="shared" si="170"/>
        <v>0</v>
      </c>
      <c r="Z186" s="96">
        <f t="shared" si="170"/>
        <v>0</v>
      </c>
      <c r="AA186" s="97">
        <f t="shared" si="170"/>
        <v>0</v>
      </c>
    </row>
    <row r="187" spans="1:27" hidden="1" x14ac:dyDescent="0.25">
      <c r="B187" s="54"/>
      <c r="C187" s="2"/>
      <c r="D187" s="801" t="s">
        <v>371</v>
      </c>
      <c r="E187" s="801"/>
      <c r="F187" s="373">
        <f t="shared" ref="F187:F196" si="171">SUM(N187:Z187)</f>
        <v>0</v>
      </c>
      <c r="G187" s="621">
        <f t="shared" ref="G187:G196" si="172">SUM(N187:Z187)</f>
        <v>0</v>
      </c>
      <c r="H187" s="621">
        <f t="shared" ref="H187:H196" si="173">SUM(N187:Z187)</f>
        <v>0</v>
      </c>
      <c r="I187" s="684">
        <f t="shared" ref="I187:I196" si="174">SUM(N187:Z187)</f>
        <v>0</v>
      </c>
      <c r="J187" s="527">
        <f t="shared" ref="J187:K196" si="175">SUM(N187:Z187)</f>
        <v>0</v>
      </c>
      <c r="K187" s="527">
        <f t="shared" si="175"/>
        <v>0</v>
      </c>
      <c r="L187" s="568">
        <f t="shared" ref="L187:L196" si="176">SUM(O187:AA187)</f>
        <v>0</v>
      </c>
      <c r="M187" s="141"/>
      <c r="N187" s="159">
        <f t="shared" si="120"/>
        <v>0</v>
      </c>
      <c r="O187" s="73"/>
      <c r="P187" s="1"/>
      <c r="Q187" s="1"/>
      <c r="R187" s="1"/>
      <c r="S187" s="1"/>
      <c r="T187" s="79"/>
      <c r="U187" s="489">
        <f t="shared" si="121"/>
        <v>0</v>
      </c>
      <c r="V187" s="414"/>
      <c r="W187" s="1"/>
      <c r="X187" s="79"/>
      <c r="Y187" s="79"/>
      <c r="Z187" s="79"/>
      <c r="AA187" s="44"/>
    </row>
    <row r="188" spans="1:27" hidden="1" x14ac:dyDescent="0.25">
      <c r="B188" s="54"/>
      <c r="C188" s="2"/>
      <c r="D188" s="801" t="s">
        <v>544</v>
      </c>
      <c r="E188" s="801"/>
      <c r="F188" s="373">
        <f t="shared" si="171"/>
        <v>0</v>
      </c>
      <c r="G188" s="621">
        <f t="shared" si="172"/>
        <v>0</v>
      </c>
      <c r="H188" s="621">
        <f t="shared" si="173"/>
        <v>0</v>
      </c>
      <c r="I188" s="684">
        <f t="shared" si="174"/>
        <v>0</v>
      </c>
      <c r="J188" s="527">
        <f t="shared" si="175"/>
        <v>0</v>
      </c>
      <c r="K188" s="527">
        <f t="shared" si="175"/>
        <v>0</v>
      </c>
      <c r="L188" s="568">
        <f t="shared" si="176"/>
        <v>0</v>
      </c>
      <c r="M188" s="141"/>
      <c r="N188" s="159">
        <f t="shared" si="120"/>
        <v>0</v>
      </c>
      <c r="O188" s="73"/>
      <c r="P188" s="1"/>
      <c r="Q188" s="1"/>
      <c r="R188" s="1"/>
      <c r="S188" s="1"/>
      <c r="T188" s="79"/>
      <c r="U188" s="489">
        <f t="shared" si="121"/>
        <v>0</v>
      </c>
      <c r="V188" s="414"/>
      <c r="W188" s="1"/>
      <c r="X188" s="79"/>
      <c r="Y188" s="79"/>
      <c r="Z188" s="79"/>
      <c r="AA188" s="44"/>
    </row>
    <row r="189" spans="1:27" hidden="1" x14ac:dyDescent="0.25">
      <c r="B189" s="54"/>
      <c r="C189" s="2"/>
      <c r="D189" s="801" t="s">
        <v>547</v>
      </c>
      <c r="E189" s="801"/>
      <c r="F189" s="373">
        <f t="shared" si="171"/>
        <v>0</v>
      </c>
      <c r="G189" s="621">
        <f t="shared" si="172"/>
        <v>0</v>
      </c>
      <c r="H189" s="621">
        <f t="shared" si="173"/>
        <v>0</v>
      </c>
      <c r="I189" s="684">
        <f t="shared" si="174"/>
        <v>0</v>
      </c>
      <c r="J189" s="527">
        <f t="shared" si="175"/>
        <v>0</v>
      </c>
      <c r="K189" s="527">
        <f t="shared" si="175"/>
        <v>0</v>
      </c>
      <c r="L189" s="568">
        <f t="shared" si="176"/>
        <v>0</v>
      </c>
      <c r="M189" s="141"/>
      <c r="N189" s="159">
        <f t="shared" si="120"/>
        <v>0</v>
      </c>
      <c r="O189" s="73"/>
      <c r="P189" s="1"/>
      <c r="Q189" s="1"/>
      <c r="R189" s="1"/>
      <c r="S189" s="1"/>
      <c r="T189" s="79"/>
      <c r="U189" s="489">
        <f t="shared" si="121"/>
        <v>0</v>
      </c>
      <c r="V189" s="414"/>
      <c r="W189" s="1"/>
      <c r="X189" s="79"/>
      <c r="Y189" s="79"/>
      <c r="Z189" s="79"/>
      <c r="AA189" s="44"/>
    </row>
    <row r="190" spans="1:27" hidden="1" x14ac:dyDescent="0.25">
      <c r="B190" s="54"/>
      <c r="C190" s="2"/>
      <c r="D190" s="798" t="s">
        <v>818</v>
      </c>
      <c r="E190" s="798"/>
      <c r="F190" s="376">
        <f t="shared" si="171"/>
        <v>0</v>
      </c>
      <c r="G190" s="624">
        <f t="shared" si="172"/>
        <v>0</v>
      </c>
      <c r="H190" s="624">
        <f t="shared" si="173"/>
        <v>0</v>
      </c>
      <c r="I190" s="687">
        <f t="shared" si="174"/>
        <v>0</v>
      </c>
      <c r="J190" s="530">
        <f t="shared" si="175"/>
        <v>0</v>
      </c>
      <c r="K190" s="530">
        <f t="shared" si="175"/>
        <v>0</v>
      </c>
      <c r="L190" s="571">
        <f t="shared" si="176"/>
        <v>0</v>
      </c>
      <c r="M190" s="151"/>
      <c r="N190" s="159">
        <f t="shared" si="120"/>
        <v>0</v>
      </c>
      <c r="O190" s="73"/>
      <c r="P190" s="1"/>
      <c r="Q190" s="1"/>
      <c r="R190" s="1"/>
      <c r="S190" s="1"/>
      <c r="T190" s="79"/>
      <c r="U190" s="489">
        <f t="shared" si="121"/>
        <v>0</v>
      </c>
      <c r="V190" s="414"/>
      <c r="W190" s="1"/>
      <c r="X190" s="79"/>
      <c r="Y190" s="79"/>
      <c r="Z190" s="79"/>
      <c r="AA190" s="44"/>
    </row>
    <row r="191" spans="1:27" hidden="1" x14ac:dyDescent="0.25">
      <c r="B191" s="54"/>
      <c r="C191" s="2"/>
      <c r="D191" s="801" t="s">
        <v>554</v>
      </c>
      <c r="E191" s="801"/>
      <c r="F191" s="373">
        <f t="shared" si="171"/>
        <v>0</v>
      </c>
      <c r="G191" s="621">
        <f t="shared" si="172"/>
        <v>0</v>
      </c>
      <c r="H191" s="621">
        <f t="shared" si="173"/>
        <v>0</v>
      </c>
      <c r="I191" s="684">
        <f t="shared" si="174"/>
        <v>0</v>
      </c>
      <c r="J191" s="527">
        <f t="shared" si="175"/>
        <v>0</v>
      </c>
      <c r="K191" s="527">
        <f t="shared" si="175"/>
        <v>0</v>
      </c>
      <c r="L191" s="568">
        <f t="shared" si="176"/>
        <v>0</v>
      </c>
      <c r="M191" s="141"/>
      <c r="N191" s="159">
        <f t="shared" si="120"/>
        <v>0</v>
      </c>
      <c r="O191" s="73"/>
      <c r="P191" s="1"/>
      <c r="Q191" s="1"/>
      <c r="R191" s="1"/>
      <c r="S191" s="1"/>
      <c r="T191" s="79"/>
      <c r="U191" s="489">
        <f t="shared" si="121"/>
        <v>0</v>
      </c>
      <c r="V191" s="414"/>
      <c r="W191" s="1"/>
      <c r="X191" s="79"/>
      <c r="Y191" s="79"/>
      <c r="Z191" s="79"/>
      <c r="AA191" s="44"/>
    </row>
    <row r="192" spans="1:27" hidden="1" x14ac:dyDescent="0.25">
      <c r="B192" s="54"/>
      <c r="C192" s="2"/>
      <c r="D192" s="801" t="s">
        <v>553</v>
      </c>
      <c r="E192" s="801"/>
      <c r="F192" s="373">
        <f t="shared" si="171"/>
        <v>0</v>
      </c>
      <c r="G192" s="621">
        <f t="shared" si="172"/>
        <v>0</v>
      </c>
      <c r="H192" s="621">
        <f t="shared" si="173"/>
        <v>0</v>
      </c>
      <c r="I192" s="684">
        <f t="shared" si="174"/>
        <v>0</v>
      </c>
      <c r="J192" s="527">
        <f t="shared" si="175"/>
        <v>0</v>
      </c>
      <c r="K192" s="527">
        <f t="shared" si="175"/>
        <v>0</v>
      </c>
      <c r="L192" s="568">
        <f t="shared" si="176"/>
        <v>0</v>
      </c>
      <c r="M192" s="141"/>
      <c r="N192" s="159">
        <f t="shared" si="120"/>
        <v>0</v>
      </c>
      <c r="O192" s="73"/>
      <c r="P192" s="1"/>
      <c r="Q192" s="1"/>
      <c r="R192" s="1"/>
      <c r="S192" s="1"/>
      <c r="T192" s="79"/>
      <c r="U192" s="489">
        <f t="shared" si="121"/>
        <v>0</v>
      </c>
      <c r="V192" s="414"/>
      <c r="W192" s="1"/>
      <c r="X192" s="79"/>
      <c r="Y192" s="79"/>
      <c r="Z192" s="79"/>
      <c r="AA192" s="44"/>
    </row>
    <row r="193" spans="1:27" ht="25.5" hidden="1" customHeight="1" x14ac:dyDescent="0.25">
      <c r="B193" s="54"/>
      <c r="C193" s="2"/>
      <c r="D193" s="798" t="s">
        <v>557</v>
      </c>
      <c r="E193" s="798"/>
      <c r="F193" s="376">
        <f t="shared" si="171"/>
        <v>0</v>
      </c>
      <c r="G193" s="624">
        <f t="shared" si="172"/>
        <v>0</v>
      </c>
      <c r="H193" s="624">
        <f t="shared" si="173"/>
        <v>0</v>
      </c>
      <c r="I193" s="687">
        <f t="shared" si="174"/>
        <v>0</v>
      </c>
      <c r="J193" s="530">
        <f t="shared" si="175"/>
        <v>0</v>
      </c>
      <c r="K193" s="530">
        <f t="shared" si="175"/>
        <v>0</v>
      </c>
      <c r="L193" s="571">
        <f t="shared" si="176"/>
        <v>0</v>
      </c>
      <c r="M193" s="151"/>
      <c r="N193" s="159">
        <f t="shared" si="120"/>
        <v>0</v>
      </c>
      <c r="O193" s="73"/>
      <c r="P193" s="1"/>
      <c r="Q193" s="1"/>
      <c r="R193" s="1"/>
      <c r="S193" s="1"/>
      <c r="T193" s="79"/>
      <c r="U193" s="489">
        <f t="shared" si="121"/>
        <v>0</v>
      </c>
      <c r="V193" s="414"/>
      <c r="W193" s="1"/>
      <c r="X193" s="79"/>
      <c r="Y193" s="79"/>
      <c r="Z193" s="79"/>
      <c r="AA193" s="44"/>
    </row>
    <row r="194" spans="1:27" hidden="1" x14ac:dyDescent="0.25">
      <c r="B194" s="54"/>
      <c r="C194" s="2"/>
      <c r="D194" s="801" t="s">
        <v>819</v>
      </c>
      <c r="E194" s="801"/>
      <c r="F194" s="373">
        <f t="shared" si="171"/>
        <v>0</v>
      </c>
      <c r="G194" s="621">
        <f t="shared" si="172"/>
        <v>0</v>
      </c>
      <c r="H194" s="621">
        <f t="shared" si="173"/>
        <v>0</v>
      </c>
      <c r="I194" s="684">
        <f t="shared" si="174"/>
        <v>0</v>
      </c>
      <c r="J194" s="527">
        <f t="shared" si="175"/>
        <v>0</v>
      </c>
      <c r="K194" s="527">
        <f t="shared" si="175"/>
        <v>0</v>
      </c>
      <c r="L194" s="568">
        <f t="shared" si="176"/>
        <v>0</v>
      </c>
      <c r="M194" s="141"/>
      <c r="N194" s="159">
        <f t="shared" si="120"/>
        <v>0</v>
      </c>
      <c r="O194" s="73"/>
      <c r="P194" s="1"/>
      <c r="Q194" s="1"/>
      <c r="R194" s="1"/>
      <c r="S194" s="1"/>
      <c r="T194" s="79"/>
      <c r="U194" s="489">
        <f t="shared" si="121"/>
        <v>0</v>
      </c>
      <c r="V194" s="414"/>
      <c r="W194" s="1"/>
      <c r="X194" s="79"/>
      <c r="Y194" s="79"/>
      <c r="Z194" s="79"/>
      <c r="AA194" s="44"/>
    </row>
    <row r="195" spans="1:27" ht="25.5" hidden="1" customHeight="1" x14ac:dyDescent="0.25">
      <c r="B195" s="54"/>
      <c r="C195" s="2"/>
      <c r="D195" s="798" t="s">
        <v>562</v>
      </c>
      <c r="E195" s="798"/>
      <c r="F195" s="376">
        <f t="shared" si="171"/>
        <v>0</v>
      </c>
      <c r="G195" s="624">
        <f t="shared" si="172"/>
        <v>0</v>
      </c>
      <c r="H195" s="624">
        <f t="shared" si="173"/>
        <v>0</v>
      </c>
      <c r="I195" s="687">
        <f t="shared" si="174"/>
        <v>0</v>
      </c>
      <c r="J195" s="530">
        <f t="shared" si="175"/>
        <v>0</v>
      </c>
      <c r="K195" s="530">
        <f t="shared" si="175"/>
        <v>0</v>
      </c>
      <c r="L195" s="571">
        <f t="shared" si="176"/>
        <v>0</v>
      </c>
      <c r="M195" s="151"/>
      <c r="N195" s="159">
        <f t="shared" si="120"/>
        <v>0</v>
      </c>
      <c r="O195" s="73"/>
      <c r="P195" s="1"/>
      <c r="Q195" s="1"/>
      <c r="R195" s="1"/>
      <c r="S195" s="1"/>
      <c r="T195" s="79"/>
      <c r="U195" s="489">
        <f t="shared" si="121"/>
        <v>0</v>
      </c>
      <c r="V195" s="414"/>
      <c r="W195" s="1"/>
      <c r="X195" s="79"/>
      <c r="Y195" s="79"/>
      <c r="Z195" s="79"/>
      <c r="AA195" s="44"/>
    </row>
    <row r="196" spans="1:27" ht="25.5" hidden="1" customHeight="1" x14ac:dyDescent="0.25">
      <c r="B196" s="54"/>
      <c r="C196" s="2"/>
      <c r="D196" s="798" t="s">
        <v>565</v>
      </c>
      <c r="E196" s="798"/>
      <c r="F196" s="376">
        <f t="shared" si="171"/>
        <v>0</v>
      </c>
      <c r="G196" s="624">
        <f t="shared" si="172"/>
        <v>0</v>
      </c>
      <c r="H196" s="624">
        <f t="shared" si="173"/>
        <v>0</v>
      </c>
      <c r="I196" s="687">
        <f t="shared" si="174"/>
        <v>0</v>
      </c>
      <c r="J196" s="530">
        <f t="shared" si="175"/>
        <v>0</v>
      </c>
      <c r="K196" s="530">
        <f t="shared" si="175"/>
        <v>0</v>
      </c>
      <c r="L196" s="571">
        <f t="shared" si="176"/>
        <v>0</v>
      </c>
      <c r="M196" s="151"/>
      <c r="N196" s="159">
        <f t="shared" si="120"/>
        <v>0</v>
      </c>
      <c r="O196" s="73"/>
      <c r="P196" s="1"/>
      <c r="Q196" s="1"/>
      <c r="R196" s="1"/>
      <c r="S196" s="1"/>
      <c r="T196" s="79"/>
      <c r="U196" s="489">
        <f t="shared" si="121"/>
        <v>0</v>
      </c>
      <c r="V196" s="414"/>
      <c r="W196" s="1"/>
      <c r="X196" s="79"/>
      <c r="Y196" s="79"/>
      <c r="Z196" s="79"/>
      <c r="AA196" s="44"/>
    </row>
    <row r="197" spans="1:27" s="18" customFormat="1" ht="25.5" hidden="1" customHeight="1" x14ac:dyDescent="0.25">
      <c r="A197" s="125" t="s">
        <v>276</v>
      </c>
      <c r="B197" s="90" t="s">
        <v>687</v>
      </c>
      <c r="C197" s="841" t="s">
        <v>607</v>
      </c>
      <c r="D197" s="842"/>
      <c r="E197" s="842"/>
      <c r="F197" s="383">
        <f t="shared" ref="F197:L197" si="177">F198+F199</f>
        <v>0</v>
      </c>
      <c r="G197" s="631">
        <f t="shared" si="177"/>
        <v>0</v>
      </c>
      <c r="H197" s="631">
        <f t="shared" si="177"/>
        <v>0</v>
      </c>
      <c r="I197" s="694">
        <f t="shared" si="177"/>
        <v>0</v>
      </c>
      <c r="J197" s="537">
        <f t="shared" ref="J197" si="178">J198+J199</f>
        <v>0</v>
      </c>
      <c r="K197" s="537">
        <f t="shared" si="177"/>
        <v>0</v>
      </c>
      <c r="L197" s="578">
        <f t="shared" si="177"/>
        <v>0</v>
      </c>
      <c r="M197" s="155">
        <f t="shared" ref="M197:AA197" si="179">M198+M199</f>
        <v>0</v>
      </c>
      <c r="N197" s="158">
        <f t="shared" si="120"/>
        <v>0</v>
      </c>
      <c r="O197" s="92">
        <f t="shared" si="179"/>
        <v>0</v>
      </c>
      <c r="P197" s="93">
        <f t="shared" si="179"/>
        <v>0</v>
      </c>
      <c r="Q197" s="93">
        <f t="shared" si="179"/>
        <v>0</v>
      </c>
      <c r="R197" s="93">
        <f t="shared" si="179"/>
        <v>0</v>
      </c>
      <c r="S197" s="93">
        <f t="shared" si="179"/>
        <v>0</v>
      </c>
      <c r="T197" s="96">
        <f t="shared" si="179"/>
        <v>0</v>
      </c>
      <c r="U197" s="487">
        <f t="shared" si="121"/>
        <v>0</v>
      </c>
      <c r="V197" s="412">
        <f t="shared" si="179"/>
        <v>0</v>
      </c>
      <c r="W197" s="93">
        <f t="shared" si="179"/>
        <v>0</v>
      </c>
      <c r="X197" s="96">
        <f t="shared" si="179"/>
        <v>0</v>
      </c>
      <c r="Y197" s="96">
        <f t="shared" si="179"/>
        <v>0</v>
      </c>
      <c r="Z197" s="96">
        <f t="shared" si="179"/>
        <v>0</v>
      </c>
      <c r="AA197" s="97">
        <f t="shared" si="179"/>
        <v>0</v>
      </c>
    </row>
    <row r="198" spans="1:27" ht="25.5" hidden="1" customHeight="1" x14ac:dyDescent="0.25">
      <c r="B198" s="54"/>
      <c r="C198" s="2"/>
      <c r="D198" s="798" t="s">
        <v>568</v>
      </c>
      <c r="E198" s="798"/>
      <c r="F198" s="376">
        <f>SUM(N198:Z198)</f>
        <v>0</v>
      </c>
      <c r="G198" s="624">
        <f>SUM(N198:Z198)</f>
        <v>0</v>
      </c>
      <c r="H198" s="624">
        <f>SUM(N198:Z198)</f>
        <v>0</v>
      </c>
      <c r="I198" s="687">
        <f>SUM(N198:Z198)</f>
        <v>0</v>
      </c>
      <c r="J198" s="530">
        <f>SUM(N198:Z198)</f>
        <v>0</v>
      </c>
      <c r="K198" s="530">
        <f>SUM(O198:AA198)</f>
        <v>0</v>
      </c>
      <c r="L198" s="571">
        <f>SUM(O198:AA198)</f>
        <v>0</v>
      </c>
      <c r="M198" s="151"/>
      <c r="N198" s="159">
        <f t="shared" ref="N198:N255" si="180">SUM(L198:M198)</f>
        <v>0</v>
      </c>
      <c r="O198" s="73"/>
      <c r="P198" s="1"/>
      <c r="Q198" s="1"/>
      <c r="R198" s="1"/>
      <c r="S198" s="1"/>
      <c r="T198" s="79"/>
      <c r="U198" s="489">
        <f t="shared" ref="U198:U255" si="181">SUM(O198:T198)</f>
        <v>0</v>
      </c>
      <c r="V198" s="414"/>
      <c r="W198" s="1"/>
      <c r="X198" s="79"/>
      <c r="Y198" s="79"/>
      <c r="Z198" s="79"/>
      <c r="AA198" s="44"/>
    </row>
    <row r="199" spans="1:27" ht="25.5" hidden="1" customHeight="1" x14ac:dyDescent="0.25">
      <c r="B199" s="54"/>
      <c r="C199" s="2"/>
      <c r="D199" s="798" t="s">
        <v>569</v>
      </c>
      <c r="E199" s="798"/>
      <c r="F199" s="376">
        <f>SUM(N199:Z199)</f>
        <v>0</v>
      </c>
      <c r="G199" s="624">
        <f>SUM(N199:Z199)</f>
        <v>0</v>
      </c>
      <c r="H199" s="624">
        <f>SUM(N199:Z199)</f>
        <v>0</v>
      </c>
      <c r="I199" s="687">
        <f>SUM(N199:Z199)</f>
        <v>0</v>
      </c>
      <c r="J199" s="530">
        <f>SUM(N199:Z199)</f>
        <v>0</v>
      </c>
      <c r="K199" s="530">
        <f>SUM(O199:AA199)</f>
        <v>0</v>
      </c>
      <c r="L199" s="571">
        <f>SUM(O199:AA199)</f>
        <v>0</v>
      </c>
      <c r="M199" s="151"/>
      <c r="N199" s="159">
        <f t="shared" si="180"/>
        <v>0</v>
      </c>
      <c r="O199" s="73"/>
      <c r="P199" s="1"/>
      <c r="Q199" s="1"/>
      <c r="R199" s="1"/>
      <c r="S199" s="1"/>
      <c r="T199" s="79"/>
      <c r="U199" s="489">
        <f t="shared" si="181"/>
        <v>0</v>
      </c>
      <c r="V199" s="414"/>
      <c r="W199" s="1"/>
      <c r="X199" s="79"/>
      <c r="Y199" s="79"/>
      <c r="Z199" s="79"/>
      <c r="AA199" s="44"/>
    </row>
    <row r="200" spans="1:27" s="18" customFormat="1" ht="15" hidden="1" customHeight="1" x14ac:dyDescent="0.25">
      <c r="A200" s="125" t="s">
        <v>277</v>
      </c>
      <c r="B200" s="90" t="s">
        <v>688</v>
      </c>
      <c r="C200" s="841" t="s">
        <v>820</v>
      </c>
      <c r="D200" s="842"/>
      <c r="E200" s="842"/>
      <c r="F200" s="383">
        <f t="shared" ref="F200:L200" si="182">F201+F202+F203+F204+F205+F206+F207+F208+F209+F210+F211</f>
        <v>0</v>
      </c>
      <c r="G200" s="631">
        <f t="shared" si="182"/>
        <v>0</v>
      </c>
      <c r="H200" s="631">
        <f t="shared" si="182"/>
        <v>0</v>
      </c>
      <c r="I200" s="694">
        <f t="shared" si="182"/>
        <v>0</v>
      </c>
      <c r="J200" s="537">
        <f t="shared" ref="J200" si="183">J201+J202+J203+J204+J205+J206+J207+J208+J209+J210+J211</f>
        <v>0</v>
      </c>
      <c r="K200" s="537">
        <f t="shared" si="182"/>
        <v>0</v>
      </c>
      <c r="L200" s="578">
        <f t="shared" si="182"/>
        <v>0</v>
      </c>
      <c r="M200" s="155">
        <f t="shared" ref="M200:AA200" si="184">M201+M202+M203+M204+M205+M206+M207+M208+M209+M210+M211</f>
        <v>0</v>
      </c>
      <c r="N200" s="158">
        <f t="shared" si="180"/>
        <v>0</v>
      </c>
      <c r="O200" s="92">
        <f t="shared" si="184"/>
        <v>0</v>
      </c>
      <c r="P200" s="93">
        <f t="shared" si="184"/>
        <v>0</v>
      </c>
      <c r="Q200" s="93">
        <f t="shared" si="184"/>
        <v>0</v>
      </c>
      <c r="R200" s="93">
        <f t="shared" si="184"/>
        <v>0</v>
      </c>
      <c r="S200" s="93">
        <f t="shared" si="184"/>
        <v>0</v>
      </c>
      <c r="T200" s="96">
        <f t="shared" si="184"/>
        <v>0</v>
      </c>
      <c r="U200" s="487">
        <f t="shared" si="181"/>
        <v>0</v>
      </c>
      <c r="V200" s="412">
        <f t="shared" si="184"/>
        <v>0</v>
      </c>
      <c r="W200" s="93">
        <f t="shared" si="184"/>
        <v>0</v>
      </c>
      <c r="X200" s="96">
        <f t="shared" si="184"/>
        <v>0</v>
      </c>
      <c r="Y200" s="96">
        <f t="shared" si="184"/>
        <v>0</v>
      </c>
      <c r="Z200" s="96">
        <f t="shared" si="184"/>
        <v>0</v>
      </c>
      <c r="AA200" s="97">
        <f t="shared" si="184"/>
        <v>0</v>
      </c>
    </row>
    <row r="201" spans="1:27" hidden="1" x14ac:dyDescent="0.25">
      <c r="B201" s="54"/>
      <c r="C201" s="2"/>
      <c r="D201" s="801" t="s">
        <v>372</v>
      </c>
      <c r="E201" s="801"/>
      <c r="F201" s="373">
        <f t="shared" ref="F201:F213" si="185">SUM(N201:Z201)</f>
        <v>0</v>
      </c>
      <c r="G201" s="621">
        <f t="shared" ref="G201:G213" si="186">SUM(N201:Z201)</f>
        <v>0</v>
      </c>
      <c r="H201" s="621">
        <f t="shared" ref="H201:H213" si="187">SUM(N201:Z201)</f>
        <v>0</v>
      </c>
      <c r="I201" s="684">
        <f t="shared" ref="I201:I213" si="188">SUM(N201:Z201)</f>
        <v>0</v>
      </c>
      <c r="J201" s="527">
        <f t="shared" ref="J201:K213" si="189">SUM(N201:Z201)</f>
        <v>0</v>
      </c>
      <c r="K201" s="527">
        <f t="shared" si="189"/>
        <v>0</v>
      </c>
      <c r="L201" s="568">
        <f t="shared" ref="L201:L213" si="190">SUM(O201:AA201)</f>
        <v>0</v>
      </c>
      <c r="M201" s="141"/>
      <c r="N201" s="159">
        <f t="shared" si="180"/>
        <v>0</v>
      </c>
      <c r="O201" s="73"/>
      <c r="P201" s="1"/>
      <c r="Q201" s="1"/>
      <c r="R201" s="1"/>
      <c r="S201" s="1"/>
      <c r="T201" s="79"/>
      <c r="U201" s="489">
        <f t="shared" si="181"/>
        <v>0</v>
      </c>
      <c r="V201" s="414"/>
      <c r="W201" s="1"/>
      <c r="X201" s="79"/>
      <c r="Y201" s="79"/>
      <c r="Z201" s="79"/>
      <c r="AA201" s="44"/>
    </row>
    <row r="202" spans="1:27" hidden="1" x14ac:dyDescent="0.25">
      <c r="B202" s="54"/>
      <c r="C202" s="2"/>
      <c r="D202" s="801" t="s">
        <v>821</v>
      </c>
      <c r="E202" s="801"/>
      <c r="F202" s="373">
        <f t="shared" si="185"/>
        <v>0</v>
      </c>
      <c r="G202" s="621">
        <f t="shared" si="186"/>
        <v>0</v>
      </c>
      <c r="H202" s="621">
        <f t="shared" si="187"/>
        <v>0</v>
      </c>
      <c r="I202" s="684">
        <f t="shared" si="188"/>
        <v>0</v>
      </c>
      <c r="J202" s="527">
        <f t="shared" si="189"/>
        <v>0</v>
      </c>
      <c r="K202" s="527">
        <f t="shared" si="189"/>
        <v>0</v>
      </c>
      <c r="L202" s="568">
        <f t="shared" si="190"/>
        <v>0</v>
      </c>
      <c r="M202" s="141"/>
      <c r="N202" s="159">
        <f t="shared" si="180"/>
        <v>0</v>
      </c>
      <c r="O202" s="73"/>
      <c r="P202" s="1"/>
      <c r="Q202" s="1"/>
      <c r="R202" s="1"/>
      <c r="S202" s="1"/>
      <c r="T202" s="79"/>
      <c r="U202" s="489">
        <f t="shared" si="181"/>
        <v>0</v>
      </c>
      <c r="V202" s="414"/>
      <c r="W202" s="1"/>
      <c r="X202" s="79"/>
      <c r="Y202" s="79"/>
      <c r="Z202" s="79"/>
      <c r="AA202" s="44"/>
    </row>
    <row r="203" spans="1:27" hidden="1" x14ac:dyDescent="0.25">
      <c r="B203" s="54"/>
      <c r="C203" s="2"/>
      <c r="D203" s="801" t="s">
        <v>375</v>
      </c>
      <c r="E203" s="801"/>
      <c r="F203" s="373">
        <f t="shared" si="185"/>
        <v>0</v>
      </c>
      <c r="G203" s="621">
        <f t="shared" si="186"/>
        <v>0</v>
      </c>
      <c r="H203" s="621">
        <f t="shared" si="187"/>
        <v>0</v>
      </c>
      <c r="I203" s="684">
        <f t="shared" si="188"/>
        <v>0</v>
      </c>
      <c r="J203" s="527">
        <f t="shared" si="189"/>
        <v>0</v>
      </c>
      <c r="K203" s="527">
        <f t="shared" si="189"/>
        <v>0</v>
      </c>
      <c r="L203" s="568">
        <f t="shared" si="190"/>
        <v>0</v>
      </c>
      <c r="M203" s="141"/>
      <c r="N203" s="159">
        <f t="shared" si="180"/>
        <v>0</v>
      </c>
      <c r="O203" s="73"/>
      <c r="P203" s="1"/>
      <c r="Q203" s="1"/>
      <c r="R203" s="1"/>
      <c r="S203" s="1"/>
      <c r="T203" s="79"/>
      <c r="U203" s="489">
        <f t="shared" si="181"/>
        <v>0</v>
      </c>
      <c r="V203" s="414"/>
      <c r="W203" s="1"/>
      <c r="X203" s="79"/>
      <c r="Y203" s="79"/>
      <c r="Z203" s="79"/>
      <c r="AA203" s="44"/>
    </row>
    <row r="204" spans="1:27" hidden="1" x14ac:dyDescent="0.25">
      <c r="B204" s="54"/>
      <c r="C204" s="2"/>
      <c r="D204" s="801" t="s">
        <v>373</v>
      </c>
      <c r="E204" s="801"/>
      <c r="F204" s="373">
        <f t="shared" si="185"/>
        <v>0</v>
      </c>
      <c r="G204" s="621">
        <f t="shared" si="186"/>
        <v>0</v>
      </c>
      <c r="H204" s="621">
        <f t="shared" si="187"/>
        <v>0</v>
      </c>
      <c r="I204" s="684">
        <f t="shared" si="188"/>
        <v>0</v>
      </c>
      <c r="J204" s="527">
        <f t="shared" si="189"/>
        <v>0</v>
      </c>
      <c r="K204" s="527">
        <f t="shared" si="189"/>
        <v>0</v>
      </c>
      <c r="L204" s="568">
        <f t="shared" si="190"/>
        <v>0</v>
      </c>
      <c r="M204" s="141"/>
      <c r="N204" s="159">
        <f t="shared" si="180"/>
        <v>0</v>
      </c>
      <c r="O204" s="73"/>
      <c r="P204" s="1"/>
      <c r="Q204" s="1"/>
      <c r="R204" s="1"/>
      <c r="S204" s="1"/>
      <c r="T204" s="79"/>
      <c r="U204" s="489">
        <f t="shared" si="181"/>
        <v>0</v>
      </c>
      <c r="V204" s="414"/>
      <c r="W204" s="1"/>
      <c r="X204" s="79"/>
      <c r="Y204" s="79"/>
      <c r="Z204" s="79"/>
      <c r="AA204" s="44"/>
    </row>
    <row r="205" spans="1:27" hidden="1" x14ac:dyDescent="0.25">
      <c r="B205" s="54"/>
      <c r="C205" s="2"/>
      <c r="D205" s="801" t="s">
        <v>822</v>
      </c>
      <c r="E205" s="801"/>
      <c r="F205" s="373">
        <f t="shared" si="185"/>
        <v>0</v>
      </c>
      <c r="G205" s="621">
        <f t="shared" si="186"/>
        <v>0</v>
      </c>
      <c r="H205" s="621">
        <f t="shared" si="187"/>
        <v>0</v>
      </c>
      <c r="I205" s="684">
        <f t="shared" si="188"/>
        <v>0</v>
      </c>
      <c r="J205" s="527">
        <f t="shared" si="189"/>
        <v>0</v>
      </c>
      <c r="K205" s="527">
        <f t="shared" si="189"/>
        <v>0</v>
      </c>
      <c r="L205" s="568">
        <f t="shared" si="190"/>
        <v>0</v>
      </c>
      <c r="M205" s="141"/>
      <c r="N205" s="159">
        <f t="shared" si="180"/>
        <v>0</v>
      </c>
      <c r="O205" s="73"/>
      <c r="P205" s="1"/>
      <c r="Q205" s="1"/>
      <c r="R205" s="1"/>
      <c r="S205" s="1"/>
      <c r="T205" s="79"/>
      <c r="U205" s="489">
        <f t="shared" si="181"/>
        <v>0</v>
      </c>
      <c r="V205" s="414"/>
      <c r="W205" s="1"/>
      <c r="X205" s="79"/>
      <c r="Y205" s="79"/>
      <c r="Z205" s="79"/>
      <c r="AA205" s="44"/>
    </row>
    <row r="206" spans="1:27" ht="25.5" hidden="1" customHeight="1" x14ac:dyDescent="0.25">
      <c r="B206" s="54"/>
      <c r="C206" s="2"/>
      <c r="D206" s="798" t="s">
        <v>537</v>
      </c>
      <c r="E206" s="798"/>
      <c r="F206" s="376">
        <f t="shared" si="185"/>
        <v>0</v>
      </c>
      <c r="G206" s="624">
        <f t="shared" si="186"/>
        <v>0</v>
      </c>
      <c r="H206" s="624">
        <f t="shared" si="187"/>
        <v>0</v>
      </c>
      <c r="I206" s="687">
        <f t="shared" si="188"/>
        <v>0</v>
      </c>
      <c r="J206" s="530">
        <f t="shared" si="189"/>
        <v>0</v>
      </c>
      <c r="K206" s="530">
        <f t="shared" si="189"/>
        <v>0</v>
      </c>
      <c r="L206" s="571">
        <f t="shared" si="190"/>
        <v>0</v>
      </c>
      <c r="M206" s="151"/>
      <c r="N206" s="159">
        <f t="shared" si="180"/>
        <v>0</v>
      </c>
      <c r="O206" s="73"/>
      <c r="P206" s="1"/>
      <c r="Q206" s="1"/>
      <c r="R206" s="1"/>
      <c r="S206" s="1"/>
      <c r="T206" s="79"/>
      <c r="U206" s="489">
        <f t="shared" si="181"/>
        <v>0</v>
      </c>
      <c r="V206" s="414"/>
      <c r="W206" s="1"/>
      <c r="X206" s="79"/>
      <c r="Y206" s="79"/>
      <c r="Z206" s="79"/>
      <c r="AA206" s="44"/>
    </row>
    <row r="207" spans="1:27" ht="25.5" hidden="1" customHeight="1" x14ac:dyDescent="0.25">
      <c r="B207" s="54"/>
      <c r="C207" s="2"/>
      <c r="D207" s="798" t="s">
        <v>540</v>
      </c>
      <c r="E207" s="798"/>
      <c r="F207" s="376">
        <f t="shared" si="185"/>
        <v>0</v>
      </c>
      <c r="G207" s="624">
        <f t="shared" si="186"/>
        <v>0</v>
      </c>
      <c r="H207" s="624">
        <f t="shared" si="187"/>
        <v>0</v>
      </c>
      <c r="I207" s="687">
        <f t="shared" si="188"/>
        <v>0</v>
      </c>
      <c r="J207" s="530">
        <f t="shared" si="189"/>
        <v>0</v>
      </c>
      <c r="K207" s="530">
        <f t="shared" si="189"/>
        <v>0</v>
      </c>
      <c r="L207" s="571">
        <f t="shared" si="190"/>
        <v>0</v>
      </c>
      <c r="M207" s="151"/>
      <c r="N207" s="159">
        <f t="shared" si="180"/>
        <v>0</v>
      </c>
      <c r="O207" s="73"/>
      <c r="P207" s="1"/>
      <c r="Q207" s="1"/>
      <c r="R207" s="1"/>
      <c r="S207" s="1"/>
      <c r="T207" s="79"/>
      <c r="U207" s="489">
        <f t="shared" si="181"/>
        <v>0</v>
      </c>
      <c r="V207" s="414"/>
      <c r="W207" s="1"/>
      <c r="X207" s="79"/>
      <c r="Y207" s="79"/>
      <c r="Z207" s="79"/>
      <c r="AA207" s="44"/>
    </row>
    <row r="208" spans="1:27" hidden="1" x14ac:dyDescent="0.25">
      <c r="B208" s="54"/>
      <c r="C208" s="2"/>
      <c r="D208" s="801" t="s">
        <v>823</v>
      </c>
      <c r="E208" s="801"/>
      <c r="F208" s="373">
        <f t="shared" si="185"/>
        <v>0</v>
      </c>
      <c r="G208" s="621">
        <f t="shared" si="186"/>
        <v>0</v>
      </c>
      <c r="H208" s="621">
        <f t="shared" si="187"/>
        <v>0</v>
      </c>
      <c r="I208" s="684">
        <f t="shared" si="188"/>
        <v>0</v>
      </c>
      <c r="J208" s="527">
        <f t="shared" si="189"/>
        <v>0</v>
      </c>
      <c r="K208" s="527">
        <f t="shared" si="189"/>
        <v>0</v>
      </c>
      <c r="L208" s="568">
        <f t="shared" si="190"/>
        <v>0</v>
      </c>
      <c r="M208" s="141"/>
      <c r="N208" s="159">
        <f t="shared" si="180"/>
        <v>0</v>
      </c>
      <c r="O208" s="73"/>
      <c r="P208" s="1"/>
      <c r="Q208" s="1"/>
      <c r="R208" s="1"/>
      <c r="S208" s="1"/>
      <c r="T208" s="79"/>
      <c r="U208" s="489">
        <f t="shared" si="181"/>
        <v>0</v>
      </c>
      <c r="V208" s="414"/>
      <c r="W208" s="1"/>
      <c r="X208" s="79"/>
      <c r="Y208" s="79"/>
      <c r="Z208" s="79"/>
      <c r="AA208" s="44"/>
    </row>
    <row r="209" spans="1:27" hidden="1" x14ac:dyDescent="0.25">
      <c r="B209" s="54"/>
      <c r="C209" s="2"/>
      <c r="D209" s="801" t="s">
        <v>374</v>
      </c>
      <c r="E209" s="801"/>
      <c r="F209" s="373">
        <f t="shared" si="185"/>
        <v>0</v>
      </c>
      <c r="G209" s="621">
        <f t="shared" si="186"/>
        <v>0</v>
      </c>
      <c r="H209" s="621">
        <f t="shared" si="187"/>
        <v>0</v>
      </c>
      <c r="I209" s="684">
        <f t="shared" si="188"/>
        <v>0</v>
      </c>
      <c r="J209" s="527">
        <f t="shared" si="189"/>
        <v>0</v>
      </c>
      <c r="K209" s="527">
        <f t="shared" si="189"/>
        <v>0</v>
      </c>
      <c r="L209" s="568">
        <f t="shared" si="190"/>
        <v>0</v>
      </c>
      <c r="M209" s="141"/>
      <c r="N209" s="159">
        <f t="shared" si="180"/>
        <v>0</v>
      </c>
      <c r="O209" s="73"/>
      <c r="P209" s="1"/>
      <c r="Q209" s="1"/>
      <c r="R209" s="1"/>
      <c r="S209" s="1"/>
      <c r="T209" s="79"/>
      <c r="U209" s="489">
        <f t="shared" si="181"/>
        <v>0</v>
      </c>
      <c r="V209" s="414"/>
      <c r="W209" s="1"/>
      <c r="X209" s="79"/>
      <c r="Y209" s="79"/>
      <c r="Z209" s="79"/>
      <c r="AA209" s="44"/>
    </row>
    <row r="210" spans="1:27" hidden="1" x14ac:dyDescent="0.25">
      <c r="B210" s="54"/>
      <c r="C210" s="2"/>
      <c r="D210" s="801" t="s">
        <v>824</v>
      </c>
      <c r="E210" s="801"/>
      <c r="F210" s="373">
        <f t="shared" si="185"/>
        <v>0</v>
      </c>
      <c r="G210" s="621">
        <f t="shared" si="186"/>
        <v>0</v>
      </c>
      <c r="H210" s="621">
        <f t="shared" si="187"/>
        <v>0</v>
      </c>
      <c r="I210" s="684">
        <f t="shared" si="188"/>
        <v>0</v>
      </c>
      <c r="J210" s="527">
        <f t="shared" si="189"/>
        <v>0</v>
      </c>
      <c r="K210" s="527">
        <f t="shared" si="189"/>
        <v>0</v>
      </c>
      <c r="L210" s="568">
        <f t="shared" si="190"/>
        <v>0</v>
      </c>
      <c r="M210" s="141"/>
      <c r="N210" s="159">
        <f t="shared" si="180"/>
        <v>0</v>
      </c>
      <c r="O210" s="73"/>
      <c r="P210" s="1"/>
      <c r="Q210" s="1"/>
      <c r="R210" s="1"/>
      <c r="S210" s="1"/>
      <c r="T210" s="79"/>
      <c r="U210" s="489">
        <f t="shared" si="181"/>
        <v>0</v>
      </c>
      <c r="V210" s="414"/>
      <c r="W210" s="1"/>
      <c r="X210" s="79"/>
      <c r="Y210" s="79"/>
      <c r="Z210" s="79"/>
      <c r="AA210" s="44"/>
    </row>
    <row r="211" spans="1:27" hidden="1" x14ac:dyDescent="0.25">
      <c r="B211" s="54"/>
      <c r="C211" s="2"/>
      <c r="D211" s="801" t="s">
        <v>566</v>
      </c>
      <c r="E211" s="801"/>
      <c r="F211" s="373">
        <f t="shared" si="185"/>
        <v>0</v>
      </c>
      <c r="G211" s="621">
        <f t="shared" si="186"/>
        <v>0</v>
      </c>
      <c r="H211" s="621">
        <f t="shared" si="187"/>
        <v>0</v>
      </c>
      <c r="I211" s="684">
        <f t="shared" si="188"/>
        <v>0</v>
      </c>
      <c r="J211" s="527">
        <f t="shared" si="189"/>
        <v>0</v>
      </c>
      <c r="K211" s="527">
        <f t="shared" si="189"/>
        <v>0</v>
      </c>
      <c r="L211" s="568">
        <f t="shared" si="190"/>
        <v>0</v>
      </c>
      <c r="M211" s="141"/>
      <c r="N211" s="159">
        <f t="shared" si="180"/>
        <v>0</v>
      </c>
      <c r="O211" s="73"/>
      <c r="P211" s="1"/>
      <c r="Q211" s="1"/>
      <c r="R211" s="1"/>
      <c r="S211" s="1"/>
      <c r="T211" s="79"/>
      <c r="U211" s="489">
        <f t="shared" si="181"/>
        <v>0</v>
      </c>
      <c r="V211" s="414"/>
      <c r="W211" s="1"/>
      <c r="X211" s="79"/>
      <c r="Y211" s="79"/>
      <c r="Z211" s="79"/>
      <c r="AA211" s="44"/>
    </row>
    <row r="212" spans="1:27" s="18" customFormat="1" hidden="1" x14ac:dyDescent="0.25">
      <c r="A212" s="125" t="s">
        <v>278</v>
      </c>
      <c r="B212" s="90" t="s">
        <v>689</v>
      </c>
      <c r="C212" s="803" t="s">
        <v>279</v>
      </c>
      <c r="D212" s="804"/>
      <c r="E212" s="804"/>
      <c r="F212" s="366">
        <f t="shared" si="185"/>
        <v>0</v>
      </c>
      <c r="G212" s="614">
        <f t="shared" si="186"/>
        <v>0</v>
      </c>
      <c r="H212" s="614">
        <f t="shared" si="187"/>
        <v>0</v>
      </c>
      <c r="I212" s="677">
        <f t="shared" si="188"/>
        <v>0</v>
      </c>
      <c r="J212" s="520">
        <f t="shared" si="189"/>
        <v>0</v>
      </c>
      <c r="K212" s="520">
        <f t="shared" si="189"/>
        <v>0</v>
      </c>
      <c r="L212" s="561">
        <f t="shared" si="190"/>
        <v>0</v>
      </c>
      <c r="M212" s="142"/>
      <c r="N212" s="158">
        <f t="shared" si="180"/>
        <v>0</v>
      </c>
      <c r="O212" s="92"/>
      <c r="P212" s="93"/>
      <c r="Q212" s="93"/>
      <c r="R212" s="93"/>
      <c r="S212" s="93"/>
      <c r="T212" s="96"/>
      <c r="U212" s="487">
        <f t="shared" si="181"/>
        <v>0</v>
      </c>
      <c r="V212" s="412"/>
      <c r="W212" s="93"/>
      <c r="X212" s="96"/>
      <c r="Y212" s="96"/>
      <c r="Z212" s="96"/>
      <c r="AA212" s="97"/>
    </row>
    <row r="213" spans="1:27" s="18" customFormat="1" hidden="1" x14ac:dyDescent="0.25">
      <c r="A213" s="125" t="s">
        <v>280</v>
      </c>
      <c r="B213" s="90" t="s">
        <v>690</v>
      </c>
      <c r="C213" s="803" t="s">
        <v>281</v>
      </c>
      <c r="D213" s="804"/>
      <c r="E213" s="804"/>
      <c r="F213" s="366">
        <f t="shared" si="185"/>
        <v>0</v>
      </c>
      <c r="G213" s="614">
        <f t="shared" si="186"/>
        <v>0</v>
      </c>
      <c r="H213" s="614">
        <f t="shared" si="187"/>
        <v>0</v>
      </c>
      <c r="I213" s="677">
        <f t="shared" si="188"/>
        <v>0</v>
      </c>
      <c r="J213" s="520">
        <f t="shared" si="189"/>
        <v>0</v>
      </c>
      <c r="K213" s="520">
        <f t="shared" si="189"/>
        <v>0</v>
      </c>
      <c r="L213" s="561">
        <f t="shared" si="190"/>
        <v>0</v>
      </c>
      <c r="M213" s="142"/>
      <c r="N213" s="158">
        <f t="shared" si="180"/>
        <v>0</v>
      </c>
      <c r="O213" s="92"/>
      <c r="P213" s="93"/>
      <c r="Q213" s="93"/>
      <c r="R213" s="93"/>
      <c r="S213" s="93"/>
      <c r="T213" s="96"/>
      <c r="U213" s="487">
        <f t="shared" si="181"/>
        <v>0</v>
      </c>
      <c r="V213" s="412"/>
      <c r="W213" s="93"/>
      <c r="X213" s="96"/>
      <c r="Y213" s="96"/>
      <c r="Z213" s="96"/>
      <c r="AA213" s="97"/>
    </row>
    <row r="214" spans="1:27" s="18" customFormat="1" hidden="1" x14ac:dyDescent="0.25">
      <c r="A214" s="125" t="s">
        <v>282</v>
      </c>
      <c r="B214" s="90" t="s">
        <v>691</v>
      </c>
      <c r="C214" s="803" t="s">
        <v>283</v>
      </c>
      <c r="D214" s="804"/>
      <c r="E214" s="804"/>
      <c r="F214" s="366">
        <f t="shared" ref="F214:L214" si="191">F215+F216+F217+F218+F219+F220+F221+F222+F223+F224</f>
        <v>0</v>
      </c>
      <c r="G214" s="614">
        <f t="shared" si="191"/>
        <v>0</v>
      </c>
      <c r="H214" s="614">
        <f t="shared" si="191"/>
        <v>0</v>
      </c>
      <c r="I214" s="677">
        <f t="shared" si="191"/>
        <v>0</v>
      </c>
      <c r="J214" s="520">
        <f t="shared" ref="J214" si="192">J215+J216+J217+J218+J219+J220+J221+J222+J223+J224</f>
        <v>0</v>
      </c>
      <c r="K214" s="520">
        <f t="shared" si="191"/>
        <v>0</v>
      </c>
      <c r="L214" s="561">
        <f t="shared" si="191"/>
        <v>0</v>
      </c>
      <c r="M214" s="142">
        <f t="shared" ref="M214:AA214" si="193">M215+M216+M217+M218+M219+M220+M221+M222+M223+M224</f>
        <v>0</v>
      </c>
      <c r="N214" s="158">
        <f t="shared" si="180"/>
        <v>0</v>
      </c>
      <c r="O214" s="92">
        <f t="shared" si="193"/>
        <v>0</v>
      </c>
      <c r="P214" s="93">
        <f t="shared" si="193"/>
        <v>0</v>
      </c>
      <c r="Q214" s="93">
        <f t="shared" si="193"/>
        <v>0</v>
      </c>
      <c r="R214" s="93">
        <f t="shared" si="193"/>
        <v>0</v>
      </c>
      <c r="S214" s="93">
        <f t="shared" si="193"/>
        <v>0</v>
      </c>
      <c r="T214" s="96">
        <f t="shared" si="193"/>
        <v>0</v>
      </c>
      <c r="U214" s="487">
        <f t="shared" si="181"/>
        <v>0</v>
      </c>
      <c r="V214" s="412">
        <f t="shared" si="193"/>
        <v>0</v>
      </c>
      <c r="W214" s="93">
        <f t="shared" si="193"/>
        <v>0</v>
      </c>
      <c r="X214" s="96">
        <f t="shared" si="193"/>
        <v>0</v>
      </c>
      <c r="Y214" s="96">
        <f t="shared" si="193"/>
        <v>0</v>
      </c>
      <c r="Z214" s="96">
        <f t="shared" si="193"/>
        <v>0</v>
      </c>
      <c r="AA214" s="97">
        <f t="shared" si="193"/>
        <v>0</v>
      </c>
    </row>
    <row r="215" spans="1:27" hidden="1" x14ac:dyDescent="0.25">
      <c r="B215" s="54"/>
      <c r="C215" s="2"/>
      <c r="D215" s="801" t="s">
        <v>376</v>
      </c>
      <c r="E215" s="801"/>
      <c r="F215" s="373">
        <f t="shared" ref="F215:F224" si="194">SUM(N215:Z215)</f>
        <v>0</v>
      </c>
      <c r="G215" s="621">
        <f t="shared" ref="G215:G224" si="195">SUM(N215:Z215)</f>
        <v>0</v>
      </c>
      <c r="H215" s="621">
        <f t="shared" ref="H215:H224" si="196">SUM(N215:Z215)</f>
        <v>0</v>
      </c>
      <c r="I215" s="684">
        <f t="shared" ref="I215:I224" si="197">SUM(N215:Z215)</f>
        <v>0</v>
      </c>
      <c r="J215" s="527">
        <f t="shared" ref="J215:K224" si="198">SUM(N215:Z215)</f>
        <v>0</v>
      </c>
      <c r="K215" s="527">
        <f t="shared" si="198"/>
        <v>0</v>
      </c>
      <c r="L215" s="568">
        <f t="shared" ref="L215:L224" si="199">SUM(O215:AA215)</f>
        <v>0</v>
      </c>
      <c r="M215" s="141"/>
      <c r="N215" s="159">
        <f t="shared" si="180"/>
        <v>0</v>
      </c>
      <c r="O215" s="73"/>
      <c r="P215" s="1"/>
      <c r="Q215" s="1"/>
      <c r="R215" s="1"/>
      <c r="S215" s="1"/>
      <c r="T215" s="79"/>
      <c r="U215" s="489">
        <f t="shared" si="181"/>
        <v>0</v>
      </c>
      <c r="V215" s="414"/>
      <c r="W215" s="1"/>
      <c r="X215" s="79"/>
      <c r="Y215" s="79"/>
      <c r="Z215" s="79"/>
      <c r="AA215" s="44"/>
    </row>
    <row r="216" spans="1:27" hidden="1" x14ac:dyDescent="0.25">
      <c r="B216" s="54"/>
      <c r="C216" s="2"/>
      <c r="D216" s="801" t="s">
        <v>377</v>
      </c>
      <c r="E216" s="801"/>
      <c r="F216" s="373">
        <f t="shared" si="194"/>
        <v>0</v>
      </c>
      <c r="G216" s="621">
        <f t="shared" si="195"/>
        <v>0</v>
      </c>
      <c r="H216" s="621">
        <f t="shared" si="196"/>
        <v>0</v>
      </c>
      <c r="I216" s="684">
        <f t="shared" si="197"/>
        <v>0</v>
      </c>
      <c r="J216" s="527">
        <f t="shared" si="198"/>
        <v>0</v>
      </c>
      <c r="K216" s="527">
        <f t="shared" si="198"/>
        <v>0</v>
      </c>
      <c r="L216" s="568">
        <f t="shared" si="199"/>
        <v>0</v>
      </c>
      <c r="M216" s="141"/>
      <c r="N216" s="159">
        <f t="shared" si="180"/>
        <v>0</v>
      </c>
      <c r="O216" s="73"/>
      <c r="P216" s="1"/>
      <c r="Q216" s="1"/>
      <c r="R216" s="1"/>
      <c r="S216" s="1"/>
      <c r="T216" s="79"/>
      <c r="U216" s="489">
        <f t="shared" si="181"/>
        <v>0</v>
      </c>
      <c r="V216" s="414"/>
      <c r="W216" s="1"/>
      <c r="X216" s="79"/>
      <c r="Y216" s="79"/>
      <c r="Z216" s="79"/>
      <c r="AA216" s="44"/>
    </row>
    <row r="217" spans="1:27" hidden="1" x14ac:dyDescent="0.25">
      <c r="B217" s="54"/>
      <c r="C217" s="2"/>
      <c r="D217" s="801" t="s">
        <v>378</v>
      </c>
      <c r="E217" s="801"/>
      <c r="F217" s="373">
        <f t="shared" si="194"/>
        <v>0</v>
      </c>
      <c r="G217" s="621">
        <f t="shared" si="195"/>
        <v>0</v>
      </c>
      <c r="H217" s="621">
        <f t="shared" si="196"/>
        <v>0</v>
      </c>
      <c r="I217" s="684">
        <f t="shared" si="197"/>
        <v>0</v>
      </c>
      <c r="J217" s="527">
        <f t="shared" si="198"/>
        <v>0</v>
      </c>
      <c r="K217" s="527">
        <f t="shared" si="198"/>
        <v>0</v>
      </c>
      <c r="L217" s="568">
        <f t="shared" si="199"/>
        <v>0</v>
      </c>
      <c r="M217" s="141"/>
      <c r="N217" s="159">
        <f t="shared" si="180"/>
        <v>0</v>
      </c>
      <c r="O217" s="73"/>
      <c r="P217" s="1"/>
      <c r="Q217" s="1"/>
      <c r="R217" s="1"/>
      <c r="S217" s="1"/>
      <c r="T217" s="79"/>
      <c r="U217" s="489">
        <f t="shared" si="181"/>
        <v>0</v>
      </c>
      <c r="V217" s="414"/>
      <c r="W217" s="1"/>
      <c r="X217" s="79"/>
      <c r="Y217" s="79"/>
      <c r="Z217" s="79"/>
      <c r="AA217" s="44"/>
    </row>
    <row r="218" spans="1:27" hidden="1" x14ac:dyDescent="0.25">
      <c r="B218" s="54"/>
      <c r="C218" s="2"/>
      <c r="D218" s="801" t="s">
        <v>379</v>
      </c>
      <c r="E218" s="801"/>
      <c r="F218" s="373">
        <f t="shared" si="194"/>
        <v>0</v>
      </c>
      <c r="G218" s="621">
        <f t="shared" si="195"/>
        <v>0</v>
      </c>
      <c r="H218" s="621">
        <f t="shared" si="196"/>
        <v>0</v>
      </c>
      <c r="I218" s="684">
        <f t="shared" si="197"/>
        <v>0</v>
      </c>
      <c r="J218" s="527">
        <f t="shared" si="198"/>
        <v>0</v>
      </c>
      <c r="K218" s="527">
        <f t="shared" si="198"/>
        <v>0</v>
      </c>
      <c r="L218" s="568">
        <f t="shared" si="199"/>
        <v>0</v>
      </c>
      <c r="M218" s="141"/>
      <c r="N218" s="159">
        <f t="shared" si="180"/>
        <v>0</v>
      </c>
      <c r="O218" s="73"/>
      <c r="P218" s="1"/>
      <c r="Q218" s="1"/>
      <c r="R218" s="1"/>
      <c r="S218" s="1"/>
      <c r="T218" s="79"/>
      <c r="U218" s="489">
        <f t="shared" si="181"/>
        <v>0</v>
      </c>
      <c r="V218" s="414"/>
      <c r="W218" s="1"/>
      <c r="X218" s="79"/>
      <c r="Y218" s="79"/>
      <c r="Z218" s="79"/>
      <c r="AA218" s="44"/>
    </row>
    <row r="219" spans="1:27" hidden="1" x14ac:dyDescent="0.25">
      <c r="B219" s="54"/>
      <c r="C219" s="2"/>
      <c r="D219" s="801" t="s">
        <v>380</v>
      </c>
      <c r="E219" s="801"/>
      <c r="F219" s="373">
        <f t="shared" si="194"/>
        <v>0</v>
      </c>
      <c r="G219" s="621">
        <f t="shared" si="195"/>
        <v>0</v>
      </c>
      <c r="H219" s="621">
        <f t="shared" si="196"/>
        <v>0</v>
      </c>
      <c r="I219" s="684">
        <f t="shared" si="197"/>
        <v>0</v>
      </c>
      <c r="J219" s="527">
        <f t="shared" si="198"/>
        <v>0</v>
      </c>
      <c r="K219" s="527">
        <f t="shared" si="198"/>
        <v>0</v>
      </c>
      <c r="L219" s="568">
        <f t="shared" si="199"/>
        <v>0</v>
      </c>
      <c r="M219" s="141"/>
      <c r="N219" s="159">
        <f t="shared" si="180"/>
        <v>0</v>
      </c>
      <c r="O219" s="73"/>
      <c r="P219" s="1"/>
      <c r="Q219" s="1"/>
      <c r="R219" s="1"/>
      <c r="S219" s="1"/>
      <c r="T219" s="79"/>
      <c r="U219" s="489">
        <f t="shared" si="181"/>
        <v>0</v>
      </c>
      <c r="V219" s="414"/>
      <c r="W219" s="1"/>
      <c r="X219" s="79"/>
      <c r="Y219" s="79"/>
      <c r="Z219" s="79"/>
      <c r="AA219" s="44"/>
    </row>
    <row r="220" spans="1:27" ht="25.5" hidden="1" customHeight="1" x14ac:dyDescent="0.25">
      <c r="B220" s="54"/>
      <c r="C220" s="2"/>
      <c r="D220" s="798" t="s">
        <v>538</v>
      </c>
      <c r="E220" s="798"/>
      <c r="F220" s="376">
        <f t="shared" si="194"/>
        <v>0</v>
      </c>
      <c r="G220" s="624">
        <f t="shared" si="195"/>
        <v>0</v>
      </c>
      <c r="H220" s="624">
        <f t="shared" si="196"/>
        <v>0</v>
      </c>
      <c r="I220" s="687">
        <f t="shared" si="197"/>
        <v>0</v>
      </c>
      <c r="J220" s="530">
        <f t="shared" si="198"/>
        <v>0</v>
      </c>
      <c r="K220" s="530">
        <f t="shared" si="198"/>
        <v>0</v>
      </c>
      <c r="L220" s="571">
        <f t="shared" si="199"/>
        <v>0</v>
      </c>
      <c r="M220" s="151"/>
      <c r="N220" s="159">
        <f t="shared" si="180"/>
        <v>0</v>
      </c>
      <c r="O220" s="73"/>
      <c r="P220" s="1"/>
      <c r="Q220" s="1"/>
      <c r="R220" s="1"/>
      <c r="S220" s="1"/>
      <c r="T220" s="79"/>
      <c r="U220" s="489">
        <f t="shared" si="181"/>
        <v>0</v>
      </c>
      <c r="V220" s="414"/>
      <c r="W220" s="1"/>
      <c r="X220" s="79"/>
      <c r="Y220" s="79"/>
      <c r="Z220" s="79"/>
      <c r="AA220" s="44"/>
    </row>
    <row r="221" spans="1:27" ht="25.5" hidden="1" customHeight="1" x14ac:dyDescent="0.25">
      <c r="B221" s="54"/>
      <c r="C221" s="2"/>
      <c r="D221" s="798" t="s">
        <v>541</v>
      </c>
      <c r="E221" s="798"/>
      <c r="F221" s="376">
        <f t="shared" si="194"/>
        <v>0</v>
      </c>
      <c r="G221" s="624">
        <f t="shared" si="195"/>
        <v>0</v>
      </c>
      <c r="H221" s="624">
        <f t="shared" si="196"/>
        <v>0</v>
      </c>
      <c r="I221" s="687">
        <f t="shared" si="197"/>
        <v>0</v>
      </c>
      <c r="J221" s="530">
        <f t="shared" si="198"/>
        <v>0</v>
      </c>
      <c r="K221" s="530">
        <f t="shared" si="198"/>
        <v>0</v>
      </c>
      <c r="L221" s="571">
        <f t="shared" si="199"/>
        <v>0</v>
      </c>
      <c r="M221" s="151"/>
      <c r="N221" s="159">
        <f t="shared" si="180"/>
        <v>0</v>
      </c>
      <c r="O221" s="73"/>
      <c r="P221" s="1"/>
      <c r="Q221" s="1"/>
      <c r="R221" s="1"/>
      <c r="S221" s="1"/>
      <c r="T221" s="79"/>
      <c r="U221" s="489">
        <f t="shared" si="181"/>
        <v>0</v>
      </c>
      <c r="V221" s="414"/>
      <c r="W221" s="1"/>
      <c r="X221" s="79"/>
      <c r="Y221" s="79"/>
      <c r="Z221" s="79"/>
      <c r="AA221" s="44"/>
    </row>
    <row r="222" spans="1:27" hidden="1" x14ac:dyDescent="0.25">
      <c r="B222" s="54"/>
      <c r="C222" s="2"/>
      <c r="D222" s="801" t="s">
        <v>381</v>
      </c>
      <c r="E222" s="801"/>
      <c r="F222" s="373">
        <f t="shared" si="194"/>
        <v>0</v>
      </c>
      <c r="G222" s="621">
        <f t="shared" si="195"/>
        <v>0</v>
      </c>
      <c r="H222" s="621">
        <f t="shared" si="196"/>
        <v>0</v>
      </c>
      <c r="I222" s="684">
        <f t="shared" si="197"/>
        <v>0</v>
      </c>
      <c r="J222" s="527">
        <f t="shared" si="198"/>
        <v>0</v>
      </c>
      <c r="K222" s="527">
        <f t="shared" si="198"/>
        <v>0</v>
      </c>
      <c r="L222" s="568">
        <f t="shared" si="199"/>
        <v>0</v>
      </c>
      <c r="M222" s="141"/>
      <c r="N222" s="159">
        <f t="shared" si="180"/>
        <v>0</v>
      </c>
      <c r="O222" s="73"/>
      <c r="P222" s="1"/>
      <c r="Q222" s="1"/>
      <c r="R222" s="1"/>
      <c r="S222" s="1"/>
      <c r="T222" s="79"/>
      <c r="U222" s="489">
        <f t="shared" si="181"/>
        <v>0</v>
      </c>
      <c r="V222" s="414"/>
      <c r="W222" s="1"/>
      <c r="X222" s="79"/>
      <c r="Y222" s="79"/>
      <c r="Z222" s="79"/>
      <c r="AA222" s="44"/>
    </row>
    <row r="223" spans="1:27" hidden="1" x14ac:dyDescent="0.25">
      <c r="B223" s="54"/>
      <c r="C223" s="2"/>
      <c r="D223" s="801" t="s">
        <v>382</v>
      </c>
      <c r="E223" s="801"/>
      <c r="F223" s="373">
        <f t="shared" si="194"/>
        <v>0</v>
      </c>
      <c r="G223" s="621">
        <f t="shared" si="195"/>
        <v>0</v>
      </c>
      <c r="H223" s="621">
        <f t="shared" si="196"/>
        <v>0</v>
      </c>
      <c r="I223" s="684">
        <f t="shared" si="197"/>
        <v>0</v>
      </c>
      <c r="J223" s="527">
        <f t="shared" si="198"/>
        <v>0</v>
      </c>
      <c r="K223" s="527">
        <f t="shared" si="198"/>
        <v>0</v>
      </c>
      <c r="L223" s="568">
        <f t="shared" si="199"/>
        <v>0</v>
      </c>
      <c r="M223" s="141"/>
      <c r="N223" s="159">
        <f t="shared" si="180"/>
        <v>0</v>
      </c>
      <c r="O223" s="73"/>
      <c r="P223" s="1"/>
      <c r="Q223" s="1"/>
      <c r="R223" s="1"/>
      <c r="S223" s="1"/>
      <c r="T223" s="79"/>
      <c r="U223" s="489">
        <f t="shared" si="181"/>
        <v>0</v>
      </c>
      <c r="V223" s="414"/>
      <c r="W223" s="1"/>
      <c r="X223" s="79"/>
      <c r="Y223" s="79"/>
      <c r="Z223" s="79"/>
      <c r="AA223" s="44"/>
    </row>
    <row r="224" spans="1:27" ht="15.75" hidden="1" thickBot="1" x14ac:dyDescent="0.3">
      <c r="B224" s="56"/>
      <c r="C224" s="20"/>
      <c r="D224" s="806" t="s">
        <v>567</v>
      </c>
      <c r="E224" s="806"/>
      <c r="F224" s="384">
        <f t="shared" si="194"/>
        <v>0</v>
      </c>
      <c r="G224" s="632">
        <f t="shared" si="195"/>
        <v>0</v>
      </c>
      <c r="H224" s="632">
        <f t="shared" si="196"/>
        <v>0</v>
      </c>
      <c r="I224" s="695">
        <f t="shared" si="197"/>
        <v>0</v>
      </c>
      <c r="J224" s="538">
        <f t="shared" si="198"/>
        <v>0</v>
      </c>
      <c r="K224" s="538">
        <f t="shared" si="198"/>
        <v>0</v>
      </c>
      <c r="L224" s="579">
        <f t="shared" si="199"/>
        <v>0</v>
      </c>
      <c r="M224" s="143"/>
      <c r="N224" s="159">
        <f t="shared" si="180"/>
        <v>0</v>
      </c>
      <c r="O224" s="73"/>
      <c r="P224" s="1"/>
      <c r="Q224" s="1"/>
      <c r="R224" s="1"/>
      <c r="S224" s="1"/>
      <c r="T224" s="79"/>
      <c r="U224" s="489">
        <f t="shared" si="181"/>
        <v>0</v>
      </c>
      <c r="V224" s="414"/>
      <c r="W224" s="1"/>
      <c r="X224" s="79"/>
      <c r="Y224" s="79"/>
      <c r="Z224" s="79"/>
      <c r="AA224" s="44"/>
    </row>
    <row r="225" spans="1:27" ht="15.75" thickBot="1" x14ac:dyDescent="0.3">
      <c r="B225" s="98" t="s">
        <v>284</v>
      </c>
      <c r="C225" s="807" t="s">
        <v>285</v>
      </c>
      <c r="D225" s="808"/>
      <c r="E225" s="808"/>
      <c r="F225" s="369">
        <f t="shared" ref="F225:L225" si="200">F226+F247+F253+F254</f>
        <v>0</v>
      </c>
      <c r="G225" s="617">
        <f t="shared" si="200"/>
        <v>0</v>
      </c>
      <c r="H225" s="617">
        <f t="shared" si="200"/>
        <v>0</v>
      </c>
      <c r="I225" s="680">
        <f t="shared" si="200"/>
        <v>0</v>
      </c>
      <c r="J225" s="523">
        <f t="shared" ref="J225" si="201">J226+J247+J253+J254</f>
        <v>0</v>
      </c>
      <c r="K225" s="523">
        <f t="shared" si="200"/>
        <v>0</v>
      </c>
      <c r="L225" s="564">
        <f t="shared" si="200"/>
        <v>0</v>
      </c>
      <c r="M225" s="144">
        <f t="shared" ref="M225:AA225" si="202">M226+M247+M253+M254</f>
        <v>0</v>
      </c>
      <c r="N225" s="156">
        <f t="shared" si="180"/>
        <v>0</v>
      </c>
      <c r="O225" s="84">
        <f t="shared" si="202"/>
        <v>0</v>
      </c>
      <c r="P225" s="85">
        <f t="shared" si="202"/>
        <v>0</v>
      </c>
      <c r="Q225" s="85">
        <f t="shared" si="202"/>
        <v>0</v>
      </c>
      <c r="R225" s="85">
        <f t="shared" si="202"/>
        <v>0</v>
      </c>
      <c r="S225" s="85">
        <f t="shared" si="202"/>
        <v>0</v>
      </c>
      <c r="T225" s="88">
        <f t="shared" si="202"/>
        <v>0</v>
      </c>
      <c r="U225" s="484">
        <f t="shared" si="181"/>
        <v>0</v>
      </c>
      <c r="V225" s="409">
        <f t="shared" si="202"/>
        <v>0</v>
      </c>
      <c r="W225" s="85">
        <f t="shared" si="202"/>
        <v>0</v>
      </c>
      <c r="X225" s="88">
        <f t="shared" si="202"/>
        <v>0</v>
      </c>
      <c r="Y225" s="88">
        <f t="shared" si="202"/>
        <v>0</v>
      </c>
      <c r="Z225" s="88">
        <f t="shared" si="202"/>
        <v>0</v>
      </c>
      <c r="AA225" s="89">
        <f t="shared" si="202"/>
        <v>0</v>
      </c>
    </row>
    <row r="226" spans="1:27" hidden="1" x14ac:dyDescent="0.25">
      <c r="B226" s="114" t="s">
        <v>692</v>
      </c>
      <c r="C226" s="834" t="s">
        <v>286</v>
      </c>
      <c r="D226" s="835"/>
      <c r="E226" s="835"/>
      <c r="F226" s="364">
        <f t="shared" ref="F226:L226" si="203">F227+F231+F238+F239+F240+F241+F242+F243+F244</f>
        <v>0</v>
      </c>
      <c r="G226" s="612">
        <f t="shared" si="203"/>
        <v>0</v>
      </c>
      <c r="H226" s="612">
        <f t="shared" si="203"/>
        <v>0</v>
      </c>
      <c r="I226" s="675">
        <f t="shared" si="203"/>
        <v>0</v>
      </c>
      <c r="J226" s="518">
        <f t="shared" ref="J226" si="204">J227+J231+J238+J239+J240+J241+J242+J243+J244</f>
        <v>0</v>
      </c>
      <c r="K226" s="518">
        <f t="shared" si="203"/>
        <v>0</v>
      </c>
      <c r="L226" s="559">
        <f t="shared" si="203"/>
        <v>0</v>
      </c>
      <c r="M226" s="140">
        <f t="shared" ref="M226:AA226" si="205">M227+M231+M238+M239+M240+M241+M242+M243+M244</f>
        <v>0</v>
      </c>
      <c r="N226" s="157">
        <f t="shared" si="180"/>
        <v>0</v>
      </c>
      <c r="O226" s="116">
        <f t="shared" si="205"/>
        <v>0</v>
      </c>
      <c r="P226" s="117">
        <f t="shared" si="205"/>
        <v>0</v>
      </c>
      <c r="Q226" s="117">
        <f t="shared" si="205"/>
        <v>0</v>
      </c>
      <c r="R226" s="117">
        <f t="shared" si="205"/>
        <v>0</v>
      </c>
      <c r="S226" s="117">
        <f t="shared" si="205"/>
        <v>0</v>
      </c>
      <c r="T226" s="120">
        <f t="shared" si="205"/>
        <v>0</v>
      </c>
      <c r="U226" s="485">
        <f t="shared" si="181"/>
        <v>0</v>
      </c>
      <c r="V226" s="410">
        <f t="shared" si="205"/>
        <v>0</v>
      </c>
      <c r="W226" s="117">
        <f t="shared" si="205"/>
        <v>0</v>
      </c>
      <c r="X226" s="120">
        <f t="shared" si="205"/>
        <v>0</v>
      </c>
      <c r="Y226" s="120">
        <f t="shared" si="205"/>
        <v>0</v>
      </c>
      <c r="Z226" s="120">
        <f t="shared" si="205"/>
        <v>0</v>
      </c>
      <c r="AA226" s="121">
        <f t="shared" si="205"/>
        <v>0</v>
      </c>
    </row>
    <row r="227" spans="1:27" s="18" customFormat="1" hidden="1" x14ac:dyDescent="0.25">
      <c r="A227" s="125"/>
      <c r="B227" s="52" t="s">
        <v>693</v>
      </c>
      <c r="C227" s="832" t="s">
        <v>287</v>
      </c>
      <c r="D227" s="833"/>
      <c r="E227" s="833"/>
      <c r="F227" s="367">
        <f t="shared" ref="F227:L227" si="206">F228+F229+F230</f>
        <v>0</v>
      </c>
      <c r="G227" s="615">
        <f t="shared" si="206"/>
        <v>0</v>
      </c>
      <c r="H227" s="615">
        <f t="shared" si="206"/>
        <v>0</v>
      </c>
      <c r="I227" s="678">
        <f t="shared" si="206"/>
        <v>0</v>
      </c>
      <c r="J227" s="521">
        <f t="shared" ref="J227" si="207">J228+J229+J230</f>
        <v>0</v>
      </c>
      <c r="K227" s="521">
        <f t="shared" si="206"/>
        <v>0</v>
      </c>
      <c r="L227" s="562">
        <f t="shared" si="206"/>
        <v>0</v>
      </c>
      <c r="M227" s="148">
        <f t="shared" ref="M227:AA227" si="208">M228+M229+M230</f>
        <v>0</v>
      </c>
      <c r="N227" s="160">
        <f t="shared" si="180"/>
        <v>0</v>
      </c>
      <c r="O227" s="75">
        <f t="shared" si="208"/>
        <v>0</v>
      </c>
      <c r="P227" s="13">
        <f t="shared" si="208"/>
        <v>0</v>
      </c>
      <c r="Q227" s="13">
        <f t="shared" si="208"/>
        <v>0</v>
      </c>
      <c r="R227" s="13">
        <f t="shared" si="208"/>
        <v>0</v>
      </c>
      <c r="S227" s="13">
        <f t="shared" si="208"/>
        <v>0</v>
      </c>
      <c r="T227" s="80">
        <f t="shared" si="208"/>
        <v>0</v>
      </c>
      <c r="U227" s="488">
        <f t="shared" si="181"/>
        <v>0</v>
      </c>
      <c r="V227" s="413">
        <f t="shared" si="208"/>
        <v>0</v>
      </c>
      <c r="W227" s="13">
        <f t="shared" si="208"/>
        <v>0</v>
      </c>
      <c r="X227" s="80">
        <f t="shared" si="208"/>
        <v>0</v>
      </c>
      <c r="Y227" s="80">
        <f t="shared" si="208"/>
        <v>0</v>
      </c>
      <c r="Z227" s="80">
        <f t="shared" si="208"/>
        <v>0</v>
      </c>
      <c r="AA227" s="45">
        <f t="shared" si="208"/>
        <v>0</v>
      </c>
    </row>
    <row r="228" spans="1:27" s="189" customFormat="1" hidden="1" x14ac:dyDescent="0.25">
      <c r="A228" s="125" t="s">
        <v>288</v>
      </c>
      <c r="B228" s="169" t="s">
        <v>694</v>
      </c>
      <c r="C228" s="213"/>
      <c r="D228" s="836" t="s">
        <v>706</v>
      </c>
      <c r="E228" s="836"/>
      <c r="F228" s="385">
        <f>SUM(N228:Z228)</f>
        <v>0</v>
      </c>
      <c r="G228" s="633">
        <f>SUM(N228:Z228)</f>
        <v>0</v>
      </c>
      <c r="H228" s="633">
        <f>SUM(N228:Z228)</f>
        <v>0</v>
      </c>
      <c r="I228" s="696">
        <f>SUM(N228:Z228)</f>
        <v>0</v>
      </c>
      <c r="J228" s="539">
        <f t="shared" ref="J228:K230" si="209">SUM(N228:Z228)</f>
        <v>0</v>
      </c>
      <c r="K228" s="539">
        <f t="shared" si="209"/>
        <v>0</v>
      </c>
      <c r="L228" s="580">
        <f>SUM(O228:AA228)</f>
        <v>0</v>
      </c>
      <c r="M228" s="257"/>
      <c r="N228" s="171">
        <f t="shared" si="180"/>
        <v>0</v>
      </c>
      <c r="O228" s="179"/>
      <c r="P228" s="173"/>
      <c r="Q228" s="173"/>
      <c r="R228" s="173"/>
      <c r="S228" s="173"/>
      <c r="T228" s="174"/>
      <c r="U228" s="486">
        <f t="shared" si="181"/>
        <v>0</v>
      </c>
      <c r="V228" s="411"/>
      <c r="W228" s="173"/>
      <c r="X228" s="174"/>
      <c r="Y228" s="174"/>
      <c r="Z228" s="174"/>
      <c r="AA228" s="175"/>
    </row>
    <row r="229" spans="1:27" s="189" customFormat="1" hidden="1" x14ac:dyDescent="0.25">
      <c r="A229" s="125" t="s">
        <v>289</v>
      </c>
      <c r="B229" s="169" t="s">
        <v>695</v>
      </c>
      <c r="C229" s="178"/>
      <c r="D229" s="814" t="s">
        <v>707</v>
      </c>
      <c r="E229" s="814"/>
      <c r="F229" s="365">
        <f>SUM(N229:Z229)</f>
        <v>0</v>
      </c>
      <c r="G229" s="613">
        <f>SUM(N229:Z229)</f>
        <v>0</v>
      </c>
      <c r="H229" s="613">
        <f>SUM(N229:Z229)</f>
        <v>0</v>
      </c>
      <c r="I229" s="676">
        <f>SUM(N229:Z229)</f>
        <v>0</v>
      </c>
      <c r="J229" s="519">
        <f t="shared" si="209"/>
        <v>0</v>
      </c>
      <c r="K229" s="519">
        <f t="shared" si="209"/>
        <v>0</v>
      </c>
      <c r="L229" s="560">
        <f>SUM(O229:AA229)</f>
        <v>0</v>
      </c>
      <c r="M229" s="170"/>
      <c r="N229" s="171">
        <f t="shared" si="180"/>
        <v>0</v>
      </c>
      <c r="O229" s="179"/>
      <c r="P229" s="173"/>
      <c r="Q229" s="173"/>
      <c r="R229" s="173"/>
      <c r="S229" s="173"/>
      <c r="T229" s="174"/>
      <c r="U229" s="486">
        <f t="shared" si="181"/>
        <v>0</v>
      </c>
      <c r="V229" s="411"/>
      <c r="W229" s="173"/>
      <c r="X229" s="174"/>
      <c r="Y229" s="174"/>
      <c r="Z229" s="174"/>
      <c r="AA229" s="175"/>
    </row>
    <row r="230" spans="1:27" s="189" customFormat="1" hidden="1" x14ac:dyDescent="0.25">
      <c r="A230" s="125" t="s">
        <v>290</v>
      </c>
      <c r="B230" s="169" t="s">
        <v>696</v>
      </c>
      <c r="C230" s="178"/>
      <c r="D230" s="814" t="s">
        <v>708</v>
      </c>
      <c r="E230" s="814"/>
      <c r="F230" s="365">
        <f>SUM(N230:Z230)</f>
        <v>0</v>
      </c>
      <c r="G230" s="613">
        <f>SUM(N230:Z230)</f>
        <v>0</v>
      </c>
      <c r="H230" s="613">
        <f>SUM(N230:Z230)</f>
        <v>0</v>
      </c>
      <c r="I230" s="676">
        <f>SUM(N230:Z230)</f>
        <v>0</v>
      </c>
      <c r="J230" s="519">
        <f t="shared" si="209"/>
        <v>0</v>
      </c>
      <c r="K230" s="519">
        <f t="shared" si="209"/>
        <v>0</v>
      </c>
      <c r="L230" s="560">
        <f>SUM(O230:AA230)</f>
        <v>0</v>
      </c>
      <c r="M230" s="170"/>
      <c r="N230" s="171">
        <f t="shared" si="180"/>
        <v>0</v>
      </c>
      <c r="O230" s="179"/>
      <c r="P230" s="173"/>
      <c r="Q230" s="173"/>
      <c r="R230" s="173"/>
      <c r="S230" s="173"/>
      <c r="T230" s="174"/>
      <c r="U230" s="486">
        <f t="shared" si="181"/>
        <v>0</v>
      </c>
      <c r="V230" s="411"/>
      <c r="W230" s="173"/>
      <c r="X230" s="174"/>
      <c r="Y230" s="174"/>
      <c r="Z230" s="174"/>
      <c r="AA230" s="175"/>
    </row>
    <row r="231" spans="1:27" s="18" customFormat="1" hidden="1" x14ac:dyDescent="0.25">
      <c r="A231" s="125"/>
      <c r="B231" s="52" t="s">
        <v>697</v>
      </c>
      <c r="C231" s="832" t="s">
        <v>291</v>
      </c>
      <c r="D231" s="833"/>
      <c r="E231" s="833"/>
      <c r="F231" s="367">
        <f t="shared" ref="F231:L231" si="210">F232+F233+F234+F235+F236+F237</f>
        <v>0</v>
      </c>
      <c r="G231" s="615">
        <f t="shared" si="210"/>
        <v>0</v>
      </c>
      <c r="H231" s="615">
        <f t="shared" si="210"/>
        <v>0</v>
      </c>
      <c r="I231" s="678">
        <f t="shared" si="210"/>
        <v>0</v>
      </c>
      <c r="J231" s="521">
        <f t="shared" ref="J231" si="211">J232+J233+J234+J235+J236+J237</f>
        <v>0</v>
      </c>
      <c r="K231" s="521">
        <f t="shared" si="210"/>
        <v>0</v>
      </c>
      <c r="L231" s="562">
        <f t="shared" si="210"/>
        <v>0</v>
      </c>
      <c r="M231" s="148">
        <f t="shared" ref="M231:AA231" si="212">M232+M233+M234+M235+M236+M237</f>
        <v>0</v>
      </c>
      <c r="N231" s="160">
        <f t="shared" si="180"/>
        <v>0</v>
      </c>
      <c r="O231" s="75">
        <f t="shared" si="212"/>
        <v>0</v>
      </c>
      <c r="P231" s="13">
        <f t="shared" si="212"/>
        <v>0</v>
      </c>
      <c r="Q231" s="13">
        <f t="shared" si="212"/>
        <v>0</v>
      </c>
      <c r="R231" s="13">
        <f t="shared" si="212"/>
        <v>0</v>
      </c>
      <c r="S231" s="13">
        <f t="shared" si="212"/>
        <v>0</v>
      </c>
      <c r="T231" s="80">
        <f t="shared" si="212"/>
        <v>0</v>
      </c>
      <c r="U231" s="488">
        <f t="shared" si="181"/>
        <v>0</v>
      </c>
      <c r="V231" s="413">
        <f t="shared" si="212"/>
        <v>0</v>
      </c>
      <c r="W231" s="13">
        <f t="shared" si="212"/>
        <v>0</v>
      </c>
      <c r="X231" s="80">
        <f t="shared" si="212"/>
        <v>0</v>
      </c>
      <c r="Y231" s="80">
        <f t="shared" si="212"/>
        <v>0</v>
      </c>
      <c r="Z231" s="80">
        <f t="shared" si="212"/>
        <v>0</v>
      </c>
      <c r="AA231" s="45">
        <f t="shared" si="212"/>
        <v>0</v>
      </c>
    </row>
    <row r="232" spans="1:27" s="189" customFormat="1" hidden="1" x14ac:dyDescent="0.25">
      <c r="A232" s="125" t="s">
        <v>292</v>
      </c>
      <c r="B232" s="169" t="s">
        <v>698</v>
      </c>
      <c r="C232" s="178"/>
      <c r="D232" s="814" t="s">
        <v>383</v>
      </c>
      <c r="E232" s="814"/>
      <c r="F232" s="365">
        <f t="shared" ref="F232:F243" si="213">SUM(N232:Z232)</f>
        <v>0</v>
      </c>
      <c r="G232" s="613">
        <f t="shared" ref="G232:G243" si="214">SUM(N232:Z232)</f>
        <v>0</v>
      </c>
      <c r="H232" s="613">
        <f t="shared" ref="H232:H243" si="215">SUM(N232:Z232)</f>
        <v>0</v>
      </c>
      <c r="I232" s="676">
        <f t="shared" ref="I232:I243" si="216">SUM(N232:Z232)</f>
        <v>0</v>
      </c>
      <c r="J232" s="519">
        <f t="shared" ref="J232:K243" si="217">SUM(N232:Z232)</f>
        <v>0</v>
      </c>
      <c r="K232" s="519">
        <f t="shared" si="217"/>
        <v>0</v>
      </c>
      <c r="L232" s="560">
        <f t="shared" ref="L232:L243" si="218">SUM(O232:AA232)</f>
        <v>0</v>
      </c>
      <c r="M232" s="170"/>
      <c r="N232" s="171">
        <f t="shared" si="180"/>
        <v>0</v>
      </c>
      <c r="O232" s="179"/>
      <c r="P232" s="173"/>
      <c r="Q232" s="173"/>
      <c r="R232" s="173"/>
      <c r="S232" s="173"/>
      <c r="T232" s="174"/>
      <c r="U232" s="486">
        <f t="shared" si="181"/>
        <v>0</v>
      </c>
      <c r="V232" s="411"/>
      <c r="W232" s="173"/>
      <c r="X232" s="174"/>
      <c r="Y232" s="174"/>
      <c r="Z232" s="174"/>
      <c r="AA232" s="175"/>
    </row>
    <row r="233" spans="1:27" s="189" customFormat="1" hidden="1" x14ac:dyDescent="0.25">
      <c r="A233" s="125" t="s">
        <v>293</v>
      </c>
      <c r="B233" s="169" t="s">
        <v>699</v>
      </c>
      <c r="C233" s="178"/>
      <c r="D233" s="814" t="s">
        <v>384</v>
      </c>
      <c r="E233" s="814"/>
      <c r="F233" s="365">
        <f t="shared" si="213"/>
        <v>0</v>
      </c>
      <c r="G233" s="613">
        <f t="shared" si="214"/>
        <v>0</v>
      </c>
      <c r="H233" s="613">
        <f t="shared" si="215"/>
        <v>0</v>
      </c>
      <c r="I233" s="676">
        <f t="shared" si="216"/>
        <v>0</v>
      </c>
      <c r="J233" s="519">
        <f t="shared" si="217"/>
        <v>0</v>
      </c>
      <c r="K233" s="519">
        <f t="shared" si="217"/>
        <v>0</v>
      </c>
      <c r="L233" s="560">
        <f t="shared" si="218"/>
        <v>0</v>
      </c>
      <c r="M233" s="170"/>
      <c r="N233" s="171">
        <f t="shared" si="180"/>
        <v>0</v>
      </c>
      <c r="O233" s="179"/>
      <c r="P233" s="173"/>
      <c r="Q233" s="173"/>
      <c r="R233" s="173"/>
      <c r="S233" s="173"/>
      <c r="T233" s="174"/>
      <c r="U233" s="486">
        <f t="shared" si="181"/>
        <v>0</v>
      </c>
      <c r="V233" s="411"/>
      <c r="W233" s="173"/>
      <c r="X233" s="174"/>
      <c r="Y233" s="174"/>
      <c r="Z233" s="174"/>
      <c r="AA233" s="175"/>
    </row>
    <row r="234" spans="1:27" s="189" customFormat="1" hidden="1" x14ac:dyDescent="0.25">
      <c r="A234" s="125" t="s">
        <v>872</v>
      </c>
      <c r="B234" s="169" t="s">
        <v>873</v>
      </c>
      <c r="C234" s="178"/>
      <c r="D234" s="814" t="s">
        <v>874</v>
      </c>
      <c r="E234" s="814"/>
      <c r="F234" s="365">
        <f t="shared" si="213"/>
        <v>0</v>
      </c>
      <c r="G234" s="613">
        <f t="shared" si="214"/>
        <v>0</v>
      </c>
      <c r="H234" s="613">
        <f t="shared" si="215"/>
        <v>0</v>
      </c>
      <c r="I234" s="676">
        <f t="shared" si="216"/>
        <v>0</v>
      </c>
      <c r="J234" s="519">
        <f t="shared" si="217"/>
        <v>0</v>
      </c>
      <c r="K234" s="519">
        <f t="shared" si="217"/>
        <v>0</v>
      </c>
      <c r="L234" s="560">
        <f t="shared" si="218"/>
        <v>0</v>
      </c>
      <c r="M234" s="170"/>
      <c r="N234" s="171">
        <f t="shared" si="180"/>
        <v>0</v>
      </c>
      <c r="O234" s="179"/>
      <c r="P234" s="173"/>
      <c r="Q234" s="173"/>
      <c r="R234" s="173"/>
      <c r="S234" s="173"/>
      <c r="T234" s="174"/>
      <c r="U234" s="486">
        <f t="shared" si="181"/>
        <v>0</v>
      </c>
      <c r="V234" s="411"/>
      <c r="W234" s="173"/>
      <c r="X234" s="174"/>
      <c r="Y234" s="174"/>
      <c r="Z234" s="174"/>
      <c r="AA234" s="175"/>
    </row>
    <row r="235" spans="1:27" s="189" customFormat="1" hidden="1" x14ac:dyDescent="0.25">
      <c r="A235" s="125" t="s">
        <v>294</v>
      </c>
      <c r="B235" s="169" t="s">
        <v>700</v>
      </c>
      <c r="C235" s="178"/>
      <c r="D235" s="814" t="s">
        <v>295</v>
      </c>
      <c r="E235" s="814"/>
      <c r="F235" s="365">
        <f t="shared" si="213"/>
        <v>0</v>
      </c>
      <c r="G235" s="613">
        <f t="shared" si="214"/>
        <v>0</v>
      </c>
      <c r="H235" s="613">
        <f t="shared" si="215"/>
        <v>0</v>
      </c>
      <c r="I235" s="676">
        <f t="shared" si="216"/>
        <v>0</v>
      </c>
      <c r="J235" s="519">
        <f t="shared" si="217"/>
        <v>0</v>
      </c>
      <c r="K235" s="519">
        <f t="shared" si="217"/>
        <v>0</v>
      </c>
      <c r="L235" s="560">
        <f t="shared" si="218"/>
        <v>0</v>
      </c>
      <c r="M235" s="170"/>
      <c r="N235" s="171">
        <f t="shared" si="180"/>
        <v>0</v>
      </c>
      <c r="O235" s="179"/>
      <c r="P235" s="173"/>
      <c r="Q235" s="173"/>
      <c r="R235" s="173"/>
      <c r="S235" s="173"/>
      <c r="T235" s="174"/>
      <c r="U235" s="486">
        <f t="shared" si="181"/>
        <v>0</v>
      </c>
      <c r="V235" s="411"/>
      <c r="W235" s="173"/>
      <c r="X235" s="174"/>
      <c r="Y235" s="174"/>
      <c r="Z235" s="174"/>
      <c r="AA235" s="175"/>
    </row>
    <row r="236" spans="1:27" s="189" customFormat="1" hidden="1" x14ac:dyDescent="0.25">
      <c r="A236" s="125" t="s">
        <v>296</v>
      </c>
      <c r="B236" s="169" t="s">
        <v>701</v>
      </c>
      <c r="C236" s="178"/>
      <c r="D236" s="814" t="s">
        <v>297</v>
      </c>
      <c r="E236" s="814"/>
      <c r="F236" s="365">
        <f t="shared" si="213"/>
        <v>0</v>
      </c>
      <c r="G236" s="613">
        <f t="shared" si="214"/>
        <v>0</v>
      </c>
      <c r="H236" s="613">
        <f t="shared" si="215"/>
        <v>0</v>
      </c>
      <c r="I236" s="676">
        <f t="shared" si="216"/>
        <v>0</v>
      </c>
      <c r="J236" s="519">
        <f t="shared" si="217"/>
        <v>0</v>
      </c>
      <c r="K236" s="519">
        <f t="shared" si="217"/>
        <v>0</v>
      </c>
      <c r="L236" s="560">
        <f t="shared" si="218"/>
        <v>0</v>
      </c>
      <c r="M236" s="170"/>
      <c r="N236" s="171">
        <f t="shared" si="180"/>
        <v>0</v>
      </c>
      <c r="O236" s="179"/>
      <c r="P236" s="173"/>
      <c r="Q236" s="173"/>
      <c r="R236" s="173"/>
      <c r="S236" s="173"/>
      <c r="T236" s="174"/>
      <c r="U236" s="486">
        <f t="shared" si="181"/>
        <v>0</v>
      </c>
      <c r="V236" s="411"/>
      <c r="W236" s="173"/>
      <c r="X236" s="174"/>
      <c r="Y236" s="174"/>
      <c r="Z236" s="174"/>
      <c r="AA236" s="175"/>
    </row>
    <row r="237" spans="1:27" s="189" customFormat="1" hidden="1" x14ac:dyDescent="0.25">
      <c r="A237" s="125" t="s">
        <v>875</v>
      </c>
      <c r="B237" s="169" t="s">
        <v>876</v>
      </c>
      <c r="C237" s="178"/>
      <c r="D237" s="814" t="s">
        <v>877</v>
      </c>
      <c r="E237" s="814"/>
      <c r="F237" s="365">
        <f t="shared" si="213"/>
        <v>0</v>
      </c>
      <c r="G237" s="613">
        <f t="shared" si="214"/>
        <v>0</v>
      </c>
      <c r="H237" s="613">
        <f t="shared" si="215"/>
        <v>0</v>
      </c>
      <c r="I237" s="676">
        <f t="shared" si="216"/>
        <v>0</v>
      </c>
      <c r="J237" s="519">
        <f t="shared" si="217"/>
        <v>0</v>
      </c>
      <c r="K237" s="519">
        <f t="shared" si="217"/>
        <v>0</v>
      </c>
      <c r="L237" s="560">
        <f t="shared" si="218"/>
        <v>0</v>
      </c>
      <c r="M237" s="170"/>
      <c r="N237" s="171">
        <f t="shared" si="180"/>
        <v>0</v>
      </c>
      <c r="O237" s="179"/>
      <c r="P237" s="173"/>
      <c r="Q237" s="173"/>
      <c r="R237" s="173"/>
      <c r="S237" s="173"/>
      <c r="T237" s="174"/>
      <c r="U237" s="486">
        <f t="shared" si="181"/>
        <v>0</v>
      </c>
      <c r="V237" s="411"/>
      <c r="W237" s="173"/>
      <c r="X237" s="174"/>
      <c r="Y237" s="174"/>
      <c r="Z237" s="174"/>
      <c r="AA237" s="175"/>
    </row>
    <row r="238" spans="1:27" s="41" customFormat="1" hidden="1" x14ac:dyDescent="0.25">
      <c r="A238" s="125" t="s">
        <v>878</v>
      </c>
      <c r="B238" s="52" t="s">
        <v>879</v>
      </c>
      <c r="C238" s="832" t="s">
        <v>880</v>
      </c>
      <c r="D238" s="833"/>
      <c r="E238" s="833"/>
      <c r="F238" s="367">
        <f t="shared" si="213"/>
        <v>0</v>
      </c>
      <c r="G238" s="615">
        <f t="shared" si="214"/>
        <v>0</v>
      </c>
      <c r="H238" s="615">
        <f t="shared" si="215"/>
        <v>0</v>
      </c>
      <c r="I238" s="678">
        <f t="shared" si="216"/>
        <v>0</v>
      </c>
      <c r="J238" s="521">
        <f t="shared" si="217"/>
        <v>0</v>
      </c>
      <c r="K238" s="521">
        <f t="shared" si="217"/>
        <v>0</v>
      </c>
      <c r="L238" s="562">
        <f t="shared" si="218"/>
        <v>0</v>
      </c>
      <c r="M238" s="148"/>
      <c r="N238" s="160">
        <f t="shared" si="180"/>
        <v>0</v>
      </c>
      <c r="O238" s="75"/>
      <c r="P238" s="13"/>
      <c r="Q238" s="13"/>
      <c r="R238" s="13"/>
      <c r="S238" s="13"/>
      <c r="T238" s="80"/>
      <c r="U238" s="488">
        <f t="shared" si="181"/>
        <v>0</v>
      </c>
      <c r="V238" s="413"/>
      <c r="W238" s="13"/>
      <c r="X238" s="80"/>
      <c r="Y238" s="80"/>
      <c r="Z238" s="80"/>
      <c r="AA238" s="45"/>
    </row>
    <row r="239" spans="1:27" s="41" customFormat="1" hidden="1" x14ac:dyDescent="0.25">
      <c r="A239" s="125" t="s">
        <v>298</v>
      </c>
      <c r="B239" s="52" t="s">
        <v>702</v>
      </c>
      <c r="C239" s="832" t="s">
        <v>299</v>
      </c>
      <c r="D239" s="833"/>
      <c r="E239" s="833"/>
      <c r="F239" s="367">
        <f t="shared" si="213"/>
        <v>0</v>
      </c>
      <c r="G239" s="615">
        <f t="shared" si="214"/>
        <v>0</v>
      </c>
      <c r="H239" s="615">
        <f t="shared" si="215"/>
        <v>0</v>
      </c>
      <c r="I239" s="678">
        <f t="shared" si="216"/>
        <v>0</v>
      </c>
      <c r="J239" s="521">
        <f t="shared" si="217"/>
        <v>0</v>
      </c>
      <c r="K239" s="521">
        <f t="shared" si="217"/>
        <v>0</v>
      </c>
      <c r="L239" s="562">
        <f t="shared" si="218"/>
        <v>0</v>
      </c>
      <c r="M239" s="148"/>
      <c r="N239" s="160">
        <f t="shared" si="180"/>
        <v>0</v>
      </c>
      <c r="O239" s="75"/>
      <c r="P239" s="13"/>
      <c r="Q239" s="13"/>
      <c r="R239" s="13"/>
      <c r="S239" s="13"/>
      <c r="T239" s="80"/>
      <c r="U239" s="488">
        <f t="shared" si="181"/>
        <v>0</v>
      </c>
      <c r="V239" s="413"/>
      <c r="W239" s="13"/>
      <c r="X239" s="80"/>
      <c r="Y239" s="80"/>
      <c r="Z239" s="80"/>
      <c r="AA239" s="45"/>
    </row>
    <row r="240" spans="1:27" s="41" customFormat="1" hidden="1" x14ac:dyDescent="0.25">
      <c r="A240" s="125" t="s">
        <v>300</v>
      </c>
      <c r="B240" s="52" t="s">
        <v>703</v>
      </c>
      <c r="C240" s="832" t="s">
        <v>881</v>
      </c>
      <c r="D240" s="833"/>
      <c r="E240" s="833"/>
      <c r="F240" s="367">
        <f t="shared" si="213"/>
        <v>0</v>
      </c>
      <c r="G240" s="615">
        <f t="shared" si="214"/>
        <v>0</v>
      </c>
      <c r="H240" s="615">
        <f t="shared" si="215"/>
        <v>0</v>
      </c>
      <c r="I240" s="678">
        <f t="shared" si="216"/>
        <v>0</v>
      </c>
      <c r="J240" s="521">
        <f t="shared" si="217"/>
        <v>0</v>
      </c>
      <c r="K240" s="521">
        <f t="shared" si="217"/>
        <v>0</v>
      </c>
      <c r="L240" s="562">
        <f t="shared" si="218"/>
        <v>0</v>
      </c>
      <c r="M240" s="148"/>
      <c r="N240" s="160">
        <f t="shared" si="180"/>
        <v>0</v>
      </c>
      <c r="O240" s="75"/>
      <c r="P240" s="13"/>
      <c r="Q240" s="13"/>
      <c r="R240" s="13"/>
      <c r="S240" s="13"/>
      <c r="T240" s="80"/>
      <c r="U240" s="488">
        <f t="shared" si="181"/>
        <v>0</v>
      </c>
      <c r="V240" s="413"/>
      <c r="W240" s="13"/>
      <c r="X240" s="80"/>
      <c r="Y240" s="80"/>
      <c r="Z240" s="80"/>
      <c r="AA240" s="45"/>
    </row>
    <row r="241" spans="1:27" s="41" customFormat="1" hidden="1" x14ac:dyDescent="0.25">
      <c r="A241" s="125" t="s">
        <v>301</v>
      </c>
      <c r="B241" s="52" t="s">
        <v>704</v>
      </c>
      <c r="C241" s="832" t="s">
        <v>882</v>
      </c>
      <c r="D241" s="833"/>
      <c r="E241" s="833"/>
      <c r="F241" s="367">
        <f t="shared" si="213"/>
        <v>0</v>
      </c>
      <c r="G241" s="615">
        <f t="shared" si="214"/>
        <v>0</v>
      </c>
      <c r="H241" s="615">
        <f t="shared" si="215"/>
        <v>0</v>
      </c>
      <c r="I241" s="678">
        <f t="shared" si="216"/>
        <v>0</v>
      </c>
      <c r="J241" s="521">
        <f t="shared" si="217"/>
        <v>0</v>
      </c>
      <c r="K241" s="521">
        <f t="shared" si="217"/>
        <v>0</v>
      </c>
      <c r="L241" s="562">
        <f t="shared" si="218"/>
        <v>0</v>
      </c>
      <c r="M241" s="148"/>
      <c r="N241" s="160">
        <f t="shared" si="180"/>
        <v>0</v>
      </c>
      <c r="O241" s="75"/>
      <c r="P241" s="13"/>
      <c r="Q241" s="13"/>
      <c r="R241" s="13"/>
      <c r="S241" s="13"/>
      <c r="T241" s="80"/>
      <c r="U241" s="488">
        <f t="shared" si="181"/>
        <v>0</v>
      </c>
      <c r="V241" s="413"/>
      <c r="W241" s="13"/>
      <c r="X241" s="80"/>
      <c r="Y241" s="80"/>
      <c r="Z241" s="80"/>
      <c r="AA241" s="45"/>
    </row>
    <row r="242" spans="1:27" s="41" customFormat="1" hidden="1" x14ac:dyDescent="0.25">
      <c r="A242" s="125" t="s">
        <v>302</v>
      </c>
      <c r="B242" s="52" t="s">
        <v>705</v>
      </c>
      <c r="C242" s="832" t="s">
        <v>303</v>
      </c>
      <c r="D242" s="833"/>
      <c r="E242" s="833"/>
      <c r="F242" s="367">
        <f t="shared" si="213"/>
        <v>0</v>
      </c>
      <c r="G242" s="615">
        <f t="shared" si="214"/>
        <v>0</v>
      </c>
      <c r="H242" s="615">
        <f t="shared" si="215"/>
        <v>0</v>
      </c>
      <c r="I242" s="678">
        <f t="shared" si="216"/>
        <v>0</v>
      </c>
      <c r="J242" s="521">
        <f t="shared" si="217"/>
        <v>0</v>
      </c>
      <c r="K242" s="521">
        <f t="shared" si="217"/>
        <v>0</v>
      </c>
      <c r="L242" s="562">
        <f t="shared" si="218"/>
        <v>0</v>
      </c>
      <c r="M242" s="148"/>
      <c r="N242" s="160">
        <f t="shared" si="180"/>
        <v>0</v>
      </c>
      <c r="O242" s="75"/>
      <c r="P242" s="13"/>
      <c r="Q242" s="13"/>
      <c r="R242" s="13"/>
      <c r="S242" s="13"/>
      <c r="T242" s="80"/>
      <c r="U242" s="488">
        <f t="shared" si="181"/>
        <v>0</v>
      </c>
      <c r="V242" s="413"/>
      <c r="W242" s="13"/>
      <c r="X242" s="80"/>
      <c r="Y242" s="80"/>
      <c r="Z242" s="80"/>
      <c r="AA242" s="45"/>
    </row>
    <row r="243" spans="1:27" s="41" customFormat="1" hidden="1" x14ac:dyDescent="0.25">
      <c r="A243" s="125" t="s">
        <v>883</v>
      </c>
      <c r="B243" s="52" t="s">
        <v>884</v>
      </c>
      <c r="C243" s="832" t="s">
        <v>886</v>
      </c>
      <c r="D243" s="833"/>
      <c r="E243" s="833"/>
      <c r="F243" s="367">
        <f t="shared" si="213"/>
        <v>0</v>
      </c>
      <c r="G243" s="615">
        <f t="shared" si="214"/>
        <v>0</v>
      </c>
      <c r="H243" s="615">
        <f t="shared" si="215"/>
        <v>0</v>
      </c>
      <c r="I243" s="678">
        <f t="shared" si="216"/>
        <v>0</v>
      </c>
      <c r="J243" s="521">
        <f t="shared" si="217"/>
        <v>0</v>
      </c>
      <c r="K243" s="521">
        <f t="shared" si="217"/>
        <v>0</v>
      </c>
      <c r="L243" s="562">
        <f t="shared" si="218"/>
        <v>0</v>
      </c>
      <c r="M243" s="148"/>
      <c r="N243" s="160">
        <f t="shared" si="180"/>
        <v>0</v>
      </c>
      <c r="O243" s="75"/>
      <c r="P243" s="13"/>
      <c r="Q243" s="13"/>
      <c r="R243" s="13"/>
      <c r="S243" s="13"/>
      <c r="T243" s="80"/>
      <c r="U243" s="488">
        <f t="shared" si="181"/>
        <v>0</v>
      </c>
      <c r="V243" s="413"/>
      <c r="W243" s="13"/>
      <c r="X243" s="80"/>
      <c r="Y243" s="80"/>
      <c r="Z243" s="80"/>
      <c r="AA243" s="45"/>
    </row>
    <row r="244" spans="1:27" s="41" customFormat="1" hidden="1" x14ac:dyDescent="0.25">
      <c r="A244" s="125"/>
      <c r="B244" s="52" t="s">
        <v>885</v>
      </c>
      <c r="C244" s="832" t="s">
        <v>887</v>
      </c>
      <c r="D244" s="833"/>
      <c r="E244" s="833"/>
      <c r="F244" s="367">
        <f t="shared" ref="F244:L244" si="219">F245+F246</f>
        <v>0</v>
      </c>
      <c r="G244" s="615">
        <f t="shared" si="219"/>
        <v>0</v>
      </c>
      <c r="H244" s="615">
        <f t="shared" si="219"/>
        <v>0</v>
      </c>
      <c r="I244" s="678">
        <f t="shared" si="219"/>
        <v>0</v>
      </c>
      <c r="J244" s="521">
        <f t="shared" ref="J244" si="220">J245+J246</f>
        <v>0</v>
      </c>
      <c r="K244" s="521">
        <f t="shared" si="219"/>
        <v>0</v>
      </c>
      <c r="L244" s="562">
        <f t="shared" si="219"/>
        <v>0</v>
      </c>
      <c r="M244" s="148">
        <f t="shared" ref="M244:AA244" si="221">M245+M246</f>
        <v>0</v>
      </c>
      <c r="N244" s="160">
        <f t="shared" si="180"/>
        <v>0</v>
      </c>
      <c r="O244" s="75">
        <f t="shared" si="221"/>
        <v>0</v>
      </c>
      <c r="P244" s="13">
        <f t="shared" si="221"/>
        <v>0</v>
      </c>
      <c r="Q244" s="13">
        <f t="shared" si="221"/>
        <v>0</v>
      </c>
      <c r="R244" s="13">
        <f t="shared" si="221"/>
        <v>0</v>
      </c>
      <c r="S244" s="13">
        <f t="shared" si="221"/>
        <v>0</v>
      </c>
      <c r="T244" s="80">
        <f t="shared" si="221"/>
        <v>0</v>
      </c>
      <c r="U244" s="488">
        <f t="shared" si="181"/>
        <v>0</v>
      </c>
      <c r="V244" s="413">
        <f t="shared" si="221"/>
        <v>0</v>
      </c>
      <c r="W244" s="13">
        <f t="shared" si="221"/>
        <v>0</v>
      </c>
      <c r="X244" s="80">
        <f t="shared" si="221"/>
        <v>0</v>
      </c>
      <c r="Y244" s="80">
        <f t="shared" si="221"/>
        <v>0</v>
      </c>
      <c r="Z244" s="80">
        <f t="shared" si="221"/>
        <v>0</v>
      </c>
      <c r="AA244" s="45">
        <f t="shared" si="221"/>
        <v>0</v>
      </c>
    </row>
    <row r="245" spans="1:27" s="189" customFormat="1" hidden="1" x14ac:dyDescent="0.25">
      <c r="A245" s="125" t="s">
        <v>889</v>
      </c>
      <c r="B245" s="169" t="s">
        <v>888</v>
      </c>
      <c r="C245" s="178"/>
      <c r="D245" s="814" t="s">
        <v>892</v>
      </c>
      <c r="E245" s="814"/>
      <c r="F245" s="365">
        <f>SUM(N245:Z245)</f>
        <v>0</v>
      </c>
      <c r="G245" s="613">
        <f>SUM(N245:Z245)</f>
        <v>0</v>
      </c>
      <c r="H245" s="613">
        <f>SUM(N245:Z245)</f>
        <v>0</v>
      </c>
      <c r="I245" s="676">
        <f>SUM(N245:Z245)</f>
        <v>0</v>
      </c>
      <c r="J245" s="519">
        <f>SUM(N245:Z245)</f>
        <v>0</v>
      </c>
      <c r="K245" s="519">
        <f>SUM(O245:AA245)</f>
        <v>0</v>
      </c>
      <c r="L245" s="560">
        <f>SUM(O245:AA245)</f>
        <v>0</v>
      </c>
      <c r="M245" s="170"/>
      <c r="N245" s="171">
        <f t="shared" si="180"/>
        <v>0</v>
      </c>
      <c r="O245" s="179"/>
      <c r="P245" s="173"/>
      <c r="Q245" s="173"/>
      <c r="R245" s="173"/>
      <c r="S245" s="173"/>
      <c r="T245" s="174"/>
      <c r="U245" s="486">
        <f t="shared" si="181"/>
        <v>0</v>
      </c>
      <c r="V245" s="411"/>
      <c r="W245" s="173"/>
      <c r="X245" s="174"/>
      <c r="Y245" s="174"/>
      <c r="Z245" s="174"/>
      <c r="AA245" s="175"/>
    </row>
    <row r="246" spans="1:27" s="189" customFormat="1" hidden="1" x14ac:dyDescent="0.25">
      <c r="A246" s="125" t="s">
        <v>890</v>
      </c>
      <c r="B246" s="169" t="s">
        <v>891</v>
      </c>
      <c r="C246" s="178"/>
      <c r="D246" s="814" t="s">
        <v>893</v>
      </c>
      <c r="E246" s="814"/>
      <c r="F246" s="365">
        <f>SUM(N246:Z246)</f>
        <v>0</v>
      </c>
      <c r="G246" s="613">
        <f>SUM(N246:Z246)</f>
        <v>0</v>
      </c>
      <c r="H246" s="613">
        <f>SUM(N246:Z246)</f>
        <v>0</v>
      </c>
      <c r="I246" s="676">
        <f>SUM(N246:Z246)</f>
        <v>0</v>
      </c>
      <c r="J246" s="519">
        <f>SUM(N246:Z246)</f>
        <v>0</v>
      </c>
      <c r="K246" s="519">
        <f>SUM(O246:AA246)</f>
        <v>0</v>
      </c>
      <c r="L246" s="560">
        <f>SUM(O246:AA246)</f>
        <v>0</v>
      </c>
      <c r="M246" s="170"/>
      <c r="N246" s="171">
        <f t="shared" si="180"/>
        <v>0</v>
      </c>
      <c r="O246" s="179"/>
      <c r="P246" s="173"/>
      <c r="Q246" s="173"/>
      <c r="R246" s="173"/>
      <c r="S246" s="173"/>
      <c r="T246" s="174"/>
      <c r="U246" s="486">
        <f t="shared" si="181"/>
        <v>0</v>
      </c>
      <c r="V246" s="411"/>
      <c r="W246" s="173"/>
      <c r="X246" s="174"/>
      <c r="Y246" s="174"/>
      <c r="Z246" s="174"/>
      <c r="AA246" s="175"/>
    </row>
    <row r="247" spans="1:27" hidden="1" x14ac:dyDescent="0.25">
      <c r="B247" s="90" t="s">
        <v>709</v>
      </c>
      <c r="C247" s="803" t="s">
        <v>304</v>
      </c>
      <c r="D247" s="804"/>
      <c r="E247" s="804"/>
      <c r="F247" s="366">
        <f t="shared" ref="F247:L247" si="222">F248+F249+F250+F251+F252</f>
        <v>0</v>
      </c>
      <c r="G247" s="614">
        <f t="shared" si="222"/>
        <v>0</v>
      </c>
      <c r="H247" s="614">
        <f t="shared" si="222"/>
        <v>0</v>
      </c>
      <c r="I247" s="677">
        <f t="shared" si="222"/>
        <v>0</v>
      </c>
      <c r="J247" s="520">
        <f t="shared" ref="J247" si="223">J248+J249+J250+J251+J252</f>
        <v>0</v>
      </c>
      <c r="K247" s="520">
        <f t="shared" si="222"/>
        <v>0</v>
      </c>
      <c r="L247" s="561">
        <f t="shared" si="222"/>
        <v>0</v>
      </c>
      <c r="M247" s="142">
        <f t="shared" ref="M247:AA247" si="224">M248+M249+M250+M251+M252</f>
        <v>0</v>
      </c>
      <c r="N247" s="158">
        <f t="shared" si="180"/>
        <v>0</v>
      </c>
      <c r="O247" s="92">
        <f t="shared" si="224"/>
        <v>0</v>
      </c>
      <c r="P247" s="93">
        <f t="shared" si="224"/>
        <v>0</v>
      </c>
      <c r="Q247" s="93">
        <f t="shared" si="224"/>
        <v>0</v>
      </c>
      <c r="R247" s="93">
        <f t="shared" si="224"/>
        <v>0</v>
      </c>
      <c r="S247" s="93">
        <f t="shared" si="224"/>
        <v>0</v>
      </c>
      <c r="T247" s="96">
        <f t="shared" si="224"/>
        <v>0</v>
      </c>
      <c r="U247" s="487">
        <f t="shared" si="181"/>
        <v>0</v>
      </c>
      <c r="V247" s="412">
        <f t="shared" si="224"/>
        <v>0</v>
      </c>
      <c r="W247" s="93">
        <f t="shared" si="224"/>
        <v>0</v>
      </c>
      <c r="X247" s="96">
        <f t="shared" si="224"/>
        <v>0</v>
      </c>
      <c r="Y247" s="96">
        <f t="shared" si="224"/>
        <v>0</v>
      </c>
      <c r="Z247" s="96">
        <f t="shared" si="224"/>
        <v>0</v>
      </c>
      <c r="AA247" s="97">
        <f t="shared" si="224"/>
        <v>0</v>
      </c>
    </row>
    <row r="248" spans="1:27" s="41" customFormat="1" hidden="1" x14ac:dyDescent="0.25">
      <c r="A248" s="125" t="s">
        <v>305</v>
      </c>
      <c r="B248" s="176" t="s">
        <v>710</v>
      </c>
      <c r="C248" s="837" t="s">
        <v>385</v>
      </c>
      <c r="D248" s="838"/>
      <c r="E248" s="838"/>
      <c r="F248" s="368">
        <f t="shared" ref="F248:F254" si="225">SUM(N248:Z248)</f>
        <v>0</v>
      </c>
      <c r="G248" s="616">
        <f t="shared" ref="G248:G254" si="226">SUM(N248:Z248)</f>
        <v>0</v>
      </c>
      <c r="H248" s="616">
        <f t="shared" ref="H248:H254" si="227">SUM(N248:Z248)</f>
        <v>0</v>
      </c>
      <c r="I248" s="679">
        <f t="shared" ref="I248:I254" si="228">SUM(N248:Z248)</f>
        <v>0</v>
      </c>
      <c r="J248" s="522">
        <f t="shared" ref="J248:K254" si="229">SUM(N248:Z248)</f>
        <v>0</v>
      </c>
      <c r="K248" s="522">
        <f t="shared" si="229"/>
        <v>0</v>
      </c>
      <c r="L248" s="563">
        <f t="shared" ref="L248:L254" si="230">SUM(O248:AA248)</f>
        <v>0</v>
      </c>
      <c r="M248" s="177"/>
      <c r="N248" s="191">
        <f t="shared" si="180"/>
        <v>0</v>
      </c>
      <c r="O248" s="192"/>
      <c r="P248" s="193"/>
      <c r="Q248" s="193"/>
      <c r="R248" s="193"/>
      <c r="S248" s="193"/>
      <c r="T248" s="196"/>
      <c r="U248" s="493">
        <f t="shared" si="181"/>
        <v>0</v>
      </c>
      <c r="V248" s="418"/>
      <c r="W248" s="193"/>
      <c r="X248" s="196"/>
      <c r="Y248" s="196"/>
      <c r="Z248" s="196"/>
      <c r="AA248" s="194"/>
    </row>
    <row r="249" spans="1:27" s="41" customFormat="1" hidden="1" x14ac:dyDescent="0.25">
      <c r="A249" s="125" t="s">
        <v>306</v>
      </c>
      <c r="B249" s="176" t="s">
        <v>711</v>
      </c>
      <c r="C249" s="837" t="s">
        <v>386</v>
      </c>
      <c r="D249" s="838"/>
      <c r="E249" s="838"/>
      <c r="F249" s="368">
        <f t="shared" si="225"/>
        <v>0</v>
      </c>
      <c r="G249" s="616">
        <f t="shared" si="226"/>
        <v>0</v>
      </c>
      <c r="H249" s="616">
        <f t="shared" si="227"/>
        <v>0</v>
      </c>
      <c r="I249" s="679">
        <f t="shared" si="228"/>
        <v>0</v>
      </c>
      <c r="J249" s="522">
        <f t="shared" si="229"/>
        <v>0</v>
      </c>
      <c r="K249" s="522">
        <f t="shared" si="229"/>
        <v>0</v>
      </c>
      <c r="L249" s="563">
        <f t="shared" si="230"/>
        <v>0</v>
      </c>
      <c r="M249" s="177"/>
      <c r="N249" s="191">
        <f t="shared" si="180"/>
        <v>0</v>
      </c>
      <c r="O249" s="192"/>
      <c r="P249" s="193"/>
      <c r="Q249" s="193"/>
      <c r="R249" s="193"/>
      <c r="S249" s="193"/>
      <c r="T249" s="196"/>
      <c r="U249" s="493">
        <f t="shared" si="181"/>
        <v>0</v>
      </c>
      <c r="V249" s="418"/>
      <c r="W249" s="193"/>
      <c r="X249" s="196"/>
      <c r="Y249" s="196"/>
      <c r="Z249" s="196"/>
      <c r="AA249" s="194"/>
    </row>
    <row r="250" spans="1:27" s="41" customFormat="1" hidden="1" x14ac:dyDescent="0.25">
      <c r="A250" s="125" t="s">
        <v>307</v>
      </c>
      <c r="B250" s="176" t="s">
        <v>712</v>
      </c>
      <c r="C250" s="837" t="s">
        <v>308</v>
      </c>
      <c r="D250" s="838"/>
      <c r="E250" s="838"/>
      <c r="F250" s="368">
        <f t="shared" si="225"/>
        <v>0</v>
      </c>
      <c r="G250" s="616">
        <f t="shared" si="226"/>
        <v>0</v>
      </c>
      <c r="H250" s="616">
        <f t="shared" si="227"/>
        <v>0</v>
      </c>
      <c r="I250" s="679">
        <f t="shared" si="228"/>
        <v>0</v>
      </c>
      <c r="J250" s="522">
        <f t="shared" si="229"/>
        <v>0</v>
      </c>
      <c r="K250" s="522">
        <f t="shared" si="229"/>
        <v>0</v>
      </c>
      <c r="L250" s="563">
        <f t="shared" si="230"/>
        <v>0</v>
      </c>
      <c r="M250" s="177"/>
      <c r="N250" s="191">
        <f t="shared" si="180"/>
        <v>0</v>
      </c>
      <c r="O250" s="192"/>
      <c r="P250" s="193"/>
      <c r="Q250" s="193"/>
      <c r="R250" s="193"/>
      <c r="S250" s="193"/>
      <c r="T250" s="196"/>
      <c r="U250" s="493">
        <f t="shared" si="181"/>
        <v>0</v>
      </c>
      <c r="V250" s="418"/>
      <c r="W250" s="193"/>
      <c r="X250" s="196"/>
      <c r="Y250" s="196"/>
      <c r="Z250" s="196"/>
      <c r="AA250" s="194"/>
    </row>
    <row r="251" spans="1:27" s="41" customFormat="1" hidden="1" x14ac:dyDescent="0.25">
      <c r="A251" s="125" t="s">
        <v>309</v>
      </c>
      <c r="B251" s="176" t="s">
        <v>713</v>
      </c>
      <c r="C251" s="837" t="s">
        <v>310</v>
      </c>
      <c r="D251" s="838"/>
      <c r="E251" s="838"/>
      <c r="F251" s="368">
        <f t="shared" si="225"/>
        <v>0</v>
      </c>
      <c r="G251" s="616">
        <f t="shared" si="226"/>
        <v>0</v>
      </c>
      <c r="H251" s="616">
        <f t="shared" si="227"/>
        <v>0</v>
      </c>
      <c r="I251" s="679">
        <f t="shared" si="228"/>
        <v>0</v>
      </c>
      <c r="J251" s="522">
        <f t="shared" si="229"/>
        <v>0</v>
      </c>
      <c r="K251" s="522">
        <f t="shared" si="229"/>
        <v>0</v>
      </c>
      <c r="L251" s="563">
        <f t="shared" si="230"/>
        <v>0</v>
      </c>
      <c r="M251" s="177"/>
      <c r="N251" s="191">
        <f t="shared" si="180"/>
        <v>0</v>
      </c>
      <c r="O251" s="192"/>
      <c r="P251" s="193"/>
      <c r="Q251" s="193"/>
      <c r="R251" s="193"/>
      <c r="S251" s="193"/>
      <c r="T251" s="196"/>
      <c r="U251" s="493">
        <f t="shared" si="181"/>
        <v>0</v>
      </c>
      <c r="V251" s="418"/>
      <c r="W251" s="193"/>
      <c r="X251" s="196"/>
      <c r="Y251" s="196"/>
      <c r="Z251" s="196"/>
      <c r="AA251" s="194"/>
    </row>
    <row r="252" spans="1:27" s="41" customFormat="1" hidden="1" x14ac:dyDescent="0.25">
      <c r="A252" s="125" t="s">
        <v>311</v>
      </c>
      <c r="B252" s="176" t="s">
        <v>714</v>
      </c>
      <c r="C252" s="837" t="s">
        <v>387</v>
      </c>
      <c r="D252" s="838"/>
      <c r="E252" s="838"/>
      <c r="F252" s="368">
        <f t="shared" si="225"/>
        <v>0</v>
      </c>
      <c r="G252" s="616">
        <f t="shared" si="226"/>
        <v>0</v>
      </c>
      <c r="H252" s="616">
        <f t="shared" si="227"/>
        <v>0</v>
      </c>
      <c r="I252" s="679">
        <f t="shared" si="228"/>
        <v>0</v>
      </c>
      <c r="J252" s="522">
        <f t="shared" si="229"/>
        <v>0</v>
      </c>
      <c r="K252" s="522">
        <f t="shared" si="229"/>
        <v>0</v>
      </c>
      <c r="L252" s="563">
        <f t="shared" si="230"/>
        <v>0</v>
      </c>
      <c r="M252" s="177"/>
      <c r="N252" s="191">
        <f t="shared" si="180"/>
        <v>0</v>
      </c>
      <c r="O252" s="192"/>
      <c r="P252" s="193"/>
      <c r="Q252" s="193"/>
      <c r="R252" s="193"/>
      <c r="S252" s="193"/>
      <c r="T252" s="196"/>
      <c r="U252" s="493">
        <f t="shared" si="181"/>
        <v>0</v>
      </c>
      <c r="V252" s="418"/>
      <c r="W252" s="193"/>
      <c r="X252" s="196"/>
      <c r="Y252" s="196"/>
      <c r="Z252" s="196"/>
      <c r="AA252" s="194"/>
    </row>
    <row r="253" spans="1:27" hidden="1" x14ac:dyDescent="0.25">
      <c r="A253" s="125" t="s">
        <v>313</v>
      </c>
      <c r="B253" s="90" t="s">
        <v>715</v>
      </c>
      <c r="C253" s="803" t="s">
        <v>312</v>
      </c>
      <c r="D253" s="804"/>
      <c r="E253" s="804"/>
      <c r="F253" s="366">
        <f t="shared" si="225"/>
        <v>0</v>
      </c>
      <c r="G253" s="614">
        <f t="shared" si="226"/>
        <v>0</v>
      </c>
      <c r="H253" s="614">
        <f t="shared" si="227"/>
        <v>0</v>
      </c>
      <c r="I253" s="677">
        <f t="shared" si="228"/>
        <v>0</v>
      </c>
      <c r="J253" s="520">
        <f t="shared" si="229"/>
        <v>0</v>
      </c>
      <c r="K253" s="520">
        <f t="shared" si="229"/>
        <v>0</v>
      </c>
      <c r="L253" s="561">
        <f t="shared" si="230"/>
        <v>0</v>
      </c>
      <c r="M253" s="142"/>
      <c r="N253" s="158">
        <f t="shared" si="180"/>
        <v>0</v>
      </c>
      <c r="O253" s="92"/>
      <c r="P253" s="93"/>
      <c r="Q253" s="93"/>
      <c r="R253" s="93"/>
      <c r="S253" s="93"/>
      <c r="T253" s="96"/>
      <c r="U253" s="487">
        <f t="shared" si="181"/>
        <v>0</v>
      </c>
      <c r="V253" s="412"/>
      <c r="W253" s="93"/>
      <c r="X253" s="96"/>
      <c r="Y253" s="96"/>
      <c r="Z253" s="96"/>
      <c r="AA253" s="97"/>
    </row>
    <row r="254" spans="1:27" ht="15.75" hidden="1" thickBot="1" x14ac:dyDescent="0.3">
      <c r="A254" s="125" t="s">
        <v>894</v>
      </c>
      <c r="B254" s="90" t="s">
        <v>895</v>
      </c>
      <c r="C254" s="803" t="s">
        <v>896</v>
      </c>
      <c r="D254" s="804"/>
      <c r="E254" s="804"/>
      <c r="F254" s="366">
        <f t="shared" si="225"/>
        <v>0</v>
      </c>
      <c r="G254" s="614">
        <f t="shared" si="226"/>
        <v>0</v>
      </c>
      <c r="H254" s="614">
        <f t="shared" si="227"/>
        <v>0</v>
      </c>
      <c r="I254" s="677">
        <f t="shared" si="228"/>
        <v>0</v>
      </c>
      <c r="J254" s="520">
        <f t="shared" si="229"/>
        <v>0</v>
      </c>
      <c r="K254" s="520">
        <f t="shared" si="229"/>
        <v>0</v>
      </c>
      <c r="L254" s="561">
        <f t="shared" si="230"/>
        <v>0</v>
      </c>
      <c r="M254" s="142"/>
      <c r="N254" s="158">
        <f t="shared" si="180"/>
        <v>0</v>
      </c>
      <c r="O254" s="92"/>
      <c r="P254" s="93"/>
      <c r="Q254" s="93"/>
      <c r="R254" s="93"/>
      <c r="S254" s="93"/>
      <c r="T254" s="96"/>
      <c r="U254" s="487">
        <f t="shared" si="181"/>
        <v>0</v>
      </c>
      <c r="V254" s="412"/>
      <c r="W254" s="93"/>
      <c r="X254" s="96"/>
      <c r="Y254" s="96"/>
      <c r="Z254" s="96"/>
      <c r="AA254" s="97"/>
    </row>
    <row r="255" spans="1:27" ht="15.75" thickBot="1" x14ac:dyDescent="0.3">
      <c r="B255" s="839" t="s">
        <v>314</v>
      </c>
      <c r="C255" s="840"/>
      <c r="D255" s="840"/>
      <c r="E255" s="840"/>
      <c r="F255" s="363">
        <f t="shared" ref="F255:M255" si="231">F5+F24+F32+F59+F75+F147+F157+F162+F225</f>
        <v>1085329</v>
      </c>
      <c r="G255" s="611">
        <f t="shared" si="231"/>
        <v>1006456</v>
      </c>
      <c r="H255" s="611">
        <f t="shared" si="231"/>
        <v>970507</v>
      </c>
      <c r="I255" s="674">
        <f t="shared" ref="I255:J255" si="232">I5+I24+I32+I59+I75+I147+I157+I162+I225</f>
        <v>970507</v>
      </c>
      <c r="J255" s="517">
        <f t="shared" si="232"/>
        <v>970507</v>
      </c>
      <c r="K255" s="517">
        <f t="shared" si="231"/>
        <v>970507</v>
      </c>
      <c r="L255" s="558">
        <f t="shared" si="231"/>
        <v>970504</v>
      </c>
      <c r="M255" s="139">
        <f t="shared" si="231"/>
        <v>0</v>
      </c>
      <c r="N255" s="156">
        <f t="shared" si="180"/>
        <v>970504</v>
      </c>
      <c r="O255" s="84">
        <f t="shared" ref="O255:AA255" si="233">O5+O24+O32+O59+O75+O147+O157+O162+O225</f>
        <v>89840</v>
      </c>
      <c r="P255" s="85">
        <f t="shared" si="233"/>
        <v>90499</v>
      </c>
      <c r="Q255" s="85">
        <f t="shared" si="233"/>
        <v>90322</v>
      </c>
      <c r="R255" s="85">
        <f t="shared" si="233"/>
        <v>11803</v>
      </c>
      <c r="S255" s="85">
        <f t="shared" si="233"/>
        <v>90499</v>
      </c>
      <c r="T255" s="88">
        <f t="shared" si="233"/>
        <v>66891</v>
      </c>
      <c r="U255" s="484">
        <f t="shared" si="181"/>
        <v>439854</v>
      </c>
      <c r="V255" s="409">
        <f t="shared" si="233"/>
        <v>78158</v>
      </c>
      <c r="W255" s="85">
        <f t="shared" si="233"/>
        <v>90499</v>
      </c>
      <c r="X255" s="88">
        <f t="shared" si="233"/>
        <v>90499</v>
      </c>
      <c r="Y255" s="88">
        <f t="shared" si="233"/>
        <v>90499</v>
      </c>
      <c r="Z255" s="88">
        <f t="shared" si="233"/>
        <v>90496</v>
      </c>
      <c r="AA255" s="89">
        <f t="shared" si="233"/>
        <v>90499</v>
      </c>
    </row>
    <row r="256" spans="1:27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59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</row>
    <row r="257" spans="1:27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59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</row>
    <row r="258" spans="1:27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59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</row>
    <row r="259" spans="1:27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59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</row>
    <row r="260" spans="1:27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59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</row>
    <row r="261" spans="1:27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59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</row>
    <row r="262" spans="1:27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59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</row>
    <row r="263" spans="1:27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59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</row>
    <row r="264" spans="1:27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59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</row>
    <row r="265" spans="1:27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59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</row>
    <row r="266" spans="1:27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59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</row>
    <row r="267" spans="1:27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59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</row>
    <row r="268" spans="1:27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59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</row>
    <row r="269" spans="1:27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59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</row>
    <row r="270" spans="1:27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59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</row>
    <row r="271" spans="1:27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59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</row>
    <row r="272" spans="1:27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59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</row>
    <row r="273" spans="1:27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59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</row>
    <row r="274" spans="1:27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59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</row>
    <row r="275" spans="1:27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59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</row>
    <row r="276" spans="1:27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59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</row>
    <row r="277" spans="1:27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59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</row>
    <row r="278" spans="1:27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59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</row>
    <row r="279" spans="1:27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59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</row>
    <row r="280" spans="1:27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59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</row>
    <row r="281" spans="1:27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59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</row>
    <row r="282" spans="1:27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59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</row>
    <row r="283" spans="1:27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59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</row>
    <row r="284" spans="1:27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59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</row>
    <row r="285" spans="1:27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59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</row>
    <row r="286" spans="1:27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59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</row>
    <row r="287" spans="1:27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59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</row>
    <row r="288" spans="1:27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59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</row>
    <row r="289" spans="1:27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59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</row>
    <row r="290" spans="1:27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59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</row>
    <row r="291" spans="1:27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59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</row>
    <row r="292" spans="1:27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59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</row>
    <row r="293" spans="1:27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59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</row>
    <row r="294" spans="1:27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59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</row>
    <row r="295" spans="1:27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59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</row>
    <row r="296" spans="1:27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59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</row>
    <row r="297" spans="1:27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59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</row>
    <row r="298" spans="1:27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59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</row>
    <row r="299" spans="1:27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59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</row>
    <row r="300" spans="1:27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59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</row>
    <row r="301" spans="1:27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59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</row>
    <row r="302" spans="1:27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59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</row>
    <row r="303" spans="1:27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59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</row>
    <row r="304" spans="1:27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59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</row>
    <row r="305" spans="1:27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59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</row>
    <row r="306" spans="1:27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59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</row>
    <row r="307" spans="1:27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59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</row>
    <row r="308" spans="1:27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59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</row>
    <row r="309" spans="1:27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59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</row>
    <row r="310" spans="1:27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59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</row>
    <row r="311" spans="1:27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59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</row>
    <row r="312" spans="1:27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59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</row>
    <row r="313" spans="1:27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59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</row>
    <row r="314" spans="1:27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59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</row>
    <row r="315" spans="1:27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59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</row>
    <row r="316" spans="1:27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59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</row>
    <row r="317" spans="1:27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7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8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</row>
    <row r="319" spans="1:27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49"/>
    </row>
    <row r="320" spans="1:27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49"/>
    </row>
    <row r="321" spans="1:2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</row>
    <row r="322" spans="1:2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</row>
    <row r="323" spans="1:2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</row>
    <row r="324" spans="1:27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49"/>
    </row>
    <row r="325" spans="1:2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</row>
    <row r="326" spans="1:27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</row>
    <row r="327" spans="1:2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</row>
    <row r="328" spans="1:2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</row>
    <row r="329" spans="1:2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</row>
    <row r="330" spans="1:2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</row>
    <row r="331" spans="1:2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</row>
    <row r="332" spans="1:2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</row>
    <row r="333" spans="1:2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</row>
    <row r="334" spans="1:2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</row>
    <row r="335" spans="1:27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</row>
    <row r="336" spans="1:27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</row>
    <row r="337" spans="1:27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</row>
    <row r="338" spans="1:27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</row>
    <row r="339" spans="1:27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</row>
    <row r="340" spans="1:27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</row>
    <row r="341" spans="1:27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</row>
    <row r="342" spans="1:27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</row>
    <row r="343" spans="1:27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59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</row>
    <row r="344" spans="1:27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59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</row>
    <row r="345" spans="1:27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59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</row>
    <row r="346" spans="1:27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59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</row>
    <row r="347" spans="1:27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59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</row>
    <row r="348" spans="1:27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59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</row>
    <row r="349" spans="1:27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59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</row>
    <row r="350" spans="1:27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59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</row>
    <row r="351" spans="1:27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59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</row>
    <row r="352" spans="1:27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59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</row>
    <row r="353" spans="1:27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59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</row>
    <row r="354" spans="1:27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59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</row>
    <row r="355" spans="1:27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59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</row>
    <row r="356" spans="1:27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59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</row>
    <row r="357" spans="1:27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59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</row>
    <row r="358" spans="1:27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59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</row>
    <row r="359" spans="1:27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59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</row>
    <row r="360" spans="1:27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59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</row>
    <row r="361" spans="1:27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59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</row>
    <row r="362" spans="1:27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59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</row>
    <row r="363" spans="1:27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59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</row>
    <row r="364" spans="1:27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59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</row>
    <row r="365" spans="1:27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59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</row>
    <row r="366" spans="1:27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59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</row>
    <row r="367" spans="1:27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5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</row>
    <row r="368" spans="1:27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59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</row>
    <row r="369" spans="1:27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5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</row>
    <row r="370" spans="1:27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5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</row>
    <row r="371" spans="1:27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59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</row>
    <row r="372" spans="1:27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59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</row>
    <row r="373" spans="1:27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59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</row>
    <row r="374" spans="1:27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59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</row>
    <row r="375" spans="1:27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59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</row>
    <row r="376" spans="1:27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59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</row>
    <row r="377" spans="1:27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59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</row>
    <row r="378" spans="1:27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59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</row>
    <row r="379" spans="1:27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59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</row>
    <row r="380" spans="1:27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59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</row>
    <row r="381" spans="1:27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59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</row>
    <row r="382" spans="1:27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59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</row>
    <row r="383" spans="1:27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59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</row>
    <row r="384" spans="1:27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59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</row>
    <row r="385" spans="1:27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59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</row>
    <row r="386" spans="1:27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59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</row>
    <row r="387" spans="1:27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59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</row>
    <row r="388" spans="1:27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59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</row>
    <row r="389" spans="1:27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59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</row>
    <row r="390" spans="1:27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59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</row>
    <row r="391" spans="1:27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59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</row>
    <row r="392" spans="1:27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59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</row>
    <row r="393" spans="1:27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59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</row>
    <row r="394" spans="1:27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59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</row>
    <row r="395" spans="1:27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59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</row>
    <row r="396" spans="1:27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59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</row>
    <row r="397" spans="1:27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59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</row>
    <row r="398" spans="1:27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59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</row>
    <row r="399" spans="1:27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59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</row>
    <row r="400" spans="1:27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59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</row>
    <row r="401" spans="1:27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59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</row>
    <row r="402" spans="1:27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59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</row>
    <row r="403" spans="1:27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59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</row>
    <row r="404" spans="1:27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59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</row>
    <row r="405" spans="1:27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59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</row>
    <row r="406" spans="1:27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59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</row>
    <row r="407" spans="1:27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59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</row>
    <row r="408" spans="1:27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59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</row>
    <row r="409" spans="1:27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59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</row>
    <row r="410" spans="1:27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59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</row>
    <row r="411" spans="1:27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59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</row>
    <row r="412" spans="1:27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59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</row>
    <row r="413" spans="1:27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59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</row>
    <row r="414" spans="1:27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59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</row>
    <row r="415" spans="1:27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59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</row>
    <row r="416" spans="1:27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59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</row>
    <row r="417" spans="1:27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59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</row>
    <row r="418" spans="1:27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59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</row>
    <row r="419" spans="1:27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59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</row>
    <row r="420" spans="1:27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59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</row>
    <row r="421" spans="1:27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59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</row>
    <row r="422" spans="1:27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59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</row>
    <row r="423" spans="1:27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59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</row>
    <row r="424" spans="1:27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59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</row>
    <row r="425" spans="1:27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59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</row>
    <row r="426" spans="1:27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59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</row>
    <row r="427" spans="1:27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59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</row>
    <row r="428" spans="1:27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59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</row>
    <row r="429" spans="1:27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59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</row>
    <row r="430" spans="1:27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59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</row>
    <row r="431" spans="1:27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59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</row>
    <row r="432" spans="1:27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59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</row>
    <row r="433" spans="1:27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59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</row>
    <row r="434" spans="1:27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59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</row>
    <row r="435" spans="1:27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59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</row>
    <row r="436" spans="1:27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59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</row>
    <row r="437" spans="1:27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59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</row>
    <row r="438" spans="1:27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59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</row>
    <row r="439" spans="1:27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59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</row>
    <row r="440" spans="1:27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59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</row>
    <row r="441" spans="1:27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59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</row>
    <row r="442" spans="1:27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59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</row>
    <row r="443" spans="1:27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59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</row>
    <row r="444" spans="1:27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59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</row>
    <row r="445" spans="1:27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59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</row>
    <row r="446" spans="1:27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59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</row>
    <row r="447" spans="1:27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59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</row>
    <row r="448" spans="1:27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59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</row>
    <row r="449" spans="1:27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59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</row>
    <row r="450" spans="1:27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59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</row>
    <row r="451" spans="1:27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59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</row>
    <row r="452" spans="1:27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59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</row>
    <row r="453" spans="1:27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59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</row>
    <row r="454" spans="1:27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59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</row>
    <row r="455" spans="1:27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59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</row>
    <row r="456" spans="1:27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59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</row>
    <row r="457" spans="1:27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59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</row>
    <row r="458" spans="1:27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59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</row>
    <row r="459" spans="1:27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59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</row>
    <row r="460" spans="1:27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59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</row>
    <row r="461" spans="1:27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59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</row>
    <row r="462" spans="1:27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59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</row>
    <row r="463" spans="1:27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59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</row>
    <row r="464" spans="1:27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59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</row>
    <row r="465" spans="1:27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59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</row>
    <row r="466" spans="1:27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59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</row>
    <row r="467" spans="1:27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59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</row>
    <row r="468" spans="1:27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7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7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7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7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7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7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7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7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7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7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8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</row>
    <row r="479" spans="1:27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49"/>
    </row>
    <row r="480" spans="1:27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49"/>
    </row>
    <row r="481" spans="1:27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</row>
    <row r="482" spans="1:27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</row>
    <row r="483" spans="1:27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</row>
    <row r="484" spans="1:27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</row>
    <row r="485" spans="1:27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</row>
    <row r="486" spans="1:27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</row>
    <row r="487" spans="1:27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</row>
    <row r="488" spans="1:27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8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</row>
    <row r="489" spans="1:27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</row>
    <row r="490" spans="1:27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</row>
    <row r="491" spans="1:27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</row>
    <row r="492" spans="1:27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</row>
    <row r="493" spans="1:27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</row>
    <row r="494" spans="1:27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</row>
    <row r="495" spans="1:27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</row>
    <row r="496" spans="1:27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</row>
    <row r="497" spans="1:27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</row>
    <row r="498" spans="1:27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</row>
    <row r="499" spans="1:27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</row>
    <row r="500" spans="1:27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</row>
    <row r="501" spans="1:27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</row>
    <row r="502" spans="1:27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</row>
    <row r="503" spans="1:27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</row>
    <row r="504" spans="1:27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</row>
    <row r="505" spans="1:27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</row>
    <row r="506" spans="1:27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</row>
    <row r="507" spans="1:27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</row>
    <row r="508" spans="1:27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</row>
    <row r="509" spans="1:27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</row>
    <row r="510" spans="1:27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</row>
    <row r="511" spans="1:27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</row>
    <row r="512" spans="1:27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</row>
    <row r="513" spans="1:27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</row>
    <row r="514" spans="1:27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</row>
    <row r="515" spans="1:27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</row>
    <row r="516" spans="1:27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</row>
    <row r="517" spans="1:27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</row>
    <row r="518" spans="1:27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</row>
    <row r="519" spans="1:27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</row>
    <row r="520" spans="1:27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</row>
    <row r="521" spans="1:27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</row>
    <row r="522" spans="1:27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</row>
    <row r="523" spans="1:27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</row>
    <row r="524" spans="1:27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</row>
    <row r="525" spans="1:27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</row>
    <row r="526" spans="1:27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</row>
    <row r="527" spans="1:27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</row>
    <row r="528" spans="1:27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</row>
    <row r="529" spans="1:27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</row>
    <row r="530" spans="1:27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</row>
    <row r="531" spans="1:27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</row>
    <row r="532" spans="1:27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</row>
    <row r="533" spans="1:27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</row>
    <row r="534" spans="1:27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</row>
    <row r="535" spans="1:27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</row>
    <row r="536" spans="1:27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</row>
    <row r="537" spans="1:27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</row>
    <row r="538" spans="1:27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</row>
    <row r="539" spans="1:27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</row>
    <row r="540" spans="1:27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</row>
    <row r="541" spans="1:27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</row>
    <row r="542" spans="1:27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</row>
    <row r="543" spans="1:27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</row>
    <row r="544" spans="1:27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</row>
    <row r="545" spans="1:27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</row>
    <row r="546" spans="1:27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</row>
    <row r="547" spans="1:27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</row>
    <row r="548" spans="1:27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</row>
    <row r="549" spans="1:27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</row>
    <row r="550" spans="1:27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</row>
    <row r="551" spans="1:27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</row>
    <row r="552" spans="1:27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</row>
    <row r="553" spans="1:27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</row>
    <row r="554" spans="1:27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</row>
    <row r="555" spans="1:27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</row>
    <row r="556" spans="1:27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</row>
    <row r="557" spans="1:27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</row>
    <row r="558" spans="1:27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</row>
    <row r="559" spans="1:27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</row>
    <row r="560" spans="1:27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</row>
    <row r="561" spans="1:27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</row>
    <row r="562" spans="1:27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</row>
    <row r="563" spans="1:27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</row>
    <row r="564" spans="1:27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</row>
    <row r="565" spans="1:27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</row>
    <row r="566" spans="1:27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</row>
    <row r="567" spans="1:27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</row>
    <row r="568" spans="1:27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</row>
    <row r="569" spans="1:27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</row>
    <row r="570" spans="1:27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</row>
    <row r="571" spans="1:27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</row>
    <row r="572" spans="1:27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</row>
    <row r="573" spans="1:27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</row>
    <row r="574" spans="1:27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</row>
    <row r="575" spans="1:27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</row>
    <row r="576" spans="1:27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</row>
    <row r="577" spans="1:27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</row>
    <row r="578" spans="1:27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</row>
    <row r="579" spans="1:27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</row>
    <row r="580" spans="1:27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</row>
    <row r="581" spans="1:27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</row>
    <row r="582" spans="1:27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</row>
    <row r="583" spans="1:27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</row>
    <row r="584" spans="1:27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</row>
    <row r="585" spans="1:27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</row>
    <row r="586" spans="1:27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</row>
    <row r="587" spans="1:27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</row>
    <row r="588" spans="1:27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</row>
    <row r="589" spans="1:27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</row>
    <row r="590" spans="1:27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</row>
    <row r="591" spans="1:27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</row>
    <row r="592" spans="1:27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</row>
    <row r="593" spans="1:27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</row>
    <row r="594" spans="1:27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</row>
    <row r="595" spans="1:27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</row>
    <row r="596" spans="1:27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</row>
    <row r="597" spans="1:27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</row>
    <row r="598" spans="1:27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</row>
    <row r="599" spans="1:27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</row>
    <row r="600" spans="1:27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</row>
    <row r="601" spans="1:27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</row>
    <row r="602" spans="1:27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</row>
    <row r="603" spans="1:27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</row>
    <row r="604" spans="1:27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</row>
    <row r="605" spans="1:27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</row>
    <row r="606" spans="1:27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</row>
    <row r="607" spans="1:27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</row>
    <row r="608" spans="1:27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</row>
    <row r="609" spans="1:27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</row>
    <row r="610" spans="1:27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</row>
    <row r="611" spans="1:27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</row>
    <row r="612" spans="1:27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</row>
    <row r="613" spans="1:27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</row>
    <row r="614" spans="1:27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</row>
    <row r="615" spans="1:27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</row>
    <row r="616" spans="1:27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</row>
    <row r="617" spans="1:27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</row>
    <row r="618" spans="1:27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</row>
    <row r="619" spans="1:27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</row>
    <row r="620" spans="1:27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</row>
    <row r="621" spans="1:27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</row>
    <row r="622" spans="1:27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</row>
    <row r="623" spans="1:27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</row>
    <row r="624" spans="1:27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</row>
    <row r="625" spans="1:27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</row>
    <row r="626" spans="1:27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</row>
    <row r="627" spans="1:27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</row>
    <row r="628" spans="1:27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</row>
    <row r="629" spans="1:27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</row>
    <row r="630" spans="1:27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</row>
    <row r="631" spans="1:27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</row>
    <row r="632" spans="1:27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</row>
    <row r="633" spans="1:27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</row>
    <row r="634" spans="1:27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</row>
    <row r="635" spans="1:27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</row>
    <row r="636" spans="1:27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</row>
    <row r="637" spans="1:27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</row>
    <row r="638" spans="1:27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</row>
    <row r="639" spans="1:27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</row>
    <row r="640" spans="1:27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</row>
    <row r="641" spans="1:27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</row>
    <row r="642" spans="1:27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</row>
    <row r="643" spans="1:27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</row>
    <row r="644" spans="1:27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</row>
    <row r="645" spans="1:27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</row>
    <row r="646" spans="1:27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</row>
    <row r="647" spans="1:27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</row>
    <row r="648" spans="1:27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</row>
    <row r="649" spans="1:27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</row>
    <row r="650" spans="1:27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</row>
    <row r="651" spans="1:27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</row>
    <row r="652" spans="1:27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</row>
    <row r="653" spans="1:27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</row>
    <row r="654" spans="1:27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</row>
    <row r="655" spans="1:27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</row>
    <row r="656" spans="1:27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</row>
    <row r="657" spans="1:27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</row>
    <row r="658" spans="1:27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</row>
    <row r="659" spans="1:27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</row>
    <row r="660" spans="1:27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</row>
    <row r="661" spans="1:27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</row>
    <row r="662" spans="1:27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</row>
    <row r="663" spans="1:27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</row>
    <row r="664" spans="1:27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</row>
    <row r="665" spans="1:27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</row>
    <row r="666" spans="1:27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</row>
    <row r="667" spans="1:27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</row>
    <row r="668" spans="1:27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</row>
    <row r="669" spans="1:27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</row>
    <row r="670" spans="1:27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</row>
    <row r="671" spans="1:27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</row>
    <row r="672" spans="1:27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</row>
    <row r="673" spans="1:27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</row>
    <row r="674" spans="1:27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</row>
    <row r="675" spans="1:27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</row>
    <row r="676" spans="1:27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</row>
    <row r="677" spans="1:27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</row>
    <row r="678" spans="1:27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</row>
    <row r="679" spans="1:27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</row>
    <row r="680" spans="1:27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</row>
    <row r="681" spans="1:27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</row>
    <row r="682" spans="1:27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</row>
    <row r="683" spans="1:27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</row>
    <row r="684" spans="1:27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</row>
    <row r="685" spans="1:27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</row>
    <row r="686" spans="1:27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</row>
    <row r="687" spans="1:27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</row>
    <row r="688" spans="1:27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</row>
    <row r="689" spans="1:27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</row>
    <row r="690" spans="1:27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</row>
    <row r="691" spans="1:27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</row>
    <row r="692" spans="1:27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</row>
    <row r="693" spans="1:27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</row>
    <row r="694" spans="1:27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</row>
    <row r="695" spans="1:27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</row>
    <row r="696" spans="1:27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</row>
    <row r="697" spans="1:27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</row>
    <row r="698" spans="1:27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</row>
    <row r="699" spans="1:27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</row>
    <row r="700" spans="1:27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</row>
    <row r="701" spans="1:27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</row>
    <row r="702" spans="1:27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</row>
    <row r="703" spans="1:27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</row>
    <row r="704" spans="1:27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</row>
    <row r="705" spans="1:27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</row>
    <row r="706" spans="1:27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</row>
    <row r="707" spans="1:27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</row>
    <row r="708" spans="1:27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</row>
    <row r="709" spans="1:27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</row>
    <row r="710" spans="1:27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</row>
    <row r="711" spans="1:27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</row>
    <row r="712" spans="1:27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</row>
    <row r="713" spans="1:27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</row>
    <row r="714" spans="1:27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</row>
    <row r="715" spans="1:27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</row>
    <row r="716" spans="1:27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</row>
    <row r="717" spans="1:27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</row>
    <row r="718" spans="1:27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</row>
    <row r="719" spans="1:27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</row>
  </sheetData>
  <mergeCells count="247">
    <mergeCell ref="H2:H4"/>
    <mergeCell ref="I2:I4"/>
    <mergeCell ref="O2:AA3"/>
    <mergeCell ref="J2:J4"/>
    <mergeCell ref="C33:E33"/>
    <mergeCell ref="N3:N4"/>
    <mergeCell ref="C34:E34"/>
    <mergeCell ref="C35:E35"/>
    <mergeCell ref="C24:E24"/>
    <mergeCell ref="C25:E25"/>
    <mergeCell ref="C26:E26"/>
    <mergeCell ref="C27:E27"/>
    <mergeCell ref="C28:E28"/>
    <mergeCell ref="C29:E29"/>
    <mergeCell ref="M3:M4"/>
    <mergeCell ref="F2:F4"/>
    <mergeCell ref="C30:E30"/>
    <mergeCell ref="C31:E31"/>
    <mergeCell ref="C32:E32"/>
    <mergeCell ref="C5:E5"/>
    <mergeCell ref="C6:E6"/>
    <mergeCell ref="C20:E20"/>
    <mergeCell ref="C21:E21"/>
    <mergeCell ref="C22:E22"/>
    <mergeCell ref="C23:E23"/>
    <mergeCell ref="B2:E4"/>
    <mergeCell ref="L2:N2"/>
    <mergeCell ref="L3:L4"/>
    <mergeCell ref="K2:K4"/>
    <mergeCell ref="G2:G4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</mergeCells>
  <pageMargins left="0.25" right="0.25" top="0.75" bottom="0.75" header="0.3" footer="0.3"/>
  <pageSetup paperSize="9" scale="73" orientation="landscape" horizontalDpi="4294967293" r:id="rId1"/>
  <headerFooter>
    <oddHeader>&amp;C&amp;"Times New Roman,Félkövér"&amp;12 041233 Hosszabb időtartamú közfoglalkoztatásKiadások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30</vt:i4>
      </vt:variant>
      <vt:variant>
        <vt:lpstr>Névvel ellátott tartományok</vt:lpstr>
      </vt:variant>
      <vt:variant>
        <vt:i4>27</vt:i4>
      </vt:variant>
    </vt:vector>
  </HeadingPairs>
  <TitlesOfParts>
    <vt:vector size="57" baseType="lpstr">
      <vt:lpstr>Összesítő</vt:lpstr>
      <vt:lpstr>Szár össz</vt:lpstr>
      <vt:lpstr>Bevételek</vt:lpstr>
      <vt:lpstr>Kiadások</vt:lpstr>
      <vt:lpstr>Igazgatás</vt:lpstr>
      <vt:lpstr>ASP pályázat</vt:lpstr>
      <vt:lpstr>Községgazd</vt:lpstr>
      <vt:lpstr>Vagyongazd</vt:lpstr>
      <vt:lpstr>Közfoglalkoztatás</vt:lpstr>
      <vt:lpstr>Közút</vt:lpstr>
      <vt:lpstr>Környezetvédelem</vt:lpstr>
      <vt:lpstr>Egészségügy</vt:lpstr>
      <vt:lpstr>Sport</vt:lpstr>
      <vt:lpstr>Közművelődés</vt:lpstr>
      <vt:lpstr>Támogatás</vt:lpstr>
      <vt:lpstr>082044</vt:lpstr>
      <vt:lpstr>082092</vt:lpstr>
      <vt:lpstr>Hivatal össz</vt:lpstr>
      <vt:lpstr>Hivatal be</vt:lpstr>
      <vt:lpstr>Hivatal ki</vt:lpstr>
      <vt:lpstr>Óvoda össz</vt:lpstr>
      <vt:lpstr>Óvoda be</vt:lpstr>
      <vt:lpstr>Óvoda ki</vt:lpstr>
      <vt:lpstr>Óvoda</vt:lpstr>
      <vt:lpstr>Étkeztetés</vt:lpstr>
      <vt:lpstr>091120</vt:lpstr>
      <vt:lpstr>091130</vt:lpstr>
      <vt:lpstr>091140</vt:lpstr>
      <vt:lpstr>096015</vt:lpstr>
      <vt:lpstr>096025</vt:lpstr>
      <vt:lpstr>'082044'!Nyomtatási_terület</vt:lpstr>
      <vt:lpstr>'082092'!Nyomtatási_terület</vt:lpstr>
      <vt:lpstr>'091120'!Nyomtatási_terület</vt:lpstr>
      <vt:lpstr>'091130'!Nyomtatási_terület</vt:lpstr>
      <vt:lpstr>'091140'!Nyomtatási_terület</vt:lpstr>
      <vt:lpstr>'096015'!Nyomtatási_terület</vt:lpstr>
      <vt:lpstr>'096025'!Nyomtatási_terület</vt:lpstr>
      <vt:lpstr>'ASP pályázat'!Nyomtatási_terület</vt:lpstr>
      <vt:lpstr>Bevételek!Nyomtatási_terület</vt:lpstr>
      <vt:lpstr>Egészségügy!Nyomtatási_terület</vt:lpstr>
      <vt:lpstr>Étkeztetés!Nyomtatási_terület</vt:lpstr>
      <vt:lpstr>'Hivatal be'!Nyomtatási_terület</vt:lpstr>
      <vt:lpstr>'Hivatal ki'!Nyomtatási_terület</vt:lpstr>
      <vt:lpstr>Igazgatás!Nyomtatási_terület</vt:lpstr>
      <vt:lpstr>Kiadások!Nyomtatási_terület</vt:lpstr>
      <vt:lpstr>Környezetvédelem!Nyomtatási_terület</vt:lpstr>
      <vt:lpstr>Közfoglalkoztatás!Nyomtatási_terület</vt:lpstr>
      <vt:lpstr>Közművelődés!Nyomtatási_terület</vt:lpstr>
      <vt:lpstr>Közút!Nyomtatási_terület</vt:lpstr>
      <vt:lpstr>Községgazd!Nyomtatási_terület</vt:lpstr>
      <vt:lpstr>Óvoda!Nyomtatási_terület</vt:lpstr>
      <vt:lpstr>'Óvoda be'!Nyomtatási_terület</vt:lpstr>
      <vt:lpstr>'Óvoda ki'!Nyomtatási_terület</vt:lpstr>
      <vt:lpstr>Sport!Nyomtatási_terület</vt:lpstr>
      <vt:lpstr>'Szár össz'!Nyomtatási_terület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fjozsefne</cp:lastModifiedBy>
  <cp:lastPrinted>2017-11-29T10:10:55Z</cp:lastPrinted>
  <dcterms:created xsi:type="dcterms:W3CDTF">2015-11-28T12:14:02Z</dcterms:created>
  <dcterms:modified xsi:type="dcterms:W3CDTF">2018-01-25T15:13:19Z</dcterms:modified>
</cp:coreProperties>
</file>